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andriyarysmyatov/Documents/Documents - Andriy’s MacBook Pro/Work/theresourcenexus/project_0_3/NXS/wwwroot/uploads/"/>
    </mc:Choice>
  </mc:AlternateContent>
  <bookViews>
    <workbookView xWindow="0" yWindow="460" windowWidth="23560" windowHeight="14680" tabRatio="834" activeTab="5"/>
  </bookViews>
  <sheets>
    <sheet name="General parameters" sheetId="45" r:id="rId1"/>
    <sheet name="Global Results" sheetId="11" r:id="rId2"/>
    <sheet name="By region" sheetId="76" r:id="rId3"/>
    <sheet name="Key parameters" sheetId="81" r:id="rId4"/>
    <sheet name="VARIABLES" sheetId="80" r:id="rId5"/>
    <sheet name="C_A01a" sheetId="20" r:id="rId6"/>
    <sheet name="C_A01b" sheetId="69" r:id="rId7"/>
    <sheet name="C_A01c" sheetId="21" r:id="rId8"/>
    <sheet name="C_A01d" sheetId="22" r:id="rId9"/>
    <sheet name="C_A01e" sheetId="51" r:id="rId10"/>
    <sheet name="C_A02x" sheetId="79" r:id="rId11"/>
    <sheet name="C_A02a" sheetId="49" r:id="rId12"/>
    <sheet name="C_A02b" sheetId="24" r:id="rId13"/>
    <sheet name="C_A02c" sheetId="25" r:id="rId14"/>
    <sheet name="C_A03a" sheetId="26" r:id="rId15"/>
    <sheet name="C_A03b" sheetId="27" r:id="rId16"/>
    <sheet name="C_A03c" sheetId="28" r:id="rId17"/>
    <sheet name="C_A03d" sheetId="32" r:id="rId18"/>
    <sheet name="C_A03e" sheetId="41" r:id="rId19"/>
    <sheet name="C_A03f" sheetId="31" r:id="rId20"/>
    <sheet name="C_A03g" sheetId="42" r:id="rId21"/>
    <sheet name="C_A03h" sheetId="33" r:id="rId22"/>
    <sheet name="C_A03i" sheetId="38" r:id="rId23"/>
    <sheet name="C_A03j" sheetId="39" r:id="rId24"/>
    <sheet name="C_A03k" sheetId="47" r:id="rId25"/>
    <sheet name="C_A04a" sheetId="64" r:id="rId26"/>
    <sheet name="C_A04b" sheetId="65" r:id="rId27"/>
    <sheet name="C_A04c" sheetId="72" r:id="rId28"/>
    <sheet name="C_A06a" sheetId="43" r:id="rId29"/>
    <sheet name="C_A06b" sheetId="44" r:id="rId30"/>
    <sheet name="C_A07a" sheetId="46" r:id="rId31"/>
    <sheet name="C_A07b" sheetId="55" r:id="rId32"/>
    <sheet name="C_A08a" sheetId="52" r:id="rId33"/>
    <sheet name="C_A08b" sheetId="58" r:id="rId34"/>
    <sheet name="C_A08c" sheetId="77" r:id="rId35"/>
    <sheet name="C_A08d" sheetId="53" r:id="rId36"/>
    <sheet name="C_A09a" sheetId="61" r:id="rId37"/>
    <sheet name="C_A10a" sheetId="66" r:id="rId38"/>
    <sheet name="C_A10b" sheetId="67" r:id="rId39"/>
    <sheet name="C_A11RH" sheetId="74" r:id="rId40"/>
    <sheet name="C_A11CH" sheetId="73" r:id="rId41"/>
  </sheets>
  <definedNames>
    <definedName name="_xlnm._FilterDatabase" localSheetId="1" hidden="1">'Global Results'!$C$273:$M$301</definedName>
    <definedName name="_xlnm.Print_Area" localSheetId="1">'Global Results'!$A$2:$S$355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C7" i="76" l="1" a="1"/>
  <c r="C7" i="76"/>
  <c r="C5" i="76" a="1"/>
  <c r="C5" i="76"/>
  <c r="C9" i="76"/>
  <c r="K7" i="76" a="1"/>
  <c r="K7" i="76"/>
  <c r="J7" i="76" a="1"/>
  <c r="J7" i="76"/>
  <c r="I7" i="76" a="1"/>
  <c r="I7" i="76"/>
  <c r="H7" i="76" a="1"/>
  <c r="H7" i="76"/>
  <c r="G7" i="76" a="1"/>
  <c r="G7" i="76"/>
  <c r="F7" i="76" a="1"/>
  <c r="F7" i="76"/>
  <c r="E7" i="76" a="1"/>
  <c r="E7" i="76"/>
  <c r="D7" i="76" a="1"/>
  <c r="D7" i="76"/>
  <c r="D168" i="76" a="1"/>
  <c r="D168" i="76"/>
  <c r="E168" i="76" a="1"/>
  <c r="E168" i="76"/>
  <c r="F168" i="76" a="1"/>
  <c r="F168" i="76"/>
  <c r="G168" i="76" a="1"/>
  <c r="G168" i="76"/>
  <c r="H168" i="76" a="1"/>
  <c r="H168" i="76"/>
  <c r="I168" i="76" a="1"/>
  <c r="I168" i="76"/>
  <c r="J168" i="76" a="1"/>
  <c r="J168" i="76"/>
  <c r="K168" i="76" a="1"/>
  <c r="K168" i="76"/>
  <c r="D169" i="76" a="1"/>
  <c r="D169" i="76"/>
  <c r="E169" i="76" a="1"/>
  <c r="E169" i="76"/>
  <c r="F169" i="76" a="1"/>
  <c r="F169" i="76"/>
  <c r="G169" i="76" a="1"/>
  <c r="G169" i="76"/>
  <c r="H169" i="76" a="1"/>
  <c r="H169" i="76"/>
  <c r="I169" i="76" a="1"/>
  <c r="I169" i="76"/>
  <c r="J169" i="76" a="1"/>
  <c r="J169" i="76"/>
  <c r="K169" i="76" a="1"/>
  <c r="K169" i="76"/>
  <c r="D170" i="76" a="1"/>
  <c r="D170" i="76"/>
  <c r="E170" i="76" a="1"/>
  <c r="E170" i="76"/>
  <c r="F170" i="76" a="1"/>
  <c r="F170" i="76"/>
  <c r="G170" i="76" a="1"/>
  <c r="G170" i="76"/>
  <c r="H170" i="76" a="1"/>
  <c r="H170" i="76"/>
  <c r="I170" i="76" a="1"/>
  <c r="I170" i="76"/>
  <c r="J170" i="76" a="1"/>
  <c r="J170" i="76"/>
  <c r="K170" i="76" a="1"/>
  <c r="K170" i="76"/>
  <c r="D171" i="76" a="1"/>
  <c r="D171" i="76"/>
  <c r="E171" i="76" a="1"/>
  <c r="E171" i="76"/>
  <c r="F171" i="76" a="1"/>
  <c r="F171" i="76"/>
  <c r="G171" i="76" a="1"/>
  <c r="G171" i="76"/>
  <c r="H171" i="76" a="1"/>
  <c r="H171" i="76"/>
  <c r="I171" i="76" a="1"/>
  <c r="I171" i="76"/>
  <c r="J171" i="76" a="1"/>
  <c r="J171" i="76"/>
  <c r="K171" i="76" a="1"/>
  <c r="K171" i="76"/>
  <c r="D172" i="76" a="1"/>
  <c r="D172" i="76"/>
  <c r="E172" i="76" a="1"/>
  <c r="E172" i="76"/>
  <c r="F172" i="76" a="1"/>
  <c r="F172" i="76"/>
  <c r="G172" i="76" a="1"/>
  <c r="G172" i="76"/>
  <c r="H172" i="76" a="1"/>
  <c r="H172" i="76"/>
  <c r="I172" i="76" a="1"/>
  <c r="I172" i="76"/>
  <c r="J172" i="76" a="1"/>
  <c r="J172" i="76"/>
  <c r="K172" i="76" a="1"/>
  <c r="K172" i="76"/>
  <c r="D173" i="76" a="1"/>
  <c r="D173" i="76"/>
  <c r="D248" i="76"/>
  <c r="E173" i="76" a="1"/>
  <c r="E173" i="76"/>
  <c r="E248" i="76"/>
  <c r="F173" i="76" a="1"/>
  <c r="F173" i="76"/>
  <c r="F248" i="76"/>
  <c r="G173" i="76" a="1"/>
  <c r="G173" i="76"/>
  <c r="G248" i="76"/>
  <c r="H173" i="76" a="1"/>
  <c r="H173" i="76"/>
  <c r="H248" i="76"/>
  <c r="I173" i="76" a="1"/>
  <c r="I173" i="76"/>
  <c r="I248" i="76"/>
  <c r="J173" i="76" a="1"/>
  <c r="J173" i="76"/>
  <c r="J248" i="76"/>
  <c r="K173" i="76" a="1"/>
  <c r="K173" i="76"/>
  <c r="K248" i="76"/>
  <c r="D125" i="76" a="1"/>
  <c r="D125" i="76"/>
  <c r="E125" i="76" a="1"/>
  <c r="E125" i="76"/>
  <c r="F125" i="76" a="1"/>
  <c r="F125" i="76"/>
  <c r="G125" i="76" a="1"/>
  <c r="G125" i="76"/>
  <c r="H125" i="76" a="1"/>
  <c r="H125" i="76"/>
  <c r="I125" i="76" a="1"/>
  <c r="I125" i="76"/>
  <c r="J125" i="76" a="1"/>
  <c r="J125" i="76"/>
  <c r="K125" i="76" a="1"/>
  <c r="K125" i="76"/>
  <c r="D126" i="76" a="1"/>
  <c r="D126" i="76"/>
  <c r="E126" i="76" a="1"/>
  <c r="E126" i="76"/>
  <c r="F126" i="76" a="1"/>
  <c r="F126" i="76"/>
  <c r="G126" i="76" a="1"/>
  <c r="G126" i="76"/>
  <c r="H126" i="76" a="1"/>
  <c r="H126" i="76"/>
  <c r="I126" i="76" a="1"/>
  <c r="I126" i="76"/>
  <c r="J126" i="76" a="1"/>
  <c r="J126" i="76"/>
  <c r="K126" i="76" a="1"/>
  <c r="K126" i="76"/>
  <c r="D127" i="76" a="1"/>
  <c r="D127" i="76"/>
  <c r="E127" i="76" a="1"/>
  <c r="E127" i="76"/>
  <c r="F127" i="76" a="1"/>
  <c r="F127" i="76"/>
  <c r="G127" i="76" a="1"/>
  <c r="G127" i="76"/>
  <c r="H127" i="76" a="1"/>
  <c r="H127" i="76"/>
  <c r="I127" i="76" a="1"/>
  <c r="I127" i="76"/>
  <c r="J127" i="76" a="1"/>
  <c r="J127" i="76"/>
  <c r="K127" i="76" a="1"/>
  <c r="K127" i="76"/>
  <c r="D128" i="76" a="1"/>
  <c r="D128" i="76"/>
  <c r="E128" i="76" a="1"/>
  <c r="E128" i="76"/>
  <c r="F128" i="76" a="1"/>
  <c r="F128" i="76"/>
  <c r="G128" i="76" a="1"/>
  <c r="G128" i="76"/>
  <c r="H128" i="76" a="1"/>
  <c r="H128" i="76"/>
  <c r="I128" i="76" a="1"/>
  <c r="I128" i="76"/>
  <c r="J128" i="76" a="1"/>
  <c r="J128" i="76"/>
  <c r="K128" i="76" a="1"/>
  <c r="K128" i="76"/>
  <c r="D129" i="76" a="1"/>
  <c r="D129" i="76"/>
  <c r="D154" i="76"/>
  <c r="E129" i="76" a="1"/>
  <c r="E129" i="76"/>
  <c r="E154" i="76"/>
  <c r="F129" i="76" a="1"/>
  <c r="F129" i="76"/>
  <c r="F154" i="76"/>
  <c r="G129" i="76" a="1"/>
  <c r="G129" i="76"/>
  <c r="G154" i="76"/>
  <c r="H129" i="76" a="1"/>
  <c r="H129" i="76"/>
  <c r="H154" i="76"/>
  <c r="I129" i="76" a="1"/>
  <c r="I129" i="76"/>
  <c r="I154" i="76"/>
  <c r="J129" i="76" a="1"/>
  <c r="J129" i="76"/>
  <c r="J154" i="76"/>
  <c r="K129" i="76" a="1"/>
  <c r="K129" i="76"/>
  <c r="K154" i="76"/>
  <c r="D130" i="76" a="1"/>
  <c r="D130" i="76"/>
  <c r="E130" i="76" a="1"/>
  <c r="E130" i="76"/>
  <c r="E155" i="76"/>
  <c r="F130" i="76" a="1"/>
  <c r="F130" i="76"/>
  <c r="F155" i="76"/>
  <c r="G130" i="76" a="1"/>
  <c r="G130" i="76"/>
  <c r="G155" i="76"/>
  <c r="H130" i="76" a="1"/>
  <c r="H130" i="76"/>
  <c r="H155" i="76"/>
  <c r="I130" i="76" a="1"/>
  <c r="I130" i="76"/>
  <c r="I155" i="76"/>
  <c r="J130" i="76" a="1"/>
  <c r="J130" i="76"/>
  <c r="J155" i="76"/>
  <c r="K130" i="76" a="1"/>
  <c r="K130" i="76"/>
  <c r="K155" i="76"/>
  <c r="D131" i="76" a="1"/>
  <c r="D131" i="76"/>
  <c r="D156" i="76"/>
  <c r="E131" i="76" a="1"/>
  <c r="E131" i="76"/>
  <c r="E156" i="76"/>
  <c r="F131" i="76" a="1"/>
  <c r="F131" i="76"/>
  <c r="F156" i="76"/>
  <c r="G131" i="76" a="1"/>
  <c r="G131" i="76"/>
  <c r="G156" i="76"/>
  <c r="H131" i="76" a="1"/>
  <c r="H131" i="76"/>
  <c r="H156" i="76"/>
  <c r="I131" i="76" a="1"/>
  <c r="I131" i="76"/>
  <c r="I156" i="76"/>
  <c r="J131" i="76" a="1"/>
  <c r="J131" i="76"/>
  <c r="J156" i="76"/>
  <c r="K131" i="76" a="1"/>
  <c r="K131" i="76"/>
  <c r="K156" i="76"/>
  <c r="D132" i="76" a="1"/>
  <c r="D132" i="76"/>
  <c r="D157" i="76"/>
  <c r="E132" i="76" a="1"/>
  <c r="E132" i="76"/>
  <c r="E157" i="76"/>
  <c r="F132" i="76" a="1"/>
  <c r="F132" i="76"/>
  <c r="F157" i="76"/>
  <c r="G132" i="76" a="1"/>
  <c r="G132" i="76"/>
  <c r="G157" i="76"/>
  <c r="H132" i="76" a="1"/>
  <c r="H132" i="76"/>
  <c r="H157" i="76"/>
  <c r="I132" i="76" a="1"/>
  <c r="I132" i="76"/>
  <c r="I157" i="76"/>
  <c r="J132" i="76" a="1"/>
  <c r="J132" i="76"/>
  <c r="J157" i="76"/>
  <c r="K132" i="76" a="1"/>
  <c r="K132" i="76"/>
  <c r="K157" i="76"/>
  <c r="D133" i="76" a="1"/>
  <c r="D133" i="76"/>
  <c r="D158" i="76"/>
  <c r="E133" i="76" a="1"/>
  <c r="E133" i="76"/>
  <c r="E158" i="76"/>
  <c r="F133" i="76" a="1"/>
  <c r="F133" i="76"/>
  <c r="F158" i="76"/>
  <c r="G133" i="76" a="1"/>
  <c r="G133" i="76"/>
  <c r="G158" i="76"/>
  <c r="H133" i="76" a="1"/>
  <c r="H133" i="76"/>
  <c r="H158" i="76"/>
  <c r="I133" i="76" a="1"/>
  <c r="I133" i="76"/>
  <c r="I158" i="76"/>
  <c r="J133" i="76" a="1"/>
  <c r="J133" i="76"/>
  <c r="J158" i="76"/>
  <c r="K133" i="76" a="1"/>
  <c r="K133" i="76"/>
  <c r="K158" i="76"/>
  <c r="D134" i="76" a="1"/>
  <c r="D134" i="76"/>
  <c r="E134" i="76" a="1"/>
  <c r="E134" i="76"/>
  <c r="F134" i="76" a="1"/>
  <c r="F134" i="76"/>
  <c r="G134" i="76" a="1"/>
  <c r="G134" i="76"/>
  <c r="H134" i="76" a="1"/>
  <c r="H134" i="76"/>
  <c r="I134" i="76" a="1"/>
  <c r="I134" i="76"/>
  <c r="J134" i="76" a="1"/>
  <c r="J134" i="76"/>
  <c r="K134" i="76" a="1"/>
  <c r="K134" i="76"/>
  <c r="D135" i="76" a="1"/>
  <c r="D135" i="76"/>
  <c r="E135" i="76" a="1"/>
  <c r="E135" i="76"/>
  <c r="F135" i="76" a="1"/>
  <c r="F135" i="76"/>
  <c r="G135" i="76" a="1"/>
  <c r="G135" i="76"/>
  <c r="H135" i="76" a="1"/>
  <c r="H135" i="76"/>
  <c r="I135" i="76" a="1"/>
  <c r="I135" i="76"/>
  <c r="J135" i="76" a="1"/>
  <c r="J135" i="76"/>
  <c r="K135" i="76" a="1"/>
  <c r="K135" i="76"/>
  <c r="D136" i="76" a="1"/>
  <c r="D136" i="76"/>
  <c r="E136" i="76" a="1"/>
  <c r="E136" i="76"/>
  <c r="F136" i="76" a="1"/>
  <c r="F136" i="76"/>
  <c r="G136" i="76" a="1"/>
  <c r="G136" i="76"/>
  <c r="H136" i="76" a="1"/>
  <c r="H136" i="76"/>
  <c r="I136" i="76" a="1"/>
  <c r="I136" i="76"/>
  <c r="J136" i="76" a="1"/>
  <c r="J136" i="76"/>
  <c r="K136" i="76" a="1"/>
  <c r="K136" i="76"/>
  <c r="D137" i="76" a="1"/>
  <c r="D137" i="76"/>
  <c r="E137" i="76" a="1"/>
  <c r="E137" i="76"/>
  <c r="F137" i="76" a="1"/>
  <c r="F137" i="76"/>
  <c r="G137" i="76" a="1"/>
  <c r="G137" i="76"/>
  <c r="H137" i="76" a="1"/>
  <c r="H137" i="76"/>
  <c r="I137" i="76" a="1"/>
  <c r="I137" i="76"/>
  <c r="J137" i="76" a="1"/>
  <c r="J137" i="76"/>
  <c r="K137" i="76" a="1"/>
  <c r="K137" i="76"/>
  <c r="D138" i="76" a="1"/>
  <c r="D138" i="76"/>
  <c r="E138" i="76" a="1"/>
  <c r="E138" i="76"/>
  <c r="F138" i="76" a="1"/>
  <c r="F138" i="76"/>
  <c r="G138" i="76" a="1"/>
  <c r="G138" i="76"/>
  <c r="H138" i="76" a="1"/>
  <c r="H138" i="76"/>
  <c r="I138" i="76" a="1"/>
  <c r="I138" i="76"/>
  <c r="J138" i="76" a="1"/>
  <c r="J138" i="76"/>
  <c r="K138" i="76" a="1"/>
  <c r="K138" i="76"/>
  <c r="D139" i="76" a="1"/>
  <c r="D139" i="76"/>
  <c r="E139" i="76" a="1"/>
  <c r="E139" i="76"/>
  <c r="F139" i="76" a="1"/>
  <c r="F139" i="76"/>
  <c r="G139" i="76" a="1"/>
  <c r="G139" i="76"/>
  <c r="H139" i="76" a="1"/>
  <c r="H139" i="76"/>
  <c r="I139" i="76" a="1"/>
  <c r="I139" i="76"/>
  <c r="J139" i="76" a="1"/>
  <c r="J139" i="76"/>
  <c r="K139" i="76" a="1"/>
  <c r="K139" i="76"/>
  <c r="D140" i="76" a="1"/>
  <c r="D140" i="76"/>
  <c r="E140" i="76" a="1"/>
  <c r="E140" i="76"/>
  <c r="F140" i="76" a="1"/>
  <c r="F140" i="76"/>
  <c r="G140" i="76" a="1"/>
  <c r="G140" i="76"/>
  <c r="H140" i="76" a="1"/>
  <c r="H140" i="76"/>
  <c r="I140" i="76" a="1"/>
  <c r="I140" i="76"/>
  <c r="J140" i="76" a="1"/>
  <c r="J140" i="76"/>
  <c r="K140" i="76" a="1"/>
  <c r="K140" i="76"/>
  <c r="D141" i="76" a="1"/>
  <c r="D141" i="76"/>
  <c r="E141" i="76" a="1"/>
  <c r="E141" i="76"/>
  <c r="F141" i="76" a="1"/>
  <c r="F141" i="76"/>
  <c r="G141" i="76" a="1"/>
  <c r="G141" i="76"/>
  <c r="H141" i="76" a="1"/>
  <c r="H141" i="76"/>
  <c r="I141" i="76" a="1"/>
  <c r="I141" i="76"/>
  <c r="J141" i="76" a="1"/>
  <c r="J141" i="76"/>
  <c r="K141" i="76" a="1"/>
  <c r="K141" i="76"/>
  <c r="D142" i="76" a="1"/>
  <c r="D142" i="76"/>
  <c r="E142" i="76" a="1"/>
  <c r="E142" i="76"/>
  <c r="F142" i="76" a="1"/>
  <c r="F142" i="76"/>
  <c r="G142" i="76" a="1"/>
  <c r="G142" i="76"/>
  <c r="H142" i="76" a="1"/>
  <c r="H142" i="76"/>
  <c r="I142" i="76" a="1"/>
  <c r="I142" i="76"/>
  <c r="J142" i="76" a="1"/>
  <c r="J142" i="76"/>
  <c r="K142" i="76" a="1"/>
  <c r="K142" i="76"/>
  <c r="D143" i="76" a="1"/>
  <c r="D143" i="76"/>
  <c r="E143" i="76" a="1"/>
  <c r="E143" i="76"/>
  <c r="F143" i="76" a="1"/>
  <c r="F143" i="76"/>
  <c r="G143" i="76" a="1"/>
  <c r="G143" i="76"/>
  <c r="H143" i="76" a="1"/>
  <c r="H143" i="76"/>
  <c r="I143" i="76" a="1"/>
  <c r="I143" i="76"/>
  <c r="J143" i="76" a="1"/>
  <c r="J143" i="76"/>
  <c r="K143" i="76" a="1"/>
  <c r="K143" i="76"/>
  <c r="D144" i="76" a="1"/>
  <c r="D144" i="76"/>
  <c r="E144" i="76" a="1"/>
  <c r="E144" i="76"/>
  <c r="F144" i="76" a="1"/>
  <c r="F144" i="76"/>
  <c r="G144" i="76" a="1"/>
  <c r="G144" i="76"/>
  <c r="H144" i="76" a="1"/>
  <c r="H144" i="76"/>
  <c r="I144" i="76" a="1"/>
  <c r="I144" i="76"/>
  <c r="J144" i="76" a="1"/>
  <c r="J144" i="76"/>
  <c r="K144" i="76" a="1"/>
  <c r="K144" i="76"/>
  <c r="D145" i="76" a="1"/>
  <c r="D145" i="76"/>
  <c r="E145" i="76" a="1"/>
  <c r="E145" i="76"/>
  <c r="F145" i="76" a="1"/>
  <c r="F145" i="76"/>
  <c r="F159" i="76"/>
  <c r="G145" i="76" a="1"/>
  <c r="G145" i="76"/>
  <c r="G159" i="76"/>
  <c r="H145" i="76" a="1"/>
  <c r="H145" i="76"/>
  <c r="I145" i="76" a="1"/>
  <c r="I145" i="76"/>
  <c r="J145" i="76" a="1"/>
  <c r="J145" i="76"/>
  <c r="K145" i="76" a="1"/>
  <c r="K145" i="76"/>
  <c r="D101" i="76" a="1"/>
  <c r="D101" i="76"/>
  <c r="E101" i="76" a="1"/>
  <c r="E101" i="76"/>
  <c r="F101" i="76" a="1"/>
  <c r="F101" i="76"/>
  <c r="G101" i="76" a="1"/>
  <c r="G101" i="76"/>
  <c r="H101" i="76" a="1"/>
  <c r="H101" i="76"/>
  <c r="I101" i="76" a="1"/>
  <c r="I101" i="76"/>
  <c r="J101" i="76" a="1"/>
  <c r="J101" i="76"/>
  <c r="K101" i="76" a="1"/>
  <c r="K101" i="76"/>
  <c r="D102" i="76" a="1"/>
  <c r="D102" i="76"/>
  <c r="E102" i="76" a="1"/>
  <c r="E102" i="76"/>
  <c r="F102" i="76" a="1"/>
  <c r="F102" i="76"/>
  <c r="G102" i="76" a="1"/>
  <c r="G102" i="76"/>
  <c r="H102" i="76" a="1"/>
  <c r="H102" i="76"/>
  <c r="I102" i="76" a="1"/>
  <c r="I102" i="76"/>
  <c r="J102" i="76" a="1"/>
  <c r="J102" i="76"/>
  <c r="K102" i="76" a="1"/>
  <c r="K102" i="76"/>
  <c r="D103" i="76" a="1"/>
  <c r="D103" i="76"/>
  <c r="E103" i="76" a="1"/>
  <c r="E103" i="76"/>
  <c r="F103" i="76" a="1"/>
  <c r="F103" i="76"/>
  <c r="G103" i="76" a="1"/>
  <c r="G103" i="76"/>
  <c r="H103" i="76" a="1"/>
  <c r="H103" i="76"/>
  <c r="I103" i="76" a="1"/>
  <c r="I103" i="76"/>
  <c r="J103" i="76" a="1"/>
  <c r="J103" i="76"/>
  <c r="K103" i="76" a="1"/>
  <c r="K103" i="76"/>
  <c r="D104" i="76" a="1"/>
  <c r="D104" i="76"/>
  <c r="E104" i="76" a="1"/>
  <c r="E104" i="76"/>
  <c r="F104" i="76" a="1"/>
  <c r="F104" i="76"/>
  <c r="G104" i="76" a="1"/>
  <c r="G104" i="76"/>
  <c r="H104" i="76" a="1"/>
  <c r="H104" i="76"/>
  <c r="I104" i="76" a="1"/>
  <c r="I104" i="76"/>
  <c r="J104" i="76" a="1"/>
  <c r="J104" i="76"/>
  <c r="K104" i="76" a="1"/>
  <c r="K104" i="76"/>
  <c r="D105" i="76" a="1"/>
  <c r="D105" i="76"/>
  <c r="E105" i="76" a="1"/>
  <c r="E105" i="76"/>
  <c r="F105" i="76" a="1"/>
  <c r="F105" i="76"/>
  <c r="G105" i="76" a="1"/>
  <c r="G105" i="76"/>
  <c r="H105" i="76" a="1"/>
  <c r="H105" i="76"/>
  <c r="I105" i="76" a="1"/>
  <c r="I105" i="76"/>
  <c r="J105" i="76" a="1"/>
  <c r="J105" i="76"/>
  <c r="K105" i="76" a="1"/>
  <c r="K105" i="76"/>
  <c r="D106" i="76" a="1"/>
  <c r="D106" i="76"/>
  <c r="E106" i="76" a="1"/>
  <c r="E106" i="76"/>
  <c r="F106" i="76" a="1"/>
  <c r="F106" i="76"/>
  <c r="G106" i="76" a="1"/>
  <c r="G106" i="76"/>
  <c r="H106" i="76" a="1"/>
  <c r="H106" i="76"/>
  <c r="I106" i="76" a="1"/>
  <c r="I106" i="76"/>
  <c r="J106" i="76" a="1"/>
  <c r="J106" i="76"/>
  <c r="K106" i="76" a="1"/>
  <c r="K106" i="76"/>
  <c r="D107" i="76" a="1"/>
  <c r="D107" i="76"/>
  <c r="E107" i="76" a="1"/>
  <c r="E107" i="76"/>
  <c r="F107" i="76" a="1"/>
  <c r="F107" i="76"/>
  <c r="G107" i="76" a="1"/>
  <c r="G107" i="76"/>
  <c r="H107" i="76" a="1"/>
  <c r="H107" i="76"/>
  <c r="I107" i="76" a="1"/>
  <c r="I107" i="76"/>
  <c r="J107" i="76" a="1"/>
  <c r="J107" i="76"/>
  <c r="K107" i="76" a="1"/>
  <c r="K107" i="76"/>
  <c r="D108" i="76" a="1"/>
  <c r="D108" i="76"/>
  <c r="E108" i="76" a="1"/>
  <c r="E108" i="76"/>
  <c r="F108" i="76" a="1"/>
  <c r="F108" i="76"/>
  <c r="G108" i="76" a="1"/>
  <c r="G108" i="76"/>
  <c r="H108" i="76" a="1"/>
  <c r="H108" i="76"/>
  <c r="I108" i="76" a="1"/>
  <c r="I108" i="76"/>
  <c r="J108" i="76" a="1"/>
  <c r="J108" i="76"/>
  <c r="K108" i="76" a="1"/>
  <c r="K108" i="76"/>
  <c r="D109" i="76" a="1"/>
  <c r="D109" i="76"/>
  <c r="E109" i="76" a="1"/>
  <c r="E109" i="76"/>
  <c r="F109" i="76" a="1"/>
  <c r="F109" i="76"/>
  <c r="G109" i="76" a="1"/>
  <c r="G109" i="76"/>
  <c r="H109" i="76" a="1"/>
  <c r="H109" i="76"/>
  <c r="I109" i="76" a="1"/>
  <c r="I109" i="76"/>
  <c r="J109" i="76" a="1"/>
  <c r="J109" i="76"/>
  <c r="K109" i="76" a="1"/>
  <c r="K109" i="76"/>
  <c r="D110" i="76" a="1"/>
  <c r="D110" i="76"/>
  <c r="E110" i="76" a="1"/>
  <c r="E110" i="76"/>
  <c r="F110" i="76" a="1"/>
  <c r="F110" i="76"/>
  <c r="G110" i="76" a="1"/>
  <c r="G110" i="76"/>
  <c r="H110" i="76" a="1"/>
  <c r="H110" i="76"/>
  <c r="I110" i="76" a="1"/>
  <c r="I110" i="76"/>
  <c r="J110" i="76" a="1"/>
  <c r="J110" i="76"/>
  <c r="K110" i="76" a="1"/>
  <c r="K110" i="76"/>
  <c r="D111" i="76" a="1"/>
  <c r="D111" i="76"/>
  <c r="E111" i="76" a="1"/>
  <c r="E111" i="76"/>
  <c r="F111" i="76" a="1"/>
  <c r="F111" i="76"/>
  <c r="G111" i="76" a="1"/>
  <c r="G111" i="76"/>
  <c r="H111" i="76" a="1"/>
  <c r="H111" i="76"/>
  <c r="I111" i="76" a="1"/>
  <c r="I111" i="76"/>
  <c r="J111" i="76" a="1"/>
  <c r="J111" i="76"/>
  <c r="K111" i="76" a="1"/>
  <c r="K111" i="76"/>
  <c r="D112" i="76" a="1"/>
  <c r="D112" i="76"/>
  <c r="E112" i="76" a="1"/>
  <c r="E112" i="76"/>
  <c r="F112" i="76" a="1"/>
  <c r="F112" i="76"/>
  <c r="G112" i="76" a="1"/>
  <c r="G112" i="76"/>
  <c r="H112" i="76" a="1"/>
  <c r="H112" i="76"/>
  <c r="I112" i="76" a="1"/>
  <c r="I112" i="76"/>
  <c r="J112" i="76" a="1"/>
  <c r="J112" i="76"/>
  <c r="K112" i="76" a="1"/>
  <c r="K112" i="76"/>
  <c r="D113" i="76" a="1"/>
  <c r="D113" i="76"/>
  <c r="E113" i="76" a="1"/>
  <c r="E113" i="76"/>
  <c r="F113" i="76" a="1"/>
  <c r="F113" i="76"/>
  <c r="G113" i="76" a="1"/>
  <c r="G113" i="76"/>
  <c r="H113" i="76" a="1"/>
  <c r="H113" i="76"/>
  <c r="I113" i="76" a="1"/>
  <c r="I113" i="76"/>
  <c r="J113" i="76" a="1"/>
  <c r="J113" i="76"/>
  <c r="K113" i="76" a="1"/>
  <c r="K113" i="76"/>
  <c r="D114" i="76" a="1"/>
  <c r="D114" i="76"/>
  <c r="E114" i="76" a="1"/>
  <c r="E114" i="76"/>
  <c r="F114" i="76" a="1"/>
  <c r="F114" i="76"/>
  <c r="G114" i="76" a="1"/>
  <c r="G114" i="76"/>
  <c r="H114" i="76" a="1"/>
  <c r="H114" i="76"/>
  <c r="I114" i="76" a="1"/>
  <c r="I114" i="76"/>
  <c r="J114" i="76" a="1"/>
  <c r="J114" i="76"/>
  <c r="K114" i="76" a="1"/>
  <c r="K114" i="76"/>
  <c r="D115" i="76" a="1"/>
  <c r="D115" i="76"/>
  <c r="E115" i="76" a="1"/>
  <c r="E115" i="76"/>
  <c r="F115" i="76" a="1"/>
  <c r="F115" i="76"/>
  <c r="G115" i="76" a="1"/>
  <c r="G115" i="76"/>
  <c r="H115" i="76" a="1"/>
  <c r="H115" i="76"/>
  <c r="I115" i="76" a="1"/>
  <c r="I115" i="76"/>
  <c r="J115" i="76" a="1"/>
  <c r="J115" i="76"/>
  <c r="K115" i="76" a="1"/>
  <c r="K115" i="76"/>
  <c r="D116" i="76" a="1"/>
  <c r="D116" i="76"/>
  <c r="E116" i="76" a="1"/>
  <c r="E116" i="76"/>
  <c r="F116" i="76" a="1"/>
  <c r="F116" i="76"/>
  <c r="G116" i="76" a="1"/>
  <c r="G116" i="76"/>
  <c r="H116" i="76" a="1"/>
  <c r="H116" i="76"/>
  <c r="I116" i="76" a="1"/>
  <c r="I116" i="76"/>
  <c r="J116" i="76" a="1"/>
  <c r="J116" i="76"/>
  <c r="K116" i="76" a="1"/>
  <c r="K116" i="76"/>
  <c r="D117" i="76" a="1"/>
  <c r="D117" i="76"/>
  <c r="E117" i="76" a="1"/>
  <c r="E117" i="76"/>
  <c r="F117" i="76" a="1"/>
  <c r="F117" i="76"/>
  <c r="G117" i="76" a="1"/>
  <c r="G117" i="76"/>
  <c r="H117" i="76" a="1"/>
  <c r="H117" i="76"/>
  <c r="I117" i="76" a="1"/>
  <c r="I117" i="76"/>
  <c r="J117" i="76" a="1"/>
  <c r="J117" i="76"/>
  <c r="K117" i="76" a="1"/>
  <c r="K117" i="76"/>
  <c r="D118" i="76" a="1"/>
  <c r="D118" i="76"/>
  <c r="E118" i="76" a="1"/>
  <c r="E118" i="76"/>
  <c r="F118" i="76" a="1"/>
  <c r="F118" i="76"/>
  <c r="G118" i="76" a="1"/>
  <c r="G118" i="76"/>
  <c r="H118" i="76" a="1"/>
  <c r="H118" i="76"/>
  <c r="I118" i="76" a="1"/>
  <c r="I118" i="76"/>
  <c r="J118" i="76" a="1"/>
  <c r="J118" i="76"/>
  <c r="K118" i="76" a="1"/>
  <c r="K118" i="76"/>
  <c r="D77" i="76" a="1"/>
  <c r="D77" i="76"/>
  <c r="E77" i="76" a="1"/>
  <c r="E77" i="76"/>
  <c r="F77" i="76" a="1"/>
  <c r="F77" i="76"/>
  <c r="G77" i="76" a="1"/>
  <c r="G77" i="76"/>
  <c r="H77" i="76" a="1"/>
  <c r="H77" i="76"/>
  <c r="I77" i="76" a="1"/>
  <c r="I77" i="76"/>
  <c r="J77" i="76" a="1"/>
  <c r="J77" i="76"/>
  <c r="K77" i="76" a="1"/>
  <c r="K77" i="76"/>
  <c r="D78" i="76" a="1"/>
  <c r="D78" i="76"/>
  <c r="E78" i="76" a="1"/>
  <c r="E78" i="76"/>
  <c r="F78" i="76" a="1"/>
  <c r="F78" i="76"/>
  <c r="G78" i="76" a="1"/>
  <c r="G78" i="76"/>
  <c r="H78" i="76" a="1"/>
  <c r="H78" i="76"/>
  <c r="I78" i="76" a="1"/>
  <c r="I78" i="76"/>
  <c r="J78" i="76" a="1"/>
  <c r="J78" i="76"/>
  <c r="K78" i="76" a="1"/>
  <c r="K78" i="76"/>
  <c r="D79" i="76" a="1"/>
  <c r="D79" i="76"/>
  <c r="E79" i="76" a="1"/>
  <c r="E79" i="76"/>
  <c r="F79" i="76" a="1"/>
  <c r="F79" i="76"/>
  <c r="G79" i="76" a="1"/>
  <c r="G79" i="76"/>
  <c r="H79" i="76" a="1"/>
  <c r="H79" i="76"/>
  <c r="I79" i="76" a="1"/>
  <c r="I79" i="76"/>
  <c r="J79" i="76" a="1"/>
  <c r="J79" i="76"/>
  <c r="K79" i="76" a="1"/>
  <c r="K79" i="76"/>
  <c r="D80" i="76" a="1"/>
  <c r="D80" i="76"/>
  <c r="E80" i="76" a="1"/>
  <c r="E80" i="76"/>
  <c r="F80" i="76" a="1"/>
  <c r="F80" i="76"/>
  <c r="G80" i="76" a="1"/>
  <c r="G80" i="76"/>
  <c r="H80" i="76" a="1"/>
  <c r="H80" i="76"/>
  <c r="I80" i="76" a="1"/>
  <c r="I80" i="76"/>
  <c r="J80" i="76" a="1"/>
  <c r="J80" i="76"/>
  <c r="K80" i="76" a="1"/>
  <c r="K80" i="76"/>
  <c r="D81" i="76" a="1"/>
  <c r="D81" i="76"/>
  <c r="E81" i="76" a="1"/>
  <c r="E81" i="76"/>
  <c r="F81" i="76" a="1"/>
  <c r="F81" i="76"/>
  <c r="G81" i="76" a="1"/>
  <c r="G81" i="76"/>
  <c r="H81" i="76" a="1"/>
  <c r="H81" i="76"/>
  <c r="I81" i="76" a="1"/>
  <c r="I81" i="76"/>
  <c r="J81" i="76" a="1"/>
  <c r="J81" i="76"/>
  <c r="K81" i="76" a="1"/>
  <c r="K81" i="76"/>
  <c r="D82" i="76" a="1"/>
  <c r="D82" i="76"/>
  <c r="E82" i="76" a="1"/>
  <c r="E82" i="76"/>
  <c r="F82" i="76" a="1"/>
  <c r="F82" i="76"/>
  <c r="G82" i="76" a="1"/>
  <c r="G82" i="76"/>
  <c r="H82" i="76" a="1"/>
  <c r="H82" i="76"/>
  <c r="I82" i="76" a="1"/>
  <c r="I82" i="76"/>
  <c r="J82" i="76" a="1"/>
  <c r="J82" i="76"/>
  <c r="K82" i="76" a="1"/>
  <c r="K82" i="76"/>
  <c r="D83" i="76" a="1"/>
  <c r="D83" i="76"/>
  <c r="E83" i="76" a="1"/>
  <c r="E83" i="76"/>
  <c r="F83" i="76" a="1"/>
  <c r="F83" i="76"/>
  <c r="G83" i="76" a="1"/>
  <c r="G83" i="76"/>
  <c r="H83" i="76" a="1"/>
  <c r="H83" i="76"/>
  <c r="I83" i="76" a="1"/>
  <c r="I83" i="76"/>
  <c r="J83" i="76" a="1"/>
  <c r="J83" i="76"/>
  <c r="K83" i="76" a="1"/>
  <c r="K83" i="76"/>
  <c r="D84" i="76" a="1"/>
  <c r="D84" i="76"/>
  <c r="E84" i="76" a="1"/>
  <c r="E84" i="76"/>
  <c r="F84" i="76" a="1"/>
  <c r="F84" i="76"/>
  <c r="G84" i="76" a="1"/>
  <c r="G84" i="76"/>
  <c r="H84" i="76" a="1"/>
  <c r="H84" i="76"/>
  <c r="I84" i="76" a="1"/>
  <c r="I84" i="76"/>
  <c r="J84" i="76" a="1"/>
  <c r="J84" i="76"/>
  <c r="K84" i="76" a="1"/>
  <c r="K84" i="76"/>
  <c r="D85" i="76" a="1"/>
  <c r="D85" i="76"/>
  <c r="E85" i="76" a="1"/>
  <c r="E85" i="76"/>
  <c r="F85" i="76" a="1"/>
  <c r="F85" i="76"/>
  <c r="G85" i="76" a="1"/>
  <c r="G85" i="76"/>
  <c r="H85" i="76" a="1"/>
  <c r="H85" i="76"/>
  <c r="I85" i="76" a="1"/>
  <c r="I85" i="76"/>
  <c r="J85" i="76" a="1"/>
  <c r="J85" i="76"/>
  <c r="K85" i="76" a="1"/>
  <c r="K85" i="76"/>
  <c r="D86" i="76" a="1"/>
  <c r="D86" i="76"/>
  <c r="E86" i="76" a="1"/>
  <c r="E86" i="76"/>
  <c r="F86" i="76" a="1"/>
  <c r="F86" i="76"/>
  <c r="G86" i="76" a="1"/>
  <c r="G86" i="76"/>
  <c r="H86" i="76" a="1"/>
  <c r="H86" i="76"/>
  <c r="I86" i="76" a="1"/>
  <c r="I86" i="76"/>
  <c r="J86" i="76" a="1"/>
  <c r="J86" i="76"/>
  <c r="K86" i="76" a="1"/>
  <c r="K86" i="76"/>
  <c r="D87" i="76" a="1"/>
  <c r="D87" i="76"/>
  <c r="E87" i="76" a="1"/>
  <c r="E87" i="76"/>
  <c r="F87" i="76" a="1"/>
  <c r="F87" i="76"/>
  <c r="G87" i="76" a="1"/>
  <c r="G87" i="76"/>
  <c r="H87" i="76" a="1"/>
  <c r="H87" i="76"/>
  <c r="I87" i="76" a="1"/>
  <c r="I87" i="76"/>
  <c r="J87" i="76" a="1"/>
  <c r="J87" i="76"/>
  <c r="K87" i="76" a="1"/>
  <c r="K87" i="76"/>
  <c r="D88" i="76" a="1"/>
  <c r="D88" i="76"/>
  <c r="E88" i="76" a="1"/>
  <c r="E88" i="76"/>
  <c r="F88" i="76" a="1"/>
  <c r="F88" i="76"/>
  <c r="G88" i="76" a="1"/>
  <c r="G88" i="76"/>
  <c r="H88" i="76" a="1"/>
  <c r="H88" i="76"/>
  <c r="I88" i="76" a="1"/>
  <c r="I88" i="76"/>
  <c r="J88" i="76" a="1"/>
  <c r="J88" i="76"/>
  <c r="K88" i="76" a="1"/>
  <c r="K88" i="76"/>
  <c r="D89" i="76" a="1"/>
  <c r="D89" i="76"/>
  <c r="E89" i="76" a="1"/>
  <c r="E89" i="76"/>
  <c r="F89" i="76" a="1"/>
  <c r="F89" i="76"/>
  <c r="G89" i="76" a="1"/>
  <c r="G89" i="76"/>
  <c r="H89" i="76" a="1"/>
  <c r="H89" i="76"/>
  <c r="I89" i="76" a="1"/>
  <c r="I89" i="76"/>
  <c r="J89" i="76" a="1"/>
  <c r="J89" i="76"/>
  <c r="K89" i="76" a="1"/>
  <c r="K89" i="76"/>
  <c r="D90" i="76" a="1"/>
  <c r="D90" i="76"/>
  <c r="E90" i="76" a="1"/>
  <c r="E90" i="76"/>
  <c r="F90" i="76" a="1"/>
  <c r="F90" i="76"/>
  <c r="G90" i="76" a="1"/>
  <c r="G90" i="76"/>
  <c r="H90" i="76" a="1"/>
  <c r="H90" i="76"/>
  <c r="I90" i="76" a="1"/>
  <c r="I90" i="76"/>
  <c r="J90" i="76" a="1"/>
  <c r="J90" i="76"/>
  <c r="K90" i="76" a="1"/>
  <c r="K90" i="76"/>
  <c r="D91" i="76" a="1"/>
  <c r="D91" i="76"/>
  <c r="E91" i="76" a="1"/>
  <c r="E91" i="76"/>
  <c r="F91" i="76" a="1"/>
  <c r="F91" i="76"/>
  <c r="G91" i="76" a="1"/>
  <c r="G91" i="76"/>
  <c r="H91" i="76" a="1"/>
  <c r="H91" i="76"/>
  <c r="I91" i="76" a="1"/>
  <c r="I91" i="76"/>
  <c r="J91" i="76" a="1"/>
  <c r="J91" i="76"/>
  <c r="K91" i="76" a="1"/>
  <c r="K91" i="76"/>
  <c r="D92" i="76" a="1"/>
  <c r="D92" i="76"/>
  <c r="E92" i="76" a="1"/>
  <c r="E92" i="76"/>
  <c r="F92" i="76" a="1"/>
  <c r="F92" i="76"/>
  <c r="G92" i="76" a="1"/>
  <c r="G92" i="76"/>
  <c r="H92" i="76" a="1"/>
  <c r="H92" i="76"/>
  <c r="I92" i="76" a="1"/>
  <c r="I92" i="76"/>
  <c r="J92" i="76" a="1"/>
  <c r="J92" i="76"/>
  <c r="K92" i="76" a="1"/>
  <c r="K92" i="76"/>
  <c r="D93" i="76" a="1"/>
  <c r="D93" i="76"/>
  <c r="E93" i="76" a="1"/>
  <c r="E93" i="76"/>
  <c r="F93" i="76" a="1"/>
  <c r="F93" i="76"/>
  <c r="G93" i="76" a="1"/>
  <c r="G93" i="76"/>
  <c r="H93" i="76" a="1"/>
  <c r="H93" i="76"/>
  <c r="I93" i="76" a="1"/>
  <c r="I93" i="76"/>
  <c r="J93" i="76" a="1"/>
  <c r="J93" i="76"/>
  <c r="K93" i="76" a="1"/>
  <c r="K93" i="76"/>
  <c r="D94" i="76" a="1"/>
  <c r="D94" i="76"/>
  <c r="E94" i="76" a="1"/>
  <c r="E94" i="76"/>
  <c r="F94" i="76" a="1"/>
  <c r="F94" i="76"/>
  <c r="G94" i="76" a="1"/>
  <c r="G94" i="76"/>
  <c r="H94" i="76" a="1"/>
  <c r="H94" i="76"/>
  <c r="I94" i="76" a="1"/>
  <c r="I94" i="76"/>
  <c r="J94" i="76" a="1"/>
  <c r="J94" i="76"/>
  <c r="K94" i="76" a="1"/>
  <c r="K94" i="76"/>
  <c r="D54" i="76" a="1"/>
  <c r="D54" i="76"/>
  <c r="E54" i="76" a="1"/>
  <c r="E54" i="76"/>
  <c r="F54" i="76" a="1"/>
  <c r="F54" i="76"/>
  <c r="G54" i="76" a="1"/>
  <c r="G54" i="76"/>
  <c r="H54" i="76" a="1"/>
  <c r="H54" i="76"/>
  <c r="I54" i="76" a="1"/>
  <c r="I54" i="76"/>
  <c r="J54" i="76" a="1"/>
  <c r="J54" i="76"/>
  <c r="K54" i="76" a="1"/>
  <c r="K54" i="76"/>
  <c r="D55" i="76" a="1"/>
  <c r="D55" i="76"/>
  <c r="E55" i="76" a="1"/>
  <c r="E55" i="76"/>
  <c r="F55" i="76" a="1"/>
  <c r="F55" i="76"/>
  <c r="G55" i="76" a="1"/>
  <c r="G55" i="76"/>
  <c r="H55" i="76" a="1"/>
  <c r="H55" i="76"/>
  <c r="I55" i="76" a="1"/>
  <c r="I55" i="76"/>
  <c r="J55" i="76" a="1"/>
  <c r="J55" i="76"/>
  <c r="K55" i="76" a="1"/>
  <c r="K55" i="76"/>
  <c r="D56" i="76" a="1"/>
  <c r="D56" i="76"/>
  <c r="E56" i="76" a="1"/>
  <c r="E56" i="76"/>
  <c r="F56" i="76" a="1"/>
  <c r="F56" i="76"/>
  <c r="G56" i="76" a="1"/>
  <c r="G56" i="76"/>
  <c r="H56" i="76" a="1"/>
  <c r="H56" i="76"/>
  <c r="I56" i="76" a="1"/>
  <c r="I56" i="76"/>
  <c r="J56" i="76" a="1"/>
  <c r="J56" i="76"/>
  <c r="K56" i="76" a="1"/>
  <c r="K56" i="76"/>
  <c r="D57" i="76" a="1"/>
  <c r="D57" i="76"/>
  <c r="E57" i="76" a="1"/>
  <c r="E57" i="76"/>
  <c r="F57" i="76" a="1"/>
  <c r="F57" i="76"/>
  <c r="G57" i="76" a="1"/>
  <c r="G57" i="76"/>
  <c r="H57" i="76" a="1"/>
  <c r="H57" i="76"/>
  <c r="I57" i="76" a="1"/>
  <c r="I57" i="76"/>
  <c r="J57" i="76" a="1"/>
  <c r="J57" i="76"/>
  <c r="K57" i="76" a="1"/>
  <c r="K57" i="76"/>
  <c r="D58" i="76" a="1"/>
  <c r="D58" i="76"/>
  <c r="E58" i="76" a="1"/>
  <c r="E58" i="76"/>
  <c r="F58" i="76" a="1"/>
  <c r="F58" i="76"/>
  <c r="G58" i="76" a="1"/>
  <c r="G58" i="76"/>
  <c r="H58" i="76" a="1"/>
  <c r="H58" i="76"/>
  <c r="I58" i="76" a="1"/>
  <c r="I58" i="76"/>
  <c r="J58" i="76" a="1"/>
  <c r="J58" i="76"/>
  <c r="K58" i="76" a="1"/>
  <c r="K58" i="76"/>
  <c r="D59" i="76" a="1"/>
  <c r="D59" i="76"/>
  <c r="E59" i="76" a="1"/>
  <c r="E59" i="76"/>
  <c r="F59" i="76" a="1"/>
  <c r="F59" i="76"/>
  <c r="G59" i="76" a="1"/>
  <c r="G59" i="76"/>
  <c r="H59" i="76" a="1"/>
  <c r="H59" i="76"/>
  <c r="I59" i="76" a="1"/>
  <c r="I59" i="76"/>
  <c r="J59" i="76" a="1"/>
  <c r="J59" i="76"/>
  <c r="K59" i="76" a="1"/>
  <c r="K59" i="76"/>
  <c r="D60" i="76" a="1"/>
  <c r="D60" i="76"/>
  <c r="E60" i="76" a="1"/>
  <c r="E60" i="76"/>
  <c r="F60" i="76" a="1"/>
  <c r="F60" i="76"/>
  <c r="G60" i="76" a="1"/>
  <c r="G60" i="76"/>
  <c r="H60" i="76" a="1"/>
  <c r="H60" i="76"/>
  <c r="I60" i="76" a="1"/>
  <c r="I60" i="76"/>
  <c r="J60" i="76" a="1"/>
  <c r="J60" i="76"/>
  <c r="K60" i="76" a="1"/>
  <c r="K60" i="76"/>
  <c r="D61" i="76" a="1"/>
  <c r="D61" i="76"/>
  <c r="E61" i="76" a="1"/>
  <c r="E61" i="76"/>
  <c r="F61" i="76" a="1"/>
  <c r="F61" i="76"/>
  <c r="G61" i="76" a="1"/>
  <c r="G61" i="76"/>
  <c r="H61" i="76" a="1"/>
  <c r="H61" i="76"/>
  <c r="I61" i="76" a="1"/>
  <c r="I61" i="76"/>
  <c r="J61" i="76" a="1"/>
  <c r="J61" i="76"/>
  <c r="K61" i="76" a="1"/>
  <c r="K61" i="76"/>
  <c r="D62" i="76" a="1"/>
  <c r="D62" i="76"/>
  <c r="E62" i="76" a="1"/>
  <c r="E62" i="76"/>
  <c r="F62" i="76" a="1"/>
  <c r="F62" i="76"/>
  <c r="G62" i="76" a="1"/>
  <c r="G62" i="76"/>
  <c r="H62" i="76" a="1"/>
  <c r="H62" i="76"/>
  <c r="I62" i="76" a="1"/>
  <c r="I62" i="76"/>
  <c r="J62" i="76" a="1"/>
  <c r="J62" i="76"/>
  <c r="K62" i="76" a="1"/>
  <c r="K62" i="76"/>
  <c r="D64" i="76" a="1"/>
  <c r="D64" i="76"/>
  <c r="E64" i="76" a="1"/>
  <c r="E64" i="76"/>
  <c r="F64" i="76" a="1"/>
  <c r="F64" i="76"/>
  <c r="G64" i="76" a="1"/>
  <c r="G64" i="76"/>
  <c r="H64" i="76" a="1"/>
  <c r="H64" i="76"/>
  <c r="H65" i="76" a="1"/>
  <c r="H65" i="76"/>
  <c r="H63" i="76"/>
  <c r="I64" i="76" a="1"/>
  <c r="I64" i="76"/>
  <c r="J64" i="76" a="1"/>
  <c r="J64" i="76"/>
  <c r="K64" i="76" a="1"/>
  <c r="K64" i="76"/>
  <c r="D65" i="76" a="1"/>
  <c r="D65" i="76"/>
  <c r="E65" i="76" a="1"/>
  <c r="E65" i="76"/>
  <c r="F65" i="76" a="1"/>
  <c r="F65" i="76"/>
  <c r="G65" i="76" a="1"/>
  <c r="G65" i="76"/>
  <c r="I65" i="76" a="1"/>
  <c r="I65" i="76"/>
  <c r="J65" i="76" a="1"/>
  <c r="J65" i="76"/>
  <c r="K65" i="76" a="1"/>
  <c r="K65" i="76"/>
  <c r="D66" i="76" a="1"/>
  <c r="D66" i="76"/>
  <c r="E66" i="76" a="1"/>
  <c r="E66" i="76"/>
  <c r="F66" i="76" a="1"/>
  <c r="F66" i="76"/>
  <c r="G66" i="76" a="1"/>
  <c r="G66" i="76"/>
  <c r="H66" i="76" a="1"/>
  <c r="H66" i="76"/>
  <c r="I66" i="76" a="1"/>
  <c r="I66" i="76"/>
  <c r="J66" i="76" a="1"/>
  <c r="J66" i="76"/>
  <c r="K66" i="76" a="1"/>
  <c r="K66" i="76"/>
  <c r="D68" i="76" a="1"/>
  <c r="D68" i="76"/>
  <c r="E68" i="76" a="1"/>
  <c r="E68" i="76"/>
  <c r="F68" i="76" a="1"/>
  <c r="F68" i="76"/>
  <c r="G68" i="76" a="1"/>
  <c r="G68" i="76"/>
  <c r="H68" i="76" a="1"/>
  <c r="H68" i="76"/>
  <c r="I68" i="76" a="1"/>
  <c r="I68" i="76"/>
  <c r="J68" i="76" a="1"/>
  <c r="J68" i="76"/>
  <c r="K68" i="76" a="1"/>
  <c r="K68" i="76"/>
  <c r="D69" i="76" a="1"/>
  <c r="D69" i="76"/>
  <c r="E69" i="76" a="1"/>
  <c r="E69" i="76"/>
  <c r="F69" i="76" a="1"/>
  <c r="F69" i="76"/>
  <c r="G69" i="76" a="1"/>
  <c r="G69" i="76"/>
  <c r="H69" i="76" a="1"/>
  <c r="H69" i="76"/>
  <c r="I69" i="76" a="1"/>
  <c r="I69" i="76"/>
  <c r="J69" i="76" a="1"/>
  <c r="J69" i="76"/>
  <c r="K69" i="76" a="1"/>
  <c r="K69" i="76"/>
  <c r="D70" i="76"/>
  <c r="E70" i="76"/>
  <c r="F70" i="76"/>
  <c r="G70" i="76"/>
  <c r="H70" i="76"/>
  <c r="I70" i="76"/>
  <c r="J70" i="76"/>
  <c r="K70" i="76"/>
  <c r="D37" i="76" a="1"/>
  <c r="D37" i="76"/>
  <c r="E37" i="76" a="1"/>
  <c r="E37" i="76"/>
  <c r="F37" i="76" a="1"/>
  <c r="F37" i="76"/>
  <c r="G37" i="76" a="1"/>
  <c r="G37" i="76"/>
  <c r="H37" i="76" a="1"/>
  <c r="H37" i="76"/>
  <c r="I37" i="76" a="1"/>
  <c r="I37" i="76"/>
  <c r="J37" i="76" a="1"/>
  <c r="J37" i="76"/>
  <c r="K37" i="76" a="1"/>
  <c r="K37" i="76"/>
  <c r="D38" i="76" a="1"/>
  <c r="D38" i="76"/>
  <c r="E38" i="76" a="1"/>
  <c r="E38" i="76"/>
  <c r="F38" i="76" a="1"/>
  <c r="F38" i="76"/>
  <c r="G38" i="76" a="1"/>
  <c r="G38" i="76"/>
  <c r="H38" i="76" a="1"/>
  <c r="H38" i="76"/>
  <c r="I38" i="76" a="1"/>
  <c r="I38" i="76"/>
  <c r="J38" i="76" a="1"/>
  <c r="J38" i="76"/>
  <c r="K38" i="76" a="1"/>
  <c r="K38" i="76"/>
  <c r="D39" i="76" a="1"/>
  <c r="D39" i="76"/>
  <c r="E39" i="76" a="1"/>
  <c r="E39" i="76"/>
  <c r="F39" i="76" a="1"/>
  <c r="F39" i="76"/>
  <c r="G39" i="76" a="1"/>
  <c r="G39" i="76"/>
  <c r="H39" i="76" a="1"/>
  <c r="H39" i="76"/>
  <c r="I39" i="76" a="1"/>
  <c r="I39" i="76"/>
  <c r="J39" i="76" a="1"/>
  <c r="J39" i="76"/>
  <c r="K39" i="76" a="1"/>
  <c r="K39" i="76"/>
  <c r="D40" i="76" a="1"/>
  <c r="D40" i="76"/>
  <c r="E40" i="76" a="1"/>
  <c r="E40" i="76"/>
  <c r="F40" i="76" a="1"/>
  <c r="F40" i="76"/>
  <c r="G40" i="76" a="1"/>
  <c r="G40" i="76"/>
  <c r="H40" i="76" a="1"/>
  <c r="H40" i="76"/>
  <c r="I40" i="76" a="1"/>
  <c r="I40" i="76"/>
  <c r="J40" i="76" a="1"/>
  <c r="J40" i="76"/>
  <c r="K40" i="76" a="1"/>
  <c r="K40" i="76"/>
  <c r="D41" i="76" a="1"/>
  <c r="D41" i="76"/>
  <c r="E41" i="76" a="1"/>
  <c r="E41" i="76"/>
  <c r="F41" i="76" a="1"/>
  <c r="F41" i="76"/>
  <c r="G41" i="76" a="1"/>
  <c r="G41" i="76"/>
  <c r="H41" i="76" a="1"/>
  <c r="H41" i="76"/>
  <c r="I41" i="76" a="1"/>
  <c r="I41" i="76"/>
  <c r="J41" i="76" a="1"/>
  <c r="J41" i="76"/>
  <c r="K41" i="76" a="1"/>
  <c r="K41" i="76"/>
  <c r="D43" i="76" a="1"/>
  <c r="D43" i="76"/>
  <c r="E43" i="76" a="1"/>
  <c r="E43" i="76"/>
  <c r="F43" i="76" a="1"/>
  <c r="F43" i="76"/>
  <c r="G43" i="76" a="1"/>
  <c r="G43" i="76"/>
  <c r="H43" i="76" a="1"/>
  <c r="H43" i="76"/>
  <c r="I43" i="76" a="1"/>
  <c r="I43" i="76"/>
  <c r="J43" i="76" a="1"/>
  <c r="J43" i="76"/>
  <c r="K43" i="76" a="1"/>
  <c r="K43" i="76"/>
  <c r="D44" i="76" a="1"/>
  <c r="D44" i="76"/>
  <c r="E44" i="76" a="1"/>
  <c r="E44" i="76"/>
  <c r="F44" i="76" a="1"/>
  <c r="F44" i="76"/>
  <c r="G44" i="76" a="1"/>
  <c r="G44" i="76"/>
  <c r="H44" i="76" a="1"/>
  <c r="H44" i="76"/>
  <c r="I44" i="76" a="1"/>
  <c r="I44" i="76"/>
  <c r="J44" i="76" a="1"/>
  <c r="J44" i="76"/>
  <c r="K44" i="76" a="1"/>
  <c r="K44" i="76"/>
  <c r="D45" i="76" a="1"/>
  <c r="D45" i="76"/>
  <c r="E45" i="76" a="1"/>
  <c r="E45" i="76"/>
  <c r="F45" i="76" a="1"/>
  <c r="F45" i="76"/>
  <c r="G45" i="76" a="1"/>
  <c r="G45" i="76"/>
  <c r="H45" i="76" a="1"/>
  <c r="H45" i="76"/>
  <c r="I45" i="76" a="1"/>
  <c r="I45" i="76"/>
  <c r="J45" i="76" a="1"/>
  <c r="J45" i="76"/>
  <c r="K45" i="76" a="1"/>
  <c r="K45" i="76"/>
  <c r="D46" i="76" a="1"/>
  <c r="D46" i="76"/>
  <c r="E46" i="76" a="1"/>
  <c r="E46" i="76"/>
  <c r="F46" i="76" a="1"/>
  <c r="F46" i="76"/>
  <c r="G46" i="76" a="1"/>
  <c r="G46" i="76"/>
  <c r="H46" i="76" a="1"/>
  <c r="H46" i="76"/>
  <c r="I46" i="76" a="1"/>
  <c r="I46" i="76"/>
  <c r="J46" i="76" a="1"/>
  <c r="J46" i="76"/>
  <c r="K46" i="76" a="1"/>
  <c r="K46" i="76"/>
  <c r="D8" i="76" a="1"/>
  <c r="D8" i="76"/>
  <c r="E8" i="76" a="1"/>
  <c r="E8" i="76"/>
  <c r="F8" i="76" a="1"/>
  <c r="F8" i="76"/>
  <c r="G8" i="76" a="1"/>
  <c r="G8" i="76"/>
  <c r="H8" i="76" a="1"/>
  <c r="H8" i="76"/>
  <c r="I8" i="76" a="1"/>
  <c r="I8" i="76"/>
  <c r="J8" i="76" a="1"/>
  <c r="J8" i="76"/>
  <c r="K8" i="76" a="1"/>
  <c r="K8" i="76"/>
  <c r="D9" i="76" a="1"/>
  <c r="D9" i="76"/>
  <c r="E9" i="76" a="1"/>
  <c r="E9" i="76"/>
  <c r="F9" i="76" a="1"/>
  <c r="F9" i="76"/>
  <c r="G9" i="76" a="1"/>
  <c r="G9" i="76"/>
  <c r="H9" i="76" a="1"/>
  <c r="H9" i="76"/>
  <c r="I9" i="76" a="1"/>
  <c r="I9" i="76"/>
  <c r="J9" i="76" a="1"/>
  <c r="J9" i="76"/>
  <c r="K9" i="76" a="1"/>
  <c r="K9" i="76"/>
  <c r="D10" i="76" a="1"/>
  <c r="D10" i="76"/>
  <c r="E10" i="76" a="1"/>
  <c r="E10" i="76"/>
  <c r="F10" i="76" a="1"/>
  <c r="F10" i="76"/>
  <c r="G10" i="76" a="1"/>
  <c r="G10" i="76"/>
  <c r="H10" i="76" a="1"/>
  <c r="H10" i="76"/>
  <c r="I10" i="76" a="1"/>
  <c r="I10" i="76"/>
  <c r="J10" i="76" a="1"/>
  <c r="J10" i="76"/>
  <c r="K10" i="76" a="1"/>
  <c r="K10" i="76"/>
  <c r="D11" i="76" a="1"/>
  <c r="D11" i="76"/>
  <c r="E11" i="76" a="1"/>
  <c r="E11" i="76"/>
  <c r="F11" i="76" a="1"/>
  <c r="F11" i="76"/>
  <c r="G11" i="76" a="1"/>
  <c r="G11" i="76"/>
  <c r="H11" i="76" a="1"/>
  <c r="H11" i="76"/>
  <c r="I11" i="76" a="1"/>
  <c r="I11" i="76"/>
  <c r="J11" i="76" a="1"/>
  <c r="J11" i="76"/>
  <c r="K11" i="76" a="1"/>
  <c r="K11" i="76"/>
  <c r="D12" i="76" a="1"/>
  <c r="D12" i="76"/>
  <c r="E12" i="76" a="1"/>
  <c r="E12" i="76"/>
  <c r="F12" i="76" a="1"/>
  <c r="F12" i="76"/>
  <c r="G12" i="76" a="1"/>
  <c r="G12" i="76"/>
  <c r="H12" i="76" a="1"/>
  <c r="H12" i="76"/>
  <c r="I12" i="76" a="1"/>
  <c r="I12" i="76"/>
  <c r="J12" i="76" a="1"/>
  <c r="J12" i="76"/>
  <c r="K12" i="76" a="1"/>
  <c r="K12" i="76"/>
  <c r="D13" i="76" a="1"/>
  <c r="D13" i="76"/>
  <c r="E13" i="76" a="1"/>
  <c r="E13" i="76"/>
  <c r="F13" i="76" a="1"/>
  <c r="F13" i="76"/>
  <c r="G13" i="76" a="1"/>
  <c r="G13" i="76"/>
  <c r="H13" i="76" a="1"/>
  <c r="H13" i="76"/>
  <c r="I13" i="76" a="1"/>
  <c r="I13" i="76"/>
  <c r="J13" i="76" a="1"/>
  <c r="J13" i="76"/>
  <c r="K13" i="76" a="1"/>
  <c r="K13" i="76"/>
  <c r="D14" i="76" a="1"/>
  <c r="D14" i="76"/>
  <c r="E14" i="76" a="1"/>
  <c r="E14" i="76"/>
  <c r="F14" i="76" a="1"/>
  <c r="F14" i="76"/>
  <c r="G14" i="76" a="1"/>
  <c r="G14" i="76"/>
  <c r="H14" i="76" a="1"/>
  <c r="H14" i="76"/>
  <c r="I14" i="76" a="1"/>
  <c r="I14" i="76"/>
  <c r="J14" i="76" a="1"/>
  <c r="J14" i="76"/>
  <c r="K14" i="76" a="1"/>
  <c r="K14" i="76"/>
  <c r="D15" i="76" a="1"/>
  <c r="D15" i="76"/>
  <c r="E15" i="76" a="1"/>
  <c r="E15" i="76"/>
  <c r="F15" i="76" a="1"/>
  <c r="F15" i="76"/>
  <c r="G15" i="76" a="1"/>
  <c r="G15" i="76"/>
  <c r="H15" i="76" a="1"/>
  <c r="H15" i="76"/>
  <c r="I15" i="76" a="1"/>
  <c r="I15" i="76"/>
  <c r="J15" i="76" a="1"/>
  <c r="J15" i="76"/>
  <c r="K15" i="76" a="1"/>
  <c r="K15" i="76"/>
  <c r="D16" i="76" a="1"/>
  <c r="D16" i="76"/>
  <c r="E16" i="76" a="1"/>
  <c r="E16" i="76"/>
  <c r="F16" i="76" a="1"/>
  <c r="F16" i="76"/>
  <c r="G16" i="76" a="1"/>
  <c r="G16" i="76"/>
  <c r="H16" i="76" a="1"/>
  <c r="H16" i="76"/>
  <c r="I16" i="76" a="1"/>
  <c r="I16" i="76"/>
  <c r="J16" i="76" a="1"/>
  <c r="J16" i="76"/>
  <c r="K16" i="76" a="1"/>
  <c r="K16" i="76"/>
  <c r="D18" i="76" a="1"/>
  <c r="D18" i="76"/>
  <c r="E18" i="76" a="1"/>
  <c r="E18" i="76"/>
  <c r="F18" i="76" a="1"/>
  <c r="F18" i="76"/>
  <c r="G18" i="76" a="1"/>
  <c r="G18" i="76"/>
  <c r="H18" i="76" a="1"/>
  <c r="H18" i="76"/>
  <c r="I18" i="76" a="1"/>
  <c r="I18" i="76"/>
  <c r="J18" i="76" a="1"/>
  <c r="J18" i="76"/>
  <c r="K18" i="76" a="1"/>
  <c r="K18" i="76"/>
  <c r="D19" i="76" a="1"/>
  <c r="D19" i="76"/>
  <c r="E19" i="76" a="1"/>
  <c r="E19" i="76"/>
  <c r="F19" i="76" a="1"/>
  <c r="F19" i="76"/>
  <c r="G19" i="76" a="1"/>
  <c r="G19" i="76"/>
  <c r="H19" i="76" a="1"/>
  <c r="H19" i="76"/>
  <c r="I19" i="76" a="1"/>
  <c r="I19" i="76"/>
  <c r="J19" i="76" a="1"/>
  <c r="J19" i="76"/>
  <c r="K19" i="76" a="1"/>
  <c r="K19" i="76"/>
  <c r="D20" i="76" a="1"/>
  <c r="D20" i="76"/>
  <c r="E20" i="76" a="1"/>
  <c r="E20" i="76"/>
  <c r="F20" i="76" a="1"/>
  <c r="F20" i="76"/>
  <c r="G20" i="76" a="1"/>
  <c r="G20" i="76"/>
  <c r="H20" i="76" a="1"/>
  <c r="H20" i="76"/>
  <c r="I20" i="76" a="1"/>
  <c r="I20" i="76"/>
  <c r="J20" i="76" a="1"/>
  <c r="J20" i="76"/>
  <c r="K20" i="76" a="1"/>
  <c r="K20" i="76"/>
  <c r="D22" i="76" a="1"/>
  <c r="D22" i="76"/>
  <c r="E22" i="76" a="1"/>
  <c r="E22" i="76"/>
  <c r="F22" i="76" a="1"/>
  <c r="F22" i="76"/>
  <c r="G22" i="76" a="1"/>
  <c r="G22" i="76"/>
  <c r="H22" i="76" a="1"/>
  <c r="H22" i="76"/>
  <c r="I22" i="76" a="1"/>
  <c r="I22" i="76"/>
  <c r="J22" i="76" a="1"/>
  <c r="J22" i="76"/>
  <c r="K22" i="76" a="1"/>
  <c r="K22" i="76"/>
  <c r="D23" i="76" a="1"/>
  <c r="D23" i="76"/>
  <c r="E23" i="76" a="1"/>
  <c r="E23" i="76"/>
  <c r="F23" i="76" a="1"/>
  <c r="F23" i="76"/>
  <c r="G23" i="76" a="1"/>
  <c r="G23" i="76"/>
  <c r="H23" i="76" a="1"/>
  <c r="H23" i="76"/>
  <c r="I23" i="76" a="1"/>
  <c r="I23" i="76"/>
  <c r="I21" i="76"/>
  <c r="J23" i="76" a="1"/>
  <c r="J23" i="76"/>
  <c r="K23" i="76" a="1"/>
  <c r="K23" i="76"/>
  <c r="D24" i="76" a="1"/>
  <c r="D24" i="76"/>
  <c r="E24" i="76" a="1"/>
  <c r="E24" i="76"/>
  <c r="F24" i="76" a="1"/>
  <c r="F24" i="76"/>
  <c r="G24" i="76" a="1"/>
  <c r="G24" i="76"/>
  <c r="H24" i="76" a="1"/>
  <c r="H24" i="76"/>
  <c r="I24" i="76" a="1"/>
  <c r="I24" i="76"/>
  <c r="J24" i="76" a="1"/>
  <c r="J24" i="76"/>
  <c r="K24" i="76" a="1"/>
  <c r="K24" i="76"/>
  <c r="C146" i="11"/>
  <c r="D146" i="11"/>
  <c r="D140" i="11"/>
  <c r="D160" i="11"/>
  <c r="E146" i="11"/>
  <c r="F146" i="11"/>
  <c r="G146" i="11"/>
  <c r="H146" i="11"/>
  <c r="I146" i="11"/>
  <c r="J146" i="11"/>
  <c r="K146" i="11"/>
  <c r="C140" i="11"/>
  <c r="C160" i="11"/>
  <c r="E140" i="11"/>
  <c r="F140" i="11"/>
  <c r="F160" i="11"/>
  <c r="G140" i="11"/>
  <c r="H140" i="11"/>
  <c r="I140" i="11"/>
  <c r="J140" i="11"/>
  <c r="K140" i="11"/>
  <c r="C145" i="76" a="1"/>
  <c r="C145" i="76"/>
  <c r="C139" i="76" a="1"/>
  <c r="C139" i="76"/>
  <c r="C126" i="76" a="1"/>
  <c r="C126" i="76"/>
  <c r="C127" i="76" a="1"/>
  <c r="C127" i="76"/>
  <c r="C128" i="76" a="1"/>
  <c r="C128" i="76"/>
  <c r="C129" i="76" a="1"/>
  <c r="C129" i="76"/>
  <c r="C154" i="76"/>
  <c r="C130" i="76" a="1"/>
  <c r="C130" i="76"/>
  <c r="C155" i="76"/>
  <c r="C131" i="76" a="1"/>
  <c r="C131" i="76"/>
  <c r="C156" i="76"/>
  <c r="C132" i="76" a="1"/>
  <c r="C132" i="76"/>
  <c r="C157" i="76"/>
  <c r="C133" i="76" a="1"/>
  <c r="C133" i="76"/>
  <c r="C158" i="76"/>
  <c r="C134" i="76" a="1"/>
  <c r="C134" i="76"/>
  <c r="C135" i="76" a="1"/>
  <c r="C135" i="76"/>
  <c r="C136" i="76" a="1"/>
  <c r="C136" i="76"/>
  <c r="C137" i="76" a="1"/>
  <c r="C137" i="76"/>
  <c r="C138" i="76" a="1"/>
  <c r="C138" i="76"/>
  <c r="C140" i="76" a="1"/>
  <c r="C140" i="76"/>
  <c r="C153" i="76"/>
  <c r="C141" i="76" a="1"/>
  <c r="C141" i="76"/>
  <c r="C142" i="76" a="1"/>
  <c r="C142" i="76"/>
  <c r="C143" i="76" a="1"/>
  <c r="C143" i="76"/>
  <c r="C144" i="76" a="1"/>
  <c r="C144" i="76"/>
  <c r="C125" i="76" a="1"/>
  <c r="C125" i="76"/>
  <c r="C149" i="76"/>
  <c r="C168" i="76" a="1"/>
  <c r="C168" i="76"/>
  <c r="K139" i="11"/>
  <c r="J139" i="11"/>
  <c r="I139" i="11"/>
  <c r="H139" i="11"/>
  <c r="G139" i="11"/>
  <c r="F139" i="11"/>
  <c r="E139" i="11"/>
  <c r="D139" i="11"/>
  <c r="K138" i="11"/>
  <c r="J138" i="11"/>
  <c r="I138" i="11"/>
  <c r="H138" i="11"/>
  <c r="G138" i="11"/>
  <c r="F138" i="11"/>
  <c r="E138" i="11"/>
  <c r="D138" i="11"/>
  <c r="K137" i="11"/>
  <c r="J137" i="11"/>
  <c r="I137" i="11"/>
  <c r="H137" i="11"/>
  <c r="G137" i="11"/>
  <c r="F137" i="11"/>
  <c r="E137" i="11"/>
  <c r="D137" i="11"/>
  <c r="K136" i="11"/>
  <c r="J136" i="11"/>
  <c r="I136" i="11"/>
  <c r="H136" i="11"/>
  <c r="G136" i="11"/>
  <c r="F136" i="11"/>
  <c r="E136" i="11"/>
  <c r="D136" i="11"/>
  <c r="K135" i="11"/>
  <c r="J135" i="11"/>
  <c r="I135" i="11"/>
  <c r="H135" i="11"/>
  <c r="G135" i="11"/>
  <c r="F135" i="11"/>
  <c r="E135" i="11"/>
  <c r="D135" i="11"/>
  <c r="C136" i="11"/>
  <c r="C137" i="11"/>
  <c r="C138" i="11"/>
  <c r="C139" i="11"/>
  <c r="C135" i="11"/>
  <c r="C127" i="11"/>
  <c r="D127" i="11"/>
  <c r="D142" i="11"/>
  <c r="D151" i="11"/>
  <c r="E127" i="11"/>
  <c r="F127" i="11"/>
  <c r="G127" i="11"/>
  <c r="H127" i="11"/>
  <c r="I127" i="11"/>
  <c r="J127" i="11"/>
  <c r="K127" i="11"/>
  <c r="C128" i="11"/>
  <c r="D128" i="11"/>
  <c r="E128" i="11"/>
  <c r="F128" i="11"/>
  <c r="G128" i="11"/>
  <c r="H128" i="11"/>
  <c r="I128" i="11"/>
  <c r="J128" i="11"/>
  <c r="K128" i="11"/>
  <c r="C129" i="11"/>
  <c r="D129" i="11"/>
  <c r="E129" i="11"/>
  <c r="F129" i="11"/>
  <c r="G129" i="11"/>
  <c r="H129" i="11"/>
  <c r="I129" i="11"/>
  <c r="J129" i="11"/>
  <c r="K129" i="11"/>
  <c r="C130" i="11"/>
  <c r="C155" i="11"/>
  <c r="D130" i="11"/>
  <c r="D155" i="11"/>
  <c r="E130" i="11"/>
  <c r="E155" i="11"/>
  <c r="F130" i="11"/>
  <c r="F155" i="11"/>
  <c r="G130" i="11"/>
  <c r="G155" i="11"/>
  <c r="H130" i="11"/>
  <c r="H155" i="11"/>
  <c r="I130" i="11"/>
  <c r="I155" i="11"/>
  <c r="J130" i="11"/>
  <c r="J155" i="11"/>
  <c r="K130" i="11"/>
  <c r="K155" i="11"/>
  <c r="C131" i="11"/>
  <c r="C156" i="11"/>
  <c r="D131" i="11"/>
  <c r="D156" i="11"/>
  <c r="E131" i="11"/>
  <c r="E156" i="11"/>
  <c r="F131" i="11"/>
  <c r="G131" i="11"/>
  <c r="G156" i="11"/>
  <c r="H131" i="11"/>
  <c r="H156" i="11"/>
  <c r="I131" i="11"/>
  <c r="I156" i="11"/>
  <c r="J131" i="11"/>
  <c r="J156" i="11"/>
  <c r="K131" i="11"/>
  <c r="K156" i="11"/>
  <c r="C132" i="11"/>
  <c r="C157" i="11"/>
  <c r="D132" i="11"/>
  <c r="D157" i="11"/>
  <c r="E132" i="11"/>
  <c r="E157" i="11"/>
  <c r="F132" i="11"/>
  <c r="F157" i="11"/>
  <c r="G132" i="11"/>
  <c r="G157" i="11"/>
  <c r="H132" i="11"/>
  <c r="H157" i="11"/>
  <c r="I132" i="11"/>
  <c r="I157" i="11"/>
  <c r="J132" i="11"/>
  <c r="J157" i="11"/>
  <c r="K132" i="11"/>
  <c r="K157" i="11"/>
  <c r="C133" i="11"/>
  <c r="C158" i="11"/>
  <c r="D133" i="11"/>
  <c r="D158" i="11"/>
  <c r="E133" i="11"/>
  <c r="E158" i="11"/>
  <c r="F133" i="11"/>
  <c r="F158" i="11"/>
  <c r="G133" i="11"/>
  <c r="G158" i="11"/>
  <c r="H133" i="11"/>
  <c r="H158" i="11"/>
  <c r="I133" i="11"/>
  <c r="I158" i="11"/>
  <c r="J133" i="11"/>
  <c r="J158" i="11"/>
  <c r="K133" i="11"/>
  <c r="K158" i="11"/>
  <c r="C134" i="11"/>
  <c r="C159" i="11"/>
  <c r="D134" i="11"/>
  <c r="D159" i="11"/>
  <c r="E134" i="11"/>
  <c r="E159" i="11"/>
  <c r="F134" i="11"/>
  <c r="G134" i="11"/>
  <c r="G159" i="11"/>
  <c r="H134" i="11"/>
  <c r="H159" i="11"/>
  <c r="I134" i="11"/>
  <c r="I159" i="11"/>
  <c r="J134" i="11"/>
  <c r="J159" i="11"/>
  <c r="K134" i="11"/>
  <c r="K159" i="11"/>
  <c r="C141" i="11"/>
  <c r="D141" i="11"/>
  <c r="E141" i="11"/>
  <c r="F141" i="11"/>
  <c r="G141" i="11"/>
  <c r="H141" i="11"/>
  <c r="I141" i="11"/>
  <c r="J141" i="11"/>
  <c r="K141" i="11"/>
  <c r="C142" i="11"/>
  <c r="E142" i="11"/>
  <c r="F142" i="11"/>
  <c r="G142" i="11"/>
  <c r="H142" i="11"/>
  <c r="I142" i="11"/>
  <c r="J142" i="11"/>
  <c r="K142" i="11"/>
  <c r="C143" i="11"/>
  <c r="D143" i="11"/>
  <c r="E143" i="11"/>
  <c r="F143" i="11"/>
  <c r="G143" i="11"/>
  <c r="H143" i="11"/>
  <c r="I143" i="11"/>
  <c r="J143" i="11"/>
  <c r="K143" i="11"/>
  <c r="C144" i="11"/>
  <c r="D144" i="11"/>
  <c r="E144" i="11"/>
  <c r="F144" i="11"/>
  <c r="G144" i="11"/>
  <c r="H144" i="11"/>
  <c r="I144" i="11"/>
  <c r="J144" i="11"/>
  <c r="K144" i="11"/>
  <c r="C145" i="11"/>
  <c r="D145" i="11"/>
  <c r="E145" i="11"/>
  <c r="F145" i="11"/>
  <c r="G145" i="11"/>
  <c r="H145" i="11"/>
  <c r="I145" i="11"/>
  <c r="J145" i="11"/>
  <c r="K145" i="11"/>
  <c r="K126" i="11"/>
  <c r="K150" i="11"/>
  <c r="J126" i="11"/>
  <c r="I126" i="11"/>
  <c r="I150" i="11"/>
  <c r="H126" i="11"/>
  <c r="H150" i="11"/>
  <c r="G126" i="11"/>
  <c r="F126" i="11"/>
  <c r="E126" i="11"/>
  <c r="E150" i="11"/>
  <c r="D126" i="11"/>
  <c r="C126" i="11"/>
  <c r="C177" i="11"/>
  <c r="D210" i="11" a="1"/>
  <c r="D210" i="11"/>
  <c r="E210" i="11" a="1"/>
  <c r="E210" i="11"/>
  <c r="F210" i="11" a="1"/>
  <c r="F210" i="11"/>
  <c r="G210" i="11" a="1"/>
  <c r="G210" i="11"/>
  <c r="H210" i="11" a="1"/>
  <c r="H210" i="11"/>
  <c r="I210" i="11" a="1"/>
  <c r="I210" i="11"/>
  <c r="J210" i="11" a="1"/>
  <c r="J210" i="11"/>
  <c r="K210" i="11" a="1"/>
  <c r="K210" i="11"/>
  <c r="D211" i="11"/>
  <c r="E211" i="11"/>
  <c r="F211" i="11"/>
  <c r="G211" i="11"/>
  <c r="H211" i="11"/>
  <c r="I211" i="11"/>
  <c r="J211" i="11"/>
  <c r="K211" i="11"/>
  <c r="D212" i="11"/>
  <c r="E212" i="11"/>
  <c r="F212" i="11"/>
  <c r="G212" i="11"/>
  <c r="H212" i="11"/>
  <c r="I212" i="11"/>
  <c r="J212" i="11"/>
  <c r="K212" i="11"/>
  <c r="D213" i="11"/>
  <c r="E213" i="11"/>
  <c r="F213" i="11"/>
  <c r="G213" i="11"/>
  <c r="H213" i="11"/>
  <c r="I213" i="11"/>
  <c r="J213" i="11"/>
  <c r="K213" i="11"/>
  <c r="D214" i="11"/>
  <c r="E214" i="11"/>
  <c r="F214" i="11"/>
  <c r="G214" i="11"/>
  <c r="H214" i="11"/>
  <c r="I214" i="11"/>
  <c r="J214" i="11"/>
  <c r="K214" i="11"/>
  <c r="D218" i="11" a="1"/>
  <c r="D218" i="11"/>
  <c r="E218" i="11" a="1"/>
  <c r="E218" i="11"/>
  <c r="F218" i="11" a="1"/>
  <c r="F218" i="11"/>
  <c r="G218" i="11" a="1"/>
  <c r="G218" i="11"/>
  <c r="H218" i="11" a="1"/>
  <c r="H218" i="11"/>
  <c r="I218" i="11" a="1"/>
  <c r="I218" i="11"/>
  <c r="J218" i="11" a="1"/>
  <c r="J218" i="11"/>
  <c r="K218" i="11" a="1"/>
  <c r="K218" i="11"/>
  <c r="D225" i="11"/>
  <c r="E225" i="11"/>
  <c r="F225" i="11"/>
  <c r="G225" i="11"/>
  <c r="H225" i="11"/>
  <c r="I225" i="11"/>
  <c r="J225" i="11"/>
  <c r="K225" i="11"/>
  <c r="D226" i="11"/>
  <c r="E226" i="11"/>
  <c r="F226" i="11"/>
  <c r="G226" i="11"/>
  <c r="H226" i="11"/>
  <c r="I226" i="11"/>
  <c r="J226" i="11"/>
  <c r="K226" i="11"/>
  <c r="D229" i="11"/>
  <c r="E229" i="11"/>
  <c r="F229" i="11"/>
  <c r="G229" i="11"/>
  <c r="H229" i="11"/>
  <c r="I229" i="11"/>
  <c r="J229" i="11"/>
  <c r="K229" i="11"/>
  <c r="D231" i="11"/>
  <c r="D230" i="11"/>
  <c r="E231" i="11"/>
  <c r="E230" i="11"/>
  <c r="F231" i="11"/>
  <c r="F230" i="11"/>
  <c r="G231" i="11"/>
  <c r="G230" i="11"/>
  <c r="H231" i="11"/>
  <c r="H230" i="11"/>
  <c r="I231" i="11"/>
  <c r="I230" i="11"/>
  <c r="J231" i="11"/>
  <c r="J230" i="11"/>
  <c r="K231" i="11"/>
  <c r="K230" i="11"/>
  <c r="D232" i="11"/>
  <c r="E232" i="11"/>
  <c r="F232" i="11"/>
  <c r="G232" i="11"/>
  <c r="H232" i="11"/>
  <c r="I232" i="11"/>
  <c r="J232" i="11"/>
  <c r="K232" i="11"/>
  <c r="D233" i="11"/>
  <c r="E233" i="11"/>
  <c r="F233" i="11"/>
  <c r="G233" i="11"/>
  <c r="H233" i="11"/>
  <c r="I233" i="11"/>
  <c r="J233" i="11"/>
  <c r="K233" i="11"/>
  <c r="D235" i="11"/>
  <c r="E235" i="11"/>
  <c r="F235" i="11"/>
  <c r="G235" i="11"/>
  <c r="H235" i="11"/>
  <c r="I235" i="11"/>
  <c r="J235" i="11"/>
  <c r="K235" i="11"/>
  <c r="D236" i="11"/>
  <c r="E236" i="11"/>
  <c r="F236" i="11"/>
  <c r="G236" i="11"/>
  <c r="H236" i="11"/>
  <c r="I236" i="11"/>
  <c r="J236" i="11"/>
  <c r="K236" i="11"/>
  <c r="D238" i="11"/>
  <c r="D228" i="11"/>
  <c r="D227" i="11"/>
  <c r="E238" i="11"/>
  <c r="E237" i="11"/>
  <c r="F238" i="11"/>
  <c r="F228" i="11"/>
  <c r="F227" i="11"/>
  <c r="G238" i="11"/>
  <c r="G228" i="11"/>
  <c r="G227" i="11"/>
  <c r="H238" i="11"/>
  <c r="H237" i="11"/>
  <c r="I238" i="11"/>
  <c r="I228" i="11"/>
  <c r="I227" i="11"/>
  <c r="J238" i="11"/>
  <c r="J237" i="11"/>
  <c r="K238" i="11"/>
  <c r="K228" i="11"/>
  <c r="K227" i="11"/>
  <c r="D239" i="11"/>
  <c r="E239" i="11"/>
  <c r="F239" i="11"/>
  <c r="G239" i="11"/>
  <c r="H239" i="11"/>
  <c r="I239" i="11"/>
  <c r="J239" i="11"/>
  <c r="K239" i="11"/>
  <c r="D240" i="11"/>
  <c r="E240" i="11"/>
  <c r="F240" i="11"/>
  <c r="G240" i="11"/>
  <c r="H240" i="11"/>
  <c r="I240" i="11"/>
  <c r="J240" i="11"/>
  <c r="K240" i="11"/>
  <c r="D241" i="11"/>
  <c r="E241" i="11"/>
  <c r="F241" i="11"/>
  <c r="G241" i="11"/>
  <c r="H241" i="11"/>
  <c r="I241" i="11"/>
  <c r="J241" i="11"/>
  <c r="K241" i="11"/>
  <c r="D193" i="11" a="1"/>
  <c r="D193" i="11"/>
  <c r="E193" i="11" a="1"/>
  <c r="E193" i="11"/>
  <c r="F193" i="11" a="1"/>
  <c r="F193" i="11"/>
  <c r="G193" i="11" a="1"/>
  <c r="G193" i="11"/>
  <c r="H193" i="11" a="1"/>
  <c r="H193" i="11"/>
  <c r="I193" i="11" a="1"/>
  <c r="I193" i="11"/>
  <c r="J193" i="11" a="1"/>
  <c r="J193" i="11"/>
  <c r="K193" i="11" a="1"/>
  <c r="K193" i="11"/>
  <c r="D194" i="11" a="1"/>
  <c r="D194" i="11"/>
  <c r="E194" i="11" a="1"/>
  <c r="E194" i="11"/>
  <c r="F194" i="11" a="1"/>
  <c r="F194" i="11"/>
  <c r="G194" i="11" a="1"/>
  <c r="G194" i="11"/>
  <c r="H194" i="11" a="1"/>
  <c r="H194" i="11"/>
  <c r="I194" i="11" a="1"/>
  <c r="I194" i="11"/>
  <c r="J194" i="11" a="1"/>
  <c r="J194" i="11"/>
  <c r="K194" i="11" a="1"/>
  <c r="K194" i="11"/>
  <c r="D195" i="11" a="1"/>
  <c r="D195" i="11"/>
  <c r="E195" i="11" a="1"/>
  <c r="E195" i="11"/>
  <c r="F195" i="11" a="1"/>
  <c r="F195" i="11"/>
  <c r="G195" i="11" a="1"/>
  <c r="G195" i="11"/>
  <c r="H195" i="11" a="1"/>
  <c r="H195" i="11"/>
  <c r="I195" i="11" a="1"/>
  <c r="I195" i="11"/>
  <c r="J195" i="11" a="1"/>
  <c r="J195" i="11"/>
  <c r="K195" i="11" a="1"/>
  <c r="K195" i="11"/>
  <c r="D196" i="11" a="1"/>
  <c r="D196" i="11"/>
  <c r="E196" i="11" a="1"/>
  <c r="E196" i="11"/>
  <c r="F196" i="11" a="1"/>
  <c r="F196" i="11"/>
  <c r="G196" i="11" a="1"/>
  <c r="G196" i="11"/>
  <c r="H196" i="11" a="1"/>
  <c r="H196" i="11"/>
  <c r="I196" i="11" a="1"/>
  <c r="I196" i="11"/>
  <c r="J196" i="11" a="1"/>
  <c r="J196" i="11"/>
  <c r="K196" i="11" a="1"/>
  <c r="K196" i="11"/>
  <c r="D197" i="11" a="1"/>
  <c r="D197" i="11"/>
  <c r="E197" i="11" a="1"/>
  <c r="E197" i="11"/>
  <c r="F197" i="11" a="1"/>
  <c r="F197" i="11"/>
  <c r="G197" i="11" a="1"/>
  <c r="G197" i="11"/>
  <c r="H197" i="11" a="1"/>
  <c r="H197" i="11"/>
  <c r="I197" i="11" a="1"/>
  <c r="I197" i="11"/>
  <c r="J197" i="11" a="1"/>
  <c r="J197" i="11"/>
  <c r="K197" i="11" a="1"/>
  <c r="K197" i="11"/>
  <c r="D198" i="11" a="1"/>
  <c r="D198" i="11"/>
  <c r="E198" i="11" a="1"/>
  <c r="E198" i="11"/>
  <c r="F198" i="11" a="1"/>
  <c r="F198" i="11"/>
  <c r="G198" i="11" a="1"/>
  <c r="G198" i="11"/>
  <c r="H198" i="11" a="1"/>
  <c r="H198" i="11"/>
  <c r="I198" i="11" a="1"/>
  <c r="I198" i="11"/>
  <c r="J198" i="11" a="1"/>
  <c r="J198" i="11"/>
  <c r="K198" i="11" a="1"/>
  <c r="K198" i="11"/>
  <c r="D199" i="11" a="1"/>
  <c r="D199" i="11"/>
  <c r="E199" i="11" a="1"/>
  <c r="E199" i="11"/>
  <c r="F199" i="11" a="1"/>
  <c r="F199" i="11"/>
  <c r="G199" i="11" a="1"/>
  <c r="G199" i="11"/>
  <c r="H199" i="11" a="1"/>
  <c r="H199" i="11"/>
  <c r="I199" i="11" a="1"/>
  <c r="I199" i="11"/>
  <c r="J199" i="11" a="1"/>
  <c r="J199" i="11"/>
  <c r="K199" i="11" a="1"/>
  <c r="K199" i="11"/>
  <c r="D201" i="11" a="1"/>
  <c r="D201" i="11"/>
  <c r="E201" i="11" a="1"/>
  <c r="E201" i="11"/>
  <c r="F201" i="11" a="1"/>
  <c r="F201" i="11"/>
  <c r="G201" i="11" a="1"/>
  <c r="G201" i="11"/>
  <c r="H201" i="11" a="1"/>
  <c r="H201" i="11"/>
  <c r="I201" i="11" a="1"/>
  <c r="I201" i="11"/>
  <c r="J201" i="11" a="1"/>
  <c r="J201" i="11"/>
  <c r="K201" i="11" a="1"/>
  <c r="K201" i="11"/>
  <c r="D202" i="11" a="1"/>
  <c r="D202" i="11"/>
  <c r="E202" i="11" a="1"/>
  <c r="E202" i="11"/>
  <c r="F202" i="11" a="1"/>
  <c r="F202" i="11"/>
  <c r="G202" i="11" a="1"/>
  <c r="G202" i="11"/>
  <c r="H202" i="11" a="1"/>
  <c r="H202" i="11"/>
  <c r="I202" i="11" a="1"/>
  <c r="I202" i="11"/>
  <c r="J202" i="11" a="1"/>
  <c r="J202" i="11"/>
  <c r="K202" i="11" a="1"/>
  <c r="K202" i="11"/>
  <c r="D203" i="11" a="1"/>
  <c r="D203" i="11"/>
  <c r="E203" i="11" a="1"/>
  <c r="E203" i="11"/>
  <c r="F203" i="11" a="1"/>
  <c r="F203" i="11"/>
  <c r="G203" i="11" a="1"/>
  <c r="G203" i="11"/>
  <c r="H203" i="11" a="1"/>
  <c r="H203" i="11"/>
  <c r="I203" i="11" a="1"/>
  <c r="I203" i="11"/>
  <c r="J203" i="11" a="1"/>
  <c r="J203" i="11"/>
  <c r="K203" i="11" a="1"/>
  <c r="K203" i="11"/>
  <c r="D177" i="11"/>
  <c r="E177" i="11"/>
  <c r="F177" i="11"/>
  <c r="G177" i="11"/>
  <c r="H177" i="11"/>
  <c r="I177" i="11"/>
  <c r="J177" i="11"/>
  <c r="K177" i="11"/>
  <c r="D178" i="11"/>
  <c r="E178" i="11"/>
  <c r="F178" i="11"/>
  <c r="G178" i="11"/>
  <c r="H178" i="11"/>
  <c r="I178" i="11"/>
  <c r="J178" i="11"/>
  <c r="K178" i="11"/>
  <c r="D179" i="11"/>
  <c r="E179" i="11"/>
  <c r="F179" i="11"/>
  <c r="G179" i="11"/>
  <c r="H179" i="11"/>
  <c r="I179" i="11"/>
  <c r="J179" i="11"/>
  <c r="K179" i="11"/>
  <c r="D180" i="11"/>
  <c r="E180" i="11"/>
  <c r="F180" i="11"/>
  <c r="G180" i="11"/>
  <c r="H180" i="11"/>
  <c r="I180" i="11"/>
  <c r="J180" i="11"/>
  <c r="K180" i="11"/>
  <c r="D181" i="11"/>
  <c r="E181" i="11"/>
  <c r="F181" i="11"/>
  <c r="G181" i="11"/>
  <c r="H181" i="11"/>
  <c r="I181" i="11"/>
  <c r="J181" i="11"/>
  <c r="K181" i="11"/>
  <c r="D182" i="11"/>
  <c r="E182" i="11"/>
  <c r="F182" i="11"/>
  <c r="G182" i="11"/>
  <c r="H182" i="11"/>
  <c r="I182" i="11"/>
  <c r="J182" i="11"/>
  <c r="K182" i="11"/>
  <c r="D183" i="11"/>
  <c r="E183" i="11"/>
  <c r="F183" i="11"/>
  <c r="G183" i="11"/>
  <c r="H183" i="11"/>
  <c r="I183" i="11"/>
  <c r="J183" i="11"/>
  <c r="K183" i="11"/>
  <c r="D184" i="11"/>
  <c r="E184" i="11"/>
  <c r="F184" i="11"/>
  <c r="G184" i="11"/>
  <c r="H184" i="11"/>
  <c r="I184" i="11"/>
  <c r="J184" i="11"/>
  <c r="K184" i="11"/>
  <c r="D185" i="11"/>
  <c r="E185" i="11"/>
  <c r="F185" i="11"/>
  <c r="G185" i="11"/>
  <c r="H185" i="11"/>
  <c r="I185" i="11"/>
  <c r="J185" i="11"/>
  <c r="K185" i="11"/>
  <c r="D186" i="11"/>
  <c r="E186" i="11"/>
  <c r="F186" i="11"/>
  <c r="G186" i="11"/>
  <c r="H186" i="11"/>
  <c r="I186" i="11"/>
  <c r="J186" i="11"/>
  <c r="K186" i="11"/>
  <c r="D101" i="11" a="1"/>
  <c r="D101" i="11"/>
  <c r="E101" i="11" a="1"/>
  <c r="E101" i="11"/>
  <c r="F101" i="11" a="1"/>
  <c r="F101" i="11"/>
  <c r="G101" i="11" a="1"/>
  <c r="G101" i="11"/>
  <c r="H101" i="11" a="1"/>
  <c r="H101" i="11"/>
  <c r="I101" i="11" a="1"/>
  <c r="I101" i="11"/>
  <c r="J101" i="11" a="1"/>
  <c r="J101" i="11"/>
  <c r="K101" i="11" a="1"/>
  <c r="K101" i="11"/>
  <c r="D102" i="11" a="1"/>
  <c r="D102" i="11"/>
  <c r="E102" i="11" a="1"/>
  <c r="E102" i="11"/>
  <c r="F102" i="11" a="1"/>
  <c r="F102" i="11"/>
  <c r="G102" i="11" a="1"/>
  <c r="G102" i="11"/>
  <c r="H102" i="11" a="1"/>
  <c r="H102" i="11"/>
  <c r="I102" i="11" a="1"/>
  <c r="I102" i="11"/>
  <c r="J102" i="11" a="1"/>
  <c r="J102" i="11"/>
  <c r="K102" i="11" a="1"/>
  <c r="K102" i="11"/>
  <c r="D103" i="11" a="1"/>
  <c r="D103" i="11"/>
  <c r="E103" i="11" a="1"/>
  <c r="E103" i="11"/>
  <c r="F103" i="11" a="1"/>
  <c r="F103" i="11"/>
  <c r="G103" i="11" a="1"/>
  <c r="G103" i="11"/>
  <c r="H103" i="11" a="1"/>
  <c r="H103" i="11"/>
  <c r="I103" i="11" a="1"/>
  <c r="I103" i="11"/>
  <c r="J103" i="11" a="1"/>
  <c r="J103" i="11"/>
  <c r="K103" i="11" a="1"/>
  <c r="K103" i="11"/>
  <c r="D104" i="11" a="1"/>
  <c r="D104" i="11"/>
  <c r="E104" i="11" a="1"/>
  <c r="E104" i="11"/>
  <c r="F104" i="11" a="1"/>
  <c r="F104" i="11"/>
  <c r="G104" i="11" a="1"/>
  <c r="G104" i="11"/>
  <c r="H104" i="11" a="1"/>
  <c r="H104" i="11"/>
  <c r="I104" i="11" a="1"/>
  <c r="I104" i="11"/>
  <c r="J104" i="11" a="1"/>
  <c r="J104" i="11"/>
  <c r="K104" i="11" a="1"/>
  <c r="K104" i="11"/>
  <c r="D105" i="11" a="1"/>
  <c r="D105" i="11"/>
  <c r="E105" i="11" a="1"/>
  <c r="E105" i="11"/>
  <c r="F105" i="11" a="1"/>
  <c r="F105" i="11"/>
  <c r="G105" i="11" a="1"/>
  <c r="G105" i="11"/>
  <c r="H105" i="11" a="1"/>
  <c r="H105" i="11"/>
  <c r="I105" i="11" a="1"/>
  <c r="I105" i="11"/>
  <c r="J105" i="11" a="1"/>
  <c r="J105" i="11"/>
  <c r="K105" i="11" a="1"/>
  <c r="K105" i="11"/>
  <c r="D106" i="11" a="1"/>
  <c r="D106" i="11"/>
  <c r="E106" i="11" a="1"/>
  <c r="E106" i="11"/>
  <c r="F106" i="11" a="1"/>
  <c r="F106" i="11"/>
  <c r="G106" i="11" a="1"/>
  <c r="G106" i="11"/>
  <c r="H106" i="11" a="1"/>
  <c r="H106" i="11"/>
  <c r="I106" i="11" a="1"/>
  <c r="I106" i="11"/>
  <c r="J106" i="11" a="1"/>
  <c r="J106" i="11"/>
  <c r="K106" i="11" a="1"/>
  <c r="K106" i="11"/>
  <c r="D107" i="11" a="1"/>
  <c r="D107" i="11"/>
  <c r="E107" i="11" a="1"/>
  <c r="E107" i="11"/>
  <c r="F107" i="11" a="1"/>
  <c r="F107" i="11"/>
  <c r="G107" i="11" a="1"/>
  <c r="G107" i="11"/>
  <c r="H107" i="11" a="1"/>
  <c r="H107" i="11"/>
  <c r="I107" i="11" a="1"/>
  <c r="I107" i="11"/>
  <c r="J107" i="11" a="1"/>
  <c r="J107" i="11"/>
  <c r="K107" i="11" a="1"/>
  <c r="K107" i="11"/>
  <c r="D108" i="11" a="1"/>
  <c r="D108" i="11"/>
  <c r="E108" i="11" a="1"/>
  <c r="E108" i="11"/>
  <c r="F108" i="11" a="1"/>
  <c r="F108" i="11"/>
  <c r="G108" i="11" a="1"/>
  <c r="G108" i="11"/>
  <c r="H108" i="11" a="1"/>
  <c r="H108" i="11"/>
  <c r="I108" i="11" a="1"/>
  <c r="I108" i="11"/>
  <c r="J108" i="11" a="1"/>
  <c r="J108" i="11"/>
  <c r="K108" i="11" a="1"/>
  <c r="K108" i="11"/>
  <c r="D109" i="11" a="1"/>
  <c r="D109" i="11"/>
  <c r="E109" i="11" a="1"/>
  <c r="E109" i="11"/>
  <c r="F109" i="11" a="1"/>
  <c r="F109" i="11"/>
  <c r="G109" i="11" a="1"/>
  <c r="G109" i="11"/>
  <c r="H109" i="11" a="1"/>
  <c r="H109" i="11"/>
  <c r="I109" i="11" a="1"/>
  <c r="I109" i="11"/>
  <c r="J109" i="11" a="1"/>
  <c r="J109" i="11"/>
  <c r="K109" i="11" a="1"/>
  <c r="K109" i="11"/>
  <c r="D110" i="11" a="1"/>
  <c r="D110" i="11"/>
  <c r="E110" i="11" a="1"/>
  <c r="E110" i="11"/>
  <c r="F110" i="11" a="1"/>
  <c r="F110" i="11"/>
  <c r="G110" i="11" a="1"/>
  <c r="G110" i="11"/>
  <c r="H110" i="11" a="1"/>
  <c r="H110" i="11"/>
  <c r="I110" i="11" a="1"/>
  <c r="I110" i="11"/>
  <c r="J110" i="11" a="1"/>
  <c r="J110" i="11"/>
  <c r="K110" i="11" a="1"/>
  <c r="K110" i="11"/>
  <c r="D111" i="11" a="1"/>
  <c r="D111" i="11"/>
  <c r="E111" i="11" a="1"/>
  <c r="E111" i="11"/>
  <c r="F111" i="11" a="1"/>
  <c r="F111" i="11"/>
  <c r="G111" i="11" a="1"/>
  <c r="G111" i="11"/>
  <c r="H111" i="11" a="1"/>
  <c r="H111" i="11"/>
  <c r="I111" i="11" a="1"/>
  <c r="I111" i="11"/>
  <c r="J111" i="11" a="1"/>
  <c r="J111" i="11"/>
  <c r="K111" i="11" a="1"/>
  <c r="K111" i="11"/>
  <c r="D112" i="11" a="1"/>
  <c r="D112" i="11"/>
  <c r="E112" i="11" a="1"/>
  <c r="E112" i="11"/>
  <c r="F112" i="11" a="1"/>
  <c r="F112" i="11"/>
  <c r="G112" i="11" a="1"/>
  <c r="G112" i="11"/>
  <c r="H112" i="11" a="1"/>
  <c r="H112" i="11"/>
  <c r="I112" i="11" a="1"/>
  <c r="I112" i="11"/>
  <c r="J112" i="11" a="1"/>
  <c r="J112" i="11"/>
  <c r="K112" i="11" a="1"/>
  <c r="K112" i="11"/>
  <c r="D113" i="11" a="1"/>
  <c r="D113" i="11"/>
  <c r="E113" i="11" a="1"/>
  <c r="E113" i="11"/>
  <c r="F113" i="11" a="1"/>
  <c r="F113" i="11"/>
  <c r="G113" i="11" a="1"/>
  <c r="G113" i="11"/>
  <c r="H113" i="11" a="1"/>
  <c r="H113" i="11"/>
  <c r="I113" i="11" a="1"/>
  <c r="I113" i="11"/>
  <c r="J113" i="11" a="1"/>
  <c r="J113" i="11"/>
  <c r="K113" i="11" a="1"/>
  <c r="K113" i="11"/>
  <c r="D114" i="11" a="1"/>
  <c r="D114" i="11"/>
  <c r="E114" i="11" a="1"/>
  <c r="E114" i="11"/>
  <c r="F114" i="11" a="1"/>
  <c r="F114" i="11"/>
  <c r="G114" i="11" a="1"/>
  <c r="G114" i="11"/>
  <c r="H114" i="11" a="1"/>
  <c r="H114" i="11"/>
  <c r="I114" i="11" a="1"/>
  <c r="I114" i="11"/>
  <c r="J114" i="11" a="1"/>
  <c r="J114" i="11"/>
  <c r="K114" i="11" a="1"/>
  <c r="K114" i="11"/>
  <c r="D115" i="11" a="1"/>
  <c r="D115" i="11"/>
  <c r="E115" i="11" a="1"/>
  <c r="E115" i="11"/>
  <c r="F115" i="11" a="1"/>
  <c r="F115" i="11"/>
  <c r="G115" i="11" a="1"/>
  <c r="G115" i="11"/>
  <c r="H115" i="11" a="1"/>
  <c r="H115" i="11"/>
  <c r="I115" i="11" a="1"/>
  <c r="I115" i="11"/>
  <c r="J115" i="11" a="1"/>
  <c r="J115" i="11"/>
  <c r="K115" i="11" a="1"/>
  <c r="K115" i="11"/>
  <c r="D116" i="11" a="1"/>
  <c r="D116" i="11"/>
  <c r="E116" i="11" a="1"/>
  <c r="E116" i="11"/>
  <c r="F116" i="11" a="1"/>
  <c r="F116" i="11"/>
  <c r="G116" i="11" a="1"/>
  <c r="G116" i="11"/>
  <c r="H116" i="11" a="1"/>
  <c r="H116" i="11"/>
  <c r="I116" i="11" a="1"/>
  <c r="I116" i="11"/>
  <c r="J116" i="11" a="1"/>
  <c r="J116" i="11"/>
  <c r="K116" i="11" a="1"/>
  <c r="K116" i="11"/>
  <c r="D117" i="11" a="1"/>
  <c r="D117" i="11"/>
  <c r="E117" i="11" a="1"/>
  <c r="E117" i="11"/>
  <c r="F117" i="11" a="1"/>
  <c r="F117" i="11"/>
  <c r="G117" i="11" a="1"/>
  <c r="G117" i="11"/>
  <c r="H117" i="11" a="1"/>
  <c r="H117" i="11"/>
  <c r="I117" i="11" a="1"/>
  <c r="I117" i="11"/>
  <c r="J117" i="11" a="1"/>
  <c r="J117" i="11"/>
  <c r="K117" i="11" a="1"/>
  <c r="K117" i="11"/>
  <c r="D118" i="11" a="1"/>
  <c r="D118" i="11"/>
  <c r="E118" i="11" a="1"/>
  <c r="E118" i="11"/>
  <c r="F118" i="11" a="1"/>
  <c r="F118" i="11"/>
  <c r="G118" i="11" a="1"/>
  <c r="G118" i="11"/>
  <c r="H118" i="11" a="1"/>
  <c r="H118" i="11"/>
  <c r="I118" i="11" a="1"/>
  <c r="I118" i="11"/>
  <c r="J118" i="11" a="1"/>
  <c r="J118" i="11"/>
  <c r="K118" i="11" a="1"/>
  <c r="K118" i="11"/>
  <c r="D77" i="11" a="1"/>
  <c r="D77" i="11"/>
  <c r="X77" i="11"/>
  <c r="E77" i="11" a="1"/>
  <c r="E77" i="11"/>
  <c r="Y77" i="11"/>
  <c r="F77" i="11" a="1"/>
  <c r="F77" i="11"/>
  <c r="Z77" i="11"/>
  <c r="G77" i="11" a="1"/>
  <c r="G77" i="11"/>
  <c r="AA77" i="11"/>
  <c r="H77" i="11" a="1"/>
  <c r="H77" i="11"/>
  <c r="AB77" i="11"/>
  <c r="I77" i="11" a="1"/>
  <c r="I77" i="11"/>
  <c r="AC77" i="11"/>
  <c r="J77" i="11" a="1"/>
  <c r="J77" i="11"/>
  <c r="AD77" i="11"/>
  <c r="K77" i="11" a="1"/>
  <c r="K77" i="11"/>
  <c r="AE77" i="11"/>
  <c r="D78" i="11" a="1"/>
  <c r="D78" i="11"/>
  <c r="X78" i="11"/>
  <c r="E78" i="11" a="1"/>
  <c r="E78" i="11"/>
  <c r="Y78" i="11"/>
  <c r="F78" i="11" a="1"/>
  <c r="F78" i="11"/>
  <c r="Z78" i="11"/>
  <c r="G78" i="11" a="1"/>
  <c r="G78" i="11"/>
  <c r="AA78" i="11"/>
  <c r="H78" i="11" a="1"/>
  <c r="H78" i="11"/>
  <c r="AB78" i="11"/>
  <c r="I78" i="11" a="1"/>
  <c r="I78" i="11"/>
  <c r="AC78" i="11"/>
  <c r="J78" i="11" a="1"/>
  <c r="J78" i="11"/>
  <c r="AD78" i="11"/>
  <c r="K78" i="11" a="1"/>
  <c r="K78" i="11"/>
  <c r="AE78" i="11"/>
  <c r="D79" i="11" a="1"/>
  <c r="D79" i="11"/>
  <c r="X79" i="11"/>
  <c r="E79" i="11" a="1"/>
  <c r="E79" i="11"/>
  <c r="Y79" i="11"/>
  <c r="F79" i="11" a="1"/>
  <c r="F79" i="11"/>
  <c r="Z79" i="11"/>
  <c r="G79" i="11" a="1"/>
  <c r="G79" i="11"/>
  <c r="AA79" i="11"/>
  <c r="H79" i="11" a="1"/>
  <c r="H79" i="11"/>
  <c r="AB79" i="11"/>
  <c r="I79" i="11" a="1"/>
  <c r="I79" i="11"/>
  <c r="AC79" i="11"/>
  <c r="J79" i="11" a="1"/>
  <c r="J79" i="11"/>
  <c r="AD79" i="11"/>
  <c r="K79" i="11" a="1"/>
  <c r="K79" i="11"/>
  <c r="AE79" i="11"/>
  <c r="D80" i="11" a="1"/>
  <c r="D80" i="11"/>
  <c r="X80" i="11"/>
  <c r="E80" i="11" a="1"/>
  <c r="E80" i="11"/>
  <c r="Y80" i="11"/>
  <c r="F80" i="11" a="1"/>
  <c r="F80" i="11"/>
  <c r="Z80" i="11"/>
  <c r="G80" i="11" a="1"/>
  <c r="G80" i="11"/>
  <c r="AA80" i="11"/>
  <c r="H80" i="11" a="1"/>
  <c r="H80" i="11"/>
  <c r="AB80" i="11"/>
  <c r="I80" i="11" a="1"/>
  <c r="I80" i="11"/>
  <c r="AC80" i="11"/>
  <c r="J80" i="11" a="1"/>
  <c r="J80" i="11"/>
  <c r="AD80" i="11"/>
  <c r="K80" i="11" a="1"/>
  <c r="K80" i="11"/>
  <c r="AE80" i="11"/>
  <c r="D81" i="11" a="1"/>
  <c r="D81" i="11"/>
  <c r="X81" i="11"/>
  <c r="E81" i="11" a="1"/>
  <c r="E81" i="11"/>
  <c r="Y81" i="11"/>
  <c r="F81" i="11" a="1"/>
  <c r="F81" i="11"/>
  <c r="Z81" i="11"/>
  <c r="G81" i="11" a="1"/>
  <c r="G81" i="11"/>
  <c r="AA81" i="11"/>
  <c r="H81" i="11" a="1"/>
  <c r="H81" i="11"/>
  <c r="AB81" i="11"/>
  <c r="I81" i="11" a="1"/>
  <c r="I81" i="11"/>
  <c r="AC81" i="11"/>
  <c r="J81" i="11" a="1"/>
  <c r="J81" i="11"/>
  <c r="AD81" i="11"/>
  <c r="K81" i="11" a="1"/>
  <c r="K81" i="11"/>
  <c r="AE81" i="11"/>
  <c r="D82" i="11" a="1"/>
  <c r="D82" i="11"/>
  <c r="X82" i="11"/>
  <c r="E82" i="11" a="1"/>
  <c r="E82" i="11"/>
  <c r="Y82" i="11"/>
  <c r="F82" i="11" a="1"/>
  <c r="F82" i="11"/>
  <c r="Z82" i="11"/>
  <c r="G82" i="11" a="1"/>
  <c r="G82" i="11"/>
  <c r="AA82" i="11"/>
  <c r="H82" i="11" a="1"/>
  <c r="H82" i="11"/>
  <c r="AB82" i="11"/>
  <c r="I82" i="11" a="1"/>
  <c r="I82" i="11"/>
  <c r="AC82" i="11"/>
  <c r="J82" i="11" a="1"/>
  <c r="J82" i="11"/>
  <c r="AD82" i="11"/>
  <c r="K82" i="11" a="1"/>
  <c r="K82" i="11"/>
  <c r="AE82" i="11"/>
  <c r="D83" i="11" a="1"/>
  <c r="D83" i="11"/>
  <c r="X83" i="11"/>
  <c r="E83" i="11" a="1"/>
  <c r="E83" i="11"/>
  <c r="Y83" i="11"/>
  <c r="F83" i="11" a="1"/>
  <c r="F83" i="11"/>
  <c r="Z83" i="11"/>
  <c r="G83" i="11" a="1"/>
  <c r="G83" i="11"/>
  <c r="AA83" i="11"/>
  <c r="H83" i="11" a="1"/>
  <c r="H83" i="11"/>
  <c r="AB83" i="11"/>
  <c r="I83" i="11" a="1"/>
  <c r="I83" i="11"/>
  <c r="AC83" i="11"/>
  <c r="J83" i="11" a="1"/>
  <c r="J83" i="11"/>
  <c r="AD83" i="11"/>
  <c r="K83" i="11" a="1"/>
  <c r="K83" i="11"/>
  <c r="AE83" i="11"/>
  <c r="D84" i="11" a="1"/>
  <c r="D84" i="11"/>
  <c r="X84" i="11"/>
  <c r="E84" i="11" a="1"/>
  <c r="E84" i="11"/>
  <c r="Y84" i="11"/>
  <c r="F84" i="11" a="1"/>
  <c r="F84" i="11"/>
  <c r="Z84" i="11"/>
  <c r="G84" i="11" a="1"/>
  <c r="G84" i="11"/>
  <c r="AA84" i="11"/>
  <c r="H84" i="11" a="1"/>
  <c r="H84" i="11"/>
  <c r="AB84" i="11"/>
  <c r="I84" i="11" a="1"/>
  <c r="I84" i="11"/>
  <c r="AC84" i="11"/>
  <c r="J84" i="11" a="1"/>
  <c r="J84" i="11"/>
  <c r="AD84" i="11"/>
  <c r="K84" i="11" a="1"/>
  <c r="K84" i="11"/>
  <c r="AE84" i="11"/>
  <c r="D85" i="11" a="1"/>
  <c r="D85" i="11"/>
  <c r="X85" i="11"/>
  <c r="E85" i="11" a="1"/>
  <c r="E85" i="11"/>
  <c r="Y85" i="11"/>
  <c r="F85" i="11" a="1"/>
  <c r="F85" i="11"/>
  <c r="Z85" i="11"/>
  <c r="G85" i="11" a="1"/>
  <c r="G85" i="11"/>
  <c r="AA85" i="11"/>
  <c r="H85" i="11" a="1"/>
  <c r="H85" i="11"/>
  <c r="AB85" i="11"/>
  <c r="I85" i="11" a="1"/>
  <c r="I85" i="11"/>
  <c r="AC85" i="11"/>
  <c r="J85" i="11" a="1"/>
  <c r="J85" i="11"/>
  <c r="AD85" i="11"/>
  <c r="K85" i="11" a="1"/>
  <c r="K85" i="11"/>
  <c r="AE85" i="11"/>
  <c r="D86" i="11" a="1"/>
  <c r="D86" i="11"/>
  <c r="X86" i="11"/>
  <c r="E86" i="11" a="1"/>
  <c r="E86" i="11"/>
  <c r="Y86" i="11"/>
  <c r="F86" i="11" a="1"/>
  <c r="F86" i="11"/>
  <c r="Z86" i="11"/>
  <c r="G86" i="11" a="1"/>
  <c r="G86" i="11"/>
  <c r="AA86" i="11"/>
  <c r="H86" i="11" a="1"/>
  <c r="H86" i="11"/>
  <c r="AB86" i="11"/>
  <c r="I86" i="11" a="1"/>
  <c r="I86" i="11"/>
  <c r="AC86" i="11"/>
  <c r="J86" i="11" a="1"/>
  <c r="J86" i="11"/>
  <c r="AD86" i="11"/>
  <c r="K86" i="11" a="1"/>
  <c r="K86" i="11"/>
  <c r="AE86" i="11"/>
  <c r="D87" i="11" a="1"/>
  <c r="D87" i="11"/>
  <c r="X87" i="11"/>
  <c r="E87" i="11" a="1"/>
  <c r="E87" i="11"/>
  <c r="Y87" i="11"/>
  <c r="F87" i="11" a="1"/>
  <c r="F87" i="11"/>
  <c r="Z87" i="11"/>
  <c r="G87" i="11" a="1"/>
  <c r="G87" i="11"/>
  <c r="AA87" i="11"/>
  <c r="H87" i="11" a="1"/>
  <c r="H87" i="11"/>
  <c r="AB87" i="11"/>
  <c r="I87" i="11" a="1"/>
  <c r="I87" i="11"/>
  <c r="AC87" i="11"/>
  <c r="J87" i="11" a="1"/>
  <c r="J87" i="11"/>
  <c r="AD87" i="11"/>
  <c r="K87" i="11" a="1"/>
  <c r="K87" i="11"/>
  <c r="D88" i="11" a="1"/>
  <c r="D88" i="11"/>
  <c r="X88" i="11"/>
  <c r="E88" i="11" a="1"/>
  <c r="E88" i="11"/>
  <c r="Y88" i="11"/>
  <c r="F88" i="11" a="1"/>
  <c r="F88" i="11"/>
  <c r="Z88" i="11"/>
  <c r="G88" i="11" a="1"/>
  <c r="G88" i="11"/>
  <c r="AA88" i="11"/>
  <c r="H88" i="11" a="1"/>
  <c r="H88" i="11"/>
  <c r="AB88" i="11"/>
  <c r="I88" i="11" a="1"/>
  <c r="I88" i="11"/>
  <c r="J88" i="11" a="1"/>
  <c r="J88" i="11"/>
  <c r="AD88" i="11"/>
  <c r="K88" i="11" a="1"/>
  <c r="K88" i="11"/>
  <c r="D89" i="11" a="1"/>
  <c r="D89" i="11"/>
  <c r="X89" i="11"/>
  <c r="E89" i="11" a="1"/>
  <c r="E89" i="11"/>
  <c r="Y89" i="11"/>
  <c r="F89" i="11" a="1"/>
  <c r="F89" i="11"/>
  <c r="Z89" i="11"/>
  <c r="G89" i="11" a="1"/>
  <c r="G89" i="11"/>
  <c r="AA89" i="11"/>
  <c r="H89" i="11" a="1"/>
  <c r="H89" i="11"/>
  <c r="AB89" i="11"/>
  <c r="I89" i="11" a="1"/>
  <c r="I89" i="11"/>
  <c r="AC89" i="11"/>
  <c r="J89" i="11" a="1"/>
  <c r="J89" i="11"/>
  <c r="AD89" i="11"/>
  <c r="K89" i="11" a="1"/>
  <c r="K89" i="11"/>
  <c r="AE89" i="11"/>
  <c r="D90" i="11" a="1"/>
  <c r="D90" i="11"/>
  <c r="X90" i="11"/>
  <c r="E90" i="11" a="1"/>
  <c r="E90" i="11"/>
  <c r="Y90" i="11"/>
  <c r="F90" i="11" a="1"/>
  <c r="F90" i="11"/>
  <c r="Z90" i="11"/>
  <c r="G90" i="11" a="1"/>
  <c r="G90" i="11"/>
  <c r="AA90" i="11"/>
  <c r="H90" i="11" a="1"/>
  <c r="H90" i="11"/>
  <c r="AB90" i="11"/>
  <c r="I90" i="11" a="1"/>
  <c r="I90" i="11"/>
  <c r="AC90" i="11"/>
  <c r="J90" i="11" a="1"/>
  <c r="J90" i="11"/>
  <c r="AD90" i="11"/>
  <c r="K90" i="11" a="1"/>
  <c r="K90" i="11"/>
  <c r="AE90" i="11"/>
  <c r="D91" i="11" a="1"/>
  <c r="D91" i="11"/>
  <c r="X91" i="11"/>
  <c r="E91" i="11" a="1"/>
  <c r="E91" i="11"/>
  <c r="Y91" i="11"/>
  <c r="F91" i="11" a="1"/>
  <c r="F91" i="11"/>
  <c r="Z91" i="11"/>
  <c r="G91" i="11" a="1"/>
  <c r="G91" i="11"/>
  <c r="AA91" i="11"/>
  <c r="H91" i="11" a="1"/>
  <c r="H91" i="11"/>
  <c r="AB91" i="11"/>
  <c r="I91" i="11" a="1"/>
  <c r="I91" i="11"/>
  <c r="J91" i="11" a="1"/>
  <c r="J91" i="11"/>
  <c r="AD91" i="11"/>
  <c r="K91" i="11" a="1"/>
  <c r="K91" i="11"/>
  <c r="D92" i="11" a="1"/>
  <c r="D92" i="11"/>
  <c r="X92" i="11"/>
  <c r="E92" i="11" a="1"/>
  <c r="E92" i="11"/>
  <c r="Y92" i="11"/>
  <c r="F92" i="11" a="1"/>
  <c r="F92" i="11"/>
  <c r="Z92" i="11"/>
  <c r="G92" i="11" a="1"/>
  <c r="G92" i="11"/>
  <c r="AA92" i="11"/>
  <c r="H92" i="11" a="1"/>
  <c r="H92" i="11"/>
  <c r="AB92" i="11"/>
  <c r="I92" i="11" a="1"/>
  <c r="I92" i="11"/>
  <c r="AC92" i="11"/>
  <c r="J92" i="11" a="1"/>
  <c r="J92" i="11"/>
  <c r="AD92" i="11"/>
  <c r="K92" i="11" a="1"/>
  <c r="K92" i="11"/>
  <c r="D93" i="11" a="1"/>
  <c r="D93" i="11"/>
  <c r="X93" i="11"/>
  <c r="E93" i="11" a="1"/>
  <c r="E93" i="11"/>
  <c r="Y93" i="11"/>
  <c r="F93" i="11" a="1"/>
  <c r="F93" i="11"/>
  <c r="Z93" i="11"/>
  <c r="G93" i="11" a="1"/>
  <c r="G93" i="11"/>
  <c r="AA93" i="11"/>
  <c r="H93" i="11" a="1"/>
  <c r="H93" i="11"/>
  <c r="AB93" i="11"/>
  <c r="I93" i="11" a="1"/>
  <c r="I93" i="11"/>
  <c r="AC93" i="11"/>
  <c r="J93" i="11" a="1"/>
  <c r="J93" i="11"/>
  <c r="AD93" i="11"/>
  <c r="K93" i="11" a="1"/>
  <c r="K93" i="11"/>
  <c r="AE93" i="11"/>
  <c r="D94" i="11" a="1"/>
  <c r="D94" i="11"/>
  <c r="X94" i="11"/>
  <c r="E94" i="11" a="1"/>
  <c r="E94" i="11"/>
  <c r="Y94" i="11"/>
  <c r="F94" i="11" a="1"/>
  <c r="F94" i="11"/>
  <c r="Z94" i="11"/>
  <c r="G94" i="11" a="1"/>
  <c r="G94" i="11"/>
  <c r="AA94" i="11"/>
  <c r="H94" i="11" a="1"/>
  <c r="H94" i="11"/>
  <c r="AB94" i="11"/>
  <c r="I94" i="11" a="1"/>
  <c r="I94" i="11"/>
  <c r="AC94" i="11"/>
  <c r="J94" i="11" a="1"/>
  <c r="J94" i="11"/>
  <c r="AD94" i="11"/>
  <c r="K94" i="11" a="1"/>
  <c r="K94" i="11"/>
  <c r="AE94" i="11"/>
  <c r="D53" i="11"/>
  <c r="E53" i="11"/>
  <c r="F53" i="11"/>
  <c r="G53" i="11"/>
  <c r="H53" i="11"/>
  <c r="I53" i="11"/>
  <c r="J53" i="11"/>
  <c r="K53" i="11"/>
  <c r="D54" i="11"/>
  <c r="E54" i="11"/>
  <c r="F54" i="11"/>
  <c r="G54" i="11"/>
  <c r="H54" i="11"/>
  <c r="I54" i="11"/>
  <c r="J54" i="11"/>
  <c r="K54" i="11"/>
  <c r="D55" i="11"/>
  <c r="E55" i="11"/>
  <c r="F55" i="11"/>
  <c r="G55" i="11"/>
  <c r="H55" i="11"/>
  <c r="I55" i="11"/>
  <c r="J55" i="11"/>
  <c r="K55" i="11"/>
  <c r="D56" i="11"/>
  <c r="E56" i="11"/>
  <c r="F56" i="11"/>
  <c r="G56" i="11"/>
  <c r="H56" i="11"/>
  <c r="I56" i="11"/>
  <c r="J56" i="11"/>
  <c r="K56" i="11"/>
  <c r="D57" i="11"/>
  <c r="E57" i="11"/>
  <c r="F57" i="11"/>
  <c r="G57" i="11"/>
  <c r="H57" i="11"/>
  <c r="I57" i="11"/>
  <c r="J57" i="11"/>
  <c r="K57" i="11"/>
  <c r="D58" i="11"/>
  <c r="E58" i="11"/>
  <c r="F58" i="11"/>
  <c r="G58" i="11"/>
  <c r="H58" i="11"/>
  <c r="I58" i="11"/>
  <c r="J58" i="11"/>
  <c r="K58" i="11"/>
  <c r="D59" i="11"/>
  <c r="E59" i="11"/>
  <c r="F59" i="11"/>
  <c r="G59" i="11"/>
  <c r="H59" i="11"/>
  <c r="I59" i="11"/>
  <c r="J59" i="11"/>
  <c r="K59" i="11"/>
  <c r="D60" i="11"/>
  <c r="E60" i="11"/>
  <c r="F60" i="11"/>
  <c r="G60" i="11"/>
  <c r="H60" i="11"/>
  <c r="I60" i="11"/>
  <c r="J60" i="11"/>
  <c r="K60" i="11"/>
  <c r="D61" i="11"/>
  <c r="E61" i="11"/>
  <c r="F61" i="11"/>
  <c r="G61" i="11"/>
  <c r="H61" i="11"/>
  <c r="I61" i="11"/>
  <c r="J61" i="11"/>
  <c r="K61" i="11"/>
  <c r="D62" i="11"/>
  <c r="E62" i="11"/>
  <c r="F62" i="11"/>
  <c r="G62" i="11"/>
  <c r="H62" i="11"/>
  <c r="I62" i="11"/>
  <c r="J62" i="11"/>
  <c r="K62" i="11"/>
  <c r="D64" i="11"/>
  <c r="E64" i="11"/>
  <c r="F64" i="11"/>
  <c r="G64" i="11"/>
  <c r="H64" i="11"/>
  <c r="I64" i="11"/>
  <c r="J64" i="11"/>
  <c r="K64" i="11"/>
  <c r="D65" i="11"/>
  <c r="E65" i="11"/>
  <c r="F65" i="11"/>
  <c r="G65" i="11"/>
  <c r="G63" i="11"/>
  <c r="H65" i="11"/>
  <c r="I65" i="11"/>
  <c r="J65" i="11"/>
  <c r="K65" i="11"/>
  <c r="D66" i="11"/>
  <c r="E66" i="11"/>
  <c r="F66" i="11"/>
  <c r="G66" i="11"/>
  <c r="H66" i="11"/>
  <c r="I66" i="11"/>
  <c r="J66" i="11"/>
  <c r="K66" i="11"/>
  <c r="D68" i="11"/>
  <c r="E68" i="11"/>
  <c r="F68" i="11"/>
  <c r="G68" i="11"/>
  <c r="H68" i="11"/>
  <c r="I68" i="11"/>
  <c r="J68" i="11"/>
  <c r="K68" i="11"/>
  <c r="D69" i="11"/>
  <c r="E69" i="11"/>
  <c r="F69" i="11"/>
  <c r="F67" i="11"/>
  <c r="G69" i="11"/>
  <c r="H69" i="11"/>
  <c r="I69" i="11"/>
  <c r="J69" i="11"/>
  <c r="K69" i="11"/>
  <c r="D70" i="11"/>
  <c r="E70" i="11"/>
  <c r="F70" i="11"/>
  <c r="G70" i="11"/>
  <c r="H70" i="11"/>
  <c r="I70" i="11"/>
  <c r="J70" i="11"/>
  <c r="K70" i="11"/>
  <c r="D37" i="11"/>
  <c r="E37" i="11"/>
  <c r="F37" i="11"/>
  <c r="G37" i="11"/>
  <c r="H37" i="11"/>
  <c r="I37" i="11"/>
  <c r="J37" i="11"/>
  <c r="K37" i="11"/>
  <c r="D38" i="11"/>
  <c r="E38" i="11"/>
  <c r="F38" i="11"/>
  <c r="G38" i="11"/>
  <c r="H38" i="11"/>
  <c r="I38" i="11"/>
  <c r="J38" i="11"/>
  <c r="K38" i="11"/>
  <c r="D39" i="11"/>
  <c r="E39" i="11"/>
  <c r="F39" i="11"/>
  <c r="G39" i="11"/>
  <c r="H39" i="11"/>
  <c r="I39" i="11"/>
  <c r="J39" i="11"/>
  <c r="K39" i="11"/>
  <c r="D40" i="11"/>
  <c r="E40" i="11"/>
  <c r="F40" i="11"/>
  <c r="G40" i="11"/>
  <c r="H40" i="11"/>
  <c r="I40" i="11"/>
  <c r="J40" i="11"/>
  <c r="K40" i="11"/>
  <c r="D41" i="11"/>
  <c r="E41" i="11"/>
  <c r="F41" i="11"/>
  <c r="G41" i="11"/>
  <c r="H41" i="11"/>
  <c r="I41" i="11"/>
  <c r="J41" i="11"/>
  <c r="K41" i="11"/>
  <c r="D43" i="11"/>
  <c r="E43" i="11"/>
  <c r="F43" i="11"/>
  <c r="G43" i="11"/>
  <c r="H43" i="11"/>
  <c r="I43" i="11"/>
  <c r="J43" i="11"/>
  <c r="K43" i="11"/>
  <c r="D44" i="11"/>
  <c r="E44" i="11"/>
  <c r="E45" i="11"/>
  <c r="E42" i="11"/>
  <c r="E46" i="11"/>
  <c r="E47" i="11"/>
  <c r="F44" i="11"/>
  <c r="G44" i="11"/>
  <c r="H44" i="11"/>
  <c r="I44" i="11"/>
  <c r="J44" i="11"/>
  <c r="K44" i="11"/>
  <c r="D45" i="11"/>
  <c r="F45" i="11"/>
  <c r="G45" i="11"/>
  <c r="H45" i="11"/>
  <c r="I45" i="11"/>
  <c r="J45" i="11"/>
  <c r="K45" i="11"/>
  <c r="D46" i="11"/>
  <c r="F46" i="11"/>
  <c r="G46" i="11"/>
  <c r="H46" i="11"/>
  <c r="I46" i="11"/>
  <c r="J46" i="11"/>
  <c r="K46" i="11"/>
  <c r="D7" i="11"/>
  <c r="E7" i="11"/>
  <c r="F7" i="11"/>
  <c r="G7" i="11"/>
  <c r="H7" i="11"/>
  <c r="I7" i="11"/>
  <c r="J7" i="11"/>
  <c r="K7" i="11"/>
  <c r="D8" i="11"/>
  <c r="E8" i="11"/>
  <c r="F8" i="11"/>
  <c r="G8" i="11"/>
  <c r="H8" i="11"/>
  <c r="I8" i="11"/>
  <c r="J8" i="11"/>
  <c r="K8" i="11"/>
  <c r="D9" i="11"/>
  <c r="E9" i="11"/>
  <c r="F9" i="11"/>
  <c r="G9" i="11"/>
  <c r="H9" i="11"/>
  <c r="I9" i="11"/>
  <c r="J9" i="11"/>
  <c r="K9" i="11"/>
  <c r="D10" i="11"/>
  <c r="E10" i="11"/>
  <c r="F10" i="11"/>
  <c r="G10" i="11"/>
  <c r="H10" i="11"/>
  <c r="I10" i="11"/>
  <c r="J10" i="11"/>
  <c r="K10" i="11"/>
  <c r="D11" i="11"/>
  <c r="E11" i="11"/>
  <c r="F11" i="11"/>
  <c r="G11" i="11"/>
  <c r="H11" i="11"/>
  <c r="I11" i="11"/>
  <c r="J11" i="11"/>
  <c r="K11" i="11"/>
  <c r="D12" i="11"/>
  <c r="E12" i="11"/>
  <c r="F12" i="11"/>
  <c r="G12" i="11"/>
  <c r="H12" i="11"/>
  <c r="I12" i="11"/>
  <c r="J12" i="11"/>
  <c r="K12" i="11"/>
  <c r="D13" i="11"/>
  <c r="E13" i="11"/>
  <c r="F13" i="11"/>
  <c r="G13" i="11"/>
  <c r="H13" i="11"/>
  <c r="I13" i="11"/>
  <c r="J13" i="11"/>
  <c r="K13" i="11"/>
  <c r="D14" i="11"/>
  <c r="E14" i="11"/>
  <c r="F14" i="11"/>
  <c r="G14" i="11"/>
  <c r="H14" i="11"/>
  <c r="I14" i="11"/>
  <c r="J14" i="11"/>
  <c r="K14" i="11"/>
  <c r="D15" i="11"/>
  <c r="E15" i="11"/>
  <c r="F15" i="11"/>
  <c r="G15" i="11"/>
  <c r="H15" i="11"/>
  <c r="I15" i="11"/>
  <c r="J15" i="11"/>
  <c r="K15" i="11"/>
  <c r="D16" i="11"/>
  <c r="E16" i="11"/>
  <c r="F16" i="11"/>
  <c r="G16" i="11"/>
  <c r="H16" i="11"/>
  <c r="I16" i="11"/>
  <c r="J16" i="11"/>
  <c r="K16" i="11"/>
  <c r="D18" i="11"/>
  <c r="E18" i="11"/>
  <c r="F18" i="11"/>
  <c r="F19" i="11"/>
  <c r="F17" i="11"/>
  <c r="G18" i="11"/>
  <c r="H18" i="11"/>
  <c r="I18" i="11"/>
  <c r="J18" i="11"/>
  <c r="K18" i="11"/>
  <c r="D19" i="11"/>
  <c r="E19" i="11"/>
  <c r="G19" i="11"/>
  <c r="H19" i="11"/>
  <c r="I19" i="11"/>
  <c r="J19" i="11"/>
  <c r="J17" i="11"/>
  <c r="K19" i="11"/>
  <c r="D20" i="11"/>
  <c r="E20" i="11"/>
  <c r="F20" i="11"/>
  <c r="G20" i="11"/>
  <c r="H20" i="11"/>
  <c r="I20" i="11"/>
  <c r="J20" i="11"/>
  <c r="K20" i="11"/>
  <c r="D22" i="11"/>
  <c r="D23" i="11"/>
  <c r="D21" i="11"/>
  <c r="E22" i="11"/>
  <c r="E23" i="11"/>
  <c r="E21" i="11"/>
  <c r="F22" i="11"/>
  <c r="G22" i="11"/>
  <c r="G23" i="11"/>
  <c r="G21" i="11"/>
  <c r="H22" i="11"/>
  <c r="I22" i="11"/>
  <c r="I23" i="11"/>
  <c r="I21" i="11"/>
  <c r="J22" i="11"/>
  <c r="K22" i="11"/>
  <c r="F23" i="11"/>
  <c r="H23" i="11"/>
  <c r="J23" i="11"/>
  <c r="K23" i="11"/>
  <c r="D24" i="11" a="1"/>
  <c r="D24" i="11"/>
  <c r="E24" i="11" a="1"/>
  <c r="E24" i="11"/>
  <c r="F24" i="11" a="1"/>
  <c r="F24" i="11"/>
  <c r="G24" i="11" a="1"/>
  <c r="G24" i="11"/>
  <c r="H24" i="11" a="1"/>
  <c r="H24" i="11"/>
  <c r="I24" i="11" a="1"/>
  <c r="I24" i="11"/>
  <c r="J24" i="11" a="1"/>
  <c r="J24" i="11"/>
  <c r="K24" i="11" a="1"/>
  <c r="K24" i="11"/>
  <c r="X76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77" i="11"/>
  <c r="D1167" i="11"/>
  <c r="E1167" i="11"/>
  <c r="F1167" i="11"/>
  <c r="G1167" i="11"/>
  <c r="H1167" i="11"/>
  <c r="I1167" i="11"/>
  <c r="J1167" i="11"/>
  <c r="K1167" i="11"/>
  <c r="C1167" i="11"/>
  <c r="R3" i="45"/>
  <c r="C37" i="11"/>
  <c r="B480" i="11"/>
  <c r="B478" i="11"/>
  <c r="B476" i="11"/>
  <c r="B474" i="11"/>
  <c r="B472" i="11"/>
  <c r="B470" i="11"/>
  <c r="B468" i="11"/>
  <c r="B466" i="11"/>
  <c r="B464" i="11"/>
  <c r="B462" i="11"/>
  <c r="B460" i="11"/>
  <c r="B100" i="11"/>
  <c r="K622" i="11" a="1"/>
  <c r="K622" i="11"/>
  <c r="J622" i="11" a="1"/>
  <c r="J622" i="11"/>
  <c r="I622" i="11" a="1"/>
  <c r="I622" i="11"/>
  <c r="H622" i="11" a="1"/>
  <c r="H622" i="11"/>
  <c r="G622" i="11" a="1"/>
  <c r="G622" i="11"/>
  <c r="F622" i="11" a="1"/>
  <c r="F622" i="11"/>
  <c r="E622" i="11" a="1"/>
  <c r="E622" i="11"/>
  <c r="D622" i="11" a="1"/>
  <c r="D622" i="11"/>
  <c r="C622" i="11" a="1"/>
  <c r="C622" i="11"/>
  <c r="K621" i="11" a="1"/>
  <c r="K621" i="11"/>
  <c r="J621" i="11" a="1"/>
  <c r="J621" i="11"/>
  <c r="I621" i="11" a="1"/>
  <c r="I621" i="11"/>
  <c r="I623" i="11"/>
  <c r="I647" i="11"/>
  <c r="H621" i="11" a="1"/>
  <c r="H621" i="11"/>
  <c r="G621" i="11" a="1"/>
  <c r="G621" i="11"/>
  <c r="G623" i="11"/>
  <c r="G647" i="11"/>
  <c r="F621" i="11" a="1"/>
  <c r="F621" i="11"/>
  <c r="E621" i="11" a="1"/>
  <c r="E621" i="11"/>
  <c r="E623" i="11"/>
  <c r="E647" i="11"/>
  <c r="D621" i="11" a="1"/>
  <c r="D621" i="11"/>
  <c r="C621" i="11" a="1"/>
  <c r="C621" i="11"/>
  <c r="K617" i="11" a="1"/>
  <c r="K617" i="11"/>
  <c r="J617" i="11" a="1"/>
  <c r="J617" i="11"/>
  <c r="I617" i="11" a="1"/>
  <c r="I617" i="11"/>
  <c r="H617" i="11" a="1"/>
  <c r="H617" i="11"/>
  <c r="G617" i="11" a="1"/>
  <c r="G617" i="11"/>
  <c r="F617" i="11" a="1"/>
  <c r="F617" i="11"/>
  <c r="E617" i="11" a="1"/>
  <c r="E617" i="11"/>
  <c r="D617" i="11" a="1"/>
  <c r="D617" i="11"/>
  <c r="C617" i="11" a="1"/>
  <c r="C617" i="11"/>
  <c r="D615" i="11" a="1"/>
  <c r="D615" i="11"/>
  <c r="E615" i="11" a="1"/>
  <c r="E615" i="11"/>
  <c r="F615" i="11" a="1"/>
  <c r="F615" i="11"/>
  <c r="G615" i="11" a="1"/>
  <c r="G615" i="11"/>
  <c r="H615" i="11" a="1"/>
  <c r="H615" i="11"/>
  <c r="I615" i="11" a="1"/>
  <c r="I615" i="11"/>
  <c r="J615" i="11" a="1"/>
  <c r="J615" i="11"/>
  <c r="K615" i="11" a="1"/>
  <c r="K615" i="11"/>
  <c r="K619" i="11"/>
  <c r="K649" i="11"/>
  <c r="C615" i="11" a="1"/>
  <c r="C615" i="11"/>
  <c r="C616" i="11" a="1"/>
  <c r="C616" i="11"/>
  <c r="C872" i="11" a="1"/>
  <c r="C872" i="11"/>
  <c r="C15" i="76" a="1"/>
  <c r="C15" i="76"/>
  <c r="K887" i="76" a="1"/>
  <c r="K887" i="76"/>
  <c r="J887" i="76" a="1"/>
  <c r="J887" i="76"/>
  <c r="I887" i="76" a="1"/>
  <c r="I887" i="76"/>
  <c r="H887" i="76" a="1"/>
  <c r="H887" i="76"/>
  <c r="G887" i="76" a="1"/>
  <c r="G887" i="76"/>
  <c r="F887" i="76" a="1"/>
  <c r="F887" i="76"/>
  <c r="E887" i="76" a="1"/>
  <c r="E887" i="76"/>
  <c r="D887" i="76" a="1"/>
  <c r="D887" i="76"/>
  <c r="C887" i="76" a="1"/>
  <c r="C887" i="76"/>
  <c r="K897" i="76" a="1"/>
  <c r="K897" i="76"/>
  <c r="J897" i="76" a="1"/>
  <c r="J897" i="76"/>
  <c r="I897" i="76" a="1"/>
  <c r="I897" i="76"/>
  <c r="H897" i="76" a="1"/>
  <c r="H897" i="76"/>
  <c r="G897" i="76" a="1"/>
  <c r="G897" i="76"/>
  <c r="F897" i="76" a="1"/>
  <c r="F897" i="76"/>
  <c r="E897" i="76" a="1"/>
  <c r="E897" i="76"/>
  <c r="D897" i="76" a="1"/>
  <c r="D897" i="76"/>
  <c r="C897" i="76" a="1"/>
  <c r="C897" i="76"/>
  <c r="K896" i="76" a="1"/>
  <c r="K896" i="76"/>
  <c r="J896" i="76" a="1"/>
  <c r="J896" i="76"/>
  <c r="I896" i="76" a="1"/>
  <c r="I896" i="76"/>
  <c r="H896" i="76" a="1"/>
  <c r="H896" i="76"/>
  <c r="G896" i="76" a="1"/>
  <c r="G896" i="76"/>
  <c r="F896" i="76" a="1"/>
  <c r="F896" i="76"/>
  <c r="E896" i="76" a="1"/>
  <c r="E896" i="76"/>
  <c r="D896" i="76" a="1"/>
  <c r="D896" i="76"/>
  <c r="C896" i="76" a="1"/>
  <c r="C896" i="76"/>
  <c r="K894" i="76" a="1"/>
  <c r="K894" i="76"/>
  <c r="J894" i="76" a="1"/>
  <c r="J894" i="76"/>
  <c r="I894" i="76" a="1"/>
  <c r="I894" i="76"/>
  <c r="H894" i="76" a="1"/>
  <c r="H894" i="76"/>
  <c r="G894" i="76" a="1"/>
  <c r="G894" i="76"/>
  <c r="F894" i="76" a="1"/>
  <c r="F894" i="76"/>
  <c r="E894" i="76" a="1"/>
  <c r="E894" i="76"/>
  <c r="D894" i="76" a="1"/>
  <c r="D894" i="76"/>
  <c r="C894" i="76" a="1"/>
  <c r="C894" i="76"/>
  <c r="K893" i="76" a="1"/>
  <c r="K893" i="76"/>
  <c r="J893" i="76" a="1"/>
  <c r="J893" i="76"/>
  <c r="I893" i="76" a="1"/>
  <c r="I893" i="76"/>
  <c r="H893" i="76" a="1"/>
  <c r="H893" i="76"/>
  <c r="G893" i="76" a="1"/>
  <c r="G893" i="76"/>
  <c r="F893" i="76" a="1"/>
  <c r="F893" i="76"/>
  <c r="E893" i="76" a="1"/>
  <c r="E893" i="76"/>
  <c r="D893" i="76" a="1"/>
  <c r="D893" i="76"/>
  <c r="C893" i="76" a="1"/>
  <c r="C893" i="76"/>
  <c r="K892" i="76" a="1"/>
  <c r="K892" i="76"/>
  <c r="J892" i="76" a="1"/>
  <c r="J892" i="76"/>
  <c r="I892" i="76" a="1"/>
  <c r="I892" i="76"/>
  <c r="H892" i="76" a="1"/>
  <c r="H892" i="76"/>
  <c r="G892" i="76" a="1"/>
  <c r="G892" i="76"/>
  <c r="F892" i="76" a="1"/>
  <c r="F892" i="76"/>
  <c r="E892" i="76" a="1"/>
  <c r="E892" i="76"/>
  <c r="D892" i="76" a="1"/>
  <c r="D892" i="76"/>
  <c r="C892" i="76" a="1"/>
  <c r="C892" i="76"/>
  <c r="K889" i="76" a="1"/>
  <c r="K889" i="76"/>
  <c r="J889" i="76" a="1"/>
  <c r="J889" i="76"/>
  <c r="I889" i="76" a="1"/>
  <c r="I889" i="76"/>
  <c r="H889" i="76" a="1"/>
  <c r="H889" i="76"/>
  <c r="G889" i="76" a="1"/>
  <c r="G889" i="76"/>
  <c r="F889" i="76" a="1"/>
  <c r="F889" i="76"/>
  <c r="E889" i="76" a="1"/>
  <c r="E889" i="76"/>
  <c r="D889" i="76" a="1"/>
  <c r="D889" i="76"/>
  <c r="C889" i="76" a="1"/>
  <c r="C889" i="76"/>
  <c r="D884" i="76" a="1"/>
  <c r="D884" i="76"/>
  <c r="E884" i="76" a="1"/>
  <c r="E884" i="76"/>
  <c r="F884" i="76" a="1"/>
  <c r="F884" i="76"/>
  <c r="G884" i="76" a="1"/>
  <c r="G884" i="76"/>
  <c r="H884" i="76" a="1"/>
  <c r="H884" i="76"/>
  <c r="I884" i="76" a="1"/>
  <c r="I884" i="76"/>
  <c r="J884" i="76" a="1"/>
  <c r="J884" i="76"/>
  <c r="K884" i="76" a="1"/>
  <c r="K884" i="76"/>
  <c r="C884" i="76" a="1"/>
  <c r="C884" i="76"/>
  <c r="K930" i="76" a="1"/>
  <c r="K930" i="76"/>
  <c r="J930" i="76" a="1"/>
  <c r="J930" i="76"/>
  <c r="I930" i="76" a="1"/>
  <c r="I930" i="76"/>
  <c r="H930" i="76" a="1"/>
  <c r="H930" i="76"/>
  <c r="G930" i="76" a="1"/>
  <c r="G930" i="76"/>
  <c r="F930" i="76" a="1"/>
  <c r="F930" i="76"/>
  <c r="E930" i="76" a="1"/>
  <c r="E930" i="76"/>
  <c r="D930" i="76" a="1"/>
  <c r="D930" i="76"/>
  <c r="C930" i="76" a="1"/>
  <c r="C930" i="76"/>
  <c r="K928" i="76" a="1"/>
  <c r="K928" i="76"/>
  <c r="J928" i="76" a="1"/>
  <c r="J928" i="76"/>
  <c r="I928" i="76" a="1"/>
  <c r="I928" i="76"/>
  <c r="H928" i="76" a="1"/>
  <c r="H928" i="76"/>
  <c r="G928" i="76" a="1"/>
  <c r="G928" i="76"/>
  <c r="F928" i="76" a="1"/>
  <c r="F928" i="76"/>
  <c r="E928" i="76" a="1"/>
  <c r="E928" i="76"/>
  <c r="D928" i="76" a="1"/>
  <c r="D928" i="76"/>
  <c r="C928" i="76" a="1"/>
  <c r="C928" i="76"/>
  <c r="K926" i="76" a="1"/>
  <c r="K926" i="76"/>
  <c r="J926" i="76" a="1"/>
  <c r="J926" i="76"/>
  <c r="I926" i="76" a="1"/>
  <c r="I926" i="76"/>
  <c r="H926" i="76" a="1"/>
  <c r="H926" i="76"/>
  <c r="G926" i="76" a="1"/>
  <c r="G926" i="76"/>
  <c r="F926" i="76" a="1"/>
  <c r="F926" i="76"/>
  <c r="E926" i="76" a="1"/>
  <c r="E926" i="76"/>
  <c r="D926" i="76" a="1"/>
  <c r="D926" i="76"/>
  <c r="C926" i="76" a="1"/>
  <c r="C926" i="76"/>
  <c r="D924" i="76" a="1"/>
  <c r="D924" i="76"/>
  <c r="E924" i="76" a="1"/>
  <c r="E924" i="76"/>
  <c r="F924" i="76" a="1"/>
  <c r="F924" i="76"/>
  <c r="G924" i="76" a="1"/>
  <c r="G924" i="76"/>
  <c r="H924" i="76" a="1"/>
  <c r="H924" i="76"/>
  <c r="I924" i="76" a="1"/>
  <c r="I924" i="76"/>
  <c r="J924" i="76" a="1"/>
  <c r="J924" i="76"/>
  <c r="K924" i="76" a="1"/>
  <c r="K924" i="76"/>
  <c r="C924" i="76" a="1"/>
  <c r="C924" i="76"/>
  <c r="K929" i="76" a="1"/>
  <c r="K929" i="76"/>
  <c r="J929" i="76" a="1"/>
  <c r="J929" i="76"/>
  <c r="I929" i="76" a="1"/>
  <c r="I929" i="76"/>
  <c r="H929" i="76" a="1"/>
  <c r="H929" i="76"/>
  <c r="G929" i="76" a="1"/>
  <c r="G929" i="76"/>
  <c r="F929" i="76" a="1"/>
  <c r="F929" i="76"/>
  <c r="E929" i="76" a="1"/>
  <c r="E929" i="76"/>
  <c r="D929" i="76" a="1"/>
  <c r="D929" i="76"/>
  <c r="C929" i="76" a="1"/>
  <c r="C929" i="76"/>
  <c r="K927" i="76" a="1"/>
  <c r="K927" i="76"/>
  <c r="J927" i="76" a="1"/>
  <c r="J927" i="76"/>
  <c r="I927" i="76" a="1"/>
  <c r="I927" i="76"/>
  <c r="H927" i="76" a="1"/>
  <c r="H927" i="76"/>
  <c r="G927" i="76" a="1"/>
  <c r="G927" i="76"/>
  <c r="F927" i="76" a="1"/>
  <c r="F927" i="76"/>
  <c r="E927" i="76" a="1"/>
  <c r="E927" i="76"/>
  <c r="D927" i="76" a="1"/>
  <c r="D927" i="76"/>
  <c r="C927" i="76" a="1"/>
  <c r="C927" i="76"/>
  <c r="K925" i="76" a="1"/>
  <c r="K925" i="76"/>
  <c r="J925" i="76" a="1"/>
  <c r="J925" i="76"/>
  <c r="I925" i="76" a="1"/>
  <c r="I925" i="76"/>
  <c r="H925" i="76" a="1"/>
  <c r="H925" i="76"/>
  <c r="G925" i="76" a="1"/>
  <c r="G925" i="76"/>
  <c r="F925" i="76" a="1"/>
  <c r="F925" i="76"/>
  <c r="E925" i="76" a="1"/>
  <c r="E925" i="76"/>
  <c r="D925" i="76" a="1"/>
  <c r="D925" i="76"/>
  <c r="C925" i="76" a="1"/>
  <c r="C925" i="76"/>
  <c r="D923" i="76" a="1"/>
  <c r="D923" i="76"/>
  <c r="E923" i="76" a="1"/>
  <c r="E923" i="76"/>
  <c r="F923" i="76" a="1"/>
  <c r="F923" i="76"/>
  <c r="G923" i="76" a="1"/>
  <c r="G923" i="76"/>
  <c r="H923" i="76" a="1"/>
  <c r="H923" i="76"/>
  <c r="I923" i="76" a="1"/>
  <c r="I923" i="76"/>
  <c r="J923" i="76" a="1"/>
  <c r="J923" i="76"/>
  <c r="K923" i="76" a="1"/>
  <c r="K923" i="76"/>
  <c r="C923" i="76" a="1"/>
  <c r="C923" i="76"/>
  <c r="K926" i="11" a="1"/>
  <c r="K926" i="11"/>
  <c r="J926" i="11" a="1"/>
  <c r="J926" i="11"/>
  <c r="I926" i="11" a="1"/>
  <c r="I926" i="11"/>
  <c r="H926" i="11" a="1"/>
  <c r="H926" i="11"/>
  <c r="G926" i="11" a="1"/>
  <c r="G926" i="11"/>
  <c r="F926" i="11" a="1"/>
  <c r="F926" i="11"/>
  <c r="E926" i="11" a="1"/>
  <c r="E926" i="11"/>
  <c r="D926" i="11" a="1"/>
  <c r="D926" i="11"/>
  <c r="C926" i="11" a="1"/>
  <c r="C926" i="11"/>
  <c r="K916" i="11" a="1"/>
  <c r="K916" i="11"/>
  <c r="J916" i="11" a="1"/>
  <c r="J916" i="11"/>
  <c r="I916" i="11" a="1"/>
  <c r="I916" i="11"/>
  <c r="H916" i="11" a="1"/>
  <c r="H916" i="11"/>
  <c r="G916" i="11" a="1"/>
  <c r="G916" i="11"/>
  <c r="F916" i="11" a="1"/>
  <c r="F916" i="11"/>
  <c r="E916" i="11" a="1"/>
  <c r="E916" i="11"/>
  <c r="D916" i="11" a="1"/>
  <c r="D916" i="11"/>
  <c r="C916" i="11" a="1"/>
  <c r="C916" i="11"/>
  <c r="C914" i="76" a="1"/>
  <c r="C914" i="76"/>
  <c r="D914" i="76" a="1"/>
  <c r="D914" i="76"/>
  <c r="E914" i="76" a="1"/>
  <c r="E914" i="76"/>
  <c r="F914" i="76" a="1"/>
  <c r="F914" i="76"/>
  <c r="G914" i="76" a="1"/>
  <c r="G914" i="76"/>
  <c r="H914" i="76" a="1"/>
  <c r="H914" i="76"/>
  <c r="I914" i="76" a="1"/>
  <c r="I914" i="76"/>
  <c r="J914" i="76" a="1"/>
  <c r="J914" i="76"/>
  <c r="K914" i="76" a="1"/>
  <c r="K914" i="76"/>
  <c r="C915" i="76" a="1"/>
  <c r="C915" i="76"/>
  <c r="D915" i="76" a="1"/>
  <c r="D915" i="76"/>
  <c r="E915" i="76" a="1"/>
  <c r="E915" i="76"/>
  <c r="F915" i="76" a="1"/>
  <c r="F915" i="76"/>
  <c r="G915" i="76" a="1"/>
  <c r="G915" i="76"/>
  <c r="H915" i="76" a="1"/>
  <c r="H915" i="76"/>
  <c r="I915" i="76" a="1"/>
  <c r="I915" i="76"/>
  <c r="J915" i="76" a="1"/>
  <c r="J915" i="76"/>
  <c r="K915" i="76" a="1"/>
  <c r="K915" i="76"/>
  <c r="C916" i="76" a="1"/>
  <c r="C916" i="76"/>
  <c r="D916" i="76" a="1"/>
  <c r="D916" i="76"/>
  <c r="E916" i="76" a="1"/>
  <c r="E916" i="76"/>
  <c r="F916" i="76" a="1"/>
  <c r="F916" i="76"/>
  <c r="G916" i="76" a="1"/>
  <c r="G916" i="76"/>
  <c r="H916" i="76" a="1"/>
  <c r="H916" i="76"/>
  <c r="I916" i="76" a="1"/>
  <c r="I916" i="76"/>
  <c r="J916" i="76" a="1"/>
  <c r="J916" i="76"/>
  <c r="K916" i="76" a="1"/>
  <c r="K916" i="76"/>
  <c r="C917" i="76" a="1"/>
  <c r="C917" i="76"/>
  <c r="D917" i="76" a="1"/>
  <c r="D917" i="76"/>
  <c r="E917" i="76" a="1"/>
  <c r="E917" i="76"/>
  <c r="F917" i="76" a="1"/>
  <c r="F917" i="76"/>
  <c r="G917" i="76" a="1"/>
  <c r="G917" i="76"/>
  <c r="H917" i="76" a="1"/>
  <c r="H917" i="76"/>
  <c r="I917" i="76" a="1"/>
  <c r="I917" i="76"/>
  <c r="J917" i="76" a="1"/>
  <c r="J917" i="76"/>
  <c r="K917" i="76" a="1"/>
  <c r="K917" i="76"/>
  <c r="C918" i="76" a="1"/>
  <c r="C918" i="76"/>
  <c r="D918" i="76" a="1"/>
  <c r="D918" i="76"/>
  <c r="E918" i="76" a="1"/>
  <c r="E918" i="76"/>
  <c r="F918" i="76" a="1"/>
  <c r="F918" i="76"/>
  <c r="G918" i="76" a="1"/>
  <c r="G918" i="76"/>
  <c r="H918" i="76" a="1"/>
  <c r="H918" i="76"/>
  <c r="I918" i="76" a="1"/>
  <c r="I918" i="76"/>
  <c r="J918" i="76" a="1"/>
  <c r="J918" i="76"/>
  <c r="K918" i="76" a="1"/>
  <c r="K918" i="76"/>
  <c r="D913" i="76" a="1"/>
  <c r="D913" i="76"/>
  <c r="E913" i="76" a="1"/>
  <c r="E913" i="76"/>
  <c r="F913" i="76" a="1"/>
  <c r="F913" i="76"/>
  <c r="G913" i="76" a="1"/>
  <c r="G913" i="76"/>
  <c r="H913" i="76" a="1"/>
  <c r="H913" i="76"/>
  <c r="I913" i="76" a="1"/>
  <c r="I913" i="76"/>
  <c r="J913" i="76" a="1"/>
  <c r="J913" i="76"/>
  <c r="K913" i="76" a="1"/>
  <c r="K913" i="76"/>
  <c r="C913" i="76" a="1"/>
  <c r="C913" i="76"/>
  <c r="C904" i="76" a="1"/>
  <c r="C904" i="76"/>
  <c r="D904" i="76" a="1"/>
  <c r="D904" i="76"/>
  <c r="E904" i="76" a="1"/>
  <c r="E904" i="76"/>
  <c r="F904" i="76" a="1"/>
  <c r="F904" i="76"/>
  <c r="G904" i="76" a="1"/>
  <c r="G904" i="76"/>
  <c r="H904" i="76" a="1"/>
  <c r="H904" i="76"/>
  <c r="I904" i="76" a="1"/>
  <c r="I904" i="76"/>
  <c r="J904" i="76" a="1"/>
  <c r="J904" i="76"/>
  <c r="K904" i="76" a="1"/>
  <c r="K904" i="76"/>
  <c r="C905" i="76" a="1"/>
  <c r="C905" i="76"/>
  <c r="D905" i="76" a="1"/>
  <c r="D905" i="76"/>
  <c r="E905" i="76" a="1"/>
  <c r="E905" i="76"/>
  <c r="F905" i="76" a="1"/>
  <c r="F905" i="76"/>
  <c r="G905" i="76" a="1"/>
  <c r="G905" i="76"/>
  <c r="H905" i="76" a="1"/>
  <c r="H905" i="76"/>
  <c r="I905" i="76" a="1"/>
  <c r="I905" i="76"/>
  <c r="J905" i="76" a="1"/>
  <c r="J905" i="76"/>
  <c r="K905" i="76" a="1"/>
  <c r="K905" i="76"/>
  <c r="C906" i="76" a="1"/>
  <c r="C906" i="76"/>
  <c r="D906" i="76" a="1"/>
  <c r="D906" i="76"/>
  <c r="E906" i="76" a="1"/>
  <c r="E906" i="76"/>
  <c r="F906" i="76" a="1"/>
  <c r="F906" i="76"/>
  <c r="G906" i="76" a="1"/>
  <c r="G906" i="76"/>
  <c r="H906" i="76" a="1"/>
  <c r="H906" i="76"/>
  <c r="I906" i="76" a="1"/>
  <c r="I906" i="76"/>
  <c r="J906" i="76" a="1"/>
  <c r="J906" i="76"/>
  <c r="K906" i="76" a="1"/>
  <c r="K906" i="76"/>
  <c r="C907" i="76" a="1"/>
  <c r="C907" i="76"/>
  <c r="D907" i="76" a="1"/>
  <c r="D907" i="76"/>
  <c r="E907" i="76" a="1"/>
  <c r="E907" i="76"/>
  <c r="F907" i="76" a="1"/>
  <c r="F907" i="76"/>
  <c r="G907" i="76" a="1"/>
  <c r="G907" i="76"/>
  <c r="H907" i="76" a="1"/>
  <c r="H907" i="76"/>
  <c r="I907" i="76" a="1"/>
  <c r="I907" i="76"/>
  <c r="J907" i="76" a="1"/>
  <c r="J907" i="76"/>
  <c r="K907" i="76" a="1"/>
  <c r="K907" i="76"/>
  <c r="D903" i="76" a="1"/>
  <c r="D903" i="76"/>
  <c r="E903" i="76" a="1"/>
  <c r="E903" i="76"/>
  <c r="F903" i="76" a="1"/>
  <c r="F903" i="76"/>
  <c r="G903" i="76" a="1"/>
  <c r="G903" i="76"/>
  <c r="H903" i="76" a="1"/>
  <c r="H903" i="76"/>
  <c r="I903" i="76" a="1"/>
  <c r="I903" i="76"/>
  <c r="J903" i="76" a="1"/>
  <c r="J903" i="76"/>
  <c r="K903" i="76" a="1"/>
  <c r="K903" i="76"/>
  <c r="C903" i="76" a="1"/>
  <c r="C903" i="76"/>
  <c r="D883" i="76" a="1"/>
  <c r="D883" i="76"/>
  <c r="E883" i="76" a="1"/>
  <c r="E883" i="76"/>
  <c r="F883" i="76" a="1"/>
  <c r="F883" i="76"/>
  <c r="G883" i="76" a="1"/>
  <c r="G883" i="76"/>
  <c r="H883" i="76" a="1"/>
  <c r="H883" i="76"/>
  <c r="I883" i="76" a="1"/>
  <c r="I883" i="76"/>
  <c r="J883" i="76" a="1"/>
  <c r="J883" i="76"/>
  <c r="K883" i="76" a="1"/>
  <c r="K883" i="76"/>
  <c r="D885" i="76" a="1"/>
  <c r="D885" i="76"/>
  <c r="E885" i="76" a="1"/>
  <c r="E885" i="76"/>
  <c r="F885" i="76" a="1"/>
  <c r="F885" i="76"/>
  <c r="G885" i="76" a="1"/>
  <c r="G885" i="76"/>
  <c r="H885" i="76" a="1"/>
  <c r="H885" i="76"/>
  <c r="I885" i="76" a="1"/>
  <c r="I885" i="76"/>
  <c r="J885" i="76" a="1"/>
  <c r="J885" i="76"/>
  <c r="K885" i="76" a="1"/>
  <c r="K885" i="76"/>
  <c r="D886" i="76" a="1"/>
  <c r="D886" i="76"/>
  <c r="E886" i="76" a="1"/>
  <c r="E886" i="76"/>
  <c r="F886" i="76" a="1"/>
  <c r="F886" i="76"/>
  <c r="G886" i="76" a="1"/>
  <c r="G886" i="76"/>
  <c r="H886" i="76" a="1"/>
  <c r="H886" i="76"/>
  <c r="I886" i="76" a="1"/>
  <c r="I886" i="76"/>
  <c r="J886" i="76" a="1"/>
  <c r="J886" i="76"/>
  <c r="K886" i="76" a="1"/>
  <c r="K886" i="76"/>
  <c r="D888" i="76" a="1"/>
  <c r="D888" i="76"/>
  <c r="E888" i="76" a="1"/>
  <c r="E888" i="76"/>
  <c r="F888" i="76" a="1"/>
  <c r="F888" i="76"/>
  <c r="G888" i="76" a="1"/>
  <c r="G888" i="76"/>
  <c r="H888" i="76" a="1"/>
  <c r="H888" i="76"/>
  <c r="I888" i="76" a="1"/>
  <c r="I888" i="76"/>
  <c r="J888" i="76" a="1"/>
  <c r="J888" i="76"/>
  <c r="K888" i="76" a="1"/>
  <c r="K888" i="76"/>
  <c r="D890" i="76" a="1"/>
  <c r="D890" i="76"/>
  <c r="E890" i="76" a="1"/>
  <c r="E890" i="76"/>
  <c r="F890" i="76" a="1"/>
  <c r="F890" i="76"/>
  <c r="G890" i="76" a="1"/>
  <c r="G890" i="76"/>
  <c r="H890" i="76" a="1"/>
  <c r="H890" i="76"/>
  <c r="I890" i="76" a="1"/>
  <c r="I890" i="76"/>
  <c r="J890" i="76" a="1"/>
  <c r="J890" i="76"/>
  <c r="K890" i="76" a="1"/>
  <c r="K890" i="76"/>
  <c r="D891" i="76" a="1"/>
  <c r="D891" i="76"/>
  <c r="E891" i="76" a="1"/>
  <c r="E891" i="76"/>
  <c r="F891" i="76" a="1"/>
  <c r="F891" i="76"/>
  <c r="G891" i="76" a="1"/>
  <c r="G891" i="76"/>
  <c r="H891" i="76" a="1"/>
  <c r="H891" i="76"/>
  <c r="I891" i="76" a="1"/>
  <c r="I891" i="76"/>
  <c r="J891" i="76" a="1"/>
  <c r="J891" i="76"/>
  <c r="K891" i="76" a="1"/>
  <c r="K891" i="76"/>
  <c r="D895" i="76" a="1"/>
  <c r="D895" i="76"/>
  <c r="E895" i="76" a="1"/>
  <c r="E895" i="76"/>
  <c r="F895" i="76" a="1"/>
  <c r="F895" i="76"/>
  <c r="G895" i="76" a="1"/>
  <c r="G895" i="76"/>
  <c r="H895" i="76" a="1"/>
  <c r="H895" i="76"/>
  <c r="I895" i="76" a="1"/>
  <c r="I895" i="76"/>
  <c r="J895" i="76" a="1"/>
  <c r="J895" i="76"/>
  <c r="K895" i="76" a="1"/>
  <c r="K895" i="76"/>
  <c r="C885" i="76" a="1"/>
  <c r="C885" i="76"/>
  <c r="C886" i="76" a="1"/>
  <c r="C886" i="76"/>
  <c r="C888" i="76" a="1"/>
  <c r="C888" i="76"/>
  <c r="C890" i="76" a="1"/>
  <c r="C890" i="76"/>
  <c r="C891" i="76" a="1"/>
  <c r="C891" i="76"/>
  <c r="C895" i="76" a="1"/>
  <c r="C895" i="76"/>
  <c r="C549" i="76" a="1"/>
  <c r="C549" i="76"/>
  <c r="K556" i="76" a="1"/>
  <c r="K556" i="76"/>
  <c r="J556" i="76" a="1"/>
  <c r="J556" i="76"/>
  <c r="I556" i="76" a="1"/>
  <c r="I556" i="76"/>
  <c r="H556" i="76" a="1"/>
  <c r="H556" i="76"/>
  <c r="G556" i="76" a="1"/>
  <c r="G556" i="76"/>
  <c r="F556" i="76" a="1"/>
  <c r="F556" i="76"/>
  <c r="E556" i="76" a="1"/>
  <c r="E556" i="76"/>
  <c r="D556" i="76" a="1"/>
  <c r="D556" i="76"/>
  <c r="C556" i="76" a="1"/>
  <c r="C556" i="76"/>
  <c r="K555" i="76" a="1"/>
  <c r="K555" i="76"/>
  <c r="J555" i="76" a="1"/>
  <c r="J555" i="76"/>
  <c r="I555" i="76" a="1"/>
  <c r="I555" i="76"/>
  <c r="H555" i="76" a="1"/>
  <c r="H555" i="76"/>
  <c r="G555" i="76" a="1"/>
  <c r="G555" i="76"/>
  <c r="F555" i="76" a="1"/>
  <c r="F555" i="76"/>
  <c r="E555" i="76" a="1"/>
  <c r="E555" i="76"/>
  <c r="D555" i="76" a="1"/>
  <c r="D555" i="76"/>
  <c r="C555" i="76" a="1"/>
  <c r="C555" i="76"/>
  <c r="C550" i="76" a="1"/>
  <c r="C550" i="76"/>
  <c r="D550" i="76" a="1"/>
  <c r="D550" i="76"/>
  <c r="E550" i="76" a="1"/>
  <c r="E550" i="76"/>
  <c r="F550" i="76" a="1"/>
  <c r="F550" i="76"/>
  <c r="G550" i="76" a="1"/>
  <c r="G550" i="76"/>
  <c r="H550" i="76" a="1"/>
  <c r="H550" i="76"/>
  <c r="I550" i="76" a="1"/>
  <c r="I550" i="76"/>
  <c r="J550" i="76" a="1"/>
  <c r="J550" i="76"/>
  <c r="K550" i="76" a="1"/>
  <c r="K550" i="76"/>
  <c r="C551" i="76" a="1"/>
  <c r="C551" i="76"/>
  <c r="D551" i="76" a="1"/>
  <c r="D551" i="76"/>
  <c r="E551" i="76" a="1"/>
  <c r="E551" i="76"/>
  <c r="F551" i="76" a="1"/>
  <c r="F551" i="76"/>
  <c r="G551" i="76" a="1"/>
  <c r="G551" i="76"/>
  <c r="H551" i="76" a="1"/>
  <c r="H551" i="76"/>
  <c r="I551" i="76" a="1"/>
  <c r="I551" i="76"/>
  <c r="J551" i="76" a="1"/>
  <c r="J551" i="76"/>
  <c r="K551" i="76" a="1"/>
  <c r="K551" i="76"/>
  <c r="C552" i="76" a="1"/>
  <c r="C552" i="76"/>
  <c r="D552" i="76" a="1"/>
  <c r="D552" i="76"/>
  <c r="E552" i="76" a="1"/>
  <c r="E552" i="76"/>
  <c r="F552" i="76" a="1"/>
  <c r="F552" i="76"/>
  <c r="G552" i="76" a="1"/>
  <c r="G552" i="76"/>
  <c r="H552" i="76" a="1"/>
  <c r="H552" i="76"/>
  <c r="I552" i="76" a="1"/>
  <c r="I552" i="76"/>
  <c r="J552" i="76" a="1"/>
  <c r="J552" i="76"/>
  <c r="K552" i="76" a="1"/>
  <c r="K552" i="76"/>
  <c r="C553" i="76" a="1"/>
  <c r="C553" i="76"/>
  <c r="D553" i="76" a="1"/>
  <c r="D553" i="76"/>
  <c r="E553" i="76" a="1"/>
  <c r="E553" i="76"/>
  <c r="F553" i="76" a="1"/>
  <c r="F553" i="76"/>
  <c r="G553" i="76" a="1"/>
  <c r="G553" i="76"/>
  <c r="H553" i="76" a="1"/>
  <c r="H553" i="76"/>
  <c r="I553" i="76" a="1"/>
  <c r="I553" i="76"/>
  <c r="J553" i="76" a="1"/>
  <c r="J553" i="76"/>
  <c r="K553" i="76" a="1"/>
  <c r="K553" i="76"/>
  <c r="D549" i="76" a="1"/>
  <c r="D549" i="76"/>
  <c r="E549" i="76" a="1"/>
  <c r="E549" i="76"/>
  <c r="F549" i="76" a="1"/>
  <c r="F549" i="76"/>
  <c r="G549" i="76" a="1"/>
  <c r="G549" i="76"/>
  <c r="H549" i="76" a="1"/>
  <c r="H549" i="76"/>
  <c r="I549" i="76" a="1"/>
  <c r="I549" i="76"/>
  <c r="J549" i="76" a="1"/>
  <c r="J549" i="76"/>
  <c r="K549" i="76" a="1"/>
  <c r="K549" i="76"/>
  <c r="C554" i="76" a="1"/>
  <c r="C554" i="76"/>
  <c r="D554" i="76" a="1"/>
  <c r="D554" i="76"/>
  <c r="E554" i="76" a="1"/>
  <c r="E554" i="76"/>
  <c r="F554" i="76" a="1"/>
  <c r="F554" i="76"/>
  <c r="G554" i="76" a="1"/>
  <c r="G554" i="76"/>
  <c r="H554" i="76" a="1"/>
  <c r="H554" i="76"/>
  <c r="I554" i="76" a="1"/>
  <c r="I554" i="76"/>
  <c r="J554" i="76" a="1"/>
  <c r="J554" i="76"/>
  <c r="K554" i="76" a="1"/>
  <c r="K554" i="76"/>
  <c r="C686" i="76" a="1"/>
  <c r="C686" i="76"/>
  <c r="D686" i="76" a="1"/>
  <c r="D686" i="76"/>
  <c r="E686" i="76" a="1"/>
  <c r="E686" i="76"/>
  <c r="F686" i="76" a="1"/>
  <c r="F686" i="76"/>
  <c r="G686" i="76" a="1"/>
  <c r="G686" i="76"/>
  <c r="H686" i="76" a="1"/>
  <c r="H686" i="76"/>
  <c r="I686" i="76" a="1"/>
  <c r="I686" i="76"/>
  <c r="J686" i="76" a="1"/>
  <c r="J686" i="76"/>
  <c r="K686" i="76" a="1"/>
  <c r="K686" i="76"/>
  <c r="C687" i="76" a="1"/>
  <c r="C687" i="76"/>
  <c r="D687" i="76" a="1"/>
  <c r="D687" i="76"/>
  <c r="E687" i="76" a="1"/>
  <c r="E687" i="76"/>
  <c r="F687" i="76" a="1"/>
  <c r="F687" i="76"/>
  <c r="G687" i="76" a="1"/>
  <c r="G687" i="76"/>
  <c r="H687" i="76" a="1"/>
  <c r="H687" i="76"/>
  <c r="I687" i="76" a="1"/>
  <c r="I687" i="76"/>
  <c r="J687" i="76" a="1"/>
  <c r="J687" i="76"/>
  <c r="K687" i="76" a="1"/>
  <c r="K687" i="76"/>
  <c r="C688" i="76" a="1"/>
  <c r="C688" i="76"/>
  <c r="D688" i="76" a="1"/>
  <c r="D688" i="76"/>
  <c r="E688" i="76" a="1"/>
  <c r="E688" i="76"/>
  <c r="F688" i="76" a="1"/>
  <c r="F688" i="76"/>
  <c r="G688" i="76" a="1"/>
  <c r="G688" i="76"/>
  <c r="H688" i="76" a="1"/>
  <c r="H688" i="76"/>
  <c r="I688" i="76" a="1"/>
  <c r="I688" i="76"/>
  <c r="J688" i="76" a="1"/>
  <c r="J688" i="76"/>
  <c r="K688" i="76" a="1"/>
  <c r="K688" i="76"/>
  <c r="C689" i="76" a="1"/>
  <c r="C689" i="76"/>
  <c r="D689" i="76" a="1"/>
  <c r="D689" i="76"/>
  <c r="E689" i="76" a="1"/>
  <c r="E689" i="76"/>
  <c r="F689" i="76" a="1"/>
  <c r="F689" i="76"/>
  <c r="G689" i="76" a="1"/>
  <c r="G689" i="76"/>
  <c r="H689" i="76" a="1"/>
  <c r="H689" i="76"/>
  <c r="I689" i="76" a="1"/>
  <c r="I689" i="76"/>
  <c r="J689" i="76" a="1"/>
  <c r="J689" i="76"/>
  <c r="K689" i="76" a="1"/>
  <c r="K689" i="76"/>
  <c r="D685" i="76" a="1"/>
  <c r="D685" i="76"/>
  <c r="E685" i="76" a="1"/>
  <c r="E685" i="76"/>
  <c r="F685" i="76" a="1"/>
  <c r="F685" i="76"/>
  <c r="G685" i="76" a="1"/>
  <c r="G685" i="76"/>
  <c r="H685" i="76" a="1"/>
  <c r="H685" i="76"/>
  <c r="I685" i="76" a="1"/>
  <c r="I685" i="76"/>
  <c r="J685" i="76" a="1"/>
  <c r="J685" i="76"/>
  <c r="K685" i="76" a="1"/>
  <c r="K685" i="76"/>
  <c r="C685" i="76" a="1"/>
  <c r="C685" i="76"/>
  <c r="K679" i="76" a="1"/>
  <c r="K679" i="76"/>
  <c r="J679" i="76" a="1"/>
  <c r="J679" i="76"/>
  <c r="I679" i="76" a="1"/>
  <c r="I679" i="76"/>
  <c r="H679" i="76" a="1"/>
  <c r="H679" i="76"/>
  <c r="G679" i="76" a="1"/>
  <c r="G679" i="76"/>
  <c r="F679" i="76" a="1"/>
  <c r="F679" i="76"/>
  <c r="E679" i="76" a="1"/>
  <c r="E679" i="76"/>
  <c r="D679" i="76" a="1"/>
  <c r="D679" i="76"/>
  <c r="C679" i="76" a="1"/>
  <c r="C679" i="76"/>
  <c r="K676" i="76" a="1"/>
  <c r="K676" i="76"/>
  <c r="J676" i="76" a="1"/>
  <c r="J676" i="76"/>
  <c r="I676" i="76" a="1"/>
  <c r="I676" i="76"/>
  <c r="H676" i="76" a="1"/>
  <c r="H676" i="76"/>
  <c r="G676" i="76" a="1"/>
  <c r="G676" i="76"/>
  <c r="F676" i="76" a="1"/>
  <c r="F676" i="76"/>
  <c r="E676" i="76" a="1"/>
  <c r="E676" i="76"/>
  <c r="D676" i="76" a="1"/>
  <c r="D676" i="76"/>
  <c r="C676" i="76" a="1"/>
  <c r="C676" i="76"/>
  <c r="K678" i="76" a="1"/>
  <c r="K678" i="76"/>
  <c r="J678" i="76" a="1"/>
  <c r="J678" i="76"/>
  <c r="I678" i="76" a="1"/>
  <c r="I678" i="76"/>
  <c r="H678" i="76" a="1"/>
  <c r="H678" i="76"/>
  <c r="G678" i="76" a="1"/>
  <c r="G678" i="76"/>
  <c r="F678" i="76" a="1"/>
  <c r="F678" i="76"/>
  <c r="E678" i="76" a="1"/>
  <c r="E678" i="76"/>
  <c r="D678" i="76" a="1"/>
  <c r="D678" i="76"/>
  <c r="C678" i="76" a="1"/>
  <c r="C678" i="76"/>
  <c r="K677" i="76" a="1"/>
  <c r="K677" i="76"/>
  <c r="J677" i="76" a="1"/>
  <c r="J677" i="76"/>
  <c r="I677" i="76" a="1"/>
  <c r="I677" i="76"/>
  <c r="H677" i="76" a="1"/>
  <c r="H677" i="76"/>
  <c r="G677" i="76" a="1"/>
  <c r="G677" i="76"/>
  <c r="F677" i="76" a="1"/>
  <c r="F677" i="76"/>
  <c r="E677" i="76" a="1"/>
  <c r="E677" i="76"/>
  <c r="D677" i="76" a="1"/>
  <c r="D677" i="76"/>
  <c r="C677" i="76" a="1"/>
  <c r="C677" i="76"/>
  <c r="K674" i="76" a="1"/>
  <c r="K674" i="76"/>
  <c r="J674" i="76" a="1"/>
  <c r="J674" i="76"/>
  <c r="I674" i="76" a="1"/>
  <c r="I674" i="76"/>
  <c r="H674" i="76" a="1"/>
  <c r="H674" i="76"/>
  <c r="G674" i="76" a="1"/>
  <c r="G674" i="76"/>
  <c r="F674" i="76" a="1"/>
  <c r="F674" i="76"/>
  <c r="E674" i="76" a="1"/>
  <c r="E674" i="76"/>
  <c r="D674" i="76" a="1"/>
  <c r="D674" i="76"/>
  <c r="C674" i="76" a="1"/>
  <c r="C674" i="76"/>
  <c r="K673" i="76" a="1"/>
  <c r="K673" i="76"/>
  <c r="J673" i="76" a="1"/>
  <c r="J673" i="76"/>
  <c r="I673" i="76" a="1"/>
  <c r="I673" i="76"/>
  <c r="H673" i="76" a="1"/>
  <c r="H673" i="76"/>
  <c r="G673" i="76" a="1"/>
  <c r="G673" i="76"/>
  <c r="F673" i="76" a="1"/>
  <c r="F673" i="76"/>
  <c r="E673" i="76" a="1"/>
  <c r="E673" i="76"/>
  <c r="D673" i="76" a="1"/>
  <c r="D673" i="76"/>
  <c r="C673" i="76" a="1"/>
  <c r="C673" i="76"/>
  <c r="K672" i="76" a="1"/>
  <c r="K672" i="76"/>
  <c r="J672" i="76" a="1"/>
  <c r="J672" i="76"/>
  <c r="I672" i="76" a="1"/>
  <c r="I672" i="76"/>
  <c r="H672" i="76" a="1"/>
  <c r="H672" i="76"/>
  <c r="G672" i="76" a="1"/>
  <c r="G672" i="76"/>
  <c r="F672" i="76" a="1"/>
  <c r="F672" i="76"/>
  <c r="E672" i="76" a="1"/>
  <c r="E672" i="76"/>
  <c r="D672" i="76" a="1"/>
  <c r="D672" i="76"/>
  <c r="C672" i="76" a="1"/>
  <c r="C672" i="76"/>
  <c r="K669" i="76" a="1"/>
  <c r="K669" i="76"/>
  <c r="J669" i="76" a="1"/>
  <c r="J669" i="76"/>
  <c r="I669" i="76" a="1"/>
  <c r="I669" i="76"/>
  <c r="H669" i="76" a="1"/>
  <c r="H669" i="76"/>
  <c r="G669" i="76" a="1"/>
  <c r="G669" i="76"/>
  <c r="F669" i="76" a="1"/>
  <c r="F669" i="76"/>
  <c r="E669" i="76" a="1"/>
  <c r="E669" i="76"/>
  <c r="D669" i="76" a="1"/>
  <c r="D669" i="76"/>
  <c r="C669" i="76" a="1"/>
  <c r="C669" i="76"/>
  <c r="K668" i="76" a="1"/>
  <c r="K668" i="76"/>
  <c r="J668" i="76" a="1"/>
  <c r="J668" i="76"/>
  <c r="I668" i="76" a="1"/>
  <c r="I668" i="76"/>
  <c r="H668" i="76" a="1"/>
  <c r="H668" i="76"/>
  <c r="G668" i="76" a="1"/>
  <c r="G668" i="76"/>
  <c r="F668" i="76" a="1"/>
  <c r="F668" i="76"/>
  <c r="E668" i="76" a="1"/>
  <c r="E668" i="76"/>
  <c r="D668" i="76" a="1"/>
  <c r="D668" i="76"/>
  <c r="C668" i="76" a="1"/>
  <c r="C668" i="76"/>
  <c r="K584" i="76" a="1"/>
  <c r="K584" i="76"/>
  <c r="J584" i="76" a="1"/>
  <c r="J584" i="76"/>
  <c r="I584" i="76" a="1"/>
  <c r="I584" i="76"/>
  <c r="H584" i="76" a="1"/>
  <c r="H584" i="76"/>
  <c r="G584" i="76" a="1"/>
  <c r="G584" i="76"/>
  <c r="F584" i="76" a="1"/>
  <c r="F584" i="76"/>
  <c r="E584" i="76" a="1"/>
  <c r="E584" i="76"/>
  <c r="D584" i="76" a="1"/>
  <c r="D584" i="76"/>
  <c r="C584" i="76" a="1"/>
  <c r="C584" i="76"/>
  <c r="K574" i="76" a="1"/>
  <c r="K574" i="76"/>
  <c r="J574" i="76" a="1"/>
  <c r="J574" i="76"/>
  <c r="I574" i="76" a="1"/>
  <c r="I574" i="76"/>
  <c r="H574" i="76" a="1"/>
  <c r="H574" i="76"/>
  <c r="G574" i="76" a="1"/>
  <c r="G574" i="76"/>
  <c r="F574" i="76" a="1"/>
  <c r="F574" i="76"/>
  <c r="E574" i="76" a="1"/>
  <c r="E574" i="76"/>
  <c r="D574" i="76" a="1"/>
  <c r="D574" i="76"/>
  <c r="C574" i="76" a="1"/>
  <c r="C574" i="76"/>
  <c r="K564" i="76" a="1"/>
  <c r="K564" i="76"/>
  <c r="J564" i="76" a="1"/>
  <c r="J564" i="76"/>
  <c r="I564" i="76" a="1"/>
  <c r="I564" i="76"/>
  <c r="H564" i="76" a="1"/>
  <c r="H564" i="76"/>
  <c r="G564" i="76" a="1"/>
  <c r="G564" i="76"/>
  <c r="F564" i="76" a="1"/>
  <c r="F564" i="76"/>
  <c r="E564" i="76" a="1"/>
  <c r="E564" i="76"/>
  <c r="D564" i="76" a="1"/>
  <c r="D564" i="76"/>
  <c r="C564" i="76" a="1"/>
  <c r="C564" i="76"/>
  <c r="K205" i="76" a="1"/>
  <c r="K205" i="76"/>
  <c r="J205" i="76" a="1"/>
  <c r="J205" i="76"/>
  <c r="I205" i="76" a="1"/>
  <c r="I205" i="76"/>
  <c r="H205" i="76" a="1"/>
  <c r="H205" i="76"/>
  <c r="G205" i="76" a="1"/>
  <c r="G205" i="76"/>
  <c r="F205" i="76" a="1"/>
  <c r="F205" i="76"/>
  <c r="E205" i="76" a="1"/>
  <c r="E205" i="76"/>
  <c r="D205" i="76" a="1"/>
  <c r="D205" i="76"/>
  <c r="C205" i="76" a="1"/>
  <c r="C205" i="76"/>
  <c r="C233" i="76" a="1"/>
  <c r="C233" i="76"/>
  <c r="D233" i="76" a="1"/>
  <c r="D233" i="76"/>
  <c r="E233" i="76" a="1"/>
  <c r="E233" i="76"/>
  <c r="F233" i="76" a="1"/>
  <c r="F233" i="76"/>
  <c r="G233" i="76" a="1"/>
  <c r="G233" i="76"/>
  <c r="H233" i="76" a="1"/>
  <c r="H233" i="76"/>
  <c r="I233" i="76" a="1"/>
  <c r="I233" i="76"/>
  <c r="J233" i="76" a="1"/>
  <c r="J233" i="76"/>
  <c r="K233" i="76" a="1"/>
  <c r="K233" i="76"/>
  <c r="C223" i="76" a="1"/>
  <c r="C222" i="76" a="1"/>
  <c r="C222" i="76"/>
  <c r="C221" i="76" a="1"/>
  <c r="C221" i="76"/>
  <c r="C217" i="76" a="1"/>
  <c r="C217" i="76"/>
  <c r="C216" i="76" a="1"/>
  <c r="D220" i="76" a="1"/>
  <c r="D220" i="76"/>
  <c r="E220" i="76" a="1"/>
  <c r="E220" i="76"/>
  <c r="F220" i="76" a="1"/>
  <c r="F220" i="76"/>
  <c r="G220" i="76" a="1"/>
  <c r="G220" i="76"/>
  <c r="H220" i="76" a="1"/>
  <c r="H220" i="76"/>
  <c r="I220" i="76" a="1"/>
  <c r="I220" i="76"/>
  <c r="J220" i="76" a="1"/>
  <c r="J220" i="76"/>
  <c r="K220" i="76" a="1"/>
  <c r="K220" i="76"/>
  <c r="C220" i="76" a="1"/>
  <c r="C220" i="76"/>
  <c r="K230" i="76" a="1"/>
  <c r="K230" i="76"/>
  <c r="J230" i="76" a="1"/>
  <c r="J230" i="76"/>
  <c r="I230" i="76" a="1"/>
  <c r="I230" i="76"/>
  <c r="H230" i="76" a="1"/>
  <c r="H230" i="76"/>
  <c r="G230" i="76" a="1"/>
  <c r="G230" i="76"/>
  <c r="F230" i="76" a="1"/>
  <c r="F230" i="76"/>
  <c r="E230" i="76" a="1"/>
  <c r="E230" i="76"/>
  <c r="D230" i="76" a="1"/>
  <c r="D230" i="76"/>
  <c r="C230" i="76" a="1"/>
  <c r="C230" i="76"/>
  <c r="K229" i="76" a="1"/>
  <c r="K229" i="76"/>
  <c r="J229" i="76" a="1"/>
  <c r="J229" i="76"/>
  <c r="I229" i="76" a="1"/>
  <c r="I229" i="76"/>
  <c r="H229" i="76" a="1"/>
  <c r="H229" i="76"/>
  <c r="H219" i="76" a="1"/>
  <c r="H219" i="76"/>
  <c r="G229" i="76" a="1"/>
  <c r="G229" i="76"/>
  <c r="G228" i="76" a="1"/>
  <c r="F229" i="76" a="1"/>
  <c r="F229" i="76"/>
  <c r="F228" i="76" a="1"/>
  <c r="E229" i="76" a="1"/>
  <c r="E229" i="76"/>
  <c r="E228" i="76" a="1"/>
  <c r="D229" i="76" a="1"/>
  <c r="D229" i="76"/>
  <c r="D228" i="76" a="1"/>
  <c r="D228" i="76"/>
  <c r="C229" i="76" a="1"/>
  <c r="C229" i="76"/>
  <c r="C228" i="76" a="1"/>
  <c r="K227" i="76" a="1"/>
  <c r="K227" i="76"/>
  <c r="J227" i="76" a="1"/>
  <c r="J227" i="76"/>
  <c r="I227" i="76" a="1"/>
  <c r="I227" i="76"/>
  <c r="H227" i="76" a="1"/>
  <c r="H227" i="76"/>
  <c r="G227" i="76" a="1"/>
  <c r="G227" i="76"/>
  <c r="F227" i="76" a="1"/>
  <c r="F227" i="76"/>
  <c r="E227" i="76" a="1"/>
  <c r="E227" i="76"/>
  <c r="D227" i="76" a="1"/>
  <c r="D227" i="76"/>
  <c r="C227" i="76" a="1"/>
  <c r="C227" i="76"/>
  <c r="K224" i="76" a="1"/>
  <c r="K224" i="76"/>
  <c r="J224" i="76" a="1"/>
  <c r="J224" i="76"/>
  <c r="I224" i="76" a="1"/>
  <c r="H224" i="76" a="1"/>
  <c r="G224" i="76" a="1"/>
  <c r="G224" i="76"/>
  <c r="F224" i="76" a="1"/>
  <c r="F224" i="76"/>
  <c r="E224" i="76" a="1"/>
  <c r="D224" i="76" a="1"/>
  <c r="C224" i="76" a="1"/>
  <c r="C231" i="11"/>
  <c r="C230" i="11"/>
  <c r="C229" i="11"/>
  <c r="D222" i="76" a="1"/>
  <c r="D222" i="76"/>
  <c r="D221" i="76" a="1"/>
  <c r="E222" i="76" a="1"/>
  <c r="E222" i="76"/>
  <c r="E221" i="76" a="1"/>
  <c r="E221" i="76"/>
  <c r="F222" i="76" a="1"/>
  <c r="F222" i="76"/>
  <c r="F221" i="76" a="1"/>
  <c r="F221" i="76"/>
  <c r="G222" i="76" a="1"/>
  <c r="G222" i="76"/>
  <c r="H222" i="76" a="1"/>
  <c r="H222" i="76"/>
  <c r="H221" i="76" a="1"/>
  <c r="H221" i="76"/>
  <c r="I222" i="76" a="1"/>
  <c r="I222" i="76"/>
  <c r="I221" i="76" a="1"/>
  <c r="I221" i="76"/>
  <c r="J222" i="76" a="1"/>
  <c r="J222" i="76"/>
  <c r="J221" i="76" a="1"/>
  <c r="J221" i="76"/>
  <c r="K222" i="76" a="1"/>
  <c r="K222" i="76"/>
  <c r="K209" i="76" a="1"/>
  <c r="K209" i="76"/>
  <c r="J209" i="76" a="1"/>
  <c r="J209" i="76"/>
  <c r="I209" i="76" a="1"/>
  <c r="I209" i="76"/>
  <c r="H209" i="76" a="1"/>
  <c r="H209" i="76"/>
  <c r="G209" i="76" a="1"/>
  <c r="G209" i="76"/>
  <c r="F209" i="76" a="1"/>
  <c r="F209" i="76"/>
  <c r="E209" i="76" a="1"/>
  <c r="E209" i="76"/>
  <c r="D209" i="76" a="1"/>
  <c r="D209" i="76"/>
  <c r="C209" i="76" a="1"/>
  <c r="C209" i="76"/>
  <c r="K204" i="76" a="1"/>
  <c r="K204" i="76"/>
  <c r="J204" i="76" a="1"/>
  <c r="J204" i="76"/>
  <c r="I204" i="76" a="1"/>
  <c r="I204" i="76"/>
  <c r="H204" i="76" a="1"/>
  <c r="H204" i="76"/>
  <c r="G204" i="76" a="1"/>
  <c r="G204" i="76"/>
  <c r="F204" i="76" a="1"/>
  <c r="F204" i="76"/>
  <c r="E204" i="76" a="1"/>
  <c r="E204" i="76"/>
  <c r="D204" i="76" a="1"/>
  <c r="D204" i="76"/>
  <c r="C204" i="76" a="1"/>
  <c r="C204" i="76"/>
  <c r="K203" i="76" a="1"/>
  <c r="K203" i="76"/>
  <c r="J203" i="76" a="1"/>
  <c r="J203" i="76"/>
  <c r="I203" i="76" a="1"/>
  <c r="I203" i="76"/>
  <c r="H203" i="76" a="1"/>
  <c r="H203" i="76"/>
  <c r="G203" i="76" a="1"/>
  <c r="G203" i="76"/>
  <c r="F203" i="76" a="1"/>
  <c r="F203" i="76"/>
  <c r="E203" i="76" a="1"/>
  <c r="E203" i="76"/>
  <c r="D203" i="76" a="1"/>
  <c r="D203" i="76"/>
  <c r="C203" i="76" a="1"/>
  <c r="C203" i="76"/>
  <c r="K202" i="76" a="1"/>
  <c r="K202" i="76"/>
  <c r="J202" i="76" a="1"/>
  <c r="J202" i="76"/>
  <c r="I202" i="76" a="1"/>
  <c r="I202" i="76"/>
  <c r="H202" i="76" a="1"/>
  <c r="H202" i="76"/>
  <c r="G202" i="76" a="1"/>
  <c r="G202" i="76"/>
  <c r="F202" i="76" a="1"/>
  <c r="F202" i="76"/>
  <c r="E202" i="76" a="1"/>
  <c r="E202" i="76"/>
  <c r="D202" i="76" a="1"/>
  <c r="D202" i="76"/>
  <c r="C202" i="76" a="1"/>
  <c r="C202" i="76"/>
  <c r="C185" i="76" a="1"/>
  <c r="C185" i="76"/>
  <c r="D185" i="76" a="1"/>
  <c r="D185" i="76"/>
  <c r="E185" i="76" a="1"/>
  <c r="E185" i="76"/>
  <c r="F185" i="76" a="1"/>
  <c r="F185" i="76"/>
  <c r="G185" i="76" a="1"/>
  <c r="G185" i="76"/>
  <c r="H185" i="76" a="1"/>
  <c r="H185" i="76"/>
  <c r="I185" i="76" a="1"/>
  <c r="I185" i="76"/>
  <c r="J185" i="76" a="1"/>
  <c r="J185" i="76"/>
  <c r="K185" i="76" a="1"/>
  <c r="K185" i="76"/>
  <c r="C186" i="76" a="1"/>
  <c r="C186" i="76"/>
  <c r="D186" i="76" a="1"/>
  <c r="D186" i="76"/>
  <c r="E186" i="76" a="1"/>
  <c r="E186" i="76"/>
  <c r="F186" i="76" a="1"/>
  <c r="F186" i="76"/>
  <c r="G186" i="76" a="1"/>
  <c r="G186" i="76"/>
  <c r="H186" i="76" a="1"/>
  <c r="H186" i="76"/>
  <c r="I186" i="76" a="1"/>
  <c r="I186" i="76"/>
  <c r="J186" i="76" a="1"/>
  <c r="J186" i="76"/>
  <c r="K186" i="76" a="1"/>
  <c r="K186" i="76"/>
  <c r="C187" i="76" a="1"/>
  <c r="C187" i="76"/>
  <c r="D187" i="76" a="1"/>
  <c r="D187" i="76"/>
  <c r="E187" i="76" a="1"/>
  <c r="E187" i="76"/>
  <c r="F187" i="76" a="1"/>
  <c r="F187" i="76"/>
  <c r="G187" i="76" a="1"/>
  <c r="G187" i="76"/>
  <c r="H187" i="76" a="1"/>
  <c r="H187" i="76"/>
  <c r="I187" i="76" a="1"/>
  <c r="I187" i="76"/>
  <c r="J187" i="76" a="1"/>
  <c r="J187" i="76"/>
  <c r="K187" i="76" a="1"/>
  <c r="K187" i="76"/>
  <c r="C188" i="76" a="1"/>
  <c r="C188" i="76"/>
  <c r="D188" i="76" a="1"/>
  <c r="D188" i="76"/>
  <c r="E188" i="76" a="1"/>
  <c r="E188" i="76"/>
  <c r="F188" i="76" a="1"/>
  <c r="F188" i="76"/>
  <c r="G188" i="76" a="1"/>
  <c r="G188" i="76"/>
  <c r="H188" i="76" a="1"/>
  <c r="H188" i="76"/>
  <c r="I188" i="76" a="1"/>
  <c r="I188" i="76"/>
  <c r="J188" i="76" a="1"/>
  <c r="J188" i="76"/>
  <c r="K188" i="76" a="1"/>
  <c r="K188" i="76"/>
  <c r="C189" i="76" a="1"/>
  <c r="C189" i="76"/>
  <c r="D189" i="76" a="1"/>
  <c r="D189" i="76"/>
  <c r="E189" i="76" a="1"/>
  <c r="E189" i="76"/>
  <c r="F189" i="76" a="1"/>
  <c r="F189" i="76"/>
  <c r="G189" i="76" a="1"/>
  <c r="G189" i="76"/>
  <c r="H189" i="76" a="1"/>
  <c r="H189" i="76"/>
  <c r="I189" i="76" a="1"/>
  <c r="I189" i="76"/>
  <c r="J189" i="76" a="1"/>
  <c r="J189" i="76"/>
  <c r="K189" i="76" a="1"/>
  <c r="K189" i="76"/>
  <c r="C190" i="76" a="1"/>
  <c r="C190" i="76"/>
  <c r="D190" i="76" a="1"/>
  <c r="D190" i="76"/>
  <c r="E190" i="76" a="1"/>
  <c r="E190" i="76"/>
  <c r="F190" i="76" a="1"/>
  <c r="F190" i="76"/>
  <c r="G190" i="76" a="1"/>
  <c r="G190" i="76"/>
  <c r="H190" i="76" a="1"/>
  <c r="H190" i="76"/>
  <c r="I190" i="76" a="1"/>
  <c r="I190" i="76"/>
  <c r="J190" i="76" a="1"/>
  <c r="J190" i="76"/>
  <c r="K190" i="76" a="1"/>
  <c r="K190" i="76"/>
  <c r="C192" i="76" a="1"/>
  <c r="C192" i="76"/>
  <c r="D192" i="76" a="1"/>
  <c r="D192" i="76"/>
  <c r="E192" i="76" a="1"/>
  <c r="E192" i="76"/>
  <c r="F192" i="76" a="1"/>
  <c r="F192" i="76"/>
  <c r="G192" i="76" a="1"/>
  <c r="G192" i="76"/>
  <c r="H192" i="76" a="1"/>
  <c r="H192" i="76"/>
  <c r="I192" i="76" a="1"/>
  <c r="I192" i="76"/>
  <c r="J192" i="76" a="1"/>
  <c r="J192" i="76"/>
  <c r="K192" i="76" a="1"/>
  <c r="K192" i="76"/>
  <c r="C193" i="76" a="1"/>
  <c r="C193" i="76"/>
  <c r="D193" i="76" a="1"/>
  <c r="D193" i="76"/>
  <c r="E193" i="76" a="1"/>
  <c r="E193" i="76"/>
  <c r="F193" i="76" a="1"/>
  <c r="F193" i="76"/>
  <c r="G193" i="76" a="1"/>
  <c r="G193" i="76"/>
  <c r="H193" i="76" a="1"/>
  <c r="H193" i="76"/>
  <c r="I193" i="76" a="1"/>
  <c r="I193" i="76"/>
  <c r="J193" i="76" a="1"/>
  <c r="J193" i="76"/>
  <c r="K193" i="76" a="1"/>
  <c r="K193" i="76"/>
  <c r="C194" i="76" a="1"/>
  <c r="C194" i="76"/>
  <c r="D194" i="76" a="1"/>
  <c r="D194" i="76"/>
  <c r="E194" i="76" a="1"/>
  <c r="E194" i="76"/>
  <c r="F194" i="76" a="1"/>
  <c r="F194" i="76"/>
  <c r="G194" i="76" a="1"/>
  <c r="G194" i="76"/>
  <c r="H194" i="76" a="1"/>
  <c r="H194" i="76"/>
  <c r="I194" i="76" a="1"/>
  <c r="I194" i="76"/>
  <c r="J194" i="76" a="1"/>
  <c r="J194" i="76"/>
  <c r="K194" i="76" a="1"/>
  <c r="K194" i="76"/>
  <c r="E971" i="11"/>
  <c r="F971" i="11"/>
  <c r="G971" i="11"/>
  <c r="H971" i="11"/>
  <c r="I971" i="11"/>
  <c r="J971" i="11"/>
  <c r="K971" i="11"/>
  <c r="E972" i="11"/>
  <c r="F972" i="11"/>
  <c r="G972" i="11"/>
  <c r="H972" i="11"/>
  <c r="I972" i="11"/>
  <c r="J972" i="11"/>
  <c r="K972" i="11"/>
  <c r="E973" i="11"/>
  <c r="F973" i="11"/>
  <c r="G973" i="11"/>
  <c r="H973" i="11"/>
  <c r="I973" i="11"/>
  <c r="J973" i="11"/>
  <c r="K973" i="11"/>
  <c r="E974" i="11"/>
  <c r="F974" i="11"/>
  <c r="G974" i="11"/>
  <c r="H974" i="11"/>
  <c r="I974" i="11"/>
  <c r="J974" i="11"/>
  <c r="K974" i="11"/>
  <c r="E975" i="11"/>
  <c r="F975" i="11"/>
  <c r="G975" i="11"/>
  <c r="H975" i="11"/>
  <c r="I975" i="11"/>
  <c r="J975" i="11"/>
  <c r="K975" i="11"/>
  <c r="E976" i="11"/>
  <c r="F976" i="11"/>
  <c r="G976" i="11"/>
  <c r="H976" i="11"/>
  <c r="I976" i="11"/>
  <c r="J976" i="11"/>
  <c r="K976" i="11"/>
  <c r="E977" i="11"/>
  <c r="F977" i="11"/>
  <c r="G977" i="11"/>
  <c r="H977" i="11"/>
  <c r="I977" i="11"/>
  <c r="J977" i="11"/>
  <c r="K977" i="11"/>
  <c r="E978" i="11"/>
  <c r="F978" i="11"/>
  <c r="G978" i="11"/>
  <c r="H978" i="11"/>
  <c r="I978" i="11"/>
  <c r="J978" i="11"/>
  <c r="K978" i="11"/>
  <c r="E979" i="11"/>
  <c r="F979" i="11"/>
  <c r="G979" i="11"/>
  <c r="H979" i="11"/>
  <c r="I979" i="11"/>
  <c r="J979" i="11"/>
  <c r="K979" i="11"/>
  <c r="E980" i="11"/>
  <c r="F980" i="11"/>
  <c r="G980" i="11"/>
  <c r="H980" i="11"/>
  <c r="I980" i="11"/>
  <c r="J980" i="11"/>
  <c r="K980" i="11"/>
  <c r="E981" i="11"/>
  <c r="F981" i="11"/>
  <c r="G981" i="11"/>
  <c r="H981" i="11"/>
  <c r="I981" i="11"/>
  <c r="J981" i="11"/>
  <c r="K981" i="11"/>
  <c r="D972" i="11"/>
  <c r="D973" i="11"/>
  <c r="D974" i="11"/>
  <c r="D975" i="11"/>
  <c r="D976" i="11"/>
  <c r="D977" i="11"/>
  <c r="D978" i="11"/>
  <c r="D979" i="11"/>
  <c r="D980" i="11"/>
  <c r="D981" i="11"/>
  <c r="D971" i="11"/>
  <c r="F938" i="11"/>
  <c r="C202" i="11" a="1"/>
  <c r="C202" i="11"/>
  <c r="C201" i="11" a="1"/>
  <c r="C201" i="11"/>
  <c r="C200" i="11"/>
  <c r="C218" i="11" a="1"/>
  <c r="C218" i="11"/>
  <c r="C211" i="11"/>
  <c r="C212" i="11"/>
  <c r="C213" i="11"/>
  <c r="C214" i="11"/>
  <c r="C210" i="11" a="1"/>
  <c r="C210" i="11"/>
  <c r="C194" i="11" a="1"/>
  <c r="C194" i="11"/>
  <c r="C195" i="11" a="1"/>
  <c r="C195" i="11"/>
  <c r="C196" i="11" a="1"/>
  <c r="C196" i="11"/>
  <c r="C197" i="11" a="1"/>
  <c r="C197" i="11"/>
  <c r="C198" i="11" a="1"/>
  <c r="C198" i="11"/>
  <c r="C199" i="11" a="1"/>
  <c r="C199" i="11"/>
  <c r="C203" i="11" a="1"/>
  <c r="C203" i="11"/>
  <c r="C193" i="11" a="1"/>
  <c r="C193" i="11"/>
  <c r="C438" i="11"/>
  <c r="D499" i="11" a="1"/>
  <c r="D499" i="11"/>
  <c r="E499" i="11" a="1"/>
  <c r="E499" i="11"/>
  <c r="F499" i="11" a="1"/>
  <c r="F499" i="11"/>
  <c r="G499" i="11" a="1"/>
  <c r="G499" i="11"/>
  <c r="H499" i="11" a="1"/>
  <c r="H499" i="11"/>
  <c r="I499" i="11" a="1"/>
  <c r="I499" i="11"/>
  <c r="J499" i="11" a="1"/>
  <c r="J499" i="11"/>
  <c r="K499" i="11" a="1"/>
  <c r="K499" i="11"/>
  <c r="D500" i="11" a="1"/>
  <c r="D500" i="11"/>
  <c r="E500" i="11" a="1"/>
  <c r="E500" i="11"/>
  <c r="F500" i="11" a="1"/>
  <c r="F500" i="11"/>
  <c r="G500" i="11" a="1"/>
  <c r="G500" i="11"/>
  <c r="H500" i="11" a="1"/>
  <c r="H500" i="11"/>
  <c r="I500" i="11" a="1"/>
  <c r="I500" i="11"/>
  <c r="J500" i="11" a="1"/>
  <c r="J500" i="11"/>
  <c r="K500" i="11" a="1"/>
  <c r="K500" i="11"/>
  <c r="D501" i="11" a="1"/>
  <c r="D501" i="11"/>
  <c r="E501" i="11" a="1"/>
  <c r="E501" i="11"/>
  <c r="F501" i="11" a="1"/>
  <c r="F501" i="11"/>
  <c r="G501" i="11" a="1"/>
  <c r="G501" i="11"/>
  <c r="H501" i="11" a="1"/>
  <c r="H501" i="11"/>
  <c r="I501" i="11" a="1"/>
  <c r="I501" i="11"/>
  <c r="J501" i="11" a="1"/>
  <c r="J501" i="11"/>
  <c r="K501" i="11" a="1"/>
  <c r="K501" i="11"/>
  <c r="D502" i="11" a="1"/>
  <c r="D502" i="11"/>
  <c r="E502" i="11" a="1"/>
  <c r="E502" i="11"/>
  <c r="F502" i="11" a="1"/>
  <c r="F502" i="11"/>
  <c r="G502" i="11" a="1"/>
  <c r="G502" i="11"/>
  <c r="H502" i="11" a="1"/>
  <c r="H502" i="11"/>
  <c r="I502" i="11" a="1"/>
  <c r="I502" i="11"/>
  <c r="J502" i="11" a="1"/>
  <c r="J502" i="11"/>
  <c r="K502" i="11" a="1"/>
  <c r="K502" i="11"/>
  <c r="D503" i="11" a="1"/>
  <c r="D503" i="11"/>
  <c r="E503" i="11" a="1"/>
  <c r="E503" i="11"/>
  <c r="F503" i="11" a="1"/>
  <c r="F503" i="11"/>
  <c r="G503" i="11" a="1"/>
  <c r="G503" i="11"/>
  <c r="H503" i="11" a="1"/>
  <c r="H503" i="11"/>
  <c r="I503" i="11" a="1"/>
  <c r="I503" i="11"/>
  <c r="J503" i="11" a="1"/>
  <c r="J503" i="11"/>
  <c r="K503" i="11" a="1"/>
  <c r="K503" i="11"/>
  <c r="D504" i="11" a="1"/>
  <c r="D504" i="11"/>
  <c r="E504" i="11" a="1"/>
  <c r="E504" i="11"/>
  <c r="F504" i="11" a="1"/>
  <c r="F504" i="11"/>
  <c r="G504" i="11" a="1"/>
  <c r="G504" i="11"/>
  <c r="H504" i="11" a="1"/>
  <c r="H504" i="11"/>
  <c r="I504" i="11" a="1"/>
  <c r="I504" i="11"/>
  <c r="J504" i="11" a="1"/>
  <c r="J504" i="11"/>
  <c r="K504" i="11" a="1"/>
  <c r="K504" i="11"/>
  <c r="D505" i="11" a="1"/>
  <c r="D505" i="11"/>
  <c r="E505" i="11" a="1"/>
  <c r="E505" i="11"/>
  <c r="F505" i="11" a="1"/>
  <c r="F505" i="11"/>
  <c r="G505" i="11" a="1"/>
  <c r="G505" i="11"/>
  <c r="H505" i="11" a="1"/>
  <c r="H505" i="11"/>
  <c r="I505" i="11" a="1"/>
  <c r="I505" i="11"/>
  <c r="J505" i="11" a="1"/>
  <c r="J505" i="11"/>
  <c r="K505" i="11" a="1"/>
  <c r="K505" i="11"/>
  <c r="D506" i="11" a="1"/>
  <c r="D506" i="11"/>
  <c r="E506" i="11" a="1"/>
  <c r="E506" i="11"/>
  <c r="F506" i="11" a="1"/>
  <c r="F506" i="11"/>
  <c r="G506" i="11" a="1"/>
  <c r="G506" i="11"/>
  <c r="H506" i="11" a="1"/>
  <c r="H506" i="11"/>
  <c r="I506" i="11" a="1"/>
  <c r="I506" i="11"/>
  <c r="J506" i="11" a="1"/>
  <c r="J506" i="11"/>
  <c r="K506" i="11" a="1"/>
  <c r="K506" i="11"/>
  <c r="D507" i="11" a="1"/>
  <c r="D507" i="11"/>
  <c r="E507" i="11" a="1"/>
  <c r="E507" i="11"/>
  <c r="F507" i="11" a="1"/>
  <c r="F507" i="11"/>
  <c r="G507" i="11" a="1"/>
  <c r="G507" i="11"/>
  <c r="H507" i="11" a="1"/>
  <c r="H507" i="11"/>
  <c r="I507" i="11" a="1"/>
  <c r="I507" i="11"/>
  <c r="J507" i="11" a="1"/>
  <c r="J507" i="11"/>
  <c r="K507" i="11" a="1"/>
  <c r="K507" i="11"/>
  <c r="D508" i="11" a="1"/>
  <c r="D508" i="11"/>
  <c r="E508" i="11" a="1"/>
  <c r="E508" i="11"/>
  <c r="F508" i="11" a="1"/>
  <c r="F508" i="11"/>
  <c r="G508" i="11" a="1"/>
  <c r="G508" i="11"/>
  <c r="H508" i="11" a="1"/>
  <c r="H508" i="11"/>
  <c r="I508" i="11" a="1"/>
  <c r="I508" i="11"/>
  <c r="J508" i="11" a="1"/>
  <c r="J508" i="11"/>
  <c r="K508" i="11" a="1"/>
  <c r="K508" i="11"/>
  <c r="D509" i="11" a="1"/>
  <c r="D509" i="11"/>
  <c r="E509" i="11" a="1"/>
  <c r="E509" i="11"/>
  <c r="F509" i="11" a="1"/>
  <c r="F509" i="11"/>
  <c r="G509" i="11" a="1"/>
  <c r="G509" i="11"/>
  <c r="H509" i="11" a="1"/>
  <c r="H509" i="11"/>
  <c r="I509" i="11" a="1"/>
  <c r="I509" i="11"/>
  <c r="J509" i="11" a="1"/>
  <c r="J509" i="11"/>
  <c r="K509" i="11" a="1"/>
  <c r="K509" i="11"/>
  <c r="C500" i="11" a="1"/>
  <c r="C500" i="11"/>
  <c r="C501" i="11" a="1"/>
  <c r="C501" i="11"/>
  <c r="C502" i="11" a="1"/>
  <c r="C502" i="11"/>
  <c r="C503" i="11" a="1"/>
  <c r="C503" i="11"/>
  <c r="C504" i="11" a="1"/>
  <c r="C504" i="11"/>
  <c r="C505" i="11" a="1"/>
  <c r="C505" i="11"/>
  <c r="C506" i="11" a="1"/>
  <c r="C506" i="11"/>
  <c r="C507" i="11" a="1"/>
  <c r="C507" i="11"/>
  <c r="C508" i="11" a="1"/>
  <c r="C508" i="11"/>
  <c r="C509" i="11" a="1"/>
  <c r="C509" i="11"/>
  <c r="C499" i="11" a="1"/>
  <c r="C499" i="11"/>
  <c r="D713" i="11" a="1"/>
  <c r="D713" i="11"/>
  <c r="E713" i="11" a="1"/>
  <c r="E713" i="11"/>
  <c r="F713" i="11" a="1"/>
  <c r="F713" i="11"/>
  <c r="G713" i="11" a="1"/>
  <c r="G713" i="11"/>
  <c r="G714" i="11" a="1"/>
  <c r="G714" i="11"/>
  <c r="G715" i="11"/>
  <c r="H713" i="11" a="1"/>
  <c r="H713" i="11"/>
  <c r="I713" i="11" a="1"/>
  <c r="I713" i="11"/>
  <c r="I714" i="11" a="1"/>
  <c r="I714" i="11"/>
  <c r="I715" i="11"/>
  <c r="J713" i="11" a="1"/>
  <c r="J713" i="11"/>
  <c r="K713" i="11" a="1"/>
  <c r="K713" i="11"/>
  <c r="D714" i="11" a="1"/>
  <c r="D714" i="11"/>
  <c r="E714" i="11" a="1"/>
  <c r="E714" i="11"/>
  <c r="F714" i="11" a="1"/>
  <c r="F714" i="11"/>
  <c r="H714" i="11" a="1"/>
  <c r="H714" i="11"/>
  <c r="J714" i="11" a="1"/>
  <c r="J714" i="11"/>
  <c r="K714" i="11" a="1"/>
  <c r="K714" i="11"/>
  <c r="C714" i="11" a="1"/>
  <c r="C714" i="11"/>
  <c r="C713" i="11" a="1"/>
  <c r="C713" i="11"/>
  <c r="C694" i="11" a="1"/>
  <c r="C694" i="11"/>
  <c r="K687" i="11" a="1"/>
  <c r="K687" i="11"/>
  <c r="J687" i="11" a="1"/>
  <c r="J687" i="11"/>
  <c r="I687" i="11" a="1"/>
  <c r="I687" i="11"/>
  <c r="H687" i="11" a="1"/>
  <c r="H687" i="11"/>
  <c r="G687" i="11" a="1"/>
  <c r="G687" i="11"/>
  <c r="F687" i="11" a="1"/>
  <c r="F687" i="11"/>
  <c r="E687" i="11" a="1"/>
  <c r="E687" i="11"/>
  <c r="D687" i="11" a="1"/>
  <c r="D687" i="11"/>
  <c r="C687" i="11" a="1"/>
  <c r="C687" i="11"/>
  <c r="K686" i="11" a="1"/>
  <c r="K686" i="11"/>
  <c r="J686" i="11" a="1"/>
  <c r="J686" i="11"/>
  <c r="I686" i="11" a="1"/>
  <c r="I686" i="11"/>
  <c r="H686" i="11" a="1"/>
  <c r="H686" i="11"/>
  <c r="G686" i="11" a="1"/>
  <c r="G686" i="11"/>
  <c r="F686" i="11" a="1"/>
  <c r="F686" i="11"/>
  <c r="E686" i="11" a="1"/>
  <c r="E686" i="11"/>
  <c r="D686" i="11" a="1"/>
  <c r="D686" i="11"/>
  <c r="C686" i="11" a="1"/>
  <c r="C686" i="11"/>
  <c r="K683" i="11" a="1"/>
  <c r="K683" i="11"/>
  <c r="J683" i="11" a="1"/>
  <c r="J683" i="11"/>
  <c r="I683" i="11" a="1"/>
  <c r="I683" i="11"/>
  <c r="H683" i="11" a="1"/>
  <c r="H683" i="11"/>
  <c r="G683" i="11" a="1"/>
  <c r="G683" i="11"/>
  <c r="F683" i="11" a="1"/>
  <c r="F683" i="11"/>
  <c r="E683" i="11" a="1"/>
  <c r="E683" i="11"/>
  <c r="D683" i="11" a="1"/>
  <c r="D683" i="11"/>
  <c r="C683" i="11" a="1"/>
  <c r="C683" i="11"/>
  <c r="K682" i="11" a="1"/>
  <c r="K682" i="11"/>
  <c r="J682" i="11" a="1"/>
  <c r="J682" i="11"/>
  <c r="I682" i="11" a="1"/>
  <c r="I682" i="11"/>
  <c r="H682" i="11" a="1"/>
  <c r="H682" i="11"/>
  <c r="G682" i="11" a="1"/>
  <c r="G682" i="11"/>
  <c r="F682" i="11" a="1"/>
  <c r="F682" i="11"/>
  <c r="E682" i="11" a="1"/>
  <c r="E682" i="11"/>
  <c r="D682" i="11" a="1"/>
  <c r="D682" i="11"/>
  <c r="C682" i="11" a="1"/>
  <c r="C682" i="11"/>
  <c r="K681" i="11" a="1"/>
  <c r="K681" i="11"/>
  <c r="J681" i="11" a="1"/>
  <c r="J681" i="11"/>
  <c r="I681" i="11" a="1"/>
  <c r="I681" i="11"/>
  <c r="H681" i="11" a="1"/>
  <c r="H681" i="11"/>
  <c r="G681" i="11" a="1"/>
  <c r="G681" i="11"/>
  <c r="F681" i="11" a="1"/>
  <c r="F681" i="11"/>
  <c r="E681" i="11" a="1"/>
  <c r="E681" i="11"/>
  <c r="D681" i="11" a="1"/>
  <c r="D681" i="11"/>
  <c r="C681" i="11" a="1"/>
  <c r="C681" i="11"/>
  <c r="C678" i="11" a="1"/>
  <c r="C678" i="11"/>
  <c r="D678" i="11" a="1"/>
  <c r="D678" i="11"/>
  <c r="E678" i="11" a="1"/>
  <c r="E678" i="11"/>
  <c r="F678" i="11" a="1"/>
  <c r="F678" i="11"/>
  <c r="G678" i="11" a="1"/>
  <c r="G678" i="11"/>
  <c r="H678" i="11" a="1"/>
  <c r="H678" i="11"/>
  <c r="I678" i="11" a="1"/>
  <c r="I678" i="11"/>
  <c r="J678" i="11" a="1"/>
  <c r="J678" i="11"/>
  <c r="K678" i="11" a="1"/>
  <c r="K678" i="11"/>
  <c r="K677" i="11" a="1"/>
  <c r="K677" i="11"/>
  <c r="J677" i="11" a="1"/>
  <c r="J677" i="11"/>
  <c r="I677" i="11" a="1"/>
  <c r="I677" i="11"/>
  <c r="H677" i="11" a="1"/>
  <c r="H677" i="11"/>
  <c r="G677" i="11" a="1"/>
  <c r="G677" i="11"/>
  <c r="F677" i="11" a="1"/>
  <c r="F677" i="11"/>
  <c r="E677" i="11" a="1"/>
  <c r="E677" i="11"/>
  <c r="D677" i="11" a="1"/>
  <c r="D677" i="11"/>
  <c r="C677" i="11" a="1"/>
  <c r="C677" i="11"/>
  <c r="D694" i="11" a="1"/>
  <c r="D694" i="11"/>
  <c r="E694" i="11" a="1"/>
  <c r="E694" i="11"/>
  <c r="F694" i="11" a="1"/>
  <c r="F694" i="11"/>
  <c r="G694" i="11" a="1"/>
  <c r="G694" i="11"/>
  <c r="H694" i="11" a="1"/>
  <c r="H694" i="11"/>
  <c r="I694" i="11" a="1"/>
  <c r="I694" i="11"/>
  <c r="J694" i="11" a="1"/>
  <c r="J694" i="11"/>
  <c r="K694" i="11" a="1"/>
  <c r="K694" i="11"/>
  <c r="D695" i="11" a="1"/>
  <c r="D695" i="11"/>
  <c r="E695" i="11" a="1"/>
  <c r="E695" i="11"/>
  <c r="F695" i="11" a="1"/>
  <c r="F695" i="11"/>
  <c r="G695" i="11" a="1"/>
  <c r="G695" i="11"/>
  <c r="H695" i="11" a="1"/>
  <c r="H695" i="11"/>
  <c r="I695" i="11" a="1"/>
  <c r="I695" i="11"/>
  <c r="J695" i="11" a="1"/>
  <c r="J695" i="11"/>
  <c r="K695" i="11" a="1"/>
  <c r="K695" i="11"/>
  <c r="D696" i="11" a="1"/>
  <c r="D696" i="11"/>
  <c r="E696" i="11" a="1"/>
  <c r="E696" i="11"/>
  <c r="F696" i="11" a="1"/>
  <c r="F696" i="11"/>
  <c r="G696" i="11" a="1"/>
  <c r="G696" i="11"/>
  <c r="H696" i="11" a="1"/>
  <c r="H696" i="11"/>
  <c r="I696" i="11" a="1"/>
  <c r="I696" i="11"/>
  <c r="J696" i="11" a="1"/>
  <c r="J696" i="11"/>
  <c r="K696" i="11" a="1"/>
  <c r="K696" i="11"/>
  <c r="D697" i="11" a="1"/>
  <c r="D697" i="11"/>
  <c r="D706" i="11"/>
  <c r="E697" i="11" a="1"/>
  <c r="E697" i="11"/>
  <c r="E706" i="11"/>
  <c r="F697" i="11" a="1"/>
  <c r="F697" i="11"/>
  <c r="F706" i="11"/>
  <c r="G697" i="11" a="1"/>
  <c r="G697" i="11"/>
  <c r="G706" i="11"/>
  <c r="H697" i="11" a="1"/>
  <c r="H697" i="11"/>
  <c r="H706" i="11"/>
  <c r="I697" i="11" a="1"/>
  <c r="I697" i="11"/>
  <c r="I706" i="11"/>
  <c r="J697" i="11" a="1"/>
  <c r="J697" i="11"/>
  <c r="J706" i="11"/>
  <c r="K697" i="11" a="1"/>
  <c r="K697" i="11"/>
  <c r="K706" i="11"/>
  <c r="D698" i="11" a="1"/>
  <c r="D698" i="11"/>
  <c r="D707" i="11"/>
  <c r="E698" i="11" a="1"/>
  <c r="E698" i="11"/>
  <c r="E707" i="11"/>
  <c r="F698" i="11" a="1"/>
  <c r="F698" i="11"/>
  <c r="F707" i="11"/>
  <c r="G698" i="11" a="1"/>
  <c r="G698" i="11"/>
  <c r="G707" i="11"/>
  <c r="H698" i="11" a="1"/>
  <c r="H698" i="11"/>
  <c r="H707" i="11"/>
  <c r="I698" i="11" a="1"/>
  <c r="I698" i="11"/>
  <c r="I707" i="11"/>
  <c r="J698" i="11" a="1"/>
  <c r="J698" i="11"/>
  <c r="J707" i="11"/>
  <c r="K698" i="11" a="1"/>
  <c r="K698" i="11"/>
  <c r="K707" i="11"/>
  <c r="C695" i="11" a="1"/>
  <c r="C695" i="11"/>
  <c r="C696" i="11" a="1"/>
  <c r="C696" i="11"/>
  <c r="C697" i="11" a="1"/>
  <c r="C697" i="11"/>
  <c r="C706" i="11"/>
  <c r="C698" i="11" a="1"/>
  <c r="C698" i="11"/>
  <c r="C707" i="11"/>
  <c r="C523" i="11"/>
  <c r="C580" i="11"/>
  <c r="K593" i="11" a="1"/>
  <c r="K593" i="11"/>
  <c r="J593" i="11" a="1"/>
  <c r="J593" i="11"/>
  <c r="I593" i="11" a="1"/>
  <c r="I593" i="11"/>
  <c r="H593" i="11" a="1"/>
  <c r="H593" i="11"/>
  <c r="G593" i="11" a="1"/>
  <c r="G593" i="11"/>
  <c r="F593" i="11" a="1"/>
  <c r="F593" i="11"/>
  <c r="E593" i="11" a="1"/>
  <c r="E593" i="11"/>
  <c r="D593" i="11" a="1"/>
  <c r="D593" i="11"/>
  <c r="C593" i="11"/>
  <c r="C583" i="11"/>
  <c r="K563" i="11" a="1"/>
  <c r="K563" i="11"/>
  <c r="J563" i="11" a="1"/>
  <c r="J563" i="11"/>
  <c r="I563" i="11" a="1"/>
  <c r="I563" i="11"/>
  <c r="H563" i="11" a="1"/>
  <c r="H563" i="11"/>
  <c r="G563" i="11" a="1"/>
  <c r="G563" i="11"/>
  <c r="F563" i="11" a="1"/>
  <c r="F563" i="11"/>
  <c r="E563" i="11" a="1"/>
  <c r="E563" i="11"/>
  <c r="D563" i="11" a="1"/>
  <c r="D563" i="11"/>
  <c r="C563" i="11" a="1"/>
  <c r="C563" i="11"/>
  <c r="K573" i="11" a="1"/>
  <c r="K573" i="11"/>
  <c r="J573" i="11" a="1"/>
  <c r="J573" i="11"/>
  <c r="I573" i="11" a="1"/>
  <c r="I573" i="11"/>
  <c r="H573" i="11" a="1"/>
  <c r="H573" i="11"/>
  <c r="G573" i="11" a="1"/>
  <c r="G573" i="11"/>
  <c r="F573" i="11" a="1"/>
  <c r="F573" i="11"/>
  <c r="E573" i="11" a="1"/>
  <c r="E573" i="11"/>
  <c r="D573" i="11" a="1"/>
  <c r="D573" i="11"/>
  <c r="C573" i="11" a="1"/>
  <c r="C573" i="11"/>
  <c r="C118" i="76" a="1"/>
  <c r="C118" i="76"/>
  <c r="C117" i="76" a="1"/>
  <c r="C117" i="76"/>
  <c r="C116" i="76" a="1"/>
  <c r="C116" i="76"/>
  <c r="C115" i="76" a="1"/>
  <c r="C115" i="76"/>
  <c r="C114" i="76" a="1"/>
  <c r="C114" i="76"/>
  <c r="C113" i="76" a="1"/>
  <c r="C113" i="76"/>
  <c r="C112" i="76" a="1"/>
  <c r="C112" i="76"/>
  <c r="C111" i="76" a="1"/>
  <c r="C111" i="76"/>
  <c r="C110" i="76" a="1"/>
  <c r="C110" i="76"/>
  <c r="C109" i="76" a="1"/>
  <c r="C109" i="76"/>
  <c r="C108" i="76" a="1"/>
  <c r="C108" i="76"/>
  <c r="C107" i="76" a="1"/>
  <c r="C107" i="76"/>
  <c r="C106" i="76" a="1"/>
  <c r="C106" i="76"/>
  <c r="C105" i="76" a="1"/>
  <c r="C105" i="76"/>
  <c r="C104" i="76" a="1"/>
  <c r="C104" i="76"/>
  <c r="C103" i="76" a="1"/>
  <c r="C103" i="76"/>
  <c r="C102" i="76" a="1"/>
  <c r="C102" i="76"/>
  <c r="C101" i="76" a="1"/>
  <c r="C101" i="76"/>
  <c r="C94" i="76" a="1"/>
  <c r="C94" i="76"/>
  <c r="C93" i="76" a="1"/>
  <c r="C93" i="76"/>
  <c r="C92" i="76" a="1"/>
  <c r="C92" i="76"/>
  <c r="C91" i="76" a="1"/>
  <c r="C91" i="76"/>
  <c r="C90" i="76" a="1"/>
  <c r="C90" i="76"/>
  <c r="C89" i="76" a="1"/>
  <c r="C89" i="76"/>
  <c r="C88" i="76" a="1"/>
  <c r="C88" i="76"/>
  <c r="C87" i="76" a="1"/>
  <c r="C87" i="76"/>
  <c r="C86" i="76" a="1"/>
  <c r="C86" i="76"/>
  <c r="C85" i="76" a="1"/>
  <c r="C85" i="76"/>
  <c r="C84" i="76" a="1"/>
  <c r="C84" i="76"/>
  <c r="C83" i="76" a="1"/>
  <c r="C83" i="76"/>
  <c r="C82" i="76" a="1"/>
  <c r="C82" i="76"/>
  <c r="C81" i="76" a="1"/>
  <c r="C81" i="76"/>
  <c r="C80" i="76" a="1"/>
  <c r="C80" i="76"/>
  <c r="C79" i="76" a="1"/>
  <c r="C79" i="76"/>
  <c r="C78" i="76" a="1"/>
  <c r="C78" i="76"/>
  <c r="C77" i="76" a="1"/>
  <c r="C77" i="76"/>
  <c r="C118" i="11" a="1"/>
  <c r="C118" i="11"/>
  <c r="C117" i="11" a="1"/>
  <c r="C117" i="11"/>
  <c r="C116" i="11" a="1"/>
  <c r="C116" i="11"/>
  <c r="C115" i="11" a="1"/>
  <c r="C115" i="11"/>
  <c r="C114" i="11" a="1"/>
  <c r="C114" i="11"/>
  <c r="C113" i="11" a="1"/>
  <c r="C113" i="11"/>
  <c r="C112" i="11" a="1"/>
  <c r="C112" i="11"/>
  <c r="C111" i="11" a="1"/>
  <c r="C111" i="11"/>
  <c r="C110" i="11" a="1"/>
  <c r="C110" i="11"/>
  <c r="C109" i="11" a="1"/>
  <c r="C109" i="11"/>
  <c r="C108" i="11" a="1"/>
  <c r="C108" i="11"/>
  <c r="C107" i="11" a="1"/>
  <c r="C107" i="11"/>
  <c r="C106" i="11" a="1"/>
  <c r="C106" i="11"/>
  <c r="C105" i="11" a="1"/>
  <c r="C105" i="11"/>
  <c r="C104" i="11" a="1"/>
  <c r="C104" i="11"/>
  <c r="C103" i="11" a="1"/>
  <c r="C103" i="11"/>
  <c r="C102" i="11" a="1"/>
  <c r="C102" i="11"/>
  <c r="C101" i="11" a="1"/>
  <c r="C101" i="11"/>
  <c r="C94" i="11" a="1"/>
  <c r="C94" i="11"/>
  <c r="W94" i="11"/>
  <c r="C93" i="11" a="1"/>
  <c r="C93" i="11"/>
  <c r="W93" i="11"/>
  <c r="C92" i="11" a="1"/>
  <c r="C92" i="11"/>
  <c r="W92" i="11"/>
  <c r="C91" i="11" a="1"/>
  <c r="C91" i="11"/>
  <c r="C90" i="11" a="1"/>
  <c r="C90" i="11"/>
  <c r="W90" i="11"/>
  <c r="C89" i="11" a="1"/>
  <c r="C89" i="11"/>
  <c r="W89" i="11"/>
  <c r="C88" i="11" a="1"/>
  <c r="C88" i="11"/>
  <c r="W88" i="11"/>
  <c r="C87" i="11" a="1"/>
  <c r="C87" i="11"/>
  <c r="W87" i="11"/>
  <c r="C86" i="11" a="1"/>
  <c r="C86" i="11"/>
  <c r="W86" i="11"/>
  <c r="C85" i="11" a="1"/>
  <c r="C85" i="11"/>
  <c r="W85" i="11"/>
  <c r="C84" i="11" a="1"/>
  <c r="C84" i="11"/>
  <c r="W84" i="11"/>
  <c r="C83" i="11" a="1"/>
  <c r="C83" i="11"/>
  <c r="W83" i="11"/>
  <c r="C82" i="11" a="1"/>
  <c r="C82" i="11"/>
  <c r="W82" i="11"/>
  <c r="C81" i="11" a="1"/>
  <c r="C81" i="11"/>
  <c r="W81" i="11"/>
  <c r="C80" i="11" a="1"/>
  <c r="C80" i="11"/>
  <c r="W80" i="11"/>
  <c r="C79" i="11" a="1"/>
  <c r="C79" i="11"/>
  <c r="W79" i="11"/>
  <c r="C78" i="11" a="1"/>
  <c r="C78" i="11"/>
  <c r="W78" i="11"/>
  <c r="C77" i="11" a="1"/>
  <c r="C77" i="11"/>
  <c r="W77" i="11"/>
  <c r="O491" i="11"/>
  <c r="O489" i="11"/>
  <c r="O487" i="11"/>
  <c r="O485" i="11"/>
  <c r="O483" i="11"/>
  <c r="O481" i="11"/>
  <c r="O479" i="11"/>
  <c r="J479" i="11" a="1"/>
  <c r="J479" i="11"/>
  <c r="J478" i="11" a="1"/>
  <c r="O477" i="11"/>
  <c r="O475" i="11"/>
  <c r="O473" i="11"/>
  <c r="O471" i="11"/>
  <c r="O469" i="11"/>
  <c r="O467" i="11"/>
  <c r="O465" i="11"/>
  <c r="K465" i="11" a="1"/>
  <c r="K465" i="11"/>
  <c r="K464" i="11" a="1"/>
  <c r="K464" i="11"/>
  <c r="O463" i="11"/>
  <c r="O461" i="11"/>
  <c r="I461" i="11" a="1"/>
  <c r="I461" i="11"/>
  <c r="I460" i="11" a="1"/>
  <c r="I460" i="11"/>
  <c r="C883" i="76" a="1"/>
  <c r="C883" i="76"/>
  <c r="K877" i="76" a="1"/>
  <c r="K877" i="76"/>
  <c r="J877" i="76" a="1"/>
  <c r="J877" i="76"/>
  <c r="I877" i="76" a="1"/>
  <c r="I877" i="76"/>
  <c r="H877" i="76" a="1"/>
  <c r="H877" i="76"/>
  <c r="G877" i="76" a="1"/>
  <c r="G877" i="76"/>
  <c r="F877" i="76" a="1"/>
  <c r="F877" i="76"/>
  <c r="E877" i="76" a="1"/>
  <c r="E877" i="76"/>
  <c r="D877" i="76" a="1"/>
  <c r="D877" i="76"/>
  <c r="C877" i="76" a="1"/>
  <c r="C877" i="76"/>
  <c r="K876" i="76" a="1"/>
  <c r="K876" i="76"/>
  <c r="J876" i="76" a="1"/>
  <c r="J876" i="76"/>
  <c r="I876" i="76" a="1"/>
  <c r="I876" i="76"/>
  <c r="H876" i="76" a="1"/>
  <c r="H876" i="76"/>
  <c r="G876" i="76" a="1"/>
  <c r="G876" i="76"/>
  <c r="F876" i="76" a="1"/>
  <c r="F876" i="76"/>
  <c r="E876" i="76" a="1"/>
  <c r="E876" i="76"/>
  <c r="D876" i="76" a="1"/>
  <c r="D876" i="76"/>
  <c r="C876" i="76" a="1"/>
  <c r="C876" i="76"/>
  <c r="K875" i="76" a="1"/>
  <c r="K875" i="76"/>
  <c r="J875" i="76" a="1"/>
  <c r="J875" i="76"/>
  <c r="I875" i="76" a="1"/>
  <c r="I875" i="76"/>
  <c r="H875" i="76" a="1"/>
  <c r="H875" i="76"/>
  <c r="G875" i="76" a="1"/>
  <c r="G875" i="76"/>
  <c r="F875" i="76" a="1"/>
  <c r="F875" i="76"/>
  <c r="E875" i="76" a="1"/>
  <c r="E875" i="76"/>
  <c r="D875" i="76" a="1"/>
  <c r="D875" i="76"/>
  <c r="C875" i="76" a="1"/>
  <c r="C875" i="76"/>
  <c r="K874" i="76" a="1"/>
  <c r="K874" i="76"/>
  <c r="J874" i="76" a="1"/>
  <c r="J874" i="76"/>
  <c r="I874" i="76" a="1"/>
  <c r="I874" i="76"/>
  <c r="H874" i="76" a="1"/>
  <c r="H874" i="76"/>
  <c r="G874" i="76" a="1"/>
  <c r="G874" i="76"/>
  <c r="F874" i="76" a="1"/>
  <c r="F874" i="76"/>
  <c r="E874" i="76" a="1"/>
  <c r="E874" i="76"/>
  <c r="D874" i="76" a="1"/>
  <c r="D874" i="76"/>
  <c r="C874" i="76" a="1"/>
  <c r="C874" i="76"/>
  <c r="K873" i="76" a="1"/>
  <c r="K873" i="76"/>
  <c r="J873" i="76" a="1"/>
  <c r="J873" i="76"/>
  <c r="I873" i="76" a="1"/>
  <c r="I873" i="76"/>
  <c r="H873" i="76" a="1"/>
  <c r="H873" i="76"/>
  <c r="G873" i="76" a="1"/>
  <c r="G873" i="76"/>
  <c r="F873" i="76" a="1"/>
  <c r="F873" i="76"/>
  <c r="E873" i="76" a="1"/>
  <c r="E873" i="76"/>
  <c r="D873" i="76" a="1"/>
  <c r="D873" i="76"/>
  <c r="C873" i="76" a="1"/>
  <c r="C873" i="76"/>
  <c r="K872" i="76" a="1"/>
  <c r="K872" i="76"/>
  <c r="J872" i="76" a="1"/>
  <c r="J872" i="76"/>
  <c r="I872" i="76" a="1"/>
  <c r="I872" i="76"/>
  <c r="H872" i="76" a="1"/>
  <c r="H872" i="76"/>
  <c r="G872" i="76" a="1"/>
  <c r="G872" i="76"/>
  <c r="F872" i="76" a="1"/>
  <c r="F872" i="76"/>
  <c r="E872" i="76" a="1"/>
  <c r="E872" i="76"/>
  <c r="D872" i="76" a="1"/>
  <c r="D872" i="76"/>
  <c r="C872" i="76" a="1"/>
  <c r="C872" i="76"/>
  <c r="K871" i="76" a="1"/>
  <c r="K871" i="76"/>
  <c r="J871" i="76" a="1"/>
  <c r="J871" i="76"/>
  <c r="I871" i="76" a="1"/>
  <c r="I871" i="76"/>
  <c r="H871" i="76" a="1"/>
  <c r="H871" i="76"/>
  <c r="G871" i="76" a="1"/>
  <c r="G871" i="76"/>
  <c r="F871" i="76" a="1"/>
  <c r="F871" i="76"/>
  <c r="E871" i="76" a="1"/>
  <c r="E871" i="76"/>
  <c r="D871" i="76" a="1"/>
  <c r="D871" i="76"/>
  <c r="C871" i="76" a="1"/>
  <c r="C871" i="76"/>
  <c r="K870" i="76" a="1"/>
  <c r="K870" i="76"/>
  <c r="K878" i="76"/>
  <c r="J870" i="76" a="1"/>
  <c r="J870" i="76"/>
  <c r="I870" i="76" a="1"/>
  <c r="I870" i="76"/>
  <c r="H870" i="76" a="1"/>
  <c r="H870" i="76"/>
  <c r="G870" i="76" a="1"/>
  <c r="G870" i="76"/>
  <c r="F870" i="76" a="1"/>
  <c r="F870" i="76"/>
  <c r="E870" i="76" a="1"/>
  <c r="E870" i="76"/>
  <c r="D870" i="76" a="1"/>
  <c r="D870" i="76"/>
  <c r="C870" i="76" a="1"/>
  <c r="C870" i="76"/>
  <c r="C878" i="76"/>
  <c r="K868" i="76" a="1"/>
  <c r="K868" i="76"/>
  <c r="J868" i="76" a="1"/>
  <c r="J868" i="76"/>
  <c r="I868" i="76" a="1"/>
  <c r="I868" i="76"/>
  <c r="H868" i="76" a="1"/>
  <c r="H868" i="76"/>
  <c r="G868" i="76" a="1"/>
  <c r="G868" i="76"/>
  <c r="F868" i="76" a="1"/>
  <c r="F868" i="76"/>
  <c r="E868" i="76" a="1"/>
  <c r="E868" i="76"/>
  <c r="D868" i="76" a="1"/>
  <c r="D868" i="76"/>
  <c r="C868" i="76" a="1"/>
  <c r="C868" i="76"/>
  <c r="K867" i="76" a="1"/>
  <c r="K867" i="76"/>
  <c r="J867" i="76" a="1"/>
  <c r="J867" i="76"/>
  <c r="I867" i="76" a="1"/>
  <c r="I867" i="76"/>
  <c r="H867" i="76" a="1"/>
  <c r="H867" i="76"/>
  <c r="G867" i="76" a="1"/>
  <c r="G867" i="76"/>
  <c r="F867" i="76" a="1"/>
  <c r="F867" i="76"/>
  <c r="E867" i="76" a="1"/>
  <c r="E867" i="76"/>
  <c r="D867" i="76" a="1"/>
  <c r="D867" i="76"/>
  <c r="C867" i="76" a="1"/>
  <c r="C867" i="76"/>
  <c r="K866" i="76" a="1"/>
  <c r="K866" i="76"/>
  <c r="J866" i="76" a="1"/>
  <c r="J866" i="76"/>
  <c r="I866" i="76" a="1"/>
  <c r="I866" i="76"/>
  <c r="H866" i="76" a="1"/>
  <c r="H866" i="76"/>
  <c r="G866" i="76" a="1"/>
  <c r="G866" i="76"/>
  <c r="F866" i="76" a="1"/>
  <c r="F866" i="76"/>
  <c r="E866" i="76" a="1"/>
  <c r="E866" i="76"/>
  <c r="D866" i="76" a="1"/>
  <c r="D866" i="76"/>
  <c r="C866" i="76" a="1"/>
  <c r="C866" i="76"/>
  <c r="K865" i="76" a="1"/>
  <c r="K865" i="76"/>
  <c r="J865" i="76" a="1"/>
  <c r="J865" i="76"/>
  <c r="I865" i="76" a="1"/>
  <c r="I865" i="76"/>
  <c r="H865" i="76" a="1"/>
  <c r="H865" i="76"/>
  <c r="G865" i="76" a="1"/>
  <c r="G865" i="76"/>
  <c r="F865" i="76" a="1"/>
  <c r="F865" i="76"/>
  <c r="E865" i="76" a="1"/>
  <c r="E865" i="76"/>
  <c r="D865" i="76" a="1"/>
  <c r="D865" i="76"/>
  <c r="C865" i="76" a="1"/>
  <c r="C865" i="76"/>
  <c r="K864" i="76" a="1"/>
  <c r="K864" i="76"/>
  <c r="J864" i="76" a="1"/>
  <c r="J864" i="76"/>
  <c r="I864" i="76" a="1"/>
  <c r="I864" i="76"/>
  <c r="H864" i="76" a="1"/>
  <c r="H864" i="76"/>
  <c r="G864" i="76" a="1"/>
  <c r="G864" i="76"/>
  <c r="F864" i="76" a="1"/>
  <c r="F864" i="76"/>
  <c r="E864" i="76" a="1"/>
  <c r="E864" i="76"/>
  <c r="D864" i="76" a="1"/>
  <c r="D864" i="76"/>
  <c r="C864" i="76" a="1"/>
  <c r="C864" i="76"/>
  <c r="K863" i="76" a="1"/>
  <c r="K863" i="76"/>
  <c r="J863" i="76" a="1"/>
  <c r="J863" i="76"/>
  <c r="I863" i="76" a="1"/>
  <c r="I863" i="76"/>
  <c r="H863" i="76" a="1"/>
  <c r="H863" i="76"/>
  <c r="G863" i="76" a="1"/>
  <c r="G863" i="76"/>
  <c r="F863" i="76" a="1"/>
  <c r="F863" i="76"/>
  <c r="E863" i="76" a="1"/>
  <c r="E863" i="76"/>
  <c r="D863" i="76" a="1"/>
  <c r="D863" i="76"/>
  <c r="C863" i="76" a="1"/>
  <c r="C863" i="76"/>
  <c r="K862" i="76" a="1"/>
  <c r="K862" i="76"/>
  <c r="J862" i="76" a="1"/>
  <c r="J862" i="76"/>
  <c r="I862" i="76" a="1"/>
  <c r="I862" i="76"/>
  <c r="H862" i="76" a="1"/>
  <c r="H862" i="76"/>
  <c r="G862" i="76" a="1"/>
  <c r="G862" i="76"/>
  <c r="F862" i="76" a="1"/>
  <c r="F862" i="76"/>
  <c r="E862" i="76" a="1"/>
  <c r="E862" i="76"/>
  <c r="D862" i="76" a="1"/>
  <c r="D862" i="76"/>
  <c r="C862" i="76" a="1"/>
  <c r="C862" i="76"/>
  <c r="K861" i="76" a="1"/>
  <c r="K861" i="76"/>
  <c r="J861" i="76" a="1"/>
  <c r="J861" i="76"/>
  <c r="I861" i="76" a="1"/>
  <c r="I861" i="76"/>
  <c r="H861" i="76" a="1"/>
  <c r="H861" i="76"/>
  <c r="G861" i="76" a="1"/>
  <c r="G861" i="76"/>
  <c r="F861" i="76" a="1"/>
  <c r="F861" i="76"/>
  <c r="E861" i="76" a="1"/>
  <c r="E861" i="76"/>
  <c r="D861" i="76" a="1"/>
  <c r="D861" i="76"/>
  <c r="C861" i="76" a="1"/>
  <c r="C861" i="76"/>
  <c r="K859" i="76" a="1"/>
  <c r="K859" i="76"/>
  <c r="J859" i="76" a="1"/>
  <c r="J859" i="76"/>
  <c r="I859" i="76" a="1"/>
  <c r="I859" i="76"/>
  <c r="H859" i="76" a="1"/>
  <c r="H859" i="76"/>
  <c r="G859" i="76" a="1"/>
  <c r="G859" i="76"/>
  <c r="F859" i="76" a="1"/>
  <c r="F859" i="76"/>
  <c r="E859" i="76" a="1"/>
  <c r="E859" i="76"/>
  <c r="D859" i="76" a="1"/>
  <c r="D859" i="76"/>
  <c r="C859" i="76" a="1"/>
  <c r="C859" i="76"/>
  <c r="K858" i="76" a="1"/>
  <c r="K858" i="76"/>
  <c r="J858" i="76" a="1"/>
  <c r="J858" i="76"/>
  <c r="I858" i="76" a="1"/>
  <c r="I858" i="76"/>
  <c r="H858" i="76" a="1"/>
  <c r="H858" i="76"/>
  <c r="G858" i="76" a="1"/>
  <c r="G858" i="76"/>
  <c r="F858" i="76" a="1"/>
  <c r="F858" i="76"/>
  <c r="E858" i="76" a="1"/>
  <c r="E858" i="76"/>
  <c r="D858" i="76" a="1"/>
  <c r="D858" i="76"/>
  <c r="C858" i="76" a="1"/>
  <c r="C858" i="76"/>
  <c r="K857" i="76" a="1"/>
  <c r="K857" i="76"/>
  <c r="J857" i="76" a="1"/>
  <c r="J857" i="76"/>
  <c r="I857" i="76" a="1"/>
  <c r="I857" i="76"/>
  <c r="H857" i="76" a="1"/>
  <c r="H857" i="76"/>
  <c r="G857" i="76" a="1"/>
  <c r="G857" i="76"/>
  <c r="F857" i="76" a="1"/>
  <c r="F857" i="76"/>
  <c r="E857" i="76" a="1"/>
  <c r="E857" i="76"/>
  <c r="D857" i="76" a="1"/>
  <c r="D857" i="76"/>
  <c r="C857" i="76" a="1"/>
  <c r="C857" i="76"/>
  <c r="K856" i="76" a="1"/>
  <c r="K856" i="76"/>
  <c r="J856" i="76" a="1"/>
  <c r="J856" i="76"/>
  <c r="I856" i="76" a="1"/>
  <c r="I856" i="76"/>
  <c r="H856" i="76" a="1"/>
  <c r="H856" i="76"/>
  <c r="G856" i="76" a="1"/>
  <c r="G856" i="76"/>
  <c r="F856" i="76" a="1"/>
  <c r="F856" i="76"/>
  <c r="E856" i="76" a="1"/>
  <c r="E856" i="76"/>
  <c r="D856" i="76" a="1"/>
  <c r="D856" i="76"/>
  <c r="C856" i="76" a="1"/>
  <c r="C856" i="76"/>
  <c r="K855" i="76" a="1"/>
  <c r="K855" i="76"/>
  <c r="J855" i="76" a="1"/>
  <c r="J855" i="76"/>
  <c r="I855" i="76" a="1"/>
  <c r="I855" i="76"/>
  <c r="H855" i="76" a="1"/>
  <c r="H855" i="76"/>
  <c r="G855" i="76" a="1"/>
  <c r="G855" i="76"/>
  <c r="F855" i="76" a="1"/>
  <c r="F855" i="76"/>
  <c r="E855" i="76" a="1"/>
  <c r="E855" i="76"/>
  <c r="D855" i="76" a="1"/>
  <c r="D855" i="76"/>
  <c r="C855" i="76" a="1"/>
  <c r="C855" i="76"/>
  <c r="K854" i="76" a="1"/>
  <c r="K854" i="76"/>
  <c r="J854" i="76" a="1"/>
  <c r="J854" i="76"/>
  <c r="I854" i="76" a="1"/>
  <c r="I854" i="76"/>
  <c r="H854" i="76" a="1"/>
  <c r="H854" i="76"/>
  <c r="G854" i="76" a="1"/>
  <c r="G854" i="76"/>
  <c r="F854" i="76" a="1"/>
  <c r="F854" i="76"/>
  <c r="E854" i="76" a="1"/>
  <c r="E854" i="76"/>
  <c r="D854" i="76" a="1"/>
  <c r="D854" i="76"/>
  <c r="C854" i="76" a="1"/>
  <c r="C854" i="76"/>
  <c r="K853" i="76" a="1"/>
  <c r="K853" i="76"/>
  <c r="J853" i="76" a="1"/>
  <c r="J853" i="76"/>
  <c r="I853" i="76" a="1"/>
  <c r="I853" i="76"/>
  <c r="H853" i="76" a="1"/>
  <c r="H853" i="76"/>
  <c r="G853" i="76" a="1"/>
  <c r="G853" i="76"/>
  <c r="F853" i="76" a="1"/>
  <c r="F853" i="76"/>
  <c r="E853" i="76" a="1"/>
  <c r="E853" i="76"/>
  <c r="D853" i="76" a="1"/>
  <c r="D853" i="76"/>
  <c r="C853" i="76" a="1"/>
  <c r="C853" i="76"/>
  <c r="K852" i="76" a="1"/>
  <c r="K852" i="76"/>
  <c r="J852" i="76" a="1"/>
  <c r="J852" i="76"/>
  <c r="I852" i="76" a="1"/>
  <c r="I852" i="76"/>
  <c r="H852" i="76" a="1"/>
  <c r="H852" i="76"/>
  <c r="G852" i="76" a="1"/>
  <c r="G852" i="76"/>
  <c r="F852" i="76" a="1"/>
  <c r="F852" i="76"/>
  <c r="E852" i="76" a="1"/>
  <c r="E852" i="76"/>
  <c r="D852" i="76" a="1"/>
  <c r="D852" i="76"/>
  <c r="C852" i="76" a="1"/>
  <c r="C852" i="76"/>
  <c r="K844" i="76" a="1"/>
  <c r="K844" i="76"/>
  <c r="J844" i="76" a="1"/>
  <c r="J844" i="76"/>
  <c r="I844" i="76" a="1"/>
  <c r="I844" i="76"/>
  <c r="H844" i="76" a="1"/>
  <c r="H844" i="76"/>
  <c r="G844" i="76" a="1"/>
  <c r="G844" i="76"/>
  <c r="F844" i="76" a="1"/>
  <c r="F844" i="76"/>
  <c r="E844" i="76" a="1"/>
  <c r="E844" i="76"/>
  <c r="D844" i="76" a="1"/>
  <c r="D844" i="76"/>
  <c r="C844" i="76" a="1"/>
  <c r="C844" i="76"/>
  <c r="K843" i="76" a="1"/>
  <c r="K843" i="76"/>
  <c r="J843" i="76" a="1"/>
  <c r="J843" i="76"/>
  <c r="I843" i="76" a="1"/>
  <c r="I843" i="76"/>
  <c r="H843" i="76" a="1"/>
  <c r="H843" i="76"/>
  <c r="G843" i="76" a="1"/>
  <c r="G843" i="76"/>
  <c r="F843" i="76" a="1"/>
  <c r="F843" i="76"/>
  <c r="E843" i="76" a="1"/>
  <c r="E843" i="76"/>
  <c r="D843" i="76" a="1"/>
  <c r="D843" i="76"/>
  <c r="C843" i="76" a="1"/>
  <c r="C843" i="76"/>
  <c r="K842" i="76" a="1"/>
  <c r="K842" i="76"/>
  <c r="J842" i="76" a="1"/>
  <c r="J842" i="76"/>
  <c r="I842" i="76" a="1"/>
  <c r="I842" i="76"/>
  <c r="H842" i="76" a="1"/>
  <c r="H842" i="76"/>
  <c r="G842" i="76" a="1"/>
  <c r="G842" i="76"/>
  <c r="F842" i="76" a="1"/>
  <c r="F842" i="76"/>
  <c r="E842" i="76" a="1"/>
  <c r="E842" i="76"/>
  <c r="D842" i="76" a="1"/>
  <c r="D842" i="76"/>
  <c r="C842" i="76" a="1"/>
  <c r="C842" i="76"/>
  <c r="K841" i="76" a="1"/>
  <c r="K841" i="76"/>
  <c r="J841" i="76" a="1"/>
  <c r="J841" i="76"/>
  <c r="I841" i="76" a="1"/>
  <c r="I841" i="76"/>
  <c r="H841" i="76" a="1"/>
  <c r="H841" i="76"/>
  <c r="G841" i="76" a="1"/>
  <c r="G841" i="76"/>
  <c r="F841" i="76" a="1"/>
  <c r="F841" i="76"/>
  <c r="E841" i="76" a="1"/>
  <c r="E841" i="76"/>
  <c r="D841" i="76" a="1"/>
  <c r="D841" i="76"/>
  <c r="C841" i="76" a="1"/>
  <c r="C841" i="76"/>
  <c r="K840" i="76" a="1"/>
  <c r="K840" i="76"/>
  <c r="J840" i="76" a="1"/>
  <c r="J840" i="76"/>
  <c r="I840" i="76" a="1"/>
  <c r="I840" i="76"/>
  <c r="H840" i="76" a="1"/>
  <c r="H840" i="76"/>
  <c r="G840" i="76" a="1"/>
  <c r="G840" i="76"/>
  <c r="F840" i="76" a="1"/>
  <c r="F840" i="76"/>
  <c r="E840" i="76" a="1"/>
  <c r="E840" i="76"/>
  <c r="D840" i="76" a="1"/>
  <c r="D840" i="76"/>
  <c r="C840" i="76" a="1"/>
  <c r="C840" i="76"/>
  <c r="K839" i="76" a="1"/>
  <c r="K839" i="76"/>
  <c r="J839" i="76" a="1"/>
  <c r="J839" i="76"/>
  <c r="I839" i="76" a="1"/>
  <c r="I839" i="76"/>
  <c r="H839" i="76" a="1"/>
  <c r="H839" i="76"/>
  <c r="G839" i="76" a="1"/>
  <c r="G839" i="76"/>
  <c r="F839" i="76" a="1"/>
  <c r="F839" i="76"/>
  <c r="E839" i="76" a="1"/>
  <c r="E839" i="76"/>
  <c r="D839" i="76" a="1"/>
  <c r="D839" i="76"/>
  <c r="C839" i="76" a="1"/>
  <c r="C839" i="76"/>
  <c r="K838" i="76" a="1"/>
  <c r="K838" i="76"/>
  <c r="J838" i="76" a="1"/>
  <c r="J838" i="76"/>
  <c r="I838" i="76" a="1"/>
  <c r="I838" i="76"/>
  <c r="H838" i="76" a="1"/>
  <c r="H838" i="76"/>
  <c r="G838" i="76" a="1"/>
  <c r="G838" i="76"/>
  <c r="F838" i="76" a="1"/>
  <c r="F838" i="76"/>
  <c r="E838" i="76" a="1"/>
  <c r="E838" i="76"/>
  <c r="D838" i="76" a="1"/>
  <c r="D838" i="76"/>
  <c r="C838" i="76" a="1"/>
  <c r="C838" i="76"/>
  <c r="K836" i="76" a="1"/>
  <c r="K836" i="76"/>
  <c r="J836" i="76" a="1"/>
  <c r="J836" i="76"/>
  <c r="I836" i="76" a="1"/>
  <c r="I836" i="76"/>
  <c r="H836" i="76" a="1"/>
  <c r="H836" i="76"/>
  <c r="G836" i="76" a="1"/>
  <c r="G836" i="76"/>
  <c r="F836" i="76" a="1"/>
  <c r="F836" i="76"/>
  <c r="E836" i="76" a="1"/>
  <c r="E836" i="76"/>
  <c r="D836" i="76" a="1"/>
  <c r="D836" i="76"/>
  <c r="C836" i="76" a="1"/>
  <c r="C836" i="76"/>
  <c r="K835" i="76" a="1"/>
  <c r="K835" i="76"/>
  <c r="J835" i="76" a="1"/>
  <c r="J835" i="76"/>
  <c r="I835" i="76" a="1"/>
  <c r="I835" i="76"/>
  <c r="H835" i="76" a="1"/>
  <c r="H835" i="76"/>
  <c r="G835" i="76" a="1"/>
  <c r="G835" i="76"/>
  <c r="F835" i="76" a="1"/>
  <c r="F835" i="76"/>
  <c r="E835" i="76" a="1"/>
  <c r="E835" i="76"/>
  <c r="D835" i="76" a="1"/>
  <c r="D835" i="76"/>
  <c r="C835" i="76" a="1"/>
  <c r="C835" i="76"/>
  <c r="K834" i="76" a="1"/>
  <c r="K834" i="76"/>
  <c r="J834" i="76" a="1"/>
  <c r="J834" i="76"/>
  <c r="I834" i="76" a="1"/>
  <c r="I834" i="76"/>
  <c r="H834" i="76" a="1"/>
  <c r="H834" i="76"/>
  <c r="G834" i="76" a="1"/>
  <c r="G834" i="76"/>
  <c r="F834" i="76" a="1"/>
  <c r="F834" i="76"/>
  <c r="E834" i="76" a="1"/>
  <c r="E834" i="76"/>
  <c r="D834" i="76" a="1"/>
  <c r="D834" i="76"/>
  <c r="C834" i="76" a="1"/>
  <c r="C834" i="76"/>
  <c r="K833" i="76" a="1"/>
  <c r="K833" i="76"/>
  <c r="J833" i="76" a="1"/>
  <c r="J833" i="76"/>
  <c r="I833" i="76" a="1"/>
  <c r="I833" i="76"/>
  <c r="H833" i="76" a="1"/>
  <c r="H833" i="76"/>
  <c r="G833" i="76" a="1"/>
  <c r="G833" i="76"/>
  <c r="F833" i="76" a="1"/>
  <c r="F833" i="76"/>
  <c r="E833" i="76" a="1"/>
  <c r="E833" i="76"/>
  <c r="D833" i="76" a="1"/>
  <c r="D833" i="76"/>
  <c r="C833" i="76" a="1"/>
  <c r="C833" i="76"/>
  <c r="K832" i="76" a="1"/>
  <c r="K832" i="76"/>
  <c r="J832" i="76" a="1"/>
  <c r="J832" i="76"/>
  <c r="I832" i="76" a="1"/>
  <c r="I832" i="76"/>
  <c r="H832" i="76" a="1"/>
  <c r="H832" i="76"/>
  <c r="G832" i="76" a="1"/>
  <c r="G832" i="76"/>
  <c r="F832" i="76" a="1"/>
  <c r="F832" i="76"/>
  <c r="E832" i="76" a="1"/>
  <c r="E832" i="76"/>
  <c r="D832" i="76" a="1"/>
  <c r="D832" i="76"/>
  <c r="C832" i="76" a="1"/>
  <c r="C832" i="76"/>
  <c r="K831" i="76" a="1"/>
  <c r="K831" i="76"/>
  <c r="J831" i="76" a="1"/>
  <c r="J831" i="76"/>
  <c r="I831" i="76" a="1"/>
  <c r="I831" i="76"/>
  <c r="H831" i="76" a="1"/>
  <c r="H831" i="76"/>
  <c r="G831" i="76" a="1"/>
  <c r="G831" i="76"/>
  <c r="F831" i="76" a="1"/>
  <c r="F831" i="76"/>
  <c r="E831" i="76" a="1"/>
  <c r="E831" i="76"/>
  <c r="D831" i="76" a="1"/>
  <c r="D831" i="76"/>
  <c r="C831" i="76" a="1"/>
  <c r="C831" i="76"/>
  <c r="K830" i="76" a="1"/>
  <c r="K830" i="76"/>
  <c r="J830" i="76" a="1"/>
  <c r="J830" i="76"/>
  <c r="I830" i="76" a="1"/>
  <c r="I830" i="76"/>
  <c r="H830" i="76" a="1"/>
  <c r="H830" i="76"/>
  <c r="G830" i="76" a="1"/>
  <c r="G830" i="76"/>
  <c r="F830" i="76" a="1"/>
  <c r="F830" i="76"/>
  <c r="F837" i="76"/>
  <c r="E830" i="76" a="1"/>
  <c r="E830" i="76"/>
  <c r="D830" i="76" a="1"/>
  <c r="D830" i="76"/>
  <c r="C830" i="76" a="1"/>
  <c r="C830" i="76"/>
  <c r="K828" i="76" a="1"/>
  <c r="K828" i="76"/>
  <c r="J828" i="76" a="1"/>
  <c r="J828" i="76"/>
  <c r="I828" i="76" a="1"/>
  <c r="I828" i="76"/>
  <c r="H828" i="76" a="1"/>
  <c r="H828" i="76"/>
  <c r="G828" i="76" a="1"/>
  <c r="G828" i="76"/>
  <c r="F828" i="76" a="1"/>
  <c r="F828" i="76"/>
  <c r="E828" i="76" a="1"/>
  <c r="E828" i="76"/>
  <c r="D828" i="76" a="1"/>
  <c r="D828" i="76"/>
  <c r="C828" i="76" a="1"/>
  <c r="C828" i="76"/>
  <c r="K827" i="76" a="1"/>
  <c r="K827" i="76"/>
  <c r="J827" i="76" a="1"/>
  <c r="J827" i="76"/>
  <c r="I827" i="76" a="1"/>
  <c r="I827" i="76"/>
  <c r="H827" i="76" a="1"/>
  <c r="H827" i="76"/>
  <c r="G827" i="76" a="1"/>
  <c r="G827" i="76"/>
  <c r="F827" i="76" a="1"/>
  <c r="F827" i="76"/>
  <c r="E827" i="76" a="1"/>
  <c r="E827" i="76"/>
  <c r="D827" i="76" a="1"/>
  <c r="D827" i="76"/>
  <c r="C827" i="76" a="1"/>
  <c r="C827" i="76"/>
  <c r="K826" i="76" a="1"/>
  <c r="K826" i="76"/>
  <c r="J826" i="76" a="1"/>
  <c r="J826" i="76"/>
  <c r="I826" i="76" a="1"/>
  <c r="I826" i="76"/>
  <c r="H826" i="76" a="1"/>
  <c r="H826" i="76"/>
  <c r="G826" i="76" a="1"/>
  <c r="G826" i="76"/>
  <c r="F826" i="76" a="1"/>
  <c r="F826" i="76"/>
  <c r="E826" i="76" a="1"/>
  <c r="E826" i="76"/>
  <c r="D826" i="76" a="1"/>
  <c r="D826" i="76"/>
  <c r="C826" i="76" a="1"/>
  <c r="C826" i="76"/>
  <c r="K825" i="76" a="1"/>
  <c r="K825" i="76"/>
  <c r="J825" i="76" a="1"/>
  <c r="J825" i="76"/>
  <c r="I825" i="76" a="1"/>
  <c r="I825" i="76"/>
  <c r="H825" i="76" a="1"/>
  <c r="H825" i="76"/>
  <c r="G825" i="76" a="1"/>
  <c r="G825" i="76"/>
  <c r="F825" i="76" a="1"/>
  <c r="F825" i="76"/>
  <c r="E825" i="76" a="1"/>
  <c r="E825" i="76"/>
  <c r="D825" i="76" a="1"/>
  <c r="D825" i="76"/>
  <c r="C825" i="76" a="1"/>
  <c r="C825" i="76"/>
  <c r="K824" i="76" a="1"/>
  <c r="K824" i="76"/>
  <c r="J824" i="76" a="1"/>
  <c r="J824" i="76"/>
  <c r="I824" i="76" a="1"/>
  <c r="I824" i="76"/>
  <c r="H824" i="76" a="1"/>
  <c r="H824" i="76"/>
  <c r="G824" i="76" a="1"/>
  <c r="G824" i="76"/>
  <c r="F824" i="76" a="1"/>
  <c r="F824" i="76"/>
  <c r="E824" i="76" a="1"/>
  <c r="E824" i="76"/>
  <c r="D824" i="76" a="1"/>
  <c r="D824" i="76"/>
  <c r="C824" i="76" a="1"/>
  <c r="C824" i="76"/>
  <c r="K823" i="76" a="1"/>
  <c r="K823" i="76"/>
  <c r="J823" i="76" a="1"/>
  <c r="J823" i="76"/>
  <c r="I823" i="76" a="1"/>
  <c r="I823" i="76"/>
  <c r="H823" i="76" a="1"/>
  <c r="H823" i="76"/>
  <c r="G823" i="76" a="1"/>
  <c r="G823" i="76"/>
  <c r="F823" i="76" a="1"/>
  <c r="F823" i="76"/>
  <c r="E823" i="76" a="1"/>
  <c r="E823" i="76"/>
  <c r="D823" i="76" a="1"/>
  <c r="D823" i="76"/>
  <c r="C823" i="76" a="1"/>
  <c r="C823" i="76"/>
  <c r="K822" i="76" a="1"/>
  <c r="K822" i="76"/>
  <c r="J822" i="76" a="1"/>
  <c r="J822" i="76"/>
  <c r="I822" i="76" a="1"/>
  <c r="I822" i="76"/>
  <c r="H822" i="76" a="1"/>
  <c r="H822" i="76"/>
  <c r="G822" i="76" a="1"/>
  <c r="G822" i="76"/>
  <c r="F822" i="76" a="1"/>
  <c r="F822" i="76"/>
  <c r="E822" i="76" a="1"/>
  <c r="E822" i="76"/>
  <c r="D822" i="76" a="1"/>
  <c r="D822" i="76"/>
  <c r="C822" i="76" a="1"/>
  <c r="C822" i="76"/>
  <c r="K820" i="76" a="1"/>
  <c r="K820" i="76"/>
  <c r="J820" i="76" a="1"/>
  <c r="J820" i="76"/>
  <c r="I820" i="76" a="1"/>
  <c r="I820" i="76"/>
  <c r="H820" i="76" a="1"/>
  <c r="H820" i="76"/>
  <c r="G820" i="76" a="1"/>
  <c r="G820" i="76"/>
  <c r="F820" i="76" a="1"/>
  <c r="F820" i="76"/>
  <c r="E820" i="76" a="1"/>
  <c r="E820" i="76"/>
  <c r="D820" i="76" a="1"/>
  <c r="D820" i="76"/>
  <c r="C820" i="76" a="1"/>
  <c r="C820" i="76"/>
  <c r="K819" i="76" a="1"/>
  <c r="K819" i="76"/>
  <c r="J819" i="76" a="1"/>
  <c r="J819" i="76"/>
  <c r="I819" i="76" a="1"/>
  <c r="I819" i="76"/>
  <c r="H819" i="76" a="1"/>
  <c r="H819" i="76"/>
  <c r="G819" i="76" a="1"/>
  <c r="G819" i="76"/>
  <c r="F819" i="76" a="1"/>
  <c r="F819" i="76"/>
  <c r="E819" i="76" a="1"/>
  <c r="E819" i="76"/>
  <c r="D819" i="76" a="1"/>
  <c r="D819" i="76"/>
  <c r="C819" i="76" a="1"/>
  <c r="C819" i="76"/>
  <c r="K818" i="76" a="1"/>
  <c r="K818" i="76"/>
  <c r="J818" i="76" a="1"/>
  <c r="J818" i="76"/>
  <c r="I818" i="76" a="1"/>
  <c r="I818" i="76"/>
  <c r="H818" i="76" a="1"/>
  <c r="H818" i="76"/>
  <c r="G818" i="76" a="1"/>
  <c r="G818" i="76"/>
  <c r="F818" i="76" a="1"/>
  <c r="F818" i="76"/>
  <c r="E818" i="76" a="1"/>
  <c r="E818" i="76"/>
  <c r="D818" i="76" a="1"/>
  <c r="D818" i="76"/>
  <c r="C818" i="76" a="1"/>
  <c r="C818" i="76"/>
  <c r="K817" i="76" a="1"/>
  <c r="K817" i="76"/>
  <c r="J817" i="76" a="1"/>
  <c r="J817" i="76"/>
  <c r="I817" i="76" a="1"/>
  <c r="I817" i="76"/>
  <c r="H817" i="76" a="1"/>
  <c r="H817" i="76"/>
  <c r="G817" i="76" a="1"/>
  <c r="G817" i="76"/>
  <c r="F817" i="76" a="1"/>
  <c r="F817" i="76"/>
  <c r="E817" i="76" a="1"/>
  <c r="E817" i="76"/>
  <c r="D817" i="76" a="1"/>
  <c r="D817" i="76"/>
  <c r="C817" i="76" a="1"/>
  <c r="C817" i="76"/>
  <c r="K816" i="76" a="1"/>
  <c r="K816" i="76"/>
  <c r="J816" i="76" a="1"/>
  <c r="J816" i="76"/>
  <c r="I816" i="76" a="1"/>
  <c r="I816" i="76"/>
  <c r="H816" i="76" a="1"/>
  <c r="H816" i="76"/>
  <c r="G816" i="76" a="1"/>
  <c r="G816" i="76"/>
  <c r="F816" i="76" a="1"/>
  <c r="F816" i="76"/>
  <c r="E816" i="76" a="1"/>
  <c r="E816" i="76"/>
  <c r="D816" i="76" a="1"/>
  <c r="D816" i="76"/>
  <c r="C816" i="76" a="1"/>
  <c r="C816" i="76"/>
  <c r="K815" i="76" a="1"/>
  <c r="K815" i="76"/>
  <c r="J815" i="76" a="1"/>
  <c r="J815" i="76"/>
  <c r="I815" i="76" a="1"/>
  <c r="I815" i="76"/>
  <c r="H815" i="76" a="1"/>
  <c r="H815" i="76"/>
  <c r="G815" i="76" a="1"/>
  <c r="G815" i="76"/>
  <c r="F815" i="76" a="1"/>
  <c r="F815" i="76"/>
  <c r="E815" i="76" a="1"/>
  <c r="E815" i="76"/>
  <c r="D815" i="76" a="1"/>
  <c r="D815" i="76"/>
  <c r="C815" i="76" a="1"/>
  <c r="C815" i="76"/>
  <c r="K814" i="76" a="1"/>
  <c r="K814" i="76"/>
  <c r="K821" i="76"/>
  <c r="J814" i="76" a="1"/>
  <c r="J814" i="76"/>
  <c r="I814" i="76" a="1"/>
  <c r="I814" i="76"/>
  <c r="H814" i="76" a="1"/>
  <c r="H814" i="76"/>
  <c r="G814" i="76" a="1"/>
  <c r="G814" i="76"/>
  <c r="G821" i="76"/>
  <c r="F814" i="76" a="1"/>
  <c r="F814" i="76"/>
  <c r="F821" i="76"/>
  <c r="E814" i="76" a="1"/>
  <c r="E814" i="76"/>
  <c r="E821" i="76"/>
  <c r="D814" i="76" a="1"/>
  <c r="D814" i="76"/>
  <c r="D821" i="76"/>
  <c r="C814" i="76" a="1"/>
  <c r="C814" i="76"/>
  <c r="C821" i="76"/>
  <c r="K812" i="76" a="1"/>
  <c r="K812" i="76"/>
  <c r="J812" i="76" a="1"/>
  <c r="J812" i="76"/>
  <c r="I812" i="76" a="1"/>
  <c r="I812" i="76"/>
  <c r="H812" i="76" a="1"/>
  <c r="H812" i="76"/>
  <c r="G812" i="76" a="1"/>
  <c r="G812" i="76"/>
  <c r="F812" i="76" a="1"/>
  <c r="F812" i="76"/>
  <c r="E812" i="76" a="1"/>
  <c r="E812" i="76"/>
  <c r="D812" i="76" a="1"/>
  <c r="D812" i="76"/>
  <c r="C812" i="76" a="1"/>
  <c r="C812" i="76"/>
  <c r="K811" i="76" a="1"/>
  <c r="K811" i="76"/>
  <c r="J811" i="76" a="1"/>
  <c r="J811" i="76"/>
  <c r="I811" i="76" a="1"/>
  <c r="I811" i="76"/>
  <c r="H811" i="76" a="1"/>
  <c r="H811" i="76"/>
  <c r="G811" i="76" a="1"/>
  <c r="G811" i="76"/>
  <c r="F811" i="76" a="1"/>
  <c r="F811" i="76"/>
  <c r="E811" i="76" a="1"/>
  <c r="E811" i="76"/>
  <c r="D811" i="76" a="1"/>
  <c r="D811" i="76"/>
  <c r="C811" i="76" a="1"/>
  <c r="C811" i="76"/>
  <c r="K810" i="76" a="1"/>
  <c r="K810" i="76"/>
  <c r="J810" i="76" a="1"/>
  <c r="J810" i="76"/>
  <c r="I810" i="76" a="1"/>
  <c r="I810" i="76"/>
  <c r="H810" i="76" a="1"/>
  <c r="H810" i="76"/>
  <c r="G810" i="76" a="1"/>
  <c r="G810" i="76"/>
  <c r="F810" i="76" a="1"/>
  <c r="F810" i="76"/>
  <c r="E810" i="76" a="1"/>
  <c r="E810" i="76"/>
  <c r="D810" i="76" a="1"/>
  <c r="D810" i="76"/>
  <c r="C810" i="76" a="1"/>
  <c r="C810" i="76"/>
  <c r="K809" i="76" a="1"/>
  <c r="K809" i="76"/>
  <c r="J809" i="76" a="1"/>
  <c r="J809" i="76"/>
  <c r="I809" i="76" a="1"/>
  <c r="I809" i="76"/>
  <c r="H809" i="76" a="1"/>
  <c r="H809" i="76"/>
  <c r="G809" i="76" a="1"/>
  <c r="G809" i="76"/>
  <c r="F809" i="76" a="1"/>
  <c r="F809" i="76"/>
  <c r="E809" i="76" a="1"/>
  <c r="E809" i="76"/>
  <c r="D809" i="76" a="1"/>
  <c r="D809" i="76"/>
  <c r="C809" i="76" a="1"/>
  <c r="C809" i="76"/>
  <c r="K808" i="76" a="1"/>
  <c r="K808" i="76"/>
  <c r="J808" i="76" a="1"/>
  <c r="J808" i="76"/>
  <c r="I808" i="76" a="1"/>
  <c r="I808" i="76"/>
  <c r="H808" i="76" a="1"/>
  <c r="H808" i="76"/>
  <c r="G808" i="76" a="1"/>
  <c r="G808" i="76"/>
  <c r="F808" i="76" a="1"/>
  <c r="F808" i="76"/>
  <c r="E808" i="76" a="1"/>
  <c r="E808" i="76"/>
  <c r="D808" i="76" a="1"/>
  <c r="D808" i="76"/>
  <c r="C808" i="76" a="1"/>
  <c r="C808" i="76"/>
  <c r="K807" i="76" a="1"/>
  <c r="K807" i="76"/>
  <c r="J807" i="76" a="1"/>
  <c r="J807" i="76"/>
  <c r="I807" i="76" a="1"/>
  <c r="I807" i="76"/>
  <c r="H807" i="76" a="1"/>
  <c r="H807" i="76"/>
  <c r="G807" i="76" a="1"/>
  <c r="G807" i="76"/>
  <c r="F807" i="76" a="1"/>
  <c r="F807" i="76"/>
  <c r="E807" i="76" a="1"/>
  <c r="E807" i="76"/>
  <c r="D807" i="76" a="1"/>
  <c r="D807" i="76"/>
  <c r="C807" i="76" a="1"/>
  <c r="C807" i="76"/>
  <c r="K806" i="76" a="1"/>
  <c r="K806" i="76"/>
  <c r="J806" i="76" a="1"/>
  <c r="J806" i="76"/>
  <c r="I806" i="76" a="1"/>
  <c r="I806" i="76"/>
  <c r="H806" i="76" a="1"/>
  <c r="H806" i="76"/>
  <c r="G806" i="76" a="1"/>
  <c r="G806" i="76"/>
  <c r="F806" i="76" a="1"/>
  <c r="F806" i="76"/>
  <c r="E806" i="76" a="1"/>
  <c r="E806" i="76"/>
  <c r="D806" i="76" a="1"/>
  <c r="D806" i="76"/>
  <c r="D813" i="76"/>
  <c r="C806" i="76" a="1"/>
  <c r="C806" i="76"/>
  <c r="K804" i="76" a="1"/>
  <c r="K804" i="76"/>
  <c r="J804" i="76" a="1"/>
  <c r="J804" i="76"/>
  <c r="I804" i="76" a="1"/>
  <c r="I804" i="76"/>
  <c r="H804" i="76" a="1"/>
  <c r="H804" i="76"/>
  <c r="G804" i="76" a="1"/>
  <c r="G804" i="76"/>
  <c r="F804" i="76" a="1"/>
  <c r="F804" i="76"/>
  <c r="E804" i="76" a="1"/>
  <c r="E804" i="76"/>
  <c r="D804" i="76" a="1"/>
  <c r="D804" i="76"/>
  <c r="C804" i="76" a="1"/>
  <c r="C804" i="76"/>
  <c r="K803" i="76" a="1"/>
  <c r="K803" i="76"/>
  <c r="J803" i="76" a="1"/>
  <c r="J803" i="76"/>
  <c r="I803" i="76" a="1"/>
  <c r="I803" i="76"/>
  <c r="H803" i="76" a="1"/>
  <c r="H803" i="76"/>
  <c r="G803" i="76" a="1"/>
  <c r="G803" i="76"/>
  <c r="F803" i="76" a="1"/>
  <c r="F803" i="76"/>
  <c r="E803" i="76" a="1"/>
  <c r="E803" i="76"/>
  <c r="D803" i="76" a="1"/>
  <c r="D803" i="76"/>
  <c r="C803" i="76" a="1"/>
  <c r="C803" i="76"/>
  <c r="K802" i="76" a="1"/>
  <c r="K802" i="76"/>
  <c r="J802" i="76" a="1"/>
  <c r="J802" i="76"/>
  <c r="I802" i="76" a="1"/>
  <c r="I802" i="76"/>
  <c r="H802" i="76" a="1"/>
  <c r="H802" i="76"/>
  <c r="G802" i="76" a="1"/>
  <c r="G802" i="76"/>
  <c r="F802" i="76" a="1"/>
  <c r="F802" i="76"/>
  <c r="E802" i="76" a="1"/>
  <c r="E802" i="76"/>
  <c r="D802" i="76" a="1"/>
  <c r="D802" i="76"/>
  <c r="C802" i="76" a="1"/>
  <c r="C802" i="76"/>
  <c r="K801" i="76" a="1"/>
  <c r="K801" i="76"/>
  <c r="J801" i="76" a="1"/>
  <c r="J801" i="76"/>
  <c r="I801" i="76" a="1"/>
  <c r="I801" i="76"/>
  <c r="H801" i="76" a="1"/>
  <c r="H801" i="76"/>
  <c r="G801" i="76" a="1"/>
  <c r="G801" i="76"/>
  <c r="F801" i="76" a="1"/>
  <c r="F801" i="76"/>
  <c r="E801" i="76" a="1"/>
  <c r="E801" i="76"/>
  <c r="D801" i="76" a="1"/>
  <c r="D801" i="76"/>
  <c r="C801" i="76" a="1"/>
  <c r="C801" i="76"/>
  <c r="K800" i="76" a="1"/>
  <c r="K800" i="76"/>
  <c r="J800" i="76" a="1"/>
  <c r="J800" i="76"/>
  <c r="I800" i="76" a="1"/>
  <c r="I800" i="76"/>
  <c r="H800" i="76" a="1"/>
  <c r="H800" i="76"/>
  <c r="G800" i="76" a="1"/>
  <c r="G800" i="76"/>
  <c r="F800" i="76" a="1"/>
  <c r="F800" i="76"/>
  <c r="E800" i="76" a="1"/>
  <c r="E800" i="76"/>
  <c r="D800" i="76" a="1"/>
  <c r="D800" i="76"/>
  <c r="C800" i="76" a="1"/>
  <c r="C800" i="76"/>
  <c r="K799" i="76" a="1"/>
  <c r="K799" i="76"/>
  <c r="J799" i="76" a="1"/>
  <c r="J799" i="76"/>
  <c r="I799" i="76" a="1"/>
  <c r="I799" i="76"/>
  <c r="H799" i="76" a="1"/>
  <c r="H799" i="76"/>
  <c r="G799" i="76" a="1"/>
  <c r="G799" i="76"/>
  <c r="F799" i="76" a="1"/>
  <c r="F799" i="76"/>
  <c r="E799" i="76" a="1"/>
  <c r="E799" i="76"/>
  <c r="D799" i="76" a="1"/>
  <c r="D799" i="76"/>
  <c r="C799" i="76" a="1"/>
  <c r="C799" i="76"/>
  <c r="K798" i="76" a="1"/>
  <c r="K798" i="76"/>
  <c r="J798" i="76" a="1"/>
  <c r="J798" i="76"/>
  <c r="I798" i="76" a="1"/>
  <c r="I798" i="76"/>
  <c r="H798" i="76" a="1"/>
  <c r="H798" i="76"/>
  <c r="G798" i="76" a="1"/>
  <c r="G798" i="76"/>
  <c r="G805" i="76"/>
  <c r="F798" i="76" a="1"/>
  <c r="F798" i="76"/>
  <c r="E798" i="76" a="1"/>
  <c r="E798" i="76"/>
  <c r="D798" i="76" a="1"/>
  <c r="D798" i="76"/>
  <c r="C798" i="76" a="1"/>
  <c r="C798" i="76"/>
  <c r="C805" i="76"/>
  <c r="K796" i="76" a="1"/>
  <c r="K796" i="76"/>
  <c r="J796" i="76" a="1"/>
  <c r="J796" i="76"/>
  <c r="I796" i="76" a="1"/>
  <c r="I796" i="76"/>
  <c r="H796" i="76" a="1"/>
  <c r="H796" i="76"/>
  <c r="G796" i="76" a="1"/>
  <c r="G796" i="76"/>
  <c r="F796" i="76" a="1"/>
  <c r="F796" i="76"/>
  <c r="E796" i="76" a="1"/>
  <c r="E796" i="76"/>
  <c r="D796" i="76" a="1"/>
  <c r="D796" i="76"/>
  <c r="C796" i="76" a="1"/>
  <c r="C796" i="76"/>
  <c r="K795" i="76" a="1"/>
  <c r="K795" i="76"/>
  <c r="J795" i="76" a="1"/>
  <c r="J795" i="76"/>
  <c r="I795" i="76" a="1"/>
  <c r="I795" i="76"/>
  <c r="H795" i="76" a="1"/>
  <c r="H795" i="76"/>
  <c r="G795" i="76" a="1"/>
  <c r="G795" i="76"/>
  <c r="F795" i="76" a="1"/>
  <c r="F795" i="76"/>
  <c r="E795" i="76" a="1"/>
  <c r="E795" i="76"/>
  <c r="D795" i="76" a="1"/>
  <c r="D795" i="76"/>
  <c r="C795" i="76" a="1"/>
  <c r="C795" i="76"/>
  <c r="K794" i="76" a="1"/>
  <c r="K794" i="76"/>
  <c r="J794" i="76" a="1"/>
  <c r="J794" i="76"/>
  <c r="I794" i="76" a="1"/>
  <c r="I794" i="76"/>
  <c r="H794" i="76" a="1"/>
  <c r="H794" i="76"/>
  <c r="G794" i="76" a="1"/>
  <c r="G794" i="76"/>
  <c r="F794" i="76" a="1"/>
  <c r="F794" i="76"/>
  <c r="E794" i="76" a="1"/>
  <c r="E794" i="76"/>
  <c r="D794" i="76" a="1"/>
  <c r="D794" i="76"/>
  <c r="C794" i="76" a="1"/>
  <c r="C794" i="76"/>
  <c r="K793" i="76" a="1"/>
  <c r="K793" i="76"/>
  <c r="J793" i="76" a="1"/>
  <c r="J793" i="76"/>
  <c r="I793" i="76" a="1"/>
  <c r="I793" i="76"/>
  <c r="H793" i="76" a="1"/>
  <c r="H793" i="76"/>
  <c r="G793" i="76" a="1"/>
  <c r="G793" i="76"/>
  <c r="F793" i="76" a="1"/>
  <c r="F793" i="76"/>
  <c r="E793" i="76" a="1"/>
  <c r="E793" i="76"/>
  <c r="D793" i="76" a="1"/>
  <c r="D793" i="76"/>
  <c r="C793" i="76" a="1"/>
  <c r="C793" i="76"/>
  <c r="K792" i="76" a="1"/>
  <c r="K792" i="76"/>
  <c r="J792" i="76" a="1"/>
  <c r="J792" i="76"/>
  <c r="I792" i="76" a="1"/>
  <c r="I792" i="76"/>
  <c r="H792" i="76" a="1"/>
  <c r="H792" i="76"/>
  <c r="G792" i="76" a="1"/>
  <c r="G792" i="76"/>
  <c r="F792" i="76" a="1"/>
  <c r="F792" i="76"/>
  <c r="E792" i="76" a="1"/>
  <c r="E792" i="76"/>
  <c r="D792" i="76" a="1"/>
  <c r="D792" i="76"/>
  <c r="C792" i="76" a="1"/>
  <c r="C792" i="76"/>
  <c r="K791" i="76" a="1"/>
  <c r="K791" i="76"/>
  <c r="J791" i="76" a="1"/>
  <c r="J791" i="76"/>
  <c r="I791" i="76" a="1"/>
  <c r="I791" i="76"/>
  <c r="H791" i="76" a="1"/>
  <c r="H791" i="76"/>
  <c r="G791" i="76" a="1"/>
  <c r="G791" i="76"/>
  <c r="F791" i="76" a="1"/>
  <c r="F791" i="76"/>
  <c r="E791" i="76" a="1"/>
  <c r="E791" i="76"/>
  <c r="D791" i="76" a="1"/>
  <c r="D791" i="76"/>
  <c r="C791" i="76" a="1"/>
  <c r="C791" i="76"/>
  <c r="K790" i="76" a="1"/>
  <c r="K790" i="76"/>
  <c r="J790" i="76" a="1"/>
  <c r="J790" i="76"/>
  <c r="I790" i="76" a="1"/>
  <c r="I790" i="76"/>
  <c r="I797" i="76"/>
  <c r="H790" i="76" a="1"/>
  <c r="H790" i="76"/>
  <c r="G790" i="76" a="1"/>
  <c r="G790" i="76"/>
  <c r="F790" i="76" a="1"/>
  <c r="F790" i="76"/>
  <c r="E790" i="76" a="1"/>
  <c r="E790" i="76"/>
  <c r="D790" i="76" a="1"/>
  <c r="D790" i="76"/>
  <c r="C790" i="76" a="1"/>
  <c r="C790" i="76"/>
  <c r="K783" i="76" a="1"/>
  <c r="K783" i="76"/>
  <c r="J783" i="76" a="1"/>
  <c r="J783" i="76"/>
  <c r="I783" i="76" a="1"/>
  <c r="I783" i="76"/>
  <c r="H783" i="76" a="1"/>
  <c r="H783" i="76"/>
  <c r="G783" i="76" a="1"/>
  <c r="G783" i="76"/>
  <c r="F783" i="76" a="1"/>
  <c r="F783" i="76"/>
  <c r="E783" i="76" a="1"/>
  <c r="E783" i="76"/>
  <c r="D783" i="76" a="1"/>
  <c r="D783" i="76"/>
  <c r="C783" i="76" a="1"/>
  <c r="C783" i="76"/>
  <c r="K782" i="76" a="1"/>
  <c r="K782" i="76"/>
  <c r="J782" i="76" a="1"/>
  <c r="J782" i="76"/>
  <c r="I782" i="76" a="1"/>
  <c r="I782" i="76"/>
  <c r="H782" i="76" a="1"/>
  <c r="H782" i="76"/>
  <c r="G782" i="76" a="1"/>
  <c r="G782" i="76"/>
  <c r="F782" i="76" a="1"/>
  <c r="F782" i="76"/>
  <c r="E782" i="76" a="1"/>
  <c r="E782" i="76"/>
  <c r="D782" i="76" a="1"/>
  <c r="D782" i="76"/>
  <c r="C782" i="76" a="1"/>
  <c r="C782" i="76"/>
  <c r="K781" i="76" a="1"/>
  <c r="K781" i="76"/>
  <c r="J781" i="76" a="1"/>
  <c r="J781" i="76"/>
  <c r="I781" i="76" a="1"/>
  <c r="I781" i="76"/>
  <c r="H781" i="76" a="1"/>
  <c r="H781" i="76"/>
  <c r="G781" i="76" a="1"/>
  <c r="G781" i="76"/>
  <c r="F781" i="76" a="1"/>
  <c r="F781" i="76"/>
  <c r="E781" i="76" a="1"/>
  <c r="E781" i="76"/>
  <c r="D781" i="76" a="1"/>
  <c r="D781" i="76"/>
  <c r="C781" i="76" a="1"/>
  <c r="C781" i="76"/>
  <c r="K780" i="76" a="1"/>
  <c r="K780" i="76"/>
  <c r="J780" i="76" a="1"/>
  <c r="J780" i="76"/>
  <c r="I780" i="76" a="1"/>
  <c r="I780" i="76"/>
  <c r="H780" i="76" a="1"/>
  <c r="H780" i="76"/>
  <c r="G780" i="76" a="1"/>
  <c r="G780" i="76"/>
  <c r="F780" i="76" a="1"/>
  <c r="F780" i="76"/>
  <c r="E780" i="76" a="1"/>
  <c r="E780" i="76"/>
  <c r="D780" i="76" a="1"/>
  <c r="D780" i="76"/>
  <c r="C780" i="76" a="1"/>
  <c r="C780" i="76"/>
  <c r="K779" i="76" a="1"/>
  <c r="K779" i="76"/>
  <c r="J779" i="76" a="1"/>
  <c r="J779" i="76"/>
  <c r="I779" i="76" a="1"/>
  <c r="I779" i="76"/>
  <c r="H779" i="76" a="1"/>
  <c r="H779" i="76"/>
  <c r="G779" i="76" a="1"/>
  <c r="G779" i="76"/>
  <c r="F779" i="76" a="1"/>
  <c r="F779" i="76"/>
  <c r="E779" i="76" a="1"/>
  <c r="E779" i="76"/>
  <c r="D779" i="76" a="1"/>
  <c r="D779" i="76"/>
  <c r="C779" i="76" a="1"/>
  <c r="C779" i="76"/>
  <c r="K778" i="76" a="1"/>
  <c r="K778" i="76"/>
  <c r="J778" i="76" a="1"/>
  <c r="J778" i="76"/>
  <c r="I778" i="76" a="1"/>
  <c r="I778" i="76"/>
  <c r="H778" i="76" a="1"/>
  <c r="H778" i="76"/>
  <c r="G778" i="76" a="1"/>
  <c r="G778" i="76"/>
  <c r="F778" i="76" a="1"/>
  <c r="F778" i="76"/>
  <c r="E778" i="76" a="1"/>
  <c r="E778" i="76"/>
  <c r="D778" i="76" a="1"/>
  <c r="D778" i="76"/>
  <c r="C778" i="76" a="1"/>
  <c r="C778" i="76"/>
  <c r="K777" i="76" a="1"/>
  <c r="K777" i="76"/>
  <c r="K784" i="76"/>
  <c r="J777" i="76" a="1"/>
  <c r="J777" i="76"/>
  <c r="J784" i="76"/>
  <c r="I777" i="76" a="1"/>
  <c r="I777" i="76"/>
  <c r="H777" i="76" a="1"/>
  <c r="H777" i="76"/>
  <c r="G777" i="76" a="1"/>
  <c r="G777" i="76"/>
  <c r="F777" i="76" a="1"/>
  <c r="F777" i="76"/>
  <c r="E777" i="76" a="1"/>
  <c r="E777" i="76"/>
  <c r="D777" i="76" a="1"/>
  <c r="D777" i="76"/>
  <c r="D784" i="76"/>
  <c r="C777" i="76" a="1"/>
  <c r="C777" i="76"/>
  <c r="K705" i="76" a="1"/>
  <c r="K705" i="76"/>
  <c r="J705" i="76" a="1"/>
  <c r="J705" i="76"/>
  <c r="I705" i="76" a="1"/>
  <c r="I705" i="76"/>
  <c r="H705" i="76" a="1"/>
  <c r="H705" i="76"/>
  <c r="G705" i="76" a="1"/>
  <c r="G705" i="76"/>
  <c r="F705" i="76" a="1"/>
  <c r="F705" i="76"/>
  <c r="E705" i="76" a="1"/>
  <c r="E705" i="76"/>
  <c r="D705" i="76" a="1"/>
  <c r="D705" i="76"/>
  <c r="C705" i="76" a="1"/>
  <c r="C705" i="76"/>
  <c r="K704" i="76" a="1"/>
  <c r="K704" i="76"/>
  <c r="K706" i="76"/>
  <c r="J704" i="76" a="1"/>
  <c r="J704" i="76"/>
  <c r="I704" i="76" a="1"/>
  <c r="I704" i="76"/>
  <c r="I706" i="76"/>
  <c r="H704" i="76" a="1"/>
  <c r="H704" i="76"/>
  <c r="H706" i="76"/>
  <c r="G704" i="76" a="1"/>
  <c r="G704" i="76"/>
  <c r="G706" i="76"/>
  <c r="F704" i="76" a="1"/>
  <c r="F704" i="76"/>
  <c r="F706" i="76"/>
  <c r="E704" i="76" a="1"/>
  <c r="E704" i="76"/>
  <c r="D704" i="76" a="1"/>
  <c r="D704" i="76"/>
  <c r="D706" i="76"/>
  <c r="C704" i="76"/>
  <c r="E698" i="76" a="1"/>
  <c r="E698" i="76"/>
  <c r="K671" i="76" a="1"/>
  <c r="K671" i="76"/>
  <c r="J671" i="76" a="1"/>
  <c r="J671" i="76"/>
  <c r="J208" i="76"/>
  <c r="I671" i="76" a="1"/>
  <c r="I671" i="76"/>
  <c r="H671" i="76" a="1"/>
  <c r="H671" i="76"/>
  <c r="G671" i="76" a="1"/>
  <c r="G671" i="76"/>
  <c r="G208" i="76"/>
  <c r="F671" i="76" a="1"/>
  <c r="F671" i="76"/>
  <c r="E671" i="76" a="1"/>
  <c r="E671" i="76"/>
  <c r="D671" i="76" a="1"/>
  <c r="D671" i="76"/>
  <c r="D208" i="76"/>
  <c r="C671" i="76" a="1"/>
  <c r="C671" i="76"/>
  <c r="K613" i="76" a="1"/>
  <c r="K613" i="76"/>
  <c r="J613" i="76" a="1"/>
  <c r="J613" i="76"/>
  <c r="I613" i="76" a="1"/>
  <c r="I613" i="76"/>
  <c r="H613" i="76" a="1"/>
  <c r="H613" i="76"/>
  <c r="G613" i="76" a="1"/>
  <c r="G613" i="76"/>
  <c r="F613" i="76" a="1"/>
  <c r="F613" i="76"/>
  <c r="E613" i="76" a="1"/>
  <c r="E613" i="76"/>
  <c r="D613" i="76" a="1"/>
  <c r="D613" i="76"/>
  <c r="C613" i="76" a="1"/>
  <c r="C613" i="76"/>
  <c r="K612" i="76" a="1"/>
  <c r="K612" i="76"/>
  <c r="K614" i="76"/>
  <c r="J612" i="76" a="1"/>
  <c r="J612" i="76"/>
  <c r="I612" i="76" a="1"/>
  <c r="I612" i="76"/>
  <c r="H612" i="76" a="1"/>
  <c r="H612" i="76"/>
  <c r="G612" i="76" a="1"/>
  <c r="G612" i="76"/>
  <c r="F612" i="76" a="1"/>
  <c r="F612" i="76"/>
  <c r="E612" i="76" a="1"/>
  <c r="E612" i="76"/>
  <c r="D612" i="76" a="1"/>
  <c r="D612" i="76"/>
  <c r="D614" i="76"/>
  <c r="C612" i="76" a="1"/>
  <c r="C612" i="76"/>
  <c r="K609" i="76" a="1"/>
  <c r="K609" i="76"/>
  <c r="J609" i="76" a="1"/>
  <c r="J609" i="76"/>
  <c r="I609" i="76" a="1"/>
  <c r="I609" i="76"/>
  <c r="H609" i="76" a="1"/>
  <c r="H609" i="76"/>
  <c r="G609" i="76" a="1"/>
  <c r="G609" i="76"/>
  <c r="F609" i="76" a="1"/>
  <c r="F609" i="76"/>
  <c r="E609" i="76" a="1"/>
  <c r="E609" i="76"/>
  <c r="D609" i="76" a="1"/>
  <c r="D609" i="76"/>
  <c r="C609" i="76" a="1"/>
  <c r="C609" i="76"/>
  <c r="K608" i="76" a="1"/>
  <c r="K608" i="76"/>
  <c r="J608" i="76" a="1"/>
  <c r="J608" i="76"/>
  <c r="I608" i="76" a="1"/>
  <c r="I608" i="76"/>
  <c r="H608" i="76" a="1"/>
  <c r="H608" i="76"/>
  <c r="G608" i="76" a="1"/>
  <c r="G608" i="76"/>
  <c r="F608" i="76" a="1"/>
  <c r="F608" i="76"/>
  <c r="E608" i="76" a="1"/>
  <c r="E608" i="76"/>
  <c r="D608" i="76" a="1"/>
  <c r="D608" i="76"/>
  <c r="C608" i="76" a="1"/>
  <c r="C608" i="76"/>
  <c r="K607" i="76" a="1"/>
  <c r="K607" i="76"/>
  <c r="J607" i="76" a="1"/>
  <c r="J607" i="76"/>
  <c r="I607" i="76" a="1"/>
  <c r="I607" i="76"/>
  <c r="H607" i="76" a="1"/>
  <c r="H607" i="76"/>
  <c r="G607" i="76" a="1"/>
  <c r="G607" i="76"/>
  <c r="F607" i="76" a="1"/>
  <c r="F607" i="76"/>
  <c r="E607" i="76" a="1"/>
  <c r="E607" i="76"/>
  <c r="D607" i="76" a="1"/>
  <c r="D607" i="76"/>
  <c r="C607" i="76" a="1"/>
  <c r="C607" i="76"/>
  <c r="K606" i="76" a="1"/>
  <c r="K606" i="76"/>
  <c r="J606" i="76" a="1"/>
  <c r="J606" i="76"/>
  <c r="J610" i="76"/>
  <c r="I606" i="76" a="1"/>
  <c r="I606" i="76"/>
  <c r="H606" i="76" a="1"/>
  <c r="H606" i="76"/>
  <c r="G606" i="76" a="1"/>
  <c r="G606" i="76"/>
  <c r="F606" i="76" a="1"/>
  <c r="F606" i="76"/>
  <c r="F610" i="76"/>
  <c r="E606" i="76" a="1"/>
  <c r="E606" i="76"/>
  <c r="D606" i="76" a="1"/>
  <c r="D606" i="76"/>
  <c r="D610" i="76"/>
  <c r="C606" i="76" a="1"/>
  <c r="C606" i="76"/>
  <c r="K603" i="76" a="1"/>
  <c r="K603" i="76"/>
  <c r="J603" i="76" a="1"/>
  <c r="J603" i="76"/>
  <c r="I603" i="76" a="1"/>
  <c r="I603" i="76"/>
  <c r="H603" i="76" a="1"/>
  <c r="H603" i="76"/>
  <c r="G603" i="76" a="1"/>
  <c r="G603" i="76"/>
  <c r="F603" i="76" a="1"/>
  <c r="F603" i="76"/>
  <c r="E603" i="76" a="1"/>
  <c r="E603" i="76"/>
  <c r="D603" i="76" a="1"/>
  <c r="D603" i="76"/>
  <c r="C603" i="76" a="1"/>
  <c r="C603" i="76"/>
  <c r="K602" i="76" a="1"/>
  <c r="K602" i="76"/>
  <c r="J602" i="76" a="1"/>
  <c r="J602" i="76"/>
  <c r="I602" i="76" a="1"/>
  <c r="I602" i="76"/>
  <c r="H602" i="76" a="1"/>
  <c r="H602" i="76"/>
  <c r="G602" i="76" a="1"/>
  <c r="G602" i="76"/>
  <c r="F602" i="76" a="1"/>
  <c r="F602" i="76"/>
  <c r="E602" i="76" a="1"/>
  <c r="E602" i="76"/>
  <c r="D602" i="76" a="1"/>
  <c r="D602" i="76"/>
  <c r="C602" i="76" a="1"/>
  <c r="C602" i="76"/>
  <c r="K601" i="76" a="1"/>
  <c r="K601" i="76"/>
  <c r="J601" i="76" a="1"/>
  <c r="J601" i="76"/>
  <c r="I601" i="76" a="1"/>
  <c r="I601" i="76"/>
  <c r="H601" i="76" a="1"/>
  <c r="H601" i="76"/>
  <c r="G601" i="76" a="1"/>
  <c r="G601" i="76"/>
  <c r="F601" i="76" a="1"/>
  <c r="F601" i="76"/>
  <c r="E601" i="76" a="1"/>
  <c r="E601" i="76"/>
  <c r="D601" i="76" a="1"/>
  <c r="D601" i="76"/>
  <c r="C601" i="76" a="1"/>
  <c r="C601" i="76"/>
  <c r="K600" i="76" a="1"/>
  <c r="K600" i="76"/>
  <c r="J600" i="76" a="1"/>
  <c r="J600" i="76"/>
  <c r="I600" i="76" a="1"/>
  <c r="I600" i="76"/>
  <c r="H600" i="76" a="1"/>
  <c r="H600" i="76"/>
  <c r="G600" i="76" a="1"/>
  <c r="G600" i="76"/>
  <c r="F600" i="76" a="1"/>
  <c r="F600" i="76"/>
  <c r="E600" i="76" a="1"/>
  <c r="E600" i="76"/>
  <c r="D600" i="76" a="1"/>
  <c r="D600" i="76"/>
  <c r="C600" i="76" a="1"/>
  <c r="C600" i="76"/>
  <c r="K599" i="76" a="1"/>
  <c r="K599" i="76"/>
  <c r="J599" i="76" a="1"/>
  <c r="J599" i="76"/>
  <c r="I599" i="76" a="1"/>
  <c r="I599" i="76"/>
  <c r="H599" i="76" a="1"/>
  <c r="H599" i="76"/>
  <c r="H598" i="76" a="1"/>
  <c r="H598" i="76"/>
  <c r="H604" i="76"/>
  <c r="H639" i="76"/>
  <c r="G599" i="76" a="1"/>
  <c r="G599" i="76"/>
  <c r="F599" i="76" a="1"/>
  <c r="F599" i="76"/>
  <c r="E599" i="76" a="1"/>
  <c r="E599" i="76"/>
  <c r="D599" i="76" a="1"/>
  <c r="D599" i="76"/>
  <c r="C599" i="76" a="1"/>
  <c r="C599" i="76"/>
  <c r="K598" i="76" a="1"/>
  <c r="K598" i="76"/>
  <c r="K604" i="76"/>
  <c r="J598" i="76" a="1"/>
  <c r="J598" i="76"/>
  <c r="I598" i="76" a="1"/>
  <c r="I598" i="76"/>
  <c r="G598" i="76" a="1"/>
  <c r="G598" i="76"/>
  <c r="G604" i="76"/>
  <c r="G639" i="76"/>
  <c r="F598" i="76" a="1"/>
  <c r="F598" i="76"/>
  <c r="F604" i="76"/>
  <c r="F639" i="76"/>
  <c r="E598" i="76" a="1"/>
  <c r="E598" i="76"/>
  <c r="D598" i="76" a="1"/>
  <c r="D598" i="76"/>
  <c r="C598" i="76" a="1"/>
  <c r="C598" i="76"/>
  <c r="K595" i="76" a="1"/>
  <c r="K595" i="76"/>
  <c r="J595" i="76" a="1"/>
  <c r="J595" i="76"/>
  <c r="I595" i="76" a="1"/>
  <c r="I595" i="76"/>
  <c r="H595" i="76" a="1"/>
  <c r="H595" i="76"/>
  <c r="G595" i="76" a="1"/>
  <c r="G595" i="76"/>
  <c r="F595" i="76" a="1"/>
  <c r="F595" i="76"/>
  <c r="E595" i="76" a="1"/>
  <c r="E595" i="76"/>
  <c r="D595" i="76" a="1"/>
  <c r="D595" i="76"/>
  <c r="C595" i="76" a="1"/>
  <c r="C595" i="76"/>
  <c r="K594" i="76" a="1"/>
  <c r="K594" i="76"/>
  <c r="K596" i="76"/>
  <c r="J594" i="76" a="1"/>
  <c r="J594" i="76"/>
  <c r="I594" i="76" a="1"/>
  <c r="I594" i="76"/>
  <c r="I596" i="76"/>
  <c r="I637" i="76"/>
  <c r="H594" i="76" a="1"/>
  <c r="H594" i="76"/>
  <c r="G594" i="76" a="1"/>
  <c r="G594" i="76"/>
  <c r="F594" i="76" a="1"/>
  <c r="F594" i="76"/>
  <c r="E594" i="76" a="1"/>
  <c r="E594" i="76"/>
  <c r="E596" i="76"/>
  <c r="E637" i="76"/>
  <c r="D594" i="76" a="1"/>
  <c r="D594" i="76"/>
  <c r="D596" i="76"/>
  <c r="D637" i="76"/>
  <c r="C594" i="76" a="1"/>
  <c r="C594" i="76"/>
  <c r="C596" i="76"/>
  <c r="K591" i="76" a="1"/>
  <c r="K591" i="76"/>
  <c r="J591" i="76" a="1"/>
  <c r="J591" i="76"/>
  <c r="I591" i="76" a="1"/>
  <c r="I591" i="76"/>
  <c r="H591" i="76" a="1"/>
  <c r="H591" i="76"/>
  <c r="G591" i="76" a="1"/>
  <c r="G591" i="76"/>
  <c r="F591" i="76" a="1"/>
  <c r="F591" i="76"/>
  <c r="E591" i="76" a="1"/>
  <c r="E591" i="76"/>
  <c r="D591" i="76" a="1"/>
  <c r="D591" i="76"/>
  <c r="C591" i="76" a="1"/>
  <c r="C591" i="76"/>
  <c r="K590" i="76" a="1"/>
  <c r="K590" i="76"/>
  <c r="J590" i="76" a="1"/>
  <c r="J590" i="76"/>
  <c r="I590" i="76" a="1"/>
  <c r="I590" i="76"/>
  <c r="H590" i="76" a="1"/>
  <c r="H590" i="76"/>
  <c r="G590" i="76" a="1"/>
  <c r="G590" i="76"/>
  <c r="F590" i="76" a="1"/>
  <c r="F590" i="76"/>
  <c r="E590" i="76" a="1"/>
  <c r="E590" i="76"/>
  <c r="D590" i="76" a="1"/>
  <c r="D590" i="76"/>
  <c r="C590" i="76" a="1"/>
  <c r="C590" i="76"/>
  <c r="K589" i="76" a="1"/>
  <c r="K589" i="76"/>
  <c r="J589" i="76" a="1"/>
  <c r="J589" i="76"/>
  <c r="I589" i="76" a="1"/>
  <c r="I589" i="76"/>
  <c r="H589" i="76" a="1"/>
  <c r="H589" i="76"/>
  <c r="G589" i="76" a="1"/>
  <c r="G589" i="76"/>
  <c r="F589" i="76" a="1"/>
  <c r="F589" i="76"/>
  <c r="E589" i="76" a="1"/>
  <c r="E589" i="76"/>
  <c r="D589" i="76" a="1"/>
  <c r="D589" i="76"/>
  <c r="D592" i="76"/>
  <c r="D636" i="76"/>
  <c r="C589" i="76" a="1"/>
  <c r="C589" i="76"/>
  <c r="C592" i="76"/>
  <c r="C636" i="76"/>
  <c r="K586" i="76" a="1"/>
  <c r="K586" i="76"/>
  <c r="J586" i="76" a="1"/>
  <c r="J586" i="76"/>
  <c r="I586" i="76" a="1"/>
  <c r="I586" i="76"/>
  <c r="H586" i="76" a="1"/>
  <c r="H586" i="76"/>
  <c r="G586" i="76" a="1"/>
  <c r="G586" i="76"/>
  <c r="F586" i="76" a="1"/>
  <c r="F586" i="76"/>
  <c r="E586" i="76" a="1"/>
  <c r="E586" i="76"/>
  <c r="D586" i="76" a="1"/>
  <c r="D586" i="76"/>
  <c r="C586" i="76" a="1"/>
  <c r="C586" i="76"/>
  <c r="K585" i="76" a="1"/>
  <c r="K585" i="76"/>
  <c r="J585" i="76" a="1"/>
  <c r="J585" i="76"/>
  <c r="I585" i="76" a="1"/>
  <c r="I585" i="76"/>
  <c r="H585" i="76" a="1"/>
  <c r="H585" i="76"/>
  <c r="G585" i="76" a="1"/>
  <c r="G585" i="76"/>
  <c r="F585" i="76" a="1"/>
  <c r="F585" i="76"/>
  <c r="E585" i="76" a="1"/>
  <c r="E585" i="76"/>
  <c r="D585" i="76" a="1"/>
  <c r="D585" i="76"/>
  <c r="C585" i="76" a="1"/>
  <c r="C585" i="76"/>
  <c r="K583" i="76" a="1"/>
  <c r="K583" i="76"/>
  <c r="J583" i="76" a="1"/>
  <c r="J583" i="76"/>
  <c r="I583" i="76" a="1"/>
  <c r="I583" i="76"/>
  <c r="H583" i="76" a="1"/>
  <c r="H583" i="76"/>
  <c r="G583" i="76" a="1"/>
  <c r="G583" i="76"/>
  <c r="F583" i="76" a="1"/>
  <c r="F583" i="76"/>
  <c r="E583" i="76" a="1"/>
  <c r="E583" i="76"/>
  <c r="D583" i="76" a="1"/>
  <c r="D583" i="76"/>
  <c r="C583" i="76" a="1"/>
  <c r="C583" i="76"/>
  <c r="K582" i="76" a="1"/>
  <c r="K582" i="76"/>
  <c r="J582" i="76" a="1"/>
  <c r="J582" i="76"/>
  <c r="I582" i="76" a="1"/>
  <c r="I582" i="76"/>
  <c r="H582" i="76" a="1"/>
  <c r="H582" i="76"/>
  <c r="G582" i="76" a="1"/>
  <c r="G582" i="76"/>
  <c r="F582" i="76" a="1"/>
  <c r="F582" i="76"/>
  <c r="E582" i="76" a="1"/>
  <c r="E582" i="76"/>
  <c r="D582" i="76" a="1"/>
  <c r="D582" i="76"/>
  <c r="C582" i="76" a="1"/>
  <c r="C582" i="76"/>
  <c r="K581" i="76" a="1"/>
  <c r="K581" i="76"/>
  <c r="J581" i="76" a="1"/>
  <c r="J581" i="76"/>
  <c r="I581" i="76" a="1"/>
  <c r="I581" i="76"/>
  <c r="H581" i="76" a="1"/>
  <c r="H581" i="76"/>
  <c r="G581" i="76" a="1"/>
  <c r="G581" i="76"/>
  <c r="F581" i="76" a="1"/>
  <c r="F581" i="76"/>
  <c r="E581" i="76" a="1"/>
  <c r="E581" i="76"/>
  <c r="D581" i="76" a="1"/>
  <c r="D581" i="76"/>
  <c r="C581" i="76" a="1"/>
  <c r="C581" i="76"/>
  <c r="K580" i="76" a="1"/>
  <c r="K580" i="76"/>
  <c r="J580" i="76" a="1"/>
  <c r="J580" i="76"/>
  <c r="I580" i="76" a="1"/>
  <c r="I580" i="76"/>
  <c r="H580" i="76" a="1"/>
  <c r="H580" i="76"/>
  <c r="G580" i="76" a="1"/>
  <c r="G580" i="76"/>
  <c r="F580" i="76" a="1"/>
  <c r="F580" i="76"/>
  <c r="E580" i="76" a="1"/>
  <c r="E580" i="76"/>
  <c r="D580" i="76" a="1"/>
  <c r="D580" i="76"/>
  <c r="C580" i="76" a="1"/>
  <c r="C580" i="76"/>
  <c r="K579" i="76" a="1"/>
  <c r="K579" i="76"/>
  <c r="J579" i="76" a="1"/>
  <c r="J579" i="76"/>
  <c r="J587" i="76"/>
  <c r="J633" i="76"/>
  <c r="I579" i="76" a="1"/>
  <c r="I579" i="76"/>
  <c r="H579" i="76" a="1"/>
  <c r="H579" i="76"/>
  <c r="H587" i="76"/>
  <c r="H633" i="76"/>
  <c r="G579" i="76" a="1"/>
  <c r="G579" i="76"/>
  <c r="G587" i="76"/>
  <c r="F579" i="76" a="1"/>
  <c r="F579" i="76"/>
  <c r="E579" i="76" a="1"/>
  <c r="E579" i="76"/>
  <c r="D579" i="76" a="1"/>
  <c r="D579" i="76"/>
  <c r="C579" i="76" a="1"/>
  <c r="C579" i="76"/>
  <c r="K576" i="76" a="1"/>
  <c r="K576" i="76"/>
  <c r="J576" i="76" a="1"/>
  <c r="J576" i="76"/>
  <c r="I576" i="76" a="1"/>
  <c r="I576" i="76"/>
  <c r="H576" i="76" a="1"/>
  <c r="H576" i="76"/>
  <c r="G576" i="76" a="1"/>
  <c r="G576" i="76"/>
  <c r="F576" i="76" a="1"/>
  <c r="F576" i="76"/>
  <c r="E576" i="76" a="1"/>
  <c r="E576" i="76"/>
  <c r="D576" i="76" a="1"/>
  <c r="D576" i="76"/>
  <c r="C576" i="76" a="1"/>
  <c r="C576" i="76"/>
  <c r="K575" i="76" a="1"/>
  <c r="K575" i="76"/>
  <c r="J575" i="76" a="1"/>
  <c r="J575" i="76"/>
  <c r="I575" i="76" a="1"/>
  <c r="I575" i="76"/>
  <c r="H575" i="76" a="1"/>
  <c r="H575" i="76"/>
  <c r="G575" i="76" a="1"/>
  <c r="G575" i="76"/>
  <c r="F575" i="76" a="1"/>
  <c r="F575" i="76"/>
  <c r="E575" i="76" a="1"/>
  <c r="E575" i="76"/>
  <c r="D575" i="76" a="1"/>
  <c r="D575" i="76"/>
  <c r="C575" i="76" a="1"/>
  <c r="C575" i="76"/>
  <c r="K573" i="76" a="1"/>
  <c r="K573" i="76"/>
  <c r="J573" i="76" a="1"/>
  <c r="J573" i="76"/>
  <c r="I573" i="76" a="1"/>
  <c r="I573" i="76"/>
  <c r="H573" i="76" a="1"/>
  <c r="H573" i="76"/>
  <c r="G573" i="76" a="1"/>
  <c r="G573" i="76"/>
  <c r="F573" i="76" a="1"/>
  <c r="F573" i="76"/>
  <c r="E573" i="76" a="1"/>
  <c r="E573" i="76"/>
  <c r="D573" i="76" a="1"/>
  <c r="D573" i="76"/>
  <c r="C573" i="76" a="1"/>
  <c r="C573" i="76"/>
  <c r="K572" i="76" a="1"/>
  <c r="K572" i="76"/>
  <c r="J572" i="76" a="1"/>
  <c r="J572" i="76"/>
  <c r="I572" i="76" a="1"/>
  <c r="I572" i="76"/>
  <c r="H572" i="76" a="1"/>
  <c r="H572" i="76"/>
  <c r="G572" i="76" a="1"/>
  <c r="G572" i="76"/>
  <c r="F572" i="76" a="1"/>
  <c r="F572" i="76"/>
  <c r="E572" i="76" a="1"/>
  <c r="E572" i="76"/>
  <c r="D572" i="76" a="1"/>
  <c r="D572" i="76"/>
  <c r="C572" i="76" a="1"/>
  <c r="C572" i="76"/>
  <c r="K571" i="76" a="1"/>
  <c r="K571" i="76"/>
  <c r="J571" i="76" a="1"/>
  <c r="J571" i="76"/>
  <c r="I571" i="76" a="1"/>
  <c r="I571" i="76"/>
  <c r="H571" i="76" a="1"/>
  <c r="H571" i="76"/>
  <c r="G571" i="76" a="1"/>
  <c r="G571" i="76"/>
  <c r="F571" i="76" a="1"/>
  <c r="F571" i="76"/>
  <c r="E571" i="76" a="1"/>
  <c r="E571" i="76"/>
  <c r="D571" i="76" a="1"/>
  <c r="D571" i="76"/>
  <c r="C571" i="76" a="1"/>
  <c r="C571" i="76"/>
  <c r="K570" i="76" a="1"/>
  <c r="K570" i="76"/>
  <c r="J570" i="76" a="1"/>
  <c r="J570" i="76"/>
  <c r="I570" i="76" a="1"/>
  <c r="I570" i="76"/>
  <c r="H570" i="76" a="1"/>
  <c r="H570" i="76"/>
  <c r="G570" i="76" a="1"/>
  <c r="G570" i="76"/>
  <c r="F570" i="76" a="1"/>
  <c r="F570" i="76"/>
  <c r="E570" i="76" a="1"/>
  <c r="E570" i="76"/>
  <c r="D570" i="76" a="1"/>
  <c r="D570" i="76"/>
  <c r="C570" i="76" a="1"/>
  <c r="C570" i="76"/>
  <c r="K569" i="76" a="1"/>
  <c r="K569" i="76"/>
  <c r="J569" i="76" a="1"/>
  <c r="J569" i="76"/>
  <c r="I569" i="76" a="1"/>
  <c r="I569" i="76"/>
  <c r="H569" i="76" a="1"/>
  <c r="H569" i="76"/>
  <c r="G569" i="76" a="1"/>
  <c r="G569" i="76"/>
  <c r="F569" i="76" a="1"/>
  <c r="F569" i="76"/>
  <c r="E569" i="76" a="1"/>
  <c r="E569" i="76"/>
  <c r="D569" i="76" a="1"/>
  <c r="D569" i="76"/>
  <c r="D577" i="76"/>
  <c r="C569" i="76" a="1"/>
  <c r="C569" i="76"/>
  <c r="C577" i="76"/>
  <c r="K566" i="76" a="1"/>
  <c r="K566" i="76"/>
  <c r="J566" i="76" a="1"/>
  <c r="J566" i="76"/>
  <c r="I566" i="76" a="1"/>
  <c r="I566" i="76"/>
  <c r="H566" i="76" a="1"/>
  <c r="H566" i="76"/>
  <c r="H626" i="76"/>
  <c r="G566" i="76" a="1"/>
  <c r="G566" i="76"/>
  <c r="F566" i="76" a="1"/>
  <c r="F566" i="76"/>
  <c r="E566" i="76" a="1"/>
  <c r="E566" i="76"/>
  <c r="D566" i="76" a="1"/>
  <c r="D566" i="76"/>
  <c r="D626" i="76"/>
  <c r="C566" i="76" a="1"/>
  <c r="C566" i="76"/>
  <c r="C626" i="76"/>
  <c r="K565" i="76" a="1"/>
  <c r="K565" i="76"/>
  <c r="K625" i="76"/>
  <c r="J565" i="76" a="1"/>
  <c r="J565" i="76"/>
  <c r="I565" i="76" a="1"/>
  <c r="I565" i="76"/>
  <c r="I625" i="76"/>
  <c r="H565" i="76" a="1"/>
  <c r="H565" i="76"/>
  <c r="G565" i="76" a="1"/>
  <c r="G565" i="76"/>
  <c r="G625" i="76"/>
  <c r="F565" i="76" a="1"/>
  <c r="F565" i="76"/>
  <c r="F625" i="76"/>
  <c r="E565" i="76" a="1"/>
  <c r="E565" i="76"/>
  <c r="E625" i="76"/>
  <c r="D565" i="76" a="1"/>
  <c r="D565" i="76"/>
  <c r="C565" i="76" a="1"/>
  <c r="C565" i="76"/>
  <c r="C625" i="76"/>
  <c r="K563" i="76" a="1"/>
  <c r="K563" i="76"/>
  <c r="J563" i="76" a="1"/>
  <c r="J563" i="76"/>
  <c r="I563" i="76" a="1"/>
  <c r="I563" i="76"/>
  <c r="H563" i="76" a="1"/>
  <c r="H563" i="76"/>
  <c r="H623" i="76"/>
  <c r="G563" i="76" a="1"/>
  <c r="G563" i="76"/>
  <c r="G623" i="76"/>
  <c r="F563" i="76" a="1"/>
  <c r="F563" i="76"/>
  <c r="F623" i="76"/>
  <c r="E563" i="76" a="1"/>
  <c r="E563" i="76"/>
  <c r="D563" i="76" a="1"/>
  <c r="D563" i="76"/>
  <c r="D623" i="76"/>
  <c r="C563" i="76" a="1"/>
  <c r="C563" i="76"/>
  <c r="K562" i="76" a="1"/>
  <c r="K562" i="76"/>
  <c r="K622" i="76"/>
  <c r="J562" i="76" a="1"/>
  <c r="J562" i="76"/>
  <c r="I562" i="76" a="1"/>
  <c r="I562" i="76"/>
  <c r="H562" i="76" a="1"/>
  <c r="H562" i="76"/>
  <c r="G562" i="76" a="1"/>
  <c r="G562" i="76"/>
  <c r="G622" i="76"/>
  <c r="F562" i="76" a="1"/>
  <c r="F562" i="76"/>
  <c r="E562" i="76" a="1"/>
  <c r="E562" i="76"/>
  <c r="D562" i="76" a="1"/>
  <c r="D562" i="76"/>
  <c r="C562" i="76" a="1"/>
  <c r="C562" i="76"/>
  <c r="K561" i="76" a="1"/>
  <c r="K561" i="76"/>
  <c r="K621" i="76"/>
  <c r="J561" i="76" a="1"/>
  <c r="J561" i="76"/>
  <c r="I561" i="76" a="1"/>
  <c r="I561" i="76"/>
  <c r="H561" i="76" a="1"/>
  <c r="H561" i="76"/>
  <c r="G561" i="76" a="1"/>
  <c r="G561" i="76"/>
  <c r="F561" i="76" a="1"/>
  <c r="F561" i="76"/>
  <c r="F621" i="76"/>
  <c r="E561" i="76" a="1"/>
  <c r="E561" i="76"/>
  <c r="E621" i="76"/>
  <c r="D561" i="76" a="1"/>
  <c r="D561" i="76"/>
  <c r="D621" i="76"/>
  <c r="C561" i="76" a="1"/>
  <c r="C561" i="76"/>
  <c r="K560" i="76" a="1"/>
  <c r="K560" i="76"/>
  <c r="J560" i="76" a="1"/>
  <c r="J560" i="76"/>
  <c r="I560" i="76" a="1"/>
  <c r="I560" i="76"/>
  <c r="H560" i="76" a="1"/>
  <c r="H560" i="76"/>
  <c r="G560" i="76" a="1"/>
  <c r="G560" i="76"/>
  <c r="F560" i="76" a="1"/>
  <c r="F560" i="76"/>
  <c r="E560" i="76" a="1"/>
  <c r="E560" i="76"/>
  <c r="D560" i="76" a="1"/>
  <c r="D560" i="76"/>
  <c r="C560" i="76" a="1"/>
  <c r="C560" i="76"/>
  <c r="K559" i="76" a="1"/>
  <c r="K559" i="76"/>
  <c r="J559" i="76" a="1"/>
  <c r="J559" i="76"/>
  <c r="J567" i="76"/>
  <c r="J634" i="76"/>
  <c r="I559" i="76" a="1"/>
  <c r="I559" i="76"/>
  <c r="H559" i="76" a="1"/>
  <c r="H559" i="76"/>
  <c r="H567" i="76"/>
  <c r="G559" i="76" a="1"/>
  <c r="G559" i="76"/>
  <c r="G567" i="76"/>
  <c r="G634" i="76"/>
  <c r="F559" i="76" a="1"/>
  <c r="F559" i="76"/>
  <c r="E559" i="76" a="1"/>
  <c r="E559" i="76"/>
  <c r="D559" i="76" a="1"/>
  <c r="D559" i="76"/>
  <c r="D567" i="76"/>
  <c r="D634" i="76"/>
  <c r="C559" i="76" a="1"/>
  <c r="C559" i="76"/>
  <c r="K541" i="76" a="1"/>
  <c r="K541" i="76"/>
  <c r="J541" i="76" a="1"/>
  <c r="J541" i="76"/>
  <c r="I541" i="76" a="1"/>
  <c r="I541" i="76"/>
  <c r="H541" i="76" a="1"/>
  <c r="H541" i="76"/>
  <c r="G541" i="76" a="1"/>
  <c r="G541" i="76"/>
  <c r="F541" i="76" a="1"/>
  <c r="F541" i="76"/>
  <c r="E541" i="76" a="1"/>
  <c r="E541" i="76"/>
  <c r="D541" i="76" a="1"/>
  <c r="D541" i="76"/>
  <c r="C541" i="76" a="1"/>
  <c r="C541" i="76"/>
  <c r="K540" i="76" a="1"/>
  <c r="K540" i="76"/>
  <c r="J540" i="76" a="1"/>
  <c r="J540" i="76"/>
  <c r="I540" i="76" a="1"/>
  <c r="I540" i="76"/>
  <c r="H540" i="76" a="1"/>
  <c r="H540" i="76"/>
  <c r="G540" i="76" a="1"/>
  <c r="G540" i="76"/>
  <c r="F540" i="76" a="1"/>
  <c r="F540" i="76"/>
  <c r="E540" i="76" a="1"/>
  <c r="E540" i="76"/>
  <c r="D540" i="76" a="1"/>
  <c r="D540" i="76"/>
  <c r="C540" i="76" a="1"/>
  <c r="C540" i="76"/>
  <c r="K539" i="76" a="1"/>
  <c r="K539" i="76"/>
  <c r="J539" i="76" a="1"/>
  <c r="J539" i="76"/>
  <c r="I539" i="76" a="1"/>
  <c r="I539" i="76"/>
  <c r="H539" i="76" a="1"/>
  <c r="H539" i="76"/>
  <c r="G539" i="76" a="1"/>
  <c r="G539" i="76"/>
  <c r="F539" i="76" a="1"/>
  <c r="F539" i="76"/>
  <c r="E539" i="76" a="1"/>
  <c r="E539" i="76"/>
  <c r="D539" i="76" a="1"/>
  <c r="D539" i="76"/>
  <c r="C539" i="76" a="1"/>
  <c r="C539" i="76"/>
  <c r="K538" i="76" a="1"/>
  <c r="K538" i="76"/>
  <c r="J538" i="76" a="1"/>
  <c r="J538" i="76"/>
  <c r="I538" i="76" a="1"/>
  <c r="I538" i="76"/>
  <c r="H538" i="76" a="1"/>
  <c r="H538" i="76"/>
  <c r="G538" i="76" a="1"/>
  <c r="G538" i="76"/>
  <c r="F538" i="76" a="1"/>
  <c r="F538" i="76"/>
  <c r="E538" i="76" a="1"/>
  <c r="E538" i="76"/>
  <c r="D538" i="76" a="1"/>
  <c r="D538" i="76"/>
  <c r="C538" i="76" a="1"/>
  <c r="C538" i="76"/>
  <c r="K537" i="76" a="1"/>
  <c r="K537" i="76"/>
  <c r="J537" i="76" a="1"/>
  <c r="J537" i="76"/>
  <c r="I537" i="76" a="1"/>
  <c r="I537" i="76"/>
  <c r="H537" i="76" a="1"/>
  <c r="H537" i="76"/>
  <c r="G537" i="76" a="1"/>
  <c r="G537" i="76"/>
  <c r="F537" i="76" a="1"/>
  <c r="F537" i="76"/>
  <c r="E537" i="76" a="1"/>
  <c r="E537" i="76"/>
  <c r="D537" i="76" a="1"/>
  <c r="D537" i="76"/>
  <c r="C537" i="76" a="1"/>
  <c r="C537" i="76"/>
  <c r="K536" i="76" a="1"/>
  <c r="K536" i="76"/>
  <c r="J536" i="76" a="1"/>
  <c r="J536" i="76"/>
  <c r="I536" i="76" a="1"/>
  <c r="I536" i="76"/>
  <c r="H536" i="76" a="1"/>
  <c r="H536" i="76"/>
  <c r="G536" i="76" a="1"/>
  <c r="G536" i="76"/>
  <c r="F536" i="76" a="1"/>
  <c r="F536" i="76"/>
  <c r="E536" i="76" a="1"/>
  <c r="E536" i="76"/>
  <c r="D536" i="76" a="1"/>
  <c r="D536" i="76"/>
  <c r="C536" i="76" a="1"/>
  <c r="C536" i="76"/>
  <c r="K535" i="76" a="1"/>
  <c r="K535" i="76"/>
  <c r="J535" i="76" a="1"/>
  <c r="J535" i="76"/>
  <c r="I535" i="76" a="1"/>
  <c r="I535" i="76"/>
  <c r="H535" i="76" a="1"/>
  <c r="H535" i="76"/>
  <c r="G535" i="76" a="1"/>
  <c r="G535" i="76"/>
  <c r="F535" i="76" a="1"/>
  <c r="F535" i="76"/>
  <c r="E535" i="76" a="1"/>
  <c r="E535" i="76"/>
  <c r="D535" i="76" a="1"/>
  <c r="D535" i="76"/>
  <c r="C535" i="76" a="1"/>
  <c r="C535" i="76"/>
  <c r="K534" i="76" a="1"/>
  <c r="K534" i="76"/>
  <c r="J534" i="76" a="1"/>
  <c r="J534" i="76"/>
  <c r="I534" i="76" a="1"/>
  <c r="I534" i="76"/>
  <c r="H534" i="76" a="1"/>
  <c r="H534" i="76"/>
  <c r="G534" i="76" a="1"/>
  <c r="G534" i="76"/>
  <c r="F534" i="76" a="1"/>
  <c r="F534" i="76"/>
  <c r="E534" i="76" a="1"/>
  <c r="E534" i="76"/>
  <c r="D534" i="76" a="1"/>
  <c r="D534" i="76"/>
  <c r="C534" i="76" a="1"/>
  <c r="C534" i="76"/>
  <c r="K531" i="76" a="1"/>
  <c r="K531" i="76"/>
  <c r="J531" i="76" a="1"/>
  <c r="J531" i="76"/>
  <c r="I531" i="76" a="1"/>
  <c r="I531" i="76"/>
  <c r="H531" i="76" a="1"/>
  <c r="H531" i="76"/>
  <c r="G531" i="76" a="1"/>
  <c r="G531" i="76"/>
  <c r="F531" i="76" a="1"/>
  <c r="F531" i="76"/>
  <c r="E531" i="76" a="1"/>
  <c r="E531" i="76"/>
  <c r="D531" i="76" a="1"/>
  <c r="D531" i="76"/>
  <c r="C531" i="76" a="1"/>
  <c r="C531" i="76"/>
  <c r="K530" i="76" a="1"/>
  <c r="K530" i="76"/>
  <c r="J530" i="76" a="1"/>
  <c r="J530" i="76"/>
  <c r="I530" i="76" a="1"/>
  <c r="I530" i="76"/>
  <c r="H530" i="76" a="1"/>
  <c r="H530" i="76"/>
  <c r="G530" i="76" a="1"/>
  <c r="G530" i="76"/>
  <c r="F530" i="76" a="1"/>
  <c r="F530" i="76"/>
  <c r="E530" i="76" a="1"/>
  <c r="E530" i="76"/>
  <c r="D530" i="76" a="1"/>
  <c r="D530" i="76"/>
  <c r="C530" i="76" a="1"/>
  <c r="C530" i="76"/>
  <c r="K529" i="76" a="1"/>
  <c r="K529" i="76"/>
  <c r="J529" i="76" a="1"/>
  <c r="J529" i="76"/>
  <c r="I529" i="76" a="1"/>
  <c r="I529" i="76"/>
  <c r="H529" i="76" a="1"/>
  <c r="H529" i="76"/>
  <c r="G529" i="76" a="1"/>
  <c r="G529" i="76"/>
  <c r="F529" i="76" a="1"/>
  <c r="F529" i="76"/>
  <c r="E529" i="76" a="1"/>
  <c r="E529" i="76"/>
  <c r="D529" i="76" a="1"/>
  <c r="D529" i="76"/>
  <c r="C529" i="76" a="1"/>
  <c r="C529" i="76"/>
  <c r="K528" i="76" a="1"/>
  <c r="K528" i="76"/>
  <c r="J528" i="76" a="1"/>
  <c r="J528" i="76"/>
  <c r="I528" i="76" a="1"/>
  <c r="I528" i="76"/>
  <c r="H528" i="76" a="1"/>
  <c r="H528" i="76"/>
  <c r="G528" i="76" a="1"/>
  <c r="G528" i="76"/>
  <c r="F528" i="76" a="1"/>
  <c r="F528" i="76"/>
  <c r="E528" i="76" a="1"/>
  <c r="E528" i="76"/>
  <c r="D528" i="76" a="1"/>
  <c r="D528" i="76"/>
  <c r="C528" i="76" a="1"/>
  <c r="C528" i="76"/>
  <c r="K527" i="76" a="1"/>
  <c r="K527" i="76"/>
  <c r="J527" i="76" a="1"/>
  <c r="J527" i="76"/>
  <c r="I527" i="76" a="1"/>
  <c r="I527" i="76"/>
  <c r="H527" i="76" a="1"/>
  <c r="H527" i="76"/>
  <c r="G527" i="76" a="1"/>
  <c r="G527" i="76"/>
  <c r="F527" i="76" a="1"/>
  <c r="F527" i="76"/>
  <c r="E527" i="76" a="1"/>
  <c r="E527" i="76"/>
  <c r="D527" i="76" a="1"/>
  <c r="D527" i="76"/>
  <c r="C527" i="76" a="1"/>
  <c r="C527" i="76"/>
  <c r="K526" i="76" a="1"/>
  <c r="K526" i="76"/>
  <c r="J526" i="76" a="1"/>
  <c r="J526" i="76"/>
  <c r="I526" i="76" a="1"/>
  <c r="I526" i="76"/>
  <c r="H526" i="76" a="1"/>
  <c r="H526" i="76"/>
  <c r="G526" i="76" a="1"/>
  <c r="G526" i="76"/>
  <c r="F526" i="76" a="1"/>
  <c r="F526" i="76"/>
  <c r="E526" i="76" a="1"/>
  <c r="E526" i="76"/>
  <c r="D526" i="76" a="1"/>
  <c r="D526" i="76"/>
  <c r="C526" i="76" a="1"/>
  <c r="C526" i="76"/>
  <c r="K525" i="76" a="1"/>
  <c r="K525" i="76"/>
  <c r="J525" i="76" a="1"/>
  <c r="J525" i="76"/>
  <c r="I525" i="76" a="1"/>
  <c r="I525" i="76"/>
  <c r="H525" i="76" a="1"/>
  <c r="H525" i="76"/>
  <c r="G525" i="76" a="1"/>
  <c r="G525" i="76"/>
  <c r="F525" i="76" a="1"/>
  <c r="F525" i="76"/>
  <c r="E525" i="76" a="1"/>
  <c r="E525" i="76"/>
  <c r="D525" i="76" a="1"/>
  <c r="D525" i="76"/>
  <c r="C525" i="76" a="1"/>
  <c r="C525" i="76"/>
  <c r="K524" i="76" a="1"/>
  <c r="K524" i="76"/>
  <c r="J524" i="76" a="1"/>
  <c r="J524" i="76"/>
  <c r="J532" i="76"/>
  <c r="I524" i="76" a="1"/>
  <c r="I524" i="76"/>
  <c r="H524" i="76" a="1"/>
  <c r="H524" i="76"/>
  <c r="H695" i="76"/>
  <c r="G524" i="76" a="1"/>
  <c r="G524" i="76"/>
  <c r="F524" i="76" a="1"/>
  <c r="F524" i="76"/>
  <c r="E524" i="76" a="1"/>
  <c r="E524" i="76"/>
  <c r="D524" i="76" a="1"/>
  <c r="D524" i="76"/>
  <c r="C524" i="76" a="1"/>
  <c r="C524" i="76"/>
  <c r="K521" i="76" a="1"/>
  <c r="K521" i="76"/>
  <c r="J521" i="76" a="1"/>
  <c r="J521" i="76"/>
  <c r="I521" i="76" a="1"/>
  <c r="I521" i="76"/>
  <c r="H521" i="76" a="1"/>
  <c r="H521" i="76"/>
  <c r="G521" i="76" a="1"/>
  <c r="G521" i="76"/>
  <c r="F521" i="76" a="1"/>
  <c r="F521" i="76"/>
  <c r="E521" i="76" a="1"/>
  <c r="E521" i="76"/>
  <c r="D521" i="76" a="1"/>
  <c r="D521" i="76"/>
  <c r="C521" i="76" a="1"/>
  <c r="C521" i="76"/>
  <c r="K520" i="76" a="1"/>
  <c r="K520" i="76"/>
  <c r="J520" i="76" a="1"/>
  <c r="J520" i="76"/>
  <c r="I520" i="76" a="1"/>
  <c r="I520" i="76"/>
  <c r="H520" i="76" a="1"/>
  <c r="H520" i="76"/>
  <c r="G520" i="76" a="1"/>
  <c r="G520" i="76"/>
  <c r="F520" i="76" a="1"/>
  <c r="F520" i="76"/>
  <c r="E520" i="76" a="1"/>
  <c r="E520" i="76"/>
  <c r="D520" i="76" a="1"/>
  <c r="D520" i="76"/>
  <c r="C520" i="76" a="1"/>
  <c r="C520" i="76"/>
  <c r="K519" i="76" a="1"/>
  <c r="K519" i="76"/>
  <c r="J519" i="76" a="1"/>
  <c r="J519" i="76"/>
  <c r="I519" i="76" a="1"/>
  <c r="I519" i="76"/>
  <c r="H519" i="76" a="1"/>
  <c r="H519" i="76"/>
  <c r="G519" i="76" a="1"/>
  <c r="G519" i="76"/>
  <c r="F519" i="76" a="1"/>
  <c r="F519" i="76"/>
  <c r="E519" i="76" a="1"/>
  <c r="E519" i="76"/>
  <c r="D519" i="76" a="1"/>
  <c r="D519" i="76"/>
  <c r="C519" i="76" a="1"/>
  <c r="C519" i="76"/>
  <c r="K518" i="76" a="1"/>
  <c r="K518" i="76"/>
  <c r="J518" i="76" a="1"/>
  <c r="J518" i="76"/>
  <c r="I518" i="76" a="1"/>
  <c r="I518" i="76"/>
  <c r="H518" i="76" a="1"/>
  <c r="H518" i="76"/>
  <c r="G518" i="76" a="1"/>
  <c r="G518" i="76"/>
  <c r="F518" i="76" a="1"/>
  <c r="F518" i="76"/>
  <c r="E518" i="76" a="1"/>
  <c r="E518" i="76"/>
  <c r="D518" i="76" a="1"/>
  <c r="D518" i="76"/>
  <c r="C518" i="76" a="1"/>
  <c r="C518" i="76"/>
  <c r="K517" i="76" a="1"/>
  <c r="K517" i="76"/>
  <c r="J517" i="76" a="1"/>
  <c r="J517" i="76"/>
  <c r="I517" i="76" a="1"/>
  <c r="I517" i="76"/>
  <c r="H517" i="76" a="1"/>
  <c r="H517" i="76"/>
  <c r="G517" i="76" a="1"/>
  <c r="G517" i="76"/>
  <c r="F517" i="76" a="1"/>
  <c r="F517" i="76"/>
  <c r="E517" i="76" a="1"/>
  <c r="E517" i="76"/>
  <c r="D517" i="76" a="1"/>
  <c r="D517" i="76"/>
  <c r="C517" i="76" a="1"/>
  <c r="C517" i="76"/>
  <c r="K516" i="76" a="1"/>
  <c r="K516" i="76"/>
  <c r="J516" i="76" a="1"/>
  <c r="J516" i="76"/>
  <c r="I516" i="76" a="1"/>
  <c r="I516" i="76"/>
  <c r="H516" i="76" a="1"/>
  <c r="H516" i="76"/>
  <c r="G516" i="76" a="1"/>
  <c r="G516" i="76"/>
  <c r="F516" i="76" a="1"/>
  <c r="F516" i="76"/>
  <c r="E516" i="76" a="1"/>
  <c r="E516" i="76"/>
  <c r="D516" i="76" a="1"/>
  <c r="D516" i="76"/>
  <c r="C516" i="76" a="1"/>
  <c r="C516" i="76"/>
  <c r="K515" i="76" a="1"/>
  <c r="K515" i="76"/>
  <c r="J515" i="76" a="1"/>
  <c r="J515" i="76"/>
  <c r="I515" i="76" a="1"/>
  <c r="I515" i="76"/>
  <c r="H515" i="76" a="1"/>
  <c r="H515" i="76"/>
  <c r="G515" i="76" a="1"/>
  <c r="G515" i="76"/>
  <c r="F515" i="76" a="1"/>
  <c r="F515" i="76"/>
  <c r="E515" i="76" a="1"/>
  <c r="E515" i="76"/>
  <c r="D515" i="76" a="1"/>
  <c r="D515" i="76"/>
  <c r="C515" i="76" a="1"/>
  <c r="C515" i="76"/>
  <c r="K514" i="76" a="1"/>
  <c r="K514" i="76"/>
  <c r="J514" i="76" a="1"/>
  <c r="J514" i="76"/>
  <c r="I514" i="76" a="1"/>
  <c r="I514" i="76"/>
  <c r="H514" i="76" a="1"/>
  <c r="H514" i="76"/>
  <c r="G514" i="76" a="1"/>
  <c r="G514" i="76"/>
  <c r="F514" i="76" a="1"/>
  <c r="F514" i="76"/>
  <c r="E514" i="76" a="1"/>
  <c r="E514" i="76"/>
  <c r="D514" i="76" a="1"/>
  <c r="D514" i="76"/>
  <c r="C514" i="76" a="1"/>
  <c r="C514" i="76"/>
  <c r="K232" i="76" a="1"/>
  <c r="K232" i="76"/>
  <c r="J232" i="76" a="1"/>
  <c r="J232" i="76"/>
  <c r="I232" i="76" a="1"/>
  <c r="I232" i="76"/>
  <c r="H232" i="76" a="1"/>
  <c r="H232" i="76"/>
  <c r="G232" i="76" a="1"/>
  <c r="G232" i="76"/>
  <c r="F232" i="76" a="1"/>
  <c r="F232" i="76"/>
  <c r="E232" i="76" a="1"/>
  <c r="E232" i="76"/>
  <c r="D232" i="76" a="1"/>
  <c r="D232" i="76"/>
  <c r="C232" i="76" a="1"/>
  <c r="C232" i="76"/>
  <c r="K231" i="76" a="1"/>
  <c r="K231" i="76"/>
  <c r="J231" i="76" a="1"/>
  <c r="J231" i="76"/>
  <c r="I231" i="76" a="1"/>
  <c r="I231" i="76"/>
  <c r="H231" i="76" a="1"/>
  <c r="H231" i="76"/>
  <c r="G231" i="76" a="1"/>
  <c r="G231" i="76"/>
  <c r="F231" i="76" a="1"/>
  <c r="F231" i="76"/>
  <c r="E231" i="76" a="1"/>
  <c r="E231" i="76"/>
  <c r="D231" i="76" a="1"/>
  <c r="D231" i="76"/>
  <c r="C231" i="76" a="1"/>
  <c r="C231" i="76"/>
  <c r="K226" i="76" a="1"/>
  <c r="K226" i="76"/>
  <c r="K225" i="76"/>
  <c r="J226" i="76" a="1"/>
  <c r="J226" i="76"/>
  <c r="J225" i="76"/>
  <c r="I226" i="76" a="1"/>
  <c r="I226" i="76"/>
  <c r="H226" i="76" a="1"/>
  <c r="H226" i="76"/>
  <c r="G226" i="76" a="1"/>
  <c r="G226" i="76"/>
  <c r="G225" i="76"/>
  <c r="F226" i="76" a="1"/>
  <c r="F226" i="76"/>
  <c r="F225" i="76"/>
  <c r="E226" i="76" a="1"/>
  <c r="E226" i="76"/>
  <c r="D226" i="76" a="1"/>
  <c r="D226" i="76"/>
  <c r="C226" i="76" a="1"/>
  <c r="C226" i="76"/>
  <c r="K223" i="76" a="1"/>
  <c r="K223" i="76"/>
  <c r="J223" i="76" a="1"/>
  <c r="J223" i="76"/>
  <c r="I223" i="76" a="1"/>
  <c r="I223" i="76"/>
  <c r="H223" i="76" a="1"/>
  <c r="H223" i="76"/>
  <c r="G223" i="76" a="1"/>
  <c r="G223" i="76"/>
  <c r="F223" i="76" a="1"/>
  <c r="F223" i="76"/>
  <c r="E223" i="76" a="1"/>
  <c r="E223" i="76"/>
  <c r="D223" i="76" a="1"/>
  <c r="D223" i="76"/>
  <c r="K217" i="76" a="1"/>
  <c r="K217" i="76"/>
  <c r="J217" i="76" a="1"/>
  <c r="J217" i="76"/>
  <c r="I217" i="76" a="1"/>
  <c r="I217" i="76"/>
  <c r="H217" i="76" a="1"/>
  <c r="G217" i="76" a="1"/>
  <c r="G217" i="76"/>
  <c r="F217" i="76" a="1"/>
  <c r="F217" i="76"/>
  <c r="E217" i="76" a="1"/>
  <c r="E217" i="76"/>
  <c r="D217" i="76" a="1"/>
  <c r="K216" i="76" a="1"/>
  <c r="K216" i="76"/>
  <c r="J216" i="76" a="1"/>
  <c r="J216" i="76"/>
  <c r="I216" i="76" a="1"/>
  <c r="I216" i="76"/>
  <c r="H216" i="76" a="1"/>
  <c r="G216" i="76" a="1"/>
  <c r="G216" i="76"/>
  <c r="F216" i="76" a="1"/>
  <c r="F216" i="76"/>
  <c r="E216" i="76" a="1"/>
  <c r="E216" i="76"/>
  <c r="D216" i="76" a="1"/>
  <c r="K201" i="76" a="1"/>
  <c r="K201" i="76"/>
  <c r="J201" i="76" a="1"/>
  <c r="J201" i="76"/>
  <c r="I201" i="76" a="1"/>
  <c r="I201" i="76"/>
  <c r="H201" i="76" a="1"/>
  <c r="H201" i="76"/>
  <c r="G201" i="76" a="1"/>
  <c r="G201" i="76"/>
  <c r="F201" i="76" a="1"/>
  <c r="F201" i="76"/>
  <c r="E201" i="76" a="1"/>
  <c r="E201" i="76"/>
  <c r="D201" i="76" a="1"/>
  <c r="D201" i="76"/>
  <c r="C201" i="76" a="1"/>
  <c r="C201" i="76"/>
  <c r="K184" i="76" a="1"/>
  <c r="K184" i="76"/>
  <c r="J184" i="76" a="1"/>
  <c r="J184" i="76"/>
  <c r="I184" i="76" a="1"/>
  <c r="I184" i="76"/>
  <c r="H184" i="76" a="1"/>
  <c r="H184" i="76"/>
  <c r="G184" i="76" a="1"/>
  <c r="G184" i="76"/>
  <c r="F184" i="76" a="1"/>
  <c r="F184" i="76"/>
  <c r="E184" i="76" a="1"/>
  <c r="E184" i="76"/>
  <c r="D184" i="76" a="1"/>
  <c r="D184" i="76"/>
  <c r="C184" i="76" a="1"/>
  <c r="C184" i="76"/>
  <c r="K297" i="76" a="1"/>
  <c r="K297" i="76"/>
  <c r="J297" i="76" a="1"/>
  <c r="J297" i="76"/>
  <c r="I297" i="76" a="1"/>
  <c r="I297" i="76"/>
  <c r="H297" i="76" a="1"/>
  <c r="H297" i="76"/>
  <c r="G297" i="76" a="1"/>
  <c r="G297" i="76"/>
  <c r="F297" i="76" a="1"/>
  <c r="F297" i="76"/>
  <c r="E297" i="76" a="1"/>
  <c r="E297" i="76"/>
  <c r="D297" i="76" a="1"/>
  <c r="D297" i="76"/>
  <c r="C297" i="76" a="1"/>
  <c r="C297" i="76"/>
  <c r="K296" i="76" a="1"/>
  <c r="K296" i="76"/>
  <c r="J296" i="76" a="1"/>
  <c r="J296" i="76"/>
  <c r="I296" i="76" a="1"/>
  <c r="I296" i="76"/>
  <c r="H296" i="76" a="1"/>
  <c r="H296" i="76"/>
  <c r="G296" i="76" a="1"/>
  <c r="G296" i="76"/>
  <c r="F296" i="76" a="1"/>
  <c r="F296" i="76"/>
  <c r="E296" i="76" a="1"/>
  <c r="E296" i="76"/>
  <c r="D296" i="76" a="1"/>
  <c r="D296" i="76"/>
  <c r="C296" i="76" a="1"/>
  <c r="C296" i="76"/>
  <c r="K295" i="76" a="1"/>
  <c r="K295" i="76"/>
  <c r="J295" i="76" a="1"/>
  <c r="J295" i="76"/>
  <c r="I295" i="76" a="1"/>
  <c r="I295" i="76"/>
  <c r="H295" i="76" a="1"/>
  <c r="H295" i="76"/>
  <c r="G295" i="76" a="1"/>
  <c r="G295" i="76"/>
  <c r="F295" i="76" a="1"/>
  <c r="F295" i="76"/>
  <c r="E295" i="76" a="1"/>
  <c r="E295" i="76"/>
  <c r="D295" i="76" a="1"/>
  <c r="D295" i="76"/>
  <c r="C295" i="76" a="1"/>
  <c r="C295" i="76"/>
  <c r="K294" i="76" a="1"/>
  <c r="K294" i="76"/>
  <c r="J294" i="76" a="1"/>
  <c r="J294" i="76"/>
  <c r="I294" i="76" a="1"/>
  <c r="I294" i="76"/>
  <c r="H294" i="76" a="1"/>
  <c r="H294" i="76"/>
  <c r="G294" i="76" a="1"/>
  <c r="G294" i="76"/>
  <c r="F294" i="76" a="1"/>
  <c r="F294" i="76"/>
  <c r="E294" i="76" a="1"/>
  <c r="E294" i="76"/>
  <c r="D294" i="76" a="1"/>
  <c r="D294" i="76"/>
  <c r="C294" i="76" a="1"/>
  <c r="C294" i="76"/>
  <c r="K293" i="76" a="1"/>
  <c r="K293" i="76"/>
  <c r="J293" i="76" a="1"/>
  <c r="J293" i="76"/>
  <c r="I293" i="76" a="1"/>
  <c r="I293" i="76"/>
  <c r="H293" i="76" a="1"/>
  <c r="H293" i="76"/>
  <c r="G293" i="76" a="1"/>
  <c r="G293" i="76"/>
  <c r="F293" i="76" a="1"/>
  <c r="F293" i="76"/>
  <c r="E293" i="76" a="1"/>
  <c r="E293" i="76"/>
  <c r="D293" i="76" a="1"/>
  <c r="D293" i="76"/>
  <c r="C293" i="76" a="1"/>
  <c r="C293" i="76"/>
  <c r="K292" i="76" a="1"/>
  <c r="K292" i="76"/>
  <c r="J292" i="76" a="1"/>
  <c r="J292" i="76"/>
  <c r="I292" i="76" a="1"/>
  <c r="I292" i="76"/>
  <c r="H292" i="76" a="1"/>
  <c r="H292" i="76"/>
  <c r="G292" i="76" a="1"/>
  <c r="G292" i="76"/>
  <c r="F292" i="76" a="1"/>
  <c r="F292" i="76"/>
  <c r="E292" i="76" a="1"/>
  <c r="E292" i="76"/>
  <c r="D292" i="76" a="1"/>
  <c r="D292" i="76"/>
  <c r="C292" i="76" a="1"/>
  <c r="C292" i="76"/>
  <c r="K291" i="76" a="1"/>
  <c r="K291" i="76"/>
  <c r="J291" i="76" a="1"/>
  <c r="J291" i="76"/>
  <c r="I291" i="76" a="1"/>
  <c r="I291" i="76"/>
  <c r="H291" i="76" a="1"/>
  <c r="H291" i="76"/>
  <c r="G291" i="76" a="1"/>
  <c r="G291" i="76"/>
  <c r="F291" i="76" a="1"/>
  <c r="F291" i="76"/>
  <c r="E291" i="76" a="1"/>
  <c r="E291" i="76"/>
  <c r="D291" i="76" a="1"/>
  <c r="D291" i="76"/>
  <c r="C291" i="76" a="1"/>
  <c r="C291" i="76"/>
  <c r="K290" i="76" a="1"/>
  <c r="K290" i="76"/>
  <c r="J290" i="76" a="1"/>
  <c r="J290" i="76"/>
  <c r="I290" i="76" a="1"/>
  <c r="I290" i="76"/>
  <c r="H290" i="76" a="1"/>
  <c r="H290" i="76"/>
  <c r="G290" i="76" a="1"/>
  <c r="G290" i="76"/>
  <c r="F290" i="76" a="1"/>
  <c r="F290" i="76"/>
  <c r="E290" i="76" a="1"/>
  <c r="E290" i="76"/>
  <c r="D290" i="76" a="1"/>
  <c r="D290" i="76"/>
  <c r="C290" i="76" a="1"/>
  <c r="C290" i="76"/>
  <c r="K289" i="76" a="1"/>
  <c r="K289" i="76"/>
  <c r="J289" i="76" a="1"/>
  <c r="J289" i="76"/>
  <c r="I289" i="76" a="1"/>
  <c r="I289" i="76"/>
  <c r="H289" i="76" a="1"/>
  <c r="H289" i="76"/>
  <c r="G289" i="76" a="1"/>
  <c r="G289" i="76"/>
  <c r="F289" i="76" a="1"/>
  <c r="F289" i="76"/>
  <c r="E289" i="76" a="1"/>
  <c r="E289" i="76"/>
  <c r="D289" i="76" a="1"/>
  <c r="D289" i="76"/>
  <c r="C289" i="76" a="1"/>
  <c r="C289" i="76"/>
  <c r="K288" i="76" a="1"/>
  <c r="K288" i="76"/>
  <c r="J288" i="76" a="1"/>
  <c r="J288" i="76"/>
  <c r="I288" i="76" a="1"/>
  <c r="I288" i="76"/>
  <c r="H288" i="76" a="1"/>
  <c r="H288" i="76"/>
  <c r="G288" i="76" a="1"/>
  <c r="G288" i="76"/>
  <c r="F288" i="76" a="1"/>
  <c r="F288" i="76"/>
  <c r="E288" i="76" a="1"/>
  <c r="E288" i="76"/>
  <c r="D288" i="76" a="1"/>
  <c r="D288" i="76"/>
  <c r="C288" i="76" a="1"/>
  <c r="C288" i="76"/>
  <c r="K287" i="76" a="1"/>
  <c r="K287" i="76"/>
  <c r="J287" i="76" a="1"/>
  <c r="J287" i="76"/>
  <c r="I287" i="76" a="1"/>
  <c r="I287" i="76"/>
  <c r="H287" i="76" a="1"/>
  <c r="H287" i="76"/>
  <c r="G287" i="76" a="1"/>
  <c r="G287" i="76"/>
  <c r="F287" i="76" a="1"/>
  <c r="F287" i="76"/>
  <c r="E287" i="76" a="1"/>
  <c r="E287" i="76"/>
  <c r="D287" i="76" a="1"/>
  <c r="D287" i="76"/>
  <c r="C287" i="76" a="1"/>
  <c r="C287" i="76"/>
  <c r="K286" i="76" a="1"/>
  <c r="K286" i="76"/>
  <c r="J286" i="76" a="1"/>
  <c r="J286" i="76"/>
  <c r="I286" i="76" a="1"/>
  <c r="I286" i="76"/>
  <c r="H286" i="76" a="1"/>
  <c r="H286" i="76"/>
  <c r="G286" i="76" a="1"/>
  <c r="G286" i="76"/>
  <c r="F286" i="76" a="1"/>
  <c r="F286" i="76"/>
  <c r="E286" i="76" a="1"/>
  <c r="E286" i="76"/>
  <c r="D286" i="76" a="1"/>
  <c r="D286" i="76"/>
  <c r="C286" i="76" a="1"/>
  <c r="C286" i="76"/>
  <c r="K285" i="76" a="1"/>
  <c r="K285" i="76"/>
  <c r="J285" i="76" a="1"/>
  <c r="J285" i="76"/>
  <c r="I285" i="76" a="1"/>
  <c r="I285" i="76"/>
  <c r="H285" i="76" a="1"/>
  <c r="H285" i="76"/>
  <c r="G285" i="76" a="1"/>
  <c r="G285" i="76"/>
  <c r="F285" i="76" a="1"/>
  <c r="F285" i="76"/>
  <c r="E285" i="76" a="1"/>
  <c r="E285" i="76"/>
  <c r="D285" i="76" a="1"/>
  <c r="D285" i="76"/>
  <c r="C285" i="76" a="1"/>
  <c r="C285" i="76"/>
  <c r="K284" i="76" a="1"/>
  <c r="K284" i="76"/>
  <c r="J284" i="76" a="1"/>
  <c r="J284" i="76"/>
  <c r="I284" i="76" a="1"/>
  <c r="I284" i="76"/>
  <c r="H284" i="76" a="1"/>
  <c r="H284" i="76"/>
  <c r="G284" i="76" a="1"/>
  <c r="G284" i="76"/>
  <c r="F284" i="76" a="1"/>
  <c r="F284" i="76"/>
  <c r="E284" i="76" a="1"/>
  <c r="E284" i="76"/>
  <c r="D284" i="76" a="1"/>
  <c r="D284" i="76"/>
  <c r="C284" i="76" a="1"/>
  <c r="C284" i="76"/>
  <c r="K283" i="76" a="1"/>
  <c r="K283" i="76"/>
  <c r="J283" i="76" a="1"/>
  <c r="J283" i="76"/>
  <c r="J298" i="76"/>
  <c r="I283" i="76" a="1"/>
  <c r="I283" i="76"/>
  <c r="H283" i="76" a="1"/>
  <c r="H283" i="76"/>
  <c r="G283" i="76" a="1"/>
  <c r="G283" i="76"/>
  <c r="G298" i="76"/>
  <c r="F283" i="76" a="1"/>
  <c r="F283" i="76"/>
  <c r="E283" i="76" a="1"/>
  <c r="E283" i="76"/>
  <c r="E298" i="76"/>
  <c r="D283" i="76" a="1"/>
  <c r="D283" i="76"/>
  <c r="D298" i="76"/>
  <c r="C283" i="76" a="1"/>
  <c r="C283" i="76"/>
  <c r="C298" i="76"/>
  <c r="K275" i="76" a="1"/>
  <c r="K275" i="76"/>
  <c r="J275" i="76" a="1"/>
  <c r="J275" i="76"/>
  <c r="I275" i="76" a="1"/>
  <c r="I275" i="76"/>
  <c r="H275" i="76" a="1"/>
  <c r="H275" i="76"/>
  <c r="G275" i="76" a="1"/>
  <c r="G275" i="76"/>
  <c r="F275" i="76" a="1"/>
  <c r="F275" i="76"/>
  <c r="E275" i="76" a="1"/>
  <c r="E275" i="76"/>
  <c r="D275" i="76" a="1"/>
  <c r="D275" i="76"/>
  <c r="C275" i="76" a="1"/>
  <c r="C275" i="76"/>
  <c r="K274" i="76" a="1"/>
  <c r="K274" i="76"/>
  <c r="J274" i="76" a="1"/>
  <c r="J274" i="76"/>
  <c r="I274" i="76" a="1"/>
  <c r="I274" i="76"/>
  <c r="H274" i="76" a="1"/>
  <c r="H274" i="76"/>
  <c r="G274" i="76" a="1"/>
  <c r="G274" i="76"/>
  <c r="F274" i="76" a="1"/>
  <c r="F274" i="76"/>
  <c r="E274" i="76" a="1"/>
  <c r="E274" i="76"/>
  <c r="D274" i="76" a="1"/>
  <c r="D274" i="76"/>
  <c r="C274" i="76" a="1"/>
  <c r="C274" i="76"/>
  <c r="K273" i="76" a="1"/>
  <c r="K273" i="76"/>
  <c r="J273" i="76" a="1"/>
  <c r="J273" i="76"/>
  <c r="I273" i="76" a="1"/>
  <c r="I273" i="76"/>
  <c r="H273" i="76" a="1"/>
  <c r="H273" i="76"/>
  <c r="G273" i="76" a="1"/>
  <c r="G273" i="76"/>
  <c r="F273" i="76" a="1"/>
  <c r="F273" i="76"/>
  <c r="E273" i="76" a="1"/>
  <c r="E273" i="76"/>
  <c r="D273" i="76" a="1"/>
  <c r="D273" i="76"/>
  <c r="C273" i="76" a="1"/>
  <c r="C273" i="76"/>
  <c r="K272" i="76" a="1"/>
  <c r="K272" i="76"/>
  <c r="J272" i="76" a="1"/>
  <c r="J272" i="76"/>
  <c r="I272" i="76" a="1"/>
  <c r="I272" i="76"/>
  <c r="I253" i="76"/>
  <c r="H272" i="76" a="1"/>
  <c r="H272" i="76"/>
  <c r="G272" i="76" a="1"/>
  <c r="G272" i="76"/>
  <c r="F272" i="76" a="1"/>
  <c r="F272" i="76"/>
  <c r="F253" i="76"/>
  <c r="E272" i="76" a="1"/>
  <c r="E272" i="76"/>
  <c r="E253" i="76"/>
  <c r="D272" i="76" a="1"/>
  <c r="D272" i="76"/>
  <c r="C272" i="76" a="1"/>
  <c r="C272" i="76"/>
  <c r="C253" i="76"/>
  <c r="K271" i="76" a="1"/>
  <c r="K271" i="76"/>
  <c r="J271" i="76" a="1"/>
  <c r="J271" i="76"/>
  <c r="J246" i="76"/>
  <c r="I271" i="76" a="1"/>
  <c r="I271" i="76"/>
  <c r="I246" i="76"/>
  <c r="H271" i="76" a="1"/>
  <c r="H271" i="76"/>
  <c r="H246" i="76"/>
  <c r="G271" i="76" a="1"/>
  <c r="G271" i="76"/>
  <c r="F271" i="76" a="1"/>
  <c r="F271" i="76"/>
  <c r="E271" i="76" a="1"/>
  <c r="E271" i="76"/>
  <c r="E246" i="76"/>
  <c r="D271" i="76" a="1"/>
  <c r="D271" i="76"/>
  <c r="C271" i="76" a="1"/>
  <c r="C271" i="76"/>
  <c r="K270" i="76" a="1"/>
  <c r="K270" i="76"/>
  <c r="J270" i="76" a="1"/>
  <c r="J270" i="76"/>
  <c r="I270" i="76" a="1"/>
  <c r="I270" i="76"/>
  <c r="H270" i="76" a="1"/>
  <c r="H270" i="76"/>
  <c r="G270" i="76" a="1"/>
  <c r="G270" i="76"/>
  <c r="F270" i="76" a="1"/>
  <c r="F270" i="76"/>
  <c r="E270" i="76" a="1"/>
  <c r="E270" i="76"/>
  <c r="D270" i="76" a="1"/>
  <c r="D270" i="76"/>
  <c r="C270" i="76" a="1"/>
  <c r="C270" i="76"/>
  <c r="K269" i="76" a="1"/>
  <c r="K269" i="76"/>
  <c r="J269" i="76" a="1"/>
  <c r="J269" i="76"/>
  <c r="I269" i="76" a="1"/>
  <c r="I269" i="76"/>
  <c r="H269" i="76" a="1"/>
  <c r="H269" i="76"/>
  <c r="G269" i="76" a="1"/>
  <c r="G269" i="76"/>
  <c r="G244" i="76"/>
  <c r="F269" i="76" a="1"/>
  <c r="F269" i="76"/>
  <c r="E269" i="76" a="1"/>
  <c r="E269" i="76"/>
  <c r="D269" i="76" a="1"/>
  <c r="D269" i="76"/>
  <c r="D244" i="76"/>
  <c r="C269" i="76" a="1"/>
  <c r="C269" i="76"/>
  <c r="K268" i="76" a="1"/>
  <c r="K268" i="76"/>
  <c r="K245" i="76"/>
  <c r="J268" i="76" a="1"/>
  <c r="J268" i="76"/>
  <c r="J245" i="76"/>
  <c r="I268" i="76" a="1"/>
  <c r="I268" i="76"/>
  <c r="I245" i="76"/>
  <c r="H268" i="76" a="1"/>
  <c r="H268" i="76"/>
  <c r="H245" i="76"/>
  <c r="G268" i="76" a="1"/>
  <c r="G268" i="76"/>
  <c r="G245" i="76"/>
  <c r="F268" i="76" a="1"/>
  <c r="F268" i="76"/>
  <c r="E268" i="76" a="1"/>
  <c r="E268" i="76"/>
  <c r="D268" i="76" a="1"/>
  <c r="D268" i="76"/>
  <c r="D245" i="76"/>
  <c r="C268" i="76" a="1"/>
  <c r="C268" i="76"/>
  <c r="K267" i="76" a="1"/>
  <c r="K267" i="76"/>
  <c r="J267" i="76" a="1"/>
  <c r="J267" i="76"/>
  <c r="I267" i="76" a="1"/>
  <c r="I267" i="76"/>
  <c r="H267" i="76" a="1"/>
  <c r="H267" i="76"/>
  <c r="H243" i="76"/>
  <c r="G267" i="76" a="1"/>
  <c r="G267" i="76"/>
  <c r="G243" i="76"/>
  <c r="F267" i="76" a="1"/>
  <c r="F267" i="76"/>
  <c r="F243" i="76"/>
  <c r="E267" i="76" a="1"/>
  <c r="E267" i="76"/>
  <c r="E243" i="76"/>
  <c r="D267" i="76" a="1"/>
  <c r="D267" i="76"/>
  <c r="C267" i="76" a="1"/>
  <c r="C267" i="76"/>
  <c r="K266" i="76" a="1"/>
  <c r="K266" i="76"/>
  <c r="J266" i="76" a="1"/>
  <c r="J266" i="76"/>
  <c r="I266" i="76" a="1"/>
  <c r="I266" i="76"/>
  <c r="H266" i="76" a="1"/>
  <c r="H266" i="76"/>
  <c r="G266" i="76" a="1"/>
  <c r="G266" i="76"/>
  <c r="F266" i="76" a="1"/>
  <c r="F266" i="76"/>
  <c r="E266" i="76" a="1"/>
  <c r="E266" i="76"/>
  <c r="D266" i="76" a="1"/>
  <c r="D266" i="76"/>
  <c r="C266" i="76" a="1"/>
  <c r="C266" i="76"/>
  <c r="K265" i="76" a="1"/>
  <c r="K265" i="76"/>
  <c r="J265" i="76" a="1"/>
  <c r="J265" i="76"/>
  <c r="I265" i="76" a="1"/>
  <c r="I265" i="76"/>
  <c r="H265" i="76" a="1"/>
  <c r="H265" i="76"/>
  <c r="G265" i="76" a="1"/>
  <c r="G265" i="76"/>
  <c r="F265" i="76" a="1"/>
  <c r="F265" i="76"/>
  <c r="E265" i="76" a="1"/>
  <c r="E265" i="76"/>
  <c r="D265" i="76" a="1"/>
  <c r="D265" i="76"/>
  <c r="C265" i="76" a="1"/>
  <c r="C265" i="76"/>
  <c r="K264" i="76" a="1"/>
  <c r="K264" i="76"/>
  <c r="J264" i="76" a="1"/>
  <c r="J264" i="76"/>
  <c r="I264" i="76" a="1"/>
  <c r="I264" i="76"/>
  <c r="H264" i="76" a="1"/>
  <c r="H264" i="76"/>
  <c r="G264" i="76" a="1"/>
  <c r="G264" i="76"/>
  <c r="F264" i="76" a="1"/>
  <c r="F264" i="76"/>
  <c r="E264" i="76" a="1"/>
  <c r="E264" i="76"/>
  <c r="D264" i="76" a="1"/>
  <c r="D264" i="76"/>
  <c r="C264" i="76" a="1"/>
  <c r="C264" i="76"/>
  <c r="K263" i="76" a="1"/>
  <c r="K263" i="76"/>
  <c r="J263" i="76" a="1"/>
  <c r="J263" i="76"/>
  <c r="I263" i="76" a="1"/>
  <c r="I263" i="76"/>
  <c r="H263" i="76" a="1"/>
  <c r="H263" i="76"/>
  <c r="H247" i="76"/>
  <c r="G263" i="76" a="1"/>
  <c r="G263" i="76"/>
  <c r="F263" i="76" a="1"/>
  <c r="F263" i="76"/>
  <c r="F247" i="76"/>
  <c r="E263" i="76" a="1"/>
  <c r="E263" i="76"/>
  <c r="D263" i="76" a="1"/>
  <c r="D263" i="76"/>
  <c r="C263" i="76" a="1"/>
  <c r="C263" i="76"/>
  <c r="C247" i="76"/>
  <c r="K262" i="76" a="1"/>
  <c r="K262" i="76"/>
  <c r="J262" i="76" a="1"/>
  <c r="J262" i="76"/>
  <c r="I262" i="76" a="1"/>
  <c r="I262" i="76"/>
  <c r="H262" i="76" a="1"/>
  <c r="H262" i="76"/>
  <c r="G262" i="76" a="1"/>
  <c r="G262" i="76"/>
  <c r="F262" i="76" a="1"/>
  <c r="F262" i="76"/>
  <c r="E262" i="76" a="1"/>
  <c r="E262" i="76"/>
  <c r="D262" i="76" a="1"/>
  <c r="D262" i="76"/>
  <c r="C262" i="76" a="1"/>
  <c r="C262" i="76"/>
  <c r="K261" i="76" a="1"/>
  <c r="K261" i="76"/>
  <c r="J261" i="76" a="1"/>
  <c r="J261" i="76"/>
  <c r="J242" i="76"/>
  <c r="I261" i="76" a="1"/>
  <c r="I261" i="76"/>
  <c r="I242" i="76"/>
  <c r="H261" i="76" a="1"/>
  <c r="H261" i="76"/>
  <c r="G261" i="76" a="1"/>
  <c r="G261" i="76"/>
  <c r="G276" i="76"/>
  <c r="F261" i="76" a="1"/>
  <c r="F261" i="76"/>
  <c r="E261" i="76" a="1"/>
  <c r="E261" i="76"/>
  <c r="E276" i="76"/>
  <c r="D261" i="76" a="1"/>
  <c r="D261" i="76"/>
  <c r="D276" i="76"/>
  <c r="C261" i="76" a="1"/>
  <c r="C261" i="76"/>
  <c r="C276" i="76"/>
  <c r="K177" i="76" a="1"/>
  <c r="K177" i="76"/>
  <c r="K252" i="76"/>
  <c r="J177" i="76" a="1"/>
  <c r="J177" i="76"/>
  <c r="J252" i="76"/>
  <c r="I177" i="76" a="1"/>
  <c r="I177" i="76"/>
  <c r="I252" i="76"/>
  <c r="H177" i="76" a="1"/>
  <c r="H177" i="76"/>
  <c r="H252" i="76"/>
  <c r="G177" i="76" a="1"/>
  <c r="G177" i="76"/>
  <c r="G252" i="76"/>
  <c r="F177" i="76" a="1"/>
  <c r="F177" i="76"/>
  <c r="F252" i="76"/>
  <c r="E177" i="76" a="1"/>
  <c r="E177" i="76"/>
  <c r="E252" i="76"/>
  <c r="D177" i="76" a="1"/>
  <c r="D177" i="76"/>
  <c r="D252" i="76"/>
  <c r="C177" i="76" a="1"/>
  <c r="C177" i="76"/>
  <c r="C252" i="76"/>
  <c r="K176" i="76" a="1"/>
  <c r="K176" i="76"/>
  <c r="K251" i="76"/>
  <c r="J176" i="76" a="1"/>
  <c r="J176" i="76"/>
  <c r="J251" i="76"/>
  <c r="I176" i="76" a="1"/>
  <c r="I176" i="76"/>
  <c r="I251" i="76"/>
  <c r="H176" i="76" a="1"/>
  <c r="H176" i="76"/>
  <c r="H251" i="76"/>
  <c r="G176" i="76" a="1"/>
  <c r="G176" i="76"/>
  <c r="G251" i="76"/>
  <c r="F176" i="76" a="1"/>
  <c r="F176" i="76"/>
  <c r="F251" i="76"/>
  <c r="E176" i="76" a="1"/>
  <c r="E176" i="76"/>
  <c r="E251" i="76"/>
  <c r="D176" i="76" a="1"/>
  <c r="D176" i="76"/>
  <c r="D251" i="76"/>
  <c r="C176" i="76" a="1"/>
  <c r="C176" i="76"/>
  <c r="C251" i="76"/>
  <c r="K175" i="76" a="1"/>
  <c r="K175" i="76"/>
  <c r="K250" i="76"/>
  <c r="J175" i="76" a="1"/>
  <c r="J175" i="76"/>
  <c r="J250" i="76"/>
  <c r="I175" i="76" a="1"/>
  <c r="I175" i="76"/>
  <c r="I250" i="76"/>
  <c r="H175" i="76" a="1"/>
  <c r="H175" i="76"/>
  <c r="H250" i="76"/>
  <c r="G175" i="76" a="1"/>
  <c r="G175" i="76"/>
  <c r="G250" i="76"/>
  <c r="F175" i="76" a="1"/>
  <c r="F175" i="76"/>
  <c r="F250" i="76"/>
  <c r="E175" i="76" a="1"/>
  <c r="E175" i="76"/>
  <c r="E250" i="76"/>
  <c r="D175" i="76" a="1"/>
  <c r="D175" i="76"/>
  <c r="D250" i="76"/>
  <c r="C175" i="76" a="1"/>
  <c r="C175" i="76"/>
  <c r="C250" i="76"/>
  <c r="K174" i="76" a="1"/>
  <c r="K174" i="76"/>
  <c r="J174" i="76" a="1"/>
  <c r="J174" i="76"/>
  <c r="J249" i="76"/>
  <c r="I174" i="76" a="1"/>
  <c r="I174" i="76"/>
  <c r="H174" i="76" a="1"/>
  <c r="H174" i="76"/>
  <c r="H249" i="76"/>
  <c r="G174" i="76" a="1"/>
  <c r="G174" i="76"/>
  <c r="F174" i="76" a="1"/>
  <c r="F174" i="76"/>
  <c r="E174" i="76" a="1"/>
  <c r="E174" i="76"/>
  <c r="E249" i="76"/>
  <c r="D174" i="76" a="1"/>
  <c r="D174" i="76"/>
  <c r="D249" i="76"/>
  <c r="C174" i="76" a="1"/>
  <c r="C174" i="76"/>
  <c r="C249" i="76"/>
  <c r="C173" i="76" a="1"/>
  <c r="C173" i="76"/>
  <c r="C248" i="76"/>
  <c r="C172" i="76" a="1"/>
  <c r="C172" i="76"/>
  <c r="C246" i="76"/>
  <c r="C171" i="76" a="1"/>
  <c r="C171" i="76"/>
  <c r="C245" i="76"/>
  <c r="C170" i="76" a="1"/>
  <c r="C170" i="76"/>
  <c r="C169" i="76" a="1"/>
  <c r="C169" i="76"/>
  <c r="C70" i="76"/>
  <c r="C69" i="76" a="1"/>
  <c r="C69" i="76"/>
  <c r="C68" i="76" a="1"/>
  <c r="C68" i="76"/>
  <c r="C66" i="76" a="1"/>
  <c r="C66" i="76"/>
  <c r="C65" i="76" a="1"/>
  <c r="C65" i="76"/>
  <c r="C64" i="76" a="1"/>
  <c r="C64" i="76"/>
  <c r="C62" i="76" a="1"/>
  <c r="C62" i="76"/>
  <c r="C61" i="76" a="1"/>
  <c r="C61" i="76"/>
  <c r="C60" i="76" a="1"/>
  <c r="C60" i="76"/>
  <c r="C59" i="76" a="1"/>
  <c r="C59" i="76"/>
  <c r="C58" i="76" a="1"/>
  <c r="C58" i="76"/>
  <c r="C57" i="76" a="1"/>
  <c r="C57" i="76"/>
  <c r="C56" i="76" a="1"/>
  <c r="C56" i="76"/>
  <c r="C55" i="76" a="1"/>
  <c r="C55" i="76"/>
  <c r="C54" i="76" a="1"/>
  <c r="C54" i="76"/>
  <c r="C53" i="76" a="1"/>
  <c r="C53" i="76"/>
  <c r="C46" i="76" a="1"/>
  <c r="C46" i="76"/>
  <c r="C45" i="76" a="1"/>
  <c r="C45" i="76"/>
  <c r="C44" i="76" a="1"/>
  <c r="C44" i="76"/>
  <c r="C43" i="76" a="1"/>
  <c r="C43" i="76"/>
  <c r="C41" i="76" a="1"/>
  <c r="C41" i="76"/>
  <c r="C40" i="76" a="1"/>
  <c r="C40" i="76"/>
  <c r="C39" i="76" a="1"/>
  <c r="C39" i="76"/>
  <c r="C38" i="76" a="1"/>
  <c r="C38" i="76"/>
  <c r="C37" i="76" a="1"/>
  <c r="C37" i="76"/>
  <c r="C24" i="76" a="1"/>
  <c r="C24" i="76"/>
  <c r="C23" i="76" a="1"/>
  <c r="C23" i="76"/>
  <c r="C22" i="76" a="1"/>
  <c r="C22" i="76"/>
  <c r="C21" i="76"/>
  <c r="C20" i="76" a="1"/>
  <c r="C20" i="76"/>
  <c r="C19" i="76" a="1"/>
  <c r="C19" i="76"/>
  <c r="C18" i="76" a="1"/>
  <c r="C18" i="76"/>
  <c r="C16" i="76" a="1"/>
  <c r="C16" i="76"/>
  <c r="C14" i="76" a="1"/>
  <c r="C14" i="76"/>
  <c r="C13" i="76" a="1"/>
  <c r="C13" i="76"/>
  <c r="C12" i="76" a="1"/>
  <c r="C12" i="76"/>
  <c r="C11" i="76" a="1"/>
  <c r="C11" i="76"/>
  <c r="C10" i="76" a="1"/>
  <c r="C10" i="76"/>
  <c r="C8" i="76" a="1"/>
  <c r="C8" i="76"/>
  <c r="C241" i="11"/>
  <c r="C778" i="11"/>
  <c r="C777" i="11"/>
  <c r="D721" i="11"/>
  <c r="D739" i="11"/>
  <c r="D757" i="11"/>
  <c r="E721" i="11"/>
  <c r="F721" i="11"/>
  <c r="F739" i="11"/>
  <c r="F757" i="11"/>
  <c r="G721" i="11"/>
  <c r="H721" i="11"/>
  <c r="I721" i="11"/>
  <c r="I739" i="11"/>
  <c r="I757" i="11"/>
  <c r="J721" i="11"/>
  <c r="J739" i="11"/>
  <c r="J757" i="11"/>
  <c r="K721" i="11"/>
  <c r="K739" i="11"/>
  <c r="K757" i="11"/>
  <c r="D722" i="11"/>
  <c r="E722" i="11"/>
  <c r="E740" i="11"/>
  <c r="E758" i="11"/>
  <c r="F722" i="11"/>
  <c r="F740" i="11"/>
  <c r="F758" i="11"/>
  <c r="G722" i="11"/>
  <c r="H722" i="11"/>
  <c r="I722" i="11"/>
  <c r="I740" i="11"/>
  <c r="I758" i="11"/>
  <c r="J722" i="11"/>
  <c r="J740" i="11"/>
  <c r="J758" i="11"/>
  <c r="K722" i="11"/>
  <c r="K740" i="11"/>
  <c r="K758" i="11"/>
  <c r="D723" i="11"/>
  <c r="D741" i="11"/>
  <c r="D759" i="11"/>
  <c r="E723" i="11"/>
  <c r="E741" i="11"/>
  <c r="E759" i="11"/>
  <c r="F723" i="11"/>
  <c r="G723" i="11"/>
  <c r="H723" i="11"/>
  <c r="H741" i="11"/>
  <c r="H759" i="11"/>
  <c r="I723" i="11"/>
  <c r="J723" i="11"/>
  <c r="J741" i="11"/>
  <c r="J759" i="11"/>
  <c r="K723" i="11"/>
  <c r="D724" i="11"/>
  <c r="E724" i="11"/>
  <c r="F724" i="11"/>
  <c r="G724" i="11"/>
  <c r="G742" i="11"/>
  <c r="G760" i="11"/>
  <c r="H724" i="11"/>
  <c r="H742" i="11"/>
  <c r="H760" i="11"/>
  <c r="I724" i="11"/>
  <c r="I742" i="11"/>
  <c r="I760" i="11"/>
  <c r="J724" i="11"/>
  <c r="J742" i="11"/>
  <c r="J760" i="11"/>
  <c r="K724" i="11"/>
  <c r="K742" i="11"/>
  <c r="K760" i="11"/>
  <c r="D725" i="11"/>
  <c r="E725" i="11"/>
  <c r="F725" i="11"/>
  <c r="G725" i="11"/>
  <c r="G743" i="11"/>
  <c r="G761" i="11"/>
  <c r="H725" i="11"/>
  <c r="H743" i="11"/>
  <c r="H761" i="11"/>
  <c r="I725" i="11"/>
  <c r="I743" i="11"/>
  <c r="I761" i="11"/>
  <c r="J725" i="11"/>
  <c r="J743" i="11"/>
  <c r="J761" i="11"/>
  <c r="K725" i="11"/>
  <c r="K743" i="11"/>
  <c r="K761" i="11"/>
  <c r="D726" i="11"/>
  <c r="D744" i="11"/>
  <c r="D762" i="11"/>
  <c r="E726" i="11"/>
  <c r="F726" i="11"/>
  <c r="G726" i="11"/>
  <c r="G744" i="11"/>
  <c r="G762" i="11"/>
  <c r="H726" i="11"/>
  <c r="I726" i="11"/>
  <c r="I744" i="11"/>
  <c r="I762" i="11"/>
  <c r="J726" i="11"/>
  <c r="K726" i="11"/>
  <c r="K744" i="11"/>
  <c r="K762" i="11"/>
  <c r="D727" i="11"/>
  <c r="E727" i="11"/>
  <c r="F727" i="11"/>
  <c r="G727" i="11"/>
  <c r="H727" i="11"/>
  <c r="H745" i="11"/>
  <c r="H763" i="11"/>
  <c r="I727" i="11"/>
  <c r="I745" i="11"/>
  <c r="I763" i="11"/>
  <c r="J727" i="11"/>
  <c r="K727" i="11"/>
  <c r="K745" i="11"/>
  <c r="K763" i="11"/>
  <c r="D728" i="11"/>
  <c r="E728" i="11"/>
  <c r="E746" i="11"/>
  <c r="E764" i="11"/>
  <c r="F728" i="11"/>
  <c r="G728" i="11"/>
  <c r="G746" i="11"/>
  <c r="G764" i="11"/>
  <c r="H728" i="11"/>
  <c r="H746" i="11"/>
  <c r="H764" i="11"/>
  <c r="I728" i="11"/>
  <c r="I746" i="11"/>
  <c r="I764" i="11"/>
  <c r="J728" i="11"/>
  <c r="K728" i="11"/>
  <c r="K746" i="11"/>
  <c r="K764" i="11"/>
  <c r="D729" i="11"/>
  <c r="E729" i="11"/>
  <c r="E747" i="11"/>
  <c r="E765" i="11"/>
  <c r="F729" i="11"/>
  <c r="G729" i="11"/>
  <c r="G747" i="11"/>
  <c r="G765" i="11"/>
  <c r="H729" i="11"/>
  <c r="I729" i="11"/>
  <c r="I747" i="11"/>
  <c r="I765" i="11"/>
  <c r="J729" i="11"/>
  <c r="K729" i="11"/>
  <c r="K747" i="11"/>
  <c r="K765" i="11"/>
  <c r="D730" i="11"/>
  <c r="E730" i="11"/>
  <c r="E748" i="11"/>
  <c r="E766" i="11"/>
  <c r="F730" i="11"/>
  <c r="G730" i="11"/>
  <c r="G748" i="11"/>
  <c r="G766" i="11"/>
  <c r="H730" i="11"/>
  <c r="I730" i="11"/>
  <c r="I748" i="11"/>
  <c r="I766" i="11"/>
  <c r="J730" i="11"/>
  <c r="K730" i="11"/>
  <c r="K748" i="11"/>
  <c r="K766" i="11"/>
  <c r="D731" i="11"/>
  <c r="E731" i="11"/>
  <c r="E749" i="11"/>
  <c r="E767" i="11"/>
  <c r="F731" i="11"/>
  <c r="G731" i="11"/>
  <c r="G749" i="11"/>
  <c r="G767" i="11"/>
  <c r="H731" i="11"/>
  <c r="H749" i="11"/>
  <c r="H767" i="11"/>
  <c r="I731" i="11"/>
  <c r="I749" i="11"/>
  <c r="I767" i="11"/>
  <c r="J731" i="11"/>
  <c r="K731" i="11"/>
  <c r="K749" i="11"/>
  <c r="K767" i="11"/>
  <c r="C722" i="11"/>
  <c r="C723" i="11"/>
  <c r="C741" i="11"/>
  <c r="C759" i="11"/>
  <c r="C724" i="11"/>
  <c r="C725" i="11"/>
  <c r="C743" i="11"/>
  <c r="C761" i="11"/>
  <c r="C726" i="11"/>
  <c r="C744" i="11"/>
  <c r="C762" i="11"/>
  <c r="C727" i="11"/>
  <c r="C745" i="11"/>
  <c r="C763" i="11"/>
  <c r="C728" i="11"/>
  <c r="C729" i="11"/>
  <c r="C747" i="11"/>
  <c r="C765" i="11"/>
  <c r="C730" i="11"/>
  <c r="C731" i="11"/>
  <c r="C749" i="11"/>
  <c r="C767" i="11"/>
  <c r="C721" i="11"/>
  <c r="E739" i="11"/>
  <c r="G739" i="11"/>
  <c r="H739" i="11"/>
  <c r="D740" i="11"/>
  <c r="G740" i="11"/>
  <c r="H740" i="11"/>
  <c r="F741" i="11"/>
  <c r="G741" i="11"/>
  <c r="G759" i="11"/>
  <c r="I741" i="11"/>
  <c r="I759" i="11"/>
  <c r="K741" i="11"/>
  <c r="K759" i="11"/>
  <c r="D742" i="11"/>
  <c r="E742" i="11"/>
  <c r="F742" i="11"/>
  <c r="D743" i="11"/>
  <c r="E743" i="11"/>
  <c r="F743" i="11"/>
  <c r="E744" i="11"/>
  <c r="F744" i="11"/>
  <c r="F762" i="11"/>
  <c r="H744" i="11"/>
  <c r="J744" i="11"/>
  <c r="D745" i="11"/>
  <c r="E745" i="11"/>
  <c r="F745" i="11"/>
  <c r="G745" i="11"/>
  <c r="J745" i="11"/>
  <c r="D746" i="11"/>
  <c r="F746" i="11"/>
  <c r="J746" i="11"/>
  <c r="D747" i="11"/>
  <c r="F747" i="11"/>
  <c r="H747" i="11"/>
  <c r="H765" i="11"/>
  <c r="J747" i="11"/>
  <c r="D748" i="11"/>
  <c r="F748" i="11"/>
  <c r="H748" i="11"/>
  <c r="J748" i="11"/>
  <c r="D749" i="11"/>
  <c r="F749" i="11"/>
  <c r="J749" i="11"/>
  <c r="C740" i="11"/>
  <c r="C742" i="11"/>
  <c r="C746" i="11"/>
  <c r="C748" i="11"/>
  <c r="C739" i="11"/>
  <c r="C232" i="11"/>
  <c r="D922" i="11" a="1"/>
  <c r="D922" i="11"/>
  <c r="E922" i="11" a="1"/>
  <c r="E922" i="11"/>
  <c r="F922" i="11" a="1"/>
  <c r="F922" i="11"/>
  <c r="G922" i="11" a="1"/>
  <c r="G922" i="11"/>
  <c r="H922" i="11" a="1"/>
  <c r="H922" i="11"/>
  <c r="I922" i="11" a="1"/>
  <c r="I922" i="11"/>
  <c r="J922" i="11" a="1"/>
  <c r="J922" i="11"/>
  <c r="K922" i="11" a="1"/>
  <c r="K922" i="11"/>
  <c r="D923" i="11" a="1"/>
  <c r="D923" i="11"/>
  <c r="E923" i="11" a="1"/>
  <c r="E923" i="11"/>
  <c r="F923" i="11" a="1"/>
  <c r="F923" i="11"/>
  <c r="G923" i="11" a="1"/>
  <c r="G923" i="11"/>
  <c r="H923" i="11" a="1"/>
  <c r="H923" i="11"/>
  <c r="I923" i="11" a="1"/>
  <c r="I923" i="11"/>
  <c r="J923" i="11" a="1"/>
  <c r="J923" i="11"/>
  <c r="K923" i="11" a="1"/>
  <c r="K923" i="11"/>
  <c r="D924" i="11" a="1"/>
  <c r="D924" i="11"/>
  <c r="E924" i="11" a="1"/>
  <c r="E924" i="11"/>
  <c r="F924" i="11" a="1"/>
  <c r="F924" i="11"/>
  <c r="G924" i="11" a="1"/>
  <c r="G924" i="11"/>
  <c r="H924" i="11" a="1"/>
  <c r="H924" i="11"/>
  <c r="I924" i="11" a="1"/>
  <c r="I924" i="11"/>
  <c r="J924" i="11" a="1"/>
  <c r="J924" i="11"/>
  <c r="K924" i="11" a="1"/>
  <c r="K924" i="11"/>
  <c r="D925" i="11" a="1"/>
  <c r="D925" i="11"/>
  <c r="E925" i="11" a="1"/>
  <c r="E925" i="11"/>
  <c r="F925" i="11" a="1"/>
  <c r="F925" i="11"/>
  <c r="G925" i="11" a="1"/>
  <c r="G925" i="11"/>
  <c r="H925" i="11" a="1"/>
  <c r="H925" i="11"/>
  <c r="I925" i="11" a="1"/>
  <c r="I925" i="11"/>
  <c r="J925" i="11" a="1"/>
  <c r="J925" i="11"/>
  <c r="K925" i="11" a="1"/>
  <c r="K925" i="11"/>
  <c r="C925" i="11" a="1"/>
  <c r="C925" i="11"/>
  <c r="C924" i="11" a="1"/>
  <c r="C924" i="11"/>
  <c r="C923" i="11" a="1"/>
  <c r="C923" i="11"/>
  <c r="C922" i="11" a="1"/>
  <c r="C922" i="11"/>
  <c r="D912" i="11" a="1"/>
  <c r="D912" i="11"/>
  <c r="E912" i="11" a="1"/>
  <c r="E912" i="11"/>
  <c r="F912" i="11" a="1"/>
  <c r="F912" i="11"/>
  <c r="G912" i="11" a="1"/>
  <c r="G912" i="11"/>
  <c r="H912" i="11" a="1"/>
  <c r="H912" i="11"/>
  <c r="I912" i="11" a="1"/>
  <c r="I912" i="11"/>
  <c r="J912" i="11" a="1"/>
  <c r="J912" i="11"/>
  <c r="K912" i="11" a="1"/>
  <c r="K912" i="11"/>
  <c r="D913" i="11" a="1"/>
  <c r="D913" i="11"/>
  <c r="E913" i="11" a="1"/>
  <c r="E913" i="11"/>
  <c r="F913" i="11" a="1"/>
  <c r="F913" i="11"/>
  <c r="G913" i="11" a="1"/>
  <c r="G913" i="11"/>
  <c r="H913" i="11" a="1"/>
  <c r="H913" i="11"/>
  <c r="I913" i="11" a="1"/>
  <c r="I913" i="11"/>
  <c r="J913" i="11" a="1"/>
  <c r="J913" i="11"/>
  <c r="K913" i="11" a="1"/>
  <c r="K913" i="11"/>
  <c r="D914" i="11" a="1"/>
  <c r="D914" i="11"/>
  <c r="E914" i="11" a="1"/>
  <c r="E914" i="11"/>
  <c r="F914" i="11" a="1"/>
  <c r="F914" i="11"/>
  <c r="G914" i="11" a="1"/>
  <c r="G914" i="11"/>
  <c r="H914" i="11" a="1"/>
  <c r="H914" i="11"/>
  <c r="I914" i="11" a="1"/>
  <c r="I914" i="11"/>
  <c r="J914" i="11" a="1"/>
  <c r="J914" i="11"/>
  <c r="K914" i="11" a="1"/>
  <c r="K914" i="11"/>
  <c r="D915" i="11" a="1"/>
  <c r="D915" i="11"/>
  <c r="E915" i="11" a="1"/>
  <c r="E915" i="11"/>
  <c r="F915" i="11" a="1"/>
  <c r="F915" i="11"/>
  <c r="G915" i="11" a="1"/>
  <c r="G915" i="11"/>
  <c r="H915" i="11" a="1"/>
  <c r="H915" i="11"/>
  <c r="I915" i="11" a="1"/>
  <c r="I915" i="11"/>
  <c r="J915" i="11" a="1"/>
  <c r="J915" i="11"/>
  <c r="K915" i="11" a="1"/>
  <c r="K915" i="11"/>
  <c r="C915" i="11" a="1"/>
  <c r="C915" i="11"/>
  <c r="C914" i="11" a="1"/>
  <c r="C914" i="11"/>
  <c r="C913" i="11" a="1"/>
  <c r="C913" i="11"/>
  <c r="C912" i="11" a="1"/>
  <c r="C912" i="11"/>
  <c r="E933" i="11"/>
  <c r="F933" i="11"/>
  <c r="G933" i="11"/>
  <c r="H933" i="11"/>
  <c r="I933" i="11"/>
  <c r="J933" i="11"/>
  <c r="K933" i="11"/>
  <c r="E934" i="11"/>
  <c r="F934" i="11"/>
  <c r="G934" i="11"/>
  <c r="H934" i="11"/>
  <c r="I934" i="11"/>
  <c r="J934" i="11"/>
  <c r="K934" i="11"/>
  <c r="E935" i="11"/>
  <c r="F935" i="11"/>
  <c r="G935" i="11"/>
  <c r="H935" i="11"/>
  <c r="I935" i="11"/>
  <c r="J935" i="11"/>
  <c r="K935" i="11"/>
  <c r="E936" i="11"/>
  <c r="F936" i="11"/>
  <c r="G936" i="11"/>
  <c r="H936" i="11"/>
  <c r="I936" i="11"/>
  <c r="J936" i="11"/>
  <c r="K936" i="11"/>
  <c r="E937" i="11"/>
  <c r="F937" i="11"/>
  <c r="G937" i="11"/>
  <c r="H937" i="11"/>
  <c r="I937" i="11"/>
  <c r="J937" i="11"/>
  <c r="K937" i="11"/>
  <c r="E938" i="11"/>
  <c r="G938" i="11"/>
  <c r="H938" i="11"/>
  <c r="I938" i="11"/>
  <c r="J938" i="11"/>
  <c r="K938" i="11"/>
  <c r="E939" i="11"/>
  <c r="F939" i="11"/>
  <c r="G939" i="11"/>
  <c r="H939" i="11"/>
  <c r="I939" i="11"/>
  <c r="J939" i="11"/>
  <c r="K939" i="11"/>
  <c r="E940" i="11"/>
  <c r="F940" i="11"/>
  <c r="G940" i="11"/>
  <c r="H940" i="11"/>
  <c r="I940" i="11"/>
  <c r="J940" i="11"/>
  <c r="K940" i="11"/>
  <c r="E941" i="11"/>
  <c r="F941" i="11"/>
  <c r="G941" i="11"/>
  <c r="H941" i="11"/>
  <c r="I941" i="11"/>
  <c r="J941" i="11"/>
  <c r="K941" i="11"/>
  <c r="E942" i="11"/>
  <c r="F942" i="11"/>
  <c r="G942" i="11"/>
  <c r="H942" i="11"/>
  <c r="I942" i="11"/>
  <c r="J942" i="11"/>
  <c r="K942" i="11"/>
  <c r="E943" i="11"/>
  <c r="F943" i="11"/>
  <c r="G943" i="11"/>
  <c r="H943" i="11"/>
  <c r="I943" i="11"/>
  <c r="J943" i="11"/>
  <c r="K943" i="11"/>
  <c r="D934" i="11"/>
  <c r="D935" i="11"/>
  <c r="D936" i="11"/>
  <c r="D937" i="11"/>
  <c r="D938" i="11"/>
  <c r="D939" i="11"/>
  <c r="D940" i="11"/>
  <c r="D941" i="11"/>
  <c r="D942" i="11"/>
  <c r="D943" i="11"/>
  <c r="D933" i="11"/>
  <c r="D952" i="11"/>
  <c r="D953" i="11"/>
  <c r="D954" i="11"/>
  <c r="D955" i="11"/>
  <c r="D956" i="11"/>
  <c r="D957" i="11"/>
  <c r="D958" i="11"/>
  <c r="D959" i="11"/>
  <c r="D960" i="11"/>
  <c r="D961" i="11"/>
  <c r="D962" i="11"/>
  <c r="E952" i="11"/>
  <c r="F952" i="11"/>
  <c r="G952" i="11"/>
  <c r="H952" i="11"/>
  <c r="I952" i="11"/>
  <c r="J952" i="11"/>
  <c r="K952" i="11"/>
  <c r="E953" i="11"/>
  <c r="F953" i="11"/>
  <c r="G953" i="11"/>
  <c r="H953" i="11"/>
  <c r="I953" i="11"/>
  <c r="J953" i="11"/>
  <c r="K953" i="11"/>
  <c r="E954" i="11"/>
  <c r="F954" i="11"/>
  <c r="G954" i="11"/>
  <c r="H954" i="11"/>
  <c r="I954" i="11"/>
  <c r="J954" i="11"/>
  <c r="K954" i="11"/>
  <c r="E955" i="11"/>
  <c r="F955" i="11"/>
  <c r="G955" i="11"/>
  <c r="H955" i="11"/>
  <c r="I955" i="11"/>
  <c r="J955" i="11"/>
  <c r="K955" i="11"/>
  <c r="E956" i="11"/>
  <c r="F956" i="11"/>
  <c r="G956" i="11"/>
  <c r="H956" i="11"/>
  <c r="I956" i="11"/>
  <c r="J956" i="11"/>
  <c r="K956" i="11"/>
  <c r="E957" i="11"/>
  <c r="F957" i="11"/>
  <c r="G957" i="11"/>
  <c r="H957" i="11"/>
  <c r="I957" i="11"/>
  <c r="J957" i="11"/>
  <c r="K957" i="11"/>
  <c r="E958" i="11"/>
  <c r="F958" i="11"/>
  <c r="G958" i="11"/>
  <c r="H958" i="11"/>
  <c r="I958" i="11"/>
  <c r="J958" i="11"/>
  <c r="K958" i="11"/>
  <c r="E959" i="11"/>
  <c r="F959" i="11"/>
  <c r="G959" i="11"/>
  <c r="H959" i="11"/>
  <c r="I959" i="11"/>
  <c r="J959" i="11"/>
  <c r="K959" i="11"/>
  <c r="E960" i="11"/>
  <c r="F960" i="11"/>
  <c r="G960" i="11"/>
  <c r="H960" i="11"/>
  <c r="I960" i="11"/>
  <c r="J960" i="11"/>
  <c r="K960" i="11"/>
  <c r="E961" i="11"/>
  <c r="F961" i="11"/>
  <c r="G961" i="11"/>
  <c r="H961" i="11"/>
  <c r="I961" i="11"/>
  <c r="J961" i="11"/>
  <c r="K961" i="11"/>
  <c r="E962" i="11"/>
  <c r="F962" i="11"/>
  <c r="G962" i="11"/>
  <c r="H962" i="11"/>
  <c r="I962" i="11"/>
  <c r="J962" i="11"/>
  <c r="K962" i="11"/>
  <c r="B970" i="11"/>
  <c r="B951" i="11"/>
  <c r="B932" i="11"/>
  <c r="K583" i="11" a="1"/>
  <c r="K583" i="11"/>
  <c r="J583" i="11" a="1"/>
  <c r="J583" i="11"/>
  <c r="J633" i="11"/>
  <c r="I583" i="11" a="1"/>
  <c r="I583" i="11"/>
  <c r="H583" i="11" a="1"/>
  <c r="H583" i="11"/>
  <c r="G583" i="11" a="1"/>
  <c r="G583" i="11"/>
  <c r="G633" i="11"/>
  <c r="F583" i="11" a="1"/>
  <c r="F583" i="11"/>
  <c r="E583" i="11" a="1"/>
  <c r="E583" i="11"/>
  <c r="D583" i="11" a="1"/>
  <c r="D583" i="11"/>
  <c r="R14" i="45"/>
  <c r="R13" i="45"/>
  <c r="R12" i="45"/>
  <c r="R11" i="45"/>
  <c r="R10" i="45"/>
  <c r="R9" i="45"/>
  <c r="R8" i="45"/>
  <c r="R7" i="45"/>
  <c r="R6" i="45"/>
  <c r="R5" i="45"/>
  <c r="R4" i="45"/>
  <c r="K906" i="11" a="1"/>
  <c r="K906" i="11"/>
  <c r="K905" i="11" a="1"/>
  <c r="K905" i="11"/>
  <c r="K904" i="11" a="1"/>
  <c r="K904" i="11"/>
  <c r="K903" i="11" a="1"/>
  <c r="K903" i="11"/>
  <c r="K902" i="11" a="1"/>
  <c r="K902" i="11"/>
  <c r="K901" i="11" a="1"/>
  <c r="K901" i="11"/>
  <c r="K900" i="11" a="1"/>
  <c r="K900" i="11"/>
  <c r="K899" i="11" a="1"/>
  <c r="K899" i="11"/>
  <c r="K898" i="11" a="1"/>
  <c r="K898" i="11"/>
  <c r="K897" i="11" a="1"/>
  <c r="K897" i="11"/>
  <c r="K896" i="11" a="1"/>
  <c r="K896" i="11"/>
  <c r="K895" i="11" a="1"/>
  <c r="K895" i="11"/>
  <c r="K894" i="11" a="1"/>
  <c r="K894" i="11"/>
  <c r="K893" i="11" a="1"/>
  <c r="K893" i="11"/>
  <c r="K892" i="11" a="1"/>
  <c r="K892" i="11"/>
  <c r="K886" i="11" a="1"/>
  <c r="K886" i="11"/>
  <c r="K884" i="11" a="1"/>
  <c r="K884" i="11"/>
  <c r="K885" i="11" a="1"/>
  <c r="K885" i="11"/>
  <c r="K883" i="11" a="1"/>
  <c r="K883" i="11"/>
  <c r="K882" i="11" a="1"/>
  <c r="K882" i="11"/>
  <c r="K881" i="11" a="1"/>
  <c r="K881" i="11"/>
  <c r="K880" i="11" a="1"/>
  <c r="K880" i="11"/>
  <c r="K879" i="11" a="1"/>
  <c r="K879" i="11"/>
  <c r="K877" i="11" a="1"/>
  <c r="K877" i="11"/>
  <c r="K875" i="11" a="1"/>
  <c r="K875" i="11"/>
  <c r="K876" i="11" a="1"/>
  <c r="K876" i="11"/>
  <c r="K874" i="11" a="1"/>
  <c r="K874" i="11"/>
  <c r="K873" i="11" a="1"/>
  <c r="K873" i="11"/>
  <c r="K872" i="11" a="1"/>
  <c r="K872" i="11"/>
  <c r="K871" i="11" a="1"/>
  <c r="K871" i="11"/>
  <c r="K870" i="11" a="1"/>
  <c r="K870" i="11"/>
  <c r="K868" i="11" a="1"/>
  <c r="K868" i="11"/>
  <c r="K866" i="11" a="1"/>
  <c r="K866" i="11"/>
  <c r="K867" i="11" a="1"/>
  <c r="K867" i="11"/>
  <c r="K865" i="11" a="1"/>
  <c r="K865" i="11"/>
  <c r="K864" i="11" a="1"/>
  <c r="K864" i="11"/>
  <c r="K863" i="11" a="1"/>
  <c r="K863" i="11"/>
  <c r="K862" i="11" a="1"/>
  <c r="K862" i="11"/>
  <c r="K861" i="11" a="1"/>
  <c r="K861" i="11"/>
  <c r="K853" i="11" a="1"/>
  <c r="K853" i="11"/>
  <c r="K852" i="11" a="1"/>
  <c r="K852" i="11"/>
  <c r="K851" i="11" a="1"/>
  <c r="K851" i="11"/>
  <c r="K850" i="11" a="1"/>
  <c r="K850" i="11"/>
  <c r="K849" i="11" a="1"/>
  <c r="K849" i="11"/>
  <c r="K848" i="11" a="1"/>
  <c r="K848" i="11"/>
  <c r="K847" i="11" a="1"/>
  <c r="K847" i="11"/>
  <c r="K845" i="11" a="1"/>
  <c r="K845" i="11"/>
  <c r="K844" i="11" a="1"/>
  <c r="K844" i="11"/>
  <c r="K843" i="11" a="1"/>
  <c r="K843" i="11"/>
  <c r="K842" i="11" a="1"/>
  <c r="K842" i="11"/>
  <c r="K841" i="11" a="1"/>
  <c r="K841" i="11"/>
  <c r="K840" i="11" a="1"/>
  <c r="K840" i="11"/>
  <c r="K839" i="11" a="1"/>
  <c r="K839" i="11"/>
  <c r="K837" i="11" a="1"/>
  <c r="K837" i="11"/>
  <c r="K836" i="11" a="1"/>
  <c r="K836" i="11"/>
  <c r="K835" i="11" a="1"/>
  <c r="K835" i="11"/>
  <c r="K834" i="11" a="1"/>
  <c r="K834" i="11"/>
  <c r="K833" i="11" a="1"/>
  <c r="K833" i="11"/>
  <c r="K832" i="11" a="1"/>
  <c r="K832" i="11"/>
  <c r="K831" i="11" a="1"/>
  <c r="K831" i="11"/>
  <c r="K829" i="11" a="1"/>
  <c r="K829" i="11"/>
  <c r="K828" i="11" a="1"/>
  <c r="K828" i="11"/>
  <c r="K827" i="11" a="1"/>
  <c r="K827" i="11"/>
  <c r="K826" i="11" a="1"/>
  <c r="K826" i="11"/>
  <c r="K825" i="11" a="1"/>
  <c r="K825" i="11"/>
  <c r="K824" i="11" a="1"/>
  <c r="K824" i="11"/>
  <c r="K823" i="11" a="1"/>
  <c r="K823" i="11"/>
  <c r="K821" i="11" a="1"/>
  <c r="K821" i="11"/>
  <c r="K820" i="11" a="1"/>
  <c r="K820" i="11"/>
  <c r="K819" i="11" a="1"/>
  <c r="K819" i="11"/>
  <c r="K818" i="11" a="1"/>
  <c r="K818" i="11"/>
  <c r="K817" i="11" a="1"/>
  <c r="K817" i="11"/>
  <c r="K816" i="11" a="1"/>
  <c r="K816" i="11"/>
  <c r="K815" i="11" a="1"/>
  <c r="K815" i="11"/>
  <c r="K813" i="11" a="1"/>
  <c r="K813" i="11"/>
  <c r="K812" i="11" a="1"/>
  <c r="K812" i="11"/>
  <c r="K811" i="11" a="1"/>
  <c r="K811" i="11"/>
  <c r="K810" i="11" a="1"/>
  <c r="K810" i="11"/>
  <c r="K809" i="11" a="1"/>
  <c r="K809" i="11"/>
  <c r="K808" i="11" a="1"/>
  <c r="K808" i="11"/>
  <c r="K807" i="11" a="1"/>
  <c r="K807" i="11"/>
  <c r="K805" i="11" a="1"/>
  <c r="K805" i="11"/>
  <c r="K804" i="11" a="1"/>
  <c r="K804" i="11"/>
  <c r="K803" i="11" a="1"/>
  <c r="K803" i="11"/>
  <c r="K802" i="11" a="1"/>
  <c r="K802" i="11"/>
  <c r="K801" i="11" a="1"/>
  <c r="K801" i="11"/>
  <c r="K800" i="11" a="1"/>
  <c r="K800" i="11"/>
  <c r="K799" i="11" a="1"/>
  <c r="K799" i="11"/>
  <c r="K792" i="11" a="1"/>
  <c r="K792" i="11"/>
  <c r="K791" i="11" a="1"/>
  <c r="K791" i="11"/>
  <c r="K790" i="11" a="1"/>
  <c r="K790" i="11"/>
  <c r="K789" i="11" a="1"/>
  <c r="K789" i="11"/>
  <c r="K788" i="11" a="1"/>
  <c r="K788" i="11"/>
  <c r="K787" i="11" a="1"/>
  <c r="K787" i="11"/>
  <c r="K786" i="11" a="1"/>
  <c r="K786" i="11"/>
  <c r="K688" i="11" a="1"/>
  <c r="K688" i="11"/>
  <c r="K685" i="11" a="1"/>
  <c r="K685" i="11"/>
  <c r="K680" i="11" a="1"/>
  <c r="K680" i="11"/>
  <c r="K666" i="11" a="1"/>
  <c r="K666" i="11"/>
  <c r="K665" i="11" a="1"/>
  <c r="K665" i="11"/>
  <c r="K664" i="11" a="1"/>
  <c r="K664" i="11"/>
  <c r="K662" i="11" a="1"/>
  <c r="K662" i="11"/>
  <c r="K661" i="11" a="1"/>
  <c r="K661" i="11"/>
  <c r="K660" i="11" a="1"/>
  <c r="K660" i="11"/>
  <c r="K658" i="11" a="1"/>
  <c r="K658" i="11"/>
  <c r="K657" i="11" a="1"/>
  <c r="K657" i="11"/>
  <c r="K656" i="11" a="1"/>
  <c r="K656" i="11"/>
  <c r="K618" i="11" a="1"/>
  <c r="K618" i="11"/>
  <c r="K616" i="11" a="1"/>
  <c r="K616" i="11"/>
  <c r="K612" i="11" a="1"/>
  <c r="K612" i="11"/>
  <c r="K611" i="11" a="1"/>
  <c r="K611" i="11"/>
  <c r="K610" i="11" a="1"/>
  <c r="K610" i="11"/>
  <c r="K609" i="11" a="1"/>
  <c r="K609" i="11"/>
  <c r="K608" i="11" a="1"/>
  <c r="K608" i="11"/>
  <c r="K607" i="11" a="1"/>
  <c r="K607" i="11"/>
  <c r="K604" i="11" a="1"/>
  <c r="K604" i="11"/>
  <c r="K603" i="11" a="1"/>
  <c r="K603" i="11"/>
  <c r="K600" i="11" a="1"/>
  <c r="K600" i="11"/>
  <c r="K599" i="11" a="1"/>
  <c r="K599" i="11"/>
  <c r="K598" i="11" a="1"/>
  <c r="K598" i="11"/>
  <c r="K595" i="11" a="1"/>
  <c r="K595" i="11"/>
  <c r="K594" i="11" a="1"/>
  <c r="K594" i="11"/>
  <c r="K592" i="11" a="1"/>
  <c r="K592" i="11"/>
  <c r="K591" i="11" a="1"/>
  <c r="K591" i="11"/>
  <c r="K590" i="11" a="1"/>
  <c r="K590" i="11"/>
  <c r="K589" i="11" a="1"/>
  <c r="K589" i="11"/>
  <c r="K588" i="11" a="1"/>
  <c r="K588" i="11"/>
  <c r="K585" i="11" a="1"/>
  <c r="K585" i="11"/>
  <c r="K584" i="11" a="1"/>
  <c r="K584" i="11"/>
  <c r="K582" i="11" a="1"/>
  <c r="K582" i="11"/>
  <c r="K581" i="11" a="1"/>
  <c r="K581" i="11"/>
  <c r="K580" i="11" a="1"/>
  <c r="K580" i="11"/>
  <c r="K579" i="11" a="1"/>
  <c r="K579" i="11"/>
  <c r="K578" i="11" a="1"/>
  <c r="K578" i="11"/>
  <c r="K575" i="11" a="1"/>
  <c r="K575" i="11"/>
  <c r="K574" i="11" a="1"/>
  <c r="K574" i="11"/>
  <c r="K572" i="11" a="1"/>
  <c r="K572" i="11"/>
  <c r="K571" i="11" a="1"/>
  <c r="K571" i="11"/>
  <c r="K570" i="11" a="1"/>
  <c r="K570" i="11"/>
  <c r="K569" i="11" a="1"/>
  <c r="K569" i="11"/>
  <c r="K568" i="11" a="1"/>
  <c r="K568" i="11"/>
  <c r="K565" i="11" a="1"/>
  <c r="K565" i="11"/>
  <c r="K564" i="11" a="1"/>
  <c r="K564" i="11"/>
  <c r="K634" i="11"/>
  <c r="K562" i="11" a="1"/>
  <c r="K562" i="11"/>
  <c r="K561" i="11" a="1"/>
  <c r="K561" i="11"/>
  <c r="K560" i="11" a="1"/>
  <c r="K560" i="11"/>
  <c r="K559" i="11" a="1"/>
  <c r="K559" i="11"/>
  <c r="K558" i="11" a="1"/>
  <c r="K558" i="11"/>
  <c r="K628" i="11"/>
  <c r="K550" i="11" a="1"/>
  <c r="K550" i="11"/>
  <c r="K549" i="11" a="1"/>
  <c r="K549" i="11"/>
  <c r="K548" i="11" a="1"/>
  <c r="K548" i="11"/>
  <c r="K547" i="11" a="1"/>
  <c r="K547" i="11"/>
  <c r="K546" i="11" a="1"/>
  <c r="K546" i="11"/>
  <c r="K545" i="11" a="1"/>
  <c r="K545" i="11"/>
  <c r="K544" i="11" a="1"/>
  <c r="K544" i="11"/>
  <c r="K543" i="11" a="1"/>
  <c r="K543" i="11"/>
  <c r="K540" i="11" a="1"/>
  <c r="K540" i="11"/>
  <c r="K539" i="11" a="1"/>
  <c r="K539" i="11"/>
  <c r="K538" i="11" a="1"/>
  <c r="K538" i="11"/>
  <c r="K537" i="11" a="1"/>
  <c r="K537" i="11"/>
  <c r="K536" i="11" a="1"/>
  <c r="K536" i="11"/>
  <c r="K535" i="11" a="1"/>
  <c r="K535" i="11"/>
  <c r="K534" i="11" a="1"/>
  <c r="K534" i="11"/>
  <c r="K533" i="11" a="1"/>
  <c r="K533" i="11"/>
  <c r="K541" i="11"/>
  <c r="K530" i="11" a="1"/>
  <c r="K530" i="11"/>
  <c r="K529" i="11" a="1"/>
  <c r="K529" i="11"/>
  <c r="K528" i="11" a="1"/>
  <c r="K528" i="11"/>
  <c r="K527" i="11" a="1"/>
  <c r="K527" i="11"/>
  <c r="K526" i="11" a="1"/>
  <c r="K526" i="11"/>
  <c r="K525" i="11" a="1"/>
  <c r="K525" i="11"/>
  <c r="K524" i="11" a="1"/>
  <c r="K524" i="11"/>
  <c r="K523" i="11" a="1"/>
  <c r="K523" i="11"/>
  <c r="K531" i="11"/>
  <c r="K448" i="11"/>
  <c r="K447" i="11"/>
  <c r="K446" i="11"/>
  <c r="K445" i="11"/>
  <c r="K444" i="11"/>
  <c r="K443" i="11"/>
  <c r="K442" i="11"/>
  <c r="K441" i="11"/>
  <c r="K440" i="11"/>
  <c r="K439" i="11"/>
  <c r="K438" i="11"/>
  <c r="K454" i="11"/>
  <c r="K409" i="11" a="1"/>
  <c r="K409" i="11"/>
  <c r="K408" i="11" a="1"/>
  <c r="K408" i="11"/>
  <c r="K407" i="11" a="1"/>
  <c r="K407" i="11"/>
  <c r="K406" i="11" a="1"/>
  <c r="K406" i="11"/>
  <c r="K405" i="11" a="1"/>
  <c r="K405" i="11"/>
  <c r="K404" i="11" a="1"/>
  <c r="K404" i="11"/>
  <c r="K403" i="11" a="1"/>
  <c r="K403" i="11"/>
  <c r="K402" i="11" a="1"/>
  <c r="K402" i="11"/>
  <c r="K401" i="11" a="1"/>
  <c r="K401" i="11"/>
  <c r="K400" i="11" a="1"/>
  <c r="K400" i="11"/>
  <c r="K399" i="11" a="1"/>
  <c r="K399" i="11"/>
  <c r="K391" i="11" a="1"/>
  <c r="K391" i="11"/>
  <c r="K390" i="11" a="1"/>
  <c r="K390" i="11"/>
  <c r="K389" i="11" a="1"/>
  <c r="K389" i="11"/>
  <c r="K388" i="11" a="1"/>
  <c r="K388" i="11"/>
  <c r="K387" i="11" a="1"/>
  <c r="K387" i="11"/>
  <c r="K386" i="11" a="1"/>
  <c r="K386" i="11"/>
  <c r="K385" i="11" a="1"/>
  <c r="K385" i="11"/>
  <c r="K384" i="11" a="1"/>
  <c r="K384" i="11"/>
  <c r="K383" i="11" a="1"/>
  <c r="K383" i="11"/>
  <c r="K382" i="11" a="1"/>
  <c r="K382" i="11"/>
  <c r="K381" i="11" a="1"/>
  <c r="K381" i="11"/>
  <c r="K375" i="11"/>
  <c r="K369" i="11"/>
  <c r="K368" i="11"/>
  <c r="K367" i="11"/>
  <c r="K366" i="11"/>
  <c r="K365" i="11"/>
  <c r="K364" i="11"/>
  <c r="K363" i="11"/>
  <c r="K362" i="11"/>
  <c r="K361" i="11"/>
  <c r="K360" i="11"/>
  <c r="K359" i="11"/>
  <c r="K302" i="11"/>
  <c r="K301" i="11"/>
  <c r="K300" i="11"/>
  <c r="K345" i="11"/>
  <c r="K299" i="11"/>
  <c r="K298" i="11"/>
  <c r="K343" i="11"/>
  <c r="K297" i="11"/>
  <c r="K342" i="11"/>
  <c r="K296" i="11"/>
  <c r="K341" i="11"/>
  <c r="K295" i="11"/>
  <c r="K294" i="11"/>
  <c r="K293" i="11"/>
  <c r="K338" i="11"/>
  <c r="K292" i="11"/>
  <c r="K284" i="11"/>
  <c r="K283" i="11"/>
  <c r="K282" i="11"/>
  <c r="K280" i="11"/>
  <c r="K281" i="11"/>
  <c r="K279" i="11"/>
  <c r="K278" i="11"/>
  <c r="K277" i="11"/>
  <c r="K276" i="11"/>
  <c r="K275" i="11"/>
  <c r="K273" i="11"/>
  <c r="K272" i="11"/>
  <c r="K271" i="11"/>
  <c r="K269" i="11"/>
  <c r="K270" i="11"/>
  <c r="K264" i="11"/>
  <c r="K265" i="11"/>
  <c r="K266" i="11"/>
  <c r="K267" i="11"/>
  <c r="K268" i="11"/>
  <c r="K274" i="11"/>
  <c r="C608" i="11" a="1"/>
  <c r="C608" i="11"/>
  <c r="D608" i="11" a="1"/>
  <c r="D608" i="11"/>
  <c r="E608" i="11" a="1"/>
  <c r="E608" i="11"/>
  <c r="F608" i="11" a="1"/>
  <c r="F608" i="11"/>
  <c r="G608" i="11" a="1"/>
  <c r="G608" i="11"/>
  <c r="H608" i="11" a="1"/>
  <c r="H608" i="11"/>
  <c r="I608" i="11" a="1"/>
  <c r="I608" i="11"/>
  <c r="J608" i="11" a="1"/>
  <c r="J608" i="11"/>
  <c r="C611" i="11" a="1"/>
  <c r="C611" i="11"/>
  <c r="D611" i="11" a="1"/>
  <c r="D611" i="11"/>
  <c r="E611" i="11" a="1"/>
  <c r="E611" i="11"/>
  <c r="F611" i="11" a="1"/>
  <c r="F611" i="11"/>
  <c r="G611" i="11" a="1"/>
  <c r="G611" i="11"/>
  <c r="H611" i="11" a="1"/>
  <c r="H611" i="11"/>
  <c r="I611" i="11" a="1"/>
  <c r="I611" i="11"/>
  <c r="J611" i="11" a="1"/>
  <c r="J611" i="11"/>
  <c r="C186" i="11"/>
  <c r="C185" i="11"/>
  <c r="C184" i="11"/>
  <c r="C183" i="11"/>
  <c r="C182" i="11"/>
  <c r="J898" i="11" a="1"/>
  <c r="J898" i="11"/>
  <c r="I898" i="11" a="1"/>
  <c r="I898" i="11"/>
  <c r="H898" i="11" a="1"/>
  <c r="H898" i="11"/>
  <c r="G898" i="11" a="1"/>
  <c r="G898" i="11"/>
  <c r="F898" i="11" a="1"/>
  <c r="F898" i="11"/>
  <c r="E898" i="11" a="1"/>
  <c r="E898" i="11"/>
  <c r="D898" i="11" a="1"/>
  <c r="D898" i="11"/>
  <c r="C898" i="11" a="1"/>
  <c r="C898" i="11"/>
  <c r="J897" i="11" a="1"/>
  <c r="J897" i="11"/>
  <c r="I897" i="11" a="1"/>
  <c r="I897" i="11"/>
  <c r="H897" i="11" a="1"/>
  <c r="H897" i="11"/>
  <c r="G897" i="11" a="1"/>
  <c r="G897" i="11"/>
  <c r="F897" i="11" a="1"/>
  <c r="F897" i="11"/>
  <c r="E897" i="11" a="1"/>
  <c r="E897" i="11"/>
  <c r="D897" i="11" a="1"/>
  <c r="D897" i="11"/>
  <c r="C897" i="11" a="1"/>
  <c r="C897" i="11"/>
  <c r="J618" i="11" a="1"/>
  <c r="J618" i="11"/>
  <c r="I618" i="11" a="1"/>
  <c r="I618" i="11"/>
  <c r="H618" i="11" a="1"/>
  <c r="H618" i="11"/>
  <c r="G618" i="11" a="1"/>
  <c r="G618" i="11"/>
  <c r="F618" i="11" a="1"/>
  <c r="F618" i="11"/>
  <c r="E618" i="11" a="1"/>
  <c r="E618" i="11"/>
  <c r="D618" i="11" a="1"/>
  <c r="D618" i="11"/>
  <c r="C618" i="11" a="1"/>
  <c r="C618" i="11"/>
  <c r="J616" i="11" a="1"/>
  <c r="J616" i="11"/>
  <c r="I616" i="11" a="1"/>
  <c r="I616" i="11"/>
  <c r="H616" i="11" a="1"/>
  <c r="H616" i="11"/>
  <c r="G616" i="11" a="1"/>
  <c r="G616" i="11"/>
  <c r="F616" i="11" a="1"/>
  <c r="F616" i="11"/>
  <c r="E616" i="11" a="1"/>
  <c r="E616" i="11"/>
  <c r="D616" i="11" a="1"/>
  <c r="D616" i="11"/>
  <c r="J612" i="11" a="1"/>
  <c r="J612" i="11"/>
  <c r="I612" i="11" a="1"/>
  <c r="I612" i="11"/>
  <c r="H612" i="11" a="1"/>
  <c r="H612" i="11"/>
  <c r="G612" i="11" a="1"/>
  <c r="G612" i="11"/>
  <c r="F612" i="11" a="1"/>
  <c r="F612" i="11"/>
  <c r="E612" i="11" a="1"/>
  <c r="E612" i="11"/>
  <c r="D612" i="11" a="1"/>
  <c r="D612" i="11"/>
  <c r="C612" i="11" a="1"/>
  <c r="C612" i="11"/>
  <c r="J610" i="11" a="1"/>
  <c r="J610" i="11"/>
  <c r="I610" i="11" a="1"/>
  <c r="I610" i="11"/>
  <c r="H610" i="11" a="1"/>
  <c r="H610" i="11"/>
  <c r="G610" i="11" a="1"/>
  <c r="G610" i="11"/>
  <c r="F610" i="11" a="1"/>
  <c r="F610" i="11"/>
  <c r="E610" i="11" a="1"/>
  <c r="E610" i="11"/>
  <c r="D610" i="11" a="1"/>
  <c r="D610" i="11"/>
  <c r="C610" i="11" a="1"/>
  <c r="C610" i="11"/>
  <c r="J609" i="11" a="1"/>
  <c r="J609" i="11"/>
  <c r="I609" i="11" a="1"/>
  <c r="I609" i="11"/>
  <c r="H609" i="11" a="1"/>
  <c r="H609" i="11"/>
  <c r="G609" i="11" a="1"/>
  <c r="G609" i="11"/>
  <c r="F609" i="11" a="1"/>
  <c r="F609" i="11"/>
  <c r="E609" i="11" a="1"/>
  <c r="E609" i="11"/>
  <c r="D609" i="11" a="1"/>
  <c r="D609" i="11"/>
  <c r="C609" i="11" a="1"/>
  <c r="C609" i="11"/>
  <c r="J607" i="11" a="1"/>
  <c r="J607" i="11"/>
  <c r="I607" i="11" a="1"/>
  <c r="I607" i="11"/>
  <c r="H607" i="11" a="1"/>
  <c r="H607" i="11"/>
  <c r="G607" i="11" a="1"/>
  <c r="G607" i="11"/>
  <c r="F607" i="11" a="1"/>
  <c r="F607" i="11"/>
  <c r="E607" i="11" a="1"/>
  <c r="E607" i="11"/>
  <c r="D607" i="11" a="1"/>
  <c r="D607" i="11"/>
  <c r="D613" i="11"/>
  <c r="C607" i="11" a="1"/>
  <c r="C607" i="11"/>
  <c r="C599" i="11" a="1"/>
  <c r="C599" i="11"/>
  <c r="D599" i="11" a="1"/>
  <c r="D599" i="11"/>
  <c r="E599" i="11" a="1"/>
  <c r="E599" i="11"/>
  <c r="F599" i="11" a="1"/>
  <c r="F599" i="11"/>
  <c r="G599" i="11" a="1"/>
  <c r="G599" i="11"/>
  <c r="H599" i="11" a="1"/>
  <c r="H599" i="11"/>
  <c r="I599" i="11" a="1"/>
  <c r="I599" i="11"/>
  <c r="J599" i="11" a="1"/>
  <c r="J599" i="11"/>
  <c r="J590" i="11" a="1"/>
  <c r="J590" i="11"/>
  <c r="I590" i="11" a="1"/>
  <c r="I590" i="11"/>
  <c r="H590" i="11" a="1"/>
  <c r="H590" i="11"/>
  <c r="G590" i="11" a="1"/>
  <c r="G590" i="11"/>
  <c r="F590" i="11" a="1"/>
  <c r="F590" i="11"/>
  <c r="E590" i="11" a="1"/>
  <c r="E590" i="11"/>
  <c r="D590" i="11" a="1"/>
  <c r="D590" i="11"/>
  <c r="C590" i="11" a="1"/>
  <c r="C590" i="11"/>
  <c r="J580" i="11" a="1"/>
  <c r="J580" i="11"/>
  <c r="I580" i="11" a="1"/>
  <c r="I580" i="11"/>
  <c r="H580" i="11" a="1"/>
  <c r="H580" i="11"/>
  <c r="G580" i="11" a="1"/>
  <c r="G580" i="11"/>
  <c r="F580" i="11" a="1"/>
  <c r="F580" i="11"/>
  <c r="E580" i="11" a="1"/>
  <c r="E580" i="11"/>
  <c r="D580" i="11" a="1"/>
  <c r="D580" i="11"/>
  <c r="J570" i="11" a="1"/>
  <c r="J570" i="11"/>
  <c r="I570" i="11" a="1"/>
  <c r="I570" i="11"/>
  <c r="H570" i="11" a="1"/>
  <c r="H570" i="11"/>
  <c r="G570" i="11" a="1"/>
  <c r="G570" i="11"/>
  <c r="F570" i="11" a="1"/>
  <c r="F570" i="11"/>
  <c r="E570" i="11" a="1"/>
  <c r="E570" i="11"/>
  <c r="D570" i="11" a="1"/>
  <c r="D570" i="11"/>
  <c r="C570" i="11" a="1"/>
  <c r="C570" i="11"/>
  <c r="C560" i="11" a="1"/>
  <c r="C560" i="11"/>
  <c r="D560" i="11" a="1"/>
  <c r="D560" i="11"/>
  <c r="E560" i="11" a="1"/>
  <c r="E560" i="11"/>
  <c r="F560" i="11" a="1"/>
  <c r="F560" i="11"/>
  <c r="G560" i="11" a="1"/>
  <c r="G560" i="11"/>
  <c r="H560" i="11" a="1"/>
  <c r="H560" i="11"/>
  <c r="I560" i="11" a="1"/>
  <c r="I560" i="11"/>
  <c r="J560" i="11" a="1"/>
  <c r="J560" i="11"/>
  <c r="J792" i="11" a="1"/>
  <c r="J792" i="11"/>
  <c r="I792" i="11" a="1"/>
  <c r="I792" i="11"/>
  <c r="H792" i="11" a="1"/>
  <c r="H792" i="11"/>
  <c r="G792" i="11" a="1"/>
  <c r="G792" i="11"/>
  <c r="F792" i="11" a="1"/>
  <c r="F792" i="11"/>
  <c r="E792" i="11" a="1"/>
  <c r="E792" i="11"/>
  <c r="D792" i="11" a="1"/>
  <c r="D792" i="11"/>
  <c r="C792" i="11" a="1"/>
  <c r="C792" i="11"/>
  <c r="J853" i="11" a="1"/>
  <c r="J853" i="11"/>
  <c r="I853" i="11" a="1"/>
  <c r="I853" i="11"/>
  <c r="H853" i="11" a="1"/>
  <c r="H853" i="11"/>
  <c r="G853" i="11" a="1"/>
  <c r="G853" i="11"/>
  <c r="F853" i="11" a="1"/>
  <c r="F853" i="11"/>
  <c r="E853" i="11" a="1"/>
  <c r="E853" i="11"/>
  <c r="D853" i="11" a="1"/>
  <c r="D853" i="11"/>
  <c r="C853" i="11" a="1"/>
  <c r="C853" i="11"/>
  <c r="J852" i="11" a="1"/>
  <c r="J852" i="11"/>
  <c r="I852" i="11" a="1"/>
  <c r="I852" i="11"/>
  <c r="H852" i="11" a="1"/>
  <c r="H852" i="11"/>
  <c r="G852" i="11" a="1"/>
  <c r="G852" i="11"/>
  <c r="F852" i="11" a="1"/>
  <c r="F852" i="11"/>
  <c r="E852" i="11" a="1"/>
  <c r="E852" i="11"/>
  <c r="D852" i="11" a="1"/>
  <c r="D852" i="11"/>
  <c r="C852" i="11" a="1"/>
  <c r="C852" i="11"/>
  <c r="J851" i="11" a="1"/>
  <c r="J851" i="11"/>
  <c r="I851" i="11" a="1"/>
  <c r="I851" i="11"/>
  <c r="H851" i="11" a="1"/>
  <c r="H851" i="11"/>
  <c r="G851" i="11" a="1"/>
  <c r="G851" i="11"/>
  <c r="F851" i="11" a="1"/>
  <c r="F851" i="11"/>
  <c r="E851" i="11" a="1"/>
  <c r="E851" i="11"/>
  <c r="D851" i="11" a="1"/>
  <c r="D851" i="11"/>
  <c r="C851" i="11" a="1"/>
  <c r="C851" i="11"/>
  <c r="J850" i="11" a="1"/>
  <c r="J850" i="11"/>
  <c r="I850" i="11" a="1"/>
  <c r="I850" i="11"/>
  <c r="H850" i="11" a="1"/>
  <c r="H850" i="11"/>
  <c r="G850" i="11" a="1"/>
  <c r="G850" i="11"/>
  <c r="F850" i="11" a="1"/>
  <c r="F850" i="11"/>
  <c r="E850" i="11" a="1"/>
  <c r="E850" i="11"/>
  <c r="D850" i="11" a="1"/>
  <c r="D850" i="11"/>
  <c r="C850" i="11" a="1"/>
  <c r="C850" i="11"/>
  <c r="J849" i="11" a="1"/>
  <c r="J849" i="11"/>
  <c r="I849" i="11" a="1"/>
  <c r="I849" i="11"/>
  <c r="H849" i="11" a="1"/>
  <c r="H849" i="11"/>
  <c r="G849" i="11" a="1"/>
  <c r="G849" i="11"/>
  <c r="F849" i="11" a="1"/>
  <c r="F849" i="11"/>
  <c r="E849" i="11" a="1"/>
  <c r="E849" i="11"/>
  <c r="D849" i="11" a="1"/>
  <c r="D849" i="11"/>
  <c r="C849" i="11" a="1"/>
  <c r="C849" i="11"/>
  <c r="J848" i="11" a="1"/>
  <c r="J848" i="11"/>
  <c r="I848" i="11" a="1"/>
  <c r="I848" i="11"/>
  <c r="H848" i="11" a="1"/>
  <c r="H848" i="11"/>
  <c r="G848" i="11" a="1"/>
  <c r="G848" i="11"/>
  <c r="F848" i="11" a="1"/>
  <c r="F848" i="11"/>
  <c r="E848" i="11" a="1"/>
  <c r="E848" i="11"/>
  <c r="D848" i="11" a="1"/>
  <c r="D848" i="11"/>
  <c r="C848" i="11" a="1"/>
  <c r="C848" i="11"/>
  <c r="J847" i="11" a="1"/>
  <c r="J847" i="11"/>
  <c r="J854" i="11"/>
  <c r="I847" i="11" a="1"/>
  <c r="I847" i="11"/>
  <c r="H847" i="11" a="1"/>
  <c r="H847" i="11"/>
  <c r="H854" i="11"/>
  <c r="G847" i="11" a="1"/>
  <c r="G847" i="11"/>
  <c r="F847" i="11" a="1"/>
  <c r="F847" i="11"/>
  <c r="E847" i="11" a="1"/>
  <c r="E847" i="11"/>
  <c r="D847" i="11" a="1"/>
  <c r="D847" i="11"/>
  <c r="C847" i="11" a="1"/>
  <c r="C847" i="11"/>
  <c r="D892" i="11" a="1"/>
  <c r="D892" i="11"/>
  <c r="E892" i="11" a="1"/>
  <c r="E892" i="11"/>
  <c r="F892" i="11" a="1"/>
  <c r="F892" i="11"/>
  <c r="G892" i="11" a="1"/>
  <c r="G892" i="11"/>
  <c r="H892" i="11" a="1"/>
  <c r="H892" i="11"/>
  <c r="I892" i="11" a="1"/>
  <c r="I892" i="11"/>
  <c r="J892" i="11" a="1"/>
  <c r="J892" i="11"/>
  <c r="D893" i="11" a="1"/>
  <c r="D893" i="11"/>
  <c r="E893" i="11" a="1"/>
  <c r="E893" i="11"/>
  <c r="F893" i="11" a="1"/>
  <c r="F893" i="11"/>
  <c r="G893" i="11" a="1"/>
  <c r="G893" i="11"/>
  <c r="H893" i="11" a="1"/>
  <c r="H893" i="11"/>
  <c r="I893" i="11" a="1"/>
  <c r="I893" i="11"/>
  <c r="J893" i="11" a="1"/>
  <c r="J893" i="11"/>
  <c r="D894" i="11" a="1"/>
  <c r="D894" i="11"/>
  <c r="E894" i="11" a="1"/>
  <c r="E894" i="11"/>
  <c r="F894" i="11" a="1"/>
  <c r="F894" i="11"/>
  <c r="G894" i="11" a="1"/>
  <c r="G894" i="11"/>
  <c r="H894" i="11" a="1"/>
  <c r="H894" i="11"/>
  <c r="I894" i="11" a="1"/>
  <c r="I894" i="11"/>
  <c r="J894" i="11" a="1"/>
  <c r="J894" i="11"/>
  <c r="D895" i="11" a="1"/>
  <c r="D895" i="11"/>
  <c r="E895" i="11" a="1"/>
  <c r="E895" i="11"/>
  <c r="F895" i="11" a="1"/>
  <c r="F895" i="11"/>
  <c r="G895" i="11" a="1"/>
  <c r="G895" i="11"/>
  <c r="H895" i="11" a="1"/>
  <c r="H895" i="11"/>
  <c r="I895" i="11" a="1"/>
  <c r="I895" i="11"/>
  <c r="J895" i="11" a="1"/>
  <c r="J895" i="11"/>
  <c r="D896" i="11" a="1"/>
  <c r="D896" i="11"/>
  <c r="E896" i="11" a="1"/>
  <c r="E896" i="11"/>
  <c r="F896" i="11" a="1"/>
  <c r="F896" i="11"/>
  <c r="G896" i="11" a="1"/>
  <c r="G896" i="11"/>
  <c r="H896" i="11" a="1"/>
  <c r="H896" i="11"/>
  <c r="I896" i="11" a="1"/>
  <c r="I896" i="11"/>
  <c r="J896" i="11" a="1"/>
  <c r="J896" i="11"/>
  <c r="D899" i="11" a="1"/>
  <c r="D899" i="11"/>
  <c r="E899" i="11" a="1"/>
  <c r="E899" i="11"/>
  <c r="F899" i="11" a="1"/>
  <c r="F899" i="11"/>
  <c r="G899" i="11" a="1"/>
  <c r="G899" i="11"/>
  <c r="H899" i="11" a="1"/>
  <c r="H899" i="11"/>
  <c r="I899" i="11" a="1"/>
  <c r="I899" i="11"/>
  <c r="J899" i="11" a="1"/>
  <c r="J899" i="11"/>
  <c r="D900" i="11" a="1"/>
  <c r="D900" i="11"/>
  <c r="E900" i="11" a="1"/>
  <c r="E900" i="11"/>
  <c r="F900" i="11" a="1"/>
  <c r="F900" i="11"/>
  <c r="G900" i="11" a="1"/>
  <c r="G900" i="11"/>
  <c r="H900" i="11" a="1"/>
  <c r="H900" i="11"/>
  <c r="I900" i="11" a="1"/>
  <c r="I900" i="11"/>
  <c r="J900" i="11" a="1"/>
  <c r="J900" i="11"/>
  <c r="D901" i="11" a="1"/>
  <c r="D901" i="11"/>
  <c r="E901" i="11" a="1"/>
  <c r="E901" i="11"/>
  <c r="F901" i="11" a="1"/>
  <c r="F901" i="11"/>
  <c r="G901" i="11" a="1"/>
  <c r="G901" i="11"/>
  <c r="H901" i="11" a="1"/>
  <c r="H901" i="11"/>
  <c r="I901" i="11" a="1"/>
  <c r="I901" i="11"/>
  <c r="J901" i="11" a="1"/>
  <c r="J901" i="11"/>
  <c r="D902" i="11" a="1"/>
  <c r="D902" i="11"/>
  <c r="E902" i="11" a="1"/>
  <c r="E902" i="11"/>
  <c r="F902" i="11" a="1"/>
  <c r="F902" i="11"/>
  <c r="G902" i="11" a="1"/>
  <c r="G902" i="11"/>
  <c r="H902" i="11" a="1"/>
  <c r="H902" i="11"/>
  <c r="I902" i="11" a="1"/>
  <c r="I902" i="11"/>
  <c r="J902" i="11" a="1"/>
  <c r="J902" i="11"/>
  <c r="D903" i="11" a="1"/>
  <c r="D903" i="11"/>
  <c r="E903" i="11" a="1"/>
  <c r="E903" i="11"/>
  <c r="F903" i="11" a="1"/>
  <c r="F903" i="11"/>
  <c r="G903" i="11" a="1"/>
  <c r="G903" i="11"/>
  <c r="H903" i="11" a="1"/>
  <c r="H903" i="11"/>
  <c r="I903" i="11" a="1"/>
  <c r="I903" i="11"/>
  <c r="J903" i="11" a="1"/>
  <c r="J903" i="11"/>
  <c r="D904" i="11" a="1"/>
  <c r="D904" i="11"/>
  <c r="E904" i="11" a="1"/>
  <c r="E904" i="11"/>
  <c r="F904" i="11" a="1"/>
  <c r="F904" i="11"/>
  <c r="G904" i="11" a="1"/>
  <c r="G904" i="11"/>
  <c r="H904" i="11" a="1"/>
  <c r="H904" i="11"/>
  <c r="I904" i="11" a="1"/>
  <c r="I904" i="11"/>
  <c r="J904" i="11" a="1"/>
  <c r="J904" i="11"/>
  <c r="D905" i="11" a="1"/>
  <c r="D905" i="11"/>
  <c r="E905" i="11" a="1"/>
  <c r="E905" i="11"/>
  <c r="F905" i="11" a="1"/>
  <c r="F905" i="11"/>
  <c r="G905" i="11" a="1"/>
  <c r="G905" i="11"/>
  <c r="H905" i="11" a="1"/>
  <c r="H905" i="11"/>
  <c r="I905" i="11" a="1"/>
  <c r="I905" i="11"/>
  <c r="J905" i="11" a="1"/>
  <c r="J905" i="11"/>
  <c r="D906" i="11" a="1"/>
  <c r="D906" i="11"/>
  <c r="E906" i="11" a="1"/>
  <c r="E906" i="11"/>
  <c r="F906" i="11" a="1"/>
  <c r="F906" i="11"/>
  <c r="G906" i="11" a="1"/>
  <c r="G906" i="11"/>
  <c r="H906" i="11" a="1"/>
  <c r="H906" i="11"/>
  <c r="I906" i="11" a="1"/>
  <c r="I906" i="11"/>
  <c r="J906" i="11" a="1"/>
  <c r="J906" i="11"/>
  <c r="C906" i="11" a="1"/>
  <c r="C906" i="11"/>
  <c r="C905" i="11" a="1"/>
  <c r="C905" i="11"/>
  <c r="C903" i="11" a="1"/>
  <c r="C903" i="11"/>
  <c r="C902" i="11" a="1"/>
  <c r="C902" i="11"/>
  <c r="C901" i="11" a="1"/>
  <c r="C901" i="11"/>
  <c r="C896" i="11" a="1"/>
  <c r="C896" i="11"/>
  <c r="C893" i="11" a="1"/>
  <c r="C893" i="11"/>
  <c r="C904" i="11" a="1"/>
  <c r="C904" i="11"/>
  <c r="C900" i="11" a="1"/>
  <c r="C900" i="11"/>
  <c r="C899" i="11" a="1"/>
  <c r="C899" i="11"/>
  <c r="C895" i="11" a="1"/>
  <c r="C895" i="11"/>
  <c r="C894" i="11" a="1"/>
  <c r="C894" i="11"/>
  <c r="C892" i="11" a="1"/>
  <c r="C892" i="11"/>
  <c r="C786" i="11" a="1"/>
  <c r="C786" i="11"/>
  <c r="C787" i="11" a="1"/>
  <c r="C787" i="11"/>
  <c r="D786" i="11" a="1"/>
  <c r="D786" i="11"/>
  <c r="E786" i="11" a="1"/>
  <c r="E786" i="11"/>
  <c r="F786" i="11" a="1"/>
  <c r="F786" i="11"/>
  <c r="G786" i="11" a="1"/>
  <c r="G786" i="11"/>
  <c r="H786" i="11" a="1"/>
  <c r="H786" i="11"/>
  <c r="I786" i="11" a="1"/>
  <c r="I786" i="11"/>
  <c r="J786" i="11" a="1"/>
  <c r="J786" i="11"/>
  <c r="D787" i="11" a="1"/>
  <c r="D787" i="11"/>
  <c r="E787" i="11" a="1"/>
  <c r="E787" i="11"/>
  <c r="F787" i="11" a="1"/>
  <c r="F787" i="11"/>
  <c r="G787" i="11" a="1"/>
  <c r="G787" i="11"/>
  <c r="H787" i="11" a="1"/>
  <c r="H787" i="11"/>
  <c r="I787" i="11" a="1"/>
  <c r="I787" i="11"/>
  <c r="J787" i="11" a="1"/>
  <c r="J787" i="11"/>
  <c r="C820" i="11" a="1"/>
  <c r="C820" i="11"/>
  <c r="D820" i="11" a="1"/>
  <c r="D820" i="11"/>
  <c r="E820" i="11" a="1"/>
  <c r="E820" i="11"/>
  <c r="F820" i="11" a="1"/>
  <c r="F820" i="11"/>
  <c r="G820" i="11" a="1"/>
  <c r="G820" i="11"/>
  <c r="H820" i="11" a="1"/>
  <c r="H820" i="11"/>
  <c r="I820" i="11" a="1"/>
  <c r="I820" i="11"/>
  <c r="J820" i="11" a="1"/>
  <c r="J820" i="11"/>
  <c r="C804" i="11" a="1"/>
  <c r="C804" i="11"/>
  <c r="D804" i="11" a="1"/>
  <c r="D804" i="11"/>
  <c r="E804" i="11" a="1"/>
  <c r="E804" i="11"/>
  <c r="F804" i="11" a="1"/>
  <c r="F804" i="11"/>
  <c r="G804" i="11" a="1"/>
  <c r="G804" i="11"/>
  <c r="H804" i="11" a="1"/>
  <c r="H804" i="11"/>
  <c r="I804" i="11" a="1"/>
  <c r="I804" i="11"/>
  <c r="J804" i="11" a="1"/>
  <c r="J804" i="11"/>
  <c r="J791" i="11" a="1"/>
  <c r="J791" i="11"/>
  <c r="I791" i="11" a="1"/>
  <c r="I791" i="11"/>
  <c r="H791" i="11" a="1"/>
  <c r="H791" i="11"/>
  <c r="G791" i="11" a="1"/>
  <c r="G791" i="11"/>
  <c r="F791" i="11" a="1"/>
  <c r="F791" i="11"/>
  <c r="E791" i="11" a="1"/>
  <c r="E791" i="11"/>
  <c r="D791" i="11" a="1"/>
  <c r="D791" i="11"/>
  <c r="C791" i="11" a="1"/>
  <c r="C791" i="11"/>
  <c r="J790" i="11" a="1"/>
  <c r="J790" i="11"/>
  <c r="I790" i="11" a="1"/>
  <c r="I790" i="11"/>
  <c r="H790" i="11" a="1"/>
  <c r="H790" i="11"/>
  <c r="G790" i="11" a="1"/>
  <c r="G790" i="11"/>
  <c r="F790" i="11" a="1"/>
  <c r="F790" i="11"/>
  <c r="E790" i="11" a="1"/>
  <c r="E790" i="11"/>
  <c r="D790" i="11" a="1"/>
  <c r="D790" i="11"/>
  <c r="C790" i="11" a="1"/>
  <c r="C790" i="11"/>
  <c r="J789" i="11" a="1"/>
  <c r="J789" i="11"/>
  <c r="I789" i="11" a="1"/>
  <c r="I789" i="11"/>
  <c r="H789" i="11" a="1"/>
  <c r="H789" i="11"/>
  <c r="G789" i="11" a="1"/>
  <c r="G789" i="11"/>
  <c r="F789" i="11" a="1"/>
  <c r="F789" i="11"/>
  <c r="E789" i="11" a="1"/>
  <c r="E789" i="11"/>
  <c r="D789" i="11" a="1"/>
  <c r="D789" i="11"/>
  <c r="C789" i="11" a="1"/>
  <c r="C789" i="11"/>
  <c r="J788" i="11" a="1"/>
  <c r="J788" i="11"/>
  <c r="I788" i="11" a="1"/>
  <c r="I788" i="11"/>
  <c r="H788" i="11" a="1"/>
  <c r="H788" i="11"/>
  <c r="G788" i="11" a="1"/>
  <c r="G788" i="11"/>
  <c r="F788" i="11" a="1"/>
  <c r="F788" i="11"/>
  <c r="E788" i="11" a="1"/>
  <c r="E788" i="11"/>
  <c r="D788" i="11" a="1"/>
  <c r="D788" i="11"/>
  <c r="C788" i="11" a="1"/>
  <c r="C788" i="11"/>
  <c r="J886" i="11" a="1"/>
  <c r="J886" i="11"/>
  <c r="I886" i="11" a="1"/>
  <c r="I886" i="11"/>
  <c r="H886" i="11" a="1"/>
  <c r="H886" i="11"/>
  <c r="G886" i="11" a="1"/>
  <c r="G886" i="11"/>
  <c r="F886" i="11" a="1"/>
  <c r="F886" i="11"/>
  <c r="E886" i="11" a="1"/>
  <c r="E886" i="11"/>
  <c r="D886" i="11" a="1"/>
  <c r="D886" i="11"/>
  <c r="C886" i="11" a="1"/>
  <c r="C886" i="11"/>
  <c r="J884" i="11" a="1"/>
  <c r="J884" i="11"/>
  <c r="I884" i="11" a="1"/>
  <c r="I884" i="11"/>
  <c r="H884" i="11" a="1"/>
  <c r="H884" i="11"/>
  <c r="G884" i="11" a="1"/>
  <c r="G884" i="11"/>
  <c r="F884" i="11" a="1"/>
  <c r="F884" i="11"/>
  <c r="E884" i="11" a="1"/>
  <c r="E884" i="11"/>
  <c r="D884" i="11" a="1"/>
  <c r="D884" i="11"/>
  <c r="C884" i="11" a="1"/>
  <c r="C884" i="11"/>
  <c r="J885" i="11" a="1"/>
  <c r="J885" i="11"/>
  <c r="I885" i="11" a="1"/>
  <c r="I885" i="11"/>
  <c r="H885" i="11" a="1"/>
  <c r="H885" i="11"/>
  <c r="G885" i="11" a="1"/>
  <c r="G885" i="11"/>
  <c r="F885" i="11" a="1"/>
  <c r="F885" i="11"/>
  <c r="E885" i="11" a="1"/>
  <c r="E885" i="11"/>
  <c r="D885" i="11" a="1"/>
  <c r="D885" i="11"/>
  <c r="C885" i="11" a="1"/>
  <c r="C885" i="11"/>
  <c r="J883" i="11" a="1"/>
  <c r="J883" i="11"/>
  <c r="I883" i="11" a="1"/>
  <c r="I883" i="11"/>
  <c r="H883" i="11" a="1"/>
  <c r="H883" i="11"/>
  <c r="G883" i="11" a="1"/>
  <c r="G883" i="11"/>
  <c r="F883" i="11" a="1"/>
  <c r="F883" i="11"/>
  <c r="E883" i="11" a="1"/>
  <c r="E883" i="11"/>
  <c r="D883" i="11" a="1"/>
  <c r="D883" i="11"/>
  <c r="C883" i="11" a="1"/>
  <c r="C883" i="11"/>
  <c r="J882" i="11" a="1"/>
  <c r="J882" i="11"/>
  <c r="I882" i="11" a="1"/>
  <c r="I882" i="11"/>
  <c r="H882" i="11" a="1"/>
  <c r="H882" i="11"/>
  <c r="G882" i="11" a="1"/>
  <c r="G882" i="11"/>
  <c r="F882" i="11" a="1"/>
  <c r="F882" i="11"/>
  <c r="E882" i="11" a="1"/>
  <c r="E882" i="11"/>
  <c r="D882" i="11" a="1"/>
  <c r="D882" i="11"/>
  <c r="C882" i="11" a="1"/>
  <c r="C882" i="11"/>
  <c r="J881" i="11" a="1"/>
  <c r="J881" i="11"/>
  <c r="I881" i="11" a="1"/>
  <c r="I881" i="11"/>
  <c r="H881" i="11" a="1"/>
  <c r="H881" i="11"/>
  <c r="G881" i="11" a="1"/>
  <c r="G881" i="11"/>
  <c r="F881" i="11" a="1"/>
  <c r="F881" i="11"/>
  <c r="E881" i="11" a="1"/>
  <c r="E881" i="11"/>
  <c r="D881" i="11" a="1"/>
  <c r="D881" i="11"/>
  <c r="C881" i="11" a="1"/>
  <c r="C881" i="11"/>
  <c r="J880" i="11" a="1"/>
  <c r="J880" i="11"/>
  <c r="I880" i="11" a="1"/>
  <c r="I880" i="11"/>
  <c r="H880" i="11" a="1"/>
  <c r="H880" i="11"/>
  <c r="G880" i="11" a="1"/>
  <c r="G880" i="11"/>
  <c r="F880" i="11" a="1"/>
  <c r="F880" i="11"/>
  <c r="E880" i="11" a="1"/>
  <c r="E880" i="11"/>
  <c r="D880" i="11" a="1"/>
  <c r="D880" i="11"/>
  <c r="C880" i="11" a="1"/>
  <c r="C880" i="11"/>
  <c r="J879" i="11" a="1"/>
  <c r="J879" i="11"/>
  <c r="I879" i="11" a="1"/>
  <c r="I879" i="11"/>
  <c r="I887" i="11"/>
  <c r="H879" i="11" a="1"/>
  <c r="H879" i="11"/>
  <c r="G879" i="11" a="1"/>
  <c r="G879" i="11"/>
  <c r="F879" i="11" a="1"/>
  <c r="F879" i="11"/>
  <c r="F887" i="11"/>
  <c r="E879" i="11" a="1"/>
  <c r="E879" i="11"/>
  <c r="D879" i="11" a="1"/>
  <c r="D879" i="11"/>
  <c r="C879" i="11" a="1"/>
  <c r="C879" i="11"/>
  <c r="J877" i="11" a="1"/>
  <c r="J877" i="11"/>
  <c r="I877" i="11" a="1"/>
  <c r="I877" i="11"/>
  <c r="H877" i="11" a="1"/>
  <c r="H877" i="11"/>
  <c r="G877" i="11" a="1"/>
  <c r="G877" i="11"/>
  <c r="F877" i="11" a="1"/>
  <c r="F877" i="11"/>
  <c r="E877" i="11" a="1"/>
  <c r="E877" i="11"/>
  <c r="D877" i="11" a="1"/>
  <c r="D877" i="11"/>
  <c r="C877" i="11" a="1"/>
  <c r="C877" i="11"/>
  <c r="J875" i="11" a="1"/>
  <c r="J875" i="11"/>
  <c r="I875" i="11" a="1"/>
  <c r="I875" i="11"/>
  <c r="H875" i="11" a="1"/>
  <c r="H875" i="11"/>
  <c r="G875" i="11" a="1"/>
  <c r="G875" i="11"/>
  <c r="F875" i="11" a="1"/>
  <c r="F875" i="11"/>
  <c r="E875" i="11" a="1"/>
  <c r="E875" i="11"/>
  <c r="D875" i="11" a="1"/>
  <c r="D875" i="11"/>
  <c r="C875" i="11" a="1"/>
  <c r="C875" i="11"/>
  <c r="J876" i="11" a="1"/>
  <c r="J876" i="11"/>
  <c r="I876" i="11" a="1"/>
  <c r="I876" i="11"/>
  <c r="H876" i="11" a="1"/>
  <c r="H876" i="11"/>
  <c r="G876" i="11" a="1"/>
  <c r="G876" i="11"/>
  <c r="F876" i="11" a="1"/>
  <c r="F876" i="11"/>
  <c r="E876" i="11" a="1"/>
  <c r="E876" i="11"/>
  <c r="D876" i="11" a="1"/>
  <c r="D876" i="11"/>
  <c r="C876" i="11" a="1"/>
  <c r="C876" i="11"/>
  <c r="J874" i="11" a="1"/>
  <c r="J874" i="11"/>
  <c r="I874" i="11" a="1"/>
  <c r="I874" i="11"/>
  <c r="H874" i="11" a="1"/>
  <c r="H874" i="11"/>
  <c r="G874" i="11" a="1"/>
  <c r="G874" i="11"/>
  <c r="F874" i="11" a="1"/>
  <c r="F874" i="11"/>
  <c r="E874" i="11" a="1"/>
  <c r="E874" i="11"/>
  <c r="D874" i="11" a="1"/>
  <c r="D874" i="11"/>
  <c r="C874" i="11" a="1"/>
  <c r="C874" i="11"/>
  <c r="J873" i="11" a="1"/>
  <c r="J873" i="11"/>
  <c r="I873" i="11" a="1"/>
  <c r="I873" i="11"/>
  <c r="H873" i="11" a="1"/>
  <c r="H873" i="11"/>
  <c r="G873" i="11" a="1"/>
  <c r="G873" i="11"/>
  <c r="F873" i="11" a="1"/>
  <c r="F873" i="11"/>
  <c r="E873" i="11" a="1"/>
  <c r="E873" i="11"/>
  <c r="D873" i="11" a="1"/>
  <c r="D873" i="11"/>
  <c r="C873" i="11" a="1"/>
  <c r="C873" i="11"/>
  <c r="J872" i="11" a="1"/>
  <c r="J872" i="11"/>
  <c r="I872" i="11" a="1"/>
  <c r="I872" i="11"/>
  <c r="H872" i="11" a="1"/>
  <c r="H872" i="11"/>
  <c r="G872" i="11" a="1"/>
  <c r="G872" i="11"/>
  <c r="F872" i="11" a="1"/>
  <c r="F872" i="11"/>
  <c r="E872" i="11" a="1"/>
  <c r="E872" i="11"/>
  <c r="D872" i="11" a="1"/>
  <c r="D872" i="11"/>
  <c r="J871" i="11" a="1"/>
  <c r="J871" i="11"/>
  <c r="I871" i="11" a="1"/>
  <c r="I871" i="11"/>
  <c r="H871" i="11" a="1"/>
  <c r="H871" i="11"/>
  <c r="G871" i="11" a="1"/>
  <c r="G871" i="11"/>
  <c r="F871" i="11" a="1"/>
  <c r="F871" i="11"/>
  <c r="E871" i="11" a="1"/>
  <c r="E871" i="11"/>
  <c r="D871" i="11" a="1"/>
  <c r="D871" i="11"/>
  <c r="C871" i="11" a="1"/>
  <c r="C871" i="11"/>
  <c r="J870" i="11" a="1"/>
  <c r="J870" i="11"/>
  <c r="I870" i="11" a="1"/>
  <c r="I870" i="11"/>
  <c r="H870" i="11" a="1"/>
  <c r="H870" i="11"/>
  <c r="G870" i="11" a="1"/>
  <c r="G870" i="11"/>
  <c r="F870" i="11" a="1"/>
  <c r="F870" i="11"/>
  <c r="E870" i="11" a="1"/>
  <c r="E870" i="11"/>
  <c r="D870" i="11" a="1"/>
  <c r="D870" i="11"/>
  <c r="C870" i="11" a="1"/>
  <c r="C870" i="11"/>
  <c r="J868" i="11" a="1"/>
  <c r="J868" i="11"/>
  <c r="I868" i="11" a="1"/>
  <c r="I868" i="11"/>
  <c r="H868" i="11" a="1"/>
  <c r="H868" i="11"/>
  <c r="G868" i="11" a="1"/>
  <c r="G868" i="11"/>
  <c r="F868" i="11" a="1"/>
  <c r="F868" i="11"/>
  <c r="E868" i="11" a="1"/>
  <c r="E868" i="11"/>
  <c r="D868" i="11" a="1"/>
  <c r="D868" i="11"/>
  <c r="C868" i="11" a="1"/>
  <c r="C868" i="11"/>
  <c r="J866" i="11" a="1"/>
  <c r="J866" i="11"/>
  <c r="I866" i="11" a="1"/>
  <c r="I866" i="11"/>
  <c r="H866" i="11" a="1"/>
  <c r="H866" i="11"/>
  <c r="G866" i="11" a="1"/>
  <c r="G866" i="11"/>
  <c r="F866" i="11" a="1"/>
  <c r="F866" i="11"/>
  <c r="E866" i="11" a="1"/>
  <c r="E866" i="11"/>
  <c r="D866" i="11" a="1"/>
  <c r="D866" i="11"/>
  <c r="C866" i="11" a="1"/>
  <c r="C866" i="11"/>
  <c r="J867" i="11" a="1"/>
  <c r="J867" i="11"/>
  <c r="I867" i="11" a="1"/>
  <c r="I867" i="11"/>
  <c r="H867" i="11" a="1"/>
  <c r="H867" i="11"/>
  <c r="G867" i="11" a="1"/>
  <c r="G867" i="11"/>
  <c r="F867" i="11" a="1"/>
  <c r="F867" i="11"/>
  <c r="E867" i="11" a="1"/>
  <c r="E867" i="11"/>
  <c r="D867" i="11" a="1"/>
  <c r="D867" i="11"/>
  <c r="C867" i="11" a="1"/>
  <c r="C867" i="11"/>
  <c r="J865" i="11" a="1"/>
  <c r="J865" i="11"/>
  <c r="I865" i="11" a="1"/>
  <c r="I865" i="11"/>
  <c r="H865" i="11" a="1"/>
  <c r="H865" i="11"/>
  <c r="G865" i="11" a="1"/>
  <c r="G865" i="11"/>
  <c r="F865" i="11" a="1"/>
  <c r="F865" i="11"/>
  <c r="E865" i="11" a="1"/>
  <c r="E865" i="11"/>
  <c r="D865" i="11" a="1"/>
  <c r="D865" i="11"/>
  <c r="C865" i="11" a="1"/>
  <c r="C865" i="11"/>
  <c r="J864" i="11" a="1"/>
  <c r="J864" i="11"/>
  <c r="I864" i="11" a="1"/>
  <c r="I864" i="11"/>
  <c r="H864" i="11" a="1"/>
  <c r="H864" i="11"/>
  <c r="G864" i="11" a="1"/>
  <c r="G864" i="11"/>
  <c r="F864" i="11" a="1"/>
  <c r="F864" i="11"/>
  <c r="E864" i="11" a="1"/>
  <c r="E864" i="11"/>
  <c r="D864" i="11" a="1"/>
  <c r="D864" i="11"/>
  <c r="C864" i="11" a="1"/>
  <c r="C864" i="11"/>
  <c r="J863" i="11" a="1"/>
  <c r="J863" i="11"/>
  <c r="I863" i="11" a="1"/>
  <c r="I863" i="11"/>
  <c r="H863" i="11" a="1"/>
  <c r="H863" i="11"/>
  <c r="G863" i="11" a="1"/>
  <c r="G863" i="11"/>
  <c r="F863" i="11" a="1"/>
  <c r="F863" i="11"/>
  <c r="E863" i="11" a="1"/>
  <c r="E863" i="11"/>
  <c r="D863" i="11" a="1"/>
  <c r="D863" i="11"/>
  <c r="C863" i="11" a="1"/>
  <c r="C863" i="11"/>
  <c r="D861" i="11" a="1"/>
  <c r="D861" i="11"/>
  <c r="D862" i="11" a="1"/>
  <c r="D862" i="11"/>
  <c r="D869" i="11"/>
  <c r="E861" i="11" a="1"/>
  <c r="E861" i="11"/>
  <c r="F861" i="11" a="1"/>
  <c r="F861" i="11"/>
  <c r="F862" i="11" a="1"/>
  <c r="F862" i="11"/>
  <c r="F869" i="11"/>
  <c r="G861" i="11" a="1"/>
  <c r="G861" i="11"/>
  <c r="H861" i="11" a="1"/>
  <c r="H861" i="11"/>
  <c r="I861" i="11" a="1"/>
  <c r="I861" i="11"/>
  <c r="I862" i="11" a="1"/>
  <c r="I862" i="11"/>
  <c r="I869" i="11"/>
  <c r="J861" i="11" a="1"/>
  <c r="J861" i="11"/>
  <c r="E862" i="11" a="1"/>
  <c r="E862" i="11"/>
  <c r="G862" i="11" a="1"/>
  <c r="G862" i="11"/>
  <c r="H862" i="11" a="1"/>
  <c r="H862" i="11"/>
  <c r="J862" i="11" a="1"/>
  <c r="J862" i="11"/>
  <c r="C862" i="11" a="1"/>
  <c r="C862" i="11"/>
  <c r="C861" i="11" a="1"/>
  <c r="C861" i="11"/>
  <c r="J845" i="11" a="1"/>
  <c r="J845" i="11"/>
  <c r="I845" i="11" a="1"/>
  <c r="I845" i="11"/>
  <c r="H845" i="11" a="1"/>
  <c r="H845" i="11"/>
  <c r="G845" i="11" a="1"/>
  <c r="G845" i="11"/>
  <c r="F845" i="11" a="1"/>
  <c r="F845" i="11"/>
  <c r="E845" i="11" a="1"/>
  <c r="E845" i="11"/>
  <c r="D845" i="11" a="1"/>
  <c r="D845" i="11"/>
  <c r="C845" i="11" a="1"/>
  <c r="C845" i="11"/>
  <c r="J844" i="11" a="1"/>
  <c r="J844" i="11"/>
  <c r="I844" i="11" a="1"/>
  <c r="I844" i="11"/>
  <c r="H844" i="11" a="1"/>
  <c r="H844" i="11"/>
  <c r="G844" i="11" a="1"/>
  <c r="G844" i="11"/>
  <c r="F844" i="11" a="1"/>
  <c r="F844" i="11"/>
  <c r="E844" i="11" a="1"/>
  <c r="E844" i="11"/>
  <c r="D844" i="11" a="1"/>
  <c r="D844" i="11"/>
  <c r="C844" i="11" a="1"/>
  <c r="C844" i="11"/>
  <c r="J843" i="11" a="1"/>
  <c r="J843" i="11"/>
  <c r="I843" i="11" a="1"/>
  <c r="I843" i="11"/>
  <c r="H843" i="11" a="1"/>
  <c r="H843" i="11"/>
  <c r="G843" i="11" a="1"/>
  <c r="G843" i="11"/>
  <c r="F843" i="11" a="1"/>
  <c r="F843" i="11"/>
  <c r="E843" i="11" a="1"/>
  <c r="E843" i="11"/>
  <c r="D843" i="11" a="1"/>
  <c r="D843" i="11"/>
  <c r="C843" i="11" a="1"/>
  <c r="C843" i="11"/>
  <c r="J842" i="11" a="1"/>
  <c r="J842" i="11"/>
  <c r="I842" i="11" a="1"/>
  <c r="I842" i="11"/>
  <c r="H842" i="11" a="1"/>
  <c r="H842" i="11"/>
  <c r="G842" i="11" a="1"/>
  <c r="G842" i="11"/>
  <c r="F842" i="11" a="1"/>
  <c r="F842" i="11"/>
  <c r="E842" i="11" a="1"/>
  <c r="E842" i="11"/>
  <c r="D842" i="11" a="1"/>
  <c r="D842" i="11"/>
  <c r="C842" i="11" a="1"/>
  <c r="C842" i="11"/>
  <c r="J841" i="11" a="1"/>
  <c r="J841" i="11"/>
  <c r="I841" i="11" a="1"/>
  <c r="I841" i="11"/>
  <c r="H841" i="11" a="1"/>
  <c r="H841" i="11"/>
  <c r="G841" i="11" a="1"/>
  <c r="G841" i="11"/>
  <c r="F841" i="11" a="1"/>
  <c r="F841" i="11"/>
  <c r="E841" i="11" a="1"/>
  <c r="E841" i="11"/>
  <c r="D841" i="11" a="1"/>
  <c r="D841" i="11"/>
  <c r="C841" i="11" a="1"/>
  <c r="C841" i="11"/>
  <c r="J840" i="11" a="1"/>
  <c r="J840" i="11"/>
  <c r="I840" i="11" a="1"/>
  <c r="I840" i="11"/>
  <c r="H840" i="11" a="1"/>
  <c r="H840" i="11"/>
  <c r="G840" i="11" a="1"/>
  <c r="G840" i="11"/>
  <c r="F840" i="11" a="1"/>
  <c r="F840" i="11"/>
  <c r="E840" i="11" a="1"/>
  <c r="E840" i="11"/>
  <c r="D840" i="11" a="1"/>
  <c r="D840" i="11"/>
  <c r="C840" i="11" a="1"/>
  <c r="C840" i="11"/>
  <c r="J839" i="11" a="1"/>
  <c r="J839" i="11"/>
  <c r="I839" i="11" a="1"/>
  <c r="I839" i="11"/>
  <c r="H839" i="11" a="1"/>
  <c r="H839" i="11"/>
  <c r="G839" i="11" a="1"/>
  <c r="G839" i="11"/>
  <c r="F839" i="11" a="1"/>
  <c r="F839" i="11"/>
  <c r="E839" i="11" a="1"/>
  <c r="E839" i="11"/>
  <c r="E846" i="11"/>
  <c r="D839" i="11" a="1"/>
  <c r="D839" i="11"/>
  <c r="C839" i="11" a="1"/>
  <c r="C839" i="11"/>
  <c r="J837" i="11" a="1"/>
  <c r="J837" i="11"/>
  <c r="I837" i="11" a="1"/>
  <c r="I837" i="11"/>
  <c r="H837" i="11" a="1"/>
  <c r="H837" i="11"/>
  <c r="G837" i="11" a="1"/>
  <c r="G837" i="11"/>
  <c r="F837" i="11" a="1"/>
  <c r="F837" i="11"/>
  <c r="E837" i="11" a="1"/>
  <c r="E837" i="11"/>
  <c r="D837" i="11" a="1"/>
  <c r="D837" i="11"/>
  <c r="C837" i="11" a="1"/>
  <c r="C837" i="11"/>
  <c r="J836" i="11" a="1"/>
  <c r="J836" i="11"/>
  <c r="I836" i="11" a="1"/>
  <c r="I836" i="11"/>
  <c r="H836" i="11" a="1"/>
  <c r="H836" i="11"/>
  <c r="G836" i="11" a="1"/>
  <c r="G836" i="11"/>
  <c r="F836" i="11" a="1"/>
  <c r="F836" i="11"/>
  <c r="E836" i="11" a="1"/>
  <c r="E836" i="11"/>
  <c r="D836" i="11" a="1"/>
  <c r="D836" i="11"/>
  <c r="C836" i="11" a="1"/>
  <c r="C836" i="11"/>
  <c r="J835" i="11" a="1"/>
  <c r="J835" i="11"/>
  <c r="I835" i="11" a="1"/>
  <c r="I835" i="11"/>
  <c r="H835" i="11" a="1"/>
  <c r="H835" i="11"/>
  <c r="G835" i="11" a="1"/>
  <c r="G835" i="11"/>
  <c r="F835" i="11" a="1"/>
  <c r="F835" i="11"/>
  <c r="E835" i="11" a="1"/>
  <c r="E835" i="11"/>
  <c r="D835" i="11" a="1"/>
  <c r="D835" i="11"/>
  <c r="C835" i="11" a="1"/>
  <c r="C835" i="11"/>
  <c r="J834" i="11" a="1"/>
  <c r="J834" i="11"/>
  <c r="I834" i="11" a="1"/>
  <c r="I834" i="11"/>
  <c r="H834" i="11" a="1"/>
  <c r="H834" i="11"/>
  <c r="G834" i="11" a="1"/>
  <c r="G834" i="11"/>
  <c r="F834" i="11" a="1"/>
  <c r="F834" i="11"/>
  <c r="E834" i="11" a="1"/>
  <c r="E834" i="11"/>
  <c r="D834" i="11" a="1"/>
  <c r="D834" i="11"/>
  <c r="C834" i="11" a="1"/>
  <c r="C834" i="11"/>
  <c r="J833" i="11" a="1"/>
  <c r="J833" i="11"/>
  <c r="I833" i="11" a="1"/>
  <c r="I833" i="11"/>
  <c r="H833" i="11" a="1"/>
  <c r="H833" i="11"/>
  <c r="G833" i="11" a="1"/>
  <c r="G833" i="11"/>
  <c r="F833" i="11" a="1"/>
  <c r="F833" i="11"/>
  <c r="E833" i="11" a="1"/>
  <c r="E833" i="11"/>
  <c r="D833" i="11" a="1"/>
  <c r="D833" i="11"/>
  <c r="C833" i="11" a="1"/>
  <c r="C833" i="11"/>
  <c r="J832" i="11" a="1"/>
  <c r="J832" i="11"/>
  <c r="I832" i="11" a="1"/>
  <c r="I832" i="11"/>
  <c r="H832" i="11" a="1"/>
  <c r="H832" i="11"/>
  <c r="G832" i="11" a="1"/>
  <c r="G832" i="11"/>
  <c r="F832" i="11" a="1"/>
  <c r="F832" i="11"/>
  <c r="E832" i="11" a="1"/>
  <c r="E832" i="11"/>
  <c r="D832" i="11" a="1"/>
  <c r="D832" i="11"/>
  <c r="C832" i="11" a="1"/>
  <c r="C832" i="11"/>
  <c r="J831" i="11" a="1"/>
  <c r="J831" i="11"/>
  <c r="J838" i="11"/>
  <c r="I831" i="11" a="1"/>
  <c r="I831" i="11"/>
  <c r="H831" i="11" a="1"/>
  <c r="H831" i="11"/>
  <c r="H838" i="11"/>
  <c r="G831" i="11" a="1"/>
  <c r="G831" i="11"/>
  <c r="F831" i="11" a="1"/>
  <c r="F831" i="11"/>
  <c r="F838" i="11"/>
  <c r="E831" i="11" a="1"/>
  <c r="E831" i="11"/>
  <c r="D831" i="11" a="1"/>
  <c r="D831" i="11"/>
  <c r="C831" i="11" a="1"/>
  <c r="C831" i="11"/>
  <c r="J829" i="11" a="1"/>
  <c r="J829" i="11"/>
  <c r="I829" i="11" a="1"/>
  <c r="I829" i="11"/>
  <c r="H829" i="11" a="1"/>
  <c r="H829" i="11"/>
  <c r="G829" i="11" a="1"/>
  <c r="G829" i="11"/>
  <c r="F829" i="11" a="1"/>
  <c r="F829" i="11"/>
  <c r="E829" i="11" a="1"/>
  <c r="E829" i="11"/>
  <c r="D829" i="11" a="1"/>
  <c r="D829" i="11"/>
  <c r="C829" i="11" a="1"/>
  <c r="C829" i="11"/>
  <c r="J828" i="11" a="1"/>
  <c r="J828" i="11"/>
  <c r="I828" i="11" a="1"/>
  <c r="I828" i="11"/>
  <c r="H828" i="11" a="1"/>
  <c r="H828" i="11"/>
  <c r="G828" i="11" a="1"/>
  <c r="G828" i="11"/>
  <c r="F828" i="11" a="1"/>
  <c r="F828" i="11"/>
  <c r="E828" i="11" a="1"/>
  <c r="E828" i="11"/>
  <c r="D828" i="11" a="1"/>
  <c r="D828" i="11"/>
  <c r="C828" i="11" a="1"/>
  <c r="C828" i="11"/>
  <c r="J827" i="11" a="1"/>
  <c r="J827" i="11"/>
  <c r="I827" i="11" a="1"/>
  <c r="I827" i="11"/>
  <c r="H827" i="11" a="1"/>
  <c r="H827" i="11"/>
  <c r="G827" i="11" a="1"/>
  <c r="G827" i="11"/>
  <c r="F827" i="11" a="1"/>
  <c r="F827" i="11"/>
  <c r="E827" i="11" a="1"/>
  <c r="E827" i="11"/>
  <c r="D827" i="11" a="1"/>
  <c r="D827" i="11"/>
  <c r="C827" i="11" a="1"/>
  <c r="C827" i="11"/>
  <c r="J826" i="11" a="1"/>
  <c r="J826" i="11"/>
  <c r="I826" i="11" a="1"/>
  <c r="I826" i="11"/>
  <c r="H826" i="11" a="1"/>
  <c r="H826" i="11"/>
  <c r="G826" i="11" a="1"/>
  <c r="G826" i="11"/>
  <c r="F826" i="11" a="1"/>
  <c r="F826" i="11"/>
  <c r="E826" i="11" a="1"/>
  <c r="E826" i="11"/>
  <c r="D826" i="11" a="1"/>
  <c r="D826" i="11"/>
  <c r="C826" i="11" a="1"/>
  <c r="C826" i="11"/>
  <c r="J825" i="11" a="1"/>
  <c r="J825" i="11"/>
  <c r="I825" i="11" a="1"/>
  <c r="I825" i="11"/>
  <c r="H825" i="11" a="1"/>
  <c r="H825" i="11"/>
  <c r="G825" i="11" a="1"/>
  <c r="G825" i="11"/>
  <c r="F825" i="11" a="1"/>
  <c r="F825" i="11"/>
  <c r="E825" i="11" a="1"/>
  <c r="E825" i="11"/>
  <c r="D825" i="11" a="1"/>
  <c r="D825" i="11"/>
  <c r="C825" i="11" a="1"/>
  <c r="C825" i="11"/>
  <c r="J824" i="11" a="1"/>
  <c r="J824" i="11"/>
  <c r="I824" i="11" a="1"/>
  <c r="I824" i="11"/>
  <c r="H824" i="11" a="1"/>
  <c r="H824" i="11"/>
  <c r="G824" i="11" a="1"/>
  <c r="G824" i="11"/>
  <c r="F824" i="11" a="1"/>
  <c r="F824" i="11"/>
  <c r="E824" i="11" a="1"/>
  <c r="E824" i="11"/>
  <c r="D824" i="11" a="1"/>
  <c r="D824" i="11"/>
  <c r="C824" i="11" a="1"/>
  <c r="C824" i="11"/>
  <c r="J823" i="11" a="1"/>
  <c r="J823" i="11"/>
  <c r="I823" i="11" a="1"/>
  <c r="I823" i="11"/>
  <c r="H823" i="11" a="1"/>
  <c r="H823" i="11"/>
  <c r="H830" i="11"/>
  <c r="G823" i="11" a="1"/>
  <c r="G823" i="11"/>
  <c r="G830" i="11"/>
  <c r="F823" i="11" a="1"/>
  <c r="F823" i="11"/>
  <c r="F830" i="11"/>
  <c r="E823" i="11" a="1"/>
  <c r="E823" i="11"/>
  <c r="D823" i="11" a="1"/>
  <c r="D823" i="11"/>
  <c r="C823" i="11" a="1"/>
  <c r="C823" i="11"/>
  <c r="J821" i="11" a="1"/>
  <c r="J821" i="11"/>
  <c r="I821" i="11" a="1"/>
  <c r="I821" i="11"/>
  <c r="H821" i="11" a="1"/>
  <c r="H821" i="11"/>
  <c r="G821" i="11" a="1"/>
  <c r="G821" i="11"/>
  <c r="F821" i="11" a="1"/>
  <c r="F821" i="11"/>
  <c r="E821" i="11" a="1"/>
  <c r="E821" i="11"/>
  <c r="D821" i="11" a="1"/>
  <c r="D821" i="11"/>
  <c r="C821" i="11" a="1"/>
  <c r="C821" i="11"/>
  <c r="J819" i="11" a="1"/>
  <c r="J819" i="11"/>
  <c r="I819" i="11" a="1"/>
  <c r="I819" i="11"/>
  <c r="H819" i="11" a="1"/>
  <c r="H819" i="11"/>
  <c r="G819" i="11" a="1"/>
  <c r="G819" i="11"/>
  <c r="F819" i="11" a="1"/>
  <c r="F819" i="11"/>
  <c r="E819" i="11" a="1"/>
  <c r="E819" i="11"/>
  <c r="D819" i="11" a="1"/>
  <c r="D819" i="11"/>
  <c r="C819" i="11" a="1"/>
  <c r="C819" i="11"/>
  <c r="J818" i="11" a="1"/>
  <c r="J818" i="11"/>
  <c r="I818" i="11" a="1"/>
  <c r="I818" i="11"/>
  <c r="H818" i="11" a="1"/>
  <c r="H818" i="11"/>
  <c r="G818" i="11" a="1"/>
  <c r="G818" i="11"/>
  <c r="F818" i="11" a="1"/>
  <c r="F818" i="11"/>
  <c r="E818" i="11" a="1"/>
  <c r="E818" i="11"/>
  <c r="D818" i="11" a="1"/>
  <c r="D818" i="11"/>
  <c r="C818" i="11" a="1"/>
  <c r="C818" i="11"/>
  <c r="J817" i="11" a="1"/>
  <c r="J817" i="11"/>
  <c r="I817" i="11" a="1"/>
  <c r="I817" i="11"/>
  <c r="H817" i="11" a="1"/>
  <c r="H817" i="11"/>
  <c r="G817" i="11" a="1"/>
  <c r="G817" i="11"/>
  <c r="F817" i="11" a="1"/>
  <c r="F817" i="11"/>
  <c r="E817" i="11" a="1"/>
  <c r="E817" i="11"/>
  <c r="D817" i="11" a="1"/>
  <c r="D817" i="11"/>
  <c r="C817" i="11" a="1"/>
  <c r="C817" i="11"/>
  <c r="J816" i="11" a="1"/>
  <c r="J816" i="11"/>
  <c r="I816" i="11" a="1"/>
  <c r="I816" i="11"/>
  <c r="H816" i="11" a="1"/>
  <c r="H816" i="11"/>
  <c r="G816" i="11" a="1"/>
  <c r="G816" i="11"/>
  <c r="F816" i="11" a="1"/>
  <c r="F816" i="11"/>
  <c r="E816" i="11" a="1"/>
  <c r="E816" i="11"/>
  <c r="D816" i="11" a="1"/>
  <c r="D816" i="11"/>
  <c r="C816" i="11" a="1"/>
  <c r="C816" i="11"/>
  <c r="J815" i="11" a="1"/>
  <c r="J815" i="11"/>
  <c r="I815" i="11" a="1"/>
  <c r="I815" i="11"/>
  <c r="H815" i="11" a="1"/>
  <c r="H815" i="11"/>
  <c r="G815" i="11" a="1"/>
  <c r="G815" i="11"/>
  <c r="F815" i="11" a="1"/>
  <c r="F815" i="11"/>
  <c r="E815" i="11" a="1"/>
  <c r="E815" i="11"/>
  <c r="D815" i="11" a="1"/>
  <c r="D815" i="11"/>
  <c r="D822" i="11"/>
  <c r="C815" i="11" a="1"/>
  <c r="C815" i="11"/>
  <c r="J813" i="11" a="1"/>
  <c r="J813" i="11"/>
  <c r="I813" i="11" a="1"/>
  <c r="I813" i="11"/>
  <c r="H813" i="11" a="1"/>
  <c r="H813" i="11"/>
  <c r="G813" i="11" a="1"/>
  <c r="G813" i="11"/>
  <c r="F813" i="11" a="1"/>
  <c r="F813" i="11"/>
  <c r="E813" i="11" a="1"/>
  <c r="E813" i="11"/>
  <c r="D813" i="11" a="1"/>
  <c r="D813" i="11"/>
  <c r="C813" i="11" a="1"/>
  <c r="C813" i="11"/>
  <c r="J812" i="11" a="1"/>
  <c r="J812" i="11"/>
  <c r="I812" i="11" a="1"/>
  <c r="I812" i="11"/>
  <c r="H812" i="11" a="1"/>
  <c r="H812" i="11"/>
  <c r="G812" i="11" a="1"/>
  <c r="G812" i="11"/>
  <c r="F812" i="11" a="1"/>
  <c r="F812" i="11"/>
  <c r="E812" i="11" a="1"/>
  <c r="E812" i="11"/>
  <c r="D812" i="11" a="1"/>
  <c r="D812" i="11"/>
  <c r="C812" i="11" a="1"/>
  <c r="C812" i="11"/>
  <c r="J811" i="11" a="1"/>
  <c r="J811" i="11"/>
  <c r="I811" i="11" a="1"/>
  <c r="I811" i="11"/>
  <c r="H811" i="11" a="1"/>
  <c r="H811" i="11"/>
  <c r="G811" i="11" a="1"/>
  <c r="G811" i="11"/>
  <c r="F811" i="11" a="1"/>
  <c r="F811" i="11"/>
  <c r="E811" i="11" a="1"/>
  <c r="E811" i="11"/>
  <c r="D811" i="11" a="1"/>
  <c r="D811" i="11"/>
  <c r="C811" i="11" a="1"/>
  <c r="C811" i="11"/>
  <c r="J810" i="11" a="1"/>
  <c r="J810" i="11"/>
  <c r="I810" i="11" a="1"/>
  <c r="I810" i="11"/>
  <c r="H810" i="11" a="1"/>
  <c r="H810" i="11"/>
  <c r="G810" i="11" a="1"/>
  <c r="G810" i="11"/>
  <c r="F810" i="11" a="1"/>
  <c r="F810" i="11"/>
  <c r="E810" i="11" a="1"/>
  <c r="E810" i="11"/>
  <c r="D810" i="11" a="1"/>
  <c r="D810" i="11"/>
  <c r="C810" i="11" a="1"/>
  <c r="C810" i="11"/>
  <c r="J809" i="11" a="1"/>
  <c r="J809" i="11"/>
  <c r="I809" i="11" a="1"/>
  <c r="I809" i="11"/>
  <c r="H809" i="11" a="1"/>
  <c r="H809" i="11"/>
  <c r="G809" i="11" a="1"/>
  <c r="G809" i="11"/>
  <c r="F809" i="11" a="1"/>
  <c r="F809" i="11"/>
  <c r="E809" i="11" a="1"/>
  <c r="E809" i="11"/>
  <c r="D809" i="11" a="1"/>
  <c r="D809" i="11"/>
  <c r="C809" i="11" a="1"/>
  <c r="C809" i="11"/>
  <c r="J808" i="11" a="1"/>
  <c r="J808" i="11"/>
  <c r="I808" i="11" a="1"/>
  <c r="I808" i="11"/>
  <c r="H808" i="11" a="1"/>
  <c r="H808" i="11"/>
  <c r="G808" i="11" a="1"/>
  <c r="G808" i="11"/>
  <c r="F808" i="11" a="1"/>
  <c r="F808" i="11"/>
  <c r="E808" i="11" a="1"/>
  <c r="E808" i="11"/>
  <c r="D808" i="11" a="1"/>
  <c r="D808" i="11"/>
  <c r="C808" i="11" a="1"/>
  <c r="C808" i="11"/>
  <c r="J807" i="11" a="1"/>
  <c r="J807" i="11"/>
  <c r="I807" i="11" a="1"/>
  <c r="I807" i="11"/>
  <c r="I814" i="11"/>
  <c r="H807" i="11" a="1"/>
  <c r="H807" i="11"/>
  <c r="G807" i="11" a="1"/>
  <c r="G807" i="11"/>
  <c r="G814" i="11"/>
  <c r="F807" i="11" a="1"/>
  <c r="F807" i="11"/>
  <c r="E807" i="11" a="1"/>
  <c r="E807" i="11"/>
  <c r="D807" i="11" a="1"/>
  <c r="D807" i="11"/>
  <c r="D814" i="11"/>
  <c r="C807" i="11" a="1"/>
  <c r="C807" i="11"/>
  <c r="J805" i="11" a="1"/>
  <c r="J805" i="11"/>
  <c r="I805" i="11" a="1"/>
  <c r="I805" i="11"/>
  <c r="H805" i="11" a="1"/>
  <c r="H805" i="11"/>
  <c r="G805" i="11" a="1"/>
  <c r="G805" i="11"/>
  <c r="F805" i="11" a="1"/>
  <c r="F805" i="11"/>
  <c r="E805" i="11" a="1"/>
  <c r="E805" i="11"/>
  <c r="D805" i="11" a="1"/>
  <c r="D805" i="11"/>
  <c r="C805" i="11" a="1"/>
  <c r="C805" i="11"/>
  <c r="J803" i="11" a="1"/>
  <c r="J803" i="11"/>
  <c r="I803" i="11" a="1"/>
  <c r="I803" i="11"/>
  <c r="H803" i="11" a="1"/>
  <c r="H803" i="11"/>
  <c r="G803" i="11" a="1"/>
  <c r="G803" i="11"/>
  <c r="F803" i="11" a="1"/>
  <c r="F803" i="11"/>
  <c r="E803" i="11" a="1"/>
  <c r="E803" i="11"/>
  <c r="D803" i="11" a="1"/>
  <c r="D803" i="11"/>
  <c r="C803" i="11" a="1"/>
  <c r="C803" i="11"/>
  <c r="J802" i="11" a="1"/>
  <c r="J802" i="11"/>
  <c r="I802" i="11" a="1"/>
  <c r="I802" i="11"/>
  <c r="H802" i="11" a="1"/>
  <c r="H802" i="11"/>
  <c r="G802" i="11" a="1"/>
  <c r="G802" i="11"/>
  <c r="F802" i="11" a="1"/>
  <c r="F802" i="11"/>
  <c r="E802" i="11" a="1"/>
  <c r="E802" i="11"/>
  <c r="D802" i="11" a="1"/>
  <c r="D802" i="11"/>
  <c r="C802" i="11" a="1"/>
  <c r="C802" i="11"/>
  <c r="J801" i="11" a="1"/>
  <c r="J801" i="11"/>
  <c r="I801" i="11" a="1"/>
  <c r="I801" i="11"/>
  <c r="H801" i="11" a="1"/>
  <c r="H801" i="11"/>
  <c r="G801" i="11" a="1"/>
  <c r="G801" i="11"/>
  <c r="F801" i="11" a="1"/>
  <c r="F801" i="11"/>
  <c r="E801" i="11" a="1"/>
  <c r="E801" i="11"/>
  <c r="D801" i="11" a="1"/>
  <c r="D801" i="11"/>
  <c r="C801" i="11" a="1"/>
  <c r="C801" i="11"/>
  <c r="J799" i="11" a="1"/>
  <c r="J799" i="11"/>
  <c r="I799" i="11" a="1"/>
  <c r="I799" i="11"/>
  <c r="H799" i="11" a="1"/>
  <c r="H799" i="11"/>
  <c r="G799" i="11" a="1"/>
  <c r="G799" i="11"/>
  <c r="F799" i="11" a="1"/>
  <c r="F799" i="11"/>
  <c r="E799" i="11" a="1"/>
  <c r="E799" i="11"/>
  <c r="D799" i="11" a="1"/>
  <c r="D799" i="11"/>
  <c r="C799" i="11" a="1"/>
  <c r="C799" i="11"/>
  <c r="D800" i="11" a="1"/>
  <c r="D800" i="11"/>
  <c r="E800" i="11" a="1"/>
  <c r="E800" i="11"/>
  <c r="E806" i="11"/>
  <c r="F800" i="11" a="1"/>
  <c r="F800" i="11"/>
  <c r="G800" i="11" a="1"/>
  <c r="G800" i="11"/>
  <c r="H800" i="11" a="1"/>
  <c r="H800" i="11"/>
  <c r="I800" i="11" a="1"/>
  <c r="I800" i="11"/>
  <c r="J800" i="11" a="1"/>
  <c r="J800" i="11"/>
  <c r="C800" i="11" a="1"/>
  <c r="C800" i="11"/>
  <c r="C806" i="11"/>
  <c r="C292" i="11"/>
  <c r="C337" i="11"/>
  <c r="D656" i="11" a="1"/>
  <c r="D656" i="11"/>
  <c r="E656" i="11" a="1"/>
  <c r="E656" i="11"/>
  <c r="F656" i="11" a="1"/>
  <c r="F656" i="11"/>
  <c r="F660" i="11" a="1"/>
  <c r="F660" i="11"/>
  <c r="F664" i="11" a="1"/>
  <c r="F664" i="11"/>
  <c r="F668" i="11"/>
  <c r="G656" i="11" a="1"/>
  <c r="G656" i="11"/>
  <c r="H656" i="11" a="1"/>
  <c r="H656" i="11"/>
  <c r="I656" i="11" a="1"/>
  <c r="I656" i="11"/>
  <c r="J656" i="11" a="1"/>
  <c r="J656" i="11"/>
  <c r="D657" i="11" a="1"/>
  <c r="D657" i="11"/>
  <c r="E657" i="11" a="1"/>
  <c r="E657" i="11"/>
  <c r="F657" i="11" a="1"/>
  <c r="F657" i="11"/>
  <c r="G657" i="11" a="1"/>
  <c r="G657" i="11"/>
  <c r="H657" i="11" a="1"/>
  <c r="H657" i="11"/>
  <c r="I657" i="11" a="1"/>
  <c r="I657" i="11"/>
  <c r="J657" i="11" a="1"/>
  <c r="J657" i="11"/>
  <c r="D658" i="11" a="1"/>
  <c r="D658" i="11"/>
  <c r="E658" i="11" a="1"/>
  <c r="E658" i="11"/>
  <c r="F658" i="11" a="1"/>
  <c r="F658" i="11"/>
  <c r="G658" i="11" a="1"/>
  <c r="G658" i="11"/>
  <c r="H658" i="11" a="1"/>
  <c r="H658" i="11"/>
  <c r="I658" i="11" a="1"/>
  <c r="I658" i="11"/>
  <c r="J658" i="11" a="1"/>
  <c r="J658" i="11"/>
  <c r="D660" i="11" a="1"/>
  <c r="D660" i="11"/>
  <c r="E660" i="11" a="1"/>
  <c r="E660" i="11"/>
  <c r="G660" i="11" a="1"/>
  <c r="G660" i="11"/>
  <c r="H660" i="11" a="1"/>
  <c r="H660" i="11"/>
  <c r="I660" i="11" a="1"/>
  <c r="I660" i="11"/>
  <c r="J660" i="11" a="1"/>
  <c r="J660" i="11"/>
  <c r="D661" i="11" a="1"/>
  <c r="D661" i="11"/>
  <c r="D665" i="11" a="1"/>
  <c r="D665" i="11"/>
  <c r="D669" i="11"/>
  <c r="E661" i="11" a="1"/>
  <c r="E661" i="11"/>
  <c r="F661" i="11" a="1"/>
  <c r="F661" i="11"/>
  <c r="G661" i="11" a="1"/>
  <c r="G661" i="11"/>
  <c r="H661" i="11" a="1"/>
  <c r="H661" i="11"/>
  <c r="I661" i="11" a="1"/>
  <c r="I661" i="11"/>
  <c r="J661" i="11" a="1"/>
  <c r="J661" i="11"/>
  <c r="D662" i="11" a="1"/>
  <c r="D662" i="11"/>
  <c r="E662" i="11" a="1"/>
  <c r="E662" i="11"/>
  <c r="F662" i="11" a="1"/>
  <c r="F662" i="11"/>
  <c r="G662" i="11" a="1"/>
  <c r="G662" i="11"/>
  <c r="G666" i="11" a="1"/>
  <c r="G666" i="11"/>
  <c r="G670" i="11"/>
  <c r="H662" i="11" a="1"/>
  <c r="H662" i="11"/>
  <c r="I662" i="11" a="1"/>
  <c r="I662" i="11"/>
  <c r="J662" i="11" a="1"/>
  <c r="J662" i="11"/>
  <c r="D664" i="11" a="1"/>
  <c r="D664" i="11"/>
  <c r="E664" i="11" a="1"/>
  <c r="E664" i="11"/>
  <c r="G664" i="11" a="1"/>
  <c r="G664" i="11"/>
  <c r="H664" i="11" a="1"/>
  <c r="H664" i="11"/>
  <c r="I664" i="11" a="1"/>
  <c r="I664" i="11"/>
  <c r="I668" i="11"/>
  <c r="J664" i="11" a="1"/>
  <c r="J664" i="11"/>
  <c r="E665" i="11" a="1"/>
  <c r="E665" i="11"/>
  <c r="F665" i="11" a="1"/>
  <c r="F665" i="11"/>
  <c r="G665" i="11" a="1"/>
  <c r="G665" i="11"/>
  <c r="H665" i="11" a="1"/>
  <c r="H665" i="11"/>
  <c r="I665" i="11" a="1"/>
  <c r="I665" i="11"/>
  <c r="J665" i="11" a="1"/>
  <c r="J665" i="11"/>
  <c r="D666" i="11" a="1"/>
  <c r="D666" i="11"/>
  <c r="E666" i="11" a="1"/>
  <c r="E666" i="11"/>
  <c r="F666" i="11" a="1"/>
  <c r="F666" i="11"/>
  <c r="H666" i="11" a="1"/>
  <c r="H666" i="11"/>
  <c r="I666" i="11" a="1"/>
  <c r="I666" i="11"/>
  <c r="J666" i="11" a="1"/>
  <c r="J666" i="11"/>
  <c r="C666" i="11" a="1"/>
  <c r="C666" i="11"/>
  <c r="C665" i="11" a="1"/>
  <c r="C665" i="11"/>
  <c r="C664" i="11" a="1"/>
  <c r="C664" i="11"/>
  <c r="C662" i="11" a="1"/>
  <c r="C662" i="11"/>
  <c r="C661" i="11" a="1"/>
  <c r="C661" i="11"/>
  <c r="C657" i="11" a="1"/>
  <c r="C657" i="11"/>
  <c r="C669" i="11"/>
  <c r="C660" i="11" a="1"/>
  <c r="C660" i="11"/>
  <c r="C658" i="11" a="1"/>
  <c r="C658" i="11"/>
  <c r="C670" i="11"/>
  <c r="C656" i="11" a="1"/>
  <c r="C656" i="11"/>
  <c r="C598" i="11" a="1"/>
  <c r="C598" i="11"/>
  <c r="D568" i="11" a="1"/>
  <c r="D568" i="11"/>
  <c r="E568" i="11" a="1"/>
  <c r="E568" i="11"/>
  <c r="F568" i="11" a="1"/>
  <c r="F568" i="11"/>
  <c r="G568" i="11" a="1"/>
  <c r="G568" i="11"/>
  <c r="H568" i="11" a="1"/>
  <c r="H568" i="11"/>
  <c r="I568" i="11" a="1"/>
  <c r="I568" i="11"/>
  <c r="J568" i="11" a="1"/>
  <c r="J568" i="11"/>
  <c r="D569" i="11" a="1"/>
  <c r="D569" i="11"/>
  <c r="E569" i="11" a="1"/>
  <c r="E569" i="11"/>
  <c r="F569" i="11" a="1"/>
  <c r="F569" i="11"/>
  <c r="G569" i="11" a="1"/>
  <c r="G569" i="11"/>
  <c r="H569" i="11" a="1"/>
  <c r="H569" i="11"/>
  <c r="I569" i="11" a="1"/>
  <c r="I569" i="11"/>
  <c r="J569" i="11" a="1"/>
  <c r="J569" i="11"/>
  <c r="D571" i="11" a="1"/>
  <c r="D571" i="11"/>
  <c r="E571" i="11" a="1"/>
  <c r="E571" i="11"/>
  <c r="F571" i="11" a="1"/>
  <c r="F571" i="11"/>
  <c r="G571" i="11" a="1"/>
  <c r="G571" i="11"/>
  <c r="H571" i="11" a="1"/>
  <c r="H571" i="11"/>
  <c r="I571" i="11" a="1"/>
  <c r="I571" i="11"/>
  <c r="J571" i="11" a="1"/>
  <c r="J571" i="11"/>
  <c r="D572" i="11" a="1"/>
  <c r="D572" i="11"/>
  <c r="E572" i="11" a="1"/>
  <c r="E572" i="11"/>
  <c r="F572" i="11" a="1"/>
  <c r="F572" i="11"/>
  <c r="G572" i="11" a="1"/>
  <c r="G572" i="11"/>
  <c r="H572" i="11" a="1"/>
  <c r="H572" i="11"/>
  <c r="I572" i="11" a="1"/>
  <c r="I572" i="11"/>
  <c r="J572" i="11" a="1"/>
  <c r="J572" i="11"/>
  <c r="D574" i="11" a="1"/>
  <c r="D574" i="11"/>
  <c r="E574" i="11" a="1"/>
  <c r="E574" i="11"/>
  <c r="F574" i="11" a="1"/>
  <c r="F574" i="11"/>
  <c r="G574" i="11" a="1"/>
  <c r="G574" i="11"/>
  <c r="H574" i="11" a="1"/>
  <c r="H574" i="11"/>
  <c r="I574" i="11" a="1"/>
  <c r="I574" i="11"/>
  <c r="J574" i="11" a="1"/>
  <c r="J574" i="11"/>
  <c r="D575" i="11" a="1"/>
  <c r="D575" i="11"/>
  <c r="E575" i="11" a="1"/>
  <c r="E575" i="11"/>
  <c r="F575" i="11" a="1"/>
  <c r="F575" i="11"/>
  <c r="G575" i="11" a="1"/>
  <c r="G575" i="11"/>
  <c r="H575" i="11" a="1"/>
  <c r="H575" i="11"/>
  <c r="I575" i="11" a="1"/>
  <c r="I575" i="11"/>
  <c r="J575" i="11" a="1"/>
  <c r="J575" i="11"/>
  <c r="D578" i="11" a="1"/>
  <c r="D578" i="11"/>
  <c r="E578" i="11" a="1"/>
  <c r="E578" i="11"/>
  <c r="F578" i="11" a="1"/>
  <c r="F578" i="11"/>
  <c r="G578" i="11" a="1"/>
  <c r="G578" i="11"/>
  <c r="H578" i="11" a="1"/>
  <c r="H578" i="11"/>
  <c r="I578" i="11" a="1"/>
  <c r="I578" i="11"/>
  <c r="J578" i="11" a="1"/>
  <c r="J578" i="11"/>
  <c r="D579" i="11" a="1"/>
  <c r="D579" i="11"/>
  <c r="E579" i="11" a="1"/>
  <c r="E579" i="11"/>
  <c r="F579" i="11" a="1"/>
  <c r="F579" i="11"/>
  <c r="G579" i="11" a="1"/>
  <c r="G579" i="11"/>
  <c r="H579" i="11" a="1"/>
  <c r="H579" i="11"/>
  <c r="I579" i="11" a="1"/>
  <c r="I579" i="11"/>
  <c r="J579" i="11" a="1"/>
  <c r="J579" i="11"/>
  <c r="D581" i="11" a="1"/>
  <c r="D581" i="11"/>
  <c r="E581" i="11" a="1"/>
  <c r="E581" i="11"/>
  <c r="F581" i="11" a="1"/>
  <c r="F581" i="11"/>
  <c r="G581" i="11" a="1"/>
  <c r="G581" i="11"/>
  <c r="H581" i="11" a="1"/>
  <c r="H581" i="11"/>
  <c r="I581" i="11" a="1"/>
  <c r="I581" i="11"/>
  <c r="J581" i="11" a="1"/>
  <c r="J581" i="11"/>
  <c r="D582" i="11" a="1"/>
  <c r="D582" i="11"/>
  <c r="E582" i="11" a="1"/>
  <c r="E582" i="11"/>
  <c r="F582" i="11" a="1"/>
  <c r="F582" i="11"/>
  <c r="G582" i="11" a="1"/>
  <c r="G582" i="11"/>
  <c r="H582" i="11" a="1"/>
  <c r="H582" i="11"/>
  <c r="I582" i="11" a="1"/>
  <c r="I582" i="11"/>
  <c r="J582" i="11" a="1"/>
  <c r="J582" i="11"/>
  <c r="D584" i="11" a="1"/>
  <c r="D584" i="11"/>
  <c r="E584" i="11" a="1"/>
  <c r="E584" i="11"/>
  <c r="F584" i="11" a="1"/>
  <c r="F584" i="11"/>
  <c r="G584" i="11" a="1"/>
  <c r="G584" i="11"/>
  <c r="H584" i="11" a="1"/>
  <c r="H584" i="11"/>
  <c r="I584" i="11" a="1"/>
  <c r="I584" i="11"/>
  <c r="J584" i="11" a="1"/>
  <c r="J584" i="11"/>
  <c r="D585" i="11" a="1"/>
  <c r="D585" i="11"/>
  <c r="E585" i="11" a="1"/>
  <c r="E585" i="11"/>
  <c r="F585" i="11" a="1"/>
  <c r="F585" i="11"/>
  <c r="G585" i="11" a="1"/>
  <c r="G585" i="11"/>
  <c r="H585" i="11" a="1"/>
  <c r="H585" i="11"/>
  <c r="I585" i="11" a="1"/>
  <c r="I585" i="11"/>
  <c r="J585" i="11" a="1"/>
  <c r="J585" i="11"/>
  <c r="D588" i="11" a="1"/>
  <c r="D588" i="11"/>
  <c r="E588" i="11" a="1"/>
  <c r="E588" i="11"/>
  <c r="F588" i="11" a="1"/>
  <c r="F588" i="11"/>
  <c r="G588" i="11" a="1"/>
  <c r="G588" i="11"/>
  <c r="H588" i="11" a="1"/>
  <c r="H588" i="11"/>
  <c r="I588" i="11" a="1"/>
  <c r="I588" i="11"/>
  <c r="J588" i="11" a="1"/>
  <c r="J588" i="11"/>
  <c r="D589" i="11" a="1"/>
  <c r="D589" i="11"/>
  <c r="E589" i="11" a="1"/>
  <c r="E589" i="11"/>
  <c r="F589" i="11" a="1"/>
  <c r="F589" i="11"/>
  <c r="G589" i="11" a="1"/>
  <c r="G589" i="11"/>
  <c r="H589" i="11" a="1"/>
  <c r="H589" i="11"/>
  <c r="I589" i="11" a="1"/>
  <c r="I589" i="11"/>
  <c r="J589" i="11" a="1"/>
  <c r="J589" i="11"/>
  <c r="D591" i="11" a="1"/>
  <c r="D591" i="11"/>
  <c r="E591" i="11" a="1"/>
  <c r="E591" i="11"/>
  <c r="F591" i="11" a="1"/>
  <c r="F591" i="11"/>
  <c r="G591" i="11" a="1"/>
  <c r="G591" i="11"/>
  <c r="H591" i="11" a="1"/>
  <c r="H591" i="11"/>
  <c r="I591" i="11" a="1"/>
  <c r="I591" i="11"/>
  <c r="J591" i="11" a="1"/>
  <c r="J591" i="11"/>
  <c r="D592" i="11" a="1"/>
  <c r="D592" i="11"/>
  <c r="E592" i="11" a="1"/>
  <c r="E592" i="11"/>
  <c r="F592" i="11" a="1"/>
  <c r="F592" i="11"/>
  <c r="G592" i="11" a="1"/>
  <c r="G592" i="11"/>
  <c r="H592" i="11" a="1"/>
  <c r="H592" i="11"/>
  <c r="I592" i="11" a="1"/>
  <c r="I592" i="11"/>
  <c r="J592" i="11" a="1"/>
  <c r="J592" i="11"/>
  <c r="D594" i="11" a="1"/>
  <c r="D594" i="11"/>
  <c r="E594" i="11" a="1"/>
  <c r="E594" i="11"/>
  <c r="F594" i="11" a="1"/>
  <c r="F594" i="11"/>
  <c r="G594" i="11" a="1"/>
  <c r="G594" i="11"/>
  <c r="H594" i="11" a="1"/>
  <c r="H594" i="11"/>
  <c r="I594" i="11" a="1"/>
  <c r="I594" i="11"/>
  <c r="J594" i="11" a="1"/>
  <c r="J594" i="11"/>
  <c r="D595" i="11" a="1"/>
  <c r="D595" i="11"/>
  <c r="E595" i="11" a="1"/>
  <c r="E595" i="11"/>
  <c r="F595" i="11" a="1"/>
  <c r="F595" i="11"/>
  <c r="G595" i="11" a="1"/>
  <c r="G595" i="11"/>
  <c r="H595" i="11" a="1"/>
  <c r="H595" i="11"/>
  <c r="I595" i="11" a="1"/>
  <c r="I595" i="11"/>
  <c r="J595" i="11" a="1"/>
  <c r="J595" i="11"/>
  <c r="D598" i="11" a="1"/>
  <c r="D598" i="11"/>
  <c r="E598" i="11" a="1"/>
  <c r="E598" i="11"/>
  <c r="F598" i="11" a="1"/>
  <c r="F598" i="11"/>
  <c r="G598" i="11" a="1"/>
  <c r="G598" i="11"/>
  <c r="H598" i="11" a="1"/>
  <c r="H598" i="11"/>
  <c r="I598" i="11" a="1"/>
  <c r="I598" i="11"/>
  <c r="J598" i="11" a="1"/>
  <c r="J598" i="11"/>
  <c r="D600" i="11" a="1"/>
  <c r="D600" i="11"/>
  <c r="E600" i="11" a="1"/>
  <c r="E600" i="11"/>
  <c r="F600" i="11" a="1"/>
  <c r="F600" i="11"/>
  <c r="F601" i="11"/>
  <c r="F645" i="11"/>
  <c r="G600" i="11" a="1"/>
  <c r="G600" i="11"/>
  <c r="G601" i="11"/>
  <c r="G645" i="11"/>
  <c r="H600" i="11" a="1"/>
  <c r="H600" i="11"/>
  <c r="H601" i="11"/>
  <c r="H645" i="11"/>
  <c r="I600" i="11" a="1"/>
  <c r="I600" i="11"/>
  <c r="J600" i="11" a="1"/>
  <c r="J600" i="11"/>
  <c r="D603" i="11" a="1"/>
  <c r="D603" i="11"/>
  <c r="E603" i="11" a="1"/>
  <c r="E603" i="11"/>
  <c r="F603" i="11" a="1"/>
  <c r="F603" i="11"/>
  <c r="G603" i="11" a="1"/>
  <c r="G603" i="11"/>
  <c r="H603" i="11" a="1"/>
  <c r="H603" i="11"/>
  <c r="I603" i="11" a="1"/>
  <c r="I603" i="11"/>
  <c r="J603" i="11" a="1"/>
  <c r="J603" i="11"/>
  <c r="D604" i="11" a="1"/>
  <c r="D604" i="11"/>
  <c r="E604" i="11" a="1"/>
  <c r="E604" i="11"/>
  <c r="F604" i="11" a="1"/>
  <c r="F604" i="11"/>
  <c r="G604" i="11" a="1"/>
  <c r="G604" i="11"/>
  <c r="H604" i="11" a="1"/>
  <c r="H604" i="11"/>
  <c r="I604" i="11" a="1"/>
  <c r="I604" i="11"/>
  <c r="J604" i="11" a="1"/>
  <c r="J604" i="11"/>
  <c r="C604" i="11" a="1"/>
  <c r="C604" i="11"/>
  <c r="C603" i="11" a="1"/>
  <c r="C603" i="11"/>
  <c r="C600" i="11" a="1"/>
  <c r="C600" i="11"/>
  <c r="C601" i="11"/>
  <c r="C645" i="11"/>
  <c r="C595" i="11" a="1"/>
  <c r="C595" i="11"/>
  <c r="C594" i="11" a="1"/>
  <c r="C594" i="11"/>
  <c r="C592" i="11" a="1"/>
  <c r="C592" i="11"/>
  <c r="C591" i="11" a="1"/>
  <c r="C591" i="11"/>
  <c r="C589" i="11" a="1"/>
  <c r="C589" i="11"/>
  <c r="C588" i="11" a="1"/>
  <c r="C588" i="11"/>
  <c r="C585" i="11" a="1"/>
  <c r="C585" i="11"/>
  <c r="C584" i="11" a="1"/>
  <c r="C584" i="11"/>
  <c r="C582" i="11" a="1"/>
  <c r="C582" i="11"/>
  <c r="C581" i="11" a="1"/>
  <c r="C581" i="11"/>
  <c r="C579" i="11" a="1"/>
  <c r="C579" i="11"/>
  <c r="C578" i="11" a="1"/>
  <c r="C578" i="11"/>
  <c r="C575" i="11" a="1"/>
  <c r="C575" i="11"/>
  <c r="C574" i="11" a="1"/>
  <c r="C574" i="11"/>
  <c r="C572" i="11" a="1"/>
  <c r="C572" i="11"/>
  <c r="C571" i="11" a="1"/>
  <c r="C571" i="11"/>
  <c r="C569" i="11" a="1"/>
  <c r="C569" i="11"/>
  <c r="C568" i="11" a="1"/>
  <c r="C568" i="11"/>
  <c r="D558" i="11" a="1"/>
  <c r="D558" i="11"/>
  <c r="E558" i="11" a="1"/>
  <c r="E558" i="11"/>
  <c r="F558" i="11" a="1"/>
  <c r="F558" i="11"/>
  <c r="G558" i="11" a="1"/>
  <c r="G558" i="11"/>
  <c r="H558" i="11" a="1"/>
  <c r="H558" i="11"/>
  <c r="I558" i="11" a="1"/>
  <c r="I558" i="11"/>
  <c r="J558" i="11" a="1"/>
  <c r="J558" i="11"/>
  <c r="D559" i="11" a="1"/>
  <c r="D559" i="11"/>
  <c r="E559" i="11" a="1"/>
  <c r="E559" i="11"/>
  <c r="F559" i="11" a="1"/>
  <c r="F559" i="11"/>
  <c r="G559" i="11" a="1"/>
  <c r="G559" i="11"/>
  <c r="H559" i="11" a="1"/>
  <c r="H559" i="11"/>
  <c r="I559" i="11" a="1"/>
  <c r="I559" i="11"/>
  <c r="J559" i="11" a="1"/>
  <c r="J559" i="11"/>
  <c r="D561" i="11" a="1"/>
  <c r="D561" i="11"/>
  <c r="D631" i="11"/>
  <c r="E561" i="11" a="1"/>
  <c r="E561" i="11"/>
  <c r="F561" i="11" a="1"/>
  <c r="F561" i="11"/>
  <c r="F631" i="11"/>
  <c r="G561" i="11" a="1"/>
  <c r="G561" i="11"/>
  <c r="H561" i="11" a="1"/>
  <c r="H561" i="11"/>
  <c r="I561" i="11" a="1"/>
  <c r="I561" i="11"/>
  <c r="J561" i="11" a="1"/>
  <c r="J561" i="11"/>
  <c r="D562" i="11" a="1"/>
  <c r="D562" i="11"/>
  <c r="D632" i="11"/>
  <c r="E562" i="11" a="1"/>
  <c r="E562" i="11"/>
  <c r="E632" i="11"/>
  <c r="F562" i="11" a="1"/>
  <c r="F562" i="11"/>
  <c r="G562" i="11" a="1"/>
  <c r="G562" i="11"/>
  <c r="H562" i="11" a="1"/>
  <c r="H562" i="11"/>
  <c r="H632" i="11"/>
  <c r="I562" i="11" a="1"/>
  <c r="I562" i="11"/>
  <c r="I632" i="11"/>
  <c r="J562" i="11" a="1"/>
  <c r="J562" i="11"/>
  <c r="D564" i="11" a="1"/>
  <c r="D564" i="11"/>
  <c r="E564" i="11" a="1"/>
  <c r="E564" i="11"/>
  <c r="E634" i="11"/>
  <c r="F564" i="11" a="1"/>
  <c r="F564" i="11"/>
  <c r="G564" i="11" a="1"/>
  <c r="G564" i="11"/>
  <c r="H564" i="11" a="1"/>
  <c r="H564" i="11"/>
  <c r="I564" i="11" a="1"/>
  <c r="I564" i="11"/>
  <c r="J564" i="11" a="1"/>
  <c r="J564" i="11"/>
  <c r="D565" i="11" a="1"/>
  <c r="D565" i="11"/>
  <c r="E565" i="11" a="1"/>
  <c r="E565" i="11"/>
  <c r="E635" i="11"/>
  <c r="F565" i="11" a="1"/>
  <c r="F565" i="11"/>
  <c r="F635" i="11"/>
  <c r="G565" i="11" a="1"/>
  <c r="G565" i="11"/>
  <c r="H565" i="11" a="1"/>
  <c r="H565" i="11"/>
  <c r="I565" i="11" a="1"/>
  <c r="I565" i="11"/>
  <c r="J565" i="11" a="1"/>
  <c r="J565" i="11"/>
  <c r="C565" i="11" a="1"/>
  <c r="C565" i="11"/>
  <c r="C564" i="11" a="1"/>
  <c r="C564" i="11"/>
  <c r="C634" i="11"/>
  <c r="C562" i="11" a="1"/>
  <c r="C562" i="11"/>
  <c r="C561" i="11" a="1"/>
  <c r="C561" i="11"/>
  <c r="C631" i="11"/>
  <c r="C559" i="11" a="1"/>
  <c r="C559" i="11"/>
  <c r="C558" i="11" a="1"/>
  <c r="C558" i="11"/>
  <c r="C236" i="11"/>
  <c r="C529" i="11" a="1"/>
  <c r="C529" i="11"/>
  <c r="J688" i="11" a="1"/>
  <c r="J688" i="11"/>
  <c r="I688" i="11" a="1"/>
  <c r="I688" i="11"/>
  <c r="H688" i="11" a="1"/>
  <c r="H688" i="11"/>
  <c r="G688" i="11" a="1"/>
  <c r="G688" i="11"/>
  <c r="F688" i="11" a="1"/>
  <c r="F688" i="11"/>
  <c r="E688" i="11" a="1"/>
  <c r="E688" i="11"/>
  <c r="D688" i="11" a="1"/>
  <c r="D688" i="11"/>
  <c r="C688" i="11" a="1"/>
  <c r="C688" i="11"/>
  <c r="J685" i="11" a="1"/>
  <c r="J685" i="11"/>
  <c r="I685" i="11" a="1"/>
  <c r="I685" i="11"/>
  <c r="H685" i="11" a="1"/>
  <c r="H685" i="11"/>
  <c r="G685" i="11" a="1"/>
  <c r="G685" i="11"/>
  <c r="F685" i="11" a="1"/>
  <c r="F685" i="11"/>
  <c r="E685" i="11" a="1"/>
  <c r="E685" i="11"/>
  <c r="D685" i="11" a="1"/>
  <c r="D685" i="11"/>
  <c r="C685" i="11" a="1"/>
  <c r="C685" i="11"/>
  <c r="D680" i="11" a="1"/>
  <c r="D680" i="11"/>
  <c r="E680" i="11" a="1"/>
  <c r="E680" i="11"/>
  <c r="E217" i="11"/>
  <c r="E216" i="11"/>
  <c r="E215" i="11"/>
  <c r="F680" i="11" a="1"/>
  <c r="F680" i="11"/>
  <c r="F217" i="11"/>
  <c r="G680" i="11" a="1"/>
  <c r="G680" i="11"/>
  <c r="H680" i="11" a="1"/>
  <c r="H680" i="11"/>
  <c r="H217" i="11"/>
  <c r="I680" i="11" a="1"/>
  <c r="I680" i="11"/>
  <c r="I217" i="11"/>
  <c r="J680" i="11" a="1"/>
  <c r="J680" i="11"/>
  <c r="J217" i="11"/>
  <c r="C680" i="11" a="1"/>
  <c r="C680" i="11"/>
  <c r="J550" i="11" a="1"/>
  <c r="J550" i="11"/>
  <c r="I550" i="11" a="1"/>
  <c r="I550" i="11"/>
  <c r="H550" i="11" a="1"/>
  <c r="H550" i="11"/>
  <c r="G550" i="11" a="1"/>
  <c r="G550" i="11"/>
  <c r="F550" i="11" a="1"/>
  <c r="F550" i="11"/>
  <c r="E550" i="11" a="1"/>
  <c r="E550" i="11"/>
  <c r="D550" i="11" a="1"/>
  <c r="D550" i="11"/>
  <c r="C550" i="11" a="1"/>
  <c r="C550" i="11"/>
  <c r="J549" i="11" a="1"/>
  <c r="J549" i="11"/>
  <c r="I549" i="11" a="1"/>
  <c r="I549" i="11"/>
  <c r="H549" i="11" a="1"/>
  <c r="H549" i="11"/>
  <c r="G549" i="11" a="1"/>
  <c r="G549" i="11"/>
  <c r="F549" i="11" a="1"/>
  <c r="F549" i="11"/>
  <c r="E549" i="11" a="1"/>
  <c r="E549" i="11"/>
  <c r="D549" i="11" a="1"/>
  <c r="D549" i="11"/>
  <c r="C549" i="11" a="1"/>
  <c r="C549" i="11"/>
  <c r="J548" i="11" a="1"/>
  <c r="J548" i="11"/>
  <c r="I548" i="11" a="1"/>
  <c r="I548" i="11"/>
  <c r="H548" i="11" a="1"/>
  <c r="H548" i="11"/>
  <c r="G548" i="11" a="1"/>
  <c r="G548" i="11"/>
  <c r="F548" i="11" a="1"/>
  <c r="F548" i="11"/>
  <c r="E548" i="11" a="1"/>
  <c r="E548" i="11"/>
  <c r="D548" i="11" a="1"/>
  <c r="D548" i="11"/>
  <c r="C548" i="11" a="1"/>
  <c r="C548" i="11"/>
  <c r="J547" i="11" a="1"/>
  <c r="J547" i="11"/>
  <c r="I547" i="11" a="1"/>
  <c r="I547" i="11"/>
  <c r="H547" i="11" a="1"/>
  <c r="H547" i="11"/>
  <c r="G547" i="11" a="1"/>
  <c r="G547" i="11"/>
  <c r="F547" i="11" a="1"/>
  <c r="F547" i="11"/>
  <c r="E547" i="11" a="1"/>
  <c r="E547" i="11"/>
  <c r="D547" i="11" a="1"/>
  <c r="D547" i="11"/>
  <c r="C547" i="11" a="1"/>
  <c r="C547" i="11"/>
  <c r="J546" i="11" a="1"/>
  <c r="J546" i="11"/>
  <c r="I546" i="11" a="1"/>
  <c r="I546" i="11"/>
  <c r="H546" i="11" a="1"/>
  <c r="H546" i="11"/>
  <c r="G546" i="11" a="1"/>
  <c r="G546" i="11"/>
  <c r="F546" i="11" a="1"/>
  <c r="F546" i="11"/>
  <c r="E546" i="11" a="1"/>
  <c r="E546" i="11"/>
  <c r="D546" i="11" a="1"/>
  <c r="D546" i="11"/>
  <c r="C546" i="11" a="1"/>
  <c r="C546" i="11"/>
  <c r="J545" i="11" a="1"/>
  <c r="J545" i="11"/>
  <c r="I545" i="11" a="1"/>
  <c r="I545" i="11"/>
  <c r="H545" i="11" a="1"/>
  <c r="H545" i="11"/>
  <c r="G545" i="11" a="1"/>
  <c r="G545" i="11"/>
  <c r="F545" i="11" a="1"/>
  <c r="F545" i="11"/>
  <c r="E545" i="11" a="1"/>
  <c r="E545" i="11"/>
  <c r="D545" i="11" a="1"/>
  <c r="D545" i="11"/>
  <c r="C545" i="11" a="1"/>
  <c r="C545" i="11"/>
  <c r="J544" i="11" a="1"/>
  <c r="J544" i="11"/>
  <c r="I544" i="11" a="1"/>
  <c r="I544" i="11"/>
  <c r="H544" i="11" a="1"/>
  <c r="H544" i="11"/>
  <c r="G544" i="11" a="1"/>
  <c r="G544" i="11"/>
  <c r="F544" i="11" a="1"/>
  <c r="F544" i="11"/>
  <c r="E544" i="11" a="1"/>
  <c r="E544" i="11"/>
  <c r="D544" i="11" a="1"/>
  <c r="D544" i="11"/>
  <c r="C544" i="11" a="1"/>
  <c r="C544" i="11"/>
  <c r="J543" i="11" a="1"/>
  <c r="J543" i="11"/>
  <c r="J551" i="11"/>
  <c r="I543" i="11" a="1"/>
  <c r="I543" i="11"/>
  <c r="H543" i="11" a="1"/>
  <c r="H543" i="11"/>
  <c r="G543" i="11" a="1"/>
  <c r="G543" i="11"/>
  <c r="F543" i="11" a="1"/>
  <c r="F543" i="11"/>
  <c r="F551" i="11"/>
  <c r="E543" i="11" a="1"/>
  <c r="E543" i="11"/>
  <c r="D543" i="11" a="1"/>
  <c r="D543" i="11"/>
  <c r="C543" i="11" a="1"/>
  <c r="C543" i="11"/>
  <c r="J530" i="11" a="1"/>
  <c r="J530" i="11"/>
  <c r="I530" i="11" a="1"/>
  <c r="I530" i="11"/>
  <c r="H530" i="11" a="1"/>
  <c r="H530" i="11"/>
  <c r="G530" i="11" a="1"/>
  <c r="G530" i="11"/>
  <c r="F530" i="11" a="1"/>
  <c r="F530" i="11"/>
  <c r="E530" i="11" a="1"/>
  <c r="E530" i="11"/>
  <c r="D530" i="11" a="1"/>
  <c r="D530" i="11"/>
  <c r="C530" i="11" a="1"/>
  <c r="C530" i="11"/>
  <c r="J529" i="11" a="1"/>
  <c r="J529" i="11"/>
  <c r="I529" i="11" a="1"/>
  <c r="I529" i="11"/>
  <c r="H529" i="11" a="1"/>
  <c r="H529" i="11"/>
  <c r="G529" i="11" a="1"/>
  <c r="G529" i="11"/>
  <c r="F529" i="11" a="1"/>
  <c r="F529" i="11"/>
  <c r="E529" i="11" a="1"/>
  <c r="E529" i="11"/>
  <c r="D529" i="11" a="1"/>
  <c r="D529" i="11"/>
  <c r="J528" i="11" a="1"/>
  <c r="J528" i="11"/>
  <c r="I528" i="11" a="1"/>
  <c r="I528" i="11"/>
  <c r="H528" i="11" a="1"/>
  <c r="H528" i="11"/>
  <c r="G528" i="11" a="1"/>
  <c r="G528" i="11"/>
  <c r="F528" i="11" a="1"/>
  <c r="F528" i="11"/>
  <c r="E528" i="11" a="1"/>
  <c r="E528" i="11"/>
  <c r="D528" i="11" a="1"/>
  <c r="D528" i="11"/>
  <c r="C528" i="11" a="1"/>
  <c r="C528" i="11"/>
  <c r="J527" i="11" a="1"/>
  <c r="J527" i="11"/>
  <c r="I527" i="11" a="1"/>
  <c r="I527" i="11"/>
  <c r="H527" i="11" a="1"/>
  <c r="H527" i="11"/>
  <c r="G527" i="11" a="1"/>
  <c r="G527" i="11"/>
  <c r="F527" i="11" a="1"/>
  <c r="F527" i="11"/>
  <c r="E527" i="11" a="1"/>
  <c r="E527" i="11"/>
  <c r="D527" i="11" a="1"/>
  <c r="D527" i="11"/>
  <c r="C527" i="11" a="1"/>
  <c r="C527" i="11"/>
  <c r="J526" i="11" a="1"/>
  <c r="J526" i="11"/>
  <c r="I526" i="11" a="1"/>
  <c r="I526" i="11"/>
  <c r="H526" i="11" a="1"/>
  <c r="H526" i="11"/>
  <c r="G526" i="11" a="1"/>
  <c r="G526" i="11"/>
  <c r="F526" i="11" a="1"/>
  <c r="F526" i="11"/>
  <c r="E526" i="11" a="1"/>
  <c r="E526" i="11"/>
  <c r="D526" i="11" a="1"/>
  <c r="D526" i="11"/>
  <c r="C526" i="11" a="1"/>
  <c r="C526" i="11"/>
  <c r="J525" i="11" a="1"/>
  <c r="J525" i="11"/>
  <c r="I525" i="11" a="1"/>
  <c r="I525" i="11"/>
  <c r="H525" i="11" a="1"/>
  <c r="H525" i="11"/>
  <c r="G525" i="11" a="1"/>
  <c r="G525" i="11"/>
  <c r="F525" i="11" a="1"/>
  <c r="F525" i="11"/>
  <c r="E525" i="11" a="1"/>
  <c r="E525" i="11"/>
  <c r="D525" i="11" a="1"/>
  <c r="D525" i="11"/>
  <c r="C525" i="11" a="1"/>
  <c r="C525" i="11"/>
  <c r="J524" i="11" a="1"/>
  <c r="J524" i="11"/>
  <c r="I524" i="11" a="1"/>
  <c r="I524" i="11"/>
  <c r="H524" i="11" a="1"/>
  <c r="H524" i="11"/>
  <c r="G524" i="11" a="1"/>
  <c r="G524" i="11"/>
  <c r="G523" i="11" a="1"/>
  <c r="G523" i="11"/>
  <c r="G703" i="11"/>
  <c r="F524" i="11" a="1"/>
  <c r="F524" i="11"/>
  <c r="E524" i="11" a="1"/>
  <c r="E524" i="11"/>
  <c r="D524" i="11" a="1"/>
  <c r="D524" i="11"/>
  <c r="C524" i="11" a="1"/>
  <c r="C524" i="11"/>
  <c r="J523" i="11" a="1"/>
  <c r="J523" i="11"/>
  <c r="J703" i="11"/>
  <c r="I523" i="11" a="1"/>
  <c r="I523" i="11"/>
  <c r="H523" i="11" a="1"/>
  <c r="H523" i="11"/>
  <c r="F523" i="11" a="1"/>
  <c r="F523" i="11"/>
  <c r="E523" i="11" a="1"/>
  <c r="E523" i="11"/>
  <c r="D523" i="11" a="1"/>
  <c r="D523" i="11"/>
  <c r="C235" i="11"/>
  <c r="J540" i="11" a="1"/>
  <c r="J540" i="11"/>
  <c r="I540" i="11" a="1"/>
  <c r="I540" i="11"/>
  <c r="H540" i="11" a="1"/>
  <c r="H540" i="11"/>
  <c r="G540" i="11" a="1"/>
  <c r="G540" i="11"/>
  <c r="F540" i="11" a="1"/>
  <c r="F540" i="11"/>
  <c r="E540" i="11" a="1"/>
  <c r="E540" i="11"/>
  <c r="D540" i="11" a="1"/>
  <c r="D540" i="11"/>
  <c r="C540" i="11" a="1"/>
  <c r="C540" i="11"/>
  <c r="J539" i="11" a="1"/>
  <c r="J539" i="11"/>
  <c r="I539" i="11" a="1"/>
  <c r="I539" i="11"/>
  <c r="H539" i="11" a="1"/>
  <c r="H539" i="11"/>
  <c r="G539" i="11" a="1"/>
  <c r="G539" i="11"/>
  <c r="F539" i="11" a="1"/>
  <c r="F539" i="11"/>
  <c r="E539" i="11" a="1"/>
  <c r="E539" i="11"/>
  <c r="D539" i="11" a="1"/>
  <c r="D539" i="11"/>
  <c r="C539" i="11" a="1"/>
  <c r="C539" i="11"/>
  <c r="J538" i="11" a="1"/>
  <c r="J538" i="11"/>
  <c r="I538" i="11" a="1"/>
  <c r="I538" i="11"/>
  <c r="H538" i="11" a="1"/>
  <c r="H538" i="11"/>
  <c r="G538" i="11" a="1"/>
  <c r="G538" i="11"/>
  <c r="F538" i="11" a="1"/>
  <c r="F538" i="11"/>
  <c r="E538" i="11" a="1"/>
  <c r="E538" i="11"/>
  <c r="D538" i="11" a="1"/>
  <c r="D538" i="11"/>
  <c r="C538" i="11" a="1"/>
  <c r="C538" i="11"/>
  <c r="J537" i="11" a="1"/>
  <c r="J537" i="11"/>
  <c r="I537" i="11" a="1"/>
  <c r="I537" i="11"/>
  <c r="H537" i="11" a="1"/>
  <c r="H537" i="11"/>
  <c r="G537" i="11" a="1"/>
  <c r="G537" i="11"/>
  <c r="F537" i="11" a="1"/>
  <c r="F537" i="11"/>
  <c r="E537" i="11" a="1"/>
  <c r="E537" i="11"/>
  <c r="D537" i="11" a="1"/>
  <c r="D537" i="11"/>
  <c r="C537" i="11" a="1"/>
  <c r="C537" i="11"/>
  <c r="J536" i="11" a="1"/>
  <c r="J536" i="11"/>
  <c r="I536" i="11" a="1"/>
  <c r="I536" i="11"/>
  <c r="H536" i="11" a="1"/>
  <c r="H536" i="11"/>
  <c r="G536" i="11" a="1"/>
  <c r="G536" i="11"/>
  <c r="F536" i="11" a="1"/>
  <c r="F536" i="11"/>
  <c r="E536" i="11" a="1"/>
  <c r="E536" i="11"/>
  <c r="D536" i="11" a="1"/>
  <c r="D536" i="11"/>
  <c r="C536" i="11" a="1"/>
  <c r="C536" i="11"/>
  <c r="J535" i="11" a="1"/>
  <c r="J535" i="11"/>
  <c r="I535" i="11" a="1"/>
  <c r="I535" i="11"/>
  <c r="H535" i="11" a="1"/>
  <c r="H535" i="11"/>
  <c r="G535" i="11" a="1"/>
  <c r="G535" i="11"/>
  <c r="F535" i="11" a="1"/>
  <c r="F535" i="11"/>
  <c r="E535" i="11" a="1"/>
  <c r="E535" i="11"/>
  <c r="D535" i="11" a="1"/>
  <c r="D535" i="11"/>
  <c r="C535" i="11" a="1"/>
  <c r="C535" i="11"/>
  <c r="J534" i="11" a="1"/>
  <c r="J534" i="11"/>
  <c r="I534" i="11" a="1"/>
  <c r="I534" i="11"/>
  <c r="H534" i="11" a="1"/>
  <c r="H534" i="11"/>
  <c r="G534" i="11" a="1"/>
  <c r="G534" i="11"/>
  <c r="F534" i="11" a="1"/>
  <c r="F534" i="11"/>
  <c r="E534" i="11" a="1"/>
  <c r="E534" i="11"/>
  <c r="D534" i="11" a="1"/>
  <c r="D534" i="11"/>
  <c r="C534" i="11" a="1"/>
  <c r="C534" i="11"/>
  <c r="J533" i="11" a="1"/>
  <c r="J533" i="11"/>
  <c r="J704" i="11"/>
  <c r="I533" i="11" a="1"/>
  <c r="I533" i="11"/>
  <c r="H533" i="11" a="1"/>
  <c r="H533" i="11"/>
  <c r="G533" i="11" a="1"/>
  <c r="G533" i="11"/>
  <c r="F533" i="11" a="1"/>
  <c r="F533" i="11"/>
  <c r="F704" i="11"/>
  <c r="E533" i="11" a="1"/>
  <c r="E533" i="11"/>
  <c r="D533" i="11" a="1"/>
  <c r="D533" i="11"/>
  <c r="D704" i="11"/>
  <c r="C533" i="11" a="1"/>
  <c r="C533" i="11"/>
  <c r="C704" i="11"/>
  <c r="B76" i="11"/>
  <c r="C69" i="11"/>
  <c r="C68" i="11"/>
  <c r="C67" i="11"/>
  <c r="C66" i="11"/>
  <c r="C65" i="11"/>
  <c r="C64" i="11"/>
  <c r="C62" i="11"/>
  <c r="C61" i="11"/>
  <c r="C60" i="11"/>
  <c r="C59" i="11"/>
  <c r="C58" i="11"/>
  <c r="C57" i="11"/>
  <c r="C56" i="11"/>
  <c r="C55" i="11"/>
  <c r="C54" i="11"/>
  <c r="C53" i="11"/>
  <c r="C23" i="11"/>
  <c r="C22" i="11"/>
  <c r="C20" i="11"/>
  <c r="C19" i="11"/>
  <c r="C18" i="11"/>
  <c r="C17" i="11"/>
  <c r="C8" i="11"/>
  <c r="C9" i="11"/>
  <c r="C10" i="11"/>
  <c r="C11" i="11"/>
  <c r="C12" i="11"/>
  <c r="C13" i="11"/>
  <c r="C14" i="11"/>
  <c r="C15" i="11"/>
  <c r="C16" i="11"/>
  <c r="C7" i="11"/>
  <c r="C46" i="11"/>
  <c r="C45" i="11"/>
  <c r="C44" i="11"/>
  <c r="C43" i="11"/>
  <c r="C38" i="11"/>
  <c r="C39" i="11"/>
  <c r="C40" i="11"/>
  <c r="C41" i="11"/>
  <c r="C400" i="11" a="1"/>
  <c r="C400" i="11"/>
  <c r="D400" i="11" a="1"/>
  <c r="D400" i="11"/>
  <c r="E400" i="11" a="1"/>
  <c r="E400" i="11"/>
  <c r="F400" i="11" a="1"/>
  <c r="F400" i="11"/>
  <c r="G400" i="11" a="1"/>
  <c r="G400" i="11"/>
  <c r="H400" i="11" a="1"/>
  <c r="H400" i="11"/>
  <c r="I400" i="11" a="1"/>
  <c r="I400" i="11"/>
  <c r="J400" i="11" a="1"/>
  <c r="J400" i="11"/>
  <c r="C401" i="11" a="1"/>
  <c r="C401" i="11"/>
  <c r="D401" i="11" a="1"/>
  <c r="D401" i="11"/>
  <c r="E401" i="11" a="1"/>
  <c r="E401" i="11"/>
  <c r="F401" i="11" a="1"/>
  <c r="F401" i="11"/>
  <c r="G401" i="11" a="1"/>
  <c r="G401" i="11"/>
  <c r="H401" i="11" a="1"/>
  <c r="H401" i="11"/>
  <c r="I401" i="11" a="1"/>
  <c r="I401" i="11"/>
  <c r="J401" i="11" a="1"/>
  <c r="J401" i="11"/>
  <c r="C402" i="11" a="1"/>
  <c r="C402" i="11"/>
  <c r="D402" i="11" a="1"/>
  <c r="D402" i="11"/>
  <c r="E402" i="11" a="1"/>
  <c r="E402" i="11"/>
  <c r="F402" i="11" a="1"/>
  <c r="F402" i="11"/>
  <c r="G402" i="11" a="1"/>
  <c r="G402" i="11"/>
  <c r="H402" i="11" a="1"/>
  <c r="H402" i="11"/>
  <c r="I402" i="11" a="1"/>
  <c r="I402" i="11"/>
  <c r="J402" i="11" a="1"/>
  <c r="J402" i="11"/>
  <c r="C403" i="11" a="1"/>
  <c r="C403" i="11"/>
  <c r="D403" i="11" a="1"/>
  <c r="D403" i="11"/>
  <c r="E403" i="11" a="1"/>
  <c r="E403" i="11"/>
  <c r="F403" i="11" a="1"/>
  <c r="F403" i="11"/>
  <c r="G403" i="11" a="1"/>
  <c r="G403" i="11"/>
  <c r="H403" i="11" a="1"/>
  <c r="H403" i="11"/>
  <c r="I403" i="11" a="1"/>
  <c r="I403" i="11"/>
  <c r="J403" i="11" a="1"/>
  <c r="J403" i="11"/>
  <c r="C404" i="11" a="1"/>
  <c r="C404" i="11"/>
  <c r="D404" i="11" a="1"/>
  <c r="D404" i="11"/>
  <c r="E404" i="11" a="1"/>
  <c r="E404" i="11"/>
  <c r="F404" i="11" a="1"/>
  <c r="F404" i="11"/>
  <c r="G404" i="11" a="1"/>
  <c r="G404" i="11"/>
  <c r="H404" i="11" a="1"/>
  <c r="H404" i="11"/>
  <c r="I404" i="11" a="1"/>
  <c r="I404" i="11"/>
  <c r="J404" i="11" a="1"/>
  <c r="J404" i="11"/>
  <c r="C405" i="11" a="1"/>
  <c r="C405" i="11"/>
  <c r="D405" i="11" a="1"/>
  <c r="D405" i="11"/>
  <c r="E405" i="11" a="1"/>
  <c r="E405" i="11"/>
  <c r="F405" i="11" a="1"/>
  <c r="F405" i="11"/>
  <c r="G405" i="11" a="1"/>
  <c r="G405" i="11"/>
  <c r="H405" i="11" a="1"/>
  <c r="H405" i="11"/>
  <c r="I405" i="11" a="1"/>
  <c r="I405" i="11"/>
  <c r="J405" i="11" a="1"/>
  <c r="J405" i="11"/>
  <c r="C406" i="11" a="1"/>
  <c r="C406" i="11"/>
  <c r="D406" i="11" a="1"/>
  <c r="D406" i="11"/>
  <c r="E406" i="11" a="1"/>
  <c r="E406" i="11"/>
  <c r="F406" i="11" a="1"/>
  <c r="F406" i="11"/>
  <c r="G406" i="11" a="1"/>
  <c r="G406" i="11"/>
  <c r="H406" i="11" a="1"/>
  <c r="H406" i="11"/>
  <c r="I406" i="11" a="1"/>
  <c r="I406" i="11"/>
  <c r="J406" i="11" a="1"/>
  <c r="J406" i="11"/>
  <c r="C407" i="11" a="1"/>
  <c r="C407" i="11"/>
  <c r="D407" i="11" a="1"/>
  <c r="D407" i="11"/>
  <c r="E407" i="11" a="1"/>
  <c r="E407" i="11"/>
  <c r="F407" i="11" a="1"/>
  <c r="F407" i="11"/>
  <c r="G407" i="11" a="1"/>
  <c r="G407" i="11"/>
  <c r="H407" i="11" a="1"/>
  <c r="H407" i="11"/>
  <c r="I407" i="11" a="1"/>
  <c r="I407" i="11"/>
  <c r="J407" i="11" a="1"/>
  <c r="J407" i="11"/>
  <c r="C408" i="11" a="1"/>
  <c r="C408" i="11"/>
  <c r="D408" i="11" a="1"/>
  <c r="D408" i="11"/>
  <c r="E408" i="11" a="1"/>
  <c r="E408" i="11"/>
  <c r="F408" i="11" a="1"/>
  <c r="F408" i="11"/>
  <c r="G408" i="11" a="1"/>
  <c r="G408" i="11"/>
  <c r="H408" i="11" a="1"/>
  <c r="H408" i="11"/>
  <c r="I408" i="11" a="1"/>
  <c r="I408" i="11"/>
  <c r="J408" i="11" a="1"/>
  <c r="J408" i="11"/>
  <c r="C409" i="11" a="1"/>
  <c r="C409" i="11"/>
  <c r="D409" i="11" a="1"/>
  <c r="D409" i="11"/>
  <c r="E409" i="11" a="1"/>
  <c r="E409" i="11"/>
  <c r="F409" i="11" a="1"/>
  <c r="F409" i="11"/>
  <c r="G409" i="11" a="1"/>
  <c r="G409" i="11"/>
  <c r="H409" i="11" a="1"/>
  <c r="H409" i="11"/>
  <c r="I409" i="11" a="1"/>
  <c r="I409" i="11"/>
  <c r="J409" i="11" a="1"/>
  <c r="J409" i="11"/>
  <c r="D399" i="11" a="1"/>
  <c r="D399" i="11"/>
  <c r="E399" i="11" a="1"/>
  <c r="E399" i="11"/>
  <c r="F399" i="11" a="1"/>
  <c r="F399" i="11"/>
  <c r="G399" i="11" a="1"/>
  <c r="G399" i="11"/>
  <c r="H399" i="11" a="1"/>
  <c r="H399" i="11"/>
  <c r="I399" i="11" a="1"/>
  <c r="I399" i="11"/>
  <c r="J399" i="11" a="1"/>
  <c r="J399" i="11"/>
  <c r="C399" i="11" a="1"/>
  <c r="C399" i="11"/>
  <c r="C382" i="11" a="1"/>
  <c r="C382" i="11"/>
  <c r="C418" i="11"/>
  <c r="D382" i="11" a="1"/>
  <c r="D382" i="11"/>
  <c r="D418" i="11"/>
  <c r="E382" i="11" a="1"/>
  <c r="E382" i="11"/>
  <c r="E418" i="11"/>
  <c r="E293" i="11"/>
  <c r="E315" i="11"/>
  <c r="F382" i="11" a="1"/>
  <c r="F382" i="11"/>
  <c r="G382" i="11" a="1"/>
  <c r="G382" i="11"/>
  <c r="G418" i="11"/>
  <c r="G293" i="11"/>
  <c r="G315" i="11"/>
  <c r="H382" i="11" a="1"/>
  <c r="H382" i="11"/>
  <c r="H418" i="11"/>
  <c r="I382" i="11" a="1"/>
  <c r="I382" i="11"/>
  <c r="J382" i="11" a="1"/>
  <c r="J382" i="11"/>
  <c r="J418" i="11"/>
  <c r="C383" i="11" a="1"/>
  <c r="C383" i="11"/>
  <c r="C419" i="11"/>
  <c r="D383" i="11" a="1"/>
  <c r="D383" i="11"/>
  <c r="D419" i="11"/>
  <c r="E383" i="11" a="1"/>
  <c r="E383" i="11"/>
  <c r="E419" i="11"/>
  <c r="F383" i="11" a="1"/>
  <c r="F383" i="11"/>
  <c r="G383" i="11" a="1"/>
  <c r="G383" i="11"/>
  <c r="H383" i="11" a="1"/>
  <c r="H383" i="11"/>
  <c r="H419" i="11"/>
  <c r="I383" i="11" a="1"/>
  <c r="I383" i="11"/>
  <c r="J383" i="11" a="1"/>
  <c r="J383" i="11"/>
  <c r="C384" i="11" a="1"/>
  <c r="C384" i="11"/>
  <c r="D384" i="11" a="1"/>
  <c r="D384" i="11"/>
  <c r="D420" i="11"/>
  <c r="E384" i="11" a="1"/>
  <c r="E384" i="11"/>
  <c r="F384" i="11" a="1"/>
  <c r="F384" i="11"/>
  <c r="F420" i="11"/>
  <c r="G384" i="11" a="1"/>
  <c r="G384" i="11"/>
  <c r="H384" i="11" a="1"/>
  <c r="H384" i="11"/>
  <c r="I384" i="11" a="1"/>
  <c r="I384" i="11"/>
  <c r="J384" i="11" a="1"/>
  <c r="J384" i="11"/>
  <c r="C385" i="11" a="1"/>
  <c r="C385" i="11"/>
  <c r="D385" i="11" a="1"/>
  <c r="D385" i="11"/>
  <c r="D421" i="11"/>
  <c r="E385" i="11" a="1"/>
  <c r="E385" i="11"/>
  <c r="F385" i="11" a="1"/>
  <c r="F385" i="11"/>
  <c r="F421" i="11"/>
  <c r="G385" i="11" a="1"/>
  <c r="G385" i="11"/>
  <c r="H385" i="11" a="1"/>
  <c r="H385" i="11"/>
  <c r="H421" i="11"/>
  <c r="H296" i="11"/>
  <c r="H318" i="11"/>
  <c r="I385" i="11" a="1"/>
  <c r="I385" i="11"/>
  <c r="I421" i="11"/>
  <c r="J385" i="11" a="1"/>
  <c r="J385" i="11"/>
  <c r="J421" i="11"/>
  <c r="C386" i="11" a="1"/>
  <c r="C386" i="11"/>
  <c r="C422" i="11"/>
  <c r="D386" i="11" a="1"/>
  <c r="D386" i="11"/>
  <c r="D422" i="11"/>
  <c r="E386" i="11" a="1"/>
  <c r="E386" i="11"/>
  <c r="E422" i="11"/>
  <c r="F386" i="11" a="1"/>
  <c r="F386" i="11"/>
  <c r="G386" i="11" a="1"/>
  <c r="G386" i="11"/>
  <c r="H386" i="11" a="1"/>
  <c r="H386" i="11"/>
  <c r="I386" i="11" a="1"/>
  <c r="I386" i="11"/>
  <c r="J386" i="11" a="1"/>
  <c r="J386" i="11"/>
  <c r="J422" i="11"/>
  <c r="C387" i="11" a="1"/>
  <c r="C387" i="11"/>
  <c r="C423" i="11"/>
  <c r="D387" i="11" a="1"/>
  <c r="D387" i="11"/>
  <c r="D423" i="11"/>
  <c r="E387" i="11" a="1"/>
  <c r="E387" i="11"/>
  <c r="E423" i="11"/>
  <c r="F387" i="11" a="1"/>
  <c r="F387" i="11"/>
  <c r="G387" i="11" a="1"/>
  <c r="G387" i="11"/>
  <c r="H387" i="11" a="1"/>
  <c r="H387" i="11"/>
  <c r="H423" i="11"/>
  <c r="I387" i="11" a="1"/>
  <c r="I387" i="11"/>
  <c r="I423" i="11"/>
  <c r="I298" i="11"/>
  <c r="I320" i="11"/>
  <c r="J387" i="11" a="1"/>
  <c r="J387" i="11"/>
  <c r="C388" i="11" a="1"/>
  <c r="C388" i="11"/>
  <c r="C424" i="11"/>
  <c r="D388" i="11" a="1"/>
  <c r="D388" i="11"/>
  <c r="D424" i="11"/>
  <c r="D299" i="11"/>
  <c r="D321" i="11"/>
  <c r="E388" i="11" a="1"/>
  <c r="E388" i="11"/>
  <c r="F388" i="11" a="1"/>
  <c r="F388" i="11"/>
  <c r="F424" i="11"/>
  <c r="G388" i="11" a="1"/>
  <c r="G388" i="11"/>
  <c r="G424" i="11"/>
  <c r="H388" i="11" a="1"/>
  <c r="H388" i="11"/>
  <c r="H424" i="11"/>
  <c r="I388" i="11" a="1"/>
  <c r="I388" i="11"/>
  <c r="I424" i="11"/>
  <c r="J388" i="11" a="1"/>
  <c r="J388" i="11"/>
  <c r="C389" i="11" a="1"/>
  <c r="C389" i="11"/>
  <c r="C425" i="11"/>
  <c r="D389" i="11" a="1"/>
  <c r="D389" i="11"/>
  <c r="E389" i="11" a="1"/>
  <c r="E389" i="11"/>
  <c r="E425" i="11"/>
  <c r="E300" i="11"/>
  <c r="E322" i="11"/>
  <c r="F389" i="11" a="1"/>
  <c r="F389" i="11"/>
  <c r="F425" i="11"/>
  <c r="G389" i="11" a="1"/>
  <c r="G389" i="11"/>
  <c r="G425" i="11"/>
  <c r="H389" i="11" a="1"/>
  <c r="H389" i="11"/>
  <c r="H425" i="11"/>
  <c r="I389" i="11" a="1"/>
  <c r="I389" i="11"/>
  <c r="J389" i="11" a="1"/>
  <c r="J389" i="11"/>
  <c r="J425" i="11"/>
  <c r="C390" i="11" a="1"/>
  <c r="C390" i="11"/>
  <c r="D390" i="11" a="1"/>
  <c r="D390" i="11"/>
  <c r="D426" i="11"/>
  <c r="E390" i="11" a="1"/>
  <c r="E390" i="11"/>
  <c r="F390" i="11" a="1"/>
  <c r="F390" i="11"/>
  <c r="F426" i="11"/>
  <c r="F301" i="11"/>
  <c r="F323" i="11"/>
  <c r="G390" i="11" a="1"/>
  <c r="G390" i="11"/>
  <c r="G426" i="11"/>
  <c r="H390" i="11" a="1"/>
  <c r="H390" i="11"/>
  <c r="I390" i="11" a="1"/>
  <c r="I390" i="11"/>
  <c r="J390" i="11" a="1"/>
  <c r="J390" i="11"/>
  <c r="C391" i="11" a="1"/>
  <c r="C391" i="11"/>
  <c r="D391" i="11" a="1"/>
  <c r="D391" i="11"/>
  <c r="E391" i="11" a="1"/>
  <c r="E391" i="11"/>
  <c r="F391" i="11" a="1"/>
  <c r="F391" i="11"/>
  <c r="G391" i="11" a="1"/>
  <c r="G391" i="11"/>
  <c r="G427" i="11"/>
  <c r="H391" i="11" a="1"/>
  <c r="H391" i="11"/>
  <c r="H427" i="11"/>
  <c r="H302" i="11"/>
  <c r="H324" i="11"/>
  <c r="I391" i="11" a="1"/>
  <c r="I391" i="11"/>
  <c r="J391" i="11" a="1"/>
  <c r="J391" i="11"/>
  <c r="D381" i="11" a="1"/>
  <c r="D381" i="11"/>
  <c r="E381" i="11" a="1"/>
  <c r="E381" i="11"/>
  <c r="F381" i="11" a="1"/>
  <c r="F381" i="11"/>
  <c r="G381" i="11" a="1"/>
  <c r="G381" i="11"/>
  <c r="H381" i="11" a="1"/>
  <c r="H381" i="11"/>
  <c r="I381" i="11" a="1"/>
  <c r="I381" i="11"/>
  <c r="J381" i="11" a="1"/>
  <c r="J381" i="11"/>
  <c r="J417" i="11"/>
  <c r="C381" i="11" a="1"/>
  <c r="C381" i="11"/>
  <c r="C239" i="11"/>
  <c r="C240" i="11"/>
  <c r="C233" i="11"/>
  <c r="C234" i="11"/>
  <c r="C238" i="11"/>
  <c r="C228" i="11"/>
  <c r="C227" i="11"/>
  <c r="C226" i="11"/>
  <c r="C225" i="11"/>
  <c r="C178" i="11"/>
  <c r="C179" i="11"/>
  <c r="C180" i="11"/>
  <c r="C181" i="11"/>
  <c r="C439" i="11"/>
  <c r="D439" i="11"/>
  <c r="E439" i="11"/>
  <c r="F439" i="11"/>
  <c r="G439" i="11"/>
  <c r="H439" i="11"/>
  <c r="I439" i="11"/>
  <c r="J439" i="11"/>
  <c r="C440" i="11"/>
  <c r="D440" i="11"/>
  <c r="E440" i="11"/>
  <c r="F440" i="11"/>
  <c r="G440" i="11"/>
  <c r="H440" i="11"/>
  <c r="I440" i="11"/>
  <c r="J440" i="11"/>
  <c r="C441" i="11"/>
  <c r="D441" i="11"/>
  <c r="E441" i="11"/>
  <c r="F441" i="11"/>
  <c r="G441" i="11"/>
  <c r="H441" i="11"/>
  <c r="I441" i="11"/>
  <c r="J441" i="11"/>
  <c r="C442" i="11"/>
  <c r="D442" i="11"/>
  <c r="E442" i="11"/>
  <c r="F442" i="11"/>
  <c r="G442" i="11"/>
  <c r="H442" i="11"/>
  <c r="I442" i="11"/>
  <c r="J442" i="11"/>
  <c r="C443" i="11"/>
  <c r="D443" i="11"/>
  <c r="E443" i="11"/>
  <c r="F443" i="11"/>
  <c r="G443" i="11"/>
  <c r="H443" i="11"/>
  <c r="I443" i="11"/>
  <c r="J443" i="11"/>
  <c r="C444" i="11"/>
  <c r="D444" i="11"/>
  <c r="E444" i="11"/>
  <c r="F444" i="11"/>
  <c r="G444" i="11"/>
  <c r="H444" i="11"/>
  <c r="I444" i="11"/>
  <c r="J444" i="11"/>
  <c r="C445" i="11"/>
  <c r="D445" i="11"/>
  <c r="E445" i="11"/>
  <c r="F445" i="11"/>
  <c r="G445" i="11"/>
  <c r="H445" i="11"/>
  <c r="I445" i="11"/>
  <c r="J445" i="11"/>
  <c r="C446" i="11"/>
  <c r="D446" i="11"/>
  <c r="E446" i="11"/>
  <c r="F446" i="11"/>
  <c r="G446" i="11"/>
  <c r="H446" i="11"/>
  <c r="I446" i="11"/>
  <c r="J446" i="11"/>
  <c r="C447" i="11"/>
  <c r="D447" i="11"/>
  <c r="E447" i="11"/>
  <c r="F447" i="11"/>
  <c r="G447" i="11"/>
  <c r="H447" i="11"/>
  <c r="I447" i="11"/>
  <c r="J447" i="11"/>
  <c r="C448" i="11"/>
  <c r="D448" i="11"/>
  <c r="E448" i="11"/>
  <c r="F448" i="11"/>
  <c r="G448" i="11"/>
  <c r="H448" i="11"/>
  <c r="I448" i="11"/>
  <c r="J448" i="11"/>
  <c r="D438" i="11"/>
  <c r="E438" i="11"/>
  <c r="E454" i="11"/>
  <c r="F438" i="11"/>
  <c r="F454" i="11"/>
  <c r="G438" i="11"/>
  <c r="H438" i="11"/>
  <c r="H454" i="11"/>
  <c r="I438" i="11"/>
  <c r="J438" i="11"/>
  <c r="C293" i="11"/>
  <c r="D293" i="11"/>
  <c r="F293" i="11"/>
  <c r="H293" i="11"/>
  <c r="H338" i="11"/>
  <c r="I293" i="11"/>
  <c r="J293" i="11"/>
  <c r="J338" i="11"/>
  <c r="C294" i="11"/>
  <c r="D294" i="11"/>
  <c r="E294" i="11"/>
  <c r="E339" i="11"/>
  <c r="F294" i="11"/>
  <c r="G294" i="11"/>
  <c r="G339" i="11"/>
  <c r="H294" i="11"/>
  <c r="H316" i="11"/>
  <c r="I294" i="11"/>
  <c r="J294" i="11"/>
  <c r="C295" i="11"/>
  <c r="C340" i="11"/>
  <c r="D295" i="11"/>
  <c r="D340" i="11"/>
  <c r="E295" i="11"/>
  <c r="F295" i="11"/>
  <c r="G295" i="11"/>
  <c r="H295" i="11"/>
  <c r="H340" i="11"/>
  <c r="I295" i="11"/>
  <c r="I340" i="11"/>
  <c r="J295" i="11"/>
  <c r="J340" i="11"/>
  <c r="C296" i="11"/>
  <c r="D296" i="11"/>
  <c r="D341" i="11"/>
  <c r="E296" i="11"/>
  <c r="F296" i="11"/>
  <c r="G296" i="11"/>
  <c r="I296" i="11"/>
  <c r="J296" i="11"/>
  <c r="C297" i="11"/>
  <c r="C319" i="11"/>
  <c r="C342" i="11"/>
  <c r="D297" i="11"/>
  <c r="D342" i="11"/>
  <c r="E297" i="11"/>
  <c r="E342" i="11"/>
  <c r="F297" i="11"/>
  <c r="G297" i="11"/>
  <c r="H297" i="11"/>
  <c r="I297" i="11"/>
  <c r="I342" i="11"/>
  <c r="J297" i="11"/>
  <c r="C298" i="11"/>
  <c r="D298" i="11"/>
  <c r="D343" i="11"/>
  <c r="E298" i="11"/>
  <c r="F298" i="11"/>
  <c r="F343" i="11"/>
  <c r="G298" i="11"/>
  <c r="G343" i="11"/>
  <c r="H298" i="11"/>
  <c r="I343" i="11"/>
  <c r="J298" i="11"/>
  <c r="J343" i="11"/>
  <c r="C299" i="11"/>
  <c r="C321" i="11"/>
  <c r="D344" i="11"/>
  <c r="E299" i="11"/>
  <c r="E344" i="11"/>
  <c r="F299" i="11"/>
  <c r="F344" i="11"/>
  <c r="G299" i="11"/>
  <c r="H299" i="11"/>
  <c r="H344" i="11"/>
  <c r="I299" i="11"/>
  <c r="I344" i="11"/>
  <c r="J299" i="11"/>
  <c r="J344" i="11"/>
  <c r="C300" i="11"/>
  <c r="C345" i="11"/>
  <c r="D300" i="11"/>
  <c r="D345" i="11"/>
  <c r="F300" i="11"/>
  <c r="G300" i="11"/>
  <c r="H300" i="11"/>
  <c r="I300" i="11"/>
  <c r="I345" i="11"/>
  <c r="J300" i="11"/>
  <c r="C301" i="11"/>
  <c r="D301" i="11"/>
  <c r="E301" i="11"/>
  <c r="E346" i="11"/>
  <c r="G301" i="11"/>
  <c r="G346" i="11"/>
  <c r="H301" i="11"/>
  <c r="I301" i="11"/>
  <c r="I346" i="11"/>
  <c r="J301" i="11"/>
  <c r="J346" i="11"/>
  <c r="C302" i="11"/>
  <c r="C347" i="11"/>
  <c r="D302" i="11"/>
  <c r="D347" i="11"/>
  <c r="E302" i="11"/>
  <c r="E347" i="11"/>
  <c r="F302" i="11"/>
  <c r="F347" i="11"/>
  <c r="G302" i="11"/>
  <c r="I302" i="11"/>
  <c r="I347" i="11"/>
  <c r="J302" i="11"/>
  <c r="D292" i="11"/>
  <c r="E292" i="11"/>
  <c r="E337" i="11"/>
  <c r="F292" i="11"/>
  <c r="F337" i="11"/>
  <c r="G292" i="11"/>
  <c r="G337" i="11"/>
  <c r="H292" i="11"/>
  <c r="I292" i="11"/>
  <c r="I337" i="11"/>
  <c r="J292" i="11"/>
  <c r="J337" i="11"/>
  <c r="C361" i="11"/>
  <c r="C360" i="11"/>
  <c r="C359" i="11"/>
  <c r="J375" i="11"/>
  <c r="I375" i="11"/>
  <c r="H375" i="11"/>
  <c r="G375" i="11"/>
  <c r="F375" i="11"/>
  <c r="E375" i="11"/>
  <c r="D375" i="11"/>
  <c r="C375" i="11"/>
  <c r="D360" i="11"/>
  <c r="E360" i="11"/>
  <c r="F360" i="11"/>
  <c r="G360" i="11"/>
  <c r="H360" i="11"/>
  <c r="I360" i="11"/>
  <c r="J360" i="11"/>
  <c r="D361" i="11"/>
  <c r="E361" i="11"/>
  <c r="F361" i="11"/>
  <c r="G361" i="11"/>
  <c r="H361" i="11"/>
  <c r="I361" i="11"/>
  <c r="J361" i="11"/>
  <c r="C362" i="11"/>
  <c r="D362" i="11"/>
  <c r="E362" i="11"/>
  <c r="F362" i="11"/>
  <c r="G362" i="11"/>
  <c r="H362" i="11"/>
  <c r="I362" i="11"/>
  <c r="J362" i="11"/>
  <c r="C363" i="11"/>
  <c r="D363" i="11"/>
  <c r="E363" i="11"/>
  <c r="F363" i="11"/>
  <c r="G363" i="11"/>
  <c r="H363" i="11"/>
  <c r="I363" i="11"/>
  <c r="J363" i="11"/>
  <c r="C364" i="11"/>
  <c r="D364" i="11"/>
  <c r="E364" i="11"/>
  <c r="F364" i="11"/>
  <c r="G364" i="11"/>
  <c r="H364" i="11"/>
  <c r="I364" i="11"/>
  <c r="J364" i="11"/>
  <c r="C365" i="11"/>
  <c r="D365" i="11"/>
  <c r="E365" i="11"/>
  <c r="F365" i="11"/>
  <c r="G365" i="11"/>
  <c r="H365" i="11"/>
  <c r="I365" i="11"/>
  <c r="J365" i="11"/>
  <c r="C366" i="11"/>
  <c r="D366" i="11"/>
  <c r="E366" i="11"/>
  <c r="F366" i="11"/>
  <c r="G366" i="11"/>
  <c r="H366" i="11"/>
  <c r="I366" i="11"/>
  <c r="J366" i="11"/>
  <c r="C367" i="11"/>
  <c r="D367" i="11"/>
  <c r="E367" i="11"/>
  <c r="F367" i="11"/>
  <c r="G367" i="11"/>
  <c r="H367" i="11"/>
  <c r="I367" i="11"/>
  <c r="J367" i="11"/>
  <c r="C368" i="11"/>
  <c r="D368" i="11"/>
  <c r="E368" i="11"/>
  <c r="F368" i="11"/>
  <c r="G368" i="11"/>
  <c r="H368" i="11"/>
  <c r="I368" i="11"/>
  <c r="J368" i="11"/>
  <c r="C369" i="11"/>
  <c r="D369" i="11"/>
  <c r="E369" i="11"/>
  <c r="F369" i="11"/>
  <c r="G369" i="11"/>
  <c r="H369" i="11"/>
  <c r="I369" i="11"/>
  <c r="J369" i="11"/>
  <c r="D359" i="11"/>
  <c r="D371" i="11"/>
  <c r="E359" i="11"/>
  <c r="F359" i="11"/>
  <c r="G359" i="11"/>
  <c r="G371" i="11"/>
  <c r="H359" i="11"/>
  <c r="I359" i="11"/>
  <c r="I371" i="11"/>
  <c r="J359" i="11"/>
  <c r="J371" i="11"/>
  <c r="D282" i="11"/>
  <c r="E282" i="11"/>
  <c r="F282" i="11"/>
  <c r="G282" i="11"/>
  <c r="H282" i="11"/>
  <c r="I282" i="11"/>
  <c r="J282" i="11"/>
  <c r="D283" i="11"/>
  <c r="D280" i="11"/>
  <c r="D281" i="11"/>
  <c r="D275" i="11"/>
  <c r="D276" i="11"/>
  <c r="D277" i="11"/>
  <c r="D278" i="11"/>
  <c r="D279" i="11"/>
  <c r="D284" i="11"/>
  <c r="D285" i="11"/>
  <c r="E283" i="11"/>
  <c r="F283" i="11"/>
  <c r="G283" i="11"/>
  <c r="H283" i="11"/>
  <c r="I283" i="11"/>
  <c r="J283" i="11"/>
  <c r="C283" i="11"/>
  <c r="C282" i="11"/>
  <c r="D271" i="11"/>
  <c r="E271" i="11"/>
  <c r="E264" i="11"/>
  <c r="E265" i="11"/>
  <c r="E266" i="11"/>
  <c r="E267" i="11"/>
  <c r="E268" i="11"/>
  <c r="E269" i="11"/>
  <c r="E272" i="11"/>
  <c r="E270" i="11"/>
  <c r="E273" i="11"/>
  <c r="E274" i="11"/>
  <c r="E255" i="11"/>
  <c r="E256" i="11"/>
  <c r="F271" i="11"/>
  <c r="G271" i="11"/>
  <c r="H271" i="11"/>
  <c r="I271" i="11"/>
  <c r="J271" i="11"/>
  <c r="D272" i="11"/>
  <c r="F272" i="11"/>
  <c r="G272" i="11"/>
  <c r="H272" i="11"/>
  <c r="I272" i="11"/>
  <c r="J272" i="11"/>
  <c r="C272" i="11"/>
  <c r="C271" i="11"/>
  <c r="C70" i="11"/>
  <c r="C24" i="11" a="1"/>
  <c r="C24" i="11"/>
  <c r="C265" i="11"/>
  <c r="D265" i="11"/>
  <c r="F265" i="11"/>
  <c r="G265" i="11"/>
  <c r="H265" i="11"/>
  <c r="I265" i="11"/>
  <c r="J265" i="11"/>
  <c r="C266" i="11"/>
  <c r="D266" i="11"/>
  <c r="F266" i="11"/>
  <c r="G266" i="11"/>
  <c r="H266" i="11"/>
  <c r="I266" i="11"/>
  <c r="J266" i="11"/>
  <c r="C267" i="11"/>
  <c r="D267" i="11"/>
  <c r="F267" i="11"/>
  <c r="G267" i="11"/>
  <c r="H267" i="11"/>
  <c r="I267" i="11"/>
  <c r="J267" i="11"/>
  <c r="C268" i="11"/>
  <c r="D268" i="11"/>
  <c r="F268" i="11"/>
  <c r="G268" i="11"/>
  <c r="H268" i="11"/>
  <c r="I268" i="11"/>
  <c r="J268" i="11"/>
  <c r="C269" i="11"/>
  <c r="D269" i="11"/>
  <c r="F269" i="11"/>
  <c r="G269" i="11"/>
  <c r="H269" i="11"/>
  <c r="I269" i="11"/>
  <c r="J269" i="11"/>
  <c r="C273" i="11"/>
  <c r="D273" i="11"/>
  <c r="F273" i="11"/>
  <c r="G273" i="11"/>
  <c r="H273" i="11"/>
  <c r="I273" i="11"/>
  <c r="J273" i="11"/>
  <c r="D264" i="11"/>
  <c r="F264" i="11"/>
  <c r="G264" i="11"/>
  <c r="H264" i="11"/>
  <c r="I264" i="11"/>
  <c r="J264" i="11"/>
  <c r="C264" i="11"/>
  <c r="J284" i="11"/>
  <c r="I284" i="11"/>
  <c r="H284" i="11"/>
  <c r="G284" i="11"/>
  <c r="F284" i="11"/>
  <c r="E284" i="11"/>
  <c r="C284" i="11"/>
  <c r="J280" i="11"/>
  <c r="I280" i="11"/>
  <c r="H280" i="11"/>
  <c r="G280" i="11"/>
  <c r="F280" i="11"/>
  <c r="E280" i="11"/>
  <c r="C280" i="11"/>
  <c r="J279" i="11"/>
  <c r="I279" i="11"/>
  <c r="H279" i="11"/>
  <c r="G279" i="11"/>
  <c r="F279" i="11"/>
  <c r="E279" i="11"/>
  <c r="C279" i="11"/>
  <c r="J278" i="11"/>
  <c r="I278" i="11"/>
  <c r="H278" i="11"/>
  <c r="G278" i="11"/>
  <c r="F278" i="11"/>
  <c r="E278" i="11"/>
  <c r="C278" i="11"/>
  <c r="J277" i="11"/>
  <c r="I277" i="11"/>
  <c r="H277" i="11"/>
  <c r="G277" i="11"/>
  <c r="F277" i="11"/>
  <c r="E277" i="11"/>
  <c r="C277" i="11"/>
  <c r="J276" i="11"/>
  <c r="I276" i="11"/>
  <c r="H276" i="11"/>
  <c r="G276" i="11"/>
  <c r="F276" i="11"/>
  <c r="E276" i="11"/>
  <c r="C276" i="11"/>
  <c r="J275" i="11"/>
  <c r="I275" i="11"/>
  <c r="H275" i="11"/>
  <c r="G275" i="11"/>
  <c r="F275" i="11"/>
  <c r="E275" i="11"/>
  <c r="C275" i="11"/>
  <c r="B36" i="11"/>
  <c r="B52" i="11"/>
  <c r="B176" i="11"/>
  <c r="B209" i="11"/>
  <c r="B224" i="11"/>
  <c r="B251" i="11"/>
  <c r="B263" i="11"/>
  <c r="C469" i="11" a="1"/>
  <c r="C469" i="11"/>
  <c r="C468" i="11" a="1"/>
  <c r="C468" i="11"/>
  <c r="K469" i="11" a="1"/>
  <c r="K469" i="11"/>
  <c r="D473" i="11" a="1"/>
  <c r="D473" i="11"/>
  <c r="D472" i="11" a="1"/>
  <c r="D472" i="11"/>
  <c r="E477" i="11" a="1"/>
  <c r="E477" i="11"/>
  <c r="E476" i="11" a="1"/>
  <c r="E476" i="11"/>
  <c r="K463" i="11" a="1"/>
  <c r="K463" i="11"/>
  <c r="K462" i="11" a="1"/>
  <c r="K462" i="11"/>
  <c r="H469" i="11" a="1"/>
  <c r="H469" i="11"/>
  <c r="H468" i="11" a="1"/>
  <c r="H468" i="11"/>
  <c r="I473" i="11" a="1"/>
  <c r="I473" i="11"/>
  <c r="I472" i="11" a="1"/>
  <c r="I472" i="11"/>
  <c r="J477" i="11" a="1"/>
  <c r="J477" i="11"/>
  <c r="J476" i="11" a="1"/>
  <c r="J476" i="11"/>
  <c r="F467" i="11" a="1"/>
  <c r="F467" i="11"/>
  <c r="F466" i="11" a="1"/>
  <c r="F466" i="11"/>
  <c r="G471" i="11" a="1"/>
  <c r="G471" i="11"/>
  <c r="G470" i="11" a="1"/>
  <c r="G470" i="11"/>
  <c r="H475" i="11" a="1"/>
  <c r="H475" i="11"/>
  <c r="H474" i="11" a="1"/>
  <c r="H474" i="11"/>
  <c r="I479" i="11" a="1"/>
  <c r="I479" i="11"/>
  <c r="I478" i="11" a="1"/>
  <c r="I478" i="11"/>
  <c r="E469" i="11" a="1"/>
  <c r="E469" i="11"/>
  <c r="E468" i="11" a="1"/>
  <c r="E468" i="11"/>
  <c r="F473" i="11" a="1"/>
  <c r="F473" i="11"/>
  <c r="F472" i="11" a="1"/>
  <c r="F472" i="11"/>
  <c r="G477" i="11" a="1"/>
  <c r="G477" i="11"/>
  <c r="G476" i="11" a="1"/>
  <c r="G476" i="11"/>
  <c r="C461" i="11" a="1"/>
  <c r="C461" i="11"/>
  <c r="C460" i="11" a="1"/>
  <c r="C460" i="11"/>
  <c r="F463" i="11" a="1"/>
  <c r="F463" i="11"/>
  <c r="F462" i="11" a="1"/>
  <c r="F462" i="11"/>
  <c r="J469" i="11" a="1"/>
  <c r="J469" i="11"/>
  <c r="J468" i="11" a="1"/>
  <c r="J468" i="11"/>
  <c r="C473" i="11" a="1"/>
  <c r="C473" i="11"/>
  <c r="C472" i="11" a="1"/>
  <c r="C472" i="11"/>
  <c r="K473" i="11" a="1"/>
  <c r="K473" i="11"/>
  <c r="K472" i="11" a="1"/>
  <c r="K472" i="11"/>
  <c r="D477" i="11" a="1"/>
  <c r="D477" i="11"/>
  <c r="D476" i="11" a="1"/>
  <c r="D476" i="11"/>
  <c r="H467" i="11" a="1"/>
  <c r="H467" i="11"/>
  <c r="H466" i="11" a="1"/>
  <c r="H466" i="11"/>
  <c r="I471" i="11" a="1"/>
  <c r="I471" i="11"/>
  <c r="I470" i="11" a="1"/>
  <c r="I470" i="11"/>
  <c r="J475" i="11" a="1"/>
  <c r="J475" i="11"/>
  <c r="J474" i="11" a="1"/>
  <c r="J474" i="11"/>
  <c r="C479" i="11" a="1"/>
  <c r="C479" i="11"/>
  <c r="C478" i="11" a="1"/>
  <c r="C478" i="11"/>
  <c r="K479" i="11" a="1"/>
  <c r="K479" i="11"/>
  <c r="K478" i="11" a="1"/>
  <c r="K478" i="11"/>
  <c r="G469" i="11" a="1"/>
  <c r="G469" i="11"/>
  <c r="G468" i="11" a="1"/>
  <c r="H473" i="11" a="1"/>
  <c r="H473" i="11"/>
  <c r="H472" i="11" a="1"/>
  <c r="H472" i="11"/>
  <c r="I477" i="11" a="1"/>
  <c r="I477" i="11"/>
  <c r="C463" i="11" a="1"/>
  <c r="C463" i="11"/>
  <c r="C462" i="11" a="1"/>
  <c r="C462" i="11"/>
  <c r="J463" i="11" a="1"/>
  <c r="J463" i="11"/>
  <c r="J462" i="11" a="1"/>
  <c r="J462" i="11"/>
  <c r="D469" i="11" a="1"/>
  <c r="D469" i="11"/>
  <c r="D468" i="11" a="1"/>
  <c r="D468" i="11"/>
  <c r="E473" i="11" a="1"/>
  <c r="E473" i="11"/>
  <c r="E472" i="11" a="1"/>
  <c r="E472" i="11"/>
  <c r="F477" i="11" a="1"/>
  <c r="F477" i="11"/>
  <c r="J467" i="11" a="1"/>
  <c r="J467" i="11"/>
  <c r="J466" i="11" a="1"/>
  <c r="J466" i="11"/>
  <c r="C471" i="11" a="1"/>
  <c r="C471" i="11"/>
  <c r="C470" i="11" a="1"/>
  <c r="C470" i="11"/>
  <c r="K471" i="11" a="1"/>
  <c r="K471" i="11"/>
  <c r="K470" i="11" a="1"/>
  <c r="K470" i="11"/>
  <c r="D475" i="11" a="1"/>
  <c r="D475" i="11"/>
  <c r="D474" i="11" a="1"/>
  <c r="D474" i="11"/>
  <c r="E479" i="11" a="1"/>
  <c r="E479" i="11"/>
  <c r="E478" i="11" a="1"/>
  <c r="E478" i="11"/>
  <c r="I469" i="11" a="1"/>
  <c r="I469" i="11"/>
  <c r="I468" i="11" a="1"/>
  <c r="I468" i="11"/>
  <c r="J473" i="11" a="1"/>
  <c r="J473" i="11"/>
  <c r="J472" i="11" a="1"/>
  <c r="J472" i="11"/>
  <c r="C477" i="11" a="1"/>
  <c r="C477" i="11"/>
  <c r="C476" i="11" a="1"/>
  <c r="C476" i="11"/>
  <c r="K477" i="11" a="1"/>
  <c r="K477" i="11"/>
  <c r="K476" i="11" a="1"/>
  <c r="K476" i="11"/>
  <c r="G463" i="11" a="1"/>
  <c r="G463" i="11"/>
  <c r="F469" i="11" a="1"/>
  <c r="F469" i="11"/>
  <c r="F468" i="11" a="1"/>
  <c r="F468" i="11"/>
  <c r="G473" i="11" a="1"/>
  <c r="G473" i="11"/>
  <c r="G472" i="11" a="1"/>
  <c r="G472" i="11"/>
  <c r="H477" i="11" a="1"/>
  <c r="H477" i="11"/>
  <c r="H476" i="11" a="1"/>
  <c r="H476" i="11"/>
  <c r="D467" i="11" a="1"/>
  <c r="D467" i="11"/>
  <c r="D466" i="11" a="1"/>
  <c r="D466" i="11"/>
  <c r="E471" i="11" a="1"/>
  <c r="E471" i="11"/>
  <c r="E470" i="11" a="1"/>
  <c r="E470" i="11"/>
  <c r="F475" i="11" a="1"/>
  <c r="F475" i="11"/>
  <c r="F474" i="11" a="1"/>
  <c r="F474" i="11"/>
  <c r="G479" i="11" a="1"/>
  <c r="G479" i="11"/>
  <c r="G478" i="11" a="1"/>
  <c r="G478" i="11"/>
  <c r="K475" i="11" a="1"/>
  <c r="K475" i="11"/>
  <c r="K474" i="11" a="1"/>
  <c r="K474" i="11"/>
  <c r="G475" i="11" a="1"/>
  <c r="G475" i="11"/>
  <c r="G474" i="11" a="1"/>
  <c r="G474" i="11"/>
  <c r="I475" i="11" a="1"/>
  <c r="I475" i="11"/>
  <c r="I474" i="11" a="1"/>
  <c r="I474" i="11"/>
  <c r="E463" i="11" a="1"/>
  <c r="E463" i="11"/>
  <c r="E462" i="11" a="1"/>
  <c r="E462" i="11"/>
  <c r="D465" i="11" a="1"/>
  <c r="D465" i="11"/>
  <c r="D464" i="11" a="1"/>
  <c r="H465" i="11" a="1"/>
  <c r="H465" i="11"/>
  <c r="H464" i="11" a="1"/>
  <c r="H464" i="11"/>
  <c r="I467" i="11" a="1"/>
  <c r="I467" i="11"/>
  <c r="I466" i="11" a="1"/>
  <c r="I466" i="11"/>
  <c r="C475" i="11" a="1"/>
  <c r="C475" i="11"/>
  <c r="C474" i="11" a="1"/>
  <c r="C474" i="11"/>
  <c r="H463" i="11" a="1"/>
  <c r="H463" i="11"/>
  <c r="H462" i="11" a="1"/>
  <c r="H462" i="11"/>
  <c r="E465" i="11" a="1"/>
  <c r="E465" i="11"/>
  <c r="E464" i="11" a="1"/>
  <c r="E464" i="11"/>
  <c r="I465" i="11" a="1"/>
  <c r="I465" i="11"/>
  <c r="I464" i="11" a="1"/>
  <c r="I464" i="11"/>
  <c r="C467" i="11" a="1"/>
  <c r="C467" i="11"/>
  <c r="C466" i="11" a="1"/>
  <c r="C466" i="11"/>
  <c r="K467" i="11" a="1"/>
  <c r="K467" i="11"/>
  <c r="K466" i="11" a="1"/>
  <c r="K466" i="11"/>
  <c r="D471" i="11" a="1"/>
  <c r="D471" i="11"/>
  <c r="D470" i="11" a="1"/>
  <c r="D470" i="11"/>
  <c r="E475" i="11" a="1"/>
  <c r="E475" i="11"/>
  <c r="E474" i="11" a="1"/>
  <c r="E474" i="11"/>
  <c r="I463" i="11" a="1"/>
  <c r="I463" i="11"/>
  <c r="F465" i="11" a="1"/>
  <c r="F465" i="11"/>
  <c r="F464" i="11" a="1"/>
  <c r="F464" i="11"/>
  <c r="J465" i="11" a="1"/>
  <c r="J465" i="11"/>
  <c r="E467" i="11" a="1"/>
  <c r="E467" i="11"/>
  <c r="E466" i="11" a="1"/>
  <c r="E466" i="11"/>
  <c r="D463" i="11" a="1"/>
  <c r="D463" i="11"/>
  <c r="D462" i="11" a="1"/>
  <c r="D462" i="11"/>
  <c r="G467" i="11" a="1"/>
  <c r="G467" i="11"/>
  <c r="G466" i="11" a="1"/>
  <c r="G466" i="11"/>
  <c r="I698" i="76" a="1"/>
  <c r="I698" i="76"/>
  <c r="J698" i="76" a="1"/>
  <c r="J698" i="76"/>
  <c r="G698" i="76" a="1"/>
  <c r="G698" i="76"/>
  <c r="C698" i="76" a="1"/>
  <c r="C698" i="76"/>
  <c r="F481" i="11" a="1"/>
  <c r="F481" i="11"/>
  <c r="F480" i="11" a="1"/>
  <c r="F480" i="11"/>
  <c r="H471" i="11" a="1"/>
  <c r="H471" i="11"/>
  <c r="H470" i="11" a="1"/>
  <c r="H470" i="11"/>
  <c r="H479" i="11" a="1"/>
  <c r="H479" i="11"/>
  <c r="H478" i="11" a="1"/>
  <c r="H478" i="11"/>
  <c r="C465" i="11" a="1"/>
  <c r="C465" i="11"/>
  <c r="F471" i="11" a="1"/>
  <c r="F471" i="11"/>
  <c r="F470" i="11" a="1"/>
  <c r="F470" i="11"/>
  <c r="G481" i="11" a="1"/>
  <c r="G481" i="11"/>
  <c r="G480" i="11" a="1"/>
  <c r="G480" i="11"/>
  <c r="J471" i="11" a="1"/>
  <c r="J471" i="11"/>
  <c r="J470" i="11" a="1"/>
  <c r="J470" i="11"/>
  <c r="K481" i="11" a="1"/>
  <c r="K481" i="11"/>
  <c r="K480" i="11" a="1"/>
  <c r="K480" i="11"/>
  <c r="C481" i="11" a="1"/>
  <c r="C481" i="11"/>
  <c r="C480" i="11" a="1"/>
  <c r="C480" i="11"/>
  <c r="D479" i="11" a="1"/>
  <c r="D479" i="11"/>
  <c r="D478" i="11" a="1"/>
  <c r="D478" i="11"/>
  <c r="F479" i="11" a="1"/>
  <c r="F479" i="11"/>
  <c r="F478" i="11" a="1"/>
  <c r="F478" i="11"/>
  <c r="D481" i="11" a="1"/>
  <c r="D481" i="11"/>
  <c r="D480" i="11" a="1"/>
  <c r="D480" i="11"/>
  <c r="I481" i="11" a="1"/>
  <c r="I481" i="11"/>
  <c r="I480" i="11" a="1"/>
  <c r="I480" i="11"/>
  <c r="H481" i="11" a="1"/>
  <c r="H481" i="11"/>
  <c r="H480" i="11" a="1"/>
  <c r="H480" i="11"/>
  <c r="E481" i="11" a="1"/>
  <c r="E481" i="11"/>
  <c r="E480" i="11" a="1"/>
  <c r="E480" i="11"/>
  <c r="J481" i="11" a="1"/>
  <c r="J481" i="11"/>
  <c r="J480" i="11" a="1"/>
  <c r="J480" i="11"/>
  <c r="G465" i="11" a="1"/>
  <c r="G465" i="11"/>
  <c r="G464" i="11" a="1"/>
  <c r="G464" i="11"/>
  <c r="G219" i="76" a="1"/>
  <c r="G219" i="76"/>
  <c r="J1143" i="11" a="1"/>
  <c r="E1123" i="11" a="1"/>
  <c r="E219" i="76" a="1"/>
  <c r="D219" i="76" a="1"/>
  <c r="F219" i="76" a="1"/>
  <c r="F219" i="76"/>
  <c r="E1015" i="11" a="1"/>
  <c r="C1011" i="11" a="1"/>
  <c r="C1011" i="11"/>
  <c r="H1019" i="11" a="1"/>
  <c r="J1135" i="11" a="1"/>
  <c r="F1016" i="11" a="1"/>
  <c r="K1062" i="11" a="1"/>
  <c r="G1057" i="11" a="1"/>
  <c r="C1021" i="11" a="1"/>
  <c r="J1015" i="11" a="1"/>
  <c r="I1058" i="11" a="1"/>
  <c r="I1053" i="11" a="1"/>
  <c r="H1060" i="11" a="1"/>
  <c r="I1016" i="11" a="1"/>
  <c r="I1019" i="11" a="1"/>
  <c r="C1056" i="11" a="1"/>
  <c r="D1016" i="11" a="1"/>
  <c r="D1135" i="11" a="1"/>
  <c r="H1103" i="11" a="1"/>
  <c r="H1140" i="11" a="1"/>
  <c r="F1042" i="11" a="1"/>
  <c r="C755" i="11"/>
  <c r="D1136" i="11" a="1"/>
  <c r="D1136" i="11"/>
  <c r="E705" i="11" a="1"/>
  <c r="E705" i="11"/>
  <c r="G1032" i="11" a="1"/>
  <c r="F1140" i="11" a="1"/>
  <c r="F992" i="11" a="1"/>
  <c r="J1116" i="11" a="1"/>
  <c r="K1014" i="11" a="1"/>
  <c r="D1137" i="11" a="1"/>
  <c r="F1083" i="11" a="1"/>
  <c r="C1119" i="11" a="1"/>
  <c r="C1119" i="11"/>
  <c r="D1073" i="11" a="1"/>
  <c r="D1093" i="11" a="1"/>
  <c r="H993" i="11" a="1"/>
  <c r="C1082" i="11" a="1"/>
  <c r="C1041" i="11" a="1"/>
  <c r="E1035" i="11" a="1"/>
  <c r="D1033" i="11" a="1"/>
  <c r="D1033" i="11"/>
  <c r="D1032" i="11" a="1"/>
  <c r="H1034" i="11" a="1"/>
  <c r="E1119" i="11" a="1"/>
  <c r="C1115" i="11" a="1"/>
  <c r="C1115" i="11"/>
  <c r="I1000" i="11" a="1"/>
  <c r="E1116" i="11" a="1"/>
  <c r="E1116" i="11"/>
  <c r="G1122" i="11" a="1"/>
  <c r="I1032" i="11" a="1"/>
  <c r="I995" i="11" a="1"/>
  <c r="E1077" i="11" a="1"/>
  <c r="E1077" i="11"/>
  <c r="J996" i="11" a="1"/>
  <c r="F1075" i="11" a="1"/>
  <c r="H1079" i="11" a="1"/>
  <c r="H1079" i="11"/>
  <c r="F995" i="11" a="1"/>
  <c r="F1076" i="11" a="1"/>
  <c r="C1075" i="11" a="1"/>
  <c r="C1075" i="11"/>
  <c r="H1032" i="11" a="1"/>
  <c r="G1078" i="11" a="1"/>
  <c r="H1122" i="11" a="1"/>
  <c r="J1042" i="11" a="1"/>
  <c r="F1039" i="11" a="1"/>
  <c r="F1039" i="11"/>
  <c r="K1037" i="11" a="1"/>
  <c r="H1120" i="11" a="1"/>
  <c r="F1073" i="11" a="1"/>
  <c r="F1074" i="11" a="1"/>
  <c r="F1074" i="11"/>
  <c r="C1078" i="11" a="1"/>
  <c r="C1078" i="11"/>
  <c r="G1038" i="11" a="1"/>
  <c r="J1123" i="11" a="1"/>
  <c r="J1123" i="11"/>
  <c r="J1079" i="11" a="1"/>
  <c r="D1079" i="11" a="1"/>
  <c r="F1041" i="11" a="1"/>
  <c r="F1041" i="11"/>
  <c r="D1038" i="11" a="1"/>
  <c r="D1114" i="11" a="1"/>
  <c r="J1038" i="11" a="1"/>
  <c r="D1035" i="11" a="1"/>
  <c r="C998" i="11" a="1"/>
  <c r="D1118" i="11" a="1"/>
  <c r="F998" i="11" a="1"/>
  <c r="F1117" i="11" a="1"/>
  <c r="I1117" i="11" a="1"/>
  <c r="C1035" i="11" a="1"/>
  <c r="C1079" i="11" a="1"/>
  <c r="E1041" i="11" a="1"/>
  <c r="J1036" i="11" a="1"/>
  <c r="H995" i="11" a="1"/>
  <c r="I1075" i="11" a="1"/>
  <c r="G1077" i="11" a="1"/>
  <c r="K999" i="11" a="1"/>
  <c r="E1038" i="11" a="1"/>
  <c r="J1081" i="11" a="1"/>
  <c r="G992" i="11" a="1"/>
  <c r="G992" i="11"/>
  <c r="H1078" i="11" a="1"/>
  <c r="H1078" i="11"/>
  <c r="E1039" i="11" a="1"/>
  <c r="J1040" i="11" a="1"/>
  <c r="H1115" i="11" a="1"/>
  <c r="I1119" i="11" a="1"/>
  <c r="K1123" i="11" a="1"/>
  <c r="E996" i="11" a="1"/>
  <c r="I1041" i="11" a="1"/>
  <c r="I1121" i="11" a="1"/>
  <c r="I1121" i="11"/>
  <c r="E1082" i="11" a="1"/>
  <c r="J1078" i="11" a="1"/>
  <c r="I993" i="11" a="1"/>
  <c r="I993" i="11"/>
  <c r="K1035" i="11" a="1"/>
  <c r="D1076" i="11" a="1"/>
  <c r="C1121" i="11" a="1"/>
  <c r="J994" i="11" a="1"/>
  <c r="D1036" i="11" a="1"/>
  <c r="I1118" i="11" a="1"/>
  <c r="E1040" i="11" a="1"/>
  <c r="H1042" i="11" a="1"/>
  <c r="J1000" i="11" a="1"/>
  <c r="D996" i="11" a="1"/>
  <c r="G1079" i="11" a="1"/>
  <c r="E1000" i="11" a="1"/>
  <c r="H1076" i="11" a="1"/>
  <c r="G1074" i="11" a="1"/>
  <c r="H1074" i="11" a="1"/>
  <c r="K1000" i="11" a="1"/>
  <c r="G1082" i="11" a="1"/>
  <c r="H1124" i="11" a="1"/>
  <c r="K993" i="11" a="1"/>
  <c r="G1040" i="11" a="1"/>
  <c r="J1119" i="11" a="1"/>
  <c r="I1114" i="11" a="1"/>
  <c r="H1117" i="11" a="1"/>
  <c r="C1083" i="11" a="1"/>
  <c r="J1001" i="11" a="1"/>
  <c r="C1038" i="11" a="1"/>
  <c r="D1039" i="11" a="1"/>
  <c r="K1083" i="11" a="1"/>
  <c r="C1117" i="11" a="1"/>
  <c r="J1118" i="11" a="1"/>
  <c r="K1001" i="11" a="1"/>
  <c r="E1081" i="11" a="1"/>
  <c r="E1118" i="11" a="1"/>
  <c r="H996" i="11" a="1"/>
  <c r="H996" i="11"/>
  <c r="H1077" i="11" a="1"/>
  <c r="J1082" i="11" a="1"/>
  <c r="J1037" i="11" a="1"/>
  <c r="J998" i="11" a="1"/>
  <c r="C994" i="11" a="1"/>
  <c r="D1120" i="11" a="1"/>
  <c r="D1120" i="11"/>
  <c r="C1036" i="11" a="1"/>
  <c r="G1081" i="11" a="1"/>
  <c r="I1120" i="11" a="1"/>
  <c r="J1077" i="11" a="1"/>
  <c r="C1116" i="11" a="1"/>
  <c r="D999" i="11" a="1"/>
  <c r="F1078" i="11" a="1"/>
  <c r="I1034" i="11" a="1"/>
  <c r="J1033" i="11" a="1"/>
  <c r="C1080" i="11" a="1"/>
  <c r="E1120" i="11" a="1"/>
  <c r="C1040" i="11" a="1"/>
  <c r="C1040" i="11"/>
  <c r="K1033" i="11" a="1"/>
  <c r="F994" i="11" a="1"/>
  <c r="E998" i="11" a="1"/>
  <c r="J1124" i="11" a="1"/>
  <c r="G1080" i="11" a="1"/>
  <c r="I1115" i="11" a="1"/>
  <c r="K1034" i="11" a="1"/>
  <c r="C1077" i="11" a="1"/>
  <c r="H1123" i="11" a="1"/>
  <c r="H1119" i="11" a="1"/>
  <c r="H1119" i="11"/>
  <c r="J1074" i="11" a="1"/>
  <c r="I1083" i="11" a="1"/>
  <c r="I1035" i="11" a="1"/>
  <c r="K1077" i="11" a="1"/>
  <c r="I1122" i="11" a="1"/>
  <c r="K1079" i="11" a="1"/>
  <c r="E1033" i="11" a="1"/>
  <c r="G1073" i="11" a="1"/>
  <c r="G1073" i="11"/>
  <c r="C1118" i="11" a="1"/>
  <c r="G993" i="11" a="1"/>
  <c r="C996" i="11" a="1"/>
  <c r="K1115" i="11" a="1"/>
  <c r="H1038" i="11" a="1"/>
  <c r="I1079" i="11" a="1"/>
  <c r="I1079" i="11"/>
  <c r="K1032" i="11" a="1"/>
  <c r="K1032" i="11"/>
  <c r="H994" i="11" a="1"/>
  <c r="H1121" i="11" a="1"/>
  <c r="F1034" i="11" a="1"/>
  <c r="K1082" i="11" a="1"/>
  <c r="G1119" i="11" a="1"/>
  <c r="C1076" i="11" a="1"/>
  <c r="J992" i="11" a="1"/>
  <c r="J992" i="11"/>
  <c r="E997" i="11" a="1"/>
  <c r="J1117" i="11" a="1"/>
  <c r="J1117" i="11"/>
  <c r="D1115" i="11" a="1"/>
  <c r="E1079" i="11" a="1"/>
  <c r="E1079" i="11"/>
  <c r="F999" i="11" a="1"/>
  <c r="I994" i="11" a="1"/>
  <c r="D1117" i="11" a="1"/>
  <c r="I1037" i="11" a="1"/>
  <c r="I1037" i="11"/>
  <c r="F1080" i="11" a="1"/>
  <c r="K997" i="11" a="1"/>
  <c r="K997" i="11"/>
  <c r="H1001" i="11" a="1"/>
  <c r="I1042" i="11" a="1"/>
  <c r="D1124" i="11" a="1"/>
  <c r="J1032" i="11" a="1"/>
  <c r="I1033" i="11" a="1"/>
  <c r="C991" i="11" a="1"/>
  <c r="C991" i="11"/>
  <c r="G1117" i="11" a="1"/>
  <c r="D1081" i="11" a="1"/>
  <c r="D1081" i="11"/>
  <c r="H1080" i="11" a="1"/>
  <c r="G1076" i="11" a="1"/>
  <c r="F1118" i="11" a="1"/>
  <c r="J1083" i="11" a="1"/>
  <c r="I1116" i="11" a="1"/>
  <c r="I1074" i="11" a="1"/>
  <c r="G1000" i="11" a="1"/>
  <c r="K1124" i="11" a="1"/>
  <c r="F1032" i="11" a="1"/>
  <c r="C1034" i="11" a="1"/>
  <c r="K1114" i="11" a="1"/>
  <c r="H1036" i="11" a="1"/>
  <c r="D1121" i="11" a="1"/>
  <c r="H1114" i="11" a="1"/>
  <c r="H1075" i="11" a="1"/>
  <c r="H1075" i="11"/>
  <c r="D1077" i="11" a="1"/>
  <c r="D1077" i="11"/>
  <c r="I999" i="11" a="1"/>
  <c r="C993" i="11" a="1"/>
  <c r="K1120" i="11" a="1"/>
  <c r="C992" i="11" a="1"/>
  <c r="F1001" i="11" a="1"/>
  <c r="E1036" i="11" a="1"/>
  <c r="E1042" i="11" a="1"/>
  <c r="C1124" i="11" a="1"/>
  <c r="C1124" i="11"/>
  <c r="G1116" i="11" a="1"/>
  <c r="K1078" i="11" a="1"/>
  <c r="K1078" i="11"/>
  <c r="E995" i="11" a="1"/>
  <c r="I1036" i="11" a="1"/>
  <c r="J1041" i="11" a="1"/>
  <c r="E1076" i="11" a="1"/>
  <c r="I1124" i="11" a="1"/>
  <c r="I1124" i="11"/>
  <c r="E1083" i="11" a="1"/>
  <c r="E994" i="11" a="1"/>
  <c r="G1034" i="11" a="1"/>
  <c r="F1114" i="11" a="1"/>
  <c r="K995" i="11" a="1"/>
  <c r="C997" i="11" a="1"/>
  <c r="J1114" i="11" a="1"/>
  <c r="F1035" i="11" a="1"/>
  <c r="D1042" i="11" a="1"/>
  <c r="E991" i="11" a="1"/>
  <c r="E1122" i="11" a="1"/>
  <c r="G999" i="11" a="1"/>
  <c r="H1116" i="11" a="1"/>
  <c r="G1001" i="11" a="1"/>
  <c r="C1123" i="11" a="1"/>
  <c r="F1037" i="11" a="1"/>
  <c r="I992" i="11" a="1"/>
  <c r="I992" i="11"/>
  <c r="G1123" i="11" a="1"/>
  <c r="J1120" i="11" a="1"/>
  <c r="C995" i="11" a="1"/>
  <c r="H1000" i="11" a="1"/>
  <c r="G1041" i="11" a="1"/>
  <c r="J1075" i="11" a="1"/>
  <c r="E1080" i="11" a="1"/>
  <c r="D1123" i="11" a="1"/>
  <c r="J1039" i="11" a="1"/>
  <c r="K1097" i="11" a="1"/>
  <c r="H1039" i="11" a="1"/>
  <c r="J1073" i="11" a="1"/>
  <c r="C1094" i="11" a="1"/>
  <c r="H1097" i="11" a="1"/>
  <c r="J1057" i="11" a="1"/>
  <c r="D1015" i="11" a="1"/>
  <c r="D1015" i="11"/>
  <c r="C1102" i="11" a="1"/>
  <c r="I1100" i="11" a="1"/>
  <c r="F1079" i="11" a="1"/>
  <c r="H1118" i="11" a="1"/>
  <c r="K1081" i="11" a="1"/>
  <c r="I1039" i="11" a="1"/>
  <c r="G1037" i="11" a="1"/>
  <c r="C1073" i="11" a="1"/>
  <c r="C1073" i="11"/>
  <c r="E1075" i="11" a="1"/>
  <c r="C1033" i="11" a="1"/>
  <c r="C1033" i="11"/>
  <c r="D997" i="11" a="1"/>
  <c r="F1119" i="11" a="1"/>
  <c r="H997" i="11" a="1"/>
  <c r="C1039" i="11" a="1"/>
  <c r="D992" i="11" a="1"/>
  <c r="K1039" i="11" a="1"/>
  <c r="K1039" i="11"/>
  <c r="E992" i="11" a="1"/>
  <c r="E1078" i="11" a="1"/>
  <c r="C1042" i="11" a="1"/>
  <c r="I1077" i="11" a="1"/>
  <c r="K1040" i="11" a="1"/>
  <c r="J1076" i="11" a="1"/>
  <c r="K1118" i="11" a="1"/>
  <c r="G1115" i="11" a="1"/>
  <c r="G1115" i="11"/>
  <c r="K1122" i="11" a="1"/>
  <c r="F1038" i="11" a="1"/>
  <c r="F1038" i="11"/>
  <c r="D1119" i="11" a="1"/>
  <c r="C1001" i="11" a="1"/>
  <c r="E1037" i="11" a="1"/>
  <c r="E1117" i="11" a="1"/>
  <c r="E1115" i="11" a="1"/>
  <c r="H1081" i="11" a="1"/>
  <c r="F997" i="11" a="1"/>
  <c r="E1114" i="11" a="1"/>
  <c r="E993" i="11" a="1"/>
  <c r="K998" i="11" a="1"/>
  <c r="K1041" i="11" a="1"/>
  <c r="F1033" i="11" a="1"/>
  <c r="K994" i="11" a="1"/>
  <c r="J991" i="11" a="1"/>
  <c r="J997" i="11" a="1"/>
  <c r="F991" i="11" a="1"/>
  <c r="F991" i="11"/>
  <c r="F1000" i="11" a="1"/>
  <c r="K1074" i="11" a="1"/>
  <c r="K1042" i="11" a="1"/>
  <c r="H1073" i="11" a="1"/>
  <c r="H1073" i="11"/>
  <c r="K1038" i="11" a="1"/>
  <c r="K1038" i="11"/>
  <c r="C999" i="11" a="1"/>
  <c r="I1081" i="11" a="1"/>
  <c r="C1032" i="11" a="1"/>
  <c r="F1116" i="11" a="1"/>
  <c r="K1036" i="11" a="1"/>
  <c r="K1080" i="11" a="1"/>
  <c r="K1073" i="11" a="1"/>
  <c r="J1034" i="11" a="1"/>
  <c r="E1032" i="11" a="1"/>
  <c r="E1032" i="11"/>
  <c r="E1033" i="11"/>
  <c r="E1034" i="11" a="1"/>
  <c r="E1034" i="11"/>
  <c r="E1035" i="11"/>
  <c r="E1036" i="11"/>
  <c r="E1037" i="11"/>
  <c r="E1038" i="11"/>
  <c r="E1039" i="11"/>
  <c r="E1040" i="11"/>
  <c r="E1041" i="11"/>
  <c r="E1042" i="11"/>
  <c r="E1048" i="11"/>
  <c r="I998" i="11" a="1"/>
  <c r="C1120" i="11" a="1"/>
  <c r="G1114" i="11" a="1"/>
  <c r="G1118" i="11" a="1"/>
  <c r="J1115" i="11" a="1"/>
  <c r="K1121" i="11" a="1"/>
  <c r="J1122" i="11" a="1"/>
  <c r="J1122" i="11"/>
  <c r="J995" i="11" a="1"/>
  <c r="J694" i="76" a="1"/>
  <c r="G221" i="76" a="1"/>
  <c r="G221" i="76"/>
  <c r="F698" i="76" a="1"/>
  <c r="F698" i="76"/>
  <c r="K221" i="76" a="1"/>
  <c r="K221" i="76"/>
  <c r="K219" i="76" a="1"/>
  <c r="K219" i="76"/>
  <c r="K218" i="76" a="1"/>
  <c r="K218" i="76"/>
  <c r="C219" i="76" a="1"/>
  <c r="C219" i="76"/>
  <c r="C218" i="76" a="1"/>
  <c r="C218" i="76"/>
  <c r="D698" i="76" a="1"/>
  <c r="D698" i="76"/>
  <c r="K698" i="76" a="1"/>
  <c r="K698" i="76"/>
  <c r="K228" i="76" a="1"/>
  <c r="H698" i="76" a="1"/>
  <c r="H698" i="76"/>
  <c r="E697" i="76" a="1"/>
  <c r="E697" i="76"/>
  <c r="I697" i="76" a="1"/>
  <c r="I697" i="76"/>
  <c r="F694" i="76" a="1"/>
  <c r="H218" i="76" a="1"/>
  <c r="H218" i="76"/>
  <c r="K1100" i="11" a="1"/>
  <c r="F755" i="11"/>
  <c r="D764" i="11"/>
  <c r="C1062" i="11" a="1"/>
  <c r="H1099" i="11" a="1"/>
  <c r="E1103" i="11" a="1"/>
  <c r="F1135" i="11" a="1"/>
  <c r="F1135" i="11"/>
  <c r="I1099" i="11" a="1"/>
  <c r="I1099" i="11"/>
  <c r="F1096" i="11" a="1"/>
  <c r="F1096" i="11"/>
  <c r="F1136" i="11" a="1"/>
  <c r="H1142" i="11" a="1"/>
  <c r="D1141" i="11" a="1"/>
  <c r="C1101" i="11" a="1"/>
  <c r="I1144" i="11" a="1"/>
  <c r="E1136" i="11" a="1"/>
  <c r="E1137" i="11" a="1"/>
  <c r="E1137" i="11"/>
  <c r="C1052" i="11" a="1"/>
  <c r="D1138" i="11" a="1"/>
  <c r="G1014" i="11" a="1"/>
  <c r="G1014" i="11"/>
  <c r="F1103" i="11" a="1"/>
  <c r="C1093" i="11" a="1"/>
  <c r="G1056" i="11" a="1"/>
  <c r="J1093" i="11" a="1"/>
  <c r="G1012" i="11" a="1"/>
  <c r="C1057" i="11" a="1"/>
  <c r="C1057" i="11"/>
  <c r="I1094" i="11" a="1"/>
  <c r="D1052" i="11" a="1"/>
  <c r="K1018" i="11" a="1"/>
  <c r="J1052" i="11" a="1"/>
  <c r="C1060" i="11" a="1"/>
  <c r="D1058" i="11" a="1"/>
  <c r="F1021" i="11" a="1"/>
  <c r="F1021" i="11"/>
  <c r="C1059" i="11" a="1"/>
  <c r="C1059" i="11"/>
  <c r="C1020" i="11" a="1"/>
  <c r="E1097" i="11" a="1"/>
  <c r="D1060" i="11" a="1"/>
  <c r="K1061" i="11" a="1"/>
  <c r="K1021" i="11" a="1"/>
  <c r="E1021" i="11" a="1"/>
  <c r="F1013" i="11" a="1"/>
  <c r="F1013" i="11"/>
  <c r="F1143" i="11" a="1"/>
  <c r="K1095" i="11" a="1"/>
  <c r="F1102" i="11" a="1"/>
  <c r="J1095" i="11" a="1"/>
  <c r="G1059" i="11" a="1"/>
  <c r="E1102" i="11" a="1"/>
  <c r="K1144" i="11" a="1"/>
  <c r="K1141" i="11" a="1"/>
  <c r="K1141" i="11"/>
  <c r="G1097" i="11" a="1"/>
  <c r="G1097" i="11"/>
  <c r="I1055" i="11" a="1"/>
  <c r="H1093" i="11" a="1"/>
  <c r="H1093" i="11"/>
  <c r="H1017" i="11" a="1"/>
  <c r="E1020" i="11" a="1"/>
  <c r="F1052" i="11" a="1"/>
  <c r="C1017" i="11" a="1"/>
  <c r="K1096" i="11" a="1"/>
  <c r="K1096" i="11"/>
  <c r="K1060" i="11" a="1"/>
  <c r="F1058" i="11" a="1"/>
  <c r="F1015" i="11" a="1"/>
  <c r="F1015" i="11"/>
  <c r="G1015" i="11" a="1"/>
  <c r="J1062" i="11" a="1"/>
  <c r="E1140" i="11" a="1"/>
  <c r="K1099" i="11" a="1"/>
  <c r="K1099" i="11"/>
  <c r="I1018" i="11" a="1"/>
  <c r="E1138" i="11" a="1"/>
  <c r="E1138" i="11"/>
  <c r="H1012" i="11" a="1"/>
  <c r="D1012" i="11" a="1"/>
  <c r="I1017" i="11" a="1"/>
  <c r="K1053" i="11" a="1"/>
  <c r="I1059" i="11" a="1"/>
  <c r="D1059" i="11" a="1"/>
  <c r="G1019" i="11" a="1"/>
  <c r="G1019" i="11"/>
  <c r="G1095" i="11" a="1"/>
  <c r="G1095" i="11"/>
  <c r="C1142" i="11" a="1"/>
  <c r="F1061" i="11" a="1"/>
  <c r="K1015" i="11" a="1"/>
  <c r="I1057" i="11" a="1"/>
  <c r="C1143" i="11" a="1"/>
  <c r="J1137" i="11" a="1"/>
  <c r="F1062" i="11" a="1"/>
  <c r="F1062" i="11"/>
  <c r="K1011" i="11" a="1"/>
  <c r="K1011" i="11"/>
  <c r="I1134" i="11" a="1"/>
  <c r="E1012" i="11" a="1"/>
  <c r="F1139" i="11" a="1"/>
  <c r="C1100" i="11" a="1"/>
  <c r="I1061" i="11" a="1"/>
  <c r="E1144" i="11" a="1"/>
  <c r="H1102" i="11" a="1"/>
  <c r="H1102" i="11"/>
  <c r="E1017" i="11" a="1"/>
  <c r="E1017" i="11"/>
  <c r="I1011" i="11" a="1"/>
  <c r="D1102" i="11" a="1"/>
  <c r="K1057" i="11" a="1"/>
  <c r="D1061" i="11" a="1"/>
  <c r="H1018" i="11" a="1"/>
  <c r="G1093" i="11" a="1"/>
  <c r="J1053" i="11" a="1"/>
  <c r="J1053" i="11"/>
  <c r="J1052" i="11"/>
  <c r="J1054" i="11" a="1"/>
  <c r="J1054" i="11"/>
  <c r="J1055" i="11" a="1"/>
  <c r="J1055" i="11"/>
  <c r="J1056" i="11" a="1"/>
  <c r="J1057" i="11"/>
  <c r="J1058" i="11" a="1"/>
  <c r="J1059" i="11" a="1"/>
  <c r="J1060" i="11" a="1"/>
  <c r="J1061" i="11" a="1"/>
  <c r="J1062" i="11"/>
  <c r="J1056" i="11"/>
  <c r="J1058" i="11"/>
  <c r="J1059" i="11"/>
  <c r="J1060" i="11"/>
  <c r="J1061" i="11"/>
  <c r="J1068" i="11"/>
  <c r="H1014" i="11" a="1"/>
  <c r="K1102" i="11" a="1"/>
  <c r="J1144" i="11" a="1"/>
  <c r="K1017" i="11" a="1"/>
  <c r="H1136" i="11" a="1"/>
  <c r="D1142" i="11" a="1"/>
  <c r="F1141" i="11" a="1"/>
  <c r="J1103" i="11" a="1"/>
  <c r="I1012" i="11" a="1"/>
  <c r="I1012" i="11"/>
  <c r="J1141" i="11" a="1"/>
  <c r="I1093" i="11" a="1"/>
  <c r="I1093" i="11"/>
  <c r="E1019" i="11" a="1"/>
  <c r="H1056" i="11" a="1"/>
  <c r="K1103" i="11" a="1"/>
  <c r="G1142" i="11" a="1"/>
  <c r="F1101" i="11" a="1"/>
  <c r="K1140" i="11" a="1"/>
  <c r="K1140" i="11"/>
  <c r="J1138" i="11" a="1"/>
  <c r="E1095" i="11" a="1"/>
  <c r="E1095" i="11"/>
  <c r="H1139" i="11" a="1"/>
  <c r="H1054" i="11" a="1"/>
  <c r="I1143" i="11" a="1"/>
  <c r="H1057" i="11" a="1"/>
  <c r="D1097" i="11" a="1"/>
  <c r="D1097" i="11"/>
  <c r="F1093" i="11" a="1"/>
  <c r="F1093" i="11"/>
  <c r="G1062" i="11" a="1"/>
  <c r="K1135" i="11" a="1"/>
  <c r="F1060" i="11" a="1"/>
  <c r="K1136" i="11" a="1"/>
  <c r="D1098" i="11" a="1"/>
  <c r="I1141" i="11" a="1"/>
  <c r="E1143" i="11" a="1"/>
  <c r="E1143" i="11"/>
  <c r="K1093" i="11" a="1"/>
  <c r="K1093" i="11"/>
  <c r="H1141" i="11" a="1"/>
  <c r="K1056" i="11" a="1"/>
  <c r="K1056" i="11"/>
  <c r="C1134" i="11" a="1"/>
  <c r="D1100" i="11" a="1"/>
  <c r="F1094" i="11" a="1"/>
  <c r="F1134" i="11" a="1"/>
  <c r="G1102" i="11" a="1"/>
  <c r="G1102" i="11"/>
  <c r="F1138" i="11" a="1"/>
  <c r="F1138" i="11"/>
  <c r="E1139" i="11" a="1"/>
  <c r="J1100" i="11" a="1"/>
  <c r="J1100" i="11"/>
  <c r="K1098" i="11" a="1"/>
  <c r="C1096" i="11" a="1"/>
  <c r="F1054" i="11" a="1"/>
  <c r="K1016" i="11" a="1"/>
  <c r="I1140" i="11" a="1"/>
  <c r="G1017" i="11" a="1"/>
  <c r="G1017" i="11"/>
  <c r="G1011" i="11" a="1"/>
  <c r="G1011" i="11"/>
  <c r="G1012" i="11"/>
  <c r="G1013" i="11" a="1"/>
  <c r="G1013" i="11"/>
  <c r="G1015" i="11"/>
  <c r="G1016" i="11" a="1"/>
  <c r="G1018" i="11" a="1"/>
  <c r="G1020" i="11" a="1"/>
  <c r="G1021" i="11" a="1"/>
  <c r="G1016" i="11"/>
  <c r="G1018" i="11"/>
  <c r="G1020" i="11"/>
  <c r="G1021" i="11"/>
  <c r="G1027" i="11"/>
  <c r="C1137" i="11" a="1"/>
  <c r="I1054" i="11" a="1"/>
  <c r="E1094" i="11" a="1"/>
  <c r="G1143" i="11" a="1"/>
  <c r="C1053" i="11" a="1"/>
  <c r="I1135" i="11" a="1"/>
  <c r="F1055" i="11" a="1"/>
  <c r="F1055" i="11"/>
  <c r="H1062" i="11" a="1"/>
  <c r="H1062" i="11"/>
  <c r="K1101" i="11" a="1"/>
  <c r="I1060" i="11" a="1"/>
  <c r="I1103" i="11" a="1"/>
  <c r="J1016" i="11" a="1"/>
  <c r="F1057" i="11" a="1"/>
  <c r="C1103" i="11" a="1"/>
  <c r="C1144" i="11" a="1"/>
  <c r="C1144" i="11"/>
  <c r="E1142" i="11" a="1"/>
  <c r="E1142" i="11"/>
  <c r="E1134" i="11" a="1"/>
  <c r="E1134" i="11"/>
  <c r="E1135" i="11" a="1"/>
  <c r="E1135" i="11"/>
  <c r="E1136" i="11"/>
  <c r="E1139" i="11"/>
  <c r="E1140" i="11"/>
  <c r="E1141" i="11" a="1"/>
  <c r="E1144" i="11"/>
  <c r="E1141" i="11"/>
  <c r="E1150" i="11"/>
  <c r="H1015" i="11" a="1"/>
  <c r="G1058" i="11" a="1"/>
  <c r="G1058" i="11"/>
  <c r="F1040" i="11" a="1"/>
  <c r="H991" i="11" a="1"/>
  <c r="G991" i="11" a="1"/>
  <c r="G994" i="11" a="1"/>
  <c r="G994" i="11"/>
  <c r="D1001" i="11" a="1"/>
  <c r="D1083" i="11" a="1"/>
  <c r="D1083" i="11"/>
  <c r="G996" i="11" a="1"/>
  <c r="E1124" i="11" a="1"/>
  <c r="E1124" i="11"/>
  <c r="C1000" i="11" a="1"/>
  <c r="C1000" i="11"/>
  <c r="J1080" i="11" a="1"/>
  <c r="F1081" i="11" a="1"/>
  <c r="D1075" i="11" a="1"/>
  <c r="D1075" i="11"/>
  <c r="E1001" i="11" a="1"/>
  <c r="E1001" i="11"/>
  <c r="I1078" i="11" a="1"/>
  <c r="G1120" i="11" a="1"/>
  <c r="D1034" i="11" a="1"/>
  <c r="D1034" i="11"/>
  <c r="I1038" i="11" a="1"/>
  <c r="I1038" i="11"/>
  <c r="G997" i="11" a="1"/>
  <c r="K996" i="11" a="1"/>
  <c r="G1035" i="11" a="1"/>
  <c r="D1041" i="11" a="1"/>
  <c r="D1041" i="11"/>
  <c r="F1077" i="11" a="1"/>
  <c r="F1077" i="11"/>
  <c r="G1036" i="11" a="1"/>
  <c r="E1073" i="11" a="1"/>
  <c r="D998" i="11" a="1"/>
  <c r="D998" i="11"/>
  <c r="D1000" i="11" a="1"/>
  <c r="F1036" i="11" a="1"/>
  <c r="G1124" i="11" a="1"/>
  <c r="G1124" i="11"/>
  <c r="F1123" i="11" a="1"/>
  <c r="F1123" i="11"/>
  <c r="F1120" i="11" a="1"/>
  <c r="K992" i="11" a="1"/>
  <c r="E999" i="11" a="1"/>
  <c r="E999" i="11"/>
  <c r="K991" i="11" a="1"/>
  <c r="H755" i="11"/>
  <c r="C779" i="11"/>
  <c r="E755" i="11"/>
  <c r="K705" i="11" a="1"/>
  <c r="I1013" i="11" a="1"/>
  <c r="I1013" i="11"/>
  <c r="E1016" i="11" a="1"/>
  <c r="E1016" i="11"/>
  <c r="C1140" i="11" a="1"/>
  <c r="C1140" i="11"/>
  <c r="C1134" i="11"/>
  <c r="C1135" i="11" a="1"/>
  <c r="C1135" i="11"/>
  <c r="C1136" i="11" a="1"/>
  <c r="C1136" i="11"/>
  <c r="C1137" i="11"/>
  <c r="C1138" i="11" a="1"/>
  <c r="C1139" i="11" a="1"/>
  <c r="C1141" i="11" a="1"/>
  <c r="C1142" i="11"/>
  <c r="C1143" i="11"/>
  <c r="C1138" i="11"/>
  <c r="C1139" i="11"/>
  <c r="C1141" i="11"/>
  <c r="C1150" i="11"/>
  <c r="J1019" i="11" a="1"/>
  <c r="J1101" i="11" a="1"/>
  <c r="I1098" i="11" a="1"/>
  <c r="K1137" i="11" a="1"/>
  <c r="G1137" i="11" a="1"/>
  <c r="G1137" i="11"/>
  <c r="F1144" i="11" a="1"/>
  <c r="F1144" i="11"/>
  <c r="I1138" i="11" a="1"/>
  <c r="I1138" i="11"/>
  <c r="G1100" i="11" a="1"/>
  <c r="I1015" i="11" a="1"/>
  <c r="G1144" i="11" a="1"/>
  <c r="E1060" i="11" a="1"/>
  <c r="J1140" i="11" a="1"/>
  <c r="D1140" i="11" a="1"/>
  <c r="D1140" i="11"/>
  <c r="G1103" i="11" a="1"/>
  <c r="G1103" i="11"/>
  <c r="E1101" i="11" a="1"/>
  <c r="K1142" i="11" a="1"/>
  <c r="D1053" i="11" a="1"/>
  <c r="J1094" i="11" a="1"/>
  <c r="C1097" i="11" a="1"/>
  <c r="D1099" i="11" a="1"/>
  <c r="D1099" i="11"/>
  <c r="E1018" i="11" a="1"/>
  <c r="E1018" i="11"/>
  <c r="H1144" i="11" a="1"/>
  <c r="H1096" i="11" a="1"/>
  <c r="H1096" i="11"/>
  <c r="J1139" i="11" a="1"/>
  <c r="C1099" i="11" a="1"/>
  <c r="C1099" i="11"/>
  <c r="C1093" i="11"/>
  <c r="C1094" i="11"/>
  <c r="C1095" i="11" a="1"/>
  <c r="C1095" i="11"/>
  <c r="C1096" i="11"/>
  <c r="C1097" i="11"/>
  <c r="C1098" i="11" a="1"/>
  <c r="C1100" i="11"/>
  <c r="C1101" i="11"/>
  <c r="C1102" i="11"/>
  <c r="C1103" i="11"/>
  <c r="C1098" i="11"/>
  <c r="C1109" i="11"/>
  <c r="D1094" i="11" a="1"/>
  <c r="J1142" i="11" a="1"/>
  <c r="G1140" i="11" a="1"/>
  <c r="H1138" i="11" a="1"/>
  <c r="E1096" i="11" a="1"/>
  <c r="K1138" i="11" a="1"/>
  <c r="D1143" i="11" a="1"/>
  <c r="D1143" i="11"/>
  <c r="G1096" i="11" a="1"/>
  <c r="E1061" i="11" a="1"/>
  <c r="D1103" i="11" a="1"/>
  <c r="C696" i="76" a="1"/>
  <c r="C696" i="76"/>
  <c r="F696" i="76" a="1"/>
  <c r="G705" i="11" a="1"/>
  <c r="I1101" i="11" a="1"/>
  <c r="D1013" i="11" a="1"/>
  <c r="E1055" i="11" a="1"/>
  <c r="E1054" i="11" a="1"/>
  <c r="E1054" i="11"/>
  <c r="D1054" i="11" a="1"/>
  <c r="D1054" i="11"/>
  <c r="F1056" i="11" a="1"/>
  <c r="K1058" i="11" a="1"/>
  <c r="K1058" i="11"/>
  <c r="J1020" i="11" a="1"/>
  <c r="J1020" i="11"/>
  <c r="G1101" i="11" a="1"/>
  <c r="E1058" i="11" a="1"/>
  <c r="I1095" i="11" a="1"/>
  <c r="I1095" i="11"/>
  <c r="K1012" i="11" a="1"/>
  <c r="D1017" i="11" a="1"/>
  <c r="D1017" i="11"/>
  <c r="J1134" i="11" a="1"/>
  <c r="J1134" i="11"/>
  <c r="I1136" i="11" a="1"/>
  <c r="I1136" i="11"/>
  <c r="I1096" i="11" a="1"/>
  <c r="I1096" i="11"/>
  <c r="I1052" i="11" a="1"/>
  <c r="J1018" i="11" a="1"/>
  <c r="G1061" i="11" a="1"/>
  <c r="G1061" i="11"/>
  <c r="E1100" i="11" a="1"/>
  <c r="E1100" i="11"/>
  <c r="J1098" i="11" a="1"/>
  <c r="E1093" i="11" a="1"/>
  <c r="E1093" i="11"/>
  <c r="I1137" i="11" a="1"/>
  <c r="I1137" i="11"/>
  <c r="J696" i="76" a="1"/>
  <c r="E694" i="76" a="1"/>
  <c r="E696" i="76" a="1"/>
  <c r="E696" i="76"/>
  <c r="H696" i="76" a="1"/>
  <c r="H696" i="76"/>
  <c r="H694" i="76" a="1"/>
  <c r="H694" i="76"/>
  <c r="D696" i="76" a="1"/>
  <c r="I696" i="76" a="1"/>
  <c r="I696" i="76"/>
  <c r="J697" i="76" a="1"/>
  <c r="J697" i="76"/>
  <c r="K697" i="76" a="1"/>
  <c r="K697" i="76"/>
  <c r="I694" i="76" a="1"/>
  <c r="K696" i="76" a="1"/>
  <c r="K696" i="76"/>
  <c r="D694" i="76" a="1"/>
  <c r="K694" i="76" a="1"/>
  <c r="G696" i="76" a="1"/>
  <c r="G696" i="76"/>
  <c r="G694" i="76" a="1"/>
  <c r="G694" i="76"/>
  <c r="F697" i="76" a="1"/>
  <c r="F697" i="76"/>
  <c r="K468" i="11" a="1"/>
  <c r="I705" i="11" a="1"/>
  <c r="D705" i="11" a="1"/>
  <c r="F705" i="11" a="1"/>
  <c r="H461" i="11" a="1"/>
  <c r="H461" i="11"/>
  <c r="G461" i="11" a="1"/>
  <c r="G461" i="11"/>
  <c r="F461" i="11" a="1"/>
  <c r="F461" i="11"/>
  <c r="E461" i="11" a="1"/>
  <c r="E461" i="11"/>
  <c r="D461" i="11" a="1"/>
  <c r="D461" i="11"/>
  <c r="K461" i="11" a="1"/>
  <c r="K461" i="11"/>
  <c r="J461" i="11" a="1"/>
  <c r="J461" i="11"/>
  <c r="J460" i="11" a="1"/>
  <c r="G697" i="76" a="1"/>
  <c r="G697" i="76"/>
  <c r="D697" i="76" a="1"/>
  <c r="D697" i="76"/>
  <c r="H697" i="76" a="1"/>
  <c r="H697" i="76"/>
  <c r="C697" i="76" a="1"/>
  <c r="C697" i="76"/>
  <c r="J755" i="11"/>
  <c r="I755" i="11"/>
  <c r="K755" i="11"/>
  <c r="D755" i="11"/>
  <c r="G755" i="11"/>
  <c r="J228" i="76" a="1"/>
  <c r="J228" i="76"/>
  <c r="J219" i="76" a="1"/>
  <c r="F476" i="11" a="1"/>
  <c r="E1057" i="11" a="1"/>
  <c r="I219" i="76" a="1"/>
  <c r="I219" i="76"/>
  <c r="I218" i="76" a="1"/>
  <c r="I218" i="76"/>
  <c r="I224" i="76"/>
  <c r="I228" i="76" a="1"/>
  <c r="I228" i="76"/>
  <c r="I234" i="76"/>
  <c r="I235" i="76"/>
  <c r="I236" i="76"/>
  <c r="G763" i="11"/>
  <c r="J999" i="11" a="1"/>
  <c r="C1081" i="11" a="1"/>
  <c r="H1082" i="11" a="1"/>
  <c r="H1082" i="11"/>
  <c r="G1098" i="11" a="1"/>
  <c r="H1016" i="11" a="1"/>
  <c r="F1059" i="11" a="1"/>
  <c r="E1013" i="11" a="1"/>
  <c r="E1013" i="11"/>
  <c r="J1014" i="11" a="1"/>
  <c r="J1014" i="11"/>
  <c r="F1019" i="11" a="1"/>
  <c r="F1019" i="11"/>
  <c r="C1018" i="11" a="1"/>
  <c r="I1021" i="11" a="1"/>
  <c r="H1011" i="11" a="1"/>
  <c r="H1011" i="11"/>
  <c r="D1144" i="11" a="1"/>
  <c r="I1062" i="11" a="1"/>
  <c r="J1021" i="11" a="1"/>
  <c r="C1054" i="11" a="1"/>
  <c r="C1054" i="11"/>
  <c r="J1013" i="11" a="1"/>
  <c r="J1013" i="11"/>
  <c r="C1061" i="11" a="1"/>
  <c r="E1099" i="11" a="1"/>
  <c r="I1102" i="11" a="1"/>
  <c r="I1056" i="11" a="1"/>
  <c r="I1056" i="11"/>
  <c r="H1143" i="11" a="1"/>
  <c r="H1143" i="11"/>
  <c r="C1012" i="11" a="1"/>
  <c r="C1012" i="11"/>
  <c r="C1016" i="11" a="1"/>
  <c r="D1139" i="11" a="1"/>
  <c r="D1139" i="11"/>
  <c r="G1134" i="11" a="1"/>
  <c r="H228" i="76" a="1"/>
  <c r="F200" i="11"/>
  <c r="F204" i="11"/>
  <c r="D224" i="76"/>
  <c r="D225" i="76"/>
  <c r="H224" i="76"/>
  <c r="E224" i="76"/>
  <c r="I225" i="76"/>
  <c r="D216" i="76"/>
  <c r="H216" i="76"/>
  <c r="D217" i="76"/>
  <c r="H217" i="76"/>
  <c r="C216" i="76"/>
  <c r="C223" i="76"/>
  <c r="C224" i="76"/>
  <c r="C225" i="76"/>
  <c r="H623" i="11"/>
  <c r="H647" i="11"/>
  <c r="E557" i="76"/>
  <c r="E632" i="76"/>
  <c r="I515" i="11"/>
  <c r="K340" i="11"/>
  <c r="K234" i="11"/>
  <c r="G218" i="76" a="1"/>
  <c r="F218" i="76" a="1"/>
  <c r="F218" i="76"/>
  <c r="F228" i="76"/>
  <c r="F234" i="76"/>
  <c r="F235" i="76"/>
  <c r="F236" i="76"/>
  <c r="I200" i="11"/>
  <c r="I204" i="11"/>
  <c r="D154" i="11"/>
  <c r="C150" i="11"/>
  <c r="D42" i="11"/>
  <c r="D47" i="11"/>
  <c r="F460" i="11" a="1"/>
  <c r="C1055" i="11" a="1"/>
  <c r="J1096" i="11" a="1"/>
  <c r="J1096" i="11"/>
  <c r="H1100" i="11" a="1"/>
  <c r="H1100" i="11"/>
  <c r="D1021" i="11" a="1"/>
  <c r="G1055" i="11" a="1"/>
  <c r="H1059" i="11" a="1"/>
  <c r="K1055" i="11" a="1"/>
  <c r="D1057" i="11" a="1"/>
  <c r="D1057" i="11"/>
  <c r="G1136" i="11" a="1"/>
  <c r="J1102" i="11" a="1"/>
  <c r="J1102" i="11"/>
  <c r="H1055" i="11" a="1"/>
  <c r="K1143" i="11" a="1"/>
  <c r="F1020" i="11" a="1"/>
  <c r="F1020" i="11"/>
  <c r="I1020" i="11" a="1"/>
  <c r="I1020" i="11"/>
  <c r="G1135" i="11" a="1"/>
  <c r="C1015" i="11" a="1"/>
  <c r="D1062" i="11" a="1"/>
  <c r="D1062" i="11"/>
  <c r="I1139" i="11" a="1"/>
  <c r="D1018" i="11" a="1"/>
  <c r="J1097" i="11" a="1"/>
  <c r="D1020" i="11" a="1"/>
  <c r="K1019" i="11" a="1"/>
  <c r="K1019" i="11"/>
  <c r="F1095" i="11" a="1"/>
  <c r="F1095" i="11"/>
  <c r="H1058" i="11" a="1"/>
  <c r="D1019" i="11" a="1"/>
  <c r="D1019" i="11"/>
  <c r="D1101" i="11" a="1"/>
  <c r="G1099" i="11" a="1"/>
  <c r="K1020" i="11" a="1"/>
  <c r="E1062" i="11" a="1"/>
  <c r="E1062" i="11"/>
  <c r="D1096" i="11" a="1"/>
  <c r="H1134" i="11" a="1"/>
  <c r="H1134" i="11"/>
  <c r="K1134" i="11" a="1"/>
  <c r="K1054" i="11" a="1"/>
  <c r="K1054" i="11"/>
  <c r="G1138" i="11" a="1"/>
  <c r="G1138" i="11"/>
  <c r="D1056" i="11" a="1"/>
  <c r="D1056" i="11"/>
  <c r="G1052" i="11" a="1"/>
  <c r="G1052" i="11"/>
  <c r="C1058" i="11" a="1"/>
  <c r="E1014" i="11" a="1"/>
  <c r="H1013" i="11" a="1"/>
  <c r="G1053" i="11" a="1"/>
  <c r="G1053" i="11"/>
  <c r="D1014" i="11" a="1"/>
  <c r="H1098" i="11" a="1"/>
  <c r="H1098" i="11"/>
  <c r="C1019" i="11" a="1"/>
  <c r="C1019" i="11"/>
  <c r="C1013" i="11" a="1"/>
  <c r="F1137" i="11" a="1"/>
  <c r="F1142" i="11" a="1"/>
  <c r="F1142" i="11"/>
  <c r="J1017" i="11" a="1"/>
  <c r="J1017" i="11"/>
  <c r="I1014" i="11" a="1"/>
  <c r="F1011" i="11" a="1"/>
  <c r="F1011" i="11"/>
  <c r="G1054" i="11" a="1"/>
  <c r="G1054" i="11"/>
  <c r="H1020" i="11" a="1"/>
  <c r="H1020" i="11"/>
  <c r="F1017" i="11" a="1"/>
  <c r="H1101" i="11" a="1"/>
  <c r="F1097" i="11" a="1"/>
  <c r="J1136" i="11" a="1"/>
  <c r="K1139" i="11" a="1"/>
  <c r="K1139" i="11"/>
  <c r="E1056" i="11" a="1"/>
  <c r="E1056" i="11"/>
  <c r="E1052" i="11" a="1"/>
  <c r="E1052" i="11"/>
  <c r="H1135" i="11" a="1"/>
  <c r="F1014" i="11" a="1"/>
  <c r="F1014" i="11"/>
  <c r="J1012" i="11" a="1"/>
  <c r="K1052" i="11" a="1"/>
  <c r="K1052" i="11"/>
  <c r="F1100" i="11" a="1"/>
  <c r="F1100" i="11"/>
  <c r="K1059" i="11" a="1"/>
  <c r="K1059" i="11"/>
  <c r="F1053" i="11" a="1"/>
  <c r="F1053" i="11"/>
  <c r="E1011" i="11" a="1"/>
  <c r="E1011" i="11"/>
  <c r="E1012" i="11"/>
  <c r="E1014" i="11"/>
  <c r="E1015" i="11"/>
  <c r="E1019" i="11"/>
  <c r="E1020" i="11"/>
  <c r="E1021" i="11"/>
  <c r="E1027" i="11"/>
  <c r="H1061" i="11" a="1"/>
  <c r="J1011" i="11" a="1"/>
  <c r="J1011" i="11"/>
  <c r="J1012" i="11"/>
  <c r="J1015" i="11"/>
  <c r="J1016" i="11"/>
  <c r="J1018" i="11"/>
  <c r="J1019" i="11"/>
  <c r="J1021" i="11"/>
  <c r="J1027" i="11"/>
  <c r="D1134" i="11" a="1"/>
  <c r="D1134" i="11"/>
  <c r="D1135" i="11"/>
  <c r="D1137" i="11"/>
  <c r="D1138" i="11"/>
  <c r="D1141" i="11"/>
  <c r="D1142" i="11"/>
  <c r="D1144" i="11"/>
  <c r="D1150" i="11"/>
  <c r="C623" i="11"/>
  <c r="C647" i="11"/>
  <c r="J149" i="76"/>
  <c r="H460" i="11" a="1"/>
  <c r="H460" i="11"/>
  <c r="H492" i="11"/>
  <c r="J464" i="11" a="1"/>
  <c r="J464" i="11"/>
  <c r="K460" i="11" a="1"/>
  <c r="E460" i="11" a="1"/>
  <c r="E460" i="11"/>
  <c r="G460" i="11" a="1"/>
  <c r="J705" i="11" a="1"/>
  <c r="J705" i="11"/>
  <c r="K423" i="11"/>
  <c r="K320" i="11"/>
  <c r="G837" i="76"/>
  <c r="H837" i="76"/>
  <c r="C706" i="76"/>
  <c r="E149" i="76"/>
  <c r="E150" i="76"/>
  <c r="E152" i="76"/>
  <c r="E153" i="76"/>
  <c r="E159" i="76"/>
  <c r="E160" i="76"/>
  <c r="D927" i="11"/>
  <c r="J917" i="11"/>
  <c r="G917" i="11"/>
  <c r="E917" i="11"/>
  <c r="H869" i="76"/>
  <c r="D878" i="76"/>
  <c r="I837" i="76"/>
  <c r="I822" i="11"/>
  <c r="D837" i="76"/>
  <c r="C837" i="76"/>
  <c r="G757" i="11"/>
  <c r="G234" i="11"/>
  <c r="E234" i="11"/>
  <c r="D234" i="11"/>
  <c r="J234" i="11"/>
  <c r="H234" i="11"/>
  <c r="I234" i="11"/>
  <c r="K557" i="76"/>
  <c r="K632" i="76"/>
  <c r="J557" i="76"/>
  <c r="J632" i="76"/>
  <c r="H614" i="76"/>
  <c r="H638" i="76"/>
  <c r="G557" i="76"/>
  <c r="G632" i="76"/>
  <c r="G577" i="76"/>
  <c r="G635" i="76"/>
  <c r="F557" i="76"/>
  <c r="F632" i="76"/>
  <c r="E604" i="76"/>
  <c r="E639" i="76"/>
  <c r="C587" i="76"/>
  <c r="C633" i="76"/>
  <c r="C557" i="76"/>
  <c r="C632" i="76"/>
  <c r="G619" i="11"/>
  <c r="G649" i="11"/>
  <c r="E619" i="11"/>
  <c r="E649" i="11"/>
  <c r="E624" i="76"/>
  <c r="C624" i="76"/>
  <c r="I610" i="76"/>
  <c r="I640" i="76"/>
  <c r="D619" i="11"/>
  <c r="D649" i="11"/>
  <c r="H619" i="11"/>
  <c r="H649" i="11"/>
  <c r="C633" i="11"/>
  <c r="K624" i="76"/>
  <c r="J624" i="76"/>
  <c r="H624" i="76"/>
  <c r="H622" i="76"/>
  <c r="C619" i="11"/>
  <c r="C649" i="11"/>
  <c r="F619" i="11"/>
  <c r="F649" i="11"/>
  <c r="D633" i="11"/>
  <c r="J619" i="11"/>
  <c r="J649" i="11"/>
  <c r="J620" i="76"/>
  <c r="I624" i="76"/>
  <c r="D622" i="76"/>
  <c r="H1077" i="11"/>
  <c r="K633" i="11"/>
  <c r="H633" i="11"/>
  <c r="G1118" i="11"/>
  <c r="F633" i="11"/>
  <c r="C622" i="76"/>
  <c r="K1082" i="11"/>
  <c r="G620" i="76"/>
  <c r="D999" i="11"/>
  <c r="C1123" i="11"/>
  <c r="H1114" i="11"/>
  <c r="H207" i="76"/>
  <c r="K208" i="76"/>
  <c r="D207" i="76"/>
  <c r="D206" i="76"/>
  <c r="D210" i="76"/>
  <c r="C217" i="11"/>
  <c r="E207" i="76"/>
  <c r="E208" i="76"/>
  <c r="E206" i="76"/>
  <c r="E210" i="76"/>
  <c r="K217" i="11"/>
  <c r="F216" i="11"/>
  <c r="J715" i="11"/>
  <c r="H715" i="11"/>
  <c r="E715" i="11"/>
  <c r="K371" i="11"/>
  <c r="J515" i="11"/>
  <c r="H515" i="11"/>
  <c r="D515" i="11"/>
  <c r="K347" i="11"/>
  <c r="K344" i="11"/>
  <c r="K346" i="11"/>
  <c r="C228" i="76"/>
  <c r="C234" i="76"/>
  <c r="C235" i="76"/>
  <c r="C236" i="76"/>
  <c r="F237" i="11"/>
  <c r="F243" i="11"/>
  <c r="F244" i="11"/>
  <c r="F245" i="11"/>
  <c r="F252" i="11"/>
  <c r="G237" i="11"/>
  <c r="G243" i="11"/>
  <c r="G244" i="11"/>
  <c r="G245" i="11"/>
  <c r="G252" i="11"/>
  <c r="H228" i="11"/>
  <c r="H227" i="11"/>
  <c r="H243" i="11"/>
  <c r="H244" i="11"/>
  <c r="H245" i="11"/>
  <c r="H252" i="11"/>
  <c r="J228" i="11"/>
  <c r="J227" i="11"/>
  <c r="J243" i="11"/>
  <c r="J244" i="11"/>
  <c r="J245" i="11"/>
  <c r="J252" i="11"/>
  <c r="E228" i="11"/>
  <c r="E227" i="11"/>
  <c r="E243" i="11"/>
  <c r="E244" i="11"/>
  <c r="E245" i="11"/>
  <c r="E252" i="11"/>
  <c r="K237" i="11"/>
  <c r="K243" i="11"/>
  <c r="K244" i="11"/>
  <c r="K245" i="11"/>
  <c r="K252" i="11"/>
  <c r="D219" i="76"/>
  <c r="D218" i="76" a="1"/>
  <c r="D218" i="76"/>
  <c r="J219" i="76"/>
  <c r="J218" i="76" a="1"/>
  <c r="J218" i="76"/>
  <c r="I237" i="11"/>
  <c r="I243" i="11"/>
  <c r="I244" i="11"/>
  <c r="I245" i="11"/>
  <c r="I252" i="11"/>
  <c r="D237" i="11"/>
  <c r="D243" i="11"/>
  <c r="D244" i="11"/>
  <c r="D245" i="11"/>
  <c r="D252" i="11"/>
  <c r="H228" i="76"/>
  <c r="E200" i="11"/>
  <c r="E204" i="11"/>
  <c r="K187" i="11"/>
  <c r="J187" i="11"/>
  <c r="E187" i="11"/>
  <c r="I187" i="11"/>
  <c r="H187" i="11"/>
  <c r="G187" i="11"/>
  <c r="D187" i="11"/>
  <c r="J153" i="76"/>
  <c r="J152" i="76"/>
  <c r="I149" i="76"/>
  <c r="I153" i="76"/>
  <c r="H150" i="76"/>
  <c r="H146" i="76"/>
  <c r="G149" i="76"/>
  <c r="G152" i="76"/>
  <c r="F152" i="76"/>
  <c r="F150" i="76"/>
  <c r="F146" i="76"/>
  <c r="E146" i="76"/>
  <c r="D153" i="76"/>
  <c r="D150" i="76"/>
  <c r="D149" i="76"/>
  <c r="C152" i="76"/>
  <c r="C150" i="76"/>
  <c r="C159" i="76"/>
  <c r="C160" i="76"/>
  <c r="I154" i="11"/>
  <c r="H160" i="11"/>
  <c r="G154" i="11"/>
  <c r="G151" i="11"/>
  <c r="C151" i="11"/>
  <c r="G150" i="11"/>
  <c r="G153" i="11"/>
  <c r="G160" i="11"/>
  <c r="G161" i="11"/>
  <c r="H149" i="76"/>
  <c r="G119" i="11"/>
  <c r="D119" i="76"/>
  <c r="E119" i="76"/>
  <c r="I119" i="76"/>
  <c r="D95" i="76"/>
  <c r="K119" i="76"/>
  <c r="H95" i="76"/>
  <c r="H119" i="76"/>
  <c r="J119" i="76"/>
  <c r="G95" i="76"/>
  <c r="G119" i="76"/>
  <c r="G95" i="11"/>
  <c r="AA95" i="11"/>
  <c r="C119" i="11"/>
  <c r="AE87" i="11"/>
  <c r="K63" i="11"/>
  <c r="E63" i="11"/>
  <c r="I67" i="76"/>
  <c r="I63" i="76"/>
  <c r="I71" i="76"/>
  <c r="G67" i="76"/>
  <c r="D67" i="11"/>
  <c r="J67" i="11"/>
  <c r="I67" i="11"/>
  <c r="I63" i="11"/>
  <c r="I71" i="11"/>
  <c r="F63" i="11"/>
  <c r="E67" i="76"/>
  <c r="E63" i="76"/>
  <c r="E71" i="76"/>
  <c r="K67" i="76"/>
  <c r="J63" i="11"/>
  <c r="F67" i="76"/>
  <c r="E67" i="11"/>
  <c r="E71" i="11"/>
  <c r="D63" i="11"/>
  <c r="D71" i="11"/>
  <c r="J42" i="11"/>
  <c r="J47" i="11"/>
  <c r="K42" i="11"/>
  <c r="K47" i="11"/>
  <c r="H42" i="11"/>
  <c r="H47" i="11"/>
  <c r="I42" i="76"/>
  <c r="I47" i="76"/>
  <c r="I42" i="11"/>
  <c r="I47" i="11"/>
  <c r="G42" i="11"/>
  <c r="G47" i="11"/>
  <c r="F42" i="76"/>
  <c r="F47" i="76"/>
  <c r="F42" i="11"/>
  <c r="F47" i="11"/>
  <c r="E42" i="76"/>
  <c r="E47" i="76"/>
  <c r="H30" i="76"/>
  <c r="C31" i="76"/>
  <c r="K30" i="76"/>
  <c r="I30" i="11"/>
  <c r="E31" i="76"/>
  <c r="H21" i="11"/>
  <c r="F21" i="76"/>
  <c r="D21" i="76"/>
  <c r="K21" i="76"/>
  <c r="K17" i="76"/>
  <c r="K25" i="76"/>
  <c r="K17" i="11"/>
  <c r="H21" i="76"/>
  <c r="G17" i="11"/>
  <c r="G25" i="11"/>
  <c r="I17" i="11"/>
  <c r="I25" i="11"/>
  <c r="F21" i="11"/>
  <c r="F25" i="11"/>
  <c r="E17" i="11"/>
  <c r="E26" i="11"/>
  <c r="E206" i="11"/>
  <c r="E207" i="11"/>
  <c r="D17" i="11"/>
  <c r="I621" i="76"/>
  <c r="I626" i="76"/>
  <c r="K637" i="76"/>
  <c r="D805" i="76"/>
  <c r="K639" i="76"/>
  <c r="I623" i="76"/>
  <c r="F622" i="76"/>
  <c r="I620" i="76"/>
  <c r="J623" i="76"/>
  <c r="D797" i="76"/>
  <c r="I619" i="76"/>
  <c r="K153" i="76"/>
  <c r="K150" i="76"/>
  <c r="I207" i="76"/>
  <c r="F813" i="76"/>
  <c r="G878" i="76"/>
  <c r="I878" i="76"/>
  <c r="C635" i="76"/>
  <c r="E784" i="76"/>
  <c r="J797" i="76"/>
  <c r="K149" i="76"/>
  <c r="K152" i="76"/>
  <c r="K159" i="76"/>
  <c r="K160" i="76"/>
  <c r="H577" i="76"/>
  <c r="H635" i="76"/>
  <c r="J592" i="76"/>
  <c r="J636" i="76"/>
  <c r="G845" i="76"/>
  <c r="I146" i="76"/>
  <c r="C567" i="76"/>
  <c r="C634" i="76"/>
  <c r="D635" i="76"/>
  <c r="C637" i="76"/>
  <c r="D845" i="76"/>
  <c r="F614" i="76"/>
  <c r="F638" i="76"/>
  <c r="F208" i="76"/>
  <c r="G797" i="76"/>
  <c r="D829" i="76"/>
  <c r="D869" i="76"/>
  <c r="I152" i="76"/>
  <c r="K610" i="76"/>
  <c r="K640" i="76"/>
  <c r="J837" i="76"/>
  <c r="C845" i="76"/>
  <c r="E219" i="76"/>
  <c r="E218" i="76" a="1"/>
  <c r="E218" i="76"/>
  <c r="E228" i="76"/>
  <c r="E234" i="76"/>
  <c r="E235" i="76"/>
  <c r="E236" i="76"/>
  <c r="D908" i="76"/>
  <c r="E622" i="76"/>
  <c r="K577" i="76"/>
  <c r="K635" i="76"/>
  <c r="C614" i="76"/>
  <c r="C638" i="76"/>
  <c r="J67" i="76"/>
  <c r="J63" i="76"/>
  <c r="J71" i="76"/>
  <c r="I592" i="76"/>
  <c r="I636" i="76"/>
  <c r="K797" i="76"/>
  <c r="E577" i="76"/>
  <c r="E635" i="76"/>
  <c r="H797" i="76"/>
  <c r="I845" i="76"/>
  <c r="C207" i="76"/>
  <c r="C208" i="76"/>
  <c r="C206" i="76"/>
  <c r="C210" i="76"/>
  <c r="J640" i="76"/>
  <c r="I821" i="76"/>
  <c r="I829" i="76"/>
  <c r="F845" i="76"/>
  <c r="K567" i="76"/>
  <c r="K634" i="76"/>
  <c r="J191" i="76"/>
  <c r="J195" i="76"/>
  <c r="K200" i="11"/>
  <c r="K204" i="11"/>
  <c r="G200" i="11"/>
  <c r="G204" i="11"/>
  <c r="D200" i="11"/>
  <c r="D204" i="11"/>
  <c r="H200" i="11"/>
  <c r="H204" i="11"/>
  <c r="E737" i="11"/>
  <c r="E773" i="11"/>
  <c r="H758" i="11"/>
  <c r="D758" i="11"/>
  <c r="I737" i="11"/>
  <c r="I773" i="11"/>
  <c r="I695" i="76"/>
  <c r="G592" i="76"/>
  <c r="G636" i="76"/>
  <c r="G996" i="11"/>
  <c r="G1144" i="11"/>
  <c r="G217" i="11"/>
  <c r="D216" i="11"/>
  <c r="D217" i="11"/>
  <c r="D215" i="11"/>
  <c r="H216" i="11"/>
  <c r="K705" i="11"/>
  <c r="K419" i="11"/>
  <c r="K316" i="11"/>
  <c r="J243" i="76"/>
  <c r="G344" i="11"/>
  <c r="K228" i="76"/>
  <c r="G228" i="76"/>
  <c r="C243" i="76"/>
  <c r="J151" i="11"/>
  <c r="H147" i="11"/>
  <c r="E147" i="11"/>
  <c r="K147" i="11"/>
  <c r="D147" i="11"/>
  <c r="C146" i="76"/>
  <c r="J146" i="76"/>
  <c r="F95" i="11"/>
  <c r="Z95" i="11"/>
  <c r="W91" i="11"/>
  <c r="AC88" i="11"/>
  <c r="H95" i="11"/>
  <c r="AB95" i="11"/>
  <c r="E95" i="11"/>
  <c r="Y95" i="11"/>
  <c r="AE88" i="11"/>
  <c r="D95" i="11"/>
  <c r="X95" i="11"/>
  <c r="J95" i="11"/>
  <c r="AD95" i="11"/>
  <c r="D42" i="76"/>
  <c r="D47" i="76"/>
  <c r="K42" i="76"/>
  <c r="K47" i="76"/>
  <c r="F31" i="11"/>
  <c r="D31" i="76"/>
  <c r="J814" i="11"/>
  <c r="E793" i="11"/>
  <c r="H869" i="11"/>
  <c r="H814" i="11"/>
  <c r="H793" i="11"/>
  <c r="D793" i="11"/>
  <c r="E630" i="11"/>
  <c r="D838" i="11"/>
  <c r="J30" i="11"/>
  <c r="J830" i="11"/>
  <c r="E626" i="76"/>
  <c r="J577" i="76"/>
  <c r="J635" i="76"/>
  <c r="D760" i="11"/>
  <c r="H634" i="76"/>
  <c r="K337" i="11"/>
  <c r="G758" i="11"/>
  <c r="E620" i="76"/>
  <c r="I542" i="76"/>
  <c r="I577" i="76"/>
  <c r="I635" i="76"/>
  <c r="C95" i="11"/>
  <c r="W95" i="11"/>
  <c r="F30" i="76"/>
  <c r="E424" i="11"/>
  <c r="E321" i="11"/>
  <c r="F418" i="11"/>
  <c r="G613" i="11"/>
  <c r="G648" i="11"/>
  <c r="G869" i="11"/>
  <c r="H878" i="11"/>
  <c r="G887" i="11"/>
  <c r="K822" i="11"/>
  <c r="D737" i="11"/>
  <c r="D773" i="11"/>
  <c r="I917" i="11"/>
  <c r="K415" i="11"/>
  <c r="K854" i="11"/>
  <c r="K846" i="11"/>
  <c r="K838" i="11"/>
  <c r="K830" i="11"/>
  <c r="K814" i="11"/>
  <c r="K806" i="11"/>
  <c r="K855" i="11"/>
  <c r="G626" i="76"/>
  <c r="G633" i="76"/>
  <c r="K255" i="11"/>
  <c r="K256" i="11"/>
  <c r="H917" i="11"/>
  <c r="D917" i="11"/>
  <c r="K793" i="11"/>
  <c r="K917" i="11"/>
  <c r="C854" i="11"/>
  <c r="G846" i="11"/>
  <c r="K576" i="11"/>
  <c r="K643" i="11"/>
  <c r="F917" i="11"/>
  <c r="J927" i="11"/>
  <c r="D246" i="76"/>
  <c r="D761" i="11"/>
  <c r="H244" i="76"/>
  <c r="C216" i="11"/>
  <c r="C215" i="11"/>
  <c r="C219" i="11"/>
  <c r="H845" i="76"/>
  <c r="I860" i="76"/>
  <c r="K243" i="76"/>
  <c r="I567" i="76"/>
  <c r="I634" i="76"/>
  <c r="F626" i="76"/>
  <c r="H625" i="76"/>
  <c r="H17" i="11"/>
  <c r="H25" i="11"/>
  <c r="F532" i="76"/>
  <c r="H596" i="76"/>
  <c r="H637" i="76"/>
  <c r="J604" i="76"/>
  <c r="J639" i="76"/>
  <c r="J614" i="76"/>
  <c r="J638" i="76"/>
  <c r="I614" i="76"/>
  <c r="I638" i="76"/>
  <c r="E805" i="76"/>
  <c r="J813" i="76"/>
  <c r="K829" i="76"/>
  <c r="F829" i="76"/>
  <c r="E837" i="76"/>
  <c r="I95" i="11"/>
  <c r="AC95" i="11"/>
  <c r="C813" i="76"/>
  <c r="G813" i="76"/>
  <c r="E829" i="76"/>
  <c r="H860" i="76"/>
  <c r="K860" i="76"/>
  <c r="J821" i="76"/>
  <c r="E860" i="76"/>
  <c r="I869" i="76"/>
  <c r="H878" i="76"/>
  <c r="F191" i="76"/>
  <c r="F195" i="76"/>
  <c r="K207" i="76"/>
  <c r="K206" i="76"/>
  <c r="K210" i="76"/>
  <c r="I557" i="76"/>
  <c r="I632" i="76"/>
  <c r="K908" i="76"/>
  <c r="C30" i="76"/>
  <c r="AE91" i="11"/>
  <c r="AC91" i="11"/>
  <c r="J21" i="76"/>
  <c r="J17" i="76"/>
  <c r="J25" i="76"/>
  <c r="I159" i="76"/>
  <c r="G150" i="76"/>
  <c r="J845" i="76"/>
  <c r="I191" i="76"/>
  <c r="I195" i="76"/>
  <c r="G147" i="11"/>
  <c r="G17" i="76"/>
  <c r="F153" i="76"/>
  <c r="G146" i="76"/>
  <c r="K191" i="76"/>
  <c r="K195" i="76"/>
  <c r="E191" i="76"/>
  <c r="E195" i="76"/>
  <c r="G624" i="76"/>
  <c r="J908" i="76"/>
  <c r="I31" i="76"/>
  <c r="G30" i="76"/>
  <c r="G63" i="76"/>
  <c r="H159" i="76"/>
  <c r="H829" i="76"/>
  <c r="F17" i="76"/>
  <c r="F25" i="76"/>
  <c r="J42" i="76"/>
  <c r="J47" i="76"/>
  <c r="K95" i="76"/>
  <c r="D638" i="76"/>
  <c r="I208" i="76"/>
  <c r="K805" i="76"/>
  <c r="H813" i="76"/>
  <c r="D860" i="76"/>
  <c r="J869" i="76"/>
  <c r="C119" i="76"/>
  <c r="F624" i="76"/>
  <c r="H557" i="76"/>
  <c r="H632" i="76"/>
  <c r="D30" i="76"/>
  <c r="C908" i="76"/>
  <c r="H908" i="76"/>
  <c r="I908" i="76"/>
  <c r="E908" i="76"/>
  <c r="K31" i="76"/>
  <c r="G31" i="76"/>
  <c r="E30" i="76"/>
  <c r="I150" i="76"/>
  <c r="J147" i="11"/>
  <c r="I17" i="76"/>
  <c r="I25" i="76"/>
  <c r="E17" i="76"/>
  <c r="J95" i="76"/>
  <c r="F95" i="76"/>
  <c r="F119" i="76"/>
  <c r="H153" i="76"/>
  <c r="H17" i="76"/>
  <c r="H42" i="76"/>
  <c r="H47" i="76"/>
  <c r="H67" i="76"/>
  <c r="H71" i="76"/>
  <c r="D67" i="76"/>
  <c r="I95" i="76"/>
  <c r="E95" i="76"/>
  <c r="K146" i="76"/>
  <c r="F619" i="76"/>
  <c r="J247" i="76"/>
  <c r="H784" i="76"/>
  <c r="J860" i="76"/>
  <c r="E592" i="76"/>
  <c r="E636" i="76"/>
  <c r="C604" i="76"/>
  <c r="C639" i="76"/>
  <c r="E797" i="76"/>
  <c r="I805" i="76"/>
  <c r="H821" i="76"/>
  <c r="J878" i="76"/>
  <c r="E878" i="76"/>
  <c r="J178" i="76"/>
  <c r="G249" i="76"/>
  <c r="E245" i="76"/>
  <c r="K620" i="76"/>
  <c r="F805" i="76"/>
  <c r="C860" i="76"/>
  <c r="G860" i="76"/>
  <c r="G869" i="76"/>
  <c r="K869" i="76"/>
  <c r="F869" i="76"/>
  <c r="G242" i="76"/>
  <c r="J829" i="76"/>
  <c r="C869" i="76"/>
  <c r="J626" i="76"/>
  <c r="C784" i="76"/>
  <c r="E869" i="76"/>
  <c r="I30" i="76"/>
  <c r="H346" i="11"/>
  <c r="F822" i="11"/>
  <c r="F567" i="76"/>
  <c r="F634" i="76"/>
  <c r="E614" i="76"/>
  <c r="E638" i="76"/>
  <c r="F878" i="76"/>
  <c r="E515" i="11"/>
  <c r="H610" i="76"/>
  <c r="H640" i="76"/>
  <c r="K715" i="11"/>
  <c r="C793" i="11"/>
  <c r="G596" i="76"/>
  <c r="G637" i="76"/>
  <c r="H208" i="76"/>
  <c r="F860" i="76"/>
  <c r="J207" i="76"/>
  <c r="J206" i="76"/>
  <c r="D557" i="76"/>
  <c r="D632" i="76"/>
  <c r="C67" i="76"/>
  <c r="F640" i="76"/>
  <c r="C515" i="11"/>
  <c r="F151" i="11"/>
  <c r="C147" i="11"/>
  <c r="K308" i="11"/>
  <c r="K330" i="11"/>
  <c r="K339" i="11"/>
  <c r="K353" i="11"/>
  <c r="C426" i="11"/>
  <c r="J632" i="11"/>
  <c r="K417" i="11"/>
  <c r="K314" i="11"/>
  <c r="K397" i="11"/>
  <c r="F427" i="11"/>
  <c r="F324" i="11"/>
  <c r="I1053" i="11"/>
  <c r="I1052" i="11"/>
  <c r="I1054" i="11"/>
  <c r="I1055" i="11"/>
  <c r="I1057" i="11"/>
  <c r="I1058" i="11"/>
  <c r="I1059" i="11"/>
  <c r="I1060" i="11"/>
  <c r="I1061" i="11"/>
  <c r="I1062" i="11"/>
  <c r="I1068" i="11"/>
  <c r="J793" i="11"/>
  <c r="F793" i="11"/>
  <c r="F854" i="11"/>
  <c r="F30" i="11"/>
  <c r="K669" i="11"/>
  <c r="K878" i="11"/>
  <c r="C878" i="11"/>
  <c r="F613" i="11"/>
  <c r="F648" i="11"/>
  <c r="J846" i="11"/>
  <c r="D854" i="11"/>
  <c r="K703" i="11"/>
  <c r="G927" i="11"/>
  <c r="F760" i="11"/>
  <c r="G178" i="76"/>
  <c r="C204" i="11"/>
  <c r="F515" i="11"/>
  <c r="E845" i="76"/>
  <c r="D624" i="76"/>
  <c r="AE92" i="11"/>
  <c r="H345" i="11"/>
  <c r="C869" i="11"/>
  <c r="F992" i="11"/>
  <c r="I1120" i="11"/>
  <c r="G878" i="11"/>
  <c r="I216" i="11"/>
  <c r="G854" i="11"/>
  <c r="K542" i="76"/>
  <c r="I633" i="11"/>
  <c r="J887" i="11"/>
  <c r="D155" i="76"/>
  <c r="G566" i="11"/>
  <c r="G641" i="11"/>
  <c r="C31" i="11"/>
  <c r="F927" i="11"/>
  <c r="K668" i="11"/>
  <c r="C42" i="76"/>
  <c r="K551" i="11"/>
  <c r="K605" i="11"/>
  <c r="K646" i="11"/>
  <c r="F150" i="11"/>
  <c r="I147" i="11"/>
  <c r="I339" i="11"/>
  <c r="K1122" i="11"/>
  <c r="D887" i="11"/>
  <c r="H669" i="11"/>
  <c r="K586" i="11"/>
  <c r="K644" i="11"/>
  <c r="F814" i="11"/>
  <c r="K629" i="11"/>
  <c r="C829" i="76"/>
  <c r="G207" i="76"/>
  <c r="G206" i="76"/>
  <c r="G210" i="76"/>
  <c r="J613" i="11"/>
  <c r="J648" i="11"/>
  <c r="D640" i="76"/>
  <c r="K638" i="76"/>
  <c r="C737" i="11"/>
  <c r="C773" i="11"/>
  <c r="K630" i="11"/>
  <c r="K596" i="11"/>
  <c r="K642" i="11"/>
  <c r="C341" i="11"/>
  <c r="C1058" i="11"/>
  <c r="H631" i="11"/>
  <c r="C917" i="11"/>
  <c r="E1117" i="11"/>
  <c r="E670" i="11"/>
  <c r="C30" i="11"/>
  <c r="K737" i="11"/>
  <c r="K773" i="11"/>
  <c r="D648" i="11"/>
  <c r="K927" i="11"/>
  <c r="G737" i="11"/>
  <c r="G773" i="11"/>
  <c r="K421" i="11"/>
  <c r="K318" i="11"/>
  <c r="H927" i="11"/>
  <c r="F156" i="11"/>
  <c r="I1100" i="11"/>
  <c r="H1016" i="11"/>
  <c r="G838" i="11"/>
  <c r="C630" i="11"/>
  <c r="J635" i="11"/>
  <c r="C613" i="11"/>
  <c r="C648" i="11"/>
  <c r="E613" i="11"/>
  <c r="E648" i="11"/>
  <c r="H887" i="11"/>
  <c r="K632" i="11"/>
  <c r="J31" i="76"/>
  <c r="F339" i="11"/>
  <c r="F705" i="11"/>
  <c r="E1078" i="11"/>
  <c r="F346" i="11"/>
  <c r="I596" i="11"/>
  <c r="I642" i="11"/>
  <c r="K635" i="11"/>
  <c r="K613" i="11"/>
  <c r="K648" i="11"/>
  <c r="K869" i="11"/>
  <c r="J670" i="11"/>
  <c r="E706" i="76"/>
  <c r="H31" i="76"/>
  <c r="C715" i="11"/>
  <c r="F715" i="11"/>
  <c r="C237" i="11"/>
  <c r="G630" i="11"/>
  <c r="D1058" i="11"/>
  <c r="G341" i="11"/>
  <c r="C417" i="11"/>
  <c r="C314" i="11"/>
  <c r="H1017" i="11"/>
  <c r="G1100" i="11"/>
  <c r="H1103" i="11"/>
  <c r="I1140" i="11"/>
  <c r="J1139" i="11"/>
  <c r="C1056" i="11"/>
  <c r="F1081" i="11"/>
  <c r="J1038" i="11"/>
  <c r="J1040" i="11"/>
  <c r="J1042" i="11"/>
  <c r="F422" i="11"/>
  <c r="E601" i="11"/>
  <c r="E645" i="11"/>
  <c r="D337" i="11"/>
  <c r="D338" i="11"/>
  <c r="D339" i="11"/>
  <c r="D346" i="11"/>
  <c r="D353" i="11"/>
  <c r="J566" i="11"/>
  <c r="J641" i="11"/>
  <c r="C454" i="11"/>
  <c r="E566" i="11"/>
  <c r="E641" i="11"/>
  <c r="C576" i="11"/>
  <c r="C643" i="11"/>
  <c r="D635" i="11"/>
  <c r="D427" i="11"/>
  <c r="D324" i="11"/>
  <c r="K1100" i="11"/>
  <c r="G793" i="11"/>
  <c r="I854" i="11"/>
  <c r="I31" i="11"/>
  <c r="I613" i="11"/>
  <c r="I648" i="11"/>
  <c r="F159" i="11"/>
  <c r="E927" i="11"/>
  <c r="K601" i="11"/>
  <c r="K645" i="11"/>
  <c r="F630" i="11"/>
  <c r="G342" i="11"/>
  <c r="E421" i="11"/>
  <c r="E318" i="11"/>
  <c r="G423" i="11"/>
  <c r="G320" i="11"/>
  <c r="E596" i="11"/>
  <c r="E642" i="11"/>
  <c r="F670" i="11"/>
  <c r="K30" i="11"/>
  <c r="K631" i="11"/>
  <c r="K425" i="11"/>
  <c r="K322" i="11"/>
  <c r="G270" i="11"/>
  <c r="G340" i="11"/>
  <c r="J341" i="11"/>
  <c r="K994" i="11"/>
  <c r="K1115" i="11"/>
  <c r="E340" i="11"/>
  <c r="D317" i="11"/>
  <c r="H315" i="11"/>
  <c r="I793" i="11"/>
  <c r="I630" i="11"/>
  <c r="J601" i="11"/>
  <c r="J645" i="11"/>
  <c r="D586" i="11"/>
  <c r="D644" i="11"/>
  <c r="H576" i="11"/>
  <c r="H643" i="11"/>
  <c r="I1101" i="11"/>
  <c r="D1016" i="11"/>
  <c r="K1118" i="11"/>
  <c r="K1135" i="11"/>
  <c r="J1041" i="11"/>
  <c r="E629" i="11"/>
  <c r="K1120" i="11"/>
  <c r="J1037" i="11"/>
  <c r="G1082" i="11"/>
  <c r="F1076" i="11"/>
  <c r="K1020" i="11"/>
  <c r="C992" i="11"/>
  <c r="F1016" i="11"/>
  <c r="F566" i="11"/>
  <c r="F641" i="11"/>
  <c r="E541" i="11"/>
  <c r="G1059" i="11"/>
  <c r="F1083" i="11"/>
  <c r="C1062" i="11"/>
  <c r="E1057" i="11"/>
  <c r="J541" i="11"/>
  <c r="K996" i="11"/>
  <c r="C1053" i="11"/>
  <c r="D1001" i="11"/>
  <c r="H1139" i="11"/>
  <c r="G1080" i="11"/>
  <c r="E991" i="11"/>
  <c r="H1012" i="11"/>
  <c r="J997" i="11"/>
  <c r="D1124" i="11"/>
  <c r="I1000" i="11"/>
  <c r="H347" i="11"/>
  <c r="F338" i="11"/>
  <c r="D425" i="11"/>
  <c r="D322" i="11"/>
  <c r="I419" i="11"/>
  <c r="I316" i="11"/>
  <c r="I462" i="11" a="1"/>
  <c r="I462" i="11"/>
  <c r="I493" i="11"/>
  <c r="E605" i="11"/>
  <c r="E646" i="11"/>
  <c r="G632" i="11"/>
  <c r="E1122" i="11"/>
  <c r="E1061" i="11"/>
  <c r="D1013" i="11"/>
  <c r="E551" i="11"/>
  <c r="I1019" i="11"/>
  <c r="J1079" i="11"/>
  <c r="C999" i="11"/>
  <c r="K1137" i="11"/>
  <c r="F994" i="11"/>
  <c r="I1034" i="11"/>
  <c r="E1123" i="11"/>
  <c r="I1014" i="11"/>
  <c r="D1014" i="11"/>
  <c r="C1041" i="11"/>
  <c r="K1077" i="11"/>
  <c r="E998" i="11"/>
  <c r="G1062" i="11"/>
  <c r="J1101" i="11"/>
  <c r="I1134" i="11"/>
  <c r="J994" i="11"/>
  <c r="I1083" i="11"/>
  <c r="E994" i="11"/>
  <c r="F1035" i="11"/>
  <c r="J1077" i="11"/>
  <c r="C994" i="11"/>
  <c r="G1122" i="11"/>
  <c r="J1118" i="11"/>
  <c r="I1018" i="11"/>
  <c r="H1054" i="11"/>
  <c r="F1057" i="11"/>
  <c r="D1093" i="11"/>
  <c r="F1119" i="11"/>
  <c r="F1033" i="11"/>
  <c r="C1021" i="11"/>
  <c r="C1032" i="11"/>
  <c r="G1056" i="11"/>
  <c r="I1015" i="11"/>
  <c r="F998" i="11"/>
  <c r="J415" i="11"/>
  <c r="I1141" i="11"/>
  <c r="E1101" i="11"/>
  <c r="H1116" i="11"/>
  <c r="H1076" i="11"/>
  <c r="J345" i="11"/>
  <c r="H342" i="11"/>
  <c r="J1036" i="11"/>
  <c r="E1114" i="11"/>
  <c r="G1076" i="11"/>
  <c r="I1122" i="11"/>
  <c r="F1036" i="11"/>
  <c r="F1032" i="11"/>
  <c r="F1034" i="11"/>
  <c r="F1037" i="11"/>
  <c r="F1040" i="11"/>
  <c r="F1042" i="11"/>
  <c r="F1048" i="11"/>
  <c r="G1117" i="11"/>
  <c r="K1121" i="11"/>
  <c r="H1123" i="11"/>
  <c r="H1080" i="11"/>
  <c r="G1032" i="11"/>
  <c r="G1079" i="11"/>
  <c r="K992" i="11"/>
  <c r="K991" i="11"/>
  <c r="K993" i="11"/>
  <c r="K995" i="11"/>
  <c r="K998" i="11"/>
  <c r="K999" i="11"/>
  <c r="K1000" i="11"/>
  <c r="K1001" i="11"/>
  <c r="K1007" i="11"/>
  <c r="E1120" i="11"/>
  <c r="J1114" i="11"/>
  <c r="C1076" i="11"/>
  <c r="E1080" i="11"/>
  <c r="K1079" i="11"/>
  <c r="K1036" i="11"/>
  <c r="E1076" i="11"/>
  <c r="K1123" i="11"/>
  <c r="K1073" i="11"/>
  <c r="I1077" i="11"/>
  <c r="C1034" i="11"/>
  <c r="J1032" i="11"/>
  <c r="J1076" i="11"/>
  <c r="F1001" i="11"/>
  <c r="C1083" i="11"/>
  <c r="G1114" i="11"/>
  <c r="F1080" i="11"/>
  <c r="C995" i="11"/>
  <c r="K1035" i="11"/>
  <c r="D1117" i="11"/>
  <c r="C1081" i="11"/>
  <c r="F999" i="11"/>
  <c r="I998" i="11"/>
  <c r="E1081" i="11"/>
  <c r="J999" i="11"/>
  <c r="G1074" i="11"/>
  <c r="G1035" i="11"/>
  <c r="I1119" i="11"/>
  <c r="E995" i="11"/>
  <c r="J998" i="11"/>
  <c r="D1123" i="11"/>
  <c r="I1074" i="11"/>
  <c r="D1036" i="11"/>
  <c r="F995" i="11"/>
  <c r="H997" i="11"/>
  <c r="H994" i="11"/>
  <c r="D1032" i="11"/>
  <c r="D1121" i="11"/>
  <c r="K1083" i="11"/>
  <c r="I995" i="11"/>
  <c r="J1116" i="11"/>
  <c r="H1122" i="11"/>
  <c r="H991" i="11"/>
  <c r="E1000" i="11"/>
  <c r="C1079" i="11"/>
  <c r="J1078" i="11"/>
  <c r="G1081" i="11"/>
  <c r="H1042" i="11"/>
  <c r="K1033" i="11"/>
  <c r="G997" i="11"/>
  <c r="J1074" i="11"/>
  <c r="J1000" i="11"/>
  <c r="F1075" i="11"/>
  <c r="I1117" i="11"/>
  <c r="G1041" i="11"/>
  <c r="J1115" i="11"/>
  <c r="I1078" i="11"/>
  <c r="C1118" i="11"/>
  <c r="I1039" i="11"/>
  <c r="J1075" i="11"/>
  <c r="K1074" i="11"/>
  <c r="F1073" i="11"/>
  <c r="K1040" i="11"/>
  <c r="E997" i="11"/>
  <c r="J1001" i="11"/>
  <c r="I1041" i="11"/>
  <c r="J1082" i="11"/>
  <c r="J1033" i="11"/>
  <c r="F1079" i="11"/>
  <c r="I1033" i="11"/>
  <c r="F1120" i="11"/>
  <c r="H1117" i="11"/>
  <c r="I1081" i="11"/>
  <c r="F1118" i="11"/>
  <c r="H1120" i="11"/>
  <c r="I1115" i="11"/>
  <c r="D1114" i="11"/>
  <c r="E1083" i="11"/>
  <c r="C996" i="11"/>
  <c r="D1073" i="11"/>
  <c r="K1124" i="11"/>
  <c r="E1115" i="11"/>
  <c r="H1000" i="11"/>
  <c r="J1034" i="11"/>
  <c r="D1035" i="11"/>
  <c r="H1001" i="11"/>
  <c r="C1080" i="11"/>
  <c r="H1124" i="11"/>
  <c r="D997" i="11"/>
  <c r="F997" i="11"/>
  <c r="F1116" i="11"/>
  <c r="C993" i="11"/>
  <c r="E993" i="11"/>
  <c r="G1000" i="11"/>
  <c r="G999" i="11"/>
  <c r="F1117" i="11"/>
  <c r="J1081" i="11"/>
  <c r="G1078" i="11"/>
  <c r="F1000" i="11"/>
  <c r="I1035" i="11"/>
  <c r="J1124" i="11"/>
  <c r="K1081" i="11"/>
  <c r="G1001" i="11"/>
  <c r="C1038" i="11"/>
  <c r="I999" i="11"/>
  <c r="C1116" i="11"/>
  <c r="E992" i="11"/>
  <c r="E996" i="11"/>
  <c r="E1007" i="11"/>
  <c r="C1001" i="11"/>
  <c r="G1119" i="11"/>
  <c r="K1114" i="11"/>
  <c r="K1037" i="11"/>
  <c r="D996" i="11"/>
  <c r="D992" i="11"/>
  <c r="J1039" i="11"/>
  <c r="E1073" i="11"/>
  <c r="J1080" i="11"/>
  <c r="H1118" i="11"/>
  <c r="I1042" i="11"/>
  <c r="C1120" i="11"/>
  <c r="H1039" i="11"/>
  <c r="J995" i="11"/>
  <c r="E1082" i="11"/>
  <c r="G1120" i="11"/>
  <c r="D1000" i="11"/>
  <c r="G1037" i="11"/>
  <c r="H1115" i="11"/>
  <c r="I1116" i="11"/>
  <c r="C1039" i="11"/>
  <c r="C997" i="11"/>
  <c r="J1073" i="11"/>
  <c r="J1083" i="11"/>
  <c r="J1089" i="11"/>
  <c r="K1034" i="11"/>
  <c r="J996" i="11"/>
  <c r="E1118" i="11"/>
  <c r="K1080" i="11"/>
  <c r="I1075" i="11"/>
  <c r="H1036" i="11"/>
  <c r="G1034" i="11"/>
  <c r="D1042" i="11"/>
  <c r="H1032" i="11"/>
  <c r="D1079" i="11"/>
  <c r="C1121" i="11"/>
  <c r="I1032" i="11"/>
  <c r="H1038" i="11"/>
  <c r="D1119" i="11"/>
  <c r="H995" i="11"/>
  <c r="I1017" i="11"/>
  <c r="K1017" i="11"/>
  <c r="C1082" i="11"/>
  <c r="G1098" i="11"/>
  <c r="H397" i="11"/>
  <c r="D1094" i="11"/>
  <c r="D1118" i="11"/>
  <c r="H704" i="11"/>
  <c r="C531" i="11"/>
  <c r="H668" i="11"/>
  <c r="F1114" i="11"/>
  <c r="I994" i="11"/>
  <c r="G1135" i="11"/>
  <c r="F1054" i="11"/>
  <c r="G1040" i="11"/>
  <c r="J991" i="11"/>
  <c r="G628" i="11"/>
  <c r="F1078" i="11"/>
  <c r="H993" i="11"/>
  <c r="F1097" i="11"/>
  <c r="D1059" i="11"/>
  <c r="E1119" i="11"/>
  <c r="D1101" i="11"/>
  <c r="H1121" i="11"/>
  <c r="G415" i="11"/>
  <c r="F541" i="11"/>
  <c r="F703" i="11"/>
  <c r="J1141" i="11"/>
  <c r="D1038" i="11"/>
  <c r="D464" i="11"/>
  <c r="I1114" i="11"/>
  <c r="D1052" i="11"/>
  <c r="E628" i="11"/>
  <c r="E493" i="11"/>
  <c r="G1036" i="11"/>
  <c r="J1120" i="11"/>
  <c r="F1017" i="11"/>
  <c r="H1060" i="11"/>
  <c r="H1099" i="11"/>
  <c r="I1036" i="11"/>
  <c r="D1076" i="11"/>
  <c r="H541" i="11"/>
  <c r="G1077" i="11"/>
  <c r="G1038" i="11"/>
  <c r="C1055" i="11"/>
  <c r="K1057" i="11"/>
  <c r="H1081" i="11"/>
  <c r="I704" i="11"/>
  <c r="E704" i="11"/>
  <c r="H1136" i="11"/>
  <c r="H1034" i="11"/>
  <c r="J1119" i="11"/>
  <c r="C1036" i="11"/>
  <c r="K1042" i="11"/>
  <c r="F1143" i="11"/>
  <c r="I1011" i="11"/>
  <c r="F1059" i="11"/>
  <c r="K1103" i="11"/>
  <c r="C397" i="11"/>
  <c r="K1053" i="11"/>
  <c r="C1117" i="11"/>
  <c r="D1039" i="11"/>
  <c r="G1116" i="11"/>
  <c r="E1075" i="11"/>
  <c r="G468" i="11"/>
  <c r="G629" i="11"/>
  <c r="E1055" i="11"/>
  <c r="D1115" i="11"/>
  <c r="C1035" i="11"/>
  <c r="C998" i="11"/>
  <c r="E427" i="11"/>
  <c r="E324" i="11"/>
  <c r="I415" i="11"/>
  <c r="I417" i="11"/>
  <c r="I314" i="11"/>
  <c r="C705" i="11"/>
  <c r="C551" i="11"/>
  <c r="K1021" i="11"/>
  <c r="H1015" i="11"/>
  <c r="E1099" i="11"/>
  <c r="H1101" i="11"/>
  <c r="D1020" i="11"/>
  <c r="D1018" i="11"/>
  <c r="G1057" i="11"/>
  <c r="H1138" i="11"/>
  <c r="H1144" i="11"/>
  <c r="I1144" i="11"/>
  <c r="H1141" i="11"/>
  <c r="E1058" i="11"/>
  <c r="I1143" i="11"/>
  <c r="I1098" i="11"/>
  <c r="E1102" i="11"/>
  <c r="K1095" i="11"/>
  <c r="I1139" i="11"/>
  <c r="K1055" i="11"/>
  <c r="J1135" i="11"/>
  <c r="E1103" i="11"/>
  <c r="F1134" i="11"/>
  <c r="J1143" i="11"/>
  <c r="F1060" i="11"/>
  <c r="K1143" i="11"/>
  <c r="F1136" i="11"/>
  <c r="F1061" i="11"/>
  <c r="K1015" i="11"/>
  <c r="C1013" i="11"/>
  <c r="K1102" i="11"/>
  <c r="D1098" i="11"/>
  <c r="H1018" i="11"/>
  <c r="G1096" i="11"/>
  <c r="H1058" i="11"/>
  <c r="K1018" i="11"/>
  <c r="I1103" i="11"/>
  <c r="F1137" i="11"/>
  <c r="E1096" i="11"/>
  <c r="I1021" i="11"/>
  <c r="K1101" i="11"/>
  <c r="I1016" i="11"/>
  <c r="F1056" i="11"/>
  <c r="G1099" i="11"/>
  <c r="I1094" i="11"/>
  <c r="K1142" i="11"/>
  <c r="J1095" i="11"/>
  <c r="C1018" i="11"/>
  <c r="F1102" i="11"/>
  <c r="J1140" i="11"/>
  <c r="E1060" i="11"/>
  <c r="K1134" i="11"/>
  <c r="G1055" i="11"/>
  <c r="F1058" i="11"/>
  <c r="K1014" i="11"/>
  <c r="H1056" i="11"/>
  <c r="J1097" i="11"/>
  <c r="K1062" i="11"/>
  <c r="G1136" i="11"/>
  <c r="K1138" i="11"/>
  <c r="G1142" i="11"/>
  <c r="D1060" i="11"/>
  <c r="K1098" i="11"/>
  <c r="D1102" i="11"/>
  <c r="C1017" i="11"/>
  <c r="H1140" i="11"/>
  <c r="E1094" i="11"/>
  <c r="G1093" i="11"/>
  <c r="H1019" i="11"/>
  <c r="E1097" i="11"/>
  <c r="H1059" i="11"/>
  <c r="J1094" i="11"/>
  <c r="I1135" i="11"/>
  <c r="F1140" i="11"/>
  <c r="F1101" i="11"/>
  <c r="K1012" i="11"/>
  <c r="J1098" i="11"/>
  <c r="C1020" i="11"/>
  <c r="H1014" i="11"/>
  <c r="J1103" i="11"/>
  <c r="H1013" i="11"/>
  <c r="C1061" i="11"/>
  <c r="J1144" i="11"/>
  <c r="H1057" i="11"/>
  <c r="F1103" i="11"/>
  <c r="K1061" i="11"/>
  <c r="F1094" i="11"/>
  <c r="C1060" i="11"/>
  <c r="H1097" i="11"/>
  <c r="K1097" i="11"/>
  <c r="G1143" i="11"/>
  <c r="J1137" i="11"/>
  <c r="F1141" i="11"/>
  <c r="G1101" i="11"/>
  <c r="D1021" i="11"/>
  <c r="D1061" i="11"/>
  <c r="J1138" i="11"/>
  <c r="K1144" i="11"/>
  <c r="F1139" i="11"/>
  <c r="D1053" i="11"/>
  <c r="K1060" i="11"/>
  <c r="J1142" i="11"/>
  <c r="J1136" i="11"/>
  <c r="D1012" i="11"/>
  <c r="K1016" i="11"/>
  <c r="K1136" i="11"/>
  <c r="D1100" i="11"/>
  <c r="F1052" i="11"/>
  <c r="C566" i="11"/>
  <c r="C641" i="11"/>
  <c r="C628" i="11"/>
  <c r="D670" i="11"/>
  <c r="J668" i="11"/>
  <c r="I806" i="11"/>
  <c r="I566" i="11"/>
  <c r="I641" i="11"/>
  <c r="I628" i="11"/>
  <c r="C635" i="11"/>
  <c r="F629" i="11"/>
  <c r="F270" i="11"/>
  <c r="F274" i="11"/>
  <c r="F255" i="11"/>
  <c r="F256" i="11"/>
  <c r="E371" i="11"/>
  <c r="C339" i="11"/>
  <c r="C316" i="11"/>
  <c r="D315" i="11"/>
  <c r="E417" i="11"/>
  <c r="E314" i="11"/>
  <c r="E397" i="11"/>
  <c r="J531" i="11"/>
  <c r="I160" i="76"/>
  <c r="C1015" i="11"/>
  <c r="J460" i="11"/>
  <c r="J478" i="11"/>
  <c r="J492" i="11"/>
  <c r="I476" i="11" a="1"/>
  <c r="I476" i="11"/>
  <c r="I270" i="11"/>
  <c r="I274" i="11"/>
  <c r="I255" i="11"/>
  <c r="I256" i="11"/>
  <c r="I308" i="11"/>
  <c r="I330" i="11"/>
  <c r="C338" i="11"/>
  <c r="C308" i="11"/>
  <c r="C330" i="11"/>
  <c r="D454" i="11"/>
  <c r="E531" i="11"/>
  <c r="E703" i="11"/>
  <c r="C703" i="11"/>
  <c r="G605" i="11"/>
  <c r="G646" i="11"/>
  <c r="G422" i="11"/>
  <c r="G319" i="11"/>
  <c r="G420" i="11"/>
  <c r="G317" i="11"/>
  <c r="E316" i="11"/>
  <c r="H422" i="11"/>
  <c r="H319" i="11"/>
  <c r="E814" i="11"/>
  <c r="G218" i="76"/>
  <c r="G1134" i="11"/>
  <c r="F281" i="11"/>
  <c r="F285" i="11"/>
  <c r="F253" i="11"/>
  <c r="F254" i="11"/>
  <c r="D253" i="11"/>
  <c r="D254" i="11"/>
  <c r="D417" i="11"/>
  <c r="D314" i="11"/>
  <c r="D397" i="11"/>
  <c r="J426" i="11"/>
  <c r="J323" i="11"/>
  <c r="C421" i="11"/>
  <c r="C318" i="11"/>
  <c r="H215" i="11"/>
  <c r="H219" i="11"/>
  <c r="F460" i="11"/>
  <c r="F476" i="11"/>
  <c r="F492" i="11"/>
  <c r="F345" i="11"/>
  <c r="F322" i="11"/>
  <c r="I426" i="11"/>
  <c r="I323" i="11"/>
  <c r="E420" i="11"/>
  <c r="E317" i="11"/>
  <c r="D566" i="11"/>
  <c r="D641" i="11"/>
  <c r="D596" i="11"/>
  <c r="D642" i="11"/>
  <c r="D576" i="11"/>
  <c r="D643" i="11"/>
  <c r="D601" i="11"/>
  <c r="D645" i="11"/>
  <c r="D605" i="11"/>
  <c r="D646" i="11"/>
  <c r="D623" i="11"/>
  <c r="D647" i="11"/>
  <c r="D650" i="11"/>
  <c r="F669" i="11"/>
  <c r="D634" i="11"/>
  <c r="J628" i="11"/>
  <c r="C846" i="11"/>
  <c r="D668" i="11"/>
  <c r="G421" i="11"/>
  <c r="G318" i="11"/>
  <c r="G419" i="11"/>
  <c r="G316" i="11"/>
  <c r="G631" i="11"/>
  <c r="G634" i="11"/>
  <c r="G635" i="11"/>
  <c r="G636" i="11"/>
  <c r="F806" i="11"/>
  <c r="E219" i="11"/>
  <c r="H281" i="11"/>
  <c r="H285" i="11"/>
  <c r="H253" i="11"/>
  <c r="H254" i="11"/>
  <c r="F317" i="11"/>
  <c r="I454" i="11"/>
  <c r="C322" i="11"/>
  <c r="J420" i="11"/>
  <c r="J317" i="11"/>
  <c r="H705" i="11" a="1"/>
  <c r="H705" i="11"/>
  <c r="H551" i="11"/>
  <c r="I605" i="11"/>
  <c r="I646" i="11"/>
  <c r="F340" i="11"/>
  <c r="J210" i="76"/>
  <c r="K257" i="11"/>
  <c r="I705" i="11"/>
  <c r="J605" i="11"/>
  <c r="J646" i="11"/>
  <c r="F586" i="11"/>
  <c r="F644" i="11"/>
  <c r="D628" i="11"/>
  <c r="F628" i="11"/>
  <c r="F632" i="11"/>
  <c r="F634" i="11"/>
  <c r="F636" i="11"/>
  <c r="E586" i="11"/>
  <c r="E644" i="11"/>
  <c r="F846" i="11"/>
  <c r="F855" i="11"/>
  <c r="I878" i="11"/>
  <c r="J31" i="11"/>
  <c r="E178" i="76"/>
  <c r="G71" i="76"/>
  <c r="E492" i="11"/>
  <c r="H1061" i="11"/>
  <c r="H1135" i="11"/>
  <c r="D1096" i="11"/>
  <c r="F371" i="11"/>
  <c r="G31" i="11"/>
  <c r="K427" i="11"/>
  <c r="K324" i="11"/>
  <c r="K31" i="11"/>
  <c r="J318" i="11"/>
  <c r="G460" i="11"/>
  <c r="G462" i="11" a="1"/>
  <c r="G462" i="11"/>
  <c r="G492" i="11"/>
  <c r="H371" i="11"/>
  <c r="C187" i="11"/>
  <c r="H417" i="11"/>
  <c r="H314" i="11"/>
  <c r="J424" i="11"/>
  <c r="J321" i="11"/>
  <c r="I420" i="11"/>
  <c r="I317" i="11"/>
  <c r="C427" i="11"/>
  <c r="C324" i="11"/>
  <c r="C21" i="11"/>
  <c r="C25" i="11"/>
  <c r="G704" i="11"/>
  <c r="G531" i="11"/>
  <c r="K424" i="11"/>
  <c r="K321" i="11"/>
  <c r="I619" i="11"/>
  <c r="I649" i="11"/>
  <c r="E151" i="11"/>
  <c r="E153" i="11"/>
  <c r="E154" i="11"/>
  <c r="E160" i="11"/>
  <c r="E161" i="11"/>
  <c r="D152" i="76"/>
  <c r="D159" i="76"/>
  <c r="D160" i="76"/>
  <c r="K420" i="11"/>
  <c r="K317" i="11"/>
  <c r="H805" i="76"/>
  <c r="D715" i="11"/>
  <c r="J623" i="11"/>
  <c r="J647" i="11"/>
  <c r="K153" i="11"/>
  <c r="K151" i="11"/>
  <c r="F149" i="76"/>
  <c r="F160" i="76"/>
  <c r="J216" i="11"/>
  <c r="J215" i="11"/>
  <c r="J219" i="11"/>
  <c r="K67" i="11"/>
  <c r="K71" i="11"/>
  <c r="I153" i="11"/>
  <c r="E854" i="11"/>
  <c r="E838" i="11"/>
  <c r="E830" i="11"/>
  <c r="E822" i="11"/>
  <c r="E855" i="11"/>
  <c r="H613" i="11"/>
  <c r="H648" i="11"/>
  <c r="K422" i="11"/>
  <c r="K319" i="11"/>
  <c r="F763" i="11"/>
  <c r="F761" i="11"/>
  <c r="F759" i="11"/>
  <c r="C17" i="76"/>
  <c r="C25" i="76"/>
  <c r="K216" i="11"/>
  <c r="K215" i="11"/>
  <c r="K219" i="11"/>
  <c r="D221" i="76"/>
  <c r="D234" i="76"/>
  <c r="D235" i="76"/>
  <c r="D236" i="76"/>
  <c r="J30" i="76"/>
  <c r="F623" i="11"/>
  <c r="F647" i="11"/>
  <c r="I151" i="11"/>
  <c r="H151" i="11"/>
  <c r="G21" i="76"/>
  <c r="G25" i="76"/>
  <c r="H619" i="76"/>
  <c r="F207" i="76"/>
  <c r="F206" i="76"/>
  <c r="F210" i="76"/>
  <c r="D150" i="11"/>
  <c r="D153" i="11"/>
  <c r="D161" i="11"/>
  <c r="F154" i="11"/>
  <c r="K160" i="11"/>
  <c r="D17" i="76"/>
  <c r="D25" i="76"/>
  <c r="H152" i="76"/>
  <c r="H160" i="76"/>
  <c r="H67" i="11"/>
  <c r="H63" i="11"/>
  <c r="H71" i="11"/>
  <c r="J154" i="11"/>
  <c r="K21" i="11"/>
  <c r="K25" i="11"/>
  <c r="G67" i="11"/>
  <c r="G71" i="11"/>
  <c r="F147" i="11"/>
  <c r="J153" i="11"/>
  <c r="J160" i="11"/>
  <c r="D25" i="11"/>
  <c r="H25" i="76"/>
  <c r="F71" i="11"/>
  <c r="K460" i="11"/>
  <c r="E225" i="76"/>
  <c r="H493" i="11"/>
  <c r="F423" i="11"/>
  <c r="F320" i="11"/>
  <c r="H420" i="11"/>
  <c r="H317" i="11"/>
  <c r="D541" i="11"/>
  <c r="D531" i="11"/>
  <c r="J763" i="11"/>
  <c r="G216" i="11"/>
  <c r="G215" i="11"/>
  <c r="G219" i="11"/>
  <c r="G908" i="76"/>
  <c r="J200" i="11"/>
  <c r="J204" i="11"/>
  <c r="K154" i="11"/>
  <c r="C154" i="11"/>
  <c r="I160" i="11"/>
  <c r="I161" i="11"/>
  <c r="D63" i="76"/>
  <c r="D71" i="76"/>
  <c r="J159" i="76"/>
  <c r="D460" i="11" a="1"/>
  <c r="D460" i="11"/>
  <c r="D492" i="11"/>
  <c r="D493" i="11"/>
  <c r="G493" i="11"/>
  <c r="F419" i="11"/>
  <c r="F316" i="11"/>
  <c r="F397" i="11"/>
  <c r="J419" i="11"/>
  <c r="J316" i="11"/>
  <c r="J397" i="11"/>
  <c r="D415" i="11"/>
  <c r="K636" i="11"/>
  <c r="H415" i="11"/>
  <c r="J71" i="11"/>
  <c r="I397" i="11"/>
  <c r="I422" i="11"/>
  <c r="I319" i="11"/>
  <c r="G417" i="11"/>
  <c r="G314" i="11"/>
  <c r="G397" i="11"/>
  <c r="C464" i="11" a="1"/>
  <c r="C464" i="11"/>
  <c r="C493" i="11"/>
  <c r="F415" i="11"/>
  <c r="F417" i="11"/>
  <c r="F314" i="11"/>
  <c r="C415" i="11"/>
  <c r="H337" i="11"/>
  <c r="H426" i="11"/>
  <c r="H323" i="11"/>
  <c r="G541" i="11"/>
  <c r="C629" i="11"/>
  <c r="F605" i="11"/>
  <c r="F646" i="11"/>
  <c r="I427" i="11"/>
  <c r="I324" i="11"/>
  <c r="I541" i="11"/>
  <c r="H531" i="11"/>
  <c r="H846" i="11"/>
  <c r="I635" i="11"/>
  <c r="H629" i="11"/>
  <c r="K418" i="11"/>
  <c r="K315" i="11"/>
  <c r="J869" i="11"/>
  <c r="D878" i="11"/>
  <c r="E878" i="11"/>
  <c r="C764" i="11"/>
  <c r="J766" i="11"/>
  <c r="J764" i="11"/>
  <c r="C758" i="11"/>
  <c r="D766" i="11"/>
  <c r="E762" i="11"/>
  <c r="C757" i="11"/>
  <c r="F767" i="11"/>
  <c r="F765" i="11"/>
  <c r="J767" i="11"/>
  <c r="J765" i="11"/>
  <c r="E757" i="11"/>
  <c r="C766" i="11"/>
  <c r="D767" i="11"/>
  <c r="D765" i="11"/>
  <c r="E763" i="11"/>
  <c r="E761" i="11"/>
  <c r="C63" i="76"/>
  <c r="C71" i="76"/>
  <c r="C760" i="11"/>
  <c r="F766" i="11"/>
  <c r="F764" i="11"/>
  <c r="G515" i="11"/>
  <c r="K515" i="11"/>
  <c r="D191" i="76"/>
  <c r="D195" i="76"/>
  <c r="J119" i="11"/>
  <c r="F234" i="11"/>
  <c r="I119" i="11"/>
  <c r="K623" i="11"/>
  <c r="K647" i="11"/>
  <c r="D119" i="11"/>
  <c r="E119" i="11"/>
  <c r="J21" i="11"/>
  <c r="J25" i="11"/>
  <c r="F31" i="76"/>
  <c r="K119" i="11"/>
  <c r="F119" i="11"/>
  <c r="H119" i="11"/>
  <c r="K95" i="11"/>
  <c r="AE95" i="11"/>
  <c r="F187" i="11"/>
  <c r="H154" i="11"/>
  <c r="E21" i="76"/>
  <c r="E25" i="76"/>
  <c r="G42" i="76"/>
  <c r="G47" i="76"/>
  <c r="C153" i="11"/>
  <c r="C161" i="11"/>
  <c r="K63" i="76"/>
  <c r="K71" i="76"/>
  <c r="F63" i="76"/>
  <c r="F71" i="76"/>
  <c r="F153" i="11"/>
  <c r="F161" i="11"/>
  <c r="D146" i="76"/>
  <c r="J150" i="76"/>
  <c r="J160" i="76"/>
  <c r="G153" i="76"/>
  <c r="C243" i="11"/>
  <c r="C244" i="11"/>
  <c r="C245" i="11"/>
  <c r="C252" i="11"/>
  <c r="H634" i="11"/>
  <c r="H566" i="11"/>
  <c r="H641" i="11"/>
  <c r="G669" i="11"/>
  <c r="J493" i="11"/>
  <c r="F493" i="11"/>
  <c r="G338" i="11"/>
  <c r="G345" i="11"/>
  <c r="G347" i="11"/>
  <c r="G353" i="11"/>
  <c r="G257" i="11"/>
  <c r="G308" i="11"/>
  <c r="G330" i="11"/>
  <c r="G551" i="11"/>
  <c r="G705" i="11"/>
  <c r="H605" i="11"/>
  <c r="H646" i="11"/>
  <c r="H628" i="11"/>
  <c r="I586" i="11"/>
  <c r="I644" i="11"/>
  <c r="D551" i="11"/>
  <c r="D705" i="11"/>
  <c r="J631" i="11"/>
  <c r="J576" i="11"/>
  <c r="J643" i="11"/>
  <c r="G542" i="76"/>
  <c r="K468" i="11"/>
  <c r="K492" i="11"/>
  <c r="K493" i="11"/>
  <c r="C270" i="11"/>
  <c r="C274" i="11"/>
  <c r="C255" i="11"/>
  <c r="C256" i="11"/>
  <c r="D270" i="11"/>
  <c r="D274" i="11"/>
  <c r="D255" i="11"/>
  <c r="D256" i="11"/>
  <c r="G322" i="11"/>
  <c r="D257" i="11"/>
  <c r="D316" i="11"/>
  <c r="I215" i="11"/>
  <c r="I219" i="11"/>
  <c r="F318" i="11"/>
  <c r="F341" i="11"/>
  <c r="D319" i="11"/>
  <c r="J586" i="11"/>
  <c r="J644" i="11"/>
  <c r="E345" i="11"/>
  <c r="H320" i="11"/>
  <c r="H308" i="11"/>
  <c r="H330" i="11"/>
  <c r="H703" i="11"/>
  <c r="C323" i="11"/>
  <c r="C346" i="11"/>
  <c r="G586" i="11"/>
  <c r="G644" i="11"/>
  <c r="H343" i="11"/>
  <c r="J339" i="11"/>
  <c r="D308" i="11"/>
  <c r="D330" i="11"/>
  <c r="J281" i="11"/>
  <c r="J285" i="11"/>
  <c r="J253" i="11"/>
  <c r="J254" i="11"/>
  <c r="I338" i="11"/>
  <c r="C632" i="11"/>
  <c r="I321" i="11"/>
  <c r="D219" i="11"/>
  <c r="G274" i="11"/>
  <c r="G255" i="11"/>
  <c r="G256" i="11"/>
  <c r="F308" i="11"/>
  <c r="F330" i="11"/>
  <c r="G596" i="11"/>
  <c r="G642" i="11"/>
  <c r="D806" i="11"/>
  <c r="I629" i="11"/>
  <c r="H630" i="11"/>
  <c r="G281" i="11"/>
  <c r="G285" i="11"/>
  <c r="G253" i="11"/>
  <c r="G254" i="11"/>
  <c r="C586" i="11"/>
  <c r="C644" i="11"/>
  <c r="E308" i="11"/>
  <c r="E330" i="11"/>
  <c r="D320" i="11"/>
  <c r="J737" i="11"/>
  <c r="J773" i="11"/>
  <c r="C63" i="11"/>
  <c r="C71" i="11"/>
  <c r="C596" i="11"/>
  <c r="C642" i="11"/>
  <c r="F576" i="11"/>
  <c r="F643" i="11"/>
  <c r="H822" i="11"/>
  <c r="I846" i="11"/>
  <c r="H757" i="11"/>
  <c r="H737" i="11"/>
  <c r="H773" i="11"/>
  <c r="E338" i="11"/>
  <c r="E31" i="11"/>
  <c r="D31" i="11"/>
  <c r="K704" i="11"/>
  <c r="J347" i="11"/>
  <c r="C344" i="11"/>
  <c r="D1103" i="11"/>
  <c r="C668" i="11"/>
  <c r="C838" i="11"/>
  <c r="G30" i="11"/>
  <c r="K244" i="76"/>
  <c r="E576" i="11"/>
  <c r="E643" i="11"/>
  <c r="J878" i="11"/>
  <c r="E619" i="76"/>
  <c r="E567" i="76"/>
  <c r="E634" i="76"/>
  <c r="F321" i="11"/>
  <c r="F696" i="76"/>
  <c r="I341" i="11"/>
  <c r="I353" i="11"/>
  <c r="I257" i="11"/>
  <c r="H30" i="11"/>
  <c r="J634" i="11"/>
  <c r="I243" i="76"/>
  <c r="I244" i="76"/>
  <c r="I247" i="76"/>
  <c r="I249" i="76"/>
  <c r="I254" i="76"/>
  <c r="C605" i="11"/>
  <c r="C646" i="11"/>
  <c r="G822" i="11"/>
  <c r="I830" i="11"/>
  <c r="K670" i="11"/>
  <c r="C927" i="11"/>
  <c r="E633" i="11"/>
  <c r="K694" i="76"/>
  <c r="K522" i="76"/>
  <c r="K587" i="76"/>
  <c r="K633" i="76"/>
  <c r="J276" i="76"/>
  <c r="C695" i="76"/>
  <c r="F249" i="76"/>
  <c r="F178" i="76"/>
  <c r="F244" i="76"/>
  <c r="J244" i="76"/>
  <c r="F620" i="76"/>
  <c r="C623" i="76"/>
  <c r="I178" i="76"/>
  <c r="H846" i="76"/>
  <c r="K253" i="76"/>
  <c r="K246" i="76"/>
  <c r="K247" i="76"/>
  <c r="K249" i="76"/>
  <c r="K254" i="76"/>
  <c r="D522" i="76"/>
  <c r="D694" i="76"/>
  <c r="D532" i="76"/>
  <c r="D695" i="76"/>
  <c r="D696" i="76"/>
  <c r="D542" i="76"/>
  <c r="H542" i="76"/>
  <c r="C619" i="76"/>
  <c r="D587" i="76"/>
  <c r="D633" i="76"/>
  <c r="F596" i="76"/>
  <c r="F637" i="76"/>
  <c r="D604" i="76"/>
  <c r="D639" i="76"/>
  <c r="D641" i="76"/>
  <c r="K532" i="76"/>
  <c r="K695" i="76"/>
  <c r="G522" i="76"/>
  <c r="F242" i="76"/>
  <c r="H522" i="76"/>
  <c r="H532" i="76"/>
  <c r="E542" i="76"/>
  <c r="C522" i="76"/>
  <c r="K619" i="76"/>
  <c r="G619" i="76"/>
  <c r="K623" i="76"/>
  <c r="J625" i="76"/>
  <c r="C620" i="76"/>
  <c r="I622" i="76"/>
  <c r="I627" i="76"/>
  <c r="F592" i="76"/>
  <c r="F636" i="76"/>
  <c r="I604" i="76"/>
  <c r="I639" i="76"/>
  <c r="C610" i="76"/>
  <c r="C640" i="76"/>
  <c r="C641" i="76"/>
  <c r="G610" i="76"/>
  <c r="G640" i="76"/>
  <c r="E694" i="76"/>
  <c r="E522" i="76"/>
  <c r="E695" i="76"/>
  <c r="E532" i="76"/>
  <c r="E587" i="76"/>
  <c r="E633" i="76"/>
  <c r="I587" i="76"/>
  <c r="I633" i="76"/>
  <c r="C542" i="76"/>
  <c r="E242" i="76"/>
  <c r="D178" i="76"/>
  <c r="K178" i="76"/>
  <c r="D619" i="76"/>
  <c r="J621" i="76"/>
  <c r="G621" i="76"/>
  <c r="J622" i="76"/>
  <c r="E623" i="76"/>
  <c r="E627" i="76"/>
  <c r="D253" i="76"/>
  <c r="I522" i="76"/>
  <c r="I694" i="76"/>
  <c r="I532" i="76"/>
  <c r="H178" i="76"/>
  <c r="F276" i="76"/>
  <c r="G695" i="76"/>
  <c r="F246" i="76"/>
  <c r="F245" i="76"/>
  <c r="F254" i="76"/>
  <c r="J522" i="76"/>
  <c r="J694" i="76"/>
  <c r="J695" i="76"/>
  <c r="F587" i="76"/>
  <c r="F633" i="76"/>
  <c r="H298" i="76"/>
  <c r="F694" i="76"/>
  <c r="F695" i="76"/>
  <c r="J696" i="76"/>
  <c r="J542" i="76"/>
  <c r="D846" i="76"/>
  <c r="H206" i="76"/>
  <c r="H210" i="76"/>
  <c r="C178" i="76"/>
  <c r="H620" i="76"/>
  <c r="C621" i="76"/>
  <c r="D625" i="76"/>
  <c r="K626" i="76"/>
  <c r="F577" i="76"/>
  <c r="F635" i="76"/>
  <c r="J619" i="76"/>
  <c r="J627" i="76"/>
  <c r="H621" i="76"/>
  <c r="G627" i="76"/>
  <c r="D318" i="11"/>
  <c r="C371" i="11"/>
  <c r="G323" i="11"/>
  <c r="H322" i="11"/>
  <c r="E319" i="11"/>
  <c r="J629" i="11"/>
  <c r="H225" i="76"/>
  <c r="H234" i="76"/>
  <c r="H235" i="76"/>
  <c r="H236" i="76"/>
  <c r="E343" i="11"/>
  <c r="J454" i="11"/>
  <c r="E426" i="11"/>
  <c r="C420" i="11"/>
  <c r="C317" i="11"/>
  <c r="C42" i="11"/>
  <c r="C47" i="11"/>
  <c r="I425" i="11"/>
  <c r="I322" i="11"/>
  <c r="J234" i="76"/>
  <c r="J235" i="76"/>
  <c r="J236" i="76"/>
  <c r="D323" i="11"/>
  <c r="G321" i="11"/>
  <c r="J423" i="11"/>
  <c r="J320" i="11"/>
  <c r="J315" i="11"/>
  <c r="C281" i="11"/>
  <c r="C285" i="11"/>
  <c r="C253" i="11"/>
  <c r="C254" i="11"/>
  <c r="G324" i="11"/>
  <c r="I669" i="11"/>
  <c r="E323" i="11"/>
  <c r="J308" i="11"/>
  <c r="J330" i="11"/>
  <c r="J322" i="11"/>
  <c r="H339" i="11"/>
  <c r="J427" i="11"/>
  <c r="J324" i="11"/>
  <c r="C541" i="11"/>
  <c r="I703" i="11"/>
  <c r="I531" i="11"/>
  <c r="I551" i="11"/>
  <c r="E631" i="11"/>
  <c r="I206" i="76"/>
  <c r="I210" i="76"/>
  <c r="I418" i="11"/>
  <c r="I315" i="11"/>
  <c r="E415" i="11"/>
  <c r="J596" i="11"/>
  <c r="J642" i="11"/>
  <c r="F596" i="11"/>
  <c r="F642" i="11"/>
  <c r="C47" i="76"/>
  <c r="H341" i="11"/>
  <c r="H353" i="11"/>
  <c r="H257" i="11"/>
  <c r="G576" i="11"/>
  <c r="G643" i="11"/>
  <c r="G1123" i="11"/>
  <c r="G993" i="11"/>
  <c r="I1118" i="11"/>
  <c r="C1042" i="11"/>
  <c r="G991" i="11"/>
  <c r="K1041" i="11"/>
  <c r="C1077" i="11"/>
  <c r="H1074" i="11"/>
  <c r="C830" i="11"/>
  <c r="E887" i="11"/>
  <c r="K426" i="11"/>
  <c r="K323" i="11"/>
  <c r="I298" i="76"/>
  <c r="H31" i="11"/>
  <c r="K887" i="11"/>
  <c r="I927" i="11"/>
  <c r="F215" i="11"/>
  <c r="F219" i="11"/>
  <c r="F531" i="11"/>
  <c r="H635" i="11"/>
  <c r="H596" i="11"/>
  <c r="H642" i="11"/>
  <c r="D830" i="11"/>
  <c r="K285" i="11"/>
  <c r="K253" i="11"/>
  <c r="K254" i="11"/>
  <c r="C814" i="11"/>
  <c r="F878" i="11"/>
  <c r="H806" i="11"/>
  <c r="I631" i="11"/>
  <c r="J822" i="11"/>
  <c r="I838" i="11"/>
  <c r="I855" i="11"/>
  <c r="D846" i="11"/>
  <c r="D855" i="11"/>
  <c r="J630" i="11"/>
  <c r="K242" i="76"/>
  <c r="H253" i="76"/>
  <c r="F737" i="11"/>
  <c r="F773" i="11"/>
  <c r="K1068" i="11"/>
  <c r="J253" i="76"/>
  <c r="J254" i="76"/>
  <c r="K276" i="76"/>
  <c r="K298" i="76"/>
  <c r="E247" i="76"/>
  <c r="D247" i="76"/>
  <c r="I276" i="76"/>
  <c r="C242" i="76"/>
  <c r="H242" i="76"/>
  <c r="D243" i="76"/>
  <c r="C244" i="76"/>
  <c r="G253" i="76"/>
  <c r="G247" i="76"/>
  <c r="G246" i="76"/>
  <c r="G254" i="76"/>
  <c r="E244" i="76"/>
  <c r="E254" i="76"/>
  <c r="F298" i="76"/>
  <c r="D254" i="76"/>
  <c r="C650" i="11"/>
  <c r="J636" i="11"/>
  <c r="J1150" i="11"/>
  <c r="C1007" i="11"/>
  <c r="H1130" i="11"/>
  <c r="K1048" i="11"/>
  <c r="C343" i="11"/>
  <c r="I634" i="11"/>
  <c r="D629" i="11"/>
  <c r="E341" i="11"/>
  <c r="I601" i="11"/>
  <c r="I645" i="11"/>
  <c r="H670" i="11"/>
  <c r="F342" i="11"/>
  <c r="F353" i="11"/>
  <c r="F257" i="11"/>
  <c r="H321" i="11"/>
  <c r="H1142" i="11"/>
  <c r="C1052" i="11"/>
  <c r="J1093" i="11"/>
  <c r="G1140" i="11"/>
  <c r="I1102" i="11"/>
  <c r="C1016" i="11"/>
  <c r="H1055" i="11"/>
  <c r="H270" i="11"/>
  <c r="H274" i="11"/>
  <c r="H255" i="11"/>
  <c r="H256" i="11"/>
  <c r="G454" i="11"/>
  <c r="H586" i="11"/>
  <c r="H644" i="11"/>
  <c r="D630" i="11"/>
  <c r="H254" i="76"/>
  <c r="I576" i="11"/>
  <c r="I643" i="11"/>
  <c r="K837" i="76"/>
  <c r="H276" i="76"/>
  <c r="I784" i="76"/>
  <c r="D242" i="76"/>
  <c r="F784" i="76"/>
  <c r="D620" i="76"/>
  <c r="D627" i="76"/>
  <c r="G614" i="76"/>
  <c r="G638" i="76"/>
  <c r="I813" i="76"/>
  <c r="I846" i="76"/>
  <c r="J706" i="76"/>
  <c r="J805" i="76"/>
  <c r="J846" i="76"/>
  <c r="C95" i="76"/>
  <c r="C1068" i="11"/>
  <c r="H636" i="11"/>
  <c r="E26" i="76"/>
  <c r="H627" i="76"/>
  <c r="K161" i="11"/>
  <c r="C353" i="11"/>
  <c r="C257" i="11"/>
  <c r="I636" i="11"/>
  <c r="K1150" i="11"/>
  <c r="F1150" i="11"/>
  <c r="I492" i="11"/>
  <c r="F650" i="11"/>
  <c r="E636" i="11"/>
  <c r="G650" i="11"/>
  <c r="F627" i="76"/>
  <c r="G160" i="76"/>
  <c r="I641" i="76"/>
  <c r="F1068" i="11"/>
  <c r="I1027" i="11"/>
  <c r="K234" i="76"/>
  <c r="K235" i="76"/>
  <c r="K236" i="76"/>
  <c r="G234" i="76"/>
  <c r="G235" i="76"/>
  <c r="G236" i="76"/>
  <c r="K627" i="76"/>
  <c r="C627" i="76"/>
  <c r="H855" i="11"/>
  <c r="H650" i="11"/>
  <c r="D636" i="11"/>
  <c r="I650" i="11"/>
  <c r="C636" i="11"/>
  <c r="E353" i="11"/>
  <c r="E257" i="11"/>
  <c r="E650" i="11"/>
  <c r="J650" i="11"/>
  <c r="C254" i="76"/>
  <c r="F641" i="76"/>
  <c r="G641" i="76"/>
  <c r="C492" i="11"/>
  <c r="J319" i="11"/>
  <c r="J342" i="11"/>
  <c r="J353" i="11"/>
  <c r="J257" i="11"/>
  <c r="F319" i="11"/>
  <c r="C315" i="11"/>
  <c r="D703" i="11"/>
  <c r="K1202" i="11" a="1"/>
  <c r="K1202" i="11"/>
  <c r="I1202" i="11" a="1"/>
  <c r="I1202" i="11"/>
  <c r="G1202" i="11" a="1"/>
  <c r="G1202" i="11"/>
  <c r="E1202" i="11" a="1"/>
  <c r="E1202" i="11"/>
  <c r="C1202" i="11" a="1"/>
  <c r="C1202" i="11"/>
  <c r="J1201" i="11" a="1"/>
  <c r="J1201" i="11"/>
  <c r="H1201" i="11" a="1"/>
  <c r="H1201" i="11"/>
  <c r="F1201" i="11" a="1"/>
  <c r="F1201" i="11"/>
  <c r="D1201" i="11" a="1"/>
  <c r="D1201" i="11"/>
  <c r="K1200" i="11" a="1"/>
  <c r="K1200" i="11"/>
  <c r="I1200" i="11" a="1"/>
  <c r="I1200" i="11"/>
  <c r="G1200" i="11" a="1"/>
  <c r="G1200" i="11"/>
  <c r="E1200" i="11" a="1"/>
  <c r="E1200" i="11"/>
  <c r="C1200" i="11" a="1"/>
  <c r="C1200" i="11"/>
  <c r="J1199" i="11" a="1"/>
  <c r="J1199" i="11"/>
  <c r="H1199" i="11" a="1"/>
  <c r="H1199" i="11"/>
  <c r="F1199" i="11" a="1"/>
  <c r="F1199" i="11"/>
  <c r="D1199" i="11" a="1"/>
  <c r="D1199" i="11"/>
  <c r="K1198" i="11" a="1"/>
  <c r="K1198" i="11"/>
  <c r="I1198" i="11" a="1"/>
  <c r="I1198" i="11"/>
  <c r="G1198" i="11" a="1"/>
  <c r="G1198" i="11"/>
  <c r="E1198" i="11" a="1"/>
  <c r="E1198" i="11"/>
  <c r="C1198" i="11" a="1"/>
  <c r="C1198" i="11"/>
  <c r="J1197" i="11" a="1"/>
  <c r="J1197" i="11"/>
  <c r="H1197" i="11" a="1"/>
  <c r="H1197" i="11"/>
  <c r="F1197" i="11" a="1"/>
  <c r="F1197" i="11"/>
  <c r="D1197" i="11" a="1"/>
  <c r="D1197" i="11"/>
  <c r="K1196" i="11" a="1"/>
  <c r="K1196" i="11"/>
  <c r="I1196" i="11" a="1"/>
  <c r="I1196" i="11"/>
  <c r="G1196" i="11" a="1"/>
  <c r="G1196" i="11"/>
  <c r="E1196" i="11" a="1"/>
  <c r="E1196" i="11"/>
  <c r="C1196" i="11" a="1"/>
  <c r="C1196" i="11"/>
  <c r="J1195" i="11" a="1"/>
  <c r="J1195" i="11"/>
  <c r="H1195" i="11" a="1"/>
  <c r="H1195" i="11"/>
  <c r="F1195" i="11" a="1"/>
  <c r="F1195" i="11"/>
  <c r="D1195" i="11" a="1"/>
  <c r="D1195" i="11"/>
  <c r="K1194" i="11" a="1"/>
  <c r="K1194" i="11"/>
  <c r="I1194" i="11" a="1"/>
  <c r="I1194" i="11"/>
  <c r="G1194" i="11" a="1"/>
  <c r="G1194" i="11"/>
  <c r="E1194" i="11" a="1"/>
  <c r="E1194" i="11"/>
  <c r="C1194" i="11" a="1"/>
  <c r="C1194" i="11"/>
  <c r="J1193" i="11" a="1"/>
  <c r="J1193" i="11"/>
  <c r="H1193" i="11" a="1"/>
  <c r="H1193" i="11"/>
  <c r="F1193" i="11" a="1"/>
  <c r="F1193" i="11"/>
  <c r="D1193" i="11" a="1"/>
  <c r="D1193" i="11"/>
  <c r="K1192" i="11" a="1"/>
  <c r="K1192" i="11"/>
  <c r="I1192" i="11" a="1"/>
  <c r="I1192" i="11"/>
  <c r="G1192" i="11" a="1"/>
  <c r="G1192" i="11"/>
  <c r="E1192" i="11" a="1"/>
  <c r="E1192" i="11"/>
  <c r="C1192" i="11" a="1"/>
  <c r="C1192" i="11"/>
  <c r="J1202" i="11" a="1"/>
  <c r="J1202" i="11"/>
  <c r="H1202" i="11" a="1"/>
  <c r="H1202" i="11"/>
  <c r="F1202" i="11" a="1"/>
  <c r="F1202" i="11"/>
  <c r="D1202" i="11" a="1"/>
  <c r="D1202" i="11"/>
  <c r="K1201" i="11" a="1"/>
  <c r="K1201" i="11"/>
  <c r="I1201" i="11" a="1"/>
  <c r="I1201" i="11"/>
  <c r="G1201" i="11" a="1"/>
  <c r="G1201" i="11"/>
  <c r="E1201" i="11" a="1"/>
  <c r="E1201" i="11"/>
  <c r="C1201" i="11" a="1"/>
  <c r="C1201" i="11"/>
  <c r="J1200" i="11" a="1"/>
  <c r="J1200" i="11"/>
  <c r="H1200" i="11" a="1"/>
  <c r="H1200" i="11"/>
  <c r="F1200" i="11" a="1"/>
  <c r="F1200" i="11"/>
  <c r="D1200" i="11" a="1"/>
  <c r="D1200" i="11"/>
  <c r="K1199" i="11" a="1"/>
  <c r="K1199" i="11"/>
  <c r="I1199" i="11" a="1"/>
  <c r="I1199" i="11"/>
  <c r="G1199" i="11" a="1"/>
  <c r="G1199" i="11"/>
  <c r="E1199" i="11" a="1"/>
  <c r="E1199" i="11"/>
  <c r="C1199" i="11" a="1"/>
  <c r="C1199" i="11"/>
  <c r="J1198" i="11" a="1"/>
  <c r="J1198" i="11"/>
  <c r="H1198" i="11" a="1"/>
  <c r="H1198" i="11"/>
  <c r="F1198" i="11" a="1"/>
  <c r="F1198" i="11"/>
  <c r="D1198" i="11" a="1"/>
  <c r="D1198" i="11"/>
  <c r="K1197" i="11" a="1"/>
  <c r="K1197" i="11"/>
  <c r="I1197" i="11" a="1"/>
  <c r="I1197" i="11"/>
  <c r="G1197" i="11" a="1"/>
  <c r="G1197" i="11"/>
  <c r="E1197" i="11" a="1"/>
  <c r="E1197" i="11"/>
  <c r="C1197" i="11" a="1"/>
  <c r="C1197" i="11"/>
  <c r="J1196" i="11" a="1"/>
  <c r="J1196" i="11"/>
  <c r="H1196" i="11" a="1"/>
  <c r="H1196" i="11"/>
  <c r="F1196" i="11" a="1"/>
  <c r="F1196" i="11"/>
  <c r="D1196" i="11" a="1"/>
  <c r="D1196" i="11"/>
  <c r="K1195" i="11" a="1"/>
  <c r="K1195" i="11"/>
  <c r="I1195" i="11" a="1"/>
  <c r="I1195" i="11"/>
  <c r="G1195" i="11" a="1"/>
  <c r="G1195" i="11"/>
  <c r="E1195" i="11" a="1"/>
  <c r="E1195" i="11"/>
  <c r="C1195" i="11" a="1"/>
  <c r="C1195" i="11"/>
  <c r="J1194" i="11" a="1"/>
  <c r="J1194" i="11"/>
  <c r="H1194" i="11" a="1"/>
  <c r="H1194" i="11"/>
  <c r="F1194" i="11" a="1"/>
  <c r="F1194" i="11"/>
  <c r="D1194" i="11" a="1"/>
  <c r="D1194" i="11"/>
  <c r="K1193" i="11" a="1"/>
  <c r="K1193" i="11"/>
  <c r="I1193" i="11" a="1"/>
  <c r="I1193" i="11"/>
  <c r="G1193" i="11" a="1"/>
  <c r="G1193" i="11"/>
  <c r="E1193" i="11" a="1"/>
  <c r="E1193" i="11"/>
  <c r="C1193" i="11" a="1"/>
  <c r="C1193" i="11"/>
  <c r="J1192" i="11" a="1"/>
  <c r="J1192" i="11"/>
  <c r="J1208" i="11"/>
  <c r="H1192" i="11" a="1"/>
  <c r="H1192" i="11"/>
  <c r="H1208" i="11"/>
  <c r="F1192" i="11" a="1"/>
  <c r="F1192" i="11"/>
  <c r="F1208" i="11"/>
  <c r="D1192" i="11" a="1"/>
  <c r="D1192" i="11"/>
  <c r="D1208" i="11"/>
  <c r="H1053" i="11" a="1"/>
  <c r="H1053" i="11"/>
  <c r="D1095" i="11" a="1"/>
  <c r="D1095" i="11"/>
  <c r="D1109" i="11"/>
  <c r="H1052" i="11" a="1"/>
  <c r="H1052" i="11"/>
  <c r="H1068" i="11"/>
  <c r="K1094" i="11" a="1"/>
  <c r="K1094" i="11"/>
  <c r="K1109" i="11"/>
  <c r="E1053" i="11" a="1"/>
  <c r="E1053" i="11"/>
  <c r="E1059" i="11" a="1"/>
  <c r="E1059" i="11"/>
  <c r="E1068" i="11"/>
  <c r="F1098" i="11" a="1"/>
  <c r="F1098" i="11"/>
  <c r="F1012" i="11" a="1"/>
  <c r="F1012" i="11"/>
  <c r="J1099" i="11" a="1"/>
  <c r="J1099" i="11"/>
  <c r="J1109" i="11"/>
  <c r="F1018" i="11" a="1"/>
  <c r="F1018" i="11"/>
  <c r="D1011" i="11" a="1"/>
  <c r="D1011" i="11"/>
  <c r="D1027" i="11"/>
  <c r="C1014" i="11" a="1"/>
  <c r="C1014" i="11"/>
  <c r="C1027" i="11"/>
  <c r="G1060" i="11" a="1"/>
  <c r="G1060" i="11"/>
  <c r="G1068" i="11"/>
  <c r="I1142" i="11" a="1"/>
  <c r="I1142" i="11"/>
  <c r="I1150" i="11"/>
  <c r="H1095" i="11" a="1"/>
  <c r="H1095" i="11"/>
  <c r="H1021" i="11" a="1"/>
  <c r="H1021" i="11"/>
  <c r="H1027" i="11"/>
  <c r="I1097" i="11" a="1"/>
  <c r="I1097" i="11"/>
  <c r="I1109" i="11"/>
  <c r="F1099" i="11" a="1"/>
  <c r="F1099" i="11"/>
  <c r="E1098" i="11" a="1"/>
  <c r="E1098" i="11"/>
  <c r="E1109" i="11"/>
  <c r="G1139" i="11" a="1"/>
  <c r="G1139" i="11"/>
  <c r="G1141" i="11" a="1"/>
  <c r="G1141" i="11"/>
  <c r="G1150" i="11"/>
  <c r="H1137" i="11" a="1"/>
  <c r="H1137" i="11"/>
  <c r="H1150" i="11"/>
  <c r="H1094" i="11" a="1"/>
  <c r="H1094" i="11"/>
  <c r="H1109" i="11"/>
  <c r="K1013" i="11" a="1"/>
  <c r="K1013" i="11"/>
  <c r="K1027" i="11"/>
  <c r="G1094" i="11" a="1"/>
  <c r="G1094" i="11"/>
  <c r="G1109" i="11"/>
  <c r="D1055" i="11" a="1"/>
  <c r="D1055" i="11"/>
  <c r="D1068" i="11"/>
  <c r="I670" i="11"/>
  <c r="E669" i="11"/>
  <c r="G806" i="11"/>
  <c r="G855" i="11"/>
  <c r="J806" i="11"/>
  <c r="J855" i="11"/>
  <c r="E25" i="11"/>
  <c r="E281" i="11"/>
  <c r="E285" i="11"/>
  <c r="E253" i="11"/>
  <c r="E254" i="11"/>
  <c r="I281" i="11"/>
  <c r="I285" i="11"/>
  <c r="I253" i="11"/>
  <c r="I254" i="11"/>
  <c r="J270" i="11"/>
  <c r="J274" i="11"/>
  <c r="J255" i="11"/>
  <c r="J256" i="11"/>
  <c r="J314" i="11"/>
  <c r="E320" i="11"/>
  <c r="C320" i="11"/>
  <c r="I318" i="11"/>
  <c r="F315" i="11"/>
  <c r="J1182" i="11" a="1"/>
  <c r="J1182" i="11"/>
  <c r="H1182" i="11" a="1"/>
  <c r="H1182" i="11"/>
  <c r="F1182" i="11" a="1"/>
  <c r="F1182" i="11"/>
  <c r="D1182" i="11" a="1"/>
  <c r="D1182" i="11"/>
  <c r="K1181" i="11" a="1"/>
  <c r="K1181" i="11"/>
  <c r="I1181" i="11" a="1"/>
  <c r="I1181" i="11"/>
  <c r="G1181" i="11" a="1"/>
  <c r="G1181" i="11"/>
  <c r="E1181" i="11" a="1"/>
  <c r="E1181" i="11"/>
  <c r="C1181" i="11" a="1"/>
  <c r="C1181" i="11"/>
  <c r="J1180" i="11" a="1"/>
  <c r="J1180" i="11"/>
  <c r="H1180" i="11" a="1"/>
  <c r="H1180" i="11"/>
  <c r="F1180" i="11" a="1"/>
  <c r="F1180" i="11"/>
  <c r="D1180" i="11" a="1"/>
  <c r="D1180" i="11"/>
  <c r="K1179" i="11" a="1"/>
  <c r="K1179" i="11"/>
  <c r="I1179" i="11" a="1"/>
  <c r="I1179" i="11"/>
  <c r="G1179" i="11" a="1"/>
  <c r="G1179" i="11"/>
  <c r="E1179" i="11" a="1"/>
  <c r="E1179" i="11"/>
  <c r="C1179" i="11" a="1"/>
  <c r="C1179" i="11"/>
  <c r="J1178" i="11" a="1"/>
  <c r="J1178" i="11"/>
  <c r="H1178" i="11" a="1"/>
  <c r="H1178" i="11"/>
  <c r="F1178" i="11" a="1"/>
  <c r="F1178" i="11"/>
  <c r="D1178" i="11" a="1"/>
  <c r="D1178" i="11"/>
  <c r="K1177" i="11" a="1"/>
  <c r="K1177" i="11"/>
  <c r="I1177" i="11" a="1"/>
  <c r="I1177" i="11"/>
  <c r="G1177" i="11" a="1"/>
  <c r="G1177" i="11"/>
  <c r="E1177" i="11" a="1"/>
  <c r="E1177" i="11"/>
  <c r="C1177" i="11" a="1"/>
  <c r="C1177" i="11"/>
  <c r="J1176" i="11" a="1"/>
  <c r="J1176" i="11"/>
  <c r="H1176" i="11" a="1"/>
  <c r="H1176" i="11"/>
  <c r="F1176" i="11" a="1"/>
  <c r="F1176" i="11"/>
  <c r="D1176" i="11" a="1"/>
  <c r="D1176" i="11"/>
  <c r="K1175" i="11" a="1"/>
  <c r="K1175" i="11"/>
  <c r="I1175" i="11" a="1"/>
  <c r="I1175" i="11"/>
  <c r="G1175" i="11" a="1"/>
  <c r="G1175" i="11"/>
  <c r="E1175" i="11" a="1"/>
  <c r="E1175" i="11"/>
  <c r="K1182" i="11" a="1"/>
  <c r="K1182" i="11"/>
  <c r="I1182" i="11" a="1"/>
  <c r="I1182" i="11"/>
  <c r="G1182" i="11" a="1"/>
  <c r="G1182" i="11"/>
  <c r="E1182" i="11" a="1"/>
  <c r="E1182" i="11"/>
  <c r="C1182" i="11" a="1"/>
  <c r="C1182" i="11"/>
  <c r="J1181" i="11" a="1"/>
  <c r="J1181" i="11"/>
  <c r="H1181" i="11" a="1"/>
  <c r="H1181" i="11"/>
  <c r="F1181" i="11" a="1"/>
  <c r="F1181" i="11"/>
  <c r="D1181" i="11" a="1"/>
  <c r="D1181" i="11"/>
  <c r="K1180" i="11" a="1"/>
  <c r="K1180" i="11"/>
  <c r="I1180" i="11" a="1"/>
  <c r="I1180" i="11"/>
  <c r="G1180" i="11" a="1"/>
  <c r="G1180" i="11"/>
  <c r="E1180" i="11" a="1"/>
  <c r="E1180" i="11"/>
  <c r="C1180" i="11" a="1"/>
  <c r="C1180" i="11"/>
  <c r="J1179" i="11" a="1"/>
  <c r="J1179" i="11"/>
  <c r="H1179" i="11" a="1"/>
  <c r="H1179" i="11"/>
  <c r="F1179" i="11" a="1"/>
  <c r="F1179" i="11"/>
  <c r="D1179" i="11" a="1"/>
  <c r="D1179" i="11"/>
  <c r="K1178" i="11" a="1"/>
  <c r="K1178" i="11"/>
  <c r="I1178" i="11" a="1"/>
  <c r="I1178" i="11"/>
  <c r="G1178" i="11" a="1"/>
  <c r="G1178" i="11"/>
  <c r="E1178" i="11" a="1"/>
  <c r="E1178" i="11"/>
  <c r="C1178" i="11" a="1"/>
  <c r="C1178" i="11"/>
  <c r="J1177" i="11" a="1"/>
  <c r="J1177" i="11"/>
  <c r="H1177" i="11" a="1"/>
  <c r="H1177" i="11"/>
  <c r="F1177" i="11" a="1"/>
  <c r="F1177" i="11"/>
  <c r="D1177" i="11" a="1"/>
  <c r="D1177" i="11"/>
  <c r="K1176" i="11" a="1"/>
  <c r="K1176" i="11"/>
  <c r="G1176" i="11" a="1"/>
  <c r="G1176" i="11"/>
  <c r="C1176" i="11" a="1"/>
  <c r="C1176" i="11"/>
  <c r="H1175" i="11" a="1"/>
  <c r="H1175" i="11"/>
  <c r="D1175" i="11" a="1"/>
  <c r="D1175" i="11"/>
  <c r="K1174" i="11" a="1"/>
  <c r="K1174" i="11"/>
  <c r="I1174" i="11" a="1"/>
  <c r="I1174" i="11"/>
  <c r="G1174" i="11" a="1"/>
  <c r="G1174" i="11"/>
  <c r="E1174" i="11" a="1"/>
  <c r="E1174" i="11"/>
  <c r="C1174" i="11" a="1"/>
  <c r="C1174" i="11"/>
  <c r="J1173" i="11" a="1"/>
  <c r="J1173" i="11"/>
  <c r="H1173" i="11" a="1"/>
  <c r="H1173" i="11"/>
  <c r="F1173" i="11" a="1"/>
  <c r="F1173" i="11"/>
  <c r="D1173" i="11" a="1"/>
  <c r="D1173" i="11"/>
  <c r="K1172" i="11" a="1"/>
  <c r="K1172" i="11"/>
  <c r="I1172" i="11" a="1"/>
  <c r="I1172" i="11"/>
  <c r="G1172" i="11" a="1"/>
  <c r="G1172" i="11"/>
  <c r="E1172" i="11" a="1"/>
  <c r="E1172" i="11"/>
  <c r="C1172" i="11" a="1"/>
  <c r="C1172" i="11"/>
  <c r="I1176" i="11" a="1"/>
  <c r="I1176" i="11"/>
  <c r="E1176" i="11" a="1"/>
  <c r="E1176" i="11"/>
  <c r="J1175" i="11" a="1"/>
  <c r="J1175" i="11"/>
  <c r="F1175" i="11" a="1"/>
  <c r="F1175" i="11"/>
  <c r="C1175" i="11" a="1"/>
  <c r="C1175" i="11"/>
  <c r="J1174" i="11" a="1"/>
  <c r="J1174" i="11"/>
  <c r="H1174" i="11" a="1"/>
  <c r="H1174" i="11"/>
  <c r="F1174" i="11" a="1"/>
  <c r="F1174" i="11"/>
  <c r="D1174" i="11" a="1"/>
  <c r="D1174" i="11"/>
  <c r="K1173" i="11" a="1"/>
  <c r="K1173" i="11"/>
  <c r="I1173" i="11" a="1"/>
  <c r="I1173" i="11"/>
  <c r="G1173" i="11" a="1"/>
  <c r="G1173" i="11"/>
  <c r="E1173" i="11" a="1"/>
  <c r="E1173" i="11"/>
  <c r="C1173" i="11" a="1"/>
  <c r="C1173" i="11"/>
  <c r="J1172" i="11" a="1"/>
  <c r="J1172" i="11"/>
  <c r="J1188" i="11"/>
  <c r="H1172" i="11" a="1"/>
  <c r="H1172" i="11"/>
  <c r="H1188" i="11"/>
  <c r="F1172" i="11" a="1"/>
  <c r="F1172" i="11"/>
  <c r="F1188" i="11"/>
  <c r="D1172" i="11" a="1"/>
  <c r="D1172" i="11"/>
  <c r="D1188" i="11"/>
  <c r="G1121" i="11" a="1"/>
  <c r="G1121" i="11"/>
  <c r="G1130" i="11"/>
  <c r="J993" i="11" a="1"/>
  <c r="J993" i="11"/>
  <c r="J1007" i="11"/>
  <c r="F1121" i="11" a="1"/>
  <c r="F1121" i="11"/>
  <c r="K1116" i="11" a="1"/>
  <c r="K1116" i="11"/>
  <c r="E1121" i="11" a="1"/>
  <c r="E1121" i="11"/>
  <c r="E1130" i="11"/>
  <c r="G1042" i="11" a="1"/>
  <c r="G1042" i="11"/>
  <c r="D1074" i="11" a="1"/>
  <c r="D1074" i="11"/>
  <c r="D1078" i="11" a="1"/>
  <c r="D1078" i="11"/>
  <c r="D995" i="11" a="1"/>
  <c r="D995" i="11"/>
  <c r="H998" i="11" a="1"/>
  <c r="H998" i="11"/>
  <c r="F996" i="11" a="1"/>
  <c r="F996" i="11"/>
  <c r="E1074" i="11" a="1"/>
  <c r="E1074" i="11"/>
  <c r="E1089" i="11"/>
  <c r="D991" i="11" a="1"/>
  <c r="D991" i="11"/>
  <c r="D993" i="11" a="1"/>
  <c r="D993" i="11"/>
  <c r="G995" i="11" a="1"/>
  <c r="G995" i="11"/>
  <c r="F993" i="11" a="1"/>
  <c r="F993" i="11"/>
  <c r="F1007" i="11"/>
  <c r="H992" i="11" a="1"/>
  <c r="H992" i="11"/>
  <c r="D1040" i="11" a="1"/>
  <c r="D1040" i="11"/>
  <c r="F1115" i="11" a="1"/>
  <c r="F1115" i="11"/>
  <c r="F1122" i="11" a="1"/>
  <c r="F1122" i="11"/>
  <c r="F1124" i="11" a="1"/>
  <c r="F1124" i="11"/>
  <c r="F1130" i="11"/>
  <c r="H999" i="11" a="1"/>
  <c r="H999" i="11"/>
  <c r="I1001" i="11" a="1"/>
  <c r="I1001" i="11"/>
  <c r="G1039" i="11" a="1"/>
  <c r="G1039" i="11"/>
  <c r="G1083" i="11" a="1"/>
  <c r="G1083" i="11"/>
  <c r="H1033" i="11" a="1"/>
  <c r="H1033" i="11"/>
  <c r="G998" i="11" a="1"/>
  <c r="G998" i="11"/>
  <c r="C1037" i="11" a="1"/>
  <c r="C1037" i="11"/>
  <c r="C1048" i="11"/>
  <c r="K1076" i="11" a="1"/>
  <c r="K1076" i="11"/>
  <c r="I1076" i="11" a="1"/>
  <c r="I1076" i="11"/>
  <c r="F1082" i="11" a="1"/>
  <c r="F1082" i="11"/>
  <c r="F1089" i="11"/>
  <c r="I1080" i="11" a="1"/>
  <c r="I1080" i="11"/>
  <c r="I996" i="11" a="1"/>
  <c r="I996" i="11"/>
  <c r="I1123" i="11" a="1"/>
  <c r="I1123" i="11"/>
  <c r="I1130" i="11"/>
  <c r="I1073" i="11" a="1"/>
  <c r="I1073" i="11"/>
  <c r="J1121" i="11" a="1"/>
  <c r="J1121" i="11"/>
  <c r="J1130" i="11"/>
  <c r="K1117" i="11" a="1"/>
  <c r="K1117" i="11"/>
  <c r="H1041" i="11" a="1"/>
  <c r="H1041" i="11"/>
  <c r="D1080" i="11" a="1"/>
  <c r="D1080" i="11"/>
  <c r="I1082" i="11" a="1"/>
  <c r="I1082" i="11"/>
  <c r="G1075" i="11" a="1"/>
  <c r="G1075" i="11"/>
  <c r="G1089" i="11"/>
  <c r="I1040" i="11" a="1"/>
  <c r="I1040" i="11"/>
  <c r="I1048" i="11"/>
  <c r="I991" i="11" a="1"/>
  <c r="I991" i="11"/>
  <c r="J1035" i="11" a="1"/>
  <c r="J1035" i="11"/>
  <c r="J1048" i="11"/>
  <c r="H1040" i="11" a="1"/>
  <c r="H1040" i="11"/>
  <c r="H1037" i="11" a="1"/>
  <c r="H1037" i="11"/>
  <c r="D1082" i="11" a="1"/>
  <c r="D1082" i="11"/>
  <c r="C1074" i="11" a="1"/>
  <c r="C1074" i="11"/>
  <c r="C1089" i="11"/>
  <c r="C1114" i="11" a="1"/>
  <c r="C1114" i="11"/>
  <c r="K1119" i="11" a="1"/>
  <c r="K1119" i="11"/>
  <c r="G1033" i="11" a="1"/>
  <c r="G1033" i="11"/>
  <c r="G1048" i="11"/>
  <c r="D1116" i="11" a="1"/>
  <c r="D1116" i="11"/>
  <c r="D1037" i="11" a="1"/>
  <c r="D1037" i="11"/>
  <c r="D1048" i="11"/>
  <c r="H1083" i="11" a="1"/>
  <c r="H1083" i="11"/>
  <c r="H1089" i="11"/>
  <c r="D1122" i="11" a="1"/>
  <c r="D1122" i="11"/>
  <c r="H1035" i="11" a="1"/>
  <c r="H1035" i="11"/>
  <c r="D994" i="11" a="1"/>
  <c r="D994" i="11"/>
  <c r="C1122" i="11" a="1"/>
  <c r="C1122" i="11"/>
  <c r="K1075" i="11" a="1"/>
  <c r="K1075" i="11"/>
  <c r="K1089" i="11"/>
  <c r="I997" i="11" a="1"/>
  <c r="I997" i="11"/>
  <c r="J669" i="11"/>
  <c r="G668" i="11"/>
  <c r="E668" i="11"/>
  <c r="C822" i="11"/>
  <c r="C855" i="11"/>
  <c r="E869" i="11"/>
  <c r="C887" i="11"/>
  <c r="E30" i="11"/>
  <c r="D30" i="11"/>
  <c r="H766" i="11"/>
  <c r="D763" i="11"/>
  <c r="J762" i="11"/>
  <c r="H762" i="11"/>
  <c r="E760" i="11"/>
  <c r="K566" i="11"/>
  <c r="K641" i="11"/>
  <c r="K650" i="11"/>
  <c r="C694" i="76"/>
  <c r="F522" i="76"/>
  <c r="C532" i="76"/>
  <c r="G532" i="76"/>
  <c r="F542" i="76"/>
  <c r="H592" i="76"/>
  <c r="H636" i="76"/>
  <c r="H641" i="76"/>
  <c r="K592" i="76"/>
  <c r="K636" i="76"/>
  <c r="K641" i="76"/>
  <c r="J596" i="76"/>
  <c r="J637" i="76"/>
  <c r="J641" i="76"/>
  <c r="E610" i="76"/>
  <c r="E640" i="76"/>
  <c r="E641" i="76"/>
  <c r="G784" i="76"/>
  <c r="C797" i="76"/>
  <c r="C846" i="76"/>
  <c r="F797" i="76"/>
  <c r="F846" i="76"/>
  <c r="E813" i="76"/>
  <c r="E846" i="76"/>
  <c r="K813" i="76"/>
  <c r="G829" i="76"/>
  <c r="G846" i="76"/>
  <c r="K845" i="76"/>
  <c r="H191" i="76"/>
  <c r="H195" i="76"/>
  <c r="G191" i="76"/>
  <c r="G195" i="76"/>
  <c r="C191" i="76"/>
  <c r="C195" i="76"/>
  <c r="F908" i="76"/>
  <c r="J150" i="11"/>
  <c r="J161" i="11"/>
  <c r="H153" i="11"/>
  <c r="H161" i="11"/>
  <c r="K846" i="76"/>
  <c r="D1130" i="11"/>
  <c r="C1130" i="11"/>
  <c r="I1007" i="11"/>
  <c r="I1089" i="11"/>
  <c r="K1130" i="11"/>
  <c r="C1188" i="11"/>
  <c r="G1188" i="11"/>
  <c r="K1188" i="11"/>
  <c r="F1109" i="11"/>
  <c r="E1208" i="11"/>
  <c r="I1208" i="11"/>
  <c r="H1048" i="11"/>
  <c r="H1007" i="11"/>
  <c r="G1007" i="11"/>
  <c r="D1007" i="11"/>
  <c r="D1089" i="11"/>
  <c r="E1188" i="11"/>
  <c r="I1188" i="11"/>
  <c r="F1027" i="11"/>
  <c r="C1208" i="11"/>
  <c r="G1208" i="11"/>
  <c r="K1208" i="11"/>
  <c r="E196" i="76"/>
  <c r="E197" i="76"/>
  <c r="E27" i="76"/>
</calcChain>
</file>

<file path=xl/comments1.xml><?xml version="1.0" encoding="utf-8"?>
<comments xmlns="http://schemas.openxmlformats.org/spreadsheetml/2006/main">
  <authors>
    <author>Gabrial Anandarajah</author>
    <author>Steve Pye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Gabrial Anandarajah:</t>
        </r>
        <r>
          <rPr>
            <sz val="9"/>
            <color indexed="81"/>
            <rFont val="Tahoma"/>
            <family val="2"/>
          </rPr>
          <t xml:space="preserve">
Including CHP and Auto Electricity
</t>
        </r>
      </text>
    </comment>
    <comment ref="A49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Changed label from C_A01c to C_A01d</t>
        </r>
      </text>
    </comment>
    <comment ref="A73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Label changed from A19</t>
        </r>
      </text>
    </comment>
    <comment ref="M76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Graph should probably not be labelled annual!</t>
        </r>
      </text>
    </comment>
    <comment ref="O77" authorId="0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B173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needs to be re-thought as not picking up external imports</t>
        </r>
      </text>
    </comment>
    <comment ref="B200" authorId="1">
      <text>
        <r>
          <rPr>
            <b/>
            <sz val="11"/>
            <color indexed="81"/>
            <rFont val="Tahoma"/>
            <family val="2"/>
          </rPr>
          <t>Steve Pye:</t>
        </r>
        <r>
          <rPr>
            <sz val="11"/>
            <color indexed="81"/>
            <rFont val="Tahoma"/>
            <family val="2"/>
          </rPr>
          <t xml:space="preserve">
This has been netted off the total.
Further consideration should be given to inclusion of chemical sector feedstocks [IFCH techs] - is this FINAL ENERGY or classified as part of the refining sector. (Talk to Paul Dodds)</t>
        </r>
      </text>
    </comment>
    <comment ref="M202" authorId="1">
      <text>
        <r>
          <rPr>
            <b/>
            <sz val="11"/>
            <color indexed="81"/>
            <rFont val="Tahoma"/>
            <family val="2"/>
          </rPr>
          <t>Steve Pye:</t>
        </r>
        <r>
          <rPr>
            <sz val="11"/>
            <color indexed="81"/>
            <rFont val="Tahoma"/>
            <family val="2"/>
          </rPr>
          <t xml:space="preserve">
This set does not have anything in it in ETM - discuss w/ Christophe
Alchohols relabelled biofuels</t>
        </r>
      </text>
    </comment>
    <comment ref="B28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needs further review. AGR CH4 fixed by removing CH4 backstop tech</t>
        </r>
      </text>
    </comment>
    <comment ref="B630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Nothing in this set!</t>
        </r>
      </text>
    </comment>
  </commentList>
</comments>
</file>

<file path=xl/comments2.xml><?xml version="1.0" encoding="utf-8"?>
<comments xmlns="http://schemas.openxmlformats.org/spreadsheetml/2006/main">
  <authors>
    <author>Steve Pye</author>
    <author>Gabrial Anandarajah</author>
  </authors>
  <commentList>
    <comment ref="M24" authorId="0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Not sure what thia ia? If important, needs to be added to C_A01a</t>
        </r>
      </text>
    </comment>
    <comment ref="B31" authorId="1">
      <text>
        <r>
          <rPr>
            <b/>
            <sz val="9"/>
            <color indexed="81"/>
            <rFont val="Tahoma"/>
            <family val="2"/>
          </rPr>
          <t>Gabrial Anandarajah:</t>
        </r>
        <r>
          <rPr>
            <sz val="9"/>
            <color indexed="81"/>
            <rFont val="Tahoma"/>
            <family val="2"/>
          </rPr>
          <t xml:space="preserve">
Including CHP and Auto Electricity
</t>
        </r>
      </text>
    </comment>
    <comment ref="O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M890" authorId="0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set needs to be reviewed!! It seems to include CHP</t>
        </r>
      </text>
    </comment>
  </commentList>
</comments>
</file>

<file path=xl/comments3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5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6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77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record may need to be expanded to all regions</t>
        </r>
      </text>
    </comment>
  </commentList>
</comments>
</file>

<file path=xl/comments7.xml><?xml version="1.0" encoding="utf-8"?>
<comments xmlns="http://schemas.openxmlformats.org/spreadsheetml/2006/main">
  <authors>
    <author>Baltazar</author>
    <author>Gabrial Anandarajah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E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</commentList>
</comments>
</file>

<file path=xl/comments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9.xml><?xml version="1.0" encoding="utf-8"?>
<comments xmlns="http://schemas.openxmlformats.org/spreadsheetml/2006/main">
  <authors>
    <author>Baltazar</author>
    <author>Steve Pye</author>
    <author>Christophe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table misses MINING TIDAL</t>
        </r>
      </text>
    </comment>
    <comment ref="C5" authorId="2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</commentList>
</comments>
</file>

<file path=xl/comments10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11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12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3.xml><?xml version="1.0" encoding="utf-8"?>
<comments xmlns="http://schemas.openxmlformats.org/spreadsheetml/2006/main">
  <authors>
    <author>Baltazar</author>
    <author>Christophe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5" authorId="1">
      <text>
        <r>
          <rPr>
            <b/>
            <sz val="9"/>
            <color indexed="81"/>
            <rFont val="Tahoma"/>
            <family val="2"/>
          </rPr>
          <t>Period='2005' not found</t>
        </r>
      </text>
    </comment>
    <comment ref="C6" authorId="1">
      <text>
        <r>
          <rPr>
            <b/>
            <sz val="9"/>
            <color indexed="81"/>
            <rFont val="Tahoma"/>
            <family val="2"/>
          </rPr>
          <t>Period='2005' not found</t>
        </r>
      </text>
    </comment>
  </commentList>
</comments>
</file>

<file path=xl/comments1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5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6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7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9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0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1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2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3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5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6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7.xml><?xml version="1.0" encoding="utf-8"?>
<comments xmlns="http://schemas.openxmlformats.org/spreadsheetml/2006/main">
  <authors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ETM-UCL_CECILIA2050_BaseCheck-2050GHG</t>
        </r>
      </text>
    </comment>
    <comment ref="B3" authorId="0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Tablenot relevant to ETM?</t>
        </r>
      </text>
    </comment>
  </commentList>
</comments>
</file>

<file path=xl/comments2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9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0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1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2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3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5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D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36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D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37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sharedStrings.xml><?xml version="1.0" encoding="utf-8"?>
<sst xmlns="http://schemas.openxmlformats.org/spreadsheetml/2006/main" count="15437" uniqueCount="642">
  <si>
    <t xml:space="preserve">Active Unit:  </t>
  </si>
  <si>
    <t>ProcessSet\Period</t>
  </si>
  <si>
    <t>ELC FROM BIOMASS</t>
  </si>
  <si>
    <t>ELC FROM COALS</t>
  </si>
  <si>
    <t>ELC FROM GAS</t>
  </si>
  <si>
    <t>ELC FROM GEO</t>
  </si>
  <si>
    <t>ELC FROM HYDRO</t>
  </si>
  <si>
    <t>ELC FROM NUCLEAR</t>
  </si>
  <si>
    <t>ELC FROM OIL</t>
  </si>
  <si>
    <t>ELEC FROM CH4 OPTION</t>
  </si>
  <si>
    <t>Total</t>
  </si>
  <si>
    <t>ODA</t>
  </si>
  <si>
    <t>SKO</t>
  </si>
  <si>
    <t>UK</t>
  </si>
  <si>
    <t>USA</t>
  </si>
  <si>
    <t>WEU</t>
  </si>
  <si>
    <t>ELC FROM TIDAL</t>
  </si>
  <si>
    <t>Electrity Generation</t>
  </si>
  <si>
    <t>Biomass</t>
  </si>
  <si>
    <t>Coal</t>
  </si>
  <si>
    <t>Natural Gas</t>
  </si>
  <si>
    <t>Geothermal</t>
  </si>
  <si>
    <t>Hydro</t>
  </si>
  <si>
    <t>Nuclear</t>
  </si>
  <si>
    <t>Oil</t>
  </si>
  <si>
    <t>Solar</t>
  </si>
  <si>
    <t>Tidal</t>
  </si>
  <si>
    <t>Wind</t>
  </si>
  <si>
    <t>CH4 Options</t>
  </si>
  <si>
    <t>Biomass CCS</t>
  </si>
  <si>
    <t>Coal CCS</t>
  </si>
  <si>
    <t>Natural Gas CCS</t>
  </si>
  <si>
    <t>ELC FROM BIO CCS</t>
  </si>
  <si>
    <t>ELC FROM COAL CCS</t>
  </si>
  <si>
    <t>ELC FROM GAS CCS</t>
  </si>
  <si>
    <t>SCENARIO</t>
  </si>
  <si>
    <t>[GW]</t>
  </si>
  <si>
    <t>Electric Capacity</t>
  </si>
  <si>
    <t>CommoditySet\Period</t>
  </si>
  <si>
    <t>ALL ALCOHOLS</t>
  </si>
  <si>
    <t>ALL COALS</t>
  </si>
  <si>
    <t>ALL GAS</t>
  </si>
  <si>
    <t>ALL OTHER RNW</t>
  </si>
  <si>
    <t>[PJ]</t>
  </si>
  <si>
    <t>Alcohols</t>
  </si>
  <si>
    <t>Oil Products</t>
  </si>
  <si>
    <t>Other Renewables</t>
  </si>
  <si>
    <t>Primary Energy Production</t>
  </si>
  <si>
    <t>MINING ALCOHOLS</t>
  </si>
  <si>
    <t>MINING BIOMASS</t>
  </si>
  <si>
    <t>MINING COAL</t>
  </si>
  <si>
    <t>MINING NUCLEAR</t>
  </si>
  <si>
    <t>Final Energy Consumption by Fuel</t>
  </si>
  <si>
    <t>Final Energy Consumption by Sector</t>
  </si>
  <si>
    <t>FUEL TECHS AGR</t>
  </si>
  <si>
    <t>ALL ELECTRICITY</t>
  </si>
  <si>
    <t>ALL HEAT</t>
  </si>
  <si>
    <t>ALL OIL PRODUCTS</t>
  </si>
  <si>
    <t>FUEL TECHS COMM</t>
  </si>
  <si>
    <t>FUEL TECHS INDUS</t>
  </si>
  <si>
    <t>FUEL TECHS RES</t>
  </si>
  <si>
    <t>FUEL TECHS TRA</t>
  </si>
  <si>
    <t>ALL HYDROGEN</t>
  </si>
  <si>
    <t>Electricity</t>
  </si>
  <si>
    <t>Heat</t>
  </si>
  <si>
    <t>Hydrogen</t>
  </si>
  <si>
    <t>Agriculture</t>
  </si>
  <si>
    <t>Commercial</t>
  </si>
  <si>
    <t>Industry</t>
  </si>
  <si>
    <t>Residential</t>
  </si>
  <si>
    <t>Transport</t>
  </si>
  <si>
    <t>Region\Period</t>
  </si>
  <si>
    <t>TOTCO2</t>
  </si>
  <si>
    <t>CO2_AGR</t>
  </si>
  <si>
    <t>CO2_COM</t>
  </si>
  <si>
    <t>CO2_ELC</t>
  </si>
  <si>
    <t>CO2_IND</t>
  </si>
  <si>
    <t>CO2_RES</t>
  </si>
  <si>
    <t>CO2_TRA</t>
  </si>
  <si>
    <t>CO2_UPS</t>
  </si>
  <si>
    <t>Residential Sector</t>
  </si>
  <si>
    <t>Commercial Sector</t>
  </si>
  <si>
    <t>Upstream</t>
  </si>
  <si>
    <t>Electricity Consumption by Sector</t>
  </si>
  <si>
    <t>FUEL TECHS UPSTREAM</t>
  </si>
  <si>
    <t>WORLD</t>
  </si>
  <si>
    <t>AFFORESTATION REMOVA</t>
  </si>
  <si>
    <t>AFFORESTATION EMISSI</t>
  </si>
  <si>
    <t>Afforestation</t>
  </si>
  <si>
    <t>Deforestation</t>
  </si>
  <si>
    <t>CO2 Capture Electricity</t>
  </si>
  <si>
    <t>ATM SINK</t>
  </si>
  <si>
    <t>EMISSIONS CO2</t>
  </si>
  <si>
    <t>CH4_AGR</t>
  </si>
  <si>
    <t>CH4_IND</t>
  </si>
  <si>
    <t>CH4_RES</t>
  </si>
  <si>
    <t>CH4_TRA</t>
  </si>
  <si>
    <t>CH4_UPS</t>
  </si>
  <si>
    <t>CH4_COM</t>
  </si>
  <si>
    <t>N20_AGR</t>
  </si>
  <si>
    <t>N20_COM</t>
  </si>
  <si>
    <t>N20_IND</t>
  </si>
  <si>
    <t>N20_RES</t>
  </si>
  <si>
    <t>N20_TRA</t>
  </si>
  <si>
    <t>N20_UPS</t>
  </si>
  <si>
    <t>CH4_ELC</t>
  </si>
  <si>
    <t>N20_ELC</t>
  </si>
  <si>
    <t>CH4 - Upstream</t>
  </si>
  <si>
    <t>GHG Emission by Region</t>
  </si>
  <si>
    <t>Total (net CCS and ATM sinks)</t>
  </si>
  <si>
    <t>Total emissions</t>
  </si>
  <si>
    <t>Total (net CCS)</t>
  </si>
  <si>
    <t>Active Unit: PJ</t>
  </si>
  <si>
    <t>FUEL TECHS ELC</t>
  </si>
  <si>
    <t>Active Unit: GW</t>
  </si>
  <si>
    <t>Solar PV</t>
  </si>
  <si>
    <t>Solar thermal</t>
  </si>
  <si>
    <t>Offshore</t>
  </si>
  <si>
    <t>Onshore</t>
  </si>
  <si>
    <t>ELC FROM SOL-PV</t>
  </si>
  <si>
    <t>ELC FROM SOL-THERM</t>
  </si>
  <si>
    <t>ELC FROM WIND-ONSH</t>
  </si>
  <si>
    <t>ELC FROM WIND-OFFSH</t>
  </si>
  <si>
    <t>Transport - surface</t>
  </si>
  <si>
    <t>Transport - ships</t>
  </si>
  <si>
    <t>Transport - aviation</t>
  </si>
  <si>
    <t>PROCESSES GAS</t>
  </si>
  <si>
    <t>PROCESSES OIL</t>
  </si>
  <si>
    <t>Carbon prices</t>
  </si>
  <si>
    <t>GBL</t>
  </si>
  <si>
    <t>Global</t>
  </si>
  <si>
    <t>Carbon trading</t>
  </si>
  <si>
    <t>VAR_FIn</t>
  </si>
  <si>
    <t>VAR_FOut</t>
  </si>
  <si>
    <t>Region</t>
  </si>
  <si>
    <t>Credits bought</t>
  </si>
  <si>
    <t>Credits sold</t>
  </si>
  <si>
    <t>Net position</t>
  </si>
  <si>
    <t>Total sold</t>
  </si>
  <si>
    <t>Total bought</t>
  </si>
  <si>
    <t>World</t>
  </si>
  <si>
    <t>Population in millions</t>
  </si>
  <si>
    <t>Global average</t>
  </si>
  <si>
    <t>Commodity</t>
  </si>
  <si>
    <t>INDCO2N</t>
  </si>
  <si>
    <t>INDCO2P</t>
  </si>
  <si>
    <t>SNKELCCO2</t>
  </si>
  <si>
    <t>VAR_Fout</t>
  </si>
  <si>
    <t>SNKTOTCO2</t>
  </si>
  <si>
    <t>Bioenergy use</t>
  </si>
  <si>
    <t>ENTER regions to include</t>
  </si>
  <si>
    <t>Net trading position</t>
  </si>
  <si>
    <t>VAR_Fin</t>
  </si>
  <si>
    <t>Attribute\Period</t>
  </si>
  <si>
    <t>Total (net CCS, sinks and trading)</t>
  </si>
  <si>
    <t>Commodity\Period</t>
  </si>
  <si>
    <t>Electric Capacity additions</t>
  </si>
  <si>
    <t>Cost_Inv</t>
  </si>
  <si>
    <t>ProcessSet</t>
  </si>
  <si>
    <t>[M$]</t>
  </si>
  <si>
    <t>Annual investment costs</t>
  </si>
  <si>
    <t>Annualised investment costs</t>
  </si>
  <si>
    <t>Car</t>
  </si>
  <si>
    <t>HGV</t>
  </si>
  <si>
    <t>TRB</t>
  </si>
  <si>
    <t>TRNSP - ALCO</t>
  </si>
  <si>
    <t>TRNSP - BEV</t>
  </si>
  <si>
    <t>TRNSP - FUEL CELL</t>
  </si>
  <si>
    <t>TRNSP - HYBRID</t>
  </si>
  <si>
    <t>TRNSP - LPG</t>
  </si>
  <si>
    <t>TRNSP - NGA</t>
  </si>
  <si>
    <t>TRNSP - PET</t>
  </si>
  <si>
    <t>TRC</t>
  </si>
  <si>
    <t>TRE</t>
  </si>
  <si>
    <t>TRH</t>
  </si>
  <si>
    <t>TRL</t>
  </si>
  <si>
    <t>TRM</t>
  </si>
  <si>
    <t>TRT</t>
  </si>
  <si>
    <t>TRNSP - PHEV</t>
  </si>
  <si>
    <t>TRW</t>
  </si>
  <si>
    <t>Alcohol</t>
  </si>
  <si>
    <t>BEV</t>
  </si>
  <si>
    <t>Fuel cell</t>
  </si>
  <si>
    <t>Hybrid</t>
  </si>
  <si>
    <t>LPG</t>
  </si>
  <si>
    <t xml:space="preserve">Natural gas </t>
  </si>
  <si>
    <t>PEV</t>
  </si>
  <si>
    <t>Van</t>
  </si>
  <si>
    <t>TRNSP - CAR</t>
  </si>
  <si>
    <t>TRNSP - HGV</t>
  </si>
  <si>
    <t>TRNSP - LGV</t>
  </si>
  <si>
    <t>Biofuel</t>
  </si>
  <si>
    <t>Non-biofuel</t>
  </si>
  <si>
    <t>TRNSP - AVIA</t>
  </si>
  <si>
    <t>TRNSP - SHIP</t>
  </si>
  <si>
    <t>Ship</t>
  </si>
  <si>
    <t>Plane</t>
  </si>
  <si>
    <t>Train</t>
  </si>
  <si>
    <t>Other</t>
  </si>
  <si>
    <t>TRACOA</t>
  </si>
  <si>
    <t>TRADST</t>
  </si>
  <si>
    <t>TRAELC</t>
  </si>
  <si>
    <t>TRAGSL</t>
  </si>
  <si>
    <t>TRAHFO</t>
  </si>
  <si>
    <t>Petrol/diesel</t>
  </si>
  <si>
    <t>TRAAVG</t>
  </si>
  <si>
    <t>TRAJTK</t>
  </si>
  <si>
    <t>TRNSP - TRAIN</t>
  </si>
  <si>
    <t>OILDST</t>
  </si>
  <si>
    <t>OILNAP</t>
  </si>
  <si>
    <t>Heavy fuel oil</t>
  </si>
  <si>
    <t>Kerosene/Jet kerosene</t>
  </si>
  <si>
    <t>Transport demand</t>
  </si>
  <si>
    <t>Fuel use by other transport modes</t>
  </si>
  <si>
    <t>[Bvkm]</t>
  </si>
  <si>
    <t>Use of biofuels in liquids hydrocarbons</t>
  </si>
  <si>
    <t>% biofuels</t>
  </si>
  <si>
    <t xml:space="preserve">Transport emissions </t>
  </si>
  <si>
    <t>Vehicle emissions</t>
  </si>
  <si>
    <t>Car [g/vkm]</t>
  </si>
  <si>
    <t>HGV [g/vkm]</t>
  </si>
  <si>
    <t>Van [g/vkm]</t>
  </si>
  <si>
    <t>Ship [t/capita]</t>
  </si>
  <si>
    <t>Plane [t/capita]</t>
  </si>
  <si>
    <r>
      <t>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 xml:space="preserve"> Emissions [Gt 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]</t>
    </r>
  </si>
  <si>
    <r>
      <t>CH</t>
    </r>
    <r>
      <rPr>
        <vertAlign val="subscript"/>
        <sz val="11"/>
        <color indexed="23"/>
        <rFont val="Calibri"/>
        <family val="2"/>
      </rPr>
      <t>4</t>
    </r>
    <r>
      <rPr>
        <sz val="11"/>
        <color indexed="23"/>
        <rFont val="Calibri"/>
        <family val="2"/>
      </rPr>
      <t xml:space="preserve"> Emissions [Mt CH</t>
    </r>
    <r>
      <rPr>
        <vertAlign val="subscript"/>
        <sz val="11"/>
        <color indexed="23"/>
        <rFont val="Calibri"/>
        <family val="2"/>
      </rPr>
      <t>4</t>
    </r>
    <r>
      <rPr>
        <sz val="11"/>
        <color indexed="23"/>
        <rFont val="Calibri"/>
        <family val="2"/>
      </rPr>
      <t>]</t>
    </r>
  </si>
  <si>
    <r>
      <t>CH</t>
    </r>
    <r>
      <rPr>
        <vertAlign val="subscript"/>
        <sz val="11"/>
        <color indexed="8"/>
        <rFont val="Calibri"/>
        <family val="2"/>
      </rPr>
      <t>4</t>
    </r>
    <r>
      <rPr>
        <sz val="11"/>
        <color indexed="8"/>
        <rFont val="Calibri"/>
        <family val="2"/>
      </rPr>
      <t xml:space="preserve"> Emissions [Gt 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e]</t>
    </r>
  </si>
  <si>
    <r>
      <t>N</t>
    </r>
    <r>
      <rPr>
        <vertAlign val="subscript"/>
        <sz val="11"/>
        <color indexed="23"/>
        <rFont val="Calibri"/>
        <family val="2"/>
      </rPr>
      <t>2</t>
    </r>
    <r>
      <rPr>
        <sz val="11"/>
        <color indexed="23"/>
        <rFont val="Calibri"/>
        <family val="2"/>
      </rPr>
      <t>O Emissions [Mt N</t>
    </r>
    <r>
      <rPr>
        <vertAlign val="subscript"/>
        <sz val="11"/>
        <color indexed="23"/>
        <rFont val="Calibri"/>
        <family val="2"/>
      </rPr>
      <t>2</t>
    </r>
    <r>
      <rPr>
        <sz val="11"/>
        <color indexed="23"/>
        <rFont val="Calibri"/>
        <family val="2"/>
      </rPr>
      <t>O]</t>
    </r>
  </si>
  <si>
    <r>
      <t>N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O Emissions [Gt 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e]</t>
    </r>
  </si>
  <si>
    <r>
      <t>GHG Emissions [Gt 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e]</t>
    </r>
  </si>
  <si>
    <r>
      <t>CO</t>
    </r>
    <r>
      <rPr>
        <b/>
        <sz val="8"/>
        <color indexed="8"/>
        <rFont val="Calibri"/>
        <family val="2"/>
      </rPr>
      <t>2</t>
    </r>
    <r>
      <rPr>
        <b/>
        <sz val="11"/>
        <color indexed="8"/>
        <rFont val="Calibri"/>
        <family val="2"/>
      </rPr>
      <t xml:space="preserve"> Capture Upstream</t>
    </r>
  </si>
  <si>
    <t>PHEV</t>
  </si>
  <si>
    <t>Electrcity Generation</t>
  </si>
  <si>
    <t>Electric capacity additions</t>
  </si>
  <si>
    <t>Petrol/diesel&amp;bio (including flexi-fuel)</t>
  </si>
  <si>
    <t>Welfare change</t>
  </si>
  <si>
    <t>Reference case annualised costs</t>
  </si>
  <si>
    <t>Constrained case annualised costs</t>
  </si>
  <si>
    <t>Welfare loss</t>
  </si>
  <si>
    <t>Attribute</t>
  </si>
  <si>
    <t>Gasoline</t>
  </si>
  <si>
    <t>TRA-CAR</t>
  </si>
  <si>
    <t>Diesel</t>
  </si>
  <si>
    <t>TRANGA</t>
  </si>
  <si>
    <t>TRALPG</t>
  </si>
  <si>
    <t>Ethenol/methanol</t>
  </si>
  <si>
    <t>ELC</t>
  </si>
  <si>
    <t>TRAHHC</t>
  </si>
  <si>
    <t>TRA-HGV</t>
  </si>
  <si>
    <t>TRAHHT</t>
  </si>
  <si>
    <t>LGV (com. &amp;medium truck)</t>
  </si>
  <si>
    <t>TRA-LGV</t>
  </si>
  <si>
    <t>Bus</t>
  </si>
  <si>
    <t>TRA-BUS</t>
  </si>
  <si>
    <t>TRAHHB</t>
  </si>
  <si>
    <t>Three wheeler</t>
  </si>
  <si>
    <t>TRA-3WHEELER</t>
  </si>
  <si>
    <t>Two wheeler</t>
  </si>
  <si>
    <t>TRA-2WHEELER</t>
  </si>
  <si>
    <t>Air</t>
  </si>
  <si>
    <t>TRA-AIR-DOM</t>
  </si>
  <si>
    <t>TRA-AIR-INT</t>
  </si>
  <si>
    <t>TRA-SHIP-DOM</t>
  </si>
  <si>
    <t>TRA-SHIP-INT</t>
  </si>
  <si>
    <t>Passenger</t>
  </si>
  <si>
    <t>TRA-TRAIN-P</t>
  </si>
  <si>
    <t>Freight</t>
  </si>
  <si>
    <t>TRA-TRAIN-F</t>
  </si>
  <si>
    <t>Road transport-total</t>
  </si>
  <si>
    <t>Transport-by mode</t>
  </si>
  <si>
    <t>LGV</t>
  </si>
  <si>
    <t>ETL Input-Key technologies</t>
  </si>
  <si>
    <t>Fuel cell-GW</t>
  </si>
  <si>
    <t>C1</t>
  </si>
  <si>
    <t>Battery-GWh</t>
  </si>
  <si>
    <t>C2</t>
  </si>
  <si>
    <t>Electrive drive-GW</t>
  </si>
  <si>
    <t>C3</t>
  </si>
  <si>
    <t>TRAETH</t>
  </si>
  <si>
    <t>Trade-IMPORT</t>
  </si>
  <si>
    <t>BIOCRP</t>
  </si>
  <si>
    <t>BIOSLD</t>
  </si>
  <si>
    <t>COAHCO</t>
  </si>
  <si>
    <t>DMYNUC</t>
  </si>
  <si>
    <t>GASLNG</t>
  </si>
  <si>
    <t>GASNGA</t>
  </si>
  <si>
    <t>OILCRD</t>
  </si>
  <si>
    <t>OILGSL</t>
  </si>
  <si>
    <t>OILHFO</t>
  </si>
  <si>
    <t>TRADE-IN-EXPORT</t>
  </si>
  <si>
    <t>Primary Energy Consumption</t>
  </si>
  <si>
    <t>MINING GEOTHERMAL</t>
  </si>
  <si>
    <t>MINING HYDRO</t>
  </si>
  <si>
    <t>MINING SOLAR</t>
  </si>
  <si>
    <t>MINING WIND</t>
  </si>
  <si>
    <t>MINING TIDAL</t>
  </si>
  <si>
    <t>Oil products</t>
  </si>
  <si>
    <t>IND-CHEMICAL</t>
  </si>
  <si>
    <t>IND-IRON &amp; STEEL</t>
  </si>
  <si>
    <t>IND-NONFERROUS</t>
  </si>
  <si>
    <t>IND-NONMETAL</t>
  </si>
  <si>
    <t>IND-OTHER INDUSTRY</t>
  </si>
  <si>
    <t>IND-OTHER NON SPECIF</t>
  </si>
  <si>
    <t>IND-PULP AND PAPER</t>
  </si>
  <si>
    <t>Chemical</t>
  </si>
  <si>
    <t>Iron &amp; steel</t>
  </si>
  <si>
    <t>Non-ferrous</t>
  </si>
  <si>
    <t>Non-metal</t>
  </si>
  <si>
    <t>Other Industry</t>
  </si>
  <si>
    <t>Pulp &amp; paper</t>
  </si>
  <si>
    <t>Industry consumption by end-use sectors (PJ): calculated from end-use devices-slightly lower compared to final consumption table as final consmuption table is based on fuel technologies</t>
  </si>
  <si>
    <t>BIO</t>
  </si>
  <si>
    <t>COALS</t>
  </si>
  <si>
    <t>ELECTRICITY</t>
  </si>
  <si>
    <t>GAS</t>
  </si>
  <si>
    <t>HEAT</t>
  </si>
  <si>
    <t>OIL PRODUCTS</t>
  </si>
  <si>
    <t>OTHER RNW</t>
  </si>
  <si>
    <t>Agriculture, Commercial, Residential</t>
  </si>
  <si>
    <t>Tables below are for internal use only-just to have some idea on sectoral fuel consumption-not for presentations</t>
  </si>
  <si>
    <t>TRAMET</t>
  </si>
  <si>
    <t>TRNSP - 2 WHELER</t>
  </si>
  <si>
    <t>TRNSP - 3 WHELER</t>
  </si>
  <si>
    <t>TRNSP - BUS</t>
  </si>
  <si>
    <t>OILNGL</t>
  </si>
  <si>
    <t>Reg_ACost</t>
  </si>
  <si>
    <t>Welfare cost</t>
  </si>
  <si>
    <t>Objective function: discounted total system cost</t>
  </si>
  <si>
    <t>Trillion USD2005</t>
  </si>
  <si>
    <t>Policy Scenario</t>
  </si>
  <si>
    <t>Reference case</t>
  </si>
  <si>
    <t>AUTOELC PLANTS-IND</t>
  </si>
  <si>
    <t>INDELC</t>
  </si>
  <si>
    <t>CHP PLANTS</t>
  </si>
  <si>
    <t>INDHET</t>
  </si>
  <si>
    <t>ELC LARGE PLANTS</t>
  </si>
  <si>
    <t>ELCC</t>
  </si>
  <si>
    <t>ELCCO2N</t>
  </si>
  <si>
    <t>ELCD</t>
  </si>
  <si>
    <t>LARGE HEAT PLANTS</t>
  </si>
  <si>
    <t>HET</t>
  </si>
  <si>
    <t>AUTO-ELC</t>
  </si>
  <si>
    <t>AUTO-ELC-CO2</t>
  </si>
  <si>
    <t>ELC, HEAT, and INDELC</t>
  </si>
  <si>
    <t>ELC-Centralised</t>
  </si>
  <si>
    <t>ELC-Distributed</t>
  </si>
  <si>
    <t>ELC-CO2</t>
  </si>
  <si>
    <t>ELC-SINKCO2</t>
  </si>
  <si>
    <t>ELC-SINK BIOCO2</t>
  </si>
  <si>
    <t>HEAT LARGE PLANTS</t>
  </si>
  <si>
    <t>HEAT CO2</t>
  </si>
  <si>
    <t>HEAT-SINK CO2</t>
  </si>
  <si>
    <t>ELC-Total</t>
  </si>
  <si>
    <t>ELC-main grid</t>
  </si>
  <si>
    <t>Natural gas import-pipelines</t>
  </si>
  <si>
    <t>Natural gas export-pipelines</t>
  </si>
  <si>
    <t>LNG import</t>
  </si>
  <si>
    <t>LNG export</t>
  </si>
  <si>
    <t>Crude oil import</t>
  </si>
  <si>
    <t>Crude Oil export</t>
  </si>
  <si>
    <t>Coal import</t>
  </si>
  <si>
    <t>Coal export</t>
  </si>
  <si>
    <t>BIODST</t>
  </si>
  <si>
    <t>BIOJTK</t>
  </si>
  <si>
    <t>BIOKER</t>
  </si>
  <si>
    <t>BIONAP</t>
  </si>
  <si>
    <t>TRABDL</t>
  </si>
  <si>
    <t>TRABJK</t>
  </si>
  <si>
    <t>ALL BIOFUELS</t>
  </si>
  <si>
    <t>Biodiesel</t>
  </si>
  <si>
    <t>Bio-diesel</t>
  </si>
  <si>
    <t>UPNELC</t>
  </si>
  <si>
    <t>UPNCO2N</t>
  </si>
  <si>
    <t>CHPELC-IND</t>
  </si>
  <si>
    <t>CHP HEAT-IND</t>
  </si>
  <si>
    <t>CHPvCO2-IND</t>
  </si>
  <si>
    <t>CHPELC-UP</t>
  </si>
  <si>
    <t>CHPvCO2-UP</t>
  </si>
  <si>
    <t>Shadow price-Coal</t>
  </si>
  <si>
    <t>Shadow price-Gas</t>
  </si>
  <si>
    <t>Shadow price-Oil</t>
  </si>
  <si>
    <t>GASNGA (2005$/therm)</t>
  </si>
  <si>
    <t>Crude oil (2005$/bbl)</t>
  </si>
  <si>
    <t>Coal (2005$/ton)</t>
  </si>
  <si>
    <t>CH-ELC HEATING</t>
  </si>
  <si>
    <t>CH-GAS</t>
  </si>
  <si>
    <t>CH-HEAT</t>
  </si>
  <si>
    <t>CH-HEATPUMP</t>
  </si>
  <si>
    <t>RH-ELC HEATING</t>
  </si>
  <si>
    <t>RH-GAS</t>
  </si>
  <si>
    <t>RH-HEAT</t>
  </si>
  <si>
    <t>RH-HEATPUMP</t>
  </si>
  <si>
    <t>Others</t>
  </si>
  <si>
    <t>Gas</t>
  </si>
  <si>
    <t>Heat pump</t>
  </si>
  <si>
    <t>CO2 Capture Industry</t>
  </si>
  <si>
    <t>CO2 Backstop</t>
  </si>
  <si>
    <t>CO2BACKSTOP</t>
  </si>
  <si>
    <t>CCS use-Electricity</t>
  </si>
  <si>
    <t xml:space="preserve">    CO2 captured</t>
  </si>
  <si>
    <t>Residential heating (Energy services)</t>
  </si>
  <si>
    <t>Commercial heating (Energy Services)</t>
  </si>
  <si>
    <t>Cap_New</t>
  </si>
  <si>
    <t>UserConstraint\Period</t>
  </si>
  <si>
    <t>INSTCAP</t>
  </si>
  <si>
    <t>LUMPINV</t>
  </si>
  <si>
    <t>-</t>
  </si>
  <si>
    <t>Table Name: C_A01b</t>
  </si>
  <si>
    <t>Table Name: C_A07b</t>
  </si>
  <si>
    <r>
      <t>Non-CO</t>
    </r>
    <r>
      <rPr>
        <b/>
        <vertAlign val="subscript"/>
        <sz val="8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 by Sector</t>
    </r>
  </si>
  <si>
    <r>
      <t>[MtN2O (top) and MtCH</t>
    </r>
    <r>
      <rPr>
        <b/>
        <vertAlign val="subscript"/>
        <sz val="11"/>
        <color indexed="10"/>
        <rFont val="Calibri"/>
        <family val="2"/>
      </rPr>
      <t>4</t>
    </r>
    <r>
      <rPr>
        <b/>
        <sz val="11"/>
        <color indexed="10"/>
        <rFont val="Calibri"/>
        <family val="2"/>
      </rPr>
      <t xml:space="preserve"> (bottom)]</t>
    </r>
  </si>
  <si>
    <r>
      <t>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 by Region</t>
    </r>
  </si>
  <si>
    <r>
      <t>[MtCO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]</t>
    </r>
  </si>
  <si>
    <r>
      <t>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 by Sector</t>
    </r>
  </si>
  <si>
    <r>
      <t>[Mt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]</t>
    </r>
  </si>
  <si>
    <r>
      <t>CO</t>
    </r>
    <r>
      <rPr>
        <b/>
        <vertAlign val="subscript"/>
        <sz val="11"/>
        <color indexed="10"/>
        <rFont val="Calibri"/>
        <family val="2"/>
      </rPr>
      <t xml:space="preserve">2 </t>
    </r>
    <r>
      <rPr>
        <b/>
        <sz val="11"/>
        <color indexed="10"/>
        <rFont val="Calibri"/>
        <family val="2"/>
      </rPr>
      <t>intensity of electricity (gCO2/kWh</t>
    </r>
  </si>
  <si>
    <r>
      <t>[GtCO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e]</t>
    </r>
  </si>
  <si>
    <r>
      <t>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per capita</t>
    </r>
  </si>
  <si>
    <r>
      <t>[tCO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/capita]</t>
    </r>
  </si>
  <si>
    <r>
      <t>$/tCO</t>
    </r>
    <r>
      <rPr>
        <b/>
        <vertAlign val="subscript"/>
        <sz val="11"/>
        <color indexed="10"/>
        <rFont val="Calibri"/>
        <family val="2"/>
      </rPr>
      <t>2</t>
    </r>
  </si>
  <si>
    <r>
      <t>[Mt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credit]</t>
    </r>
  </si>
  <si>
    <r>
      <t>Industrial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emissions-Net</t>
    </r>
  </si>
  <si>
    <r>
      <t>[Mt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sequestered]</t>
    </r>
  </si>
  <si>
    <t>Electricty</t>
  </si>
  <si>
    <t>This should be manually entered</t>
  </si>
  <si>
    <t>Biofuels</t>
  </si>
  <si>
    <t>Vehicle emissions (NOTE DOES NOT INCLUDE NEGATIVE EMISSIONS FROM ANY BIOFUELS MADE WITH CCS)</t>
  </si>
  <si>
    <t>ALL BIO NO FT BIO</t>
  </si>
  <si>
    <t>Sequestration from biomass with CCS</t>
  </si>
  <si>
    <t>BIO CCS SINK</t>
  </si>
  <si>
    <t>C_A07b</t>
  </si>
  <si>
    <t>Hydrocarbons</t>
  </si>
  <si>
    <t>Direct biomass</t>
  </si>
  <si>
    <t>ALL FT BIOFUELS</t>
  </si>
  <si>
    <t>All OIL NO FT BIO</t>
  </si>
  <si>
    <t>ALL OIL NO FT BIO</t>
  </si>
  <si>
    <t>Use of biofuels in all liquid hydrocarbons (incl alchols)</t>
  </si>
  <si>
    <t>SNKINDCO2</t>
  </si>
  <si>
    <t>DIRECT BIOMASS</t>
  </si>
  <si>
    <r>
      <t>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 by Sector</t>
    </r>
  </si>
  <si>
    <r>
      <t>[Mt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]</t>
    </r>
  </si>
  <si>
    <r>
      <t>CO</t>
    </r>
    <r>
      <rPr>
        <b/>
        <vertAlign val="subscript"/>
        <sz val="11"/>
        <color indexed="10"/>
        <rFont val="Calibri"/>
        <family val="2"/>
      </rPr>
      <t xml:space="preserve">2 </t>
    </r>
    <r>
      <rPr>
        <b/>
        <sz val="11"/>
        <color indexed="10"/>
        <rFont val="Calibri"/>
        <family val="2"/>
      </rPr>
      <t>intensity of electricity (gCO2/kWh)</t>
    </r>
  </si>
  <si>
    <t>Transport demand by fuel type</t>
  </si>
  <si>
    <t>Biofuels- net Import</t>
  </si>
  <si>
    <t>Biocrops</t>
  </si>
  <si>
    <t>Solid Biomass</t>
  </si>
  <si>
    <t>Bio-naptha</t>
  </si>
  <si>
    <t>Bio-jet kerosene</t>
  </si>
  <si>
    <t>Bio-kerosene</t>
  </si>
  <si>
    <t>Gas - LNG</t>
  </si>
  <si>
    <t>Gas - pipeline</t>
  </si>
  <si>
    <t>Crude oil</t>
  </si>
  <si>
    <t>Naptha</t>
  </si>
  <si>
    <t>Solid biomass</t>
  </si>
  <si>
    <t xml:space="preserve">    Domestic - biodiesel</t>
  </si>
  <si>
    <t xml:space="preserve">   International - biodiesel</t>
  </si>
  <si>
    <t>Domestic - aviation fuel</t>
  </si>
  <si>
    <t>Domestic - jet kerosene</t>
  </si>
  <si>
    <t>Domestic - biokerosene</t>
  </si>
  <si>
    <t>International - aviation fuel</t>
  </si>
  <si>
    <t>International - jet kerosene</t>
  </si>
  <si>
    <t>International - biokerosene</t>
  </si>
  <si>
    <t>Domestic - total</t>
  </si>
  <si>
    <t>International - total</t>
  </si>
  <si>
    <t>Biokerosene</t>
  </si>
  <si>
    <t>RH-OTHER</t>
  </si>
  <si>
    <t>CH-OTHER</t>
  </si>
  <si>
    <t>Crude oil export</t>
  </si>
  <si>
    <t>Trade (Includes intra-regional trade)</t>
  </si>
  <si>
    <t>All direct biomass</t>
  </si>
  <si>
    <t>Other renewables</t>
  </si>
  <si>
    <t>Fuel consumption by end-use sectors (PJ): calculated from end-use devices-slightly lower compared to final consumption table as final consmuption table is based on fuel technologies</t>
  </si>
  <si>
    <t>Total fuel use by Transport</t>
  </si>
  <si>
    <t>C_A01b</t>
  </si>
  <si>
    <t>C_A01a</t>
  </si>
  <si>
    <t>C_A02a</t>
  </si>
  <si>
    <t>C_A02b</t>
  </si>
  <si>
    <t>C_A02c</t>
  </si>
  <si>
    <t>C_A03a</t>
  </si>
  <si>
    <t>C_A03b</t>
  </si>
  <si>
    <t>C_A03d</t>
  </si>
  <si>
    <t>C_A04a</t>
  </si>
  <si>
    <t>C_A04b</t>
  </si>
  <si>
    <t>C_A04c</t>
  </si>
  <si>
    <t>C_A06a</t>
  </si>
  <si>
    <t>C_A06b</t>
  </si>
  <si>
    <t>C_A07a</t>
  </si>
  <si>
    <t>C_A08a</t>
  </si>
  <si>
    <t>C_A09a</t>
  </si>
  <si>
    <t>C_A10a</t>
  </si>
  <si>
    <t>Table Name: C_A01a</t>
  </si>
  <si>
    <t>Table Name: C_A01c</t>
  </si>
  <si>
    <t>Table Name: C_A01d</t>
  </si>
  <si>
    <t>Table Name: C_A02a</t>
  </si>
  <si>
    <t>Table Name: C_A02b</t>
  </si>
  <si>
    <t>Table Name: C_A02c</t>
  </si>
  <si>
    <t>Table Name: C_A03a</t>
  </si>
  <si>
    <t>Table Name: C_A03b</t>
  </si>
  <si>
    <t>Table Name: C_A03c</t>
  </si>
  <si>
    <t>Table Name: C_A04a</t>
  </si>
  <si>
    <t>Table Name: C_A04b</t>
  </si>
  <si>
    <t>Table Name: C_A04c</t>
  </si>
  <si>
    <t>Table Name: C_A06a</t>
  </si>
  <si>
    <t>Table Name: C_A07a</t>
  </si>
  <si>
    <t>Table Name: C_A08a</t>
  </si>
  <si>
    <t>Table Name: C_A09a</t>
  </si>
  <si>
    <t>Table Name: C_A10a</t>
  </si>
  <si>
    <t>Table Name: C_A01e</t>
  </si>
  <si>
    <t>C_A01e</t>
  </si>
  <si>
    <t>Table Name: C_A08b</t>
  </si>
  <si>
    <t>Table Name: C_A08c</t>
  </si>
  <si>
    <t>Table Name: C_A08d</t>
  </si>
  <si>
    <t>Table Name: C_A11CH</t>
  </si>
  <si>
    <t>Table Name: C_A11RH</t>
  </si>
  <si>
    <t>Table Name: C_A10b</t>
  </si>
  <si>
    <t>C_A08b</t>
  </si>
  <si>
    <t>C_A08c</t>
  </si>
  <si>
    <t>C_A08d</t>
  </si>
  <si>
    <t>C_A10b</t>
  </si>
  <si>
    <t>Residential heating (Energy Services)</t>
  </si>
  <si>
    <t>Commercial heating (Energy services)</t>
  </si>
  <si>
    <t>C_A3b</t>
  </si>
  <si>
    <t>C_A3c</t>
  </si>
  <si>
    <t>Table Name: C_A03k</t>
  </si>
  <si>
    <t>Table Name: C_A03j</t>
  </si>
  <si>
    <t>Table Name: C_A03i</t>
  </si>
  <si>
    <t>Table Name: C_A03h</t>
  </si>
  <si>
    <t>Table Name: C_A03g</t>
  </si>
  <si>
    <t>Table Name: C_A03f</t>
  </si>
  <si>
    <t>Table Name: C_A03e</t>
  </si>
  <si>
    <t>C_A03e</t>
  </si>
  <si>
    <t>C_A03f</t>
  </si>
  <si>
    <t>C_A03g</t>
  </si>
  <si>
    <t>C_A03h</t>
  </si>
  <si>
    <t>C_A03i</t>
  </si>
  <si>
    <t>C_A03j</t>
  </si>
  <si>
    <t>C_A03k</t>
  </si>
  <si>
    <t>C_A11RH</t>
  </si>
  <si>
    <t>C_A11CH</t>
  </si>
  <si>
    <t>c_A4a</t>
  </si>
  <si>
    <t>C_A4b</t>
  </si>
  <si>
    <t>C_A4a</t>
  </si>
  <si>
    <t>BNL</t>
  </si>
  <si>
    <t>DEU</t>
  </si>
  <si>
    <t>EEN</t>
  </si>
  <si>
    <t>EES</t>
  </si>
  <si>
    <t>FRA</t>
  </si>
  <si>
    <t>IAM</t>
  </si>
  <si>
    <t>IBE</t>
  </si>
  <si>
    <t>SDF</t>
  </si>
  <si>
    <t>UKI</t>
  </si>
  <si>
    <t>SWZ</t>
  </si>
  <si>
    <t>NOI</t>
  </si>
  <si>
    <t>GrEENhouse Gas Emissions</t>
  </si>
  <si>
    <t>OILKER</t>
  </si>
  <si>
    <t>OILLPG</t>
  </si>
  <si>
    <t>Table Name: ~~C_A06b</t>
  </si>
  <si>
    <t>in millions</t>
  </si>
  <si>
    <t>POP</t>
  </si>
  <si>
    <t>Carbon price</t>
  </si>
  <si>
    <t>Table Name: T_27102013151001</t>
  </si>
  <si>
    <t>C_A01d</t>
  </si>
  <si>
    <t>Implied build rate (GW/yr)</t>
  </si>
  <si>
    <t>Primary Energy Supply</t>
  </si>
  <si>
    <t>Table Name: Primary_Supply</t>
  </si>
  <si>
    <t>DOMESTIC COALS</t>
  </si>
  <si>
    <t>DOMESTIC GAS</t>
  </si>
  <si>
    <t>DOMESTIC OIL CRUDE</t>
  </si>
  <si>
    <t>Domestic BIOMASS</t>
  </si>
  <si>
    <t>EXPORTED BIO</t>
  </si>
  <si>
    <t>EXPORTED GAS</t>
  </si>
  <si>
    <t>EXPORTED HARD COAL</t>
  </si>
  <si>
    <t>EXPORTED OIL CRUDE</t>
  </si>
  <si>
    <t>EXPORTED OIL PRODUCT</t>
  </si>
  <si>
    <t>IMPORTED BIO</t>
  </si>
  <si>
    <t>IMPORTED GAS</t>
  </si>
  <si>
    <t>IMPORTED HARD COAL</t>
  </si>
  <si>
    <t>IMPORTED OIL CRUDE</t>
  </si>
  <si>
    <t>IMPORTED OIL PRODUCT</t>
  </si>
  <si>
    <t>C_A02x</t>
  </si>
  <si>
    <t>Oil crude</t>
  </si>
  <si>
    <t>Oil crude (exports)</t>
  </si>
  <si>
    <t>Oil product (exports)</t>
  </si>
  <si>
    <t>Coal (exports)</t>
  </si>
  <si>
    <t>Gas (exports)</t>
  </si>
  <si>
    <t>Biomass (exports)</t>
  </si>
  <si>
    <t>Biomass (imports)</t>
  </si>
  <si>
    <t>Gas (imports)</t>
  </si>
  <si>
    <t>Coal (imports)</t>
  </si>
  <si>
    <t>Oil crude (imports)</t>
  </si>
  <si>
    <t>Oil product (imports)</t>
  </si>
  <si>
    <t>Table Name: C_A02x</t>
  </si>
  <si>
    <t>EXPORTED ELEC</t>
  </si>
  <si>
    <t>Electricity (exports)</t>
  </si>
  <si>
    <t>Electricity (imports)</t>
  </si>
  <si>
    <t>IMPORTED ELEC</t>
  </si>
  <si>
    <t>Table Name: C_A03d</t>
  </si>
  <si>
    <t xml:space="preserve"> </t>
  </si>
  <si>
    <t>EU Interregional electricity trade - imports</t>
  </si>
  <si>
    <t>EU Interregional electricity trade - exports</t>
  </si>
  <si>
    <t>VARIABLES</t>
  </si>
  <si>
    <t>GDP</t>
  </si>
  <si>
    <t>Population</t>
  </si>
  <si>
    <t>Primary Energy</t>
  </si>
  <si>
    <t>Production</t>
  </si>
  <si>
    <t>Imports/Exports</t>
  </si>
  <si>
    <t>Final Energy Consumption</t>
  </si>
  <si>
    <t>By fuel</t>
  </si>
  <si>
    <t>By sector</t>
  </si>
  <si>
    <t>Generation</t>
  </si>
  <si>
    <t>CO2 intensity</t>
  </si>
  <si>
    <t>Consumption by sector</t>
  </si>
  <si>
    <t>Capacity</t>
  </si>
  <si>
    <t>Emissiones</t>
  </si>
  <si>
    <t>CO2 emissions by sector</t>
  </si>
  <si>
    <t>Non-CO2 emissions by sector</t>
  </si>
  <si>
    <t>CO2 emissions by region</t>
  </si>
  <si>
    <t>GHG emissions by region</t>
  </si>
  <si>
    <t>System costs</t>
  </si>
  <si>
    <t>Fuel consumption by technology</t>
  </si>
  <si>
    <t>Cell B27</t>
  </si>
  <si>
    <t>B2</t>
  </si>
  <si>
    <t>B34</t>
  </si>
  <si>
    <t>Tab</t>
  </si>
  <si>
    <t>Table/Cell reference</t>
  </si>
  <si>
    <t>Global results</t>
  </si>
  <si>
    <t>Low Carbon</t>
  </si>
  <si>
    <t>Scenario name</t>
  </si>
  <si>
    <t>Regions</t>
  </si>
  <si>
    <t>B3</t>
  </si>
  <si>
    <t>KEY PARAMETERS</t>
  </si>
  <si>
    <t>Fossil fuel prices</t>
  </si>
  <si>
    <t>Discount rates</t>
  </si>
  <si>
    <t>Discount rate</t>
  </si>
  <si>
    <t>C49</t>
  </si>
  <si>
    <t>General parameters</t>
  </si>
  <si>
    <t>B52</t>
  </si>
  <si>
    <t>B53</t>
  </si>
  <si>
    <t>B54</t>
  </si>
  <si>
    <t>low</t>
  </si>
  <si>
    <t>med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</si>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</sst>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0.0"/>
    <numFmt numFmtId="166" formatCode="_-* #,##0.0_-;\-* #,##0.0_-;_-* &quot;-&quot;??_-;_-@_-"/>
    <numFmt numFmtId="167" formatCode="_-* #,##0_-;\-* #,##0_-;_-* &quot;-&quot;??_-;_-@_-"/>
    <numFmt numFmtId="168" formatCode="0.0000"/>
    <numFmt numFmtId="169" formatCode="#,##0.00_ ;\-#,##0.00\ "/>
    <numFmt numFmtId="170" formatCode="0.0%"/>
    <numFmt numFmtId="171" formatCode="#,##0_ ;\-#,##0\ "/>
    <numFmt numFmtId="172" formatCode="#,##0.0_ ;\-#,##0.0\ "/>
    <numFmt numFmtId="173" formatCode="#,##0.0"/>
    <numFmt numFmtId="174" formatCode="#,##0.000_ ;\-#,##0.000\ "/>
    <numFmt numFmtId="175" formatCode="_([$€]* #,##0.00_);_([$€]* \(#,##0.00\);_([$€]* &quot;-&quot;??_);_(@_)"/>
  </numFmts>
  <fonts count="44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8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vertAlign val="subscript"/>
      <sz val="11"/>
      <color indexed="8"/>
      <name val="Calibri"/>
      <family val="2"/>
    </font>
    <font>
      <vertAlign val="subscript"/>
      <sz val="11"/>
      <color indexed="23"/>
      <name val="Calibri"/>
      <family val="2"/>
    </font>
    <font>
      <sz val="11"/>
      <color indexed="23"/>
      <name val="Calibri"/>
      <family val="2"/>
    </font>
    <font>
      <sz val="9"/>
      <color indexed="81"/>
      <name val="Tahoma"/>
      <family val="2"/>
    </font>
    <font>
      <b/>
      <vertAlign val="subscript"/>
      <sz val="8"/>
      <color indexed="10"/>
      <name val="Calibri"/>
      <family val="2"/>
    </font>
    <font>
      <b/>
      <sz val="11"/>
      <color indexed="10"/>
      <name val="Calibri"/>
      <family val="2"/>
    </font>
    <font>
      <b/>
      <vertAlign val="subscript"/>
      <sz val="11"/>
      <color indexed="10"/>
      <name val="Calibri"/>
      <family val="2"/>
    </font>
    <font>
      <sz val="10"/>
      <name val="Courier"/>
      <family val="3"/>
    </font>
    <font>
      <u/>
      <sz val="12"/>
      <color indexed="20"/>
      <name val="宋体"/>
      <charset val="134"/>
    </font>
    <font>
      <sz val="11"/>
      <name val="Arial"/>
      <family val="2"/>
    </font>
    <font>
      <b/>
      <sz val="11"/>
      <color indexed="50"/>
      <name val="Calibri"/>
      <family val="2"/>
    </font>
    <font>
      <b/>
      <sz val="10"/>
      <color indexed="50"/>
      <name val="Arial"/>
      <family val="2"/>
    </font>
    <font>
      <b/>
      <sz val="11"/>
      <color indexed="17"/>
      <name val="Calibri"/>
      <family val="2"/>
    </font>
    <font>
      <sz val="10"/>
      <name val="Arial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8"/>
      <color theme="10"/>
      <name val="Arial"/>
      <family val="2"/>
    </font>
    <font>
      <sz val="11"/>
      <color rgb="FF000000"/>
      <name val="Calibri"/>
      <family val="2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i/>
      <sz val="11"/>
      <color theme="0" tint="-0.14999847407452621"/>
      <name val="Calibri"/>
      <family val="2"/>
      <scheme val="minor"/>
    </font>
    <font>
      <sz val="11"/>
      <color rgb="FFB22718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theme="0" tint="-0.14999847407452621"/>
      </patternFill>
    </fill>
    <fill>
      <patternFill patternType="solid">
        <fgColor rgb="FFFFFF00"/>
        <bgColor theme="1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39994506668294322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thin">
        <color auto="1"/>
      </top>
      <bottom style="double">
        <color auto="1"/>
      </bottom>
      <diagonal/>
    </border>
    <border>
      <left style="thin">
        <color theme="1"/>
      </left>
      <right style="thin">
        <color theme="1"/>
      </right>
      <top/>
      <bottom style="medium">
        <color auto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double">
        <color auto="1"/>
      </bottom>
      <diagonal/>
    </border>
    <border>
      <left/>
      <right style="thin">
        <color theme="1"/>
      </right>
      <top style="thin">
        <color theme="1"/>
      </top>
      <bottom style="double">
        <color auto="1"/>
      </bottom>
      <diagonal/>
    </border>
    <border>
      <left/>
      <right style="thin">
        <color theme="1"/>
      </right>
      <top/>
      <bottom style="medium">
        <color auto="1"/>
      </bottom>
      <diagonal/>
    </border>
    <border>
      <left style="thin">
        <color auto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auto="1"/>
      </left>
      <right style="thin">
        <color theme="1"/>
      </right>
      <top/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theme="1"/>
      </top>
      <bottom style="double">
        <color auto="1"/>
      </bottom>
      <diagonal/>
    </border>
    <border>
      <left style="thin">
        <color auto="1"/>
      </left>
      <right style="thin">
        <color theme="1"/>
      </right>
      <top/>
      <bottom style="medium">
        <color auto="1"/>
      </bottom>
      <diagonal/>
    </border>
    <border>
      <left style="thin">
        <color auto="1"/>
      </left>
      <right style="thin">
        <color theme="1"/>
      </right>
      <top/>
      <bottom/>
      <diagonal/>
    </border>
    <border>
      <left style="thin">
        <color auto="1"/>
      </left>
      <right style="thin">
        <color theme="1"/>
      </right>
      <top style="thin">
        <color theme="1"/>
      </top>
      <bottom style="medium">
        <color auto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medium">
        <color theme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theme="1"/>
      </right>
      <top/>
      <bottom style="thin">
        <color auto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/>
      <diagonal/>
    </border>
    <border>
      <left style="thin">
        <color auto="1"/>
      </left>
      <right style="thin">
        <color theme="1"/>
      </right>
      <top/>
      <bottom style="double">
        <color auto="1"/>
      </bottom>
      <diagonal/>
    </border>
    <border>
      <left/>
      <right style="thin">
        <color theme="1"/>
      </right>
      <top style="thin">
        <color auto="1"/>
      </top>
      <bottom style="medium">
        <color theme="1"/>
      </bottom>
      <diagonal/>
    </border>
  </borders>
  <cellStyleXfs count="47">
    <xf numFmtId="0" fontId="0" fillId="0" borderId="0"/>
    <xf numFmtId="164" fontId="23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4" fillId="0" borderId="0"/>
    <xf numFmtId="0" fontId="2" fillId="0" borderId="0"/>
    <xf numFmtId="0" fontId="2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3" fillId="0" borderId="0"/>
    <xf numFmtId="0" fontId="23" fillId="0" borderId="0"/>
    <xf numFmtId="0" fontId="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1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4" fillId="0" borderId="0" applyNumberFormat="0" applyFill="0" applyBorder="0" applyAlignment="0" applyProtection="0">
      <alignment vertical="center"/>
    </xf>
  </cellStyleXfs>
  <cellXfs count="402">
    <xf numFmtId="0" fontId="0" fillId="0" borderId="0" xfId="0"/>
    <xf numFmtId="11" fontId="0" fillId="0" borderId="0" xfId="0" applyNumberFormat="1"/>
    <xf numFmtId="0" fontId="0" fillId="3" borderId="0" xfId="0" applyFill="1"/>
    <xf numFmtId="4" fontId="0" fillId="3" borderId="0" xfId="0" applyNumberFormat="1" applyFill="1"/>
    <xf numFmtId="0" fontId="23" fillId="0" borderId="0" xfId="13" applyFont="1"/>
    <xf numFmtId="0" fontId="23" fillId="0" borderId="0" xfId="13" applyFont="1" applyFill="1"/>
    <xf numFmtId="0" fontId="23" fillId="0" borderId="0" xfId="13" quotePrefix="1" applyFont="1" applyFill="1"/>
    <xf numFmtId="0" fontId="23" fillId="0" borderId="0" xfId="13" applyFont="1"/>
    <xf numFmtId="0" fontId="28" fillId="0" borderId="0" xfId="13" applyFont="1"/>
    <xf numFmtId="0" fontId="0" fillId="0" borderId="0" xfId="0" applyFill="1"/>
    <xf numFmtId="4" fontId="0" fillId="0" borderId="0" xfId="0" applyNumberFormat="1" applyFill="1"/>
    <xf numFmtId="0" fontId="29" fillId="0" borderId="0" xfId="0" applyFont="1"/>
    <xf numFmtId="0" fontId="29" fillId="0" borderId="0" xfId="0" applyFont="1" applyFill="1" applyBorder="1"/>
    <xf numFmtId="0" fontId="0" fillId="0" borderId="0" xfId="0" applyFill="1" applyBorder="1"/>
    <xf numFmtId="0" fontId="0" fillId="0" borderId="0" xfId="0" applyFont="1" applyFill="1" applyBorder="1"/>
    <xf numFmtId="167" fontId="0" fillId="0" borderId="0" xfId="0" applyNumberFormat="1" applyFont="1" applyFill="1" applyBorder="1"/>
    <xf numFmtId="1" fontId="0" fillId="0" borderId="0" xfId="0" applyNumberFormat="1" applyFont="1" applyFill="1" applyBorder="1"/>
    <xf numFmtId="0" fontId="0" fillId="0" borderId="0" xfId="0" applyFont="1"/>
    <xf numFmtId="0" fontId="0" fillId="0" borderId="0" xfId="0" applyFont="1" applyFill="1"/>
    <xf numFmtId="0" fontId="30" fillId="0" borderId="0" xfId="0" applyFont="1" applyFill="1" applyBorder="1"/>
    <xf numFmtId="0" fontId="29" fillId="0" borderId="0" xfId="0" applyFont="1" applyFill="1" applyBorder="1" applyAlignment="1">
      <alignment horizontal="left"/>
    </xf>
    <xf numFmtId="0" fontId="31" fillId="0" borderId="0" xfId="0" applyFont="1"/>
    <xf numFmtId="167" fontId="29" fillId="0" borderId="0" xfId="1" applyNumberFormat="1" applyFont="1" applyFill="1" applyBorder="1"/>
    <xf numFmtId="0" fontId="31" fillId="0" borderId="0" xfId="0" applyFont="1" applyFill="1"/>
    <xf numFmtId="165" fontId="0" fillId="0" borderId="0" xfId="0" applyNumberFormat="1" applyFont="1"/>
    <xf numFmtId="3" fontId="0" fillId="0" borderId="0" xfId="0" applyNumberFormat="1" applyFont="1"/>
    <xf numFmtId="167" fontId="23" fillId="0" borderId="0" xfId="1" applyNumberFormat="1" applyFont="1" applyFill="1" applyBorder="1"/>
    <xf numFmtId="169" fontId="23" fillId="0" borderId="0" xfId="1" applyNumberFormat="1" applyFont="1" applyFill="1" applyBorder="1"/>
    <xf numFmtId="0" fontId="32" fillId="0" borderId="0" xfId="0" applyFont="1"/>
    <xf numFmtId="0" fontId="32" fillId="0" borderId="0" xfId="0" applyFont="1" applyFill="1" applyAlignment="1"/>
    <xf numFmtId="0" fontId="33" fillId="0" borderId="0" xfId="0" applyFont="1" applyFill="1"/>
    <xf numFmtId="0" fontId="34" fillId="4" borderId="16" xfId="0" applyFont="1" applyFill="1" applyBorder="1"/>
    <xf numFmtId="0" fontId="29" fillId="5" borderId="17" xfId="0" applyFont="1" applyFill="1" applyBorder="1"/>
    <xf numFmtId="0" fontId="29" fillId="0" borderId="17" xfId="0" applyFont="1" applyBorder="1"/>
    <xf numFmtId="0" fontId="0" fillId="0" borderId="17" xfId="0" applyFont="1" applyFill="1" applyBorder="1"/>
    <xf numFmtId="0" fontId="0" fillId="5" borderId="17" xfId="0" applyFont="1" applyFill="1" applyBorder="1"/>
    <xf numFmtId="1" fontId="0" fillId="0" borderId="0" xfId="0" applyNumberFormat="1" applyFont="1"/>
    <xf numFmtId="0" fontId="0" fillId="6" borderId="17" xfId="0" applyFont="1" applyFill="1" applyBorder="1"/>
    <xf numFmtId="0" fontId="31" fillId="0" borderId="0" xfId="0" applyFont="1" applyFill="1" applyBorder="1"/>
    <xf numFmtId="0" fontId="29" fillId="0" borderId="17" xfId="0" applyFont="1" applyFill="1" applyBorder="1"/>
    <xf numFmtId="0" fontId="0" fillId="6" borderId="18" xfId="0" applyFont="1" applyFill="1" applyBorder="1"/>
    <xf numFmtId="0" fontId="29" fillId="0" borderId="19" xfId="0" applyFont="1" applyFill="1" applyBorder="1"/>
    <xf numFmtId="0" fontId="29" fillId="6" borderId="20" xfId="0" applyFont="1" applyFill="1" applyBorder="1"/>
    <xf numFmtId="167" fontId="23" fillId="0" borderId="0" xfId="1" applyNumberFormat="1" applyFont="1"/>
    <xf numFmtId="165" fontId="0" fillId="5" borderId="21" xfId="0" applyNumberFormat="1" applyFont="1" applyFill="1" applyBorder="1"/>
    <xf numFmtId="0" fontId="35" fillId="0" borderId="17" xfId="0" applyFont="1" applyBorder="1"/>
    <xf numFmtId="165" fontId="35" fillId="0" borderId="21" xfId="0" applyNumberFormat="1" applyFont="1" applyBorder="1"/>
    <xf numFmtId="0" fontId="0" fillId="5" borderId="22" xfId="0" applyFont="1" applyFill="1" applyBorder="1"/>
    <xf numFmtId="165" fontId="0" fillId="5" borderId="23" xfId="0" applyNumberFormat="1" applyFont="1" applyFill="1" applyBorder="1"/>
    <xf numFmtId="0" fontId="29" fillId="0" borderId="20" xfId="0" applyFont="1" applyBorder="1"/>
    <xf numFmtId="165" fontId="29" fillId="0" borderId="24" xfId="0" applyNumberFormat="1" applyFont="1" applyBorder="1"/>
    <xf numFmtId="0" fontId="36" fillId="0" borderId="0" xfId="0" applyFont="1" applyFill="1" applyBorder="1"/>
    <xf numFmtId="166" fontId="36" fillId="0" borderId="0" xfId="1" applyNumberFormat="1" applyFont="1" applyFill="1" applyBorder="1"/>
    <xf numFmtId="0" fontId="34" fillId="4" borderId="25" xfId="0" applyFont="1" applyFill="1" applyBorder="1"/>
    <xf numFmtId="167" fontId="23" fillId="5" borderId="26" xfId="1" applyNumberFormat="1" applyFont="1" applyFill="1" applyBorder="1"/>
    <xf numFmtId="167" fontId="23" fillId="0" borderId="26" xfId="1" applyNumberFormat="1" applyFont="1" applyFill="1" applyBorder="1"/>
    <xf numFmtId="167" fontId="23" fillId="0" borderId="27" xfId="1" applyNumberFormat="1" applyFont="1" applyFill="1" applyBorder="1"/>
    <xf numFmtId="1" fontId="29" fillId="5" borderId="28" xfId="0" applyNumberFormat="1" applyFont="1" applyFill="1" applyBorder="1"/>
    <xf numFmtId="167" fontId="29" fillId="5" borderId="24" xfId="1" applyNumberFormat="1" applyFont="1" applyFill="1" applyBorder="1"/>
    <xf numFmtId="166" fontId="23" fillId="5" borderId="26" xfId="1" applyNumberFormat="1" applyFont="1" applyFill="1" applyBorder="1"/>
    <xf numFmtId="166" fontId="23" fillId="0" borderId="26" xfId="1" applyNumberFormat="1" applyFont="1" applyBorder="1"/>
    <xf numFmtId="167" fontId="0" fillId="0" borderId="0" xfId="0" applyNumberFormat="1" applyFont="1"/>
    <xf numFmtId="1" fontId="29" fillId="6" borderId="29" xfId="0" applyNumberFormat="1" applyFont="1" applyFill="1" applyBorder="1"/>
    <xf numFmtId="1" fontId="34" fillId="7" borderId="30" xfId="0" applyNumberFormat="1" applyFont="1" applyFill="1" applyBorder="1"/>
    <xf numFmtId="169" fontId="0" fillId="0" borderId="0" xfId="0" applyNumberFormat="1" applyFont="1"/>
    <xf numFmtId="1" fontId="29" fillId="0" borderId="0" xfId="0" applyNumberFormat="1" applyFont="1" applyFill="1" applyBorder="1"/>
    <xf numFmtId="0" fontId="34" fillId="4" borderId="31" xfId="0" applyFont="1" applyFill="1" applyBorder="1"/>
    <xf numFmtId="0" fontId="29" fillId="6" borderId="19" xfId="0" applyFont="1" applyFill="1" applyBorder="1"/>
    <xf numFmtId="9" fontId="23" fillId="0" borderId="0" xfId="36" applyFont="1" applyFill="1"/>
    <xf numFmtId="0" fontId="29" fillId="0" borderId="20" xfId="0" applyFont="1" applyFill="1" applyBorder="1"/>
    <xf numFmtId="0" fontId="34" fillId="4" borderId="1" xfId="0" applyFont="1" applyFill="1" applyBorder="1" applyAlignment="1">
      <alignment horizontal="left"/>
    </xf>
    <xf numFmtId="0" fontId="29" fillId="6" borderId="1" xfId="0" applyFont="1" applyFill="1" applyBorder="1"/>
    <xf numFmtId="167" fontId="23" fillId="6" borderId="1" xfId="1" applyNumberFormat="1" applyFont="1" applyFill="1" applyBorder="1"/>
    <xf numFmtId="0" fontId="29" fillId="0" borderId="1" xfId="0" applyFont="1" applyFill="1" applyBorder="1"/>
    <xf numFmtId="0" fontId="0" fillId="0" borderId="1" xfId="0" applyFont="1" applyFill="1" applyBorder="1"/>
    <xf numFmtId="0" fontId="0" fillId="6" borderId="1" xfId="0" applyFont="1" applyFill="1" applyBorder="1"/>
    <xf numFmtId="0" fontId="34" fillId="4" borderId="1" xfId="0" applyFont="1" applyFill="1" applyBorder="1"/>
    <xf numFmtId="0" fontId="29" fillId="5" borderId="1" xfId="0" applyFont="1" applyFill="1" applyBorder="1"/>
    <xf numFmtId="167" fontId="23" fillId="5" borderId="1" xfId="1" applyNumberFormat="1" applyFont="1" applyFill="1" applyBorder="1"/>
    <xf numFmtId="167" fontId="23" fillId="0" borderId="1" xfId="1" applyNumberFormat="1" applyFont="1" applyFill="1" applyBorder="1"/>
    <xf numFmtId="0" fontId="0" fillId="5" borderId="1" xfId="0" applyFont="1" applyFill="1" applyBorder="1"/>
    <xf numFmtId="169" fontId="23" fillId="0" borderId="1" xfId="1" applyNumberFormat="1" applyFont="1" applyFill="1" applyBorder="1"/>
    <xf numFmtId="1" fontId="0" fillId="0" borderId="0" xfId="0" applyNumberFormat="1" applyFont="1" applyBorder="1"/>
    <xf numFmtId="167" fontId="23" fillId="0" borderId="0" xfId="1" applyNumberFormat="1" applyFont="1" applyFill="1"/>
    <xf numFmtId="171" fontId="23" fillId="5" borderId="26" xfId="1" applyNumberFormat="1" applyFont="1" applyFill="1" applyBorder="1"/>
    <xf numFmtId="171" fontId="23" fillId="6" borderId="26" xfId="1" applyNumberFormat="1" applyFont="1" applyFill="1" applyBorder="1"/>
    <xf numFmtId="165" fontId="23" fillId="5" borderId="26" xfId="1" applyNumberFormat="1" applyFont="1" applyFill="1" applyBorder="1"/>
    <xf numFmtId="165" fontId="23" fillId="0" borderId="26" xfId="1" applyNumberFormat="1" applyFont="1" applyFill="1" applyBorder="1"/>
    <xf numFmtId="172" fontId="23" fillId="5" borderId="26" xfId="1" applyNumberFormat="1" applyFont="1" applyFill="1" applyBorder="1"/>
    <xf numFmtId="172" fontId="23" fillId="0" borderId="26" xfId="1" applyNumberFormat="1" applyFont="1" applyFill="1" applyBorder="1"/>
    <xf numFmtId="172" fontId="29" fillId="5" borderId="24" xfId="1" applyNumberFormat="1" applyFont="1" applyFill="1" applyBorder="1"/>
    <xf numFmtId="3" fontId="23" fillId="5" borderId="1" xfId="1" applyNumberFormat="1" applyFont="1" applyFill="1" applyBorder="1"/>
    <xf numFmtId="3" fontId="23" fillId="0" borderId="1" xfId="1" applyNumberFormat="1" applyFont="1" applyFill="1" applyBorder="1"/>
    <xf numFmtId="169" fontId="23" fillId="0" borderId="1" xfId="1" applyNumberFormat="1" applyFont="1" applyFill="1" applyBorder="1"/>
    <xf numFmtId="1" fontId="0" fillId="0" borderId="1" xfId="0" applyNumberFormat="1" applyFont="1" applyFill="1" applyBorder="1"/>
    <xf numFmtId="9" fontId="0" fillId="6" borderId="1" xfId="0" applyNumberFormat="1" applyFont="1" applyFill="1" applyBorder="1"/>
    <xf numFmtId="1" fontId="23" fillId="0" borderId="1" xfId="1" applyNumberFormat="1" applyFont="1" applyFill="1" applyBorder="1"/>
    <xf numFmtId="165" fontId="29" fillId="6" borderId="1" xfId="0" applyNumberFormat="1" applyFont="1" applyFill="1" applyBorder="1"/>
    <xf numFmtId="165" fontId="0" fillId="6" borderId="1" xfId="0" applyNumberFormat="1" applyFont="1" applyFill="1" applyBorder="1"/>
    <xf numFmtId="165" fontId="0" fillId="0" borderId="1" xfId="0" applyNumberFormat="1" applyFont="1" applyFill="1" applyBorder="1"/>
    <xf numFmtId="173" fontId="0" fillId="6" borderId="1" xfId="0" applyNumberFormat="1" applyFont="1" applyFill="1" applyBorder="1"/>
    <xf numFmtId="169" fontId="23" fillId="6" borderId="1" xfId="1" applyNumberFormat="1" applyFont="1" applyFill="1" applyBorder="1"/>
    <xf numFmtId="171" fontId="23" fillId="6" borderId="1" xfId="1" applyNumberFormat="1" applyFont="1" applyFill="1" applyBorder="1"/>
    <xf numFmtId="171" fontId="23" fillId="0" borderId="1" xfId="1" applyNumberFormat="1" applyFont="1" applyFill="1" applyBorder="1"/>
    <xf numFmtId="0" fontId="29" fillId="5" borderId="2" xfId="0" applyFont="1" applyFill="1" applyBorder="1"/>
    <xf numFmtId="167" fontId="29" fillId="5" borderId="2" xfId="1" applyNumberFormat="1" applyFont="1" applyFill="1" applyBorder="1"/>
    <xf numFmtId="0" fontId="29" fillId="6" borderId="2" xfId="0" applyFont="1" applyFill="1" applyBorder="1"/>
    <xf numFmtId="167" fontId="29" fillId="6" borderId="2" xfId="1" applyNumberFormat="1" applyFont="1" applyFill="1" applyBorder="1"/>
    <xf numFmtId="3" fontId="29" fillId="5" borderId="2" xfId="1" applyNumberFormat="1" applyFont="1" applyFill="1" applyBorder="1"/>
    <xf numFmtId="0" fontId="29" fillId="0" borderId="2" xfId="0" applyFont="1" applyFill="1" applyBorder="1"/>
    <xf numFmtId="167" fontId="29" fillId="0" borderId="2" xfId="1" applyNumberFormat="1" applyFont="1" applyFill="1" applyBorder="1"/>
    <xf numFmtId="0" fontId="29" fillId="0" borderId="3" xfId="0" applyFont="1" applyFill="1" applyBorder="1"/>
    <xf numFmtId="167" fontId="23" fillId="0" borderId="3" xfId="1" applyNumberFormat="1" applyFont="1" applyFill="1" applyBorder="1"/>
    <xf numFmtId="0" fontId="29" fillId="6" borderId="3" xfId="0" applyFont="1" applyFill="1" applyBorder="1"/>
    <xf numFmtId="167" fontId="29" fillId="0" borderId="3" xfId="1" applyNumberFormat="1" applyFont="1" applyFill="1" applyBorder="1"/>
    <xf numFmtId="165" fontId="29" fillId="0" borderId="24" xfId="1" applyNumberFormat="1" applyFont="1" applyFill="1" applyBorder="1"/>
    <xf numFmtId="1" fontId="29" fillId="5" borderId="26" xfId="0" applyNumberFormat="1" applyFont="1" applyFill="1" applyBorder="1"/>
    <xf numFmtId="1" fontId="29" fillId="0" borderId="26" xfId="0" applyNumberFormat="1" applyFont="1" applyFill="1" applyBorder="1"/>
    <xf numFmtId="1" fontId="29" fillId="0" borderId="27" xfId="0" applyNumberFormat="1" applyFont="1" applyFill="1" applyBorder="1"/>
    <xf numFmtId="1" fontId="29" fillId="0" borderId="26" xfId="0" applyNumberFormat="1" applyFont="1" applyBorder="1"/>
    <xf numFmtId="1" fontId="29" fillId="5" borderId="29" xfId="0" applyNumberFormat="1" applyFont="1" applyFill="1" applyBorder="1"/>
    <xf numFmtId="166" fontId="23" fillId="5" borderId="29" xfId="1" applyNumberFormat="1" applyFont="1" applyFill="1" applyBorder="1"/>
    <xf numFmtId="165" fontId="29" fillId="5" borderId="28" xfId="0" applyNumberFormat="1" applyFont="1" applyFill="1" applyBorder="1"/>
    <xf numFmtId="1" fontId="29" fillId="0" borderId="32" xfId="0" applyNumberFormat="1" applyFont="1" applyBorder="1"/>
    <xf numFmtId="166" fontId="23" fillId="0" borderId="32" xfId="1" applyNumberFormat="1" applyFont="1" applyBorder="1"/>
    <xf numFmtId="165" fontId="23" fillId="5" borderId="29" xfId="1" applyNumberFormat="1" applyFont="1" applyFill="1" applyBorder="1"/>
    <xf numFmtId="165" fontId="23" fillId="0" borderId="32" xfId="1" applyNumberFormat="1" applyFont="1" applyFill="1" applyBorder="1"/>
    <xf numFmtId="1" fontId="29" fillId="0" borderId="32" xfId="0" applyNumberFormat="1" applyFont="1" applyFill="1" applyBorder="1"/>
    <xf numFmtId="167" fontId="23" fillId="5" borderId="29" xfId="1" applyNumberFormat="1" applyFont="1" applyFill="1" applyBorder="1"/>
    <xf numFmtId="167" fontId="23" fillId="0" borderId="32" xfId="1" applyNumberFormat="1" applyFont="1" applyFill="1" applyBorder="1"/>
    <xf numFmtId="1" fontId="29" fillId="6" borderId="2" xfId="0" applyNumberFormat="1" applyFont="1" applyFill="1" applyBorder="1"/>
    <xf numFmtId="171" fontId="23" fillId="6" borderId="33" xfId="1" applyNumberFormat="1" applyFont="1" applyFill="1" applyBorder="1"/>
    <xf numFmtId="3" fontId="0" fillId="6" borderId="1" xfId="0" applyNumberFormat="1" applyFont="1" applyFill="1" applyBorder="1"/>
    <xf numFmtId="3" fontId="23" fillId="5" borderId="3" xfId="1" applyNumberFormat="1" applyFont="1" applyFill="1" applyBorder="1"/>
    <xf numFmtId="3" fontId="23" fillId="6" borderId="1" xfId="1" applyNumberFormat="1" applyFont="1" applyFill="1" applyBorder="1"/>
    <xf numFmtId="3" fontId="23" fillId="6" borderId="3" xfId="1" applyNumberFormat="1" applyFont="1" applyFill="1" applyBorder="1"/>
    <xf numFmtId="3" fontId="0" fillId="6" borderId="2" xfId="0" applyNumberFormat="1" applyFont="1" applyFill="1" applyBorder="1"/>
    <xf numFmtId="0" fontId="29" fillId="0" borderId="4" xfId="0" applyFont="1" applyFill="1" applyBorder="1"/>
    <xf numFmtId="3" fontId="29" fillId="0" borderId="4" xfId="1" applyNumberFormat="1" applyFont="1" applyFill="1" applyBorder="1"/>
    <xf numFmtId="3" fontId="29" fillId="0" borderId="2" xfId="1" applyNumberFormat="1" applyFont="1" applyFill="1" applyBorder="1"/>
    <xf numFmtId="0" fontId="0" fillId="6" borderId="3" xfId="0" applyFill="1" applyBorder="1"/>
    <xf numFmtId="165" fontId="0" fillId="6" borderId="3" xfId="0" applyNumberFormat="1" applyFont="1" applyFill="1" applyBorder="1"/>
    <xf numFmtId="165" fontId="29" fillId="6" borderId="5" xfId="0" applyNumberFormat="1" applyFont="1" applyFill="1" applyBorder="1"/>
    <xf numFmtId="165" fontId="29" fillId="0" borderId="0" xfId="0" applyNumberFormat="1" applyFont="1" applyFill="1" applyBorder="1"/>
    <xf numFmtId="173" fontId="29" fillId="0" borderId="0" xfId="1" applyNumberFormat="1" applyFont="1" applyFill="1" applyBorder="1"/>
    <xf numFmtId="165" fontId="29" fillId="0" borderId="5" xfId="0" applyNumberFormat="1" applyFont="1" applyFill="1" applyBorder="1"/>
    <xf numFmtId="165" fontId="29" fillId="6" borderId="2" xfId="0" applyNumberFormat="1" applyFont="1" applyFill="1" applyBorder="1"/>
    <xf numFmtId="3" fontId="23" fillId="0" borderId="1" xfId="1" applyNumberFormat="1" applyFont="1" applyFill="1" applyBorder="1"/>
    <xf numFmtId="3" fontId="23" fillId="6" borderId="1" xfId="1" applyNumberFormat="1" applyFont="1" applyFill="1" applyBorder="1"/>
    <xf numFmtId="3" fontId="23" fillId="6" borderId="3" xfId="1" applyNumberFormat="1" applyFont="1" applyFill="1" applyBorder="1"/>
    <xf numFmtId="3" fontId="29" fillId="0" borderId="5" xfId="1" applyNumberFormat="1" applyFont="1" applyFill="1" applyBorder="1"/>
    <xf numFmtId="3" fontId="29" fillId="6" borderId="5" xfId="1" applyNumberFormat="1" applyFont="1" applyFill="1" applyBorder="1"/>
    <xf numFmtId="3" fontId="23" fillId="5" borderId="26" xfId="1" applyNumberFormat="1" applyFont="1" applyFill="1" applyBorder="1"/>
    <xf numFmtId="3" fontId="23" fillId="0" borderId="26" xfId="1" applyNumberFormat="1" applyFont="1" applyFill="1" applyBorder="1"/>
    <xf numFmtId="3" fontId="23" fillId="5" borderId="29" xfId="1" applyNumberFormat="1" applyFont="1" applyFill="1" applyBorder="1"/>
    <xf numFmtId="3" fontId="23" fillId="0" borderId="32" xfId="1" applyNumberFormat="1" applyFont="1" applyFill="1" applyBorder="1"/>
    <xf numFmtId="3" fontId="23" fillId="6" borderId="26" xfId="1" applyNumberFormat="1" applyFont="1" applyFill="1" applyBorder="1"/>
    <xf numFmtId="3" fontId="29" fillId="5" borderId="26" xfId="0" applyNumberFormat="1" applyFont="1" applyFill="1" applyBorder="1"/>
    <xf numFmtId="3" fontId="29" fillId="0" borderId="26" xfId="0" applyNumberFormat="1" applyFont="1" applyFill="1" applyBorder="1"/>
    <xf numFmtId="3" fontId="29" fillId="5" borderId="29" xfId="0" applyNumberFormat="1" applyFont="1" applyFill="1" applyBorder="1"/>
    <xf numFmtId="3" fontId="29" fillId="0" borderId="32" xfId="0" applyNumberFormat="1" applyFont="1" applyFill="1" applyBorder="1"/>
    <xf numFmtId="3" fontId="29" fillId="6" borderId="29" xfId="0" applyNumberFormat="1" applyFont="1" applyFill="1" applyBorder="1"/>
    <xf numFmtId="0" fontId="37" fillId="0" borderId="0" xfId="0" applyFont="1"/>
    <xf numFmtId="1" fontId="23" fillId="0" borderId="0" xfId="1" applyNumberFormat="1" applyFont="1" applyFill="1" applyBorder="1"/>
    <xf numFmtId="4" fontId="31" fillId="0" borderId="0" xfId="0" applyNumberFormat="1" applyFont="1" applyFill="1"/>
    <xf numFmtId="0" fontId="0" fillId="0" borderId="1" xfId="0" applyFill="1" applyBorder="1"/>
    <xf numFmtId="165" fontId="0" fillId="0" borderId="1" xfId="0" applyNumberFormat="1" applyFill="1" applyBorder="1"/>
    <xf numFmtId="170" fontId="23" fillId="0" borderId="0" xfId="36" applyNumberFormat="1" applyFont="1"/>
    <xf numFmtId="3" fontId="29" fillId="0" borderId="29" xfId="0" applyNumberFormat="1" applyFont="1" applyFill="1" applyBorder="1"/>
    <xf numFmtId="3" fontId="29" fillId="5" borderId="1" xfId="0" applyNumberFormat="1" applyFont="1" applyFill="1" applyBorder="1"/>
    <xf numFmtId="3" fontId="29" fillId="0" borderId="1" xfId="0" applyNumberFormat="1" applyFont="1" applyFill="1" applyBorder="1"/>
    <xf numFmtId="3" fontId="29" fillId="0" borderId="3" xfId="0" applyNumberFormat="1" applyFont="1" applyFill="1" applyBorder="1"/>
    <xf numFmtId="0" fontId="0" fillId="6" borderId="1" xfId="0" applyFill="1" applyBorder="1"/>
    <xf numFmtId="0" fontId="29" fillId="0" borderId="6" xfId="0" applyFont="1" applyFill="1" applyBorder="1"/>
    <xf numFmtId="3" fontId="29" fillId="0" borderId="6" xfId="1" applyNumberFormat="1" applyFont="1" applyFill="1" applyBorder="1"/>
    <xf numFmtId="3" fontId="29" fillId="0" borderId="0" xfId="1" applyNumberFormat="1" applyFont="1" applyFill="1" applyBorder="1"/>
    <xf numFmtId="0" fontId="34" fillId="4" borderId="2" xfId="0" applyFont="1" applyFill="1" applyBorder="1"/>
    <xf numFmtId="3" fontId="0" fillId="0" borderId="1" xfId="0" applyNumberFormat="1" applyFont="1" applyFill="1" applyBorder="1"/>
    <xf numFmtId="0" fontId="0" fillId="0" borderId="7" xfId="0" applyFill="1" applyBorder="1"/>
    <xf numFmtId="3" fontId="0" fillId="0" borderId="7" xfId="0" applyNumberFormat="1" applyFont="1" applyFill="1" applyBorder="1"/>
    <xf numFmtId="0" fontId="0" fillId="0" borderId="7" xfId="0" applyFont="1" applyFill="1" applyBorder="1"/>
    <xf numFmtId="3" fontId="0" fillId="0" borderId="7" xfId="0" applyNumberFormat="1" applyFill="1" applyBorder="1"/>
    <xf numFmtId="1" fontId="0" fillId="6" borderId="1" xfId="0" applyNumberFormat="1" applyFill="1" applyBorder="1"/>
    <xf numFmtId="167" fontId="29" fillId="0" borderId="8" xfId="1" applyNumberFormat="1" applyFont="1" applyFill="1" applyBorder="1"/>
    <xf numFmtId="0" fontId="29" fillId="0" borderId="7" xfId="0" applyFont="1" applyFill="1" applyBorder="1"/>
    <xf numFmtId="0" fontId="32" fillId="4" borderId="1" xfId="0" applyFont="1" applyFill="1" applyBorder="1"/>
    <xf numFmtId="3" fontId="0" fillId="0" borderId="0" xfId="0" applyNumberFormat="1" applyFont="1" applyFill="1" applyBorder="1"/>
    <xf numFmtId="0" fontId="32" fillId="4" borderId="9" xfId="0" applyFont="1" applyFill="1" applyBorder="1"/>
    <xf numFmtId="0" fontId="29" fillId="3" borderId="0" xfId="0" applyFont="1" applyFill="1" applyBorder="1"/>
    <xf numFmtId="0" fontId="0" fillId="3" borderId="0" xfId="0" applyFont="1" applyFill="1" applyBorder="1"/>
    <xf numFmtId="0" fontId="38" fillId="6" borderId="1" xfId="0" applyFont="1" applyFill="1" applyBorder="1"/>
    <xf numFmtId="167" fontId="28" fillId="6" borderId="1" xfId="1" applyNumberFormat="1" applyFont="1" applyFill="1" applyBorder="1"/>
    <xf numFmtId="0" fontId="38" fillId="0" borderId="1" xfId="0" applyFont="1" applyFill="1" applyBorder="1"/>
    <xf numFmtId="4" fontId="0" fillId="3" borderId="0" xfId="0" applyNumberFormat="1" applyFill="1" applyBorder="1"/>
    <xf numFmtId="0" fontId="0" fillId="3" borderId="0" xfId="0" applyFill="1" applyBorder="1"/>
    <xf numFmtId="11" fontId="0" fillId="3" borderId="0" xfId="0" applyNumberFormat="1" applyFill="1" applyBorder="1"/>
    <xf numFmtId="3" fontId="28" fillId="0" borderId="1" xfId="0" applyNumberFormat="1" applyFont="1" applyFill="1" applyBorder="1"/>
    <xf numFmtId="3" fontId="29" fillId="0" borderId="0" xfId="0" applyNumberFormat="1" applyFont="1"/>
    <xf numFmtId="3" fontId="29" fillId="6" borderId="7" xfId="1" applyNumberFormat="1" applyFont="1" applyFill="1" applyBorder="1"/>
    <xf numFmtId="3" fontId="29" fillId="6" borderId="1" xfId="1" applyNumberFormat="1" applyFont="1" applyFill="1" applyBorder="1"/>
    <xf numFmtId="3" fontId="29" fillId="0" borderId="1" xfId="0" applyNumberFormat="1" applyFont="1" applyBorder="1"/>
    <xf numFmtId="3" fontId="39" fillId="6" borderId="1" xfId="1" applyNumberFormat="1" applyFont="1" applyFill="1" applyBorder="1"/>
    <xf numFmtId="3" fontId="39" fillId="0" borderId="1" xfId="0" applyNumberFormat="1" applyFont="1" applyFill="1" applyBorder="1"/>
    <xf numFmtId="167" fontId="38" fillId="0" borderId="1" xfId="0" applyNumberFormat="1" applyFont="1" applyFill="1" applyBorder="1"/>
    <xf numFmtId="167" fontId="38" fillId="6" borderId="1" xfId="0" applyNumberFormat="1" applyFont="1" applyFill="1" applyBorder="1"/>
    <xf numFmtId="0" fontId="0" fillId="0" borderId="1" xfId="0" applyBorder="1"/>
    <xf numFmtId="4" fontId="0" fillId="0" borderId="1" xfId="0" applyNumberFormat="1" applyFont="1" applyBorder="1"/>
    <xf numFmtId="0" fontId="29" fillId="0" borderId="1" xfId="0" applyFont="1" applyBorder="1"/>
    <xf numFmtId="0" fontId="32" fillId="8" borderId="1" xfId="0" applyFont="1" applyFill="1" applyBorder="1"/>
    <xf numFmtId="2" fontId="0" fillId="0" borderId="1" xfId="0" applyNumberFormat="1" applyFont="1" applyFill="1" applyBorder="1"/>
    <xf numFmtId="3" fontId="23" fillId="6" borderId="1" xfId="1" applyNumberFormat="1" applyFont="1" applyFill="1" applyBorder="1"/>
    <xf numFmtId="1" fontId="0" fillId="0" borderId="1" xfId="0" applyNumberFormat="1" applyFill="1" applyBorder="1"/>
    <xf numFmtId="3" fontId="29" fillId="0" borderId="1" xfId="1" applyNumberFormat="1" applyFont="1" applyFill="1" applyBorder="1"/>
    <xf numFmtId="0" fontId="39" fillId="0" borderId="1" xfId="0" applyFont="1" applyFill="1" applyBorder="1"/>
    <xf numFmtId="3" fontId="38" fillId="6" borderId="1" xfId="0" applyNumberFormat="1" applyFont="1" applyFill="1" applyBorder="1"/>
    <xf numFmtId="3" fontId="28" fillId="6" borderId="1" xfId="1" applyNumberFormat="1" applyFont="1" applyFill="1" applyBorder="1"/>
    <xf numFmtId="3" fontId="28" fillId="0" borderId="1" xfId="1" applyNumberFormat="1" applyFont="1" applyFill="1" applyBorder="1"/>
    <xf numFmtId="0" fontId="34" fillId="4" borderId="34" xfId="0" applyFont="1" applyFill="1" applyBorder="1"/>
    <xf numFmtId="0" fontId="0" fillId="2" borderId="1" xfId="0" applyFill="1" applyBorder="1"/>
    <xf numFmtId="3" fontId="23" fillId="6" borderId="1" xfId="1" applyNumberFormat="1" applyFont="1" applyFill="1" applyBorder="1"/>
    <xf numFmtId="167" fontId="23" fillId="6" borderId="10" xfId="1" applyNumberFormat="1" applyFont="1" applyFill="1" applyBorder="1"/>
    <xf numFmtId="167" fontId="23" fillId="0" borderId="10" xfId="1" applyNumberFormat="1" applyFont="1" applyFill="1" applyBorder="1"/>
    <xf numFmtId="167" fontId="23" fillId="0" borderId="11" xfId="1" applyNumberFormat="1" applyFont="1" applyFill="1" applyBorder="1"/>
    <xf numFmtId="0" fontId="23" fillId="0" borderId="0" xfId="15"/>
    <xf numFmtId="2" fontId="0" fillId="0" borderId="0" xfId="0" applyNumberFormat="1"/>
    <xf numFmtId="0" fontId="0" fillId="0" borderId="1" xfId="0" applyFont="1" applyBorder="1"/>
    <xf numFmtId="1" fontId="0" fillId="0" borderId="1" xfId="0" applyNumberFormat="1" applyBorder="1"/>
    <xf numFmtId="2" fontId="0" fillId="0" borderId="1" xfId="0" applyNumberFormat="1" applyBorder="1"/>
    <xf numFmtId="0" fontId="34" fillId="0" borderId="0" xfId="0" applyFont="1" applyFill="1" applyBorder="1" applyAlignment="1">
      <alignment horizontal="left"/>
    </xf>
    <xf numFmtId="0" fontId="29" fillId="6" borderId="9" xfId="0" applyFont="1" applyFill="1" applyBorder="1"/>
    <xf numFmtId="1" fontId="29" fillId="0" borderId="29" xfId="0" applyNumberFormat="1" applyFont="1" applyFill="1" applyBorder="1"/>
    <xf numFmtId="1" fontId="0" fillId="0" borderId="26" xfId="0" applyNumberFormat="1" applyFont="1" applyFill="1" applyBorder="1"/>
    <xf numFmtId="1" fontId="29" fillId="0" borderId="34" xfId="0" applyNumberFormat="1" applyFont="1" applyFill="1" applyBorder="1"/>
    <xf numFmtId="171" fontId="23" fillId="6" borderId="2" xfId="1" applyNumberFormat="1" applyFont="1" applyFill="1" applyBorder="1"/>
    <xf numFmtId="1" fontId="29" fillId="0" borderId="3" xfId="0" applyNumberFormat="1" applyFont="1" applyFill="1" applyBorder="1"/>
    <xf numFmtId="1" fontId="0" fillId="0" borderId="35" xfId="0" applyNumberFormat="1" applyFont="1" applyFill="1" applyBorder="1"/>
    <xf numFmtId="1" fontId="29" fillId="5" borderId="32" xfId="0" applyNumberFormat="1" applyFont="1" applyFill="1" applyBorder="1"/>
    <xf numFmtId="171" fontId="23" fillId="6" borderId="3" xfId="1" applyNumberFormat="1" applyFont="1" applyFill="1" applyBorder="1"/>
    <xf numFmtId="0" fontId="38" fillId="0" borderId="0" xfId="0" applyFont="1" applyFill="1" applyBorder="1"/>
    <xf numFmtId="0" fontId="0" fillId="9" borderId="0" xfId="0" applyFill="1"/>
    <xf numFmtId="0" fontId="0" fillId="0" borderId="0" xfId="0" applyBorder="1"/>
    <xf numFmtId="3" fontId="0" fillId="3" borderId="0" xfId="0" applyNumberFormat="1" applyFill="1" applyBorder="1"/>
    <xf numFmtId="3" fontId="0" fillId="9" borderId="0" xfId="0" applyNumberFormat="1" applyFill="1" applyBorder="1"/>
    <xf numFmtId="3" fontId="0" fillId="0" borderId="0" xfId="0" applyNumberFormat="1" applyBorder="1"/>
    <xf numFmtId="3" fontId="0" fillId="0" borderId="0" xfId="0" applyNumberFormat="1"/>
    <xf numFmtId="3" fontId="0" fillId="3" borderId="0" xfId="0" applyNumberFormat="1" applyFill="1"/>
    <xf numFmtId="3" fontId="0" fillId="3" borderId="0" xfId="0" applyNumberFormat="1" applyFill="1" applyBorder="1" applyAlignment="1">
      <alignment horizontal="right"/>
    </xf>
    <xf numFmtId="0" fontId="0" fillId="0" borderId="0" xfId="0" applyAlignment="1">
      <alignment horizontal="right"/>
    </xf>
    <xf numFmtId="0" fontId="0" fillId="9" borderId="0" xfId="0" applyFill="1" applyAlignment="1">
      <alignment horizontal="right"/>
    </xf>
    <xf numFmtId="0" fontId="0" fillId="0" borderId="0" xfId="0" applyBorder="1" applyAlignment="1">
      <alignment horizontal="right"/>
    </xf>
    <xf numFmtId="0" fontId="34" fillId="4" borderId="0" xfId="0" applyFont="1" applyFill="1" applyBorder="1" applyAlignment="1">
      <alignment horizontal="right"/>
    </xf>
    <xf numFmtId="0" fontId="0" fillId="9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3" fontId="0" fillId="0" borderId="0" xfId="0" applyNumberFormat="1" applyFill="1"/>
    <xf numFmtId="0" fontId="34" fillId="0" borderId="0" xfId="0" applyFont="1" applyFill="1" applyBorder="1" applyAlignment="1">
      <alignment horizontal="right"/>
    </xf>
    <xf numFmtId="11" fontId="0" fillId="0" borderId="0" xfId="0" applyNumberFormat="1" applyFill="1"/>
    <xf numFmtId="3" fontId="0" fillId="9" borderId="0" xfId="0" applyNumberFormat="1" applyFill="1" applyBorder="1" applyAlignment="1">
      <alignment horizontal="right"/>
    </xf>
    <xf numFmtId="3" fontId="0" fillId="9" borderId="0" xfId="0" applyNumberFormat="1" applyFill="1"/>
    <xf numFmtId="0" fontId="0" fillId="0" borderId="0" xfId="0" applyFill="1" applyAlignment="1">
      <alignment horizontal="right"/>
    </xf>
    <xf numFmtId="0" fontId="0" fillId="3" borderId="0" xfId="0" applyFill="1" applyBorder="1" applyAlignment="1">
      <alignment horizontal="right"/>
    </xf>
    <xf numFmtId="11" fontId="0" fillId="0" borderId="0" xfId="0" applyNumberForma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34" fillId="0" borderId="0" xfId="0" applyNumberFormat="1" applyFont="1" applyFill="1" applyBorder="1" applyAlignment="1">
      <alignment horizontal="right"/>
    </xf>
    <xf numFmtId="0" fontId="40" fillId="10" borderId="0" xfId="0" applyFont="1" applyFill="1" applyBorder="1" applyAlignment="1"/>
    <xf numFmtId="0" fontId="40" fillId="0" borderId="0" xfId="0" applyFont="1" applyFill="1" applyBorder="1" applyAlignment="1"/>
    <xf numFmtId="3" fontId="0" fillId="0" borderId="0" xfId="0" applyNumberFormat="1" applyFill="1" applyBorder="1" applyAlignment="1">
      <alignment horizontal="right"/>
    </xf>
    <xf numFmtId="0" fontId="0" fillId="0" borderId="0" xfId="0" applyFont="1" applyFill="1" applyBorder="1" applyAlignment="1"/>
    <xf numFmtId="0" fontId="0" fillId="0" borderId="0" xfId="0" applyBorder="1" applyAlignment="1">
      <alignment horizontal="left"/>
    </xf>
    <xf numFmtId="0" fontId="0" fillId="0" borderId="0" xfId="0" applyFont="1" applyFill="1" applyBorder="1" applyAlignment="1">
      <alignment horizontal="left"/>
    </xf>
    <xf numFmtId="3" fontId="0" fillId="3" borderId="0" xfId="0" applyNumberFormat="1" applyFill="1" applyBorder="1" applyAlignment="1">
      <alignment horizontal="left"/>
    </xf>
    <xf numFmtId="3" fontId="0" fillId="0" borderId="0" xfId="0" applyNumberFormat="1" applyBorder="1" applyAlignment="1">
      <alignment horizontal="left"/>
    </xf>
    <xf numFmtId="0" fontId="28" fillId="0" borderId="0" xfId="0" applyFont="1" applyFill="1" applyBorder="1" applyAlignment="1"/>
    <xf numFmtId="0" fontId="28" fillId="0" borderId="0" xfId="0" applyFont="1" applyFill="1" applyBorder="1" applyAlignment="1">
      <alignment horizontal="left"/>
    </xf>
    <xf numFmtId="3" fontId="28" fillId="0" borderId="0" xfId="0" applyNumberFormat="1" applyFont="1" applyFill="1" applyBorder="1" applyAlignment="1">
      <alignment horizontal="left"/>
    </xf>
    <xf numFmtId="3" fontId="23" fillId="0" borderId="1" xfId="1" applyNumberFormat="1" applyFont="1" applyFill="1" applyBorder="1" applyAlignment="1">
      <alignment horizontal="right"/>
    </xf>
    <xf numFmtId="0" fontId="32" fillId="0" borderId="0" xfId="0" applyFont="1" applyFill="1"/>
    <xf numFmtId="0" fontId="32" fillId="0" borderId="0" xfId="0" applyFont="1" applyFill="1" applyBorder="1"/>
    <xf numFmtId="0" fontId="41" fillId="0" borderId="0" xfId="0" applyFont="1" applyFill="1" applyBorder="1"/>
    <xf numFmtId="0" fontId="41" fillId="0" borderId="0" xfId="0" applyFont="1"/>
    <xf numFmtId="2" fontId="0" fillId="0" borderId="1" xfId="0" applyNumberFormat="1" applyFont="1" applyBorder="1"/>
    <xf numFmtId="0" fontId="0" fillId="3" borderId="0" xfId="0" applyFont="1" applyFill="1"/>
    <xf numFmtId="164" fontId="0" fillId="0" borderId="0" xfId="0" applyNumberFormat="1" applyFont="1"/>
    <xf numFmtId="174" fontId="0" fillId="0" borderId="0" xfId="0" applyNumberFormat="1" applyFont="1" applyAlignment="1">
      <alignment horizontal="right"/>
    </xf>
    <xf numFmtId="164" fontId="23" fillId="0" borderId="0" xfId="1" applyNumberFormat="1" applyFont="1" applyBorder="1"/>
    <xf numFmtId="0" fontId="29" fillId="0" borderId="9" xfId="0" applyFont="1" applyFill="1" applyBorder="1"/>
    <xf numFmtId="1" fontId="0" fillId="5" borderId="1" xfId="0" applyNumberFormat="1" applyFont="1" applyFill="1" applyBorder="1"/>
    <xf numFmtId="3" fontId="23" fillId="6" borderId="1" xfId="1" applyNumberFormat="1" applyFont="1" applyFill="1" applyBorder="1"/>
    <xf numFmtId="167" fontId="23" fillId="0" borderId="8" xfId="1" applyNumberFormat="1" applyFont="1" applyFill="1" applyBorder="1"/>
    <xf numFmtId="2" fontId="29" fillId="6" borderId="2" xfId="1" applyNumberFormat="1" applyFont="1" applyFill="1" applyBorder="1"/>
    <xf numFmtId="2" fontId="29" fillId="0" borderId="0" xfId="1" applyNumberFormat="1" applyFont="1" applyFill="1" applyBorder="1"/>
    <xf numFmtId="2" fontId="0" fillId="0" borderId="0" xfId="0" applyNumberFormat="1" applyFont="1" applyFill="1" applyBorder="1"/>
    <xf numFmtId="171" fontId="23" fillId="0" borderId="26" xfId="1" applyNumberFormat="1" applyFont="1" applyFill="1" applyBorder="1"/>
    <xf numFmtId="167" fontId="0" fillId="0" borderId="7" xfId="0" applyNumberFormat="1" applyFont="1" applyFill="1" applyBorder="1"/>
    <xf numFmtId="2" fontId="29" fillId="0" borderId="0" xfId="0" applyNumberFormat="1" applyFont="1" applyAlignment="1">
      <alignment horizontal="left"/>
    </xf>
    <xf numFmtId="0" fontId="28" fillId="0" borderId="0" xfId="0" applyFont="1" applyFill="1" applyBorder="1"/>
    <xf numFmtId="0" fontId="31" fillId="0" borderId="0" xfId="0" applyFont="1" applyAlignment="1">
      <alignment horizontal="left"/>
    </xf>
    <xf numFmtId="0" fontId="31" fillId="0" borderId="0" xfId="0" applyFont="1" applyFill="1" applyAlignment="1">
      <alignment horizontal="left"/>
    </xf>
    <xf numFmtId="0" fontId="31" fillId="0" borderId="0" xfId="0" applyFont="1" applyFill="1" applyBorder="1" applyAlignment="1">
      <alignment horizontal="left"/>
    </xf>
    <xf numFmtId="4" fontId="31" fillId="0" borderId="0" xfId="0" applyNumberFormat="1" applyFont="1" applyFill="1" applyAlignment="1">
      <alignment horizontal="left"/>
    </xf>
    <xf numFmtId="167" fontId="31" fillId="0" borderId="0" xfId="1" applyNumberFormat="1" applyFont="1" applyAlignment="1">
      <alignment horizontal="left"/>
    </xf>
    <xf numFmtId="3" fontId="31" fillId="0" borderId="0" xfId="0" applyNumberFormat="1" applyFont="1" applyAlignment="1">
      <alignment horizontal="left"/>
    </xf>
    <xf numFmtId="4" fontId="31" fillId="3" borderId="0" xfId="0" applyNumberFormat="1" applyFont="1" applyFill="1" applyAlignment="1">
      <alignment horizontal="left"/>
    </xf>
    <xf numFmtId="168" fontId="31" fillId="0" borderId="0" xfId="0" applyNumberFormat="1" applyFont="1" applyAlignment="1">
      <alignment horizontal="left"/>
    </xf>
    <xf numFmtId="3" fontId="31" fillId="0" borderId="0" xfId="0" applyNumberFormat="1" applyFont="1" applyBorder="1" applyAlignment="1">
      <alignment horizontal="left"/>
    </xf>
    <xf numFmtId="0" fontId="39" fillId="0" borderId="0" xfId="0" applyFont="1" applyFill="1" applyBorder="1"/>
    <xf numFmtId="3" fontId="39" fillId="0" borderId="0" xfId="0" applyNumberFormat="1" applyFont="1" applyFill="1" applyBorder="1"/>
    <xf numFmtId="0" fontId="34" fillId="0" borderId="0" xfId="0" applyFont="1" applyFill="1" applyBorder="1"/>
    <xf numFmtId="167" fontId="0" fillId="0" borderId="0" xfId="0" applyNumberFormat="1" applyFont="1" applyFill="1"/>
    <xf numFmtId="166" fontId="23" fillId="0" borderId="0" xfId="1" applyNumberFormat="1" applyFont="1" applyFill="1"/>
    <xf numFmtId="165" fontId="0" fillId="0" borderId="0" xfId="0" applyNumberFormat="1" applyFont="1" applyFill="1"/>
    <xf numFmtId="0" fontId="34" fillId="4" borderId="36" xfId="0" applyFont="1" applyFill="1" applyBorder="1"/>
    <xf numFmtId="2" fontId="29" fillId="6" borderId="12" xfId="1" applyNumberFormat="1" applyFont="1" applyFill="1" applyBorder="1" applyAlignment="1">
      <alignment horizontal="left"/>
    </xf>
    <xf numFmtId="2" fontId="29" fillId="6" borderId="12" xfId="0" applyNumberFormat="1" applyFont="1" applyFill="1" applyBorder="1" applyAlignment="1">
      <alignment horizontal="left"/>
    </xf>
    <xf numFmtId="2" fontId="29" fillId="0" borderId="12" xfId="0" applyNumberFormat="1" applyFont="1" applyFill="1" applyBorder="1" applyAlignment="1">
      <alignment horizontal="left"/>
    </xf>
    <xf numFmtId="2" fontId="29" fillId="0" borderId="13" xfId="0" applyNumberFormat="1" applyFont="1" applyFill="1" applyBorder="1" applyAlignment="1">
      <alignment horizontal="left"/>
    </xf>
    <xf numFmtId="2" fontId="29" fillId="6" borderId="14" xfId="0" applyNumberFormat="1" applyFont="1" applyFill="1" applyBorder="1" applyAlignment="1">
      <alignment horizontal="left"/>
    </xf>
    <xf numFmtId="2" fontId="29" fillId="0" borderId="14" xfId="0" applyNumberFormat="1" applyFont="1" applyFill="1" applyBorder="1" applyAlignment="1">
      <alignment horizontal="left"/>
    </xf>
    <xf numFmtId="0" fontId="0" fillId="11" borderId="0" xfId="0" applyFill="1" applyBorder="1"/>
    <xf numFmtId="11" fontId="0" fillId="3" borderId="0" xfId="0" applyNumberFormat="1" applyFill="1" applyBorder="1" applyAlignment="1">
      <alignment horizontal="right"/>
    </xf>
    <xf numFmtId="0" fontId="34" fillId="4" borderId="9" xfId="0" applyFont="1" applyFill="1" applyBorder="1" applyAlignment="1">
      <alignment horizontal="center"/>
    </xf>
    <xf numFmtId="0" fontId="34" fillId="10" borderId="9" xfId="0" applyFont="1" applyFill="1" applyBorder="1" applyAlignment="1">
      <alignment horizontal="center"/>
    </xf>
    <xf numFmtId="1" fontId="2" fillId="12" borderId="0" xfId="37" applyNumberFormat="1" applyFont="1" applyFill="1"/>
    <xf numFmtId="11" fontId="0" fillId="0" borderId="0" xfId="0" applyNumberFormat="1" applyFill="1" applyBorder="1"/>
    <xf numFmtId="3" fontId="0" fillId="0" borderId="0" xfId="0" applyNumberFormat="1" applyFill="1" applyBorder="1"/>
    <xf numFmtId="0" fontId="40" fillId="0" borderId="0" xfId="0" applyFont="1" applyFill="1" applyBorder="1" applyAlignment="1">
      <alignment horizontal="right"/>
    </xf>
    <xf numFmtId="4" fontId="0" fillId="0" borderId="0" xfId="0" applyNumberFormat="1" applyFill="1" applyBorder="1"/>
    <xf numFmtId="11" fontId="0" fillId="0" borderId="0" xfId="0" applyNumberFormat="1" applyFill="1" applyBorder="1" applyAlignment="1">
      <alignment horizontal="right"/>
    </xf>
    <xf numFmtId="0" fontId="34" fillId="0" borderId="0" xfId="0" applyFont="1" applyFill="1" applyBorder="1" applyAlignment="1"/>
    <xf numFmtId="2" fontId="0" fillId="0" borderId="0" xfId="0" applyNumberFormat="1" applyFill="1"/>
    <xf numFmtId="2" fontId="0" fillId="0" borderId="0" xfId="0" applyNumberFormat="1" applyFill="1" applyBorder="1" applyAlignment="1">
      <alignment horizontal="right"/>
    </xf>
    <xf numFmtId="0" fontId="34" fillId="0" borderId="12" xfId="0" applyFont="1" applyFill="1" applyBorder="1" applyAlignment="1">
      <alignment horizontal="right"/>
    </xf>
    <xf numFmtId="3" fontId="0" fillId="9" borderId="1" xfId="0" applyNumberFormat="1" applyFill="1" applyBorder="1"/>
    <xf numFmtId="3" fontId="0" fillId="9" borderId="1" xfId="0" applyNumberFormat="1" applyFill="1" applyBorder="1" applyAlignment="1">
      <alignment horizontal="right"/>
    </xf>
    <xf numFmtId="2" fontId="0" fillId="9" borderId="1" xfId="0" applyNumberFormat="1" applyFill="1" applyBorder="1"/>
    <xf numFmtId="2" fontId="0" fillId="9" borderId="1" xfId="0" applyNumberFormat="1" applyFill="1" applyBorder="1" applyAlignment="1">
      <alignment horizontal="right"/>
    </xf>
    <xf numFmtId="0" fontId="29" fillId="0" borderId="0" xfId="0" applyFont="1" applyAlignment="1">
      <alignment horizontal="left"/>
    </xf>
    <xf numFmtId="0" fontId="29" fillId="0" borderId="0" xfId="0" applyFont="1" applyFill="1" applyAlignment="1">
      <alignment horizontal="left"/>
    </xf>
    <xf numFmtId="3" fontId="41" fillId="0" borderId="0" xfId="0" applyNumberFormat="1" applyFont="1" applyBorder="1"/>
    <xf numFmtId="3" fontId="41" fillId="0" borderId="0" xfId="0" applyNumberFormat="1" applyFont="1" applyBorder="1" applyAlignment="1">
      <alignment horizontal="right"/>
    </xf>
    <xf numFmtId="3" fontId="41" fillId="3" borderId="0" xfId="0" applyNumberFormat="1" applyFont="1" applyFill="1" applyBorder="1" applyAlignment="1">
      <alignment horizontal="left"/>
    </xf>
    <xf numFmtId="3" fontId="41" fillId="0" borderId="0" xfId="0" applyNumberFormat="1" applyFont="1" applyFill="1" applyBorder="1" applyAlignment="1">
      <alignment horizontal="left"/>
    </xf>
    <xf numFmtId="3" fontId="41" fillId="0" borderId="0" xfId="0" applyNumberFormat="1" applyFont="1"/>
    <xf numFmtId="3" fontId="0" fillId="3" borderId="1" xfId="0" applyNumberFormat="1" applyFill="1" applyBorder="1" applyAlignment="1">
      <alignment horizontal="right"/>
    </xf>
    <xf numFmtId="3" fontId="0" fillId="3" borderId="1" xfId="0" applyNumberFormat="1" applyFill="1" applyBorder="1"/>
    <xf numFmtId="0" fontId="2" fillId="0" borderId="0" xfId="6"/>
    <xf numFmtId="0" fontId="23" fillId="0" borderId="0" xfId="15"/>
    <xf numFmtId="0" fontId="23" fillId="0" borderId="0" xfId="15" applyFill="1"/>
    <xf numFmtId="0" fontId="23" fillId="0" borderId="0" xfId="15" quotePrefix="1" applyFill="1"/>
    <xf numFmtId="0" fontId="16" fillId="0" borderId="0" xfId="15" applyFont="1"/>
    <xf numFmtId="1" fontId="2" fillId="0" borderId="0" xfId="40" applyNumberFormat="1" applyFont="1" applyFill="1"/>
    <xf numFmtId="1" fontId="17" fillId="0" borderId="0" xfId="40" applyNumberFormat="1" applyFont="1" applyFill="1"/>
    <xf numFmtId="0" fontId="18" fillId="0" borderId="0" xfId="15" applyFont="1" applyFill="1"/>
    <xf numFmtId="2" fontId="2" fillId="0" borderId="0" xfId="40" applyNumberFormat="1" applyFont="1" applyFill="1"/>
    <xf numFmtId="2" fontId="0" fillId="3" borderId="1" xfId="0" applyNumberFormat="1" applyFill="1" applyBorder="1" applyAlignment="1">
      <alignment horizontal="right"/>
    </xf>
    <xf numFmtId="0" fontId="0" fillId="0" borderId="0" xfId="0" applyFont="1"/>
    <xf numFmtId="0" fontId="0" fillId="0" borderId="0" xfId="0" applyFont="1" applyFill="1"/>
    <xf numFmtId="165" fontId="23" fillId="5" borderId="26" xfId="1" applyNumberFormat="1" applyFont="1" applyFill="1" applyBorder="1"/>
    <xf numFmtId="1" fontId="29" fillId="5" borderId="26" xfId="0" applyNumberFormat="1" applyFont="1" applyFill="1" applyBorder="1"/>
    <xf numFmtId="1" fontId="29" fillId="0" borderId="26" xfId="0" applyNumberFormat="1" applyFont="1" applyFill="1" applyBorder="1"/>
    <xf numFmtId="0" fontId="40" fillId="10" borderId="0" xfId="0" applyFont="1" applyFill="1" applyBorder="1" applyAlignment="1"/>
    <xf numFmtId="0" fontId="29" fillId="0" borderId="0" xfId="0" applyFont="1" applyAlignment="1">
      <alignment horizontal="left"/>
    </xf>
    <xf numFmtId="0" fontId="29" fillId="0" borderId="0" xfId="0" applyFont="1" applyFill="1" applyAlignment="1">
      <alignment horizontal="left"/>
    </xf>
    <xf numFmtId="2" fontId="42" fillId="0" borderId="0" xfId="0" applyNumberFormat="1" applyFont="1"/>
    <xf numFmtId="0" fontId="0" fillId="9" borderId="0" xfId="0" applyFont="1" applyFill="1"/>
    <xf numFmtId="2" fontId="0" fillId="9" borderId="0" xfId="0" applyNumberFormat="1" applyFill="1"/>
    <xf numFmtId="2" fontId="0" fillId="9" borderId="0" xfId="0" applyNumberFormat="1" applyFill="1" applyBorder="1" applyAlignment="1">
      <alignment horizontal="right"/>
    </xf>
    <xf numFmtId="2" fontId="0" fillId="5" borderId="17" xfId="0" applyNumberFormat="1" applyFont="1" applyFill="1" applyBorder="1"/>
    <xf numFmtId="2" fontId="0" fillId="0" borderId="17" xfId="0" applyNumberFormat="1" applyFont="1" applyBorder="1"/>
    <xf numFmtId="2" fontId="0" fillId="0" borderId="17" xfId="0" applyNumberFormat="1" applyFont="1" applyFill="1" applyBorder="1"/>
    <xf numFmtId="2" fontId="0" fillId="6" borderId="17" xfId="0" applyNumberFormat="1" applyFont="1" applyFill="1" applyBorder="1"/>
    <xf numFmtId="2" fontId="0" fillId="6" borderId="18" xfId="0" applyNumberFormat="1" applyFont="1" applyFill="1" applyBorder="1"/>
    <xf numFmtId="2" fontId="0" fillId="0" borderId="19" xfId="0" applyNumberFormat="1" applyFont="1" applyFill="1" applyBorder="1"/>
    <xf numFmtId="2" fontId="29" fillId="6" borderId="24" xfId="1" applyNumberFormat="1" applyFont="1" applyFill="1" applyBorder="1"/>
    <xf numFmtId="2" fontId="23" fillId="0" borderId="17" xfId="1" applyNumberFormat="1" applyFont="1" applyFill="1" applyBorder="1"/>
    <xf numFmtId="2" fontId="23" fillId="6" borderId="17" xfId="1" applyNumberFormat="1" applyFont="1" applyFill="1" applyBorder="1"/>
    <xf numFmtId="2" fontId="0" fillId="0" borderId="18" xfId="0" applyNumberFormat="1" applyFont="1" applyFill="1" applyBorder="1"/>
    <xf numFmtId="2" fontId="23" fillId="6" borderId="19" xfId="1" applyNumberFormat="1" applyFont="1" applyFill="1" applyBorder="1"/>
    <xf numFmtId="0" fontId="39" fillId="0" borderId="0" xfId="0" applyFont="1"/>
    <xf numFmtId="0" fontId="43" fillId="0" borderId="0" xfId="0" applyFont="1"/>
    <xf numFmtId="2" fontId="0" fillId="0" borderId="0" xfId="0" applyNumberFormat="1" applyFont="1"/>
    <xf numFmtId="2" fontId="0" fillId="0" borderId="15" xfId="0" applyNumberFormat="1" applyFont="1" applyBorder="1"/>
    <xf numFmtId="0" fontId="34" fillId="4" borderId="9" xfId="0" applyFont="1" applyFill="1" applyBorder="1"/>
    <xf numFmtId="1" fontId="0" fillId="0" borderId="1" xfId="0" applyNumberFormat="1" applyFont="1" applyBorder="1"/>
    <xf numFmtId="167" fontId="29" fillId="0" borderId="1" xfId="1" applyNumberFormat="1" applyFont="1" applyBorder="1"/>
    <xf numFmtId="165" fontId="0" fillId="3" borderId="0" xfId="0" applyNumberFormat="1" applyFill="1"/>
    <xf numFmtId="0" fontId="29" fillId="0" borderId="2" xfId="0" applyFont="1" applyBorder="1"/>
    <xf numFmtId="1" fontId="0" fillId="0" borderId="2" xfId="0" applyNumberFormat="1" applyFont="1" applyBorder="1"/>
    <xf numFmtId="2" fontId="0" fillId="3" borderId="0" xfId="0" applyNumberFormat="1" applyFill="1"/>
    <xf numFmtId="2" fontId="0" fillId="3" borderId="1" xfId="0" applyNumberFormat="1" applyFill="1" applyBorder="1"/>
    <xf numFmtId="165" fontId="0" fillId="9" borderId="0" xfId="0" applyNumberFormat="1" applyFill="1"/>
    <xf numFmtId="170" fontId="23" fillId="0" borderId="0" xfId="36" applyNumberFormat="1" applyFont="1"/>
    <xf numFmtId="167" fontId="32" fillId="0" borderId="0" xfId="1" applyNumberFormat="1" applyFont="1" applyFill="1" applyBorder="1"/>
    <xf numFmtId="9" fontId="23" fillId="0" borderId="0" xfId="36" applyFont="1" applyFill="1" applyBorder="1"/>
    <xf numFmtId="9" fontId="29" fillId="0" borderId="0" xfId="36" applyFont="1" applyFill="1" applyBorder="1"/>
    <xf numFmtId="167" fontId="23" fillId="3" borderId="1" xfId="1" applyNumberFormat="1" applyFont="1" applyFill="1" applyBorder="1"/>
    <xf numFmtId="2" fontId="0" fillId="3" borderId="0" xfId="0" applyNumberFormat="1" applyFill="1" applyBorder="1" applyAlignment="1">
      <alignment horizontal="right"/>
    </xf>
    <xf numFmtId="10" fontId="0" fillId="0" borderId="0" xfId="0" applyNumberFormat="1"/>
    <xf numFmtId="0" fontId="0" fillId="0" borderId="9" xfId="0" applyBorder="1" applyAlignment="1"/>
    <xf numFmtId="0" fontId="0" fillId="0" borderId="7" xfId="0" applyBorder="1" applyAlignment="1"/>
    <xf numFmtId="0" fontId="0" fillId="0" borderId="2" xfId="0" applyBorder="1" applyAlignment="1"/>
    <xf numFmtId="0" fontId="0" fillId="0" borderId="1" xfId="0" applyBorder="1" applyAlignment="1"/>
    <xf numFmtId="0" fontId="0" fillId="0" borderId="1" xfId="0" applyBorder="1" applyAlignment="1">
      <alignment vertical="center"/>
    </xf>
  </cellXfs>
  <cellStyles count="47">
    <cellStyle name="Comma" xfId="1" builtinId="3"/>
    <cellStyle name="Comma 2" xfId="2"/>
    <cellStyle name="Comma 3" xfId="3"/>
    <cellStyle name="Euro" xfId="4"/>
    <cellStyle name="Hyperlink 2" xfId="5"/>
    <cellStyle name="Normal" xfId="0" builtinId="0"/>
    <cellStyle name="Normal 10" xfId="6"/>
    <cellStyle name="Normal 11" xfId="7"/>
    <cellStyle name="Normal 12" xfId="8"/>
    <cellStyle name="Normal 13" xfId="9"/>
    <cellStyle name="Normal 14" xfId="10"/>
    <cellStyle name="Normal 15" xfId="11"/>
    <cellStyle name="Normal 16" xfId="12"/>
    <cellStyle name="Normal 2" xfId="13"/>
    <cellStyle name="Normal 2 2" xfId="14"/>
    <cellStyle name="Normal 2 3" xfId="15"/>
    <cellStyle name="Normal 2 3 2" xfId="16"/>
    <cellStyle name="Normal 2 4" xfId="17"/>
    <cellStyle name="Normal 2 5" xfId="18"/>
    <cellStyle name="Normal 2 6" xfId="19"/>
    <cellStyle name="Normal 2 7" xfId="20"/>
    <cellStyle name="Normal 3" xfId="21"/>
    <cellStyle name="Normal 3 2" xfId="22"/>
    <cellStyle name="Normal 4" xfId="23"/>
    <cellStyle name="Normal 4 2" xfId="24"/>
    <cellStyle name="Normal 5" xfId="25"/>
    <cellStyle name="Normal 5 2" xfId="26"/>
    <cellStyle name="Normal 5 3" xfId="27"/>
    <cellStyle name="Normal 6" xfId="28"/>
    <cellStyle name="Normal 6 2" xfId="29"/>
    <cellStyle name="Normal 7" xfId="30"/>
    <cellStyle name="Normal 7 2" xfId="31"/>
    <cellStyle name="Normal 8" xfId="32"/>
    <cellStyle name="Normal 8 2" xfId="33"/>
    <cellStyle name="Normal 9" xfId="34"/>
    <cellStyle name="Normale_B2020" xfId="35"/>
    <cellStyle name="Percent" xfId="36" builtinId="5"/>
    <cellStyle name="Percent 2" xfId="37"/>
    <cellStyle name="Percent 2 2" xfId="38"/>
    <cellStyle name="Percent 2 3" xfId="39"/>
    <cellStyle name="Percent 2 4" xfId="40"/>
    <cellStyle name="Percent 3" xfId="41"/>
    <cellStyle name="Percent 4" xfId="42"/>
    <cellStyle name="Percent 5" xfId="43"/>
    <cellStyle name="Percent 6" xfId="44"/>
    <cellStyle name="Standard_Sce_D_Extraction" xfId="45"/>
    <cellStyle name="已访问的超链接" xfId="4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theme" Target="theme/theme1.xml"/><Relationship Id="rId43" Type="http://schemas.openxmlformats.org/officeDocument/2006/relationships/styles" Target="styles.xml"/><Relationship Id="rId44" Type="http://schemas.openxmlformats.org/officeDocument/2006/relationships/sharedStrings" Target="sharedStrings.xml"/><Relationship Id="rId45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87595959595959"/>
          <c:y val="0.0481927710843373"/>
          <c:w val="0.655040909090909"/>
          <c:h val="0.828279398148148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Results'!$C$7:$K$7</c:f>
              <c:numCache>
                <c:formatCode>_-* #,##0_-;\-* #,##0_-;_-* "-"??_-;_-@_-</c:formatCode>
                <c:ptCount val="9"/>
                <c:pt idx="0">
                  <c:v>468.67782599297</c:v>
                </c:pt>
                <c:pt idx="1">
                  <c:v>286.777728364129</c:v>
                </c:pt>
                <c:pt idx="2">
                  <c:v>388.873042032277</c:v>
                </c:pt>
                <c:pt idx="3">
                  <c:v>566.93190494514</c:v>
                </c:pt>
                <c:pt idx="4">
                  <c:v>634.946524805547</c:v>
                </c:pt>
                <c:pt idx="5">
                  <c:v>506.464308754961</c:v>
                </c:pt>
                <c:pt idx="6">
                  <c:v>596.804966968903</c:v>
                </c:pt>
                <c:pt idx="7">
                  <c:v>666.992796534132</c:v>
                </c:pt>
                <c:pt idx="8">
                  <c:v>766.7435447852379</c:v>
                </c:pt>
              </c:numCache>
            </c:numRef>
          </c:val>
        </c:ser>
        <c:ser>
          <c:idx val="1"/>
          <c:order val="1"/>
          <c:tx>
            <c:strRef>
              <c:f>'Global Results'!$B$8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Results'!$C$8:$K$8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39.283856936531</c:v>
                </c:pt>
                <c:pt idx="4">
                  <c:v>63.649982078826</c:v>
                </c:pt>
                <c:pt idx="5">
                  <c:v>156.848431674884</c:v>
                </c:pt>
                <c:pt idx="6">
                  <c:v>171.724834678185</c:v>
                </c:pt>
                <c:pt idx="7">
                  <c:v>264.393063584466</c:v>
                </c:pt>
                <c:pt idx="8">
                  <c:v>734.3712204282122</c:v>
                </c:pt>
              </c:numCache>
            </c:numRef>
          </c:val>
        </c:ser>
        <c:ser>
          <c:idx val="2"/>
          <c:order val="2"/>
          <c:tx>
            <c:strRef>
              <c:f>'Global Results'!$B$9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Results'!$C$9:$K$9</c:f>
              <c:numCache>
                <c:formatCode>_-* #,##0_-;\-* #,##0_-;_-* "-"??_-;_-@_-</c:formatCode>
                <c:ptCount val="9"/>
                <c:pt idx="0">
                  <c:v>3002.100295336703</c:v>
                </c:pt>
                <c:pt idx="1">
                  <c:v>3081.47929828073</c:v>
                </c:pt>
                <c:pt idx="2">
                  <c:v>2798.206077291263</c:v>
                </c:pt>
                <c:pt idx="3">
                  <c:v>2292.789953421075</c:v>
                </c:pt>
                <c:pt idx="4">
                  <c:v>2132.394372899756</c:v>
                </c:pt>
                <c:pt idx="5">
                  <c:v>1752.216147657534</c:v>
                </c:pt>
                <c:pt idx="6">
                  <c:v>1498.447466296258</c:v>
                </c:pt>
                <c:pt idx="7">
                  <c:v>946.9281065802261</c:v>
                </c:pt>
                <c:pt idx="8">
                  <c:v>193.073162765237</c:v>
                </c:pt>
              </c:numCache>
            </c:numRef>
          </c:val>
        </c:ser>
        <c:ser>
          <c:idx val="3"/>
          <c:order val="3"/>
          <c:tx>
            <c:strRef>
              <c:f>'Global Results'!$B$10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Results'!$C$10:$K$10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82.36510480867201</c:v>
                </c:pt>
                <c:pt idx="4">
                  <c:v>222.017642016111</c:v>
                </c:pt>
                <c:pt idx="5">
                  <c:v>306.980953164927</c:v>
                </c:pt>
                <c:pt idx="6">
                  <c:v>502.47069726103</c:v>
                </c:pt>
                <c:pt idx="7">
                  <c:v>680.5622145307769</c:v>
                </c:pt>
                <c:pt idx="8">
                  <c:v>738.737347052082</c:v>
                </c:pt>
              </c:numCache>
            </c:numRef>
          </c:val>
        </c:ser>
        <c:ser>
          <c:idx val="4"/>
          <c:order val="4"/>
          <c:tx>
            <c:strRef>
              <c:f>'Global Results'!$B$11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Results'!$C$11:$K$11</c:f>
              <c:numCache>
                <c:formatCode>_-* #,##0_-;\-* #,##0_-;_-* "-"??_-;_-@_-</c:formatCode>
                <c:ptCount val="9"/>
                <c:pt idx="0">
                  <c:v>3216.007660958257</c:v>
                </c:pt>
                <c:pt idx="1">
                  <c:v>4274.309347373921</c:v>
                </c:pt>
                <c:pt idx="2">
                  <c:v>4198.778689109214</c:v>
                </c:pt>
                <c:pt idx="3">
                  <c:v>4257.259958181763</c:v>
                </c:pt>
                <c:pt idx="4">
                  <c:v>3236.931831767853</c:v>
                </c:pt>
                <c:pt idx="5">
                  <c:v>3243.320049527989</c:v>
                </c:pt>
                <c:pt idx="6">
                  <c:v>2289.792283807361</c:v>
                </c:pt>
                <c:pt idx="7">
                  <c:v>2142.404099598965</c:v>
                </c:pt>
                <c:pt idx="8">
                  <c:v>1745.861873111744</c:v>
                </c:pt>
              </c:numCache>
            </c:numRef>
          </c:val>
        </c:ser>
        <c:ser>
          <c:idx val="5"/>
          <c:order val="5"/>
          <c:tx>
            <c:strRef>
              <c:f>'Global Results'!$B$12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Results'!$C$12:$K$12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91.196795361282</c:v>
                </c:pt>
                <c:pt idx="4">
                  <c:v>177.862156235036</c:v>
                </c:pt>
                <c:pt idx="5">
                  <c:v>283.17555524643</c:v>
                </c:pt>
                <c:pt idx="6">
                  <c:v>388.149090146354</c:v>
                </c:pt>
                <c:pt idx="7">
                  <c:v>493.525850169374</c:v>
                </c:pt>
                <c:pt idx="8">
                  <c:v>536.3804226601</c:v>
                </c:pt>
              </c:numCache>
            </c:numRef>
          </c:val>
        </c:ser>
        <c:ser>
          <c:idx val="6"/>
          <c:order val="6"/>
          <c:tx>
            <c:strRef>
              <c:f>'Global Results'!$B$13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Results'!$C$13:$K$13</c:f>
              <c:numCache>
                <c:formatCode>_-* #,##0_-;\-* #,##0_-;_-* "-"??_-;_-@_-</c:formatCode>
                <c:ptCount val="9"/>
                <c:pt idx="0">
                  <c:v>20.13174</c:v>
                </c:pt>
                <c:pt idx="1">
                  <c:v>39.280929991272</c:v>
                </c:pt>
                <c:pt idx="2">
                  <c:v>54.951638637638</c:v>
                </c:pt>
                <c:pt idx="3">
                  <c:v>80.45041515562799</c:v>
                </c:pt>
                <c:pt idx="4">
                  <c:v>96.12689565688599</c:v>
                </c:pt>
                <c:pt idx="5">
                  <c:v>115.770663295907</c:v>
                </c:pt>
                <c:pt idx="6">
                  <c:v>145.308653697909</c:v>
                </c:pt>
                <c:pt idx="7">
                  <c:v>179.674495044419</c:v>
                </c:pt>
                <c:pt idx="8">
                  <c:v>243.755502315473</c:v>
                </c:pt>
              </c:numCache>
            </c:numRef>
          </c:val>
        </c:ser>
        <c:ser>
          <c:idx val="7"/>
          <c:order val="7"/>
          <c:tx>
            <c:strRef>
              <c:f>'Global Results'!$B$14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Results'!$C$14:$K$14</c:f>
              <c:numCache>
                <c:formatCode>_-* #,##0_-;\-* #,##0_-;_-* "-"??_-;_-@_-</c:formatCode>
                <c:ptCount val="9"/>
                <c:pt idx="0">
                  <c:v>1035.742470257411</c:v>
                </c:pt>
                <c:pt idx="1">
                  <c:v>1237.203328632283</c:v>
                </c:pt>
                <c:pt idx="2">
                  <c:v>1449.867089284781</c:v>
                </c:pt>
                <c:pt idx="3">
                  <c:v>1359.8154810134</c:v>
                </c:pt>
                <c:pt idx="4">
                  <c:v>1441.367981177111</c:v>
                </c:pt>
                <c:pt idx="5">
                  <c:v>1550.87535377292</c:v>
                </c:pt>
                <c:pt idx="6">
                  <c:v>1792.856449650518</c:v>
                </c:pt>
                <c:pt idx="7">
                  <c:v>1759.742158596616</c:v>
                </c:pt>
                <c:pt idx="8">
                  <c:v>2195.604733911284</c:v>
                </c:pt>
              </c:numCache>
            </c:numRef>
          </c:val>
        </c:ser>
        <c:ser>
          <c:idx val="8"/>
          <c:order val="8"/>
          <c:tx>
            <c:strRef>
              <c:f>'Global Results'!$B$15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Results'!$C$15:$K$15</c:f>
              <c:numCache>
                <c:formatCode>_-* #,##0_-;\-* #,##0_-;_-* "-"??_-;_-@_-</c:formatCode>
                <c:ptCount val="9"/>
                <c:pt idx="0">
                  <c:v>3160.058399999999</c:v>
                </c:pt>
                <c:pt idx="1">
                  <c:v>2833.966596187732</c:v>
                </c:pt>
                <c:pt idx="2">
                  <c:v>2469.868075351148</c:v>
                </c:pt>
                <c:pt idx="3">
                  <c:v>1904.198083193222</c:v>
                </c:pt>
                <c:pt idx="4">
                  <c:v>2776.13696792377</c:v>
                </c:pt>
                <c:pt idx="5">
                  <c:v>3138.563897188545</c:v>
                </c:pt>
                <c:pt idx="6">
                  <c:v>3209.334366807556</c:v>
                </c:pt>
                <c:pt idx="7">
                  <c:v>3332.134828777798</c:v>
                </c:pt>
                <c:pt idx="8">
                  <c:v>3364.923678909456</c:v>
                </c:pt>
              </c:numCache>
            </c:numRef>
          </c:val>
        </c:ser>
        <c:ser>
          <c:idx val="9"/>
          <c:order val="9"/>
          <c:tx>
            <c:strRef>
              <c:f>'Global Results'!$B$16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Results'!$C$16:$K$16</c:f>
              <c:numCache>
                <c:formatCode>_-* #,##0_-;\-* #,##0_-;_-* "-"??_-;_-@_-</c:formatCode>
                <c:ptCount val="9"/>
                <c:pt idx="0">
                  <c:v>322.571001793144</c:v>
                </c:pt>
                <c:pt idx="1">
                  <c:v>232.799619099055</c:v>
                </c:pt>
                <c:pt idx="2">
                  <c:v>166.969978292448</c:v>
                </c:pt>
                <c:pt idx="3">
                  <c:v>173.270946669062</c:v>
                </c:pt>
                <c:pt idx="4">
                  <c:v>133.544600566297</c:v>
                </c:pt>
                <c:pt idx="5">
                  <c:v>110.65323484742</c:v>
                </c:pt>
                <c:pt idx="6">
                  <c:v>95.064415064102</c:v>
                </c:pt>
                <c:pt idx="7">
                  <c:v>82.14866849693702</c:v>
                </c:pt>
                <c:pt idx="8">
                  <c:v>56.64222431639</c:v>
                </c:pt>
              </c:numCache>
            </c:numRef>
          </c:val>
        </c:ser>
        <c:ser>
          <c:idx val="10"/>
          <c:order val="10"/>
          <c:tx>
            <c:strRef>
              <c:f>'Global Results'!$B$18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Results'!$C$18:$K$18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5.848450498564</c:v>
                </c:pt>
                <c:pt idx="2">
                  <c:v>57.725562659735</c:v>
                </c:pt>
                <c:pt idx="3">
                  <c:v>113.076122875363</c:v>
                </c:pt>
                <c:pt idx="4">
                  <c:v>223.641606194197</c:v>
                </c:pt>
                <c:pt idx="5">
                  <c:v>257.453752141346</c:v>
                </c:pt>
                <c:pt idx="6">
                  <c:v>580.128509686013</c:v>
                </c:pt>
                <c:pt idx="7">
                  <c:v>939.7991227130399</c:v>
                </c:pt>
                <c:pt idx="8">
                  <c:v>1299.671994376441</c:v>
                </c:pt>
              </c:numCache>
            </c:numRef>
          </c:val>
        </c:ser>
        <c:ser>
          <c:idx val="14"/>
          <c:order val="11"/>
          <c:tx>
            <c:strRef>
              <c:f>'Global Results'!$B$19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Results'!$C$19:$K$19</c:f>
              <c:numCache>
                <c:formatCode>_-* #,##0_-;\-* #,##0_-;_-* "-"??_-;_-@_-</c:formatCode>
                <c:ptCount val="9"/>
                <c:pt idx="0">
                  <c:v>81.49644</c:v>
                </c:pt>
                <c:pt idx="1">
                  <c:v>75.24970932251199</c:v>
                </c:pt>
                <c:pt idx="2">
                  <c:v>67.67421864502098</c:v>
                </c:pt>
                <c:pt idx="3">
                  <c:v>61.576686670261</c:v>
                </c:pt>
                <c:pt idx="4">
                  <c:v>55.47915469550301</c:v>
                </c:pt>
                <c:pt idx="5">
                  <c:v>50.838172295955</c:v>
                </c:pt>
                <c:pt idx="6">
                  <c:v>46.19718989641001</c:v>
                </c:pt>
                <c:pt idx="7">
                  <c:v>41.556207496862</c:v>
                </c:pt>
                <c:pt idx="8">
                  <c:v>36.91522509731701</c:v>
                </c:pt>
              </c:numCache>
            </c:numRef>
          </c:val>
        </c:ser>
        <c:ser>
          <c:idx val="11"/>
          <c:order val="12"/>
          <c:tx>
            <c:strRef>
              <c:f>'Global Results'!$B$20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Results'!$C$20:$K$20</c:f>
              <c:numCache>
                <c:formatCode>_-* #,##0_-;\-* #,##0_-;_-* "-"??_-;_-@_-</c:formatCode>
                <c:ptCount val="9"/>
                <c:pt idx="0">
                  <c:v>1.8126</c:v>
                </c:pt>
                <c:pt idx="1">
                  <c:v>1.733487457771</c:v>
                </c:pt>
                <c:pt idx="2">
                  <c:v>29.386974915541</c:v>
                </c:pt>
                <c:pt idx="3">
                  <c:v>29.244385462825</c:v>
                </c:pt>
                <c:pt idx="4">
                  <c:v>38.377796010109</c:v>
                </c:pt>
                <c:pt idx="5">
                  <c:v>38.271946100266</c:v>
                </c:pt>
                <c:pt idx="6">
                  <c:v>47.442096190424</c:v>
                </c:pt>
                <c:pt idx="7">
                  <c:v>47.336246280581</c:v>
                </c:pt>
                <c:pt idx="8">
                  <c:v>56.506396370738</c:v>
                </c:pt>
              </c:numCache>
            </c:numRef>
          </c:val>
        </c:ser>
        <c:ser>
          <c:idx val="12"/>
          <c:order val="13"/>
          <c:tx>
            <c:v>Wind - offshore</c:v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Results'!$C$22:$K$22</c:f>
              <c:numCache>
                <c:formatCode>_-* #,##0_-;\-* #,##0_-;_-* "-"??_-;_-@_-</c:formatCode>
                <c:ptCount val="9"/>
                <c:pt idx="0">
                  <c:v>502.38342</c:v>
                </c:pt>
                <c:pt idx="1">
                  <c:v>467.508484436554</c:v>
                </c:pt>
                <c:pt idx="2">
                  <c:v>420.4437688731081</c:v>
                </c:pt>
                <c:pt idx="3">
                  <c:v>382.505596018239</c:v>
                </c:pt>
                <c:pt idx="4">
                  <c:v>344.567423163371</c:v>
                </c:pt>
                <c:pt idx="5">
                  <c:v>315.761938148111</c:v>
                </c:pt>
                <c:pt idx="6">
                  <c:v>286.956453132851</c:v>
                </c:pt>
                <c:pt idx="7">
                  <c:v>258.150968117594</c:v>
                </c:pt>
                <c:pt idx="8">
                  <c:v>229.345483102333</c:v>
                </c:pt>
              </c:numCache>
            </c:numRef>
          </c:val>
        </c:ser>
        <c:ser>
          <c:idx val="15"/>
          <c:order val="14"/>
          <c:tx>
            <c:v>Wind - onshore</c:v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Results'!$C$23:$K$23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112.029809196051</c:v>
                </c:pt>
                <c:pt idx="2">
                  <c:v>397.624478720508</c:v>
                </c:pt>
                <c:pt idx="3">
                  <c:v>778.742336985054</c:v>
                </c:pt>
                <c:pt idx="4">
                  <c:v>1301.431603036021</c:v>
                </c:pt>
                <c:pt idx="5">
                  <c:v>1467.907580484363</c:v>
                </c:pt>
                <c:pt idx="6">
                  <c:v>1868.880528072509</c:v>
                </c:pt>
                <c:pt idx="7">
                  <c:v>1867.30240770138</c:v>
                </c:pt>
                <c:pt idx="8">
                  <c:v>1652.393648843901</c:v>
                </c:pt>
              </c:numCache>
            </c:numRef>
          </c:val>
        </c:ser>
        <c:ser>
          <c:idx val="13"/>
          <c:order val="15"/>
          <c:tx>
            <c:strRef>
              <c:f>'Global Results'!$B$24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Results'!$C$24:$K$24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092672"/>
        <c:axId val="-157466176"/>
      </c:areaChart>
      <c:catAx>
        <c:axId val="-12309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57466176"/>
        <c:crosses val="autoZero"/>
        <c:auto val="1"/>
        <c:lblAlgn val="ctr"/>
        <c:lblOffset val="100"/>
        <c:noMultiLvlLbl val="0"/>
      </c:catAx>
      <c:valAx>
        <c:axId val="-1574661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Generation (EJ)</a:t>
                </a:r>
              </a:p>
            </c:rich>
          </c:tx>
          <c:layout/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3092672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8736407949006"/>
          <c:y val="0.0441190365910144"/>
          <c:w val="0.193283486622996"/>
          <c:h val="0.8882626215840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201563391921"/>
          <c:y val="0.0398230321544255"/>
          <c:w val="0.715617045454545"/>
          <c:h val="0.877199768518518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Results'!$B$210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Results'!$C$210:$K$210</c:f>
              <c:numCache>
                <c:formatCode>_-* #,##0_-;\-* #,##0_-;_-* "-"??_-;_-@_-</c:formatCode>
                <c:ptCount val="9"/>
                <c:pt idx="0">
                  <c:v>1056.436983548513</c:v>
                </c:pt>
                <c:pt idx="1">
                  <c:v>1090.388972421084</c:v>
                </c:pt>
                <c:pt idx="2">
                  <c:v>1108.834387681796</c:v>
                </c:pt>
                <c:pt idx="3">
                  <c:v>1168.483243642373</c:v>
                </c:pt>
                <c:pt idx="4">
                  <c:v>1201.964523135623</c:v>
                </c:pt>
                <c:pt idx="5">
                  <c:v>1258.935774233641</c:v>
                </c:pt>
                <c:pt idx="6">
                  <c:v>1324.473228566651</c:v>
                </c:pt>
                <c:pt idx="7">
                  <c:v>1380.401185413085</c:v>
                </c:pt>
                <c:pt idx="8">
                  <c:v>1443.805212532025</c:v>
                </c:pt>
              </c:numCache>
            </c:numRef>
          </c:val>
        </c:ser>
        <c:ser>
          <c:idx val="1"/>
          <c:order val="1"/>
          <c:tx>
            <c:strRef>
              <c:f>'Global Results'!$B$211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Results'!$C$211:$K$211</c:f>
              <c:numCache>
                <c:formatCode>_-* #,##0_-;\-* #,##0_-;_-* "-"??_-;_-@_-</c:formatCode>
                <c:ptCount val="9"/>
                <c:pt idx="0">
                  <c:v>6412.028060115228</c:v>
                </c:pt>
                <c:pt idx="1">
                  <c:v>5843.912674403767</c:v>
                </c:pt>
                <c:pt idx="2">
                  <c:v>6893.69655371333</c:v>
                </c:pt>
                <c:pt idx="3">
                  <c:v>6755.657247437353</c:v>
                </c:pt>
                <c:pt idx="4">
                  <c:v>6760.822641513864</c:v>
                </c:pt>
                <c:pt idx="5">
                  <c:v>6696.3112196646</c:v>
                </c:pt>
                <c:pt idx="6">
                  <c:v>6798.590592827261</c:v>
                </c:pt>
                <c:pt idx="7">
                  <c:v>6779.356592920488</c:v>
                </c:pt>
                <c:pt idx="8">
                  <c:v>6812.25723946473</c:v>
                </c:pt>
              </c:numCache>
            </c:numRef>
          </c:val>
        </c:ser>
        <c:ser>
          <c:idx val="2"/>
          <c:order val="2"/>
          <c:tx>
            <c:strRef>
              <c:f>'Global Results'!$B$212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Results'!$C$212:$K$212</c:f>
              <c:numCache>
                <c:formatCode>_-* #,##0_-;\-* #,##0_-;_-* "-"??_-;_-@_-</c:formatCode>
                <c:ptCount val="9"/>
                <c:pt idx="0">
                  <c:v>16203.0077424185</c:v>
                </c:pt>
                <c:pt idx="1">
                  <c:v>15304.34497727974</c:v>
                </c:pt>
                <c:pt idx="2">
                  <c:v>15520.45550469748</c:v>
                </c:pt>
                <c:pt idx="3">
                  <c:v>15662.76045771598</c:v>
                </c:pt>
                <c:pt idx="4">
                  <c:v>15710.47670749773</c:v>
                </c:pt>
                <c:pt idx="5">
                  <c:v>15782.74514772658</c:v>
                </c:pt>
                <c:pt idx="6">
                  <c:v>15892.99658476222</c:v>
                </c:pt>
                <c:pt idx="7">
                  <c:v>16168.67205552024</c:v>
                </c:pt>
                <c:pt idx="8">
                  <c:v>16406.33432574471</c:v>
                </c:pt>
              </c:numCache>
            </c:numRef>
          </c:val>
        </c:ser>
        <c:ser>
          <c:idx val="3"/>
          <c:order val="3"/>
          <c:tx>
            <c:strRef>
              <c:f>'Global Results'!$B$213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Results'!$C$213:$K$213</c:f>
              <c:numCache>
                <c:formatCode>_-* #,##0_-;\-* #,##0_-;_-* "-"??_-;_-@_-</c:formatCode>
                <c:ptCount val="9"/>
                <c:pt idx="0">
                  <c:v>12918.3176247408</c:v>
                </c:pt>
                <c:pt idx="1">
                  <c:v>11016.7255686134</c:v>
                </c:pt>
                <c:pt idx="2">
                  <c:v>12291.65560586158</c:v>
                </c:pt>
                <c:pt idx="3">
                  <c:v>12339.34228570314</c:v>
                </c:pt>
                <c:pt idx="4">
                  <c:v>13485.62618233261</c:v>
                </c:pt>
                <c:pt idx="5">
                  <c:v>13183.32139301355</c:v>
                </c:pt>
                <c:pt idx="6">
                  <c:v>12793.83305917276</c:v>
                </c:pt>
                <c:pt idx="7">
                  <c:v>12281.41464718492</c:v>
                </c:pt>
                <c:pt idx="8">
                  <c:v>11946.7313014874</c:v>
                </c:pt>
              </c:numCache>
            </c:numRef>
          </c:val>
        </c:ser>
        <c:ser>
          <c:idx val="4"/>
          <c:order val="4"/>
          <c:tx>
            <c:strRef>
              <c:f>'Global Results'!$B$214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Results'!$C$214:$K$214</c:f>
              <c:numCache>
                <c:formatCode>_-* #,##0_-;\-* #,##0_-;_-* "-"??_-;_-@_-</c:formatCode>
                <c:ptCount val="9"/>
                <c:pt idx="0">
                  <c:v>17215.37109300794</c:v>
                </c:pt>
                <c:pt idx="1">
                  <c:v>17352.22438746512</c:v>
                </c:pt>
                <c:pt idx="2">
                  <c:v>17405.21874715994</c:v>
                </c:pt>
                <c:pt idx="3">
                  <c:v>16288.04515686307</c:v>
                </c:pt>
                <c:pt idx="4">
                  <c:v>17007.57596642427</c:v>
                </c:pt>
                <c:pt idx="5">
                  <c:v>16491.35836371103</c:v>
                </c:pt>
                <c:pt idx="6">
                  <c:v>16787.68694385668</c:v>
                </c:pt>
                <c:pt idx="7">
                  <c:v>16811.56552729947</c:v>
                </c:pt>
                <c:pt idx="8">
                  <c:v>16579.03913778389</c:v>
                </c:pt>
              </c:numCache>
            </c:numRef>
          </c:val>
        </c:ser>
        <c:ser>
          <c:idx val="5"/>
          <c:order val="5"/>
          <c:tx>
            <c:strRef>
              <c:f>'Global Results'!$B$218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Results'!$C$218:$K$218</c:f>
              <c:numCache>
                <c:formatCode>_-* #,##0_-;\-* #,##0_-;_-* "-"??_-;_-@_-</c:formatCode>
                <c:ptCount val="9"/>
                <c:pt idx="0">
                  <c:v>1132.129693886211</c:v>
                </c:pt>
                <c:pt idx="1">
                  <c:v>1293.718933835632</c:v>
                </c:pt>
                <c:pt idx="2">
                  <c:v>1276.056054778085</c:v>
                </c:pt>
                <c:pt idx="3">
                  <c:v>1285.069758404144</c:v>
                </c:pt>
                <c:pt idx="4">
                  <c:v>1255.277638286882</c:v>
                </c:pt>
                <c:pt idx="5">
                  <c:v>1129.166823169727</c:v>
                </c:pt>
                <c:pt idx="6">
                  <c:v>1016.255418501795</c:v>
                </c:pt>
                <c:pt idx="7">
                  <c:v>915.907541124993</c:v>
                </c:pt>
                <c:pt idx="8">
                  <c:v>843.937209970045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046912"/>
        <c:axId val="-123044160"/>
      </c:areaChart>
      <c:catAx>
        <c:axId val="-12304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3044160"/>
        <c:crosses val="autoZero"/>
        <c:auto val="1"/>
        <c:lblAlgn val="ctr"/>
        <c:lblOffset val="100"/>
        <c:noMultiLvlLbl val="0"/>
      </c:catAx>
      <c:valAx>
        <c:axId val="-1230441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304691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38622919936032"/>
                <c:y val="0.133184720198667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72754143494301"/>
          <c:y val="0.174561804034851"/>
          <c:w val="0.984645669291339"/>
          <c:h val="0.7159996272655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95328282828"/>
          <c:y val="0.0528455284552845"/>
          <c:w val="0.65917601010101"/>
          <c:h val="0.80770671296296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Results'!$B$37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Results'!$C$37:$K$37</c:f>
              <c:numCache>
                <c:formatCode>_-* #,##0_-;\-* #,##0_-;_-* "-"??_-;_-@_-</c:formatCode>
                <c:ptCount val="9"/>
                <c:pt idx="0">
                  <c:v>185.744870788513</c:v>
                </c:pt>
                <c:pt idx="1">
                  <c:v>197.292432295475</c:v>
                </c:pt>
                <c:pt idx="2">
                  <c:v>206.467564061641</c:v>
                </c:pt>
                <c:pt idx="3">
                  <c:v>223.768944444571</c:v>
                </c:pt>
                <c:pt idx="4">
                  <c:v>240.052985424359</c:v>
                </c:pt>
                <c:pt idx="5">
                  <c:v>261.362704410146</c:v>
                </c:pt>
                <c:pt idx="6">
                  <c:v>286.586020703014</c:v>
                </c:pt>
                <c:pt idx="7">
                  <c:v>298.64771463179</c:v>
                </c:pt>
                <c:pt idx="8">
                  <c:v>312.408842529274</c:v>
                </c:pt>
              </c:numCache>
            </c:numRef>
          </c:val>
        </c:ser>
        <c:ser>
          <c:idx val="1"/>
          <c:order val="1"/>
          <c:tx>
            <c:strRef>
              <c:f>'Global Results'!$B$38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Results'!$C$38:$K$38</c:f>
              <c:numCache>
                <c:formatCode>_-* #,##0_-;\-* #,##0_-;_-* "-"??_-;_-@_-</c:formatCode>
                <c:ptCount val="9"/>
                <c:pt idx="0">
                  <c:v>3022.376729904</c:v>
                </c:pt>
                <c:pt idx="1">
                  <c:v>3275.537647197144</c:v>
                </c:pt>
                <c:pt idx="2">
                  <c:v>3235.120212243601</c:v>
                </c:pt>
                <c:pt idx="3">
                  <c:v>3242.828055198777</c:v>
                </c:pt>
                <c:pt idx="4">
                  <c:v>3422.426075559367</c:v>
                </c:pt>
                <c:pt idx="5">
                  <c:v>3544.845620837742</c:v>
                </c:pt>
                <c:pt idx="6">
                  <c:v>3683.83779994403</c:v>
                </c:pt>
                <c:pt idx="7">
                  <c:v>3535.031209189521</c:v>
                </c:pt>
                <c:pt idx="8">
                  <c:v>3509.588230344883</c:v>
                </c:pt>
              </c:numCache>
            </c:numRef>
          </c:val>
        </c:ser>
        <c:ser>
          <c:idx val="2"/>
          <c:order val="2"/>
          <c:tx>
            <c:strRef>
              <c:f>'Global Results'!$B$39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Results'!$C$39:$K$39</c:f>
              <c:numCache>
                <c:formatCode>_-* #,##0_-;\-* #,##0_-;_-* "-"??_-;_-@_-</c:formatCode>
                <c:ptCount val="9"/>
                <c:pt idx="0">
                  <c:v>3674.533808454627</c:v>
                </c:pt>
                <c:pt idx="1">
                  <c:v>3622.838262528419</c:v>
                </c:pt>
                <c:pt idx="2">
                  <c:v>3731.999359067923</c:v>
                </c:pt>
                <c:pt idx="3">
                  <c:v>3604.931308374753</c:v>
                </c:pt>
                <c:pt idx="4">
                  <c:v>3622.866290008461</c:v>
                </c:pt>
                <c:pt idx="5">
                  <c:v>3640.980621458501</c:v>
                </c:pt>
                <c:pt idx="6">
                  <c:v>3659.094952908542</c:v>
                </c:pt>
                <c:pt idx="7">
                  <c:v>3677.390427673088</c:v>
                </c:pt>
                <c:pt idx="8">
                  <c:v>3695.685902437628</c:v>
                </c:pt>
              </c:numCache>
            </c:numRef>
          </c:val>
        </c:ser>
        <c:ser>
          <c:idx val="3"/>
          <c:order val="3"/>
          <c:tx>
            <c:strRef>
              <c:f>'Global Results'!$B$41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Results'!$C$41:$K$41</c:f>
              <c:numCache>
                <c:formatCode>_-* #,##0_-;\-* #,##0_-;_-* "-"??_-;_-@_-</c:formatCode>
                <c:ptCount val="9"/>
                <c:pt idx="0">
                  <c:v>3058.109560656</c:v>
                </c:pt>
                <c:pt idx="1">
                  <c:v>3642.325819397308</c:v>
                </c:pt>
                <c:pt idx="2">
                  <c:v>3506.086619592525</c:v>
                </c:pt>
                <c:pt idx="3">
                  <c:v>3531.534203707535</c:v>
                </c:pt>
                <c:pt idx="4">
                  <c:v>3788.503681240166</c:v>
                </c:pt>
                <c:pt idx="5">
                  <c:v>3919.770891359792</c:v>
                </c:pt>
                <c:pt idx="6">
                  <c:v>3952.538041907568</c:v>
                </c:pt>
                <c:pt idx="7">
                  <c:v>4029.336079324256</c:v>
                </c:pt>
                <c:pt idx="8">
                  <c:v>4055.304582252432</c:v>
                </c:pt>
              </c:numCache>
            </c:numRef>
          </c:val>
        </c:ser>
        <c:ser>
          <c:idx val="4"/>
          <c:order val="4"/>
          <c:tx>
            <c:strRef>
              <c:f>'Global Results'!$B$42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Results'!$C$42:$K$42</c:f>
              <c:numCache>
                <c:formatCode>_-* #,##0_-;\-* #,##0_-;_-* "-"??_-;_-@_-</c:formatCode>
                <c:ptCount val="9"/>
                <c:pt idx="0">
                  <c:v>156.809183816627</c:v>
                </c:pt>
                <c:pt idx="1">
                  <c:v>192.982044099509</c:v>
                </c:pt>
                <c:pt idx="2">
                  <c:v>137.707563778384</c:v>
                </c:pt>
                <c:pt idx="3">
                  <c:v>68.084694830494</c:v>
                </c:pt>
                <c:pt idx="4">
                  <c:v>179.41225768344</c:v>
                </c:pt>
                <c:pt idx="5">
                  <c:v>279.754290637107</c:v>
                </c:pt>
                <c:pt idx="6">
                  <c:v>297.02441310022</c:v>
                </c:pt>
                <c:pt idx="7">
                  <c:v>540.751744232933</c:v>
                </c:pt>
                <c:pt idx="8">
                  <c:v>691.147058838928</c:v>
                </c:pt>
              </c:numCache>
            </c:numRef>
          </c:val>
        </c:ser>
        <c:ser>
          <c:idx val="5"/>
          <c:order val="5"/>
          <c:tx>
            <c:strRef>
              <c:f>'Global Results'!$B$46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Results'!$C$46:$K$46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005312"/>
        <c:axId val="-123002560"/>
      </c:areaChart>
      <c:catAx>
        <c:axId val="-12300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3002560"/>
        <c:crosses val="autoZero"/>
        <c:auto val="1"/>
        <c:lblAlgn val="ctr"/>
        <c:lblOffset val="100"/>
        <c:noMultiLvlLbl val="0"/>
      </c:catAx>
      <c:valAx>
        <c:axId val="-1230025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consumption by sector (EJ)</a:t>
                </a:r>
              </a:p>
            </c:rich>
          </c:tx>
          <c:layout>
            <c:manualLayout>
              <c:xMode val="edge"/>
              <c:yMode val="edge"/>
              <c:x val="0.0107386576677915"/>
              <c:y val="0.16409425591712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3005312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8433886940603"/>
          <c:y val="0.0442491812417253"/>
          <c:w val="0.138659873398178"/>
          <c:h val="0.73453766288063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58258790038482"/>
          <c:y val="0.0378369725060963"/>
          <c:w val="0.663458877441706"/>
          <c:h val="0.8038193630051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'Global Results'!$B$225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Results'!$C$225:$K$225</c:f>
              <c:numCache>
                <c:formatCode>_-* #,##0_-;\-* #,##0_-;_-* "-"??_-;_-@_-</c:formatCode>
                <c:ptCount val="9"/>
                <c:pt idx="0">
                  <c:v>56.35249303145435</c:v>
                </c:pt>
                <c:pt idx="1">
                  <c:v>58.5929255666717</c:v>
                </c:pt>
                <c:pt idx="2">
                  <c:v>58.82750649820769</c:v>
                </c:pt>
                <c:pt idx="3">
                  <c:v>61.84418235671233</c:v>
                </c:pt>
                <c:pt idx="4">
                  <c:v>63.00493526408984</c:v>
                </c:pt>
                <c:pt idx="5">
                  <c:v>65.33831412337808</c:v>
                </c:pt>
                <c:pt idx="6">
                  <c:v>67.98190422930386</c:v>
                </c:pt>
                <c:pt idx="7">
                  <c:v>70.832152199183</c:v>
                </c:pt>
                <c:pt idx="8">
                  <c:v>73.99206927954185</c:v>
                </c:pt>
              </c:numCache>
            </c:numRef>
          </c:val>
        </c:ser>
        <c:ser>
          <c:idx val="1"/>
          <c:order val="1"/>
          <c:tx>
            <c:strRef>
              <c:f>'Global Results'!$B$226</c:f>
              <c:strCache>
                <c:ptCount val="1"/>
                <c:pt idx="0">
                  <c:v>Commercial Sector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Results'!$C$226:$K$226</c:f>
              <c:numCache>
                <c:formatCode>_-* #,##0_-;\-* #,##0_-;_-* "-"??_-;_-@_-</c:formatCode>
                <c:ptCount val="9"/>
                <c:pt idx="0">
                  <c:v>181.6898645125183</c:v>
                </c:pt>
                <c:pt idx="1">
                  <c:v>105.0452648178614</c:v>
                </c:pt>
                <c:pt idx="2">
                  <c:v>78.18770721988953</c:v>
                </c:pt>
                <c:pt idx="3">
                  <c:v>80.24206350726406</c:v>
                </c:pt>
                <c:pt idx="4">
                  <c:v>80.40852674868921</c:v>
                </c:pt>
                <c:pt idx="5">
                  <c:v>89.36821984389288</c:v>
                </c:pt>
                <c:pt idx="6">
                  <c:v>89.6871105470135</c:v>
                </c:pt>
                <c:pt idx="7">
                  <c:v>105.4418502164248</c:v>
                </c:pt>
                <c:pt idx="8">
                  <c:v>113.6422485635693</c:v>
                </c:pt>
              </c:numCache>
            </c:numRef>
          </c:val>
        </c:ser>
        <c:ser>
          <c:idx val="2"/>
          <c:order val="2"/>
          <c:tx>
            <c:strRef>
              <c:f>'Global Results'!$B$227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Results'!$C$227:$K$227</c:f>
              <c:numCache>
                <c:formatCode>_-* #,##0_-;\-* #,##0_-;_-* "-"??_-;_-@_-</c:formatCode>
                <c:ptCount val="9"/>
                <c:pt idx="0">
                  <c:v>1141.0926583397</c:v>
                </c:pt>
                <c:pt idx="1">
                  <c:v>1167.943531689581</c:v>
                </c:pt>
                <c:pt idx="2">
                  <c:v>983.6402162803332</c:v>
                </c:pt>
                <c:pt idx="3">
                  <c:v>933.0041905387096</c:v>
                </c:pt>
                <c:pt idx="4">
                  <c:v>856.9714165121845</c:v>
                </c:pt>
                <c:pt idx="5">
                  <c:v>797.5892453165207</c:v>
                </c:pt>
                <c:pt idx="6">
                  <c:v>725.1130688218827</c:v>
                </c:pt>
                <c:pt idx="7">
                  <c:v>655.4964872338268</c:v>
                </c:pt>
                <c:pt idx="8">
                  <c:v>480.7562379542226</c:v>
                </c:pt>
              </c:numCache>
            </c:numRef>
          </c:val>
        </c:ser>
        <c:ser>
          <c:idx val="3"/>
          <c:order val="3"/>
          <c:tx>
            <c:strRef>
              <c:f>'Global Results'!$B$228</c:f>
              <c:strCache>
                <c:ptCount val="1"/>
                <c:pt idx="0">
                  <c:v>CO2 Capture 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Results'!$C$228:$K$228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0.004490053384436</c:v>
                </c:pt>
                <c:pt idx="2">
                  <c:v>0.004254836827751</c:v>
                </c:pt>
                <c:pt idx="3">
                  <c:v>-86.16608986547037</c:v>
                </c:pt>
                <c:pt idx="4">
                  <c:v>-154.9265420176034</c:v>
                </c:pt>
                <c:pt idx="5">
                  <c:v>-194.1578741289978</c:v>
                </c:pt>
                <c:pt idx="6">
                  <c:v>-253.2202207555527</c:v>
                </c:pt>
                <c:pt idx="7">
                  <c:v>-305.0891325283472</c:v>
                </c:pt>
                <c:pt idx="8">
                  <c:v>-270.0180048780767</c:v>
                </c:pt>
              </c:numCache>
            </c:numRef>
          </c:val>
        </c:ser>
        <c:ser>
          <c:idx val="4"/>
          <c:order val="4"/>
          <c:tx>
            <c:strRef>
              <c:f>'Global Results'!$B$230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Results'!$C$230:$K$230</c:f>
              <c:numCache>
                <c:formatCode>_-* #,##0_-;\-* #,##0_-;_-* "-"??_-;_-@_-</c:formatCode>
                <c:ptCount val="9"/>
                <c:pt idx="0">
                  <c:v>475.169063947304</c:v>
                </c:pt>
                <c:pt idx="1">
                  <c:v>453.6546274043643</c:v>
                </c:pt>
                <c:pt idx="2">
                  <c:v>389.2532768482689</c:v>
                </c:pt>
                <c:pt idx="3">
                  <c:v>384.0775996806479</c:v>
                </c:pt>
                <c:pt idx="4">
                  <c:v>385.1050770236231</c:v>
                </c:pt>
                <c:pt idx="5">
                  <c:v>363.2618484749663</c:v>
                </c:pt>
                <c:pt idx="6">
                  <c:v>367.3836921241098</c:v>
                </c:pt>
                <c:pt idx="7">
                  <c:v>350.1142646993797</c:v>
                </c:pt>
                <c:pt idx="8">
                  <c:v>350.8589897637061</c:v>
                </c:pt>
              </c:numCache>
            </c:numRef>
          </c:val>
        </c:ser>
        <c:ser>
          <c:idx val="15"/>
          <c:order val="5"/>
          <c:tx>
            <c:strRef>
              <c:f>'Global Results'!$B$231</c:f>
              <c:strCache>
                <c:ptCount val="1"/>
                <c:pt idx="0">
                  <c:v>CO2 Capture Industry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'Global Results'!$C$231:$K$231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-38.81237668866444</c:v>
                </c:pt>
                <c:pt idx="4">
                  <c:v>-56.25415687650826</c:v>
                </c:pt>
                <c:pt idx="5">
                  <c:v>-79.82832520307325</c:v>
                </c:pt>
                <c:pt idx="6">
                  <c:v>-98.85081648747311</c:v>
                </c:pt>
                <c:pt idx="7">
                  <c:v>-108.0889532331834</c:v>
                </c:pt>
                <c:pt idx="8">
                  <c:v>-122.5164707483994</c:v>
                </c:pt>
              </c:numCache>
            </c:numRef>
          </c:val>
        </c:ser>
        <c:ser>
          <c:idx val="5"/>
          <c:order val="6"/>
          <c:tx>
            <c:strRef>
              <c:f>'Global Results'!$B$232</c:f>
              <c:strCache>
                <c:ptCount val="1"/>
                <c:pt idx="0">
                  <c:v>Residential Sector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Results'!$C$232:$K$232</c:f>
              <c:numCache>
                <c:formatCode>_-* #,##0_-;\-* #,##0_-;_-* "-"??_-;_-@_-</c:formatCode>
                <c:ptCount val="9"/>
                <c:pt idx="0">
                  <c:v>456.579957984027</c:v>
                </c:pt>
                <c:pt idx="1">
                  <c:v>264.9161571262238</c:v>
                </c:pt>
                <c:pt idx="2">
                  <c:v>274.8772264409913</c:v>
                </c:pt>
                <c:pt idx="3">
                  <c:v>321.3774945538345</c:v>
                </c:pt>
                <c:pt idx="4">
                  <c:v>362.4829373520801</c:v>
                </c:pt>
                <c:pt idx="5">
                  <c:v>374.8898795277427</c:v>
                </c:pt>
                <c:pt idx="6">
                  <c:v>378.0241971191144</c:v>
                </c:pt>
                <c:pt idx="7">
                  <c:v>388.0292227788665</c:v>
                </c:pt>
                <c:pt idx="8">
                  <c:v>373.0434516704474</c:v>
                </c:pt>
              </c:numCache>
            </c:numRef>
          </c:val>
        </c:ser>
        <c:ser>
          <c:idx val="6"/>
          <c:order val="7"/>
          <c:tx>
            <c:strRef>
              <c:f>'Global Results'!$B$233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Results'!$C$233:$K$233</c:f>
              <c:numCache>
                <c:formatCode>_-* #,##0_-;\-* #,##0_-;_-* "-"??_-;_-@_-</c:formatCode>
                <c:ptCount val="9"/>
                <c:pt idx="0">
                  <c:v>953.1157323008757</c:v>
                </c:pt>
                <c:pt idx="1">
                  <c:v>885.782183865977</c:v>
                </c:pt>
                <c:pt idx="2">
                  <c:v>859.725133503499</c:v>
                </c:pt>
                <c:pt idx="3">
                  <c:v>801.946229713408</c:v>
                </c:pt>
                <c:pt idx="4">
                  <c:v>761.316066475335</c:v>
                </c:pt>
                <c:pt idx="5">
                  <c:v>736.7910494564712</c:v>
                </c:pt>
                <c:pt idx="6">
                  <c:v>736.0692679844119</c:v>
                </c:pt>
                <c:pt idx="7">
                  <c:v>708.3646994401635</c:v>
                </c:pt>
                <c:pt idx="8">
                  <c:v>689.6940604823416</c:v>
                </c:pt>
              </c:numCache>
            </c:numRef>
          </c:val>
        </c:ser>
        <c:ser>
          <c:idx val="7"/>
          <c:order val="8"/>
          <c:tx>
            <c:strRef>
              <c:f>'Global Results'!$B$237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C0504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Results'!$C$237:$K$237</c:f>
              <c:numCache>
                <c:formatCode>_-* #,##0_-;\-* #,##0_-;_-* "-"??_-;_-@_-</c:formatCode>
                <c:ptCount val="9"/>
                <c:pt idx="0">
                  <c:v>196.0785274965222</c:v>
                </c:pt>
                <c:pt idx="1">
                  <c:v>318.0718589940782</c:v>
                </c:pt>
                <c:pt idx="2">
                  <c:v>295.3835954270415</c:v>
                </c:pt>
                <c:pt idx="3">
                  <c:v>305.7578171758762</c:v>
                </c:pt>
                <c:pt idx="4">
                  <c:v>296.5446568985</c:v>
                </c:pt>
                <c:pt idx="5">
                  <c:v>270.1549322879227</c:v>
                </c:pt>
                <c:pt idx="6">
                  <c:v>246.1738056301922</c:v>
                </c:pt>
                <c:pt idx="7">
                  <c:v>223.7466281172684</c:v>
                </c:pt>
                <c:pt idx="8">
                  <c:v>206.678360793564</c:v>
                </c:pt>
              </c:numCache>
            </c:numRef>
          </c:val>
        </c:ser>
        <c:ser>
          <c:idx val="8"/>
          <c:order val="9"/>
          <c:tx>
            <c:strRef>
              <c:f>'Global Results'!$B$238</c:f>
              <c:strCache>
                <c:ptCount val="1"/>
                <c:pt idx="0">
                  <c:v>CO2 Capture Upstream</c:v>
                </c:pt>
              </c:strCache>
            </c:strRef>
          </c:tx>
          <c:spPr>
            <a:solidFill>
              <a:srgbClr val="9BBB5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Results'!$C$238:$K$238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-0.004490053384436</c:v>
                </c:pt>
                <c:pt idx="2">
                  <c:v>-0.004254836827751</c:v>
                </c:pt>
                <c:pt idx="3">
                  <c:v>-0.004207483755479</c:v>
                </c:pt>
                <c:pt idx="4">
                  <c:v>-0.003673381153157</c:v>
                </c:pt>
                <c:pt idx="5">
                  <c:v>-0.003203786595492</c:v>
                </c:pt>
                <c:pt idx="6">
                  <c:v>-0.003061570715643</c:v>
                </c:pt>
                <c:pt idx="7">
                  <c:v>-0.002981724801419</c:v>
                </c:pt>
                <c:pt idx="8">
                  <c:v>-0.002955519174448</c:v>
                </c:pt>
              </c:numCache>
            </c:numRef>
          </c:val>
        </c:ser>
        <c:ser>
          <c:idx val="9"/>
          <c:order val="10"/>
          <c:tx>
            <c:strRef>
              <c:f>'Global Results'!$B$239</c:f>
              <c:strCache>
                <c:ptCount val="1"/>
                <c:pt idx="0">
                  <c:v>Afforestation</c:v>
                </c:pt>
              </c:strCache>
            </c:strRef>
          </c:tx>
          <c:spPr>
            <a:solidFill>
              <a:srgbClr val="8064A2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Results'!$C$239:$K$239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1"/>
          <c:tx>
            <c:strRef>
              <c:f>'Global Results'!$B$240</c:f>
              <c:strCache>
                <c:ptCount val="1"/>
                <c:pt idx="0">
                  <c:v>Deforestation</c:v>
                </c:pt>
              </c:strCache>
            </c:strRef>
          </c:tx>
          <c:spPr>
            <a:solidFill>
              <a:srgbClr val="4BACC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Results'!$C$240:$K$240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'Global Results'!$B$229</c:f>
              <c:strCache>
                <c:ptCount val="1"/>
                <c:pt idx="0">
                  <c:v>Sequestration from biomass with CCS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Results'!$C$229:$K$229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-42.2064380523958</c:v>
                </c:pt>
                <c:pt idx="4">
                  <c:v>-52.96785969321837</c:v>
                </c:pt>
                <c:pt idx="5">
                  <c:v>-88.8869323913836</c:v>
                </c:pt>
                <c:pt idx="6">
                  <c:v>-122.7637835612868</c:v>
                </c:pt>
                <c:pt idx="7">
                  <c:v>-173.7437854193494</c:v>
                </c:pt>
                <c:pt idx="8">
                  <c:v>-310.1853413775131</c:v>
                </c:pt>
              </c:numCache>
            </c:numRef>
          </c:val>
        </c:ser>
        <c:ser>
          <c:idx val="16"/>
          <c:order val="13"/>
          <c:tx>
            <c:strRef>
              <c:f>'Global Results'!$B$241</c:f>
              <c:strCache>
                <c:ptCount val="1"/>
                <c:pt idx="0">
                  <c:v>CO2 Backstop</c:v>
                </c:pt>
              </c:strCache>
            </c:strRef>
          </c:tx>
          <c:spPr>
            <a:solidFill>
              <a:srgbClr val="A9CED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'Global Results'!$C$241:$K$241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22925936"/>
        <c:axId val="-122923456"/>
      </c:barChart>
      <c:lineChart>
        <c:grouping val="standard"/>
        <c:varyColors val="0"/>
        <c:ser>
          <c:idx val="12"/>
          <c:order val="14"/>
          <c:tx>
            <c:strRef>
              <c:f>'Global Results'!$B$243</c:f>
              <c:strCache>
                <c:ptCount val="1"/>
                <c:pt idx="0">
                  <c:v>Total emissions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Results'!$C$243:$K$243</c:f>
              <c:numCache>
                <c:formatCode>_-* #,##0_-;\-* #,##0_-;_-* "-"??_-;_-@_-</c:formatCode>
                <c:ptCount val="9"/>
                <c:pt idx="0">
                  <c:v>3460.078297612402</c:v>
                </c:pt>
                <c:pt idx="1">
                  <c:v>3254.006549464758</c:v>
                </c:pt>
                <c:pt idx="2">
                  <c:v>2939.894662218231</c:v>
                </c:pt>
                <c:pt idx="3">
                  <c:v>2888.249577526453</c:v>
                </c:pt>
                <c:pt idx="4">
                  <c:v>2805.833616274501</c:v>
                </c:pt>
                <c:pt idx="5">
                  <c:v>2697.393489030895</c:v>
                </c:pt>
                <c:pt idx="6">
                  <c:v>2610.433046456028</c:v>
                </c:pt>
                <c:pt idx="7">
                  <c:v>2502.025304685113</c:v>
                </c:pt>
                <c:pt idx="8">
                  <c:v>2288.665418507393</c:v>
                </c:pt>
              </c:numCache>
            </c:numRef>
          </c:val>
          <c:smooth val="0"/>
        </c:ser>
        <c:ser>
          <c:idx val="13"/>
          <c:order val="15"/>
          <c:tx>
            <c:strRef>
              <c:f>'Global Results'!$B$244</c:f>
              <c:strCache>
                <c:ptCount val="1"/>
                <c:pt idx="0">
                  <c:v>Total (net CCS)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Results'!$C$244:$K$244</c:f>
              <c:numCache>
                <c:formatCode>_-* #,##0_-;\-* #,##0_-;_-* "-"??_-;_-@_-</c:formatCode>
                <c:ptCount val="9"/>
                <c:pt idx="0">
                  <c:v>3460.078297612402</c:v>
                </c:pt>
                <c:pt idx="1">
                  <c:v>3254.006549464758</c:v>
                </c:pt>
                <c:pt idx="2">
                  <c:v>2939.894662218231</c:v>
                </c:pt>
                <c:pt idx="3">
                  <c:v>2763.266903488563</c:v>
                </c:pt>
                <c:pt idx="4">
                  <c:v>2594.649243999237</c:v>
                </c:pt>
                <c:pt idx="5">
                  <c:v>2423.404085912228</c:v>
                </c:pt>
                <c:pt idx="6">
                  <c:v>2258.358947642287</c:v>
                </c:pt>
                <c:pt idx="7">
                  <c:v>2088.84423719878</c:v>
                </c:pt>
                <c:pt idx="8">
                  <c:v>1896.127987361742</c:v>
                </c:pt>
              </c:numCache>
            </c:numRef>
          </c:val>
          <c:smooth val="0"/>
        </c:ser>
        <c:ser>
          <c:idx val="14"/>
          <c:order val="16"/>
          <c:tx>
            <c:strRef>
              <c:f>'Global Results'!$B$245</c:f>
              <c:strCache>
                <c:ptCount val="1"/>
                <c:pt idx="0">
                  <c:v>Total (net CCS and ATM sinks)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lgDash"/>
            </a:ln>
          </c:spPr>
          <c:marker>
            <c:symbol val="none"/>
          </c:marker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Results'!$C$245:$K$245</c:f>
              <c:numCache>
                <c:formatCode>_-* #,##0_-;\-* #,##0_-;_-* "-"??_-;_-@_-</c:formatCode>
                <c:ptCount val="9"/>
                <c:pt idx="0">
                  <c:v>3460.078297612402</c:v>
                </c:pt>
                <c:pt idx="1">
                  <c:v>3254.006549464758</c:v>
                </c:pt>
                <c:pt idx="2">
                  <c:v>2939.894662218231</c:v>
                </c:pt>
                <c:pt idx="3">
                  <c:v>2721.060465436167</c:v>
                </c:pt>
                <c:pt idx="4">
                  <c:v>2541.681384306019</c:v>
                </c:pt>
                <c:pt idx="5">
                  <c:v>2334.517153520844</c:v>
                </c:pt>
                <c:pt idx="6">
                  <c:v>2135.595164081</c:v>
                </c:pt>
                <c:pt idx="7">
                  <c:v>1915.100451779431</c:v>
                </c:pt>
                <c:pt idx="8">
                  <c:v>1585.94264598423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2925936"/>
        <c:axId val="-122923456"/>
      </c:lineChart>
      <c:catAx>
        <c:axId val="-12292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923456"/>
        <c:crosses val="autoZero"/>
        <c:auto val="1"/>
        <c:lblAlgn val="ctr"/>
        <c:lblOffset val="100"/>
        <c:noMultiLvlLbl val="0"/>
      </c:catAx>
      <c:valAx>
        <c:axId val="-12292345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Emissions by Sector (GtCO2)</a:t>
                </a:r>
              </a:p>
            </c:rich>
          </c:tx>
          <c:layout>
            <c:manualLayout>
              <c:xMode val="edge"/>
              <c:yMode val="edge"/>
              <c:x val="0.000663446480954586"/>
              <c:y val="0.22279306900796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925936"/>
        <c:crosses val="autoZero"/>
        <c:crossBetween val="between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52124881448642"/>
          <c:y val="0.0353993914477504"/>
          <c:w val="0.977622356029026"/>
          <c:h val="0.9734838454927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87965461053531"/>
          <c:y val="0.0502546814675688"/>
          <c:w val="0.704086111111111"/>
          <c:h val="0.832449934583865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Results'!$B$264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4572A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Results'!$C$264:$K$264</c:f>
              <c:numCache>
                <c:formatCode>0.00</c:formatCode>
                <c:ptCount val="9"/>
                <c:pt idx="0">
                  <c:v>0.877370798470917</c:v>
                </c:pt>
                <c:pt idx="1">
                  <c:v>0.877462579625023</c:v>
                </c:pt>
                <c:pt idx="2">
                  <c:v>0.877522962447949</c:v>
                </c:pt>
                <c:pt idx="3">
                  <c:v>0.877554977339283</c:v>
                </c:pt>
                <c:pt idx="4">
                  <c:v>0.877558234086731</c:v>
                </c:pt>
                <c:pt idx="5">
                  <c:v>0.877579004744383</c:v>
                </c:pt>
                <c:pt idx="6">
                  <c:v>0.877603914045511</c:v>
                </c:pt>
                <c:pt idx="7">
                  <c:v>0.877631138655906</c:v>
                </c:pt>
                <c:pt idx="8">
                  <c:v>0.877661906295282</c:v>
                </c:pt>
              </c:numCache>
            </c:numRef>
          </c:val>
        </c:ser>
        <c:ser>
          <c:idx val="1"/>
          <c:order val="1"/>
          <c:tx>
            <c:strRef>
              <c:f>'Global Results'!$B$265</c:f>
              <c:strCache>
                <c:ptCount val="1"/>
                <c:pt idx="0">
                  <c:v>Commercial Sector</c:v>
                </c:pt>
              </c:strCache>
            </c:strRef>
          </c:tx>
          <c:spPr>
            <a:solidFill>
              <a:srgbClr val="AA464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Results'!$C$265:$K$265</c:f>
              <c:numCache>
                <c:formatCode>0.00</c:formatCode>
                <c:ptCount val="9"/>
                <c:pt idx="0">
                  <c:v>0.00110412192452374</c:v>
                </c:pt>
                <c:pt idx="1">
                  <c:v>0.00065405467103717</c:v>
                </c:pt>
                <c:pt idx="2">
                  <c:v>0.000312435337981332</c:v>
                </c:pt>
                <c:pt idx="3">
                  <c:v>0.000294414318631507</c:v>
                </c:pt>
                <c:pt idx="4">
                  <c:v>0.000274874099373229</c:v>
                </c:pt>
                <c:pt idx="5">
                  <c:v>0.000315133407396803</c:v>
                </c:pt>
                <c:pt idx="6">
                  <c:v>0.000316020018711592</c:v>
                </c:pt>
                <c:pt idx="7">
                  <c:v>0.000358339378174623</c:v>
                </c:pt>
                <c:pt idx="8">
                  <c:v>0.000436210650504562</c:v>
                </c:pt>
              </c:numCache>
            </c:numRef>
          </c:val>
        </c:ser>
        <c:ser>
          <c:idx val="2"/>
          <c:order val="2"/>
          <c:tx>
            <c:strRef>
              <c:f>'Global Results'!$B$266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89A54E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Results'!$C$266:$K$266</c:f>
              <c:numCache>
                <c:formatCode>0.00</c:formatCode>
                <c:ptCount val="9"/>
                <c:pt idx="0">
                  <c:v>0.0200274614267221</c:v>
                </c:pt>
                <c:pt idx="1">
                  <c:v>0.0175080142554621</c:v>
                </c:pt>
                <c:pt idx="2">
                  <c:v>0.016086394437881</c:v>
                </c:pt>
                <c:pt idx="3">
                  <c:v>0.0151700142050781</c:v>
                </c:pt>
                <c:pt idx="4">
                  <c:v>0.0138432428045521</c:v>
                </c:pt>
                <c:pt idx="5">
                  <c:v>0.0126764916603076</c:v>
                </c:pt>
                <c:pt idx="6">
                  <c:v>0.0116371008758415</c:v>
                </c:pt>
                <c:pt idx="7">
                  <c:v>0.0101600108275128</c:v>
                </c:pt>
                <c:pt idx="8">
                  <c:v>0.00807726817998251</c:v>
                </c:pt>
              </c:numCache>
            </c:numRef>
          </c:val>
        </c:ser>
        <c:ser>
          <c:idx val="3"/>
          <c:order val="3"/>
          <c:tx>
            <c:strRef>
              <c:f>'Global Results'!$B$267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71588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Results'!$C$267:$K$267</c:f>
              <c:numCache>
                <c:formatCode>0.00</c:formatCode>
                <c:ptCount val="9"/>
                <c:pt idx="0">
                  <c:v>0.273020010145101</c:v>
                </c:pt>
                <c:pt idx="1">
                  <c:v>0.00566005023386715</c:v>
                </c:pt>
                <c:pt idx="2">
                  <c:v>0.0118880306640918</c:v>
                </c:pt>
                <c:pt idx="3">
                  <c:v>0.00777081468967117</c:v>
                </c:pt>
                <c:pt idx="4">
                  <c:v>0.00598434275850988</c:v>
                </c:pt>
                <c:pt idx="5">
                  <c:v>0.00827724226119639</c:v>
                </c:pt>
                <c:pt idx="6">
                  <c:v>0.00784721768347265</c:v>
                </c:pt>
                <c:pt idx="7">
                  <c:v>0.010162769914379</c:v>
                </c:pt>
                <c:pt idx="8">
                  <c:v>0.0330976881322856</c:v>
                </c:pt>
              </c:numCache>
            </c:numRef>
          </c:val>
        </c:ser>
        <c:ser>
          <c:idx val="4"/>
          <c:order val="4"/>
          <c:tx>
            <c:strRef>
              <c:f>'Global Results'!$B$268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Results'!$C$268:$K$268</c:f>
              <c:numCache>
                <c:formatCode>0.00</c:formatCode>
                <c:ptCount val="9"/>
                <c:pt idx="0">
                  <c:v>0.0083595274157628</c:v>
                </c:pt>
                <c:pt idx="1">
                  <c:v>0.0116695470517316</c:v>
                </c:pt>
                <c:pt idx="2">
                  <c:v>0.0118385684600338</c:v>
                </c:pt>
                <c:pt idx="3">
                  <c:v>0.013611303905455</c:v>
                </c:pt>
                <c:pt idx="4">
                  <c:v>0.014374461308451</c:v>
                </c:pt>
                <c:pt idx="5">
                  <c:v>0.0123936593069515</c:v>
                </c:pt>
                <c:pt idx="6">
                  <c:v>0.0104001139622662</c:v>
                </c:pt>
                <c:pt idx="7">
                  <c:v>0.0080080032148956</c:v>
                </c:pt>
                <c:pt idx="8">
                  <c:v>0.00760344024954176</c:v>
                </c:pt>
              </c:numCache>
            </c:numRef>
          </c:val>
        </c:ser>
        <c:ser>
          <c:idx val="5"/>
          <c:order val="5"/>
          <c:tx>
            <c:strRef>
              <c:f>'Global Results'!$B$269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Results'!$C$269:$K$269</c:f>
              <c:numCache>
                <c:formatCode>0.00</c:formatCode>
                <c:ptCount val="9"/>
                <c:pt idx="0">
                  <c:v>0.0756953722584282</c:v>
                </c:pt>
                <c:pt idx="1">
                  <c:v>0.0705530829563069</c:v>
                </c:pt>
                <c:pt idx="2">
                  <c:v>0.0686203723271732</c:v>
                </c:pt>
                <c:pt idx="3">
                  <c:v>0.0659992816603486</c:v>
                </c:pt>
                <c:pt idx="4">
                  <c:v>0.064005648461252</c:v>
                </c:pt>
                <c:pt idx="5">
                  <c:v>0.0623870011184309</c:v>
                </c:pt>
                <c:pt idx="6">
                  <c:v>0.0621482824876572</c:v>
                </c:pt>
                <c:pt idx="7">
                  <c:v>0.0599902426862343</c:v>
                </c:pt>
                <c:pt idx="8">
                  <c:v>0.0589198193563641</c:v>
                </c:pt>
              </c:numCache>
            </c:numRef>
          </c:val>
        </c:ser>
        <c:ser>
          <c:idx val="6"/>
          <c:order val="6"/>
          <c:tx>
            <c:strRef>
              <c:f>'Global Results'!$B$273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93A9C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Results'!$C$273:$K$273</c:f>
              <c:numCache>
                <c:formatCode>0.00</c:formatCode>
                <c:ptCount val="9"/>
                <c:pt idx="0">
                  <c:v>0.000769872728141438</c:v>
                </c:pt>
                <c:pt idx="1">
                  <c:v>0.00149785336671596</c:v>
                </c:pt>
                <c:pt idx="2">
                  <c:v>0.00132267406271643</c:v>
                </c:pt>
                <c:pt idx="3">
                  <c:v>0.00147941891356907</c:v>
                </c:pt>
                <c:pt idx="4">
                  <c:v>0.00146020304031035</c:v>
                </c:pt>
                <c:pt idx="5">
                  <c:v>0.00134002038598288</c:v>
                </c:pt>
                <c:pt idx="6">
                  <c:v>0.0012341471081425</c:v>
                </c:pt>
                <c:pt idx="7">
                  <c:v>0.00112323772680652</c:v>
                </c:pt>
                <c:pt idx="8">
                  <c:v>0.00103600103661208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882944"/>
        <c:axId val="-122880192"/>
      </c:areaChart>
      <c:catAx>
        <c:axId val="-12288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880192"/>
        <c:crosses val="autoZero"/>
        <c:auto val="1"/>
        <c:lblAlgn val="ctr"/>
        <c:lblOffset val="100"/>
        <c:noMultiLvlLbl val="0"/>
      </c:catAx>
      <c:valAx>
        <c:axId val="-1228801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N2O emission by sector (MtN2O)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88294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24025721784777"/>
          <c:y val="0.281446555707483"/>
          <c:w val="0.978697217847769"/>
          <c:h val="0.71259866094582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87619063886"/>
          <c:y val="0.0404488975635875"/>
          <c:w val="0.65417095959596"/>
          <c:h val="0.865142604929986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Results'!$B$275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4572A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Results'!$C$275:$K$275</c:f>
              <c:numCache>
                <c:formatCode>0.00</c:formatCode>
                <c:ptCount val="9"/>
                <c:pt idx="0">
                  <c:v>9.157952221857296</c:v>
                </c:pt>
                <c:pt idx="1">
                  <c:v>8.789887253517523</c:v>
                </c:pt>
                <c:pt idx="2">
                  <c:v>8.808977570696946</c:v>
                </c:pt>
                <c:pt idx="3">
                  <c:v>8.882678490786094</c:v>
                </c:pt>
                <c:pt idx="4">
                  <c:v>8.838857998120101</c:v>
                </c:pt>
                <c:pt idx="5">
                  <c:v>8.85153330320906</c:v>
                </c:pt>
                <c:pt idx="6">
                  <c:v>8.857106579256635</c:v>
                </c:pt>
                <c:pt idx="7">
                  <c:v>8.880858461973828</c:v>
                </c:pt>
                <c:pt idx="8">
                  <c:v>8.929292648662471</c:v>
                </c:pt>
              </c:numCache>
            </c:numRef>
          </c:val>
        </c:ser>
        <c:ser>
          <c:idx val="1"/>
          <c:order val="1"/>
          <c:tx>
            <c:strRef>
              <c:f>'Global Results'!$B$276</c:f>
              <c:strCache>
                <c:ptCount val="1"/>
                <c:pt idx="0">
                  <c:v>Commercial Sector</c:v>
                </c:pt>
              </c:strCache>
            </c:strRef>
          </c:tx>
          <c:spPr>
            <a:solidFill>
              <a:srgbClr val="AA464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Results'!$C$276:$K$276</c:f>
              <c:numCache>
                <c:formatCode>0.00</c:formatCode>
                <c:ptCount val="9"/>
                <c:pt idx="0">
                  <c:v>0.041399984474261</c:v>
                </c:pt>
                <c:pt idx="1">
                  <c:v>0.0265702360839638</c:v>
                </c:pt>
                <c:pt idx="2">
                  <c:v>0.0154658787584561</c:v>
                </c:pt>
                <c:pt idx="3">
                  <c:v>0.0156558531252327</c:v>
                </c:pt>
                <c:pt idx="4">
                  <c:v>0.0145091566279753</c:v>
                </c:pt>
                <c:pt idx="5">
                  <c:v>0.0175020563274532</c:v>
                </c:pt>
                <c:pt idx="6">
                  <c:v>0.0180170688357769</c:v>
                </c:pt>
                <c:pt idx="7">
                  <c:v>0.0201600768272355</c:v>
                </c:pt>
                <c:pt idx="8">
                  <c:v>0.0239631800097557</c:v>
                </c:pt>
              </c:numCache>
            </c:numRef>
          </c:val>
        </c:ser>
        <c:ser>
          <c:idx val="2"/>
          <c:order val="2"/>
          <c:tx>
            <c:strRef>
              <c:f>'Global Results'!$B$277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89A54E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Results'!$C$277:$K$277</c:f>
              <c:numCache>
                <c:formatCode>0.00</c:formatCode>
                <c:ptCount val="9"/>
                <c:pt idx="0">
                  <c:v>0.0111325454189849</c:v>
                </c:pt>
                <c:pt idx="1">
                  <c:v>0.0103178436919291</c:v>
                </c:pt>
                <c:pt idx="2">
                  <c:v>0.00792175369366059</c:v>
                </c:pt>
                <c:pt idx="3">
                  <c:v>0.00757746276285185</c:v>
                </c:pt>
                <c:pt idx="4">
                  <c:v>0.00725455713575796</c:v>
                </c:pt>
                <c:pt idx="5">
                  <c:v>0.00650869133516015</c:v>
                </c:pt>
                <c:pt idx="6">
                  <c:v>0.00632505640354956</c:v>
                </c:pt>
                <c:pt idx="7">
                  <c:v>0.00554448194978602</c:v>
                </c:pt>
                <c:pt idx="8">
                  <c:v>0.00414293091453054</c:v>
                </c:pt>
              </c:numCache>
            </c:numRef>
          </c:val>
        </c:ser>
        <c:ser>
          <c:idx val="3"/>
          <c:order val="3"/>
          <c:tx>
            <c:strRef>
              <c:f>'Global Results'!$B$278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71588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Results'!$C$278:$K$278</c:f>
              <c:numCache>
                <c:formatCode>0.00</c:formatCode>
                <c:ptCount val="9"/>
                <c:pt idx="0">
                  <c:v>0.340897441453875</c:v>
                </c:pt>
                <c:pt idx="1">
                  <c:v>0.0344778908398673</c:v>
                </c:pt>
                <c:pt idx="2">
                  <c:v>0.214138457509798</c:v>
                </c:pt>
                <c:pt idx="3">
                  <c:v>0.327522125711642</c:v>
                </c:pt>
                <c:pt idx="4">
                  <c:v>0.300205826433508</c:v>
                </c:pt>
                <c:pt idx="5">
                  <c:v>0.498704447769075</c:v>
                </c:pt>
                <c:pt idx="6">
                  <c:v>0.47204880738517</c:v>
                </c:pt>
                <c:pt idx="7">
                  <c:v>0.655614343674112</c:v>
                </c:pt>
                <c:pt idx="8">
                  <c:v>0.709018700104914</c:v>
                </c:pt>
              </c:numCache>
            </c:numRef>
          </c:val>
        </c:ser>
        <c:ser>
          <c:idx val="4"/>
          <c:order val="4"/>
          <c:tx>
            <c:strRef>
              <c:f>'Global Results'!$B$279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Results'!$C$279:$K$279</c:f>
              <c:numCache>
                <c:formatCode>0.00</c:formatCode>
                <c:ptCount val="9"/>
                <c:pt idx="0">
                  <c:v>1.208118644980246</c:v>
                </c:pt>
                <c:pt idx="1">
                  <c:v>1.523074558160576</c:v>
                </c:pt>
                <c:pt idx="2">
                  <c:v>1.550038583144388</c:v>
                </c:pt>
                <c:pt idx="3">
                  <c:v>1.681288467452421</c:v>
                </c:pt>
                <c:pt idx="4">
                  <c:v>1.735298570881371</c:v>
                </c:pt>
                <c:pt idx="5">
                  <c:v>1.586940688362215</c:v>
                </c:pt>
                <c:pt idx="6">
                  <c:v>1.43805773998718</c:v>
                </c:pt>
                <c:pt idx="7">
                  <c:v>1.24004962026978</c:v>
                </c:pt>
                <c:pt idx="8">
                  <c:v>1.210789681281586</c:v>
                </c:pt>
              </c:numCache>
            </c:numRef>
          </c:val>
        </c:ser>
        <c:ser>
          <c:idx val="5"/>
          <c:order val="5"/>
          <c:tx>
            <c:strRef>
              <c:f>'Global Results'!$B$280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Results'!$C$280:$K$280</c:f>
              <c:numCache>
                <c:formatCode>0.00</c:formatCode>
                <c:ptCount val="9"/>
                <c:pt idx="0">
                  <c:v>0.0518671377309239</c:v>
                </c:pt>
                <c:pt idx="1">
                  <c:v>0.0484679750919636</c:v>
                </c:pt>
                <c:pt idx="2">
                  <c:v>0.0474772250872839</c:v>
                </c:pt>
                <c:pt idx="3">
                  <c:v>0.0456788649742937</c:v>
                </c:pt>
                <c:pt idx="4">
                  <c:v>0.0443756107324393</c:v>
                </c:pt>
                <c:pt idx="5">
                  <c:v>0.0424994933675016</c:v>
                </c:pt>
                <c:pt idx="6">
                  <c:v>0.0422112882898722</c:v>
                </c:pt>
                <c:pt idx="7">
                  <c:v>0.0400581634006034</c:v>
                </c:pt>
                <c:pt idx="8">
                  <c:v>0.0396893833249393</c:v>
                </c:pt>
              </c:numCache>
            </c:numRef>
          </c:val>
        </c:ser>
        <c:ser>
          <c:idx val="6"/>
          <c:order val="6"/>
          <c:tx>
            <c:strRef>
              <c:f>'Global Results'!$B$284</c:f>
              <c:strCache>
                <c:ptCount val="1"/>
                <c:pt idx="0">
                  <c:v>CH4 - Upstream</c:v>
                </c:pt>
              </c:strCache>
            </c:strRef>
          </c:tx>
          <c:spPr>
            <a:solidFill>
              <a:srgbClr val="93A9C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Results'!$C$284:$K$284</c:f>
              <c:numCache>
                <c:formatCode>0.00</c:formatCode>
                <c:ptCount val="9"/>
                <c:pt idx="0">
                  <c:v>11.93805158959232</c:v>
                </c:pt>
                <c:pt idx="1">
                  <c:v>15.4877053513537</c:v>
                </c:pt>
                <c:pt idx="2">
                  <c:v>15.7452003766019</c:v>
                </c:pt>
                <c:pt idx="3">
                  <c:v>15.89054762026794</c:v>
                </c:pt>
                <c:pt idx="4">
                  <c:v>18.45188750821827</c:v>
                </c:pt>
                <c:pt idx="5">
                  <c:v>14.78031513289852</c:v>
                </c:pt>
                <c:pt idx="6">
                  <c:v>13.91751484530278</c:v>
                </c:pt>
                <c:pt idx="7">
                  <c:v>9.768539661944682</c:v>
                </c:pt>
                <c:pt idx="8">
                  <c:v>7.641590897323416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834944"/>
        <c:axId val="-122832192"/>
      </c:areaChart>
      <c:catAx>
        <c:axId val="-122834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832192"/>
        <c:crosses val="autoZero"/>
        <c:auto val="1"/>
        <c:lblAlgn val="ctr"/>
        <c:lblOffset val="100"/>
        <c:noMultiLvlLbl val="0"/>
      </c:catAx>
      <c:valAx>
        <c:axId val="-1228321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CH4 emission by sector (MtCH4)</a:t>
                </a:r>
              </a:p>
            </c:rich>
          </c:tx>
          <c:layout>
            <c:manualLayout>
              <c:xMode val="edge"/>
              <c:yMode val="edge"/>
              <c:x val="0.0482285121091981"/>
              <c:y val="0.20512925928506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83494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21905445550021"/>
          <c:y val="0.286145216361229"/>
          <c:w val="0.977590639529105"/>
          <c:h val="0.71093814600608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448153344825"/>
          <c:y val="0.0456893814199151"/>
          <c:w val="0.731502003311967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Results'!$B$292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Results'!$C$292:$K$292</c:f>
              <c:numCache>
                <c:formatCode>_-* #,##0_-;\-* #,##0_-;_-* "-"??_-;_-@_-</c:formatCode>
                <c:ptCount val="9"/>
                <c:pt idx="0">
                  <c:v>285.334127577425</c:v>
                </c:pt>
                <c:pt idx="1">
                  <c:v>281.03500095743</c:v>
                </c:pt>
                <c:pt idx="2">
                  <c:v>254.119870466328</c:v>
                </c:pt>
                <c:pt idx="3">
                  <c:v>261.036633476142</c:v>
                </c:pt>
                <c:pt idx="4">
                  <c:v>239.283089773845</c:v>
                </c:pt>
                <c:pt idx="5">
                  <c:v>223.957774094175</c:v>
                </c:pt>
                <c:pt idx="6">
                  <c:v>213.250924315992</c:v>
                </c:pt>
                <c:pt idx="7">
                  <c:v>210.240132521114</c:v>
                </c:pt>
                <c:pt idx="8">
                  <c:v>193.553145545291</c:v>
                </c:pt>
              </c:numCache>
            </c:numRef>
          </c:val>
        </c:ser>
        <c:ser>
          <c:idx val="1"/>
          <c:order val="1"/>
          <c:tx>
            <c:strRef>
              <c:f>'Global Results'!$B$293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Results'!$C$293:$K$293</c:f>
              <c:numCache>
                <c:formatCode>_-* #,##0_-;\-* #,##0_-;_-* "-"??_-;_-@_-</c:formatCode>
                <c:ptCount val="9"/>
                <c:pt idx="0">
                  <c:v>730.4504054502651</c:v>
                </c:pt>
                <c:pt idx="1">
                  <c:v>686.371134516768</c:v>
                </c:pt>
                <c:pt idx="2">
                  <c:v>516.751250467079</c:v>
                </c:pt>
                <c:pt idx="3">
                  <c:v>491.599829167924</c:v>
                </c:pt>
                <c:pt idx="4">
                  <c:v>430.149850521934</c:v>
                </c:pt>
                <c:pt idx="5">
                  <c:v>368.699871875944</c:v>
                </c:pt>
                <c:pt idx="6">
                  <c:v>307.249893229953</c:v>
                </c:pt>
                <c:pt idx="7">
                  <c:v>245.799914583963</c:v>
                </c:pt>
                <c:pt idx="8">
                  <c:v>184.349935937972</c:v>
                </c:pt>
              </c:numCache>
            </c:numRef>
          </c:val>
        </c:ser>
        <c:ser>
          <c:idx val="2"/>
          <c:order val="2"/>
          <c:tx>
            <c:strRef>
              <c:f>'Global Results'!$B$294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Results'!$C$294:$K$294</c:f>
              <c:numCache>
                <c:formatCode>_-* #,##0_-;\-* #,##0_-;_-* "-"??_-;_-@_-</c:formatCode>
                <c:ptCount val="9"/>
                <c:pt idx="0">
                  <c:v>487.249714336673</c:v>
                </c:pt>
                <c:pt idx="1">
                  <c:v>448.422659798602</c:v>
                </c:pt>
                <c:pt idx="2">
                  <c:v>465.443505957232</c:v>
                </c:pt>
                <c:pt idx="3">
                  <c:v>399.257081871104</c:v>
                </c:pt>
                <c:pt idx="4">
                  <c:v>398.63836898963</c:v>
                </c:pt>
                <c:pt idx="5">
                  <c:v>397.532176012293</c:v>
                </c:pt>
                <c:pt idx="6">
                  <c:v>376.370781105084</c:v>
                </c:pt>
                <c:pt idx="7">
                  <c:v>317.005998119963</c:v>
                </c:pt>
                <c:pt idx="8">
                  <c:v>255.443187056862</c:v>
                </c:pt>
              </c:numCache>
            </c:numRef>
          </c:val>
        </c:ser>
        <c:ser>
          <c:idx val="3"/>
          <c:order val="3"/>
          <c:tx>
            <c:strRef>
              <c:f>'Global Results'!$B$295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Results'!$C$295:$K$295</c:f>
              <c:numCache>
                <c:formatCode>_-* #,##0_-;\-* #,##0_-;_-* "-"??_-;_-@_-</c:formatCode>
                <c:ptCount val="9"/>
                <c:pt idx="0">
                  <c:v>272.6545902975</c:v>
                </c:pt>
                <c:pt idx="1">
                  <c:v>262.310983716799</c:v>
                </c:pt>
                <c:pt idx="2">
                  <c:v>242.134275584742</c:v>
                </c:pt>
                <c:pt idx="3">
                  <c:v>209.667153672278</c:v>
                </c:pt>
                <c:pt idx="4">
                  <c:v>179.512303086593</c:v>
                </c:pt>
                <c:pt idx="5">
                  <c:v>166.637163310143</c:v>
                </c:pt>
                <c:pt idx="6">
                  <c:v>153.690681417318</c:v>
                </c:pt>
                <c:pt idx="7">
                  <c:v>146.401974804012</c:v>
                </c:pt>
                <c:pt idx="8">
                  <c:v>140.797296566108</c:v>
                </c:pt>
              </c:numCache>
            </c:numRef>
          </c:val>
        </c:ser>
        <c:ser>
          <c:idx val="4"/>
          <c:order val="4"/>
          <c:tx>
            <c:strRef>
              <c:f>'Global Results'!$B$296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Results'!$C$296:$K$296</c:f>
              <c:numCache>
                <c:formatCode>_-* #,##0_-;\-* #,##0_-;_-* "-"??_-;_-@_-</c:formatCode>
                <c:ptCount val="9"/>
                <c:pt idx="0">
                  <c:v>329.557404133631</c:v>
                </c:pt>
                <c:pt idx="1">
                  <c:v>264.172334034959</c:v>
                </c:pt>
                <c:pt idx="2">
                  <c:v>288.60120220007</c:v>
                </c:pt>
                <c:pt idx="3">
                  <c:v>284.294509798734</c:v>
                </c:pt>
                <c:pt idx="4">
                  <c:v>278.003631715371</c:v>
                </c:pt>
                <c:pt idx="5">
                  <c:v>251.99200345137</c:v>
                </c:pt>
                <c:pt idx="6">
                  <c:v>258.167672069585</c:v>
                </c:pt>
                <c:pt idx="7">
                  <c:v>241.823847932216</c:v>
                </c:pt>
                <c:pt idx="8">
                  <c:v>207.398027659766</c:v>
                </c:pt>
              </c:numCache>
            </c:numRef>
          </c:val>
        </c:ser>
        <c:ser>
          <c:idx val="5"/>
          <c:order val="5"/>
          <c:tx>
            <c:strRef>
              <c:f>'Global Results'!$B$297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Results'!$C$297:$K$297</c:f>
              <c:numCache>
                <c:formatCode>_-* #,##0_-;\-* #,##0_-;_-* "-"??_-;_-@_-</c:formatCode>
                <c:ptCount val="9"/>
                <c:pt idx="0">
                  <c:v>426.598321829288</c:v>
                </c:pt>
                <c:pt idx="1">
                  <c:v>399.182694441534</c:v>
                </c:pt>
                <c:pt idx="2">
                  <c:v>344.301768179796</c:v>
                </c:pt>
                <c:pt idx="3">
                  <c:v>360.354952376526</c:v>
                </c:pt>
                <c:pt idx="4">
                  <c:v>342.817708119887</c:v>
                </c:pt>
                <c:pt idx="5">
                  <c:v>330.972576685913</c:v>
                </c:pt>
                <c:pt idx="6">
                  <c:v>306.354361022012</c:v>
                </c:pt>
                <c:pt idx="7">
                  <c:v>291.272557426764</c:v>
                </c:pt>
                <c:pt idx="8">
                  <c:v>236.711201581544</c:v>
                </c:pt>
              </c:numCache>
            </c:numRef>
          </c:val>
        </c:ser>
        <c:ser>
          <c:idx val="6"/>
          <c:order val="6"/>
          <c:tx>
            <c:strRef>
              <c:f>'Global Results'!$B$298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Results'!$C$298:$K$298</c:f>
              <c:numCache>
                <c:formatCode>_-* #,##0_-;\-* #,##0_-;_-* "-"??_-;_-@_-</c:formatCode>
                <c:ptCount val="9"/>
                <c:pt idx="0">
                  <c:v>284.744088780554</c:v>
                </c:pt>
                <c:pt idx="1">
                  <c:v>259.488876328447</c:v>
                </c:pt>
                <c:pt idx="2">
                  <c:v>249.832559981441</c:v>
                </c:pt>
                <c:pt idx="3">
                  <c:v>252.693355377466</c:v>
                </c:pt>
                <c:pt idx="4">
                  <c:v>239.660785640647</c:v>
                </c:pt>
                <c:pt idx="5">
                  <c:v>231.828981000415</c:v>
                </c:pt>
                <c:pt idx="6">
                  <c:v>209.407522983653</c:v>
                </c:pt>
                <c:pt idx="7">
                  <c:v>196.345824504875</c:v>
                </c:pt>
                <c:pt idx="8">
                  <c:v>153.962624289439</c:v>
                </c:pt>
              </c:numCache>
            </c:numRef>
          </c:val>
        </c:ser>
        <c:ser>
          <c:idx val="7"/>
          <c:order val="7"/>
          <c:tx>
            <c:strRef>
              <c:f>'Global Results'!$B$299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Results'!$C$299:$K$299</c:f>
              <c:numCache>
                <c:formatCode>_-* #,##0_-;\-* #,##0_-;_-* "-"??_-;_-@_-</c:formatCode>
                <c:ptCount val="9"/>
                <c:pt idx="0">
                  <c:v>153.261406070552</c:v>
                </c:pt>
                <c:pt idx="1">
                  <c:v>204.794885487733</c:v>
                </c:pt>
                <c:pt idx="2">
                  <c:v>160.64144021799</c:v>
                </c:pt>
                <c:pt idx="3">
                  <c:v>173.243999491943</c:v>
                </c:pt>
                <c:pt idx="4">
                  <c:v>179.372250278549</c:v>
                </c:pt>
                <c:pt idx="5">
                  <c:v>143.322764935513</c:v>
                </c:pt>
                <c:pt idx="6">
                  <c:v>126.199039806812</c:v>
                </c:pt>
                <c:pt idx="7">
                  <c:v>115.975467780418</c:v>
                </c:pt>
                <c:pt idx="8">
                  <c:v>98.1620472656284</c:v>
                </c:pt>
              </c:numCache>
            </c:numRef>
          </c:val>
        </c:ser>
        <c:ser>
          <c:idx val="8"/>
          <c:order val="8"/>
          <c:tx>
            <c:strRef>
              <c:f>'Global Results'!$B$300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Results'!$C$300:$K$300</c:f>
              <c:numCache>
                <c:formatCode>_-* #,##0_-;\-* #,##0_-;_-* "-"??_-;_-@_-</c:formatCode>
                <c:ptCount val="9"/>
                <c:pt idx="0">
                  <c:v>490.228239136513</c:v>
                </c:pt>
                <c:pt idx="1">
                  <c:v>448.227980182484</c:v>
                </c:pt>
                <c:pt idx="2">
                  <c:v>418.068789163553</c:v>
                </c:pt>
                <c:pt idx="3">
                  <c:v>288.91295020405</c:v>
                </c:pt>
                <c:pt idx="4">
                  <c:v>254.243396179564</c:v>
                </c:pt>
                <c:pt idx="5">
                  <c:v>219.573842155078</c:v>
                </c:pt>
                <c:pt idx="6">
                  <c:v>184.904288130592</c:v>
                </c:pt>
                <c:pt idx="7">
                  <c:v>150.234734106106</c:v>
                </c:pt>
                <c:pt idx="8">
                  <c:v>115.56518008162</c:v>
                </c:pt>
              </c:numCache>
            </c:numRef>
          </c:val>
        </c:ser>
        <c:ser>
          <c:idx val="9"/>
          <c:order val="9"/>
          <c:tx>
            <c:strRef>
              <c:f>'Global Results'!$B$301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Results'!$C$301:$K$301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Results'!$B$302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Results'!$C$302:$K$302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777184"/>
        <c:axId val="-122774432"/>
      </c:areaChart>
      <c:catAx>
        <c:axId val="-12277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774432"/>
        <c:crosses val="autoZero"/>
        <c:auto val="1"/>
        <c:lblAlgn val="ctr"/>
        <c:lblOffset val="100"/>
        <c:noMultiLvlLbl val="0"/>
      </c:catAx>
      <c:valAx>
        <c:axId val="-122774432"/>
        <c:scaling>
          <c:orientation val="minMax"/>
          <c:min val="0.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CO2 emissions by region (GtCO2)</a:t>
                </a:r>
              </a:p>
            </c:rich>
          </c:tx>
          <c:layout>
            <c:manualLayout>
              <c:xMode val="edge"/>
              <c:yMode val="edge"/>
              <c:x val="0.0248994489293326"/>
              <c:y val="0.1662197735638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77718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63982507095449"/>
          <c:y val="0.0473389088198295"/>
          <c:w val="0.95935715784475"/>
          <c:h val="0.8994376368634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77138385217849"/>
          <c:y val="0.0481927710843374"/>
          <c:w val="0.615619498239437"/>
          <c:h val="0.82421651410128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Results'!$C$53:$K$53</c:f>
              <c:numCache>
                <c:formatCode>_-* #,##0_-;\-* #,##0_-;_-* "-"??_-;_-@_-</c:formatCode>
                <c:ptCount val="9"/>
                <c:pt idx="0">
                  <c:v>37.572947575213</c:v>
                </c:pt>
                <c:pt idx="1">
                  <c:v>33.353444819164</c:v>
                </c:pt>
                <c:pt idx="2">
                  <c:v>30.587108629758</c:v>
                </c:pt>
                <c:pt idx="3">
                  <c:v>33.852139397435</c:v>
                </c:pt>
                <c:pt idx="4">
                  <c:v>33.777324013314</c:v>
                </c:pt>
                <c:pt idx="5">
                  <c:v>31.71347775034499</c:v>
                </c:pt>
                <c:pt idx="6">
                  <c:v>36.43952527286601</c:v>
                </c:pt>
                <c:pt idx="7">
                  <c:v>36.833301507545</c:v>
                </c:pt>
                <c:pt idx="8">
                  <c:v>42.627751925504</c:v>
                </c:pt>
              </c:numCache>
            </c:numRef>
          </c:val>
        </c:ser>
        <c:ser>
          <c:idx val="1"/>
          <c:order val="1"/>
          <c:tx>
            <c:strRef>
              <c:f>'Global Results'!$B$54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Results'!$C$54:$K$54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2.374503166459</c:v>
                </c:pt>
                <c:pt idx="5">
                  <c:v>5.851330754577</c:v>
                </c:pt>
                <c:pt idx="6">
                  <c:v>6.406304454225999</c:v>
                </c:pt>
                <c:pt idx="7">
                  <c:v>9.863351821428</c:v>
                </c:pt>
                <c:pt idx="8">
                  <c:v>27.396186633697</c:v>
                </c:pt>
              </c:numCache>
            </c:numRef>
          </c:val>
        </c:ser>
        <c:ser>
          <c:idx val="2"/>
          <c:order val="2"/>
          <c:tx>
            <c:strRef>
              <c:f>'Global Results'!$B$9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Results'!$C$55:$K$55</c:f>
              <c:numCache>
                <c:formatCode>_-* #,##0_-;\-* #,##0_-;_-* "-"??_-;_-@_-</c:formatCode>
                <c:ptCount val="9"/>
                <c:pt idx="0">
                  <c:v>146.342579806284</c:v>
                </c:pt>
                <c:pt idx="1">
                  <c:v>144.094566955599</c:v>
                </c:pt>
                <c:pt idx="2">
                  <c:v>175.74986161599</c:v>
                </c:pt>
                <c:pt idx="3">
                  <c:v>162.734144163446</c:v>
                </c:pt>
                <c:pt idx="4">
                  <c:v>147.436972666827</c:v>
                </c:pt>
                <c:pt idx="5">
                  <c:v>134.736329801183</c:v>
                </c:pt>
                <c:pt idx="6">
                  <c:v>121.014470699094</c:v>
                </c:pt>
                <c:pt idx="7">
                  <c:v>77.223347495933</c:v>
                </c:pt>
                <c:pt idx="8">
                  <c:v>37.468553444507</c:v>
                </c:pt>
              </c:numCache>
            </c:numRef>
          </c:val>
        </c:ser>
        <c:ser>
          <c:idx val="3"/>
          <c:order val="3"/>
          <c:tx>
            <c:strRef>
              <c:f>'Global Results'!$B$10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Results'!$C$56:$K$56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2.901978155783</c:v>
                </c:pt>
                <c:pt idx="4">
                  <c:v>7.822370272283999</c:v>
                </c:pt>
                <c:pt idx="5">
                  <c:v>10.815891297598</c:v>
                </c:pt>
                <c:pt idx="6">
                  <c:v>17.703601431205</c:v>
                </c:pt>
                <c:pt idx="7">
                  <c:v>23.978318060869</c:v>
                </c:pt>
                <c:pt idx="8">
                  <c:v>29.506639276277</c:v>
                </c:pt>
              </c:numCache>
            </c:numRef>
          </c:val>
        </c:ser>
        <c:ser>
          <c:idx val="4"/>
          <c:order val="4"/>
          <c:tx>
            <c:strRef>
              <c:f>'Global Results'!$B$57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Results'!$C$57:$K$57</c:f>
              <c:numCache>
                <c:formatCode>_-* #,##0_-;\-* #,##0_-;_-* "-"??_-;_-@_-</c:formatCode>
                <c:ptCount val="9"/>
                <c:pt idx="0">
                  <c:v>162.576672999337</c:v>
                </c:pt>
                <c:pt idx="1">
                  <c:v>188.477600993507</c:v>
                </c:pt>
                <c:pt idx="2">
                  <c:v>186.938300467754</c:v>
                </c:pt>
                <c:pt idx="3">
                  <c:v>175.71242315808</c:v>
                </c:pt>
                <c:pt idx="4">
                  <c:v>161.114255082454</c:v>
                </c:pt>
                <c:pt idx="5">
                  <c:v>152.126777123636</c:v>
                </c:pt>
                <c:pt idx="6">
                  <c:v>123.181928251179</c:v>
                </c:pt>
                <c:pt idx="7">
                  <c:v>103.79341511986</c:v>
                </c:pt>
                <c:pt idx="8">
                  <c:v>86.744670487973</c:v>
                </c:pt>
              </c:numCache>
            </c:numRef>
          </c:val>
        </c:ser>
        <c:ser>
          <c:idx val="5"/>
          <c:order val="5"/>
          <c:tx>
            <c:strRef>
              <c:f>'Global Results'!$B$12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Results'!$C$58:$K$58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3.213146011658</c:v>
                </c:pt>
                <c:pt idx="4">
                  <c:v>6.266635528886001</c:v>
                </c:pt>
                <c:pt idx="5">
                  <c:v>9.977153279724</c:v>
                </c:pt>
                <c:pt idx="6">
                  <c:v>13.675696563587</c:v>
                </c:pt>
                <c:pt idx="7">
                  <c:v>17.388446719423</c:v>
                </c:pt>
                <c:pt idx="8">
                  <c:v>18.898346251905</c:v>
                </c:pt>
              </c:numCache>
            </c:numRef>
          </c:val>
        </c:ser>
        <c:ser>
          <c:idx val="6"/>
          <c:order val="6"/>
          <c:tx>
            <c:strRef>
              <c:f>'Global Results'!$B$13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Results'!$C$59:$K$59</c:f>
              <c:numCache>
                <c:formatCode>_-* #,##0_-;\-* #,##0_-;_-* "-"??_-;_-@_-</c:formatCode>
                <c:ptCount val="9"/>
                <c:pt idx="0">
                  <c:v>3.197488584475</c:v>
                </c:pt>
                <c:pt idx="1">
                  <c:v>3.645868906577001</c:v>
                </c:pt>
                <c:pt idx="2">
                  <c:v>4.259393055682</c:v>
                </c:pt>
                <c:pt idx="3">
                  <c:v>5.011187036683</c:v>
                </c:pt>
                <c:pt idx="4">
                  <c:v>5.350057669304</c:v>
                </c:pt>
                <c:pt idx="5">
                  <c:v>5.817960966878999</c:v>
                </c:pt>
                <c:pt idx="6">
                  <c:v>6.731796116177</c:v>
                </c:pt>
                <c:pt idx="7">
                  <c:v>7.711111432348001</c:v>
                </c:pt>
                <c:pt idx="8">
                  <c:v>9.774508242006</c:v>
                </c:pt>
              </c:numCache>
            </c:numRef>
          </c:val>
        </c:ser>
        <c:ser>
          <c:idx val="7"/>
          <c:order val="7"/>
          <c:tx>
            <c:strRef>
              <c:f>'Global Results'!$B$14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Results'!$C$60:$K$60</c:f>
              <c:numCache>
                <c:formatCode>_-* #,##0_-;\-* #,##0_-;_-* "-"??_-;_-@_-</c:formatCode>
                <c:ptCount val="9"/>
                <c:pt idx="0">
                  <c:v>78.162789389403</c:v>
                </c:pt>
                <c:pt idx="1">
                  <c:v>97.824847319301</c:v>
                </c:pt>
                <c:pt idx="2">
                  <c:v>110.471898482225</c:v>
                </c:pt>
                <c:pt idx="3">
                  <c:v>118.336825671702</c:v>
                </c:pt>
                <c:pt idx="4">
                  <c:v>125.64485586882</c:v>
                </c:pt>
                <c:pt idx="5">
                  <c:v>135.143503362442</c:v>
                </c:pt>
                <c:pt idx="6">
                  <c:v>144.505787986835</c:v>
                </c:pt>
                <c:pt idx="7">
                  <c:v>154.567653856112</c:v>
                </c:pt>
                <c:pt idx="8">
                  <c:v>177.163215811461</c:v>
                </c:pt>
              </c:numCache>
            </c:numRef>
          </c:val>
        </c:ser>
        <c:ser>
          <c:idx val="8"/>
          <c:order val="8"/>
          <c:tx>
            <c:strRef>
              <c:f>'Global Results'!$B$15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Results'!$C$61:$K$61</c:f>
              <c:numCache>
                <c:formatCode>_-* #,##0_-;\-* #,##0_-;_-* "-"??_-;_-@_-</c:formatCode>
                <c:ptCount val="9"/>
                <c:pt idx="0">
                  <c:v>132.791524698519</c:v>
                </c:pt>
                <c:pt idx="1">
                  <c:v>119.197578721594</c:v>
                </c:pt>
                <c:pt idx="2">
                  <c:v>111.599541528164</c:v>
                </c:pt>
                <c:pt idx="3">
                  <c:v>76.747938051726</c:v>
                </c:pt>
                <c:pt idx="4">
                  <c:v>106.687413833201</c:v>
                </c:pt>
                <c:pt idx="5">
                  <c:v>118.919414161738</c:v>
                </c:pt>
                <c:pt idx="6">
                  <c:v>119.866476906165</c:v>
                </c:pt>
                <c:pt idx="7">
                  <c:v>124.307414449884</c:v>
                </c:pt>
                <c:pt idx="8">
                  <c:v>125.530623411133</c:v>
                </c:pt>
              </c:numCache>
            </c:numRef>
          </c:val>
        </c:ser>
        <c:ser>
          <c:idx val="9"/>
          <c:order val="9"/>
          <c:tx>
            <c:strRef>
              <c:f>'Global Results'!$B$16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Results'!$C$62:$K$62</c:f>
              <c:numCache>
                <c:formatCode>_-* #,##0_-;\-* #,##0_-;_-* "-"??_-;_-@_-</c:formatCode>
                <c:ptCount val="9"/>
                <c:pt idx="0">
                  <c:v>47.076738579279</c:v>
                </c:pt>
                <c:pt idx="1">
                  <c:v>38.811915868105</c:v>
                </c:pt>
                <c:pt idx="2">
                  <c:v>30.072598714397</c:v>
                </c:pt>
                <c:pt idx="3">
                  <c:v>24.743437652003</c:v>
                </c:pt>
                <c:pt idx="4">
                  <c:v>19.696136091358</c:v>
                </c:pt>
                <c:pt idx="5">
                  <c:v>16.839402081318</c:v>
                </c:pt>
                <c:pt idx="6">
                  <c:v>13.755578759266</c:v>
                </c:pt>
                <c:pt idx="7">
                  <c:v>10.444666125194</c:v>
                </c:pt>
                <c:pt idx="8">
                  <c:v>7.568510029035001</c:v>
                </c:pt>
              </c:numCache>
            </c:numRef>
          </c:val>
        </c:ser>
        <c:ser>
          <c:idx val="10"/>
          <c:order val="10"/>
          <c:tx>
            <c:strRef>
              <c:f>'Global Results'!$B$64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Results'!$C$64:$K$64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1.189564777016</c:v>
                </c:pt>
                <c:pt idx="2">
                  <c:v>11.741280205811</c:v>
                </c:pt>
                <c:pt idx="3">
                  <c:v>22.999488997488</c:v>
                </c:pt>
                <c:pt idx="4">
                  <c:v>45.488318225356</c:v>
                </c:pt>
                <c:pt idx="5">
                  <c:v>52.36565058269299</c:v>
                </c:pt>
                <c:pt idx="6">
                  <c:v>117.997141539416</c:v>
                </c:pt>
                <c:pt idx="7">
                  <c:v>191.153525899646</c:v>
                </c:pt>
                <c:pt idx="8">
                  <c:v>264.351049318803</c:v>
                </c:pt>
              </c:numCache>
            </c:numRef>
          </c:val>
        </c:ser>
        <c:ser>
          <c:idx val="14"/>
          <c:order val="11"/>
          <c:tx>
            <c:strRef>
              <c:f>'Global Results'!$B$19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val>
            <c:numRef>
              <c:f>'Global Results'!$C$65:$K$65</c:f>
              <c:numCache>
                <c:formatCode>_-* #,##0_-;\-* #,##0_-;_-* "-"??_-;_-@_-</c:formatCode>
                <c:ptCount val="9"/>
                <c:pt idx="0">
                  <c:v>13.131849315068</c:v>
                </c:pt>
                <c:pt idx="1">
                  <c:v>11.930763147279</c:v>
                </c:pt>
                <c:pt idx="2">
                  <c:v>10.729676979488</c:v>
                </c:pt>
                <c:pt idx="3">
                  <c:v>9.762919626816</c:v>
                </c:pt>
                <c:pt idx="4">
                  <c:v>8.796162274147</c:v>
                </c:pt>
                <c:pt idx="5">
                  <c:v>8.060339341698</c:v>
                </c:pt>
                <c:pt idx="6">
                  <c:v>7.324516409248</c:v>
                </c:pt>
                <c:pt idx="7">
                  <c:v>6.5886934768</c:v>
                </c:pt>
                <c:pt idx="8">
                  <c:v>5.852870544349</c:v>
                </c:pt>
              </c:numCache>
            </c:numRef>
          </c:val>
        </c:ser>
        <c:ser>
          <c:idx val="11"/>
          <c:order val="12"/>
          <c:tx>
            <c:strRef>
              <c:f>'Global Results'!$B$20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Results'!$C$66:$K$66</c:f>
              <c:numCache>
                <c:formatCode>_-* #,##0_-;\-* #,##0_-;_-* "-"??_-;_-@_-</c:formatCode>
                <c:ptCount val="9"/>
                <c:pt idx="0">
                  <c:v>0.302511415525</c:v>
                </c:pt>
                <c:pt idx="1">
                  <c:v>0.274842633462</c:v>
                </c:pt>
                <c:pt idx="2">
                  <c:v>0.247173851399</c:v>
                </c:pt>
                <c:pt idx="3">
                  <c:v>0.224566441975</c:v>
                </c:pt>
                <c:pt idx="4">
                  <c:v>0.201959032551</c:v>
                </c:pt>
                <c:pt idx="5">
                  <c:v>0.185176639438</c:v>
                </c:pt>
                <c:pt idx="6">
                  <c:v>0.168394246325</c:v>
                </c:pt>
                <c:pt idx="7">
                  <c:v>0.151611853212</c:v>
                </c:pt>
                <c:pt idx="8">
                  <c:v>0.134829460099</c:v>
                </c:pt>
              </c:numCache>
            </c:numRef>
          </c:val>
        </c:ser>
        <c:ser>
          <c:idx val="12"/>
          <c:order val="13"/>
          <c:tx>
            <c:v>Wind - offshore</c:v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Results'!$C$68:$K$68</c:f>
              <c:numCache>
                <c:formatCode>_-* #,##0_-;\-* #,##0_-;_-* "-"??_-;_-@_-</c:formatCode>
                <c:ptCount val="9"/>
                <c:pt idx="0">
                  <c:v>81.585045662101</c:v>
                </c:pt>
                <c:pt idx="1">
                  <c:v>74.122983960642</c:v>
                </c:pt>
                <c:pt idx="2">
                  <c:v>66.66092225918301</c:v>
                </c:pt>
                <c:pt idx="3">
                  <c:v>60.645864411821</c:v>
                </c:pt>
                <c:pt idx="4">
                  <c:v>54.63080656446301</c:v>
                </c:pt>
                <c:pt idx="5">
                  <c:v>50.063726875334</c:v>
                </c:pt>
                <c:pt idx="6">
                  <c:v>45.496647186208</c:v>
                </c:pt>
                <c:pt idx="7">
                  <c:v>40.929567497083</c:v>
                </c:pt>
                <c:pt idx="8">
                  <c:v>36.362487807957</c:v>
                </c:pt>
              </c:numCache>
            </c:numRef>
          </c:val>
        </c:ser>
        <c:ser>
          <c:idx val="15"/>
          <c:order val="14"/>
          <c:tx>
            <c:v>Wind - onshore</c:v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val>
            <c:numRef>
              <c:f>'Global Results'!$C$69:$K$69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18.798352620659</c:v>
                </c:pt>
                <c:pt idx="2">
                  <c:v>67.47425754049999</c:v>
                </c:pt>
                <c:pt idx="3">
                  <c:v>130.873755631751</c:v>
                </c:pt>
                <c:pt idx="4">
                  <c:v>218.435935241784</c:v>
                </c:pt>
                <c:pt idx="5">
                  <c:v>246.7818246784431</c:v>
                </c:pt>
                <c:pt idx="6">
                  <c:v>314.397042273384</c:v>
                </c:pt>
                <c:pt idx="7">
                  <c:v>313.77729159077</c:v>
                </c:pt>
                <c:pt idx="8">
                  <c:v>278.400089158767</c:v>
                </c:pt>
              </c:numCache>
            </c:numRef>
          </c:val>
        </c:ser>
        <c:ser>
          <c:idx val="13"/>
          <c:order val="15"/>
          <c:tx>
            <c:strRef>
              <c:f>'Global Results'!$B$24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Results'!$C$70:$K$70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679312"/>
        <c:axId val="-122676832"/>
      </c:areaChart>
      <c:catAx>
        <c:axId val="-12267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676832"/>
        <c:crosses val="autoZero"/>
        <c:auto val="1"/>
        <c:lblAlgn val="ctr"/>
        <c:lblOffset val="100"/>
        <c:noMultiLvlLbl val="0"/>
      </c:catAx>
      <c:valAx>
        <c:axId val="-1226768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Installed electric capacity (TW)</a:t>
                </a:r>
              </a:p>
            </c:rich>
          </c:tx>
          <c:layout>
            <c:manualLayout>
              <c:xMode val="edge"/>
              <c:yMode val="edge"/>
              <c:x val="0.0218692516376629"/>
              <c:y val="0.2082931912922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679312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1115816405302"/>
          <c:y val="0.0411776285317276"/>
          <c:w val="0.878179381989016"/>
          <c:h val="0.9264990736452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4"/>
          <c:h val="0.772423025435074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Results'!$B$77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Results'!$C$77:$K$77</c:f>
              <c:numCache>
                <c:formatCode>0</c:formatCode>
                <c:ptCount val="9"/>
                <c:pt idx="0">
                  <c:v>0.0</c:v>
                </c:pt>
                <c:pt idx="1">
                  <c:v>0.543571303202</c:v>
                </c:pt>
                <c:pt idx="2">
                  <c:v>1.996737869842</c:v>
                </c:pt>
                <c:pt idx="3">
                  <c:v>7.496778277314</c:v>
                </c:pt>
                <c:pt idx="4">
                  <c:v>2.47448406446</c:v>
                </c:pt>
                <c:pt idx="5">
                  <c:v>0.251455968146</c:v>
                </c:pt>
                <c:pt idx="6">
                  <c:v>7.041349753638</c:v>
                </c:pt>
                <c:pt idx="7">
                  <c:v>5.720222533336</c:v>
                </c:pt>
                <c:pt idx="8">
                  <c:v>14.048553425488</c:v>
                </c:pt>
              </c:numCache>
            </c:numRef>
          </c:val>
        </c:ser>
        <c:ser>
          <c:idx val="1"/>
          <c:order val="1"/>
          <c:tx>
            <c:strRef>
              <c:f>'Global Results'!$B$78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Results'!$C$78:$K$78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0.908993834956</c:v>
                </c:pt>
                <c:pt idx="5">
                  <c:v>3.476827588118</c:v>
                </c:pt>
                <c:pt idx="6">
                  <c:v>0.554973699649</c:v>
                </c:pt>
                <c:pt idx="7">
                  <c:v>3.875764319061</c:v>
                </c:pt>
                <c:pt idx="8">
                  <c:v>18.579627191914</c:v>
                </c:pt>
              </c:numCache>
            </c:numRef>
          </c:val>
        </c:ser>
        <c:ser>
          <c:idx val="2"/>
          <c:order val="2"/>
          <c:tx>
            <c:strRef>
              <c:f>'Global Results'!$B$79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Results'!$C$79:$K$79</c:f>
              <c:numCache>
                <c:formatCode>0</c:formatCode>
                <c:ptCount val="9"/>
                <c:pt idx="0">
                  <c:v>1.196360761517</c:v>
                </c:pt>
                <c:pt idx="1">
                  <c:v>23.05983923239</c:v>
                </c:pt>
                <c:pt idx="2">
                  <c:v>56.96314674346601</c:v>
                </c:pt>
                <c:pt idx="3">
                  <c:v>3.026709096578</c:v>
                </c:pt>
                <c:pt idx="4">
                  <c:v>0.065319232424</c:v>
                </c:pt>
                <c:pt idx="5">
                  <c:v>0.199328456583</c:v>
                </c:pt>
                <c:pt idx="6">
                  <c:v>0.810457534088</c:v>
                </c:pt>
                <c:pt idx="7">
                  <c:v>4.551454683625</c:v>
                </c:pt>
                <c:pt idx="8">
                  <c:v>0.213489194003</c:v>
                </c:pt>
              </c:numCache>
            </c:numRef>
          </c:val>
        </c:ser>
        <c:ser>
          <c:idx val="3"/>
          <c:order val="3"/>
          <c:tx>
            <c:strRef>
              <c:f>'Global Results'!$B$80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Results'!$C$80:$K$80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2.901978155783</c:v>
                </c:pt>
                <c:pt idx="4">
                  <c:v>4.920392116503</c:v>
                </c:pt>
                <c:pt idx="5">
                  <c:v>2.993521025312</c:v>
                </c:pt>
                <c:pt idx="6">
                  <c:v>6.887710133607001</c:v>
                </c:pt>
                <c:pt idx="7">
                  <c:v>6.274716629663001</c:v>
                </c:pt>
                <c:pt idx="8">
                  <c:v>5.528321215407001</c:v>
                </c:pt>
              </c:numCache>
            </c:numRef>
          </c:val>
        </c:ser>
        <c:ser>
          <c:idx val="4"/>
          <c:order val="4"/>
          <c:tx>
            <c:strRef>
              <c:f>'Global Results'!$B$81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Results'!$C$81:$K$81</c:f>
              <c:numCache>
                <c:formatCode>0</c:formatCode>
                <c:ptCount val="9"/>
                <c:pt idx="0">
                  <c:v>4.766499649642</c:v>
                </c:pt>
                <c:pt idx="1">
                  <c:v>55.969559327387</c:v>
                </c:pt>
                <c:pt idx="2">
                  <c:v>28.52933080746499</c:v>
                </c:pt>
                <c:pt idx="3">
                  <c:v>9.16672446838</c:v>
                </c:pt>
                <c:pt idx="4">
                  <c:v>0.09849319362</c:v>
                </c:pt>
                <c:pt idx="5">
                  <c:v>0.017461343036</c:v>
                </c:pt>
                <c:pt idx="6">
                  <c:v>1.575082275754</c:v>
                </c:pt>
                <c:pt idx="7">
                  <c:v>27.401118669794</c:v>
                </c:pt>
                <c:pt idx="8">
                  <c:v>10.496956997807</c:v>
                </c:pt>
              </c:numCache>
            </c:numRef>
          </c:val>
        </c:ser>
        <c:ser>
          <c:idx val="5"/>
          <c:order val="5"/>
          <c:tx>
            <c:strRef>
              <c:f>'Global Results'!$B$82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Results'!$C$82:$K$82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3.213146011658</c:v>
                </c:pt>
                <c:pt idx="4">
                  <c:v>3.053489517227</c:v>
                </c:pt>
                <c:pt idx="5">
                  <c:v>3.710517750839</c:v>
                </c:pt>
                <c:pt idx="6">
                  <c:v>3.698543283864</c:v>
                </c:pt>
                <c:pt idx="7">
                  <c:v>3.712750155836</c:v>
                </c:pt>
                <c:pt idx="8">
                  <c:v>1.509899532482</c:v>
                </c:pt>
              </c:numCache>
            </c:numRef>
          </c:val>
        </c:ser>
        <c:ser>
          <c:idx val="6"/>
          <c:order val="6"/>
          <c:tx>
            <c:strRef>
              <c:f>'Global Results'!$B$83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Results'!$C$83:$K$83</c:f>
              <c:numCache>
                <c:formatCode>0</c:formatCode>
                <c:ptCount val="9"/>
                <c:pt idx="0">
                  <c:v>0.0</c:v>
                </c:pt>
                <c:pt idx="1">
                  <c:v>0.740834127985</c:v>
                </c:pt>
                <c:pt idx="2">
                  <c:v>0.905977954991</c:v>
                </c:pt>
                <c:pt idx="3">
                  <c:v>0.95135240702</c:v>
                </c:pt>
                <c:pt idx="4">
                  <c:v>0.538429058639</c:v>
                </c:pt>
                <c:pt idx="5">
                  <c:v>0.670407719192</c:v>
                </c:pt>
                <c:pt idx="6">
                  <c:v>1.116339570915</c:v>
                </c:pt>
                <c:pt idx="7">
                  <c:v>1.498744247289</c:v>
                </c:pt>
                <c:pt idx="8">
                  <c:v>2.870146247644</c:v>
                </c:pt>
              </c:numCache>
            </c:numRef>
          </c:val>
        </c:ser>
        <c:ser>
          <c:idx val="7"/>
          <c:order val="7"/>
          <c:tx>
            <c:strRef>
              <c:f>'Global Results'!$B$84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Results'!$C$84:$K$84</c:f>
              <c:numCache>
                <c:formatCode>#,##0</c:formatCode>
                <c:ptCount val="9"/>
                <c:pt idx="0">
                  <c:v>0.0</c:v>
                </c:pt>
                <c:pt idx="1">
                  <c:v>19.662057929897</c:v>
                </c:pt>
                <c:pt idx="2">
                  <c:v>12.647051162926</c:v>
                </c:pt>
                <c:pt idx="3">
                  <c:v>13.0228742825</c:v>
                </c:pt>
                <c:pt idx="4">
                  <c:v>12.46597729014</c:v>
                </c:pt>
                <c:pt idx="5">
                  <c:v>6.919673947111999</c:v>
                </c:pt>
                <c:pt idx="6">
                  <c:v>6.783311077882</c:v>
                </c:pt>
                <c:pt idx="7">
                  <c:v>7.482892322765999</c:v>
                </c:pt>
                <c:pt idx="8">
                  <c:v>20.016588408841</c:v>
                </c:pt>
              </c:numCache>
            </c:numRef>
          </c:val>
        </c:ser>
        <c:ser>
          <c:idx val="8"/>
          <c:order val="8"/>
          <c:tx>
            <c:strRef>
              <c:f>'Global Results'!$B$85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Results'!$C$85:$K$85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28.694243657838</c:v>
                </c:pt>
                <c:pt idx="3">
                  <c:v>0.0</c:v>
                </c:pt>
                <c:pt idx="4">
                  <c:v>77.603419867789</c:v>
                </c:pt>
                <c:pt idx="5">
                  <c:v>0.0</c:v>
                </c:pt>
                <c:pt idx="6">
                  <c:v>12.14721391085</c:v>
                </c:pt>
                <c:pt idx="7">
                  <c:v>6.839626515643</c:v>
                </c:pt>
                <c:pt idx="8">
                  <c:v>0.246119459014</c:v>
                </c:pt>
              </c:numCache>
            </c:numRef>
          </c:val>
        </c:ser>
        <c:ser>
          <c:idx val="9"/>
          <c:order val="9"/>
          <c:tx>
            <c:strRef>
              <c:f>'Global Results'!$B$86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Results'!$C$86:$K$86</c:f>
              <c:numCache>
                <c:formatCode>#,##0</c:formatCode>
                <c:ptCount val="9"/>
                <c:pt idx="0">
                  <c:v>0.0</c:v>
                </c:pt>
                <c:pt idx="1">
                  <c:v>0.770016783761</c:v>
                </c:pt>
                <c:pt idx="2">
                  <c:v>0.295522341224</c:v>
                </c:pt>
                <c:pt idx="3">
                  <c:v>0.081707886886</c:v>
                </c:pt>
                <c:pt idx="4">
                  <c:v>0.003213737243</c:v>
                </c:pt>
                <c:pt idx="5">
                  <c:v>0.0</c:v>
                </c:pt>
                <c:pt idx="6">
                  <c:v>0.029582949237</c:v>
                </c:pt>
                <c:pt idx="7">
                  <c:v>0.059165898473</c:v>
                </c:pt>
                <c:pt idx="8">
                  <c:v>0.177592808025</c:v>
                </c:pt>
              </c:numCache>
            </c:numRef>
          </c:val>
        </c:ser>
        <c:ser>
          <c:idx val="10"/>
          <c:order val="10"/>
          <c:tx>
            <c:strRef>
              <c:f>'Global Results'!$B$88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Results'!$C$88:$K$88</c:f>
              <c:numCache>
                <c:formatCode>#,##0</c:formatCode>
                <c:ptCount val="9"/>
                <c:pt idx="0">
                  <c:v>0.0</c:v>
                </c:pt>
                <c:pt idx="1">
                  <c:v>1.189564777016</c:v>
                </c:pt>
                <c:pt idx="2">
                  <c:v>10.551715428795</c:v>
                </c:pt>
                <c:pt idx="3">
                  <c:v>11.258208791677</c:v>
                </c:pt>
                <c:pt idx="4">
                  <c:v>23.083611616376</c:v>
                </c:pt>
                <c:pt idx="5">
                  <c:v>7.472114745845</c:v>
                </c:pt>
                <c:pt idx="6">
                  <c:v>69.14872943298801</c:v>
                </c:pt>
                <c:pt idx="7">
                  <c:v>88.232439021102</c:v>
                </c:pt>
                <c:pt idx="8">
                  <c:v>76.414154502492</c:v>
                </c:pt>
              </c:numCache>
            </c:numRef>
          </c:val>
        </c:ser>
        <c:ser>
          <c:idx val="14"/>
          <c:order val="11"/>
          <c:tx>
            <c:strRef>
              <c:f>'Global Results'!$B$89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Results'!$C$89:$K$89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'Global Results'!$B$90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Results'!$C$90:$K$90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2.941400304414</c:v>
                </c:pt>
                <c:pt idx="3">
                  <c:v>0.0</c:v>
                </c:pt>
                <c:pt idx="4">
                  <c:v>0.980466768138</c:v>
                </c:pt>
                <c:pt idx="5">
                  <c:v>0.0</c:v>
                </c:pt>
                <c:pt idx="6">
                  <c:v>0.980466768138</c:v>
                </c:pt>
                <c:pt idx="7">
                  <c:v>0.0</c:v>
                </c:pt>
                <c:pt idx="8">
                  <c:v>2.941400304414</c:v>
                </c:pt>
              </c:numCache>
            </c:numRef>
          </c:val>
        </c:ser>
        <c:ser>
          <c:idx val="12"/>
          <c:order val="13"/>
          <c:tx>
            <c:v>Wind - offshore</c:v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Results'!$C$92:$K$92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v>Wind - onshore</c:v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Results'!$C$93:$K$93</c:f>
              <c:numCache>
                <c:formatCode>0</c:formatCode>
                <c:ptCount val="9"/>
                <c:pt idx="0">
                  <c:v>0.0</c:v>
                </c:pt>
                <c:pt idx="1">
                  <c:v>18.798352620659</c:v>
                </c:pt>
                <c:pt idx="2">
                  <c:v>48.675904919841</c:v>
                </c:pt>
                <c:pt idx="3">
                  <c:v>63.399498091249</c:v>
                </c:pt>
                <c:pt idx="4">
                  <c:v>90.247658555845</c:v>
                </c:pt>
                <c:pt idx="5">
                  <c:v>44.458763111507</c:v>
                </c:pt>
                <c:pt idx="6">
                  <c:v>67.615217594942</c:v>
                </c:pt>
                <c:pt idx="7">
                  <c:v>57.726517124143</c:v>
                </c:pt>
                <c:pt idx="8">
                  <c:v>18.35193277233</c:v>
                </c:pt>
              </c:numCache>
            </c:numRef>
          </c:val>
        </c:ser>
        <c:ser>
          <c:idx val="13"/>
          <c:order val="15"/>
          <c:tx>
            <c:strRef>
              <c:f>'Global Results'!$B$94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Results'!$C$94:$K$94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601600"/>
        <c:axId val="-122599120"/>
      </c:areaChart>
      <c:catAx>
        <c:axId val="-12260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599120"/>
        <c:crosses val="autoZero"/>
        <c:auto val="1"/>
        <c:lblAlgn val="ctr"/>
        <c:lblOffset val="100"/>
        <c:noMultiLvlLbl val="0"/>
      </c:catAx>
      <c:valAx>
        <c:axId val="-1225991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installed electricity capacity (TW)</a:t>
                </a:r>
              </a:p>
            </c:rich>
          </c:tx>
          <c:layout>
            <c:manualLayout>
              <c:xMode val="edge"/>
              <c:yMode val="edge"/>
              <c:x val="0.0512557621473786"/>
              <c:y val="0.120840666975452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601600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5317717638236"/>
          <c:y val="0.0411776285317276"/>
          <c:w val="0.88238128322195"/>
          <c:h val="0.9264990736452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5"/>
          <c:h val="0.772423025435074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Results'!$B$101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Results'!$C$101:$K$101</c:f>
              <c:numCache>
                <c:formatCode>#,##0</c:formatCode>
                <c:ptCount val="9"/>
                <c:pt idx="0">
                  <c:v>0.0</c:v>
                </c:pt>
                <c:pt idx="1">
                  <c:v>59.884202571591</c:v>
                </c:pt>
                <c:pt idx="2">
                  <c:v>648.527076864687</c:v>
                </c:pt>
                <c:pt idx="3">
                  <c:v>2842.745114488977</c:v>
                </c:pt>
                <c:pt idx="4">
                  <c:v>3453.597854178118</c:v>
                </c:pt>
                <c:pt idx="5">
                  <c:v>3454.685072286523</c:v>
                </c:pt>
                <c:pt idx="6">
                  <c:v>5200.335797159583</c:v>
                </c:pt>
                <c:pt idx="7">
                  <c:v>5329.299403508046</c:v>
                </c:pt>
                <c:pt idx="8">
                  <c:v>7169.574996355062</c:v>
                </c:pt>
              </c:numCache>
            </c:numRef>
          </c:val>
        </c:ser>
        <c:ser>
          <c:idx val="1"/>
          <c:order val="1"/>
          <c:tx>
            <c:strRef>
              <c:f>'Global Results'!$B$102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Results'!$C$102:$K$102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607.765617802223</c:v>
                </c:pt>
                <c:pt idx="4">
                  <c:v>1009.470504723177</c:v>
                </c:pt>
                <c:pt idx="5">
                  <c:v>2450.947966910346</c:v>
                </c:pt>
                <c:pt idx="6">
                  <c:v>2670.03758444954</c:v>
                </c:pt>
                <c:pt idx="7">
                  <c:v>3833.311261949196</c:v>
                </c:pt>
                <c:pt idx="8">
                  <c:v>10069.37731537651</c:v>
                </c:pt>
              </c:numCache>
            </c:numRef>
          </c:val>
        </c:ser>
        <c:ser>
          <c:idx val="2"/>
          <c:order val="2"/>
          <c:tx>
            <c:strRef>
              <c:f>'Global Results'!$B$103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Results'!$C$103:$K$103</c:f>
              <c:numCache>
                <c:formatCode>#,##0</c:formatCode>
                <c:ptCount val="9"/>
                <c:pt idx="0">
                  <c:v>47.705411762192</c:v>
                </c:pt>
                <c:pt idx="1">
                  <c:v>4610.821248843506</c:v>
                </c:pt>
                <c:pt idx="2">
                  <c:v>17114.64685815146</c:v>
                </c:pt>
                <c:pt idx="3">
                  <c:v>17293.19943990145</c:v>
                </c:pt>
                <c:pt idx="4">
                  <c:v>17302.81888733728</c:v>
                </c:pt>
                <c:pt idx="5">
                  <c:v>16458.4302476592</c:v>
                </c:pt>
                <c:pt idx="6">
                  <c:v>15369.60991283938</c:v>
                </c:pt>
                <c:pt idx="7">
                  <c:v>2508.340931976097</c:v>
                </c:pt>
                <c:pt idx="8">
                  <c:v>1053.549506154959</c:v>
                </c:pt>
              </c:numCache>
            </c:numRef>
          </c:val>
        </c:ser>
        <c:ser>
          <c:idx val="3"/>
          <c:order val="3"/>
          <c:tx>
            <c:strRef>
              <c:f>'Global Results'!$B$104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Results'!$C$104:$K$104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1085.51931539563</c:v>
                </c:pt>
                <c:pt idx="4">
                  <c:v>2845.527059347724</c:v>
                </c:pt>
                <c:pt idx="5">
                  <c:v>3886.555803443896</c:v>
                </c:pt>
                <c:pt idx="6">
                  <c:v>6229.496461469822</c:v>
                </c:pt>
                <c:pt idx="7">
                  <c:v>8341.915356803545</c:v>
                </c:pt>
                <c:pt idx="8">
                  <c:v>10157.81995061428</c:v>
                </c:pt>
              </c:numCache>
            </c:numRef>
          </c:val>
        </c:ser>
        <c:ser>
          <c:idx val="4"/>
          <c:order val="4"/>
          <c:tx>
            <c:strRef>
              <c:f>'Global Results'!$B$105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Results'!$C$105:$K$105</c:f>
              <c:numCache>
                <c:formatCode>#,##0</c:formatCode>
                <c:ptCount val="9"/>
                <c:pt idx="0">
                  <c:v>171.130148835899</c:v>
                </c:pt>
                <c:pt idx="1">
                  <c:v>5368.530167466448</c:v>
                </c:pt>
                <c:pt idx="2">
                  <c:v>8018.958790235238</c:v>
                </c:pt>
                <c:pt idx="3">
                  <c:v>8883.450204662968</c:v>
                </c:pt>
                <c:pt idx="4">
                  <c:v>8882.62734010308</c:v>
                </c:pt>
                <c:pt idx="5">
                  <c:v>8836.324799708615</c:v>
                </c:pt>
                <c:pt idx="6">
                  <c:v>6433.990325598003</c:v>
                </c:pt>
                <c:pt idx="7">
                  <c:v>6122.648356511081</c:v>
                </c:pt>
                <c:pt idx="8">
                  <c:v>4190.187255317765</c:v>
                </c:pt>
              </c:numCache>
            </c:numRef>
          </c:val>
        </c:ser>
        <c:ser>
          <c:idx val="5"/>
          <c:order val="5"/>
          <c:tx>
            <c:strRef>
              <c:f>'Global Results'!$B$106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Results'!$C$106:$K$106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529.568231036274</c:v>
                </c:pt>
                <c:pt idx="4">
                  <c:v>1010.80560040033</c:v>
                </c:pt>
                <c:pt idx="5">
                  <c:v>1579.348143613062</c:v>
                </c:pt>
                <c:pt idx="6">
                  <c:v>2133.674053861758</c:v>
                </c:pt>
                <c:pt idx="7">
                  <c:v>2684.392593466014</c:v>
                </c:pt>
                <c:pt idx="8">
                  <c:v>2751.609730822633</c:v>
                </c:pt>
              </c:numCache>
            </c:numRef>
          </c:val>
        </c:ser>
        <c:ser>
          <c:idx val="6"/>
          <c:order val="6"/>
          <c:tx>
            <c:strRef>
              <c:f>'Global Results'!$B$107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Results'!$C$107:$K$107</c:f>
              <c:numCache>
                <c:formatCode>#,##0</c:formatCode>
                <c:ptCount val="9"/>
                <c:pt idx="0">
                  <c:v>0.0</c:v>
                </c:pt>
                <c:pt idx="1">
                  <c:v>160.869507789848</c:v>
                </c:pt>
                <c:pt idx="2">
                  <c:v>311.0333526680901</c:v>
                </c:pt>
                <c:pt idx="3">
                  <c:v>490.56870852711</c:v>
                </c:pt>
                <c:pt idx="4">
                  <c:v>599.687299576369</c:v>
                </c:pt>
                <c:pt idx="5">
                  <c:v>740.493616635302</c:v>
                </c:pt>
                <c:pt idx="6">
                  <c:v>970.255656441205</c:v>
                </c:pt>
                <c:pt idx="7">
                  <c:v>1221.488895150578</c:v>
                </c:pt>
                <c:pt idx="8">
                  <c:v>1692.885615119395</c:v>
                </c:pt>
              </c:numCache>
            </c:numRef>
          </c:val>
        </c:ser>
        <c:ser>
          <c:idx val="7"/>
          <c:order val="7"/>
          <c:tx>
            <c:strRef>
              <c:f>'Global Results'!$B$108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Results'!$C$108:$K$108</c:f>
              <c:numCache>
                <c:formatCode>#,##0</c:formatCode>
                <c:ptCount val="9"/>
                <c:pt idx="0">
                  <c:v>0.0</c:v>
                </c:pt>
                <c:pt idx="1">
                  <c:v>2974.40723657677</c:v>
                </c:pt>
                <c:pt idx="2">
                  <c:v>4873.394395965559</c:v>
                </c:pt>
                <c:pt idx="3">
                  <c:v>6732.020137250373</c:v>
                </c:pt>
                <c:pt idx="4">
                  <c:v>8486.215166571588</c:v>
                </c:pt>
                <c:pt idx="5">
                  <c:v>9448.56055708946</c:v>
                </c:pt>
                <c:pt idx="6">
                  <c:v>10380.36236675553</c:v>
                </c:pt>
                <c:pt idx="7">
                  <c:v>11408.3870767108</c:v>
                </c:pt>
                <c:pt idx="8">
                  <c:v>14212.60862308191</c:v>
                </c:pt>
              </c:numCache>
            </c:numRef>
          </c:val>
        </c:ser>
        <c:ser>
          <c:idx val="8"/>
          <c:order val="8"/>
          <c:tx>
            <c:strRef>
              <c:f>'Global Results'!$B$109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Results'!$C$109:$K$109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12636.88975779796</c:v>
                </c:pt>
                <c:pt idx="4">
                  <c:v>41977.08743717067</c:v>
                </c:pt>
                <c:pt idx="5">
                  <c:v>46210.18283951635</c:v>
                </c:pt>
                <c:pt idx="6">
                  <c:v>51284.97243449325</c:v>
                </c:pt>
                <c:pt idx="7">
                  <c:v>54100.57174247248</c:v>
                </c:pt>
                <c:pt idx="8">
                  <c:v>54201.06310531307</c:v>
                </c:pt>
              </c:numCache>
            </c:numRef>
          </c:val>
        </c:ser>
        <c:ser>
          <c:idx val="9"/>
          <c:order val="9"/>
          <c:tx>
            <c:strRef>
              <c:f>'Global Results'!$B$110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Results'!$C$110:$K$110</c:f>
              <c:numCache>
                <c:formatCode>#,##0</c:formatCode>
                <c:ptCount val="9"/>
                <c:pt idx="0">
                  <c:v>7.932905958886</c:v>
                </c:pt>
                <c:pt idx="1">
                  <c:v>42.17780744403201</c:v>
                </c:pt>
                <c:pt idx="2">
                  <c:v>55.002311543573</c:v>
                </c:pt>
                <c:pt idx="3">
                  <c:v>54.892565803376</c:v>
                </c:pt>
                <c:pt idx="4">
                  <c:v>51.035849889325</c:v>
                </c:pt>
                <c:pt idx="5">
                  <c:v>51.035849889325</c:v>
                </c:pt>
                <c:pt idx="6">
                  <c:v>36.826040362466</c:v>
                </c:pt>
                <c:pt idx="7">
                  <c:v>19.821388470459</c:v>
                </c:pt>
                <c:pt idx="8">
                  <c:v>14.37247822353</c:v>
                </c:pt>
              </c:numCache>
            </c:numRef>
          </c:val>
        </c:ser>
        <c:ser>
          <c:idx val="10"/>
          <c:order val="10"/>
          <c:tx>
            <c:strRef>
              <c:f>'Global Results'!$B$112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Results'!$C$112:$K$112</c:f>
              <c:numCache>
                <c:formatCode>#,##0</c:formatCode>
                <c:ptCount val="9"/>
                <c:pt idx="0">
                  <c:v>0.0</c:v>
                </c:pt>
                <c:pt idx="1">
                  <c:v>648.3278621084399</c:v>
                </c:pt>
                <c:pt idx="2">
                  <c:v>3992.933614636658</c:v>
                </c:pt>
                <c:pt idx="3">
                  <c:v>6899.274715496229</c:v>
                </c:pt>
                <c:pt idx="4">
                  <c:v>10545.16490099695</c:v>
                </c:pt>
                <c:pt idx="5">
                  <c:v>11333.06103874434</c:v>
                </c:pt>
                <c:pt idx="6">
                  <c:v>18880.96204642119</c:v>
                </c:pt>
                <c:pt idx="7">
                  <c:v>26304.49499186231</c:v>
                </c:pt>
                <c:pt idx="8">
                  <c:v>34458.18711668372</c:v>
                </c:pt>
              </c:numCache>
            </c:numRef>
          </c:val>
        </c:ser>
        <c:ser>
          <c:idx val="14"/>
          <c:order val="11"/>
          <c:tx>
            <c:strRef>
              <c:f>'Global Results'!$B$113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Results'!$C$113:$K$113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'Global Results'!$B$114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Results'!$C$114:$K$114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1731.7195087178</c:v>
                </c:pt>
                <c:pt idx="3">
                  <c:v>1731.7195087178</c:v>
                </c:pt>
                <c:pt idx="4">
                  <c:v>2215.352885026374</c:v>
                </c:pt>
                <c:pt idx="5">
                  <c:v>2215.352885026374</c:v>
                </c:pt>
                <c:pt idx="6">
                  <c:v>2613.076332554113</c:v>
                </c:pt>
                <c:pt idx="7">
                  <c:v>2613.076332554113</c:v>
                </c:pt>
                <c:pt idx="8">
                  <c:v>1937.237691854513</c:v>
                </c:pt>
              </c:numCache>
            </c:numRef>
          </c:val>
        </c:ser>
        <c:ser>
          <c:idx val="12"/>
          <c:order val="13"/>
          <c:tx>
            <c:strRef>
              <c:f>'Global Results'!$B$116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Results'!$C$116:$K$116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strRef>
              <c:f>'Global Results'!$B$117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Results'!$C$117:$K$117</c:f>
              <c:numCache>
                <c:formatCode>#,##0</c:formatCode>
                <c:ptCount val="9"/>
                <c:pt idx="0">
                  <c:v>0.0</c:v>
                </c:pt>
                <c:pt idx="1">
                  <c:v>4148.605282117771</c:v>
                </c:pt>
                <c:pt idx="2">
                  <c:v>12611.45319588699</c:v>
                </c:pt>
                <c:pt idx="3">
                  <c:v>23046.44631678354</c:v>
                </c:pt>
                <c:pt idx="4">
                  <c:v>35747.0048134226</c:v>
                </c:pt>
                <c:pt idx="5">
                  <c:v>40340.22042539455</c:v>
                </c:pt>
                <c:pt idx="6">
                  <c:v>50262.95996340761</c:v>
                </c:pt>
                <c:pt idx="7">
                  <c:v>47489.25875571874</c:v>
                </c:pt>
                <c:pt idx="8">
                  <c:v>42879.1818352099</c:v>
                </c:pt>
              </c:numCache>
            </c:numRef>
          </c:val>
        </c:ser>
        <c:ser>
          <c:idx val="13"/>
          <c:order val="15"/>
          <c:tx>
            <c:strRef>
              <c:f>'Global Results'!$B$118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Results'!$C$118:$K$118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7382848"/>
        <c:axId val="-157380368"/>
      </c:areaChart>
      <c:catAx>
        <c:axId val="-15738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57380368"/>
        <c:crosses val="autoZero"/>
        <c:auto val="1"/>
        <c:lblAlgn val="ctr"/>
        <c:lblOffset val="100"/>
        <c:noMultiLvlLbl val="0"/>
      </c:catAx>
      <c:valAx>
        <c:axId val="-1573803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investement in new capacity (B$)</a:t>
                </a:r>
              </a:p>
            </c:rich>
          </c:tx>
          <c:layout>
            <c:manualLayout>
              <c:xMode val="edge"/>
              <c:yMode val="edge"/>
              <c:x val="0.0297736908760531"/>
              <c:y val="0.12094046872459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57382848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288970871648"/>
          <c:y val="0.0412993287343507"/>
          <c:w val="0.879747370739497"/>
          <c:h val="0.92923443197918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1594023355754"/>
          <c:y val="0.0456893814199151"/>
          <c:w val="0.707708718174676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Results'!$B$337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Results'!$C$337:$K$337</c:f>
              <c:numCache>
                <c:formatCode>_-* #,##0.0_-;\-* #,##0.0_-;_-* "-"??_-;_-@_-</c:formatCode>
                <c:ptCount val="9"/>
                <c:pt idx="0">
                  <c:v>0.339754660614594</c:v>
                </c:pt>
                <c:pt idx="1">
                  <c:v>0.327254400683159</c:v>
                </c:pt>
                <c:pt idx="2">
                  <c:v>0.312000490997106</c:v>
                </c:pt>
                <c:pt idx="3">
                  <c:v>0.332382947662658</c:v>
                </c:pt>
                <c:pt idx="4">
                  <c:v>0.294990720391025</c:v>
                </c:pt>
                <c:pt idx="5">
                  <c:v>0.269396957422683</c:v>
                </c:pt>
                <c:pt idx="6">
                  <c:v>0.250569329121787</c:v>
                </c:pt>
                <c:pt idx="7">
                  <c:v>0.243986274483776</c:v>
                </c:pt>
                <c:pt idx="8">
                  <c:v>0.224907935341774</c:v>
                </c:pt>
              </c:numCache>
            </c:numRef>
          </c:val>
        </c:ser>
        <c:ser>
          <c:idx val="1"/>
          <c:order val="1"/>
          <c:tx>
            <c:strRef>
              <c:f>'Global Results'!$B$338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Results'!$C$338:$K$338</c:f>
              <c:numCache>
                <c:formatCode>_-* #,##0.0_-;\-* #,##0.0_-;_-* "-"??_-;_-@_-</c:formatCode>
                <c:ptCount val="9"/>
                <c:pt idx="0">
                  <c:v>0.847912984574835</c:v>
                </c:pt>
                <c:pt idx="1">
                  <c:v>0.794996708283259</c:v>
                </c:pt>
                <c:pt idx="2">
                  <c:v>0.624917400127974</c:v>
                </c:pt>
                <c:pt idx="3">
                  <c:v>0.606994432367755</c:v>
                </c:pt>
                <c:pt idx="4">
                  <c:v>0.55804408368931</c:v>
                </c:pt>
                <c:pt idx="5">
                  <c:v>0.49098075418901</c:v>
                </c:pt>
                <c:pt idx="6">
                  <c:v>0.415944627655533</c:v>
                </c:pt>
                <c:pt idx="7">
                  <c:v>0.344770606797598</c:v>
                </c:pt>
                <c:pt idx="8">
                  <c:v>0.28595797764605</c:v>
                </c:pt>
              </c:numCache>
            </c:numRef>
          </c:val>
        </c:ser>
        <c:ser>
          <c:idx val="2"/>
          <c:order val="2"/>
          <c:tx>
            <c:strRef>
              <c:f>'Global Results'!$B$339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Results'!$C$339:$K$339</c:f>
              <c:numCache>
                <c:formatCode>_-* #,##0.0_-;\-* #,##0.0_-;_-* "-"??_-;_-@_-</c:formatCode>
                <c:ptCount val="9"/>
                <c:pt idx="0">
                  <c:v>0.590837447250345</c:v>
                </c:pt>
                <c:pt idx="1">
                  <c:v>0.551387241355018</c:v>
                </c:pt>
                <c:pt idx="2">
                  <c:v>0.576410613886164</c:v>
                </c:pt>
                <c:pt idx="3">
                  <c:v>0.517523941391252</c:v>
                </c:pt>
                <c:pt idx="4">
                  <c:v>0.517260624571688</c:v>
                </c:pt>
                <c:pt idx="5">
                  <c:v>0.504211229112148</c:v>
                </c:pt>
                <c:pt idx="6">
                  <c:v>0.47796516839571</c:v>
                </c:pt>
                <c:pt idx="7">
                  <c:v>0.412334258535621</c:v>
                </c:pt>
                <c:pt idx="8">
                  <c:v>0.341126059502447</c:v>
                </c:pt>
              </c:numCache>
            </c:numRef>
          </c:val>
        </c:ser>
        <c:ser>
          <c:idx val="3"/>
          <c:order val="3"/>
          <c:tx>
            <c:strRef>
              <c:f>'Global Results'!$B$340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Results'!$C$340:$K$340</c:f>
              <c:numCache>
                <c:formatCode>_-* #,##0.0_-;\-* #,##0.0_-;_-* "-"??_-;_-@_-</c:formatCode>
                <c:ptCount val="9"/>
                <c:pt idx="0">
                  <c:v>0.370315262429271</c:v>
                </c:pt>
                <c:pt idx="1">
                  <c:v>0.377715552117096</c:v>
                </c:pt>
                <c:pt idx="2">
                  <c:v>0.362244487158383</c:v>
                </c:pt>
                <c:pt idx="3">
                  <c:v>0.32783391963931</c:v>
                </c:pt>
                <c:pt idx="4">
                  <c:v>0.294549986765304</c:v>
                </c:pt>
                <c:pt idx="5">
                  <c:v>0.273199479076347</c:v>
                </c:pt>
                <c:pt idx="6">
                  <c:v>0.249973891192174</c:v>
                </c:pt>
                <c:pt idx="7">
                  <c:v>0.235622871652373</c:v>
                </c:pt>
                <c:pt idx="8">
                  <c:v>0.22547244056062</c:v>
                </c:pt>
              </c:numCache>
            </c:numRef>
          </c:val>
        </c:ser>
        <c:ser>
          <c:idx val="4"/>
          <c:order val="4"/>
          <c:tx>
            <c:strRef>
              <c:f>'Global Results'!$B$341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Results'!$C$341:$K$341</c:f>
              <c:numCache>
                <c:formatCode>_-* #,##0.0_-;\-* #,##0.0_-;_-* "-"??_-;_-@_-</c:formatCode>
                <c:ptCount val="9"/>
                <c:pt idx="0">
                  <c:v>0.458905061233391</c:v>
                </c:pt>
                <c:pt idx="1">
                  <c:v>0.396611693081378</c:v>
                </c:pt>
                <c:pt idx="2">
                  <c:v>0.437146677282622</c:v>
                </c:pt>
                <c:pt idx="3">
                  <c:v>0.469934055211479</c:v>
                </c:pt>
                <c:pt idx="4">
                  <c:v>0.516601702232957</c:v>
                </c:pt>
                <c:pt idx="5">
                  <c:v>0.454161636658805</c:v>
                </c:pt>
                <c:pt idx="6">
                  <c:v>0.530003729871138</c:v>
                </c:pt>
                <c:pt idx="7">
                  <c:v>0.480716155569471</c:v>
                </c:pt>
                <c:pt idx="8">
                  <c:v>0.415202197721526</c:v>
                </c:pt>
              </c:numCache>
            </c:numRef>
          </c:val>
        </c:ser>
        <c:ser>
          <c:idx val="5"/>
          <c:order val="5"/>
          <c:tx>
            <c:strRef>
              <c:f>'Global Results'!$B$342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Results'!$C$342:$K$342</c:f>
              <c:numCache>
                <c:formatCode>_-* #,##0.0_-;\-* #,##0.0_-;_-* "-"??_-;_-@_-</c:formatCode>
                <c:ptCount val="9"/>
                <c:pt idx="0">
                  <c:v>0.489656171247695</c:v>
                </c:pt>
                <c:pt idx="1">
                  <c:v>0.451215386071435</c:v>
                </c:pt>
                <c:pt idx="2">
                  <c:v>0.395987396768471</c:v>
                </c:pt>
                <c:pt idx="3">
                  <c:v>0.412625069060871</c:v>
                </c:pt>
                <c:pt idx="4">
                  <c:v>0.394415281798894</c:v>
                </c:pt>
                <c:pt idx="5">
                  <c:v>0.381263532102834</c:v>
                </c:pt>
                <c:pt idx="6">
                  <c:v>0.35542764208641</c:v>
                </c:pt>
                <c:pt idx="7">
                  <c:v>0.338988778682626</c:v>
                </c:pt>
                <c:pt idx="8">
                  <c:v>0.284797799005264</c:v>
                </c:pt>
              </c:numCache>
            </c:numRef>
          </c:val>
        </c:ser>
        <c:ser>
          <c:idx val="6"/>
          <c:order val="6"/>
          <c:tx>
            <c:strRef>
              <c:f>'Global Results'!$B$343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Results'!$C$343:$K$343</c:f>
              <c:numCache>
                <c:formatCode>_-* #,##0.0_-;\-* #,##0.0_-;_-* "-"??_-;_-@_-</c:formatCode>
                <c:ptCount val="9"/>
                <c:pt idx="0">
                  <c:v>0.355166139496584</c:v>
                </c:pt>
                <c:pt idx="1">
                  <c:v>0.323887573802728</c:v>
                </c:pt>
                <c:pt idx="2">
                  <c:v>0.318088260538244</c:v>
                </c:pt>
                <c:pt idx="3">
                  <c:v>0.32133986701205</c:v>
                </c:pt>
                <c:pt idx="4">
                  <c:v>0.311068661430332</c:v>
                </c:pt>
                <c:pt idx="5">
                  <c:v>0.305462087993231</c:v>
                </c:pt>
                <c:pt idx="6">
                  <c:v>0.277200600001132</c:v>
                </c:pt>
                <c:pt idx="7">
                  <c:v>0.263725329297002</c:v>
                </c:pt>
                <c:pt idx="8">
                  <c:v>0.221729316536967</c:v>
                </c:pt>
              </c:numCache>
            </c:numRef>
          </c:val>
        </c:ser>
        <c:ser>
          <c:idx val="7"/>
          <c:order val="7"/>
          <c:tx>
            <c:strRef>
              <c:f>'Global Results'!$B$344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Results'!$C$344:$K$344</c:f>
              <c:numCache>
                <c:formatCode>_-* #,##0.0_-;\-* #,##0.0_-;_-* "-"??_-;_-@_-</c:formatCode>
                <c:ptCount val="9"/>
                <c:pt idx="0">
                  <c:v>0.364414291504022</c:v>
                </c:pt>
                <c:pt idx="1">
                  <c:v>0.431055613083846</c:v>
                </c:pt>
                <c:pt idx="2">
                  <c:v>0.345827444146328</c:v>
                </c:pt>
                <c:pt idx="3">
                  <c:v>0.3042110665955</c:v>
                </c:pt>
                <c:pt idx="4">
                  <c:v>0.321506370682637</c:v>
                </c:pt>
                <c:pt idx="5">
                  <c:v>0.270303530609028</c:v>
                </c:pt>
                <c:pt idx="6">
                  <c:v>0.210246191768279</c:v>
                </c:pt>
                <c:pt idx="7">
                  <c:v>0.162420409962336</c:v>
                </c:pt>
                <c:pt idx="8">
                  <c:v>0.141516888805747</c:v>
                </c:pt>
              </c:numCache>
            </c:numRef>
          </c:val>
        </c:ser>
        <c:ser>
          <c:idx val="8"/>
          <c:order val="8"/>
          <c:tx>
            <c:strRef>
              <c:f>'Global Results'!$B$345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Results'!$C$345:$K$345</c:f>
              <c:numCache>
                <c:formatCode>_-* #,##0.0_-;\-* #,##0.0_-;_-* "-"??_-;_-@_-</c:formatCode>
                <c:ptCount val="9"/>
                <c:pt idx="0">
                  <c:v>0.586243223381501</c:v>
                </c:pt>
                <c:pt idx="1">
                  <c:v>0.541426452989049</c:v>
                </c:pt>
                <c:pt idx="2">
                  <c:v>0.521304635896121</c:v>
                </c:pt>
                <c:pt idx="3">
                  <c:v>0.392089195681852</c:v>
                </c:pt>
                <c:pt idx="4">
                  <c:v>0.359348983402244</c:v>
                </c:pt>
                <c:pt idx="5">
                  <c:v>0.320678670448107</c:v>
                </c:pt>
                <c:pt idx="6">
                  <c:v>0.276459683887482</c:v>
                </c:pt>
                <c:pt idx="7">
                  <c:v>0.236101642285993</c:v>
                </c:pt>
                <c:pt idx="8">
                  <c:v>0.203270251906747</c:v>
                </c:pt>
              </c:numCache>
            </c:numRef>
          </c:val>
        </c:ser>
        <c:ser>
          <c:idx val="9"/>
          <c:order val="9"/>
          <c:tx>
            <c:strRef>
              <c:f>'Global Results'!$B$346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Results'!$C$346:$K$346</c:f>
              <c:numCache>
                <c:formatCode>_-* #,##0.0_-;\-* #,##0.0_-;_-*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Results'!$B$347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Results'!$C$347:$K$347</c:f>
              <c:numCache>
                <c:formatCode>_-* #,##0.0_-;\-* #,##0.0_-;_-*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7321232"/>
        <c:axId val="-157318480"/>
      </c:areaChart>
      <c:catAx>
        <c:axId val="-15732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57318480"/>
        <c:crosses val="autoZero"/>
        <c:auto val="1"/>
        <c:lblAlgn val="ctr"/>
        <c:lblOffset val="100"/>
        <c:noMultiLvlLbl val="0"/>
      </c:catAx>
      <c:valAx>
        <c:axId val="-1573184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GHG emissions by region (GtCO2)</a:t>
                </a:r>
              </a:p>
            </c:rich>
          </c:tx>
          <c:layout>
            <c:manualLayout>
              <c:xMode val="edge"/>
              <c:yMode val="edge"/>
              <c:x val="0.0345577630285695"/>
              <c:y val="0.15493191292264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5732123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47151660390277"/>
          <c:y val="0.0617665585919407"/>
          <c:w val="0.946734105642124"/>
          <c:h val="0.91179272811486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319499768411"/>
          <c:y val="0.0456893814199151"/>
          <c:w val="0.744455031814112"/>
          <c:h val="0.806915848481903"/>
        </c:manualLayout>
      </c:layout>
      <c:lineChart>
        <c:grouping val="standard"/>
        <c:varyColors val="0"/>
        <c:ser>
          <c:idx val="0"/>
          <c:order val="0"/>
          <c:tx>
            <c:strRef>
              <c:f>'Global Results'!$B$314</c:f>
              <c:strCache>
                <c:ptCount val="1"/>
                <c:pt idx="0">
                  <c:v>BNL</c:v>
                </c:pt>
              </c:strCache>
            </c:strRef>
          </c:tx>
          <c:spPr>
            <a:ln w="254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Results'!$C$314:$K$314</c:f>
              <c:numCache>
                <c:formatCode>#,##0.0_ ;\-#,##0.0\ </c:formatCode>
                <c:ptCount val="9"/>
                <c:pt idx="0">
                  <c:v>11.59894827550508</c:v>
                </c:pt>
                <c:pt idx="1">
                  <c:v>11.37793526143441</c:v>
                </c:pt>
                <c:pt idx="2">
                  <c:v>10.28825386503352</c:v>
                </c:pt>
                <c:pt idx="3">
                  <c:v>10.52567070468314</c:v>
                </c:pt>
                <c:pt idx="4">
                  <c:v>9.687574484771051</c:v>
                </c:pt>
                <c:pt idx="5">
                  <c:v>9.067116360088055</c:v>
                </c:pt>
                <c:pt idx="6">
                  <c:v>8.598827593386773</c:v>
                </c:pt>
                <c:pt idx="7">
                  <c:v>8.376100897255538</c:v>
                </c:pt>
                <c:pt idx="8">
                  <c:v>7.590319433148667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'Global Results'!$B$315</c:f>
              <c:strCache>
                <c:ptCount val="1"/>
                <c:pt idx="0">
                  <c:v>DEU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Results'!$C$315:$K$315</c:f>
              <c:numCache>
                <c:formatCode>#,##0.0_ ;\-#,##0.0\ </c:formatCode>
                <c:ptCount val="9"/>
                <c:pt idx="0">
                  <c:v>8.85394430848806</c:v>
                </c:pt>
                <c:pt idx="1">
                  <c:v>8.390845165241662</c:v>
                </c:pt>
                <c:pt idx="2">
                  <c:v>6.340506140700356</c:v>
                </c:pt>
                <c:pt idx="3">
                  <c:v>6.061650174696967</c:v>
                </c:pt>
                <c:pt idx="4">
                  <c:v>5.336846780669157</c:v>
                </c:pt>
                <c:pt idx="5">
                  <c:v>4.614516544129462</c:v>
                </c:pt>
                <c:pt idx="6">
                  <c:v>3.840623665374412</c:v>
                </c:pt>
                <c:pt idx="7">
                  <c:v>3.049626731810955</c:v>
                </c:pt>
                <c:pt idx="8">
                  <c:v>2.256425164479462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'Global Results'!$B$316</c:f>
              <c:strCache>
                <c:ptCount val="1"/>
                <c:pt idx="0">
                  <c:v>EEN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Results'!$C$316:$K$316</c:f>
              <c:numCache>
                <c:formatCode>#,##0.0_ ;\-#,##0.0\ </c:formatCode>
                <c:ptCount val="9"/>
                <c:pt idx="0">
                  <c:v>8.01397556474791</c:v>
                </c:pt>
                <c:pt idx="1">
                  <c:v>7.36326206565849</c:v>
                </c:pt>
                <c:pt idx="2">
                  <c:v>7.642750508328933</c:v>
                </c:pt>
                <c:pt idx="3">
                  <c:v>6.577546653560197</c:v>
                </c:pt>
                <c:pt idx="4">
                  <c:v>6.610918225366998</c:v>
                </c:pt>
                <c:pt idx="5">
                  <c:v>6.715070540748193</c:v>
                </c:pt>
                <c:pt idx="6">
                  <c:v>6.336208436112525</c:v>
                </c:pt>
                <c:pt idx="7">
                  <c:v>5.283433301999383</c:v>
                </c:pt>
                <c:pt idx="8">
                  <c:v>4.167099299459413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'Global Results'!$B$317</c:f>
              <c:strCache>
                <c:ptCount val="1"/>
                <c:pt idx="0">
                  <c:v>EES</c:v>
                </c:pt>
              </c:strCache>
            </c:strRef>
          </c:tx>
          <c:spPr>
            <a:ln w="25400">
              <a:solidFill>
                <a:srgbClr val="DD0806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Results'!$C$317:$K$317</c:f>
              <c:numCache>
                <c:formatCode>#,##0.0_ ;\-#,##0.0\ </c:formatCode>
                <c:ptCount val="9"/>
                <c:pt idx="0">
                  <c:v>4.717207444593426</c:v>
                </c:pt>
                <c:pt idx="1">
                  <c:v>4.554010133972205</c:v>
                </c:pt>
                <c:pt idx="2">
                  <c:v>4.211030879734644</c:v>
                </c:pt>
                <c:pt idx="3">
                  <c:v>3.671929136116952</c:v>
                </c:pt>
                <c:pt idx="4">
                  <c:v>3.182842253308387</c:v>
                </c:pt>
                <c:pt idx="5">
                  <c:v>3.002471410993568</c:v>
                </c:pt>
                <c:pt idx="6">
                  <c:v>2.794376025769417</c:v>
                </c:pt>
                <c:pt idx="7">
                  <c:v>2.652209688478478</c:v>
                </c:pt>
                <c:pt idx="8">
                  <c:v>2.532325477807698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'Global Results'!$B$318</c:f>
              <c:strCache>
                <c:ptCount val="1"/>
                <c:pt idx="0">
                  <c:v>FRA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Results'!$C$318:$K$318</c:f>
              <c:numCache>
                <c:formatCode>#,##0.0_ ;\-#,##0.0\ </c:formatCode>
                <c:ptCount val="9"/>
                <c:pt idx="0">
                  <c:v>5.247729365185207</c:v>
                </c:pt>
                <c:pt idx="1">
                  <c:v>4.083034529133833</c:v>
                </c:pt>
                <c:pt idx="2">
                  <c:v>4.346403647591416</c:v>
                </c:pt>
                <c:pt idx="3">
                  <c:v>4.193134362813186</c:v>
                </c:pt>
                <c:pt idx="4">
                  <c:v>4.023207405432287</c:v>
                </c:pt>
                <c:pt idx="5">
                  <c:v>3.58452351993414</c:v>
                </c:pt>
                <c:pt idx="6">
                  <c:v>3.60066488242099</c:v>
                </c:pt>
                <c:pt idx="7">
                  <c:v>3.299097516128459</c:v>
                </c:pt>
                <c:pt idx="8">
                  <c:v>2.761624868971584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'Global Results'!$B$319</c:f>
              <c:strCache>
                <c:ptCount val="1"/>
                <c:pt idx="0">
                  <c:v>IAM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Results'!$C$319:$K$319</c:f>
              <c:numCache>
                <c:formatCode>#,##0.0_ ;\-#,##0.0\ </c:formatCode>
                <c:ptCount val="9"/>
                <c:pt idx="0">
                  <c:v>6.357650101777763</c:v>
                </c:pt>
                <c:pt idx="1">
                  <c:v>5.77688414531887</c:v>
                </c:pt>
                <c:pt idx="2">
                  <c:v>4.911580145218202</c:v>
                </c:pt>
                <c:pt idx="3">
                  <c:v>5.089759214357711</c:v>
                </c:pt>
                <c:pt idx="4">
                  <c:v>4.814855451122008</c:v>
                </c:pt>
                <c:pt idx="5">
                  <c:v>4.622522020752974</c:v>
                </c:pt>
                <c:pt idx="6">
                  <c:v>4.231413826270884</c:v>
                </c:pt>
                <c:pt idx="7">
                  <c:v>3.968290973116675</c:v>
                </c:pt>
                <c:pt idx="8">
                  <c:v>3.160363171983231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'Global Results'!$B$320</c:f>
              <c:strCache>
                <c:ptCount val="1"/>
                <c:pt idx="0">
                  <c:v>IBE</c:v>
                </c:pt>
              </c:strCache>
            </c:strRef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Results'!$C$320:$K$320</c:f>
              <c:numCache>
                <c:formatCode>#,##0.0_ ;\-#,##0.0\ </c:formatCode>
                <c:ptCount val="9"/>
                <c:pt idx="0">
                  <c:v>5.322319416458954</c:v>
                </c:pt>
                <c:pt idx="1">
                  <c:v>4.584609122410723</c:v>
                </c:pt>
                <c:pt idx="2">
                  <c:v>4.191821476198675</c:v>
                </c:pt>
                <c:pt idx="3">
                  <c:v>4.115526960545049</c:v>
                </c:pt>
                <c:pt idx="4">
                  <c:v>3.834572570250352</c:v>
                </c:pt>
                <c:pt idx="5">
                  <c:v>3.673993359753011</c:v>
                </c:pt>
                <c:pt idx="6">
                  <c:v>3.236592318139922</c:v>
                </c:pt>
                <c:pt idx="7">
                  <c:v>2.943715509818216</c:v>
                </c:pt>
                <c:pt idx="8">
                  <c:v>2.231342381006362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'Global Results'!$B$321</c:f>
              <c:strCache>
                <c:ptCount val="1"/>
                <c:pt idx="0">
                  <c:v>SDF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Results'!$C$321:$K$321</c:f>
              <c:numCache>
                <c:formatCode>#,##0.0_ ;\-#,##0.0\ </c:formatCode>
                <c:ptCount val="9"/>
                <c:pt idx="0">
                  <c:v>7.81945949339551</c:v>
                </c:pt>
                <c:pt idx="1">
                  <c:v>10.13836066770955</c:v>
                </c:pt>
                <c:pt idx="2">
                  <c:v>7.798128165921843</c:v>
                </c:pt>
                <c:pt idx="3">
                  <c:v>8.210616089665544</c:v>
                </c:pt>
                <c:pt idx="4">
                  <c:v>8.342895361792978</c:v>
                </c:pt>
                <c:pt idx="5">
                  <c:v>6.604735711313963</c:v>
                </c:pt>
                <c:pt idx="6">
                  <c:v>5.710363792163437</c:v>
                </c:pt>
                <c:pt idx="7">
                  <c:v>5.131657866390177</c:v>
                </c:pt>
                <c:pt idx="8">
                  <c:v>4.249439275568328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'Global Results'!$B$322</c:f>
              <c:strCache>
                <c:ptCount val="1"/>
                <c:pt idx="0">
                  <c:v>UKI</c:v>
                </c:pt>
              </c:strCache>
            </c:strRef>
          </c:tx>
          <c:spPr>
            <a:ln w="25400">
              <a:solidFill>
                <a:srgbClr val="F20884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Results'!$C$322:$K$322</c:f>
              <c:numCache>
                <c:formatCode>#,##0.0_ ;\-#,##0.0\ </c:formatCode>
                <c:ptCount val="9"/>
                <c:pt idx="0">
                  <c:v>7.616852428279749</c:v>
                </c:pt>
                <c:pt idx="1">
                  <c:v>6.750523052794232</c:v>
                </c:pt>
                <c:pt idx="2">
                  <c:v>6.109615788325729</c:v>
                </c:pt>
                <c:pt idx="3">
                  <c:v>4.110299476512305</c:v>
                </c:pt>
                <c:pt idx="4">
                  <c:v>3.526211788734746</c:v>
                </c:pt>
                <c:pt idx="5">
                  <c:v>2.981072039685536</c:v>
                </c:pt>
                <c:pt idx="6">
                  <c:v>2.460895273042468</c:v>
                </c:pt>
                <c:pt idx="7">
                  <c:v>1.962954649586543</c:v>
                </c:pt>
                <c:pt idx="8">
                  <c:v>1.481395958026688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'Global Results'!$B$323</c:f>
              <c:strCache>
                <c:ptCount val="1"/>
                <c:pt idx="0">
                  <c:v>SWZ</c:v>
                </c:pt>
              </c:strCache>
            </c:strRef>
          </c:tx>
          <c:spPr>
            <a:ln w="25400">
              <a:solidFill>
                <a:srgbClr val="4EE257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Results'!$C$323:$K$323</c:f>
              <c:numCache>
                <c:formatCode>#,##0.0_ ;\-#,##0.0\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'Global Results'!$B$324</c:f>
              <c:strCache>
                <c:ptCount val="1"/>
                <c:pt idx="0">
                  <c:v>NOI</c:v>
                </c:pt>
              </c:strCache>
            </c:strRef>
          </c:tx>
          <c:spPr>
            <a:ln w="25400">
              <a:solidFill>
                <a:srgbClr val="F20884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Results'!$C$324:$K$324</c:f>
              <c:numCache>
                <c:formatCode>#,##0.0_ ;\-#,##0.0\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593296"/>
        <c:axId val="-121590544"/>
      </c:lineChart>
      <c:catAx>
        <c:axId val="-121593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590544"/>
        <c:crosses val="autoZero"/>
        <c:auto val="1"/>
        <c:lblAlgn val="ctr"/>
        <c:lblOffset val="100"/>
        <c:tickMarkSkip val="1"/>
        <c:noMultiLvlLbl val="0"/>
      </c:catAx>
      <c:valAx>
        <c:axId val="-1215905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tCO2 per capita</a:t>
                </a:r>
              </a:p>
            </c:rich>
          </c:tx>
          <c:layout>
            <c:manualLayout>
              <c:xMode val="edge"/>
              <c:yMode val="edge"/>
              <c:x val="0.0109533853850316"/>
              <c:y val="0.29895414543770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59329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76605669733079"/>
          <c:y val="0.0823554886521538"/>
          <c:w val="0.959357268279754"/>
          <c:h val="0.9264990736452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971168299572"/>
          <c:y val="0.0456893814199151"/>
          <c:w val="0.7012907899482"/>
          <c:h val="0.8069158484819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'Global Results'!$B$417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Results'!$C$417:$K$417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'Global Results'!$B$418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Results'!$C$418:$K$418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Results'!$B$419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Results'!$C$419:$K$419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Results'!$B$420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Results'!$C$420:$K$420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Results'!$B$421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Results'!$C$421:$K$421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Results'!$B$422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Results'!$C$422:$K$422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Results'!$B$423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Results'!$C$423:$K$423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'Global Results'!$B$424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Results'!$C$424:$K$424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8"/>
          <c:order val="8"/>
          <c:tx>
            <c:strRef>
              <c:f>'Global Results'!$B$425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Results'!$C$425:$K$425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9"/>
          <c:tx>
            <c:strRef>
              <c:f>'Global Results'!$B$426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Results'!$C$426:$K$426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Results'!$B$427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Results'!$C$427:$K$427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21531280"/>
        <c:axId val="-121528528"/>
      </c:barChart>
      <c:catAx>
        <c:axId val="-121531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528528"/>
        <c:crosses val="autoZero"/>
        <c:auto val="1"/>
        <c:lblAlgn val="ctr"/>
        <c:lblOffset val="100"/>
        <c:noMultiLvlLbl val="0"/>
      </c:catAx>
      <c:valAx>
        <c:axId val="-1215285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CO2 credit trading (MtCO2 credit)</a:t>
                </a:r>
              </a:p>
            </c:rich>
          </c:tx>
          <c:layout>
            <c:manualLayout>
              <c:xMode val="edge"/>
              <c:yMode val="edge"/>
              <c:x val="0.0259307660071903"/>
              <c:y val="0.25900619671061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53128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72576920531992"/>
          <c:y val="0.0443800959791269"/>
          <c:w val="0.935604115662013"/>
          <c:h val="0.94677631272422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74671090610071"/>
          <c:y val="0.0456893814199151"/>
          <c:w val="0.729857136198054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Results'!$B$438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Results'!$C$438:$K$438</c:f>
              <c:numCache>
                <c:formatCode>_-* #,##0_-;\-* #,##0_-;_-* "-"??_-;_-@_-</c:formatCode>
                <c:ptCount val="9"/>
                <c:pt idx="0">
                  <c:v>336.244313836266</c:v>
                </c:pt>
                <c:pt idx="1">
                  <c:v>308.062335901652</c:v>
                </c:pt>
                <c:pt idx="2">
                  <c:v>352.334479384532</c:v>
                </c:pt>
                <c:pt idx="3">
                  <c:v>415.693497227752</c:v>
                </c:pt>
                <c:pt idx="4">
                  <c:v>474.131285861122</c:v>
                </c:pt>
                <c:pt idx="5">
                  <c:v>532.569074494492</c:v>
                </c:pt>
                <c:pt idx="6">
                  <c:v>591.006863127862</c:v>
                </c:pt>
                <c:pt idx="7">
                  <c:v>478.015651563931</c:v>
                </c:pt>
                <c:pt idx="8">
                  <c:v>324.207212394601</c:v>
                </c:pt>
              </c:numCache>
            </c:numRef>
          </c:val>
        </c:ser>
        <c:ser>
          <c:idx val="1"/>
          <c:order val="1"/>
          <c:tx>
            <c:strRef>
              <c:f>'Global Results'!$B$439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Results'!$C$439:$K$439</c:f>
              <c:numCache>
                <c:formatCode>_-* #,##0_-;\-* #,##0_-;_-* "-"??_-;_-@_-</c:formatCode>
                <c:ptCount val="9"/>
                <c:pt idx="0">
                  <c:v>1605.685807637502</c:v>
                </c:pt>
                <c:pt idx="1">
                  <c:v>1571.092922317031</c:v>
                </c:pt>
                <c:pt idx="2">
                  <c:v>1562.146470130002</c:v>
                </c:pt>
                <c:pt idx="3">
                  <c:v>1668.326853932756</c:v>
                </c:pt>
                <c:pt idx="4">
                  <c:v>1832.471132668222</c:v>
                </c:pt>
                <c:pt idx="5">
                  <c:v>1946.276680226552</c:v>
                </c:pt>
                <c:pt idx="6">
                  <c:v>2060.082227784882</c:v>
                </c:pt>
                <c:pt idx="7">
                  <c:v>2806.29101389244</c:v>
                </c:pt>
                <c:pt idx="8">
                  <c:v>3176.514240065185</c:v>
                </c:pt>
              </c:numCache>
            </c:numRef>
          </c:val>
        </c:ser>
        <c:ser>
          <c:idx val="2"/>
          <c:order val="2"/>
          <c:tx>
            <c:strRef>
              <c:f>'Global Results'!$B$440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Results'!$C$440:$K$440</c:f>
              <c:numCache>
                <c:formatCode>_-* #,##0_-;\-* #,##0_-;_-* "-"??_-;_-@_-</c:formatCode>
                <c:ptCount val="9"/>
                <c:pt idx="0">
                  <c:v>1452.088706775289</c:v>
                </c:pt>
                <c:pt idx="1">
                  <c:v>1409.466684240723</c:v>
                </c:pt>
                <c:pt idx="2">
                  <c:v>1347.655729414902</c:v>
                </c:pt>
                <c:pt idx="3">
                  <c:v>1407.720302242902</c:v>
                </c:pt>
                <c:pt idx="4">
                  <c:v>1467.784875070902</c:v>
                </c:pt>
                <c:pt idx="5">
                  <c:v>1527.849447898902</c:v>
                </c:pt>
                <c:pt idx="6">
                  <c:v>1587.914020726902</c:v>
                </c:pt>
                <c:pt idx="7">
                  <c:v>2532.854319554902</c:v>
                </c:pt>
                <c:pt idx="8">
                  <c:v>3353.754709526987</c:v>
                </c:pt>
              </c:numCache>
            </c:numRef>
          </c:val>
        </c:ser>
        <c:ser>
          <c:idx val="3"/>
          <c:order val="3"/>
          <c:tx>
            <c:strRef>
              <c:f>'Global Results'!$B$441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Results'!$C$441:$K$441</c:f>
              <c:numCache>
                <c:formatCode>_-* #,##0_-;\-* #,##0_-;_-* "-"??_-;_-@_-</c:formatCode>
                <c:ptCount val="9"/>
                <c:pt idx="0">
                  <c:v>1123.428753155637</c:v>
                </c:pt>
                <c:pt idx="1">
                  <c:v>1273.887949841259</c:v>
                </c:pt>
                <c:pt idx="2">
                  <c:v>1215.724562519965</c:v>
                </c:pt>
                <c:pt idx="3">
                  <c:v>1250.384504872865</c:v>
                </c:pt>
                <c:pt idx="4">
                  <c:v>1285.044447225765</c:v>
                </c:pt>
                <c:pt idx="5">
                  <c:v>1319.704389578665</c:v>
                </c:pt>
                <c:pt idx="6">
                  <c:v>1348.21373231152</c:v>
                </c:pt>
                <c:pt idx="7">
                  <c:v>1610.507288939802</c:v>
                </c:pt>
                <c:pt idx="8">
                  <c:v>1804.927946966156</c:v>
                </c:pt>
              </c:numCache>
            </c:numRef>
          </c:val>
        </c:ser>
        <c:ser>
          <c:idx val="4"/>
          <c:order val="4"/>
          <c:tx>
            <c:strRef>
              <c:f>'Global Results'!$B$442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Results'!$C$442:$K$442</c:f>
              <c:numCache>
                <c:formatCode>_-* #,##0_-;\-* #,##0_-;_-* "-"??_-;_-@_-</c:formatCode>
                <c:ptCount val="9"/>
                <c:pt idx="0">
                  <c:v>687.287667234407</c:v>
                </c:pt>
                <c:pt idx="1">
                  <c:v>725.328787196551</c:v>
                </c:pt>
                <c:pt idx="2">
                  <c:v>663.566967287631</c:v>
                </c:pt>
                <c:pt idx="3">
                  <c:v>734.641858002091</c:v>
                </c:pt>
                <c:pt idx="4">
                  <c:v>818.216748716551</c:v>
                </c:pt>
                <c:pt idx="5">
                  <c:v>895.541639431011</c:v>
                </c:pt>
                <c:pt idx="6">
                  <c:v>972.866530145471</c:v>
                </c:pt>
                <c:pt idx="7">
                  <c:v>1321.367380531146</c:v>
                </c:pt>
                <c:pt idx="8">
                  <c:v>1706.269848993287</c:v>
                </c:pt>
              </c:numCache>
            </c:numRef>
          </c:val>
        </c:ser>
        <c:ser>
          <c:idx val="5"/>
          <c:order val="5"/>
          <c:tx>
            <c:strRef>
              <c:f>'Global Results'!$B$443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Results'!$C$443:$K$443</c:f>
              <c:numCache>
                <c:formatCode>_-* #,##0_-;\-* #,##0_-;_-* "-"??_-;_-@_-</c:formatCode>
                <c:ptCount val="9"/>
                <c:pt idx="0">
                  <c:v>705.391488956251</c:v>
                </c:pt>
                <c:pt idx="1">
                  <c:v>783.973141734915</c:v>
                </c:pt>
                <c:pt idx="2">
                  <c:v>665.073085816102</c:v>
                </c:pt>
                <c:pt idx="3">
                  <c:v>723.886390596499</c:v>
                </c:pt>
                <c:pt idx="4">
                  <c:v>838.436131041082</c:v>
                </c:pt>
                <c:pt idx="5">
                  <c:v>925.117653653572</c:v>
                </c:pt>
                <c:pt idx="6">
                  <c:v>1011.799176266062</c:v>
                </c:pt>
                <c:pt idx="7">
                  <c:v>1560.675098133031</c:v>
                </c:pt>
                <c:pt idx="8">
                  <c:v>1833.869175646702</c:v>
                </c:pt>
              </c:numCache>
            </c:numRef>
          </c:val>
        </c:ser>
        <c:ser>
          <c:idx val="6"/>
          <c:order val="6"/>
          <c:tx>
            <c:strRef>
              <c:f>'Global Results'!$B$444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Results'!$C$444:$K$444</c:f>
              <c:numCache>
                <c:formatCode>_-* #,##0_-;\-* #,##0_-;_-* "-"??_-;_-@_-</c:formatCode>
                <c:ptCount val="9"/>
                <c:pt idx="0">
                  <c:v>758.802160944</c:v>
                </c:pt>
                <c:pt idx="1">
                  <c:v>783.996174898848</c:v>
                </c:pt>
                <c:pt idx="2">
                  <c:v>902.287794451373</c:v>
                </c:pt>
                <c:pt idx="3">
                  <c:v>956.600428259493</c:v>
                </c:pt>
                <c:pt idx="4">
                  <c:v>1070.90665791952</c:v>
                </c:pt>
                <c:pt idx="5">
                  <c:v>1125.21929172764</c:v>
                </c:pt>
                <c:pt idx="6">
                  <c:v>1179.53192553576</c:v>
                </c:pt>
                <c:pt idx="7">
                  <c:v>1514.355311174326</c:v>
                </c:pt>
                <c:pt idx="8">
                  <c:v>1709.896788241941</c:v>
                </c:pt>
              </c:numCache>
            </c:numRef>
          </c:val>
        </c:ser>
        <c:ser>
          <c:idx val="7"/>
          <c:order val="7"/>
          <c:tx>
            <c:strRef>
              <c:f>'Global Results'!$B$445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Results'!$C$445:$K$445</c:f>
              <c:numCache>
                <c:formatCode>_-* #,##0_-;\-* #,##0_-;_-* "-"??_-;_-@_-</c:formatCode>
                <c:ptCount val="9"/>
                <c:pt idx="0">
                  <c:v>903.648911309642</c:v>
                </c:pt>
                <c:pt idx="1">
                  <c:v>801.756892892039</c:v>
                </c:pt>
                <c:pt idx="2">
                  <c:v>1087.401157280401</c:v>
                </c:pt>
                <c:pt idx="3">
                  <c:v>1128.669115601798</c:v>
                </c:pt>
                <c:pt idx="4">
                  <c:v>1230.603664412132</c:v>
                </c:pt>
                <c:pt idx="5">
                  <c:v>1334.068870349242</c:v>
                </c:pt>
                <c:pt idx="6">
                  <c:v>1431.70578098086</c:v>
                </c:pt>
                <c:pt idx="7">
                  <c:v>1402.864215284877</c:v>
                </c:pt>
                <c:pt idx="8">
                  <c:v>1147.371915018924</c:v>
                </c:pt>
              </c:numCache>
            </c:numRef>
          </c:val>
        </c:ser>
        <c:ser>
          <c:idx val="8"/>
          <c:order val="8"/>
          <c:tx>
            <c:strRef>
              <c:f>'Global Results'!$B$446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Results'!$C$446:$K$446</c:f>
              <c:numCache>
                <c:formatCode>_-* #,##0_-;\-* #,##0_-;_-* "-"??_-;_-@_-</c:formatCode>
                <c:ptCount val="9"/>
                <c:pt idx="0">
                  <c:v>412.111250098877</c:v>
                </c:pt>
                <c:pt idx="1">
                  <c:v>430.691916556842</c:v>
                </c:pt>
                <c:pt idx="2">
                  <c:v>475.780428787601</c:v>
                </c:pt>
                <c:pt idx="3">
                  <c:v>532.334479956236</c:v>
                </c:pt>
                <c:pt idx="4">
                  <c:v>566.045582798651</c:v>
                </c:pt>
                <c:pt idx="5">
                  <c:v>590.577005286295</c:v>
                </c:pt>
                <c:pt idx="6">
                  <c:v>615.108427773939</c:v>
                </c:pt>
                <c:pt idx="7">
                  <c:v>958.979817220303</c:v>
                </c:pt>
                <c:pt idx="8">
                  <c:v>1280.116882666667</c:v>
                </c:pt>
              </c:numCache>
            </c:numRef>
          </c:val>
        </c:ser>
        <c:ser>
          <c:idx val="9"/>
          <c:order val="9"/>
          <c:tx>
            <c:strRef>
              <c:f>'Global Results'!$B$447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Results'!$C$447:$K$447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Results'!$B$448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Results'!$C$448:$K$448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472096"/>
        <c:axId val="-121469344"/>
      </c:areaChart>
      <c:catAx>
        <c:axId val="-12147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469344"/>
        <c:crosses val="autoZero"/>
        <c:auto val="1"/>
        <c:lblAlgn val="ctr"/>
        <c:lblOffset val="100"/>
        <c:noMultiLvlLbl val="0"/>
      </c:catAx>
      <c:valAx>
        <c:axId val="-1214693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Bioenergy use (EJ)</a:t>
                </a:r>
              </a:p>
            </c:rich>
          </c:tx>
          <c:layout>
            <c:manualLayout>
              <c:xMode val="edge"/>
              <c:yMode val="edge"/>
              <c:x val="0.0186293911718258"/>
              <c:y val="0.27101688616356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47209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79410829256441"/>
          <c:y val="0.0766987201821011"/>
          <c:w val="0.935513577983678"/>
          <c:h val="0.92333449469258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56893814199151"/>
          <c:w val="0.746927345706458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Results'!$B$460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Results'!$C$460:$K$460</c:f>
              <c:numCache>
                <c:formatCode>#,##0_ ;\-#,##0\ </c:formatCode>
                <c:ptCount val="9"/>
                <c:pt idx="0">
                  <c:v>51.7782606226238</c:v>
                </c:pt>
                <c:pt idx="1">
                  <c:v>48.28360373139953</c:v>
                </c:pt>
                <c:pt idx="2">
                  <c:v>46.0963687989103</c:v>
                </c:pt>
                <c:pt idx="3">
                  <c:v>40.841060801475</c:v>
                </c:pt>
                <c:pt idx="4">
                  <c:v>39.95797453492942</c:v>
                </c:pt>
                <c:pt idx="5">
                  <c:v>33.51630904327851</c:v>
                </c:pt>
                <c:pt idx="6">
                  <c:v>32.20972729475372</c:v>
                </c:pt>
                <c:pt idx="7">
                  <c:v>33.12819895945037</c:v>
                </c:pt>
                <c:pt idx="8">
                  <c:v>31.48679845002275</c:v>
                </c:pt>
              </c:numCache>
            </c:numRef>
          </c:val>
        </c:ser>
        <c:ser>
          <c:idx val="1"/>
          <c:order val="1"/>
          <c:tx>
            <c:strRef>
              <c:f>'Global Results'!$B$462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Results'!$C$462:$K$462</c:f>
              <c:numCache>
                <c:formatCode>0</c:formatCode>
                <c:ptCount val="9"/>
                <c:pt idx="0">
                  <c:v>97.20440897608006</c:v>
                </c:pt>
                <c:pt idx="1">
                  <c:v>82.48487511581524</c:v>
                </c:pt>
                <c:pt idx="2">
                  <c:v>77.48839834298188</c:v>
                </c:pt>
                <c:pt idx="3">
                  <c:v>63.71025290270764</c:v>
                </c:pt>
                <c:pt idx="4">
                  <c:v>56.7753378722699</c:v>
                </c:pt>
                <c:pt idx="5">
                  <c:v>53.72228446548812</c:v>
                </c:pt>
                <c:pt idx="6">
                  <c:v>51.12046342847569</c:v>
                </c:pt>
                <c:pt idx="7">
                  <c:v>37.36849629802681</c:v>
                </c:pt>
                <c:pt idx="8">
                  <c:v>30.23824153724004</c:v>
                </c:pt>
              </c:numCache>
            </c:numRef>
          </c:val>
        </c:ser>
        <c:ser>
          <c:idx val="2"/>
          <c:order val="2"/>
          <c:tx>
            <c:strRef>
              <c:f>'Global Results'!$B$464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Results'!$C$464:$K$464</c:f>
              <c:numCache>
                <c:formatCode>#,##0_ ;\-#,##0\ </c:formatCode>
                <c:ptCount val="9"/>
                <c:pt idx="0">
                  <c:v>54.60362947286897</c:v>
                </c:pt>
                <c:pt idx="1">
                  <c:v>63.66396102078875</c:v>
                </c:pt>
                <c:pt idx="2">
                  <c:v>61.97365169912332</c:v>
                </c:pt>
                <c:pt idx="3">
                  <c:v>69.78505683235628</c:v>
                </c:pt>
                <c:pt idx="4">
                  <c:v>72.36494654357377</c:v>
                </c:pt>
                <c:pt idx="5">
                  <c:v>68.08020454218074</c:v>
                </c:pt>
                <c:pt idx="6">
                  <c:v>64.00621648882795</c:v>
                </c:pt>
                <c:pt idx="7">
                  <c:v>59.32575798706777</c:v>
                </c:pt>
                <c:pt idx="8">
                  <c:v>54.89479069298745</c:v>
                </c:pt>
              </c:numCache>
            </c:numRef>
          </c:val>
        </c:ser>
        <c:ser>
          <c:idx val="3"/>
          <c:order val="3"/>
          <c:tx>
            <c:strRef>
              <c:f>'Global Results'!$B$466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Results'!$C$466:$K$466</c:f>
              <c:numCache>
                <c:formatCode>0</c:formatCode>
                <c:ptCount val="9"/>
                <c:pt idx="0">
                  <c:v>32.09712350865821</c:v>
                </c:pt>
                <c:pt idx="1">
                  <c:v>24.41166626621365</c:v>
                </c:pt>
                <c:pt idx="2">
                  <c:v>20.76603167267629</c:v>
                </c:pt>
                <c:pt idx="3">
                  <c:v>17.93422587951542</c:v>
                </c:pt>
                <c:pt idx="4">
                  <c:v>16.73565805456807</c:v>
                </c:pt>
                <c:pt idx="5">
                  <c:v>15.35538465475784</c:v>
                </c:pt>
                <c:pt idx="6">
                  <c:v>14.26284609103913</c:v>
                </c:pt>
                <c:pt idx="7">
                  <c:v>13.93182855560215</c:v>
                </c:pt>
                <c:pt idx="8">
                  <c:v>14.36862739619603</c:v>
                </c:pt>
              </c:numCache>
            </c:numRef>
          </c:val>
        </c:ser>
        <c:ser>
          <c:idx val="4"/>
          <c:order val="4"/>
          <c:tx>
            <c:strRef>
              <c:f>'Global Results'!$B$468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Results'!$C$468:$K$468</c:f>
              <c:numCache>
                <c:formatCode>#,##0_ ;\-#,##0\ </c:formatCode>
                <c:ptCount val="9"/>
                <c:pt idx="0">
                  <c:v>52.19782361266439</c:v>
                </c:pt>
                <c:pt idx="1">
                  <c:v>53.36000807216083</c:v>
                </c:pt>
                <c:pt idx="2">
                  <c:v>43.8063287477713</c:v>
                </c:pt>
                <c:pt idx="3">
                  <c:v>43.22045765136141</c:v>
                </c:pt>
                <c:pt idx="4">
                  <c:v>40.38202743453846</c:v>
                </c:pt>
                <c:pt idx="5">
                  <c:v>35.88483737092211</c:v>
                </c:pt>
                <c:pt idx="6">
                  <c:v>33.7721462641555</c:v>
                </c:pt>
                <c:pt idx="7">
                  <c:v>32.88867464785186</c:v>
                </c:pt>
                <c:pt idx="8">
                  <c:v>32.44423314675841</c:v>
                </c:pt>
              </c:numCache>
            </c:numRef>
          </c:val>
        </c:ser>
        <c:ser>
          <c:idx val="5"/>
          <c:order val="5"/>
          <c:tx>
            <c:strRef>
              <c:f>'Global Results'!$B$470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Results'!$C$470:$K$470</c:f>
              <c:numCache>
                <c:formatCode>0</c:formatCode>
                <c:ptCount val="9"/>
                <c:pt idx="0">
                  <c:v>61.44222050090697</c:v>
                </c:pt>
                <c:pt idx="1">
                  <c:v>50.6597456348071</c:v>
                </c:pt>
                <c:pt idx="2">
                  <c:v>40.78602628942379</c:v>
                </c:pt>
                <c:pt idx="3">
                  <c:v>36.35058112784844</c:v>
                </c:pt>
                <c:pt idx="4">
                  <c:v>32.20466656078563</c:v>
                </c:pt>
                <c:pt idx="5">
                  <c:v>27.57337525538848</c:v>
                </c:pt>
                <c:pt idx="6">
                  <c:v>25.8737251621115</c:v>
                </c:pt>
                <c:pt idx="7">
                  <c:v>25.4876587639246</c:v>
                </c:pt>
                <c:pt idx="8">
                  <c:v>24.5494825054968</c:v>
                </c:pt>
              </c:numCache>
            </c:numRef>
          </c:val>
        </c:ser>
        <c:ser>
          <c:idx val="6"/>
          <c:order val="6"/>
          <c:tx>
            <c:strRef>
              <c:f>'Global Results'!$B$472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Results'!$C$472:$K$472</c:f>
              <c:numCache>
                <c:formatCode>#,##0_ ;\-#,##0\ </c:formatCode>
                <c:ptCount val="9"/>
                <c:pt idx="0">
                  <c:v>51.34474166080908</c:v>
                </c:pt>
                <c:pt idx="1">
                  <c:v>48.91163058322669</c:v>
                </c:pt>
                <c:pt idx="2">
                  <c:v>30.85971909110893</c:v>
                </c:pt>
                <c:pt idx="3">
                  <c:v>28.17796524008624</c:v>
                </c:pt>
                <c:pt idx="4">
                  <c:v>23.12713594762216</c:v>
                </c:pt>
                <c:pt idx="5">
                  <c:v>17.24902498188102</c:v>
                </c:pt>
                <c:pt idx="6">
                  <c:v>16.05205601475366</c:v>
                </c:pt>
                <c:pt idx="7">
                  <c:v>14.72357536518884</c:v>
                </c:pt>
                <c:pt idx="8">
                  <c:v>16.86368603663668</c:v>
                </c:pt>
              </c:numCache>
            </c:numRef>
          </c:val>
        </c:ser>
        <c:ser>
          <c:idx val="7"/>
          <c:order val="7"/>
          <c:tx>
            <c:strRef>
              <c:f>'Global Results'!$B$474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Results'!$C$474:$K$474</c:f>
              <c:numCache>
                <c:formatCode>0</c:formatCode>
                <c:ptCount val="9"/>
                <c:pt idx="0">
                  <c:v>22.00769943639693</c:v>
                </c:pt>
                <c:pt idx="1">
                  <c:v>35.91925839806154</c:v>
                </c:pt>
                <c:pt idx="2">
                  <c:v>24.50645061478375</c:v>
                </c:pt>
                <c:pt idx="3">
                  <c:v>14.37817703445759</c:v>
                </c:pt>
                <c:pt idx="4">
                  <c:v>18.596155635621</c:v>
                </c:pt>
                <c:pt idx="5">
                  <c:v>10.81746370150038</c:v>
                </c:pt>
                <c:pt idx="6">
                  <c:v>11.32431997276901</c:v>
                </c:pt>
                <c:pt idx="7">
                  <c:v>6.74319378271193</c:v>
                </c:pt>
                <c:pt idx="8">
                  <c:v>6.86382750553568</c:v>
                </c:pt>
              </c:numCache>
            </c:numRef>
          </c:val>
        </c:ser>
        <c:ser>
          <c:idx val="8"/>
          <c:order val="8"/>
          <c:tx>
            <c:strRef>
              <c:f>'Global Results'!$B$476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Results'!$C$476:$K$476</c:f>
              <c:numCache>
                <c:formatCode>#,##0_ ;\-#,##0\ </c:formatCode>
                <c:ptCount val="9"/>
                <c:pt idx="0">
                  <c:v>52.49315615629602</c:v>
                </c:pt>
                <c:pt idx="1">
                  <c:v>45.95987858189112</c:v>
                </c:pt>
                <c:pt idx="2">
                  <c:v>42.97030159148959</c:v>
                </c:pt>
                <c:pt idx="3">
                  <c:v>30.86744552217531</c:v>
                </c:pt>
                <c:pt idx="4">
                  <c:v>28.7070175632066</c:v>
                </c:pt>
                <c:pt idx="5">
                  <c:v>21.23463925649607</c:v>
                </c:pt>
                <c:pt idx="6">
                  <c:v>19.91137491975091</c:v>
                </c:pt>
                <c:pt idx="7">
                  <c:v>18.42792710637192</c:v>
                </c:pt>
                <c:pt idx="8">
                  <c:v>16.63283174443265</c:v>
                </c:pt>
              </c:numCache>
            </c:numRef>
          </c:val>
        </c:ser>
        <c:ser>
          <c:idx val="9"/>
          <c:order val="9"/>
          <c:tx>
            <c:strRef>
              <c:f>'Global Results'!$B$478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Results'!$C$478:$K$478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Results'!$B$480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Results'!$C$480:$K$480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547152"/>
        <c:axId val="-122544400"/>
      </c:areaChart>
      <c:catAx>
        <c:axId val="-12254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544400"/>
        <c:crosses val="autoZero"/>
        <c:auto val="1"/>
        <c:lblAlgn val="ctr"/>
        <c:lblOffset val="100"/>
        <c:noMultiLvlLbl val="0"/>
      </c:catAx>
      <c:valAx>
        <c:axId val="-1225444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Industrial CO2 emissions by region (GtCO2)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.0_ ;\-#,##0.0\ 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547152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66158703053685"/>
          <c:y val="0.0352952755905512"/>
          <c:w val="0.937111385173239"/>
          <c:h val="0.9794418712366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970585037817"/>
          <c:y val="0.0456893814199151"/>
          <c:w val="0.697361569139149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Results'!$B$499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Results'!$C$499:$K$499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5.750180430744979</c:v>
                </c:pt>
                <c:pt idx="4">
                  <c:v>11.05207799976658</c:v>
                </c:pt>
                <c:pt idx="5">
                  <c:v>13.06447596596051</c:v>
                </c:pt>
                <c:pt idx="6">
                  <c:v>17.61907248889014</c:v>
                </c:pt>
                <c:pt idx="7">
                  <c:v>19.32794740541648</c:v>
                </c:pt>
                <c:pt idx="8">
                  <c:v>21.82644403241013</c:v>
                </c:pt>
              </c:numCache>
            </c:numRef>
          </c:val>
        </c:ser>
        <c:ser>
          <c:idx val="1"/>
          <c:order val="1"/>
          <c:tx>
            <c:strRef>
              <c:f>'Global Results'!$B$500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Results'!$C$500:$K$500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56.53842249815087</c:v>
                </c:pt>
                <c:pt idx="4">
                  <c:v>68.87895206440419</c:v>
                </c:pt>
                <c:pt idx="5">
                  <c:v>75.37563437335213</c:v>
                </c:pt>
                <c:pt idx="6">
                  <c:v>90.59789996955112</c:v>
                </c:pt>
                <c:pt idx="7">
                  <c:v>90.0483017912063</c:v>
                </c:pt>
                <c:pt idx="8">
                  <c:v>22.42727112619555</c:v>
                </c:pt>
              </c:numCache>
            </c:numRef>
          </c:val>
        </c:ser>
        <c:ser>
          <c:idx val="2"/>
          <c:order val="2"/>
          <c:tx>
            <c:strRef>
              <c:f>'Global Results'!$B$501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Results'!$C$501:$K$501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1.742771365456314</c:v>
                </c:pt>
                <c:pt idx="4">
                  <c:v>10.11351814038722</c:v>
                </c:pt>
                <c:pt idx="5">
                  <c:v>17.55534527831205</c:v>
                </c:pt>
                <c:pt idx="6">
                  <c:v>26.30172035966899</c:v>
                </c:pt>
                <c:pt idx="7">
                  <c:v>43.4939846444804</c:v>
                </c:pt>
                <c:pt idx="8">
                  <c:v>38.23762005769456</c:v>
                </c:pt>
              </c:numCache>
            </c:numRef>
          </c:val>
        </c:ser>
        <c:ser>
          <c:idx val="3"/>
          <c:order val="3"/>
          <c:tx>
            <c:strRef>
              <c:f>'Global Results'!$B$502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Results'!$C$502:$K$502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4.1190960679518</c:v>
                </c:pt>
                <c:pt idx="4">
                  <c:v>12.34542881051319</c:v>
                </c:pt>
                <c:pt idx="5">
                  <c:v>18.04122650588211</c:v>
                </c:pt>
                <c:pt idx="6">
                  <c:v>23.1336991856193</c:v>
                </c:pt>
                <c:pt idx="7">
                  <c:v>24.78685961890808</c:v>
                </c:pt>
                <c:pt idx="8">
                  <c:v>25.85288762522853</c:v>
                </c:pt>
              </c:numCache>
            </c:numRef>
          </c:val>
        </c:ser>
        <c:ser>
          <c:idx val="4"/>
          <c:order val="4"/>
          <c:tx>
            <c:strRef>
              <c:f>'Global Results'!$B$503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Results'!$C$503:$K$503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3.407625783380214</c:v>
                </c:pt>
                <c:pt idx="4">
                  <c:v>17.0512506085896</c:v>
                </c:pt>
                <c:pt idx="5">
                  <c:v>17.57248639746472</c:v>
                </c:pt>
                <c:pt idx="6">
                  <c:v>20.25057124357701</c:v>
                </c:pt>
                <c:pt idx="7">
                  <c:v>27.68751204658972</c:v>
                </c:pt>
                <c:pt idx="8">
                  <c:v>36.26524419490354</c:v>
                </c:pt>
              </c:numCache>
            </c:numRef>
          </c:val>
        </c:ser>
        <c:ser>
          <c:idx val="5"/>
          <c:order val="5"/>
          <c:tx>
            <c:strRef>
              <c:f>'Global Results'!$B$504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Results'!$C$504:$K$504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3.71344361569425</c:v>
                </c:pt>
                <c:pt idx="4">
                  <c:v>12.41480233205742</c:v>
                </c:pt>
                <c:pt idx="5">
                  <c:v>15.41859397876856</c:v>
                </c:pt>
                <c:pt idx="6">
                  <c:v>22.62114094377011</c:v>
                </c:pt>
                <c:pt idx="7">
                  <c:v>29.26028027105229</c:v>
                </c:pt>
                <c:pt idx="8">
                  <c:v>40.9815650267147</c:v>
                </c:pt>
              </c:numCache>
            </c:numRef>
          </c:val>
        </c:ser>
        <c:ser>
          <c:idx val="6"/>
          <c:order val="6"/>
          <c:tx>
            <c:strRef>
              <c:f>'Global Results'!$B$505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Results'!$C$505:$K$505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6.308414843040578</c:v>
                </c:pt>
                <c:pt idx="4">
                  <c:v>13.24966852440999</c:v>
                </c:pt>
                <c:pt idx="5">
                  <c:v>14.48680166041371</c:v>
                </c:pt>
                <c:pt idx="6">
                  <c:v>18.25101360403462</c:v>
                </c:pt>
                <c:pt idx="7">
                  <c:v>24.6884763338998</c:v>
                </c:pt>
                <c:pt idx="8">
                  <c:v>30.76930396998948</c:v>
                </c:pt>
              </c:numCache>
            </c:numRef>
          </c:val>
        </c:ser>
        <c:ser>
          <c:idx val="7"/>
          <c:order val="7"/>
          <c:tx>
            <c:strRef>
              <c:f>'Global Results'!$B$506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Results'!$C$506:$K$506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5.034555881903271</c:v>
                </c:pt>
                <c:pt idx="6">
                  <c:v>8.504501890043028</c:v>
                </c:pt>
                <c:pt idx="7">
                  <c:v>9.223070983551011</c:v>
                </c:pt>
                <c:pt idx="8">
                  <c:v>11.07421413008209</c:v>
                </c:pt>
              </c:numCache>
            </c:numRef>
          </c:val>
        </c:ser>
        <c:ser>
          <c:idx val="8"/>
          <c:order val="8"/>
          <c:tx>
            <c:strRef>
              <c:f>'Global Results'!$B$507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Results'!$C$507:$K$507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4.59034274480682</c:v>
                </c:pt>
                <c:pt idx="4">
                  <c:v>9.82451691862841</c:v>
                </c:pt>
                <c:pt idx="5">
                  <c:v>17.61195787353624</c:v>
                </c:pt>
                <c:pt idx="6">
                  <c:v>25.94366264111412</c:v>
                </c:pt>
                <c:pt idx="7">
                  <c:v>36.57568115804444</c:v>
                </c:pt>
                <c:pt idx="8">
                  <c:v>42.5864102340327</c:v>
                </c:pt>
              </c:numCache>
            </c:numRef>
          </c:val>
        </c:ser>
        <c:ser>
          <c:idx val="9"/>
          <c:order val="9"/>
          <c:tx>
            <c:strRef>
              <c:f>'Global Results'!$B$508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Results'!$C$508:$K$508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Results'!$B$509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Results'!$C$509:$K$509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485312"/>
        <c:axId val="-122482560"/>
      </c:areaChart>
      <c:catAx>
        <c:axId val="-12248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482560"/>
        <c:crosses val="autoZero"/>
        <c:auto val="1"/>
        <c:lblAlgn val="ctr"/>
        <c:lblOffset val="100"/>
        <c:noMultiLvlLbl val="0"/>
      </c:catAx>
      <c:valAx>
        <c:axId val="-1224825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CCS use (GtCO2 sequestered )</a:t>
                </a:r>
              </a:p>
            </c:rich>
          </c:tx>
          <c:layout>
            <c:manualLayout>
              <c:xMode val="edge"/>
              <c:yMode val="edge"/>
              <c:x val="0.0375444349297187"/>
              <c:y val="0.15962896329353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_ ;\-#,##0.0\ 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485312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59443075252198"/>
          <c:y val="0.038576835907381"/>
          <c:w val="0.932389669792602"/>
          <c:h val="0.9733248440384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798485050032"/>
          <c:y val="0.0456893814199151"/>
          <c:w val="0.603393854464006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Results'!$B$523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Results'!$C$523:$K$523</c:f>
              <c:numCache>
                <c:formatCode>#,##0</c:formatCode>
                <c:ptCount val="9"/>
                <c:pt idx="0">
                  <c:v>0.0</c:v>
                </c:pt>
                <c:pt idx="1">
                  <c:v>47.80885372611201</c:v>
                </c:pt>
                <c:pt idx="2">
                  <c:v>14.426354326888</c:v>
                </c:pt>
                <c:pt idx="3">
                  <c:v>14.242151552242</c:v>
                </c:pt>
                <c:pt idx="4">
                  <c:v>76.405472541129</c:v>
                </c:pt>
                <c:pt idx="5">
                  <c:v>85.458525255029</c:v>
                </c:pt>
                <c:pt idx="6">
                  <c:v>147.43574014621</c:v>
                </c:pt>
                <c:pt idx="7">
                  <c:v>233.988005660225</c:v>
                </c:pt>
                <c:pt idx="8">
                  <c:v>262.274018132269</c:v>
                </c:pt>
              </c:numCache>
            </c:numRef>
          </c:val>
        </c:ser>
        <c:ser>
          <c:idx val="1"/>
          <c:order val="1"/>
          <c:tx>
            <c:strRef>
              <c:f>'Global Results'!$B$524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Results'!$C$524:$K$524</c:f>
              <c:numCache>
                <c:formatCode>#,##0</c:formatCode>
                <c:ptCount val="9"/>
                <c:pt idx="0">
                  <c:v>0.010361181478</c:v>
                </c:pt>
                <c:pt idx="1">
                  <c:v>0.005180590738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Results'!$B$525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Results'!$C$525:$K$525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Results'!$B$526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Results'!$C$526:$K$526</c:f>
              <c:numCache>
                <c:formatCode>#,##0</c:formatCode>
                <c:ptCount val="9"/>
                <c:pt idx="0">
                  <c:v>0.0</c:v>
                </c:pt>
                <c:pt idx="1">
                  <c:v>8.172009970267</c:v>
                </c:pt>
                <c:pt idx="2">
                  <c:v>37.108849838923</c:v>
                </c:pt>
                <c:pt idx="3">
                  <c:v>106.545604211621</c:v>
                </c:pt>
                <c:pt idx="4">
                  <c:v>504.458571808667</c:v>
                </c:pt>
                <c:pt idx="5">
                  <c:v>786.286589358459</c:v>
                </c:pt>
                <c:pt idx="6">
                  <c:v>717.8503606051789</c:v>
                </c:pt>
                <c:pt idx="7">
                  <c:v>552.33528700508</c:v>
                </c:pt>
                <c:pt idx="8">
                  <c:v>470.829132695287</c:v>
                </c:pt>
              </c:numCache>
            </c:numRef>
          </c:val>
        </c:ser>
        <c:ser>
          <c:idx val="4"/>
          <c:order val="4"/>
          <c:tx>
            <c:strRef>
              <c:f>'Global Results'!$B$527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Results'!$C$527:$K$527</c:f>
              <c:numCache>
                <c:formatCode>#,##0</c:formatCode>
                <c:ptCount val="9"/>
                <c:pt idx="0">
                  <c:v>45.107385695816</c:v>
                </c:pt>
                <c:pt idx="1">
                  <c:v>22.553692847909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Results'!$B$528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Results'!$C$528:$K$528</c:f>
              <c:numCache>
                <c:formatCode>#,##0</c:formatCode>
                <c:ptCount val="9"/>
                <c:pt idx="0">
                  <c:v>12.491761650717</c:v>
                </c:pt>
                <c:pt idx="1">
                  <c:v>6.245880825357999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Results'!$B$529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Results'!$C$529:$K$529</c:f>
              <c:numCache>
                <c:formatCode>#,##0</c:formatCode>
                <c:ptCount val="9"/>
                <c:pt idx="0">
                  <c:v>1758.389489661637</c:v>
                </c:pt>
                <c:pt idx="1">
                  <c:v>1884.574273625338</c:v>
                </c:pt>
                <c:pt idx="2">
                  <c:v>2088.429219327664</c:v>
                </c:pt>
                <c:pt idx="3">
                  <c:v>2191.643154004831</c:v>
                </c:pt>
                <c:pt idx="4">
                  <c:v>1917.888256621387</c:v>
                </c:pt>
                <c:pt idx="5">
                  <c:v>1793.11192738761</c:v>
                </c:pt>
                <c:pt idx="6">
                  <c:v>1906.171741517258</c:v>
                </c:pt>
                <c:pt idx="7">
                  <c:v>1717.411906994856</c:v>
                </c:pt>
                <c:pt idx="8">
                  <c:v>1343.653614518755</c:v>
                </c:pt>
              </c:numCache>
            </c:numRef>
          </c:val>
        </c:ser>
        <c:ser>
          <c:idx val="7"/>
          <c:order val="7"/>
          <c:tx>
            <c:strRef>
              <c:f>'Global Results'!$B$530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Results'!$C$530:$K$530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4.646509179644</c:v>
                </c:pt>
                <c:pt idx="5">
                  <c:v>4.646509179644</c:v>
                </c:pt>
                <c:pt idx="6">
                  <c:v>64.168873306744</c:v>
                </c:pt>
                <c:pt idx="7">
                  <c:v>489.881791569181</c:v>
                </c:pt>
                <c:pt idx="8">
                  <c:v>1054.774300982951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437312"/>
        <c:axId val="-122434048"/>
      </c:areaChart>
      <c:catAx>
        <c:axId val="-12243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434048"/>
        <c:crosses val="autoZero"/>
        <c:auto val="1"/>
        <c:lblAlgn val="ctr"/>
        <c:lblOffset val="100"/>
        <c:tickMarkSkip val="1"/>
        <c:noMultiLvlLbl val="0"/>
      </c:catAx>
      <c:valAx>
        <c:axId val="-1224340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Car transport demand (Bvkm)</a:t>
                </a:r>
              </a:p>
            </c:rich>
          </c:tx>
          <c:layout>
            <c:manualLayout>
              <c:xMode val="edge"/>
              <c:yMode val="edge"/>
              <c:x val="0.0134773242986061"/>
              <c:y val="0.097919089619097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437312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71603977789629"/>
          <c:y val="0.0636061879190896"/>
          <c:w val="0.980109692463741"/>
          <c:h val="0.92229042041122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2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Results'!$B$533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Results'!$C$533:$K$533</c:f>
              <c:numCache>
                <c:formatCode>#,##0</c:formatCode>
                <c:ptCount val="9"/>
                <c:pt idx="0">
                  <c:v>0.0</c:v>
                </c:pt>
                <c:pt idx="1">
                  <c:v>62.045071171956</c:v>
                </c:pt>
                <c:pt idx="2">
                  <c:v>122.992178166903</c:v>
                </c:pt>
                <c:pt idx="3">
                  <c:v>118.198795804611</c:v>
                </c:pt>
                <c:pt idx="4">
                  <c:v>131.505827308704</c:v>
                </c:pt>
                <c:pt idx="5">
                  <c:v>119.978663016752</c:v>
                </c:pt>
                <c:pt idx="6">
                  <c:v>119.899195639407</c:v>
                </c:pt>
                <c:pt idx="7">
                  <c:v>128.757619902956</c:v>
                </c:pt>
                <c:pt idx="8">
                  <c:v>137.987509626618</c:v>
                </c:pt>
              </c:numCache>
            </c:numRef>
          </c:val>
        </c:ser>
        <c:ser>
          <c:idx val="1"/>
          <c:order val="1"/>
          <c:tx>
            <c:strRef>
              <c:f>'Global Results'!$B$534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Results'!$C$534:$K$534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Results'!$B$535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Results'!$C$535:$K$535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26.767439188359</c:v>
                </c:pt>
                <c:pt idx="5">
                  <c:v>37.157872149161</c:v>
                </c:pt>
                <c:pt idx="6">
                  <c:v>49.734979040741</c:v>
                </c:pt>
                <c:pt idx="7">
                  <c:v>60.071050440682</c:v>
                </c:pt>
                <c:pt idx="8">
                  <c:v>58.722036276038</c:v>
                </c:pt>
              </c:numCache>
            </c:numRef>
          </c:val>
        </c:ser>
        <c:ser>
          <c:idx val="3"/>
          <c:order val="3"/>
          <c:tx>
            <c:strRef>
              <c:f>'Global Results'!$B$536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Results'!$C$536:$K$536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Results'!$B$537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Results'!$C$537:$K$537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0.360382882737</c:v>
                </c:pt>
                <c:pt idx="3">
                  <c:v>0.360382882737</c:v>
                </c:pt>
                <c:pt idx="4">
                  <c:v>0.360382882737</c:v>
                </c:pt>
                <c:pt idx="5">
                  <c:v>0.120127627579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Results'!$B$538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Results'!$C$538:$K$538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Results'!$B$539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Results'!$C$539:$K$539</c:f>
              <c:numCache>
                <c:formatCode>#,##0</c:formatCode>
                <c:ptCount val="9"/>
                <c:pt idx="0">
                  <c:v>326.5712669027361</c:v>
                </c:pt>
                <c:pt idx="1">
                  <c:v>287.414891952093</c:v>
                </c:pt>
                <c:pt idx="2">
                  <c:v>252.074686611905</c:v>
                </c:pt>
                <c:pt idx="3">
                  <c:v>282.466357567969</c:v>
                </c:pt>
                <c:pt idx="4">
                  <c:v>269.360591473015</c:v>
                </c:pt>
                <c:pt idx="5">
                  <c:v>297.259534303714</c:v>
                </c:pt>
                <c:pt idx="6">
                  <c:v>312.984773345227</c:v>
                </c:pt>
                <c:pt idx="7">
                  <c:v>322.702494496554</c:v>
                </c:pt>
                <c:pt idx="8">
                  <c:v>345.4307150654919</c:v>
                </c:pt>
              </c:numCache>
            </c:numRef>
          </c:val>
        </c:ser>
        <c:ser>
          <c:idx val="7"/>
          <c:order val="7"/>
          <c:tx>
            <c:strRef>
              <c:f>'Global Results'!$B$540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Results'!$C$540:$K$540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389200"/>
        <c:axId val="-122385936"/>
      </c:areaChart>
      <c:catAx>
        <c:axId val="-12238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385936"/>
        <c:crosses val="autoZero"/>
        <c:auto val="1"/>
        <c:lblAlgn val="ctr"/>
        <c:lblOffset val="100"/>
        <c:tickMarkSkip val="1"/>
        <c:noMultiLvlLbl val="0"/>
      </c:catAx>
      <c:valAx>
        <c:axId val="-1223859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Heavy Goods Vehicle transport demand (Bvkm)</a:t>
                </a:r>
              </a:p>
            </c:rich>
          </c:tx>
          <c:layout>
            <c:manualLayout>
              <c:xMode val="edge"/>
              <c:yMode val="edge"/>
              <c:x val="0.00819681902312012"/>
              <c:y val="0.15477986026394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389200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70275956541289"/>
          <c:y val="0.116200787401575"/>
          <c:w val="0.978781671215401"/>
          <c:h val="0.8450973161805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351203688959"/>
          <c:y val="0.0456893814199151"/>
          <c:w val="0.5816073426285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Results'!$B$543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Results'!$C$543:$K$543</c:f>
              <c:numCache>
                <c:formatCode>#,##0</c:formatCode>
                <c:ptCount val="9"/>
                <c:pt idx="0">
                  <c:v>10.278497856115</c:v>
                </c:pt>
                <c:pt idx="1">
                  <c:v>10.278497856115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13.538023301757</c:v>
                </c:pt>
                <c:pt idx="6">
                  <c:v>16.279543602272</c:v>
                </c:pt>
                <c:pt idx="7">
                  <c:v>4.675523629337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'Global Results'!$B$544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Results'!$C$544:$K$544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Results'!$B$545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Results'!$C$545:$K$545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Results'!$B$546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Results'!$C$546:$K$546</c:f>
              <c:numCache>
                <c:formatCode>#,##0</c:formatCode>
                <c:ptCount val="9"/>
                <c:pt idx="0">
                  <c:v>0.0</c:v>
                </c:pt>
                <c:pt idx="1">
                  <c:v>0.681688617317</c:v>
                </c:pt>
                <c:pt idx="2">
                  <c:v>20.748457625457</c:v>
                </c:pt>
                <c:pt idx="3">
                  <c:v>45.15029722925</c:v>
                </c:pt>
                <c:pt idx="4">
                  <c:v>95.45636234504301</c:v>
                </c:pt>
                <c:pt idx="5">
                  <c:v>96.04764253054401</c:v>
                </c:pt>
                <c:pt idx="6">
                  <c:v>43.700507106247</c:v>
                </c:pt>
                <c:pt idx="7">
                  <c:v>39.991211926012</c:v>
                </c:pt>
                <c:pt idx="8">
                  <c:v>40.666412518207</c:v>
                </c:pt>
              </c:numCache>
            </c:numRef>
          </c:val>
        </c:ser>
        <c:ser>
          <c:idx val="4"/>
          <c:order val="4"/>
          <c:tx>
            <c:strRef>
              <c:f>'Global Results'!$B$547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Results'!$C$547:$K$547</c:f>
              <c:numCache>
                <c:formatCode>#,##0</c:formatCode>
                <c:ptCount val="9"/>
                <c:pt idx="0">
                  <c:v>7.391689671578</c:v>
                </c:pt>
                <c:pt idx="1">
                  <c:v>4.927793114385</c:v>
                </c:pt>
                <c:pt idx="2">
                  <c:v>2.463896557192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Results'!$B$548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Results'!$C$548:$K$548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Results'!$B$549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Results'!$C$549:$K$549</c:f>
              <c:numCache>
                <c:formatCode>#,##0</c:formatCode>
                <c:ptCount val="9"/>
                <c:pt idx="0">
                  <c:v>192.285625421341</c:v>
                </c:pt>
                <c:pt idx="1">
                  <c:v>198.359829479495</c:v>
                </c:pt>
                <c:pt idx="2">
                  <c:v>207.159399174552</c:v>
                </c:pt>
                <c:pt idx="3">
                  <c:v>191.401075341854</c:v>
                </c:pt>
                <c:pt idx="4">
                  <c:v>89.56106428898898</c:v>
                </c:pt>
                <c:pt idx="5">
                  <c:v>4.873850038217</c:v>
                </c:pt>
                <c:pt idx="6">
                  <c:v>4.873850038217</c:v>
                </c:pt>
                <c:pt idx="7">
                  <c:v>0.696264291174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'Global Results'!$B$550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Results'!$C$550:$K$550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9.422930767576</c:v>
                </c:pt>
                <c:pt idx="4">
                  <c:v>77.37676367873101</c:v>
                </c:pt>
                <c:pt idx="5">
                  <c:v>164.186027004871</c:v>
                </c:pt>
                <c:pt idx="6">
                  <c:v>231.017660037695</c:v>
                </c:pt>
                <c:pt idx="7">
                  <c:v>268.053267384447</c:v>
                </c:pt>
                <c:pt idx="8">
                  <c:v>291.326409957488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339680"/>
        <c:axId val="-122336416"/>
      </c:areaChart>
      <c:catAx>
        <c:axId val="-1223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336416"/>
        <c:crosses val="autoZero"/>
        <c:auto val="1"/>
        <c:lblAlgn val="ctr"/>
        <c:lblOffset val="100"/>
        <c:tickMarkSkip val="1"/>
        <c:noMultiLvlLbl val="0"/>
      </c:catAx>
      <c:valAx>
        <c:axId val="-12233641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LGV transport demand (Bvkm)</a:t>
                </a:r>
              </a:p>
            </c:rich>
          </c:tx>
          <c:layout>
            <c:manualLayout>
              <c:xMode val="edge"/>
              <c:yMode val="edge"/>
              <c:x val="0.0294266663742241"/>
              <c:y val="0.075904677109707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339680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52113043668984"/>
          <c:y val="0.187284994852675"/>
          <c:w val="0.977746912903296"/>
          <c:h val="0.8480829693108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56893814199151"/>
          <c:w val="0.686670993232461"/>
          <c:h val="0.806915848481903"/>
        </c:manualLayout>
      </c:layout>
      <c:lineChart>
        <c:grouping val="standard"/>
        <c:varyColors val="0"/>
        <c:ser>
          <c:idx val="0"/>
          <c:order val="0"/>
          <c:tx>
            <c:strRef>
              <c:f>'Global Results'!$B$703</c:f>
              <c:strCache>
                <c:ptCount val="1"/>
                <c:pt idx="0">
                  <c:v>Car [g/vkm]</c:v>
                </c:pt>
              </c:strCache>
            </c:strRef>
          </c:tx>
          <c:spPr>
            <a:ln w="254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'Global Results'!$C$702:$K$702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Results'!$C$703:$K$703</c:f>
              <c:numCache>
                <c:formatCode>#,##0_ ;\-#,##0\ </c:formatCode>
                <c:ptCount val="9"/>
                <c:pt idx="0">
                  <c:v>209.112492508682</c:v>
                </c:pt>
                <c:pt idx="1">
                  <c:v>190.833676284367</c:v>
                </c:pt>
                <c:pt idx="2">
                  <c:v>169.0286408736257</c:v>
                </c:pt>
                <c:pt idx="3">
                  <c:v>158.1628005302613</c:v>
                </c:pt>
                <c:pt idx="4">
                  <c:v>145.1326032199803</c:v>
                </c:pt>
                <c:pt idx="5">
                  <c:v>139.4565047760848</c:v>
                </c:pt>
                <c:pt idx="6">
                  <c:v>135.4965353321693</c:v>
                </c:pt>
                <c:pt idx="7">
                  <c:v>115.1110219381909</c:v>
                </c:pt>
                <c:pt idx="8">
                  <c:v>93.2887375773843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'Global Results'!$B$704</c:f>
              <c:strCache>
                <c:ptCount val="1"/>
                <c:pt idx="0">
                  <c:v>HGV [g/vkm]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'Global Results'!$C$702:$K$702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Results'!$C$704:$K$704</c:f>
              <c:numCache>
                <c:formatCode>#,##0_ ;\-#,##0\ </c:formatCode>
                <c:ptCount val="9"/>
                <c:pt idx="0">
                  <c:v>751.3685854380852</c:v>
                </c:pt>
                <c:pt idx="1">
                  <c:v>594.5800118167926</c:v>
                </c:pt>
                <c:pt idx="2">
                  <c:v>448.6115971462669</c:v>
                </c:pt>
                <c:pt idx="3">
                  <c:v>418.0141254379311</c:v>
                </c:pt>
                <c:pt idx="4">
                  <c:v>364.5679146534933</c:v>
                </c:pt>
                <c:pt idx="5">
                  <c:v>354.4010482692322</c:v>
                </c:pt>
                <c:pt idx="6">
                  <c:v>321.2907599044884</c:v>
                </c:pt>
                <c:pt idx="7">
                  <c:v>310.1378626780195</c:v>
                </c:pt>
                <c:pt idx="8">
                  <c:v>314.5588255731097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'Global Results'!$B$705</c:f>
              <c:strCache>
                <c:ptCount val="1"/>
                <c:pt idx="0">
                  <c:v>Van [g/vkm]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Ref>
              <c:f>'Global Results'!$C$702:$K$702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Results'!$C$705:$K$705</c:f>
              <c:numCache>
                <c:formatCode>#,##0_ ;\-#,##0\ </c:formatCode>
                <c:ptCount val="9"/>
                <c:pt idx="0">
                  <c:v>414.5221725114997</c:v>
                </c:pt>
                <c:pt idx="1">
                  <c:v>348.0075253174632</c:v>
                </c:pt>
                <c:pt idx="2">
                  <c:v>274.3158719059652</c:v>
                </c:pt>
                <c:pt idx="3">
                  <c:v>194.0990131846159</c:v>
                </c:pt>
                <c:pt idx="4">
                  <c:v>143.3312284408611</c:v>
                </c:pt>
                <c:pt idx="5">
                  <c:v>87.75456119047523</c:v>
                </c:pt>
                <c:pt idx="6">
                  <c:v>63.02503418897427</c:v>
                </c:pt>
                <c:pt idx="7">
                  <c:v>57.35030951461178</c:v>
                </c:pt>
                <c:pt idx="8">
                  <c:v>54.84372215863188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2309808"/>
        <c:axId val="-122307056"/>
      </c:lineChart>
      <c:catAx>
        <c:axId val="-122309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307056"/>
        <c:crosses val="autoZero"/>
        <c:auto val="1"/>
        <c:lblAlgn val="ctr"/>
        <c:lblOffset val="100"/>
        <c:tickMarkSkip val="1"/>
        <c:noMultiLvlLbl val="0"/>
      </c:catAx>
      <c:valAx>
        <c:axId val="-12230705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Tranposrrt emissions  (gCO2/vkm)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3098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08149165177882"/>
          <c:y val="0.340437259172391"/>
          <c:w val="0.983224817486049"/>
          <c:h val="0.57448790975596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8932109930581"/>
          <c:w val="0.664998044714725"/>
          <c:h val="0.80367306794726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Results'!$B$641</c:f>
              <c:strCache>
                <c:ptCount val="1"/>
                <c:pt idx="0">
                  <c:v>Car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Results'!$C$641:$K$641</c:f>
              <c:numCache>
                <c:formatCode>#,##0</c:formatCode>
                <c:ptCount val="9"/>
                <c:pt idx="0">
                  <c:v>5511.102531672976</c:v>
                </c:pt>
                <c:pt idx="1">
                  <c:v>5443.205546081885</c:v>
                </c:pt>
                <c:pt idx="2">
                  <c:v>5110.66833128564</c:v>
                </c:pt>
                <c:pt idx="3">
                  <c:v>5135.38376141771</c:v>
                </c:pt>
                <c:pt idx="4">
                  <c:v>5217.409815094697</c:v>
                </c:pt>
                <c:pt idx="5">
                  <c:v>5341.124151987926</c:v>
                </c:pt>
                <c:pt idx="6">
                  <c:v>5651.398853090888</c:v>
                </c:pt>
                <c:pt idx="7">
                  <c:v>5470.523851855972</c:v>
                </c:pt>
                <c:pt idx="8">
                  <c:v>5043.199112563883</c:v>
                </c:pt>
              </c:numCache>
            </c:numRef>
          </c:val>
        </c:ser>
        <c:ser>
          <c:idx val="1"/>
          <c:order val="1"/>
          <c:tx>
            <c:strRef>
              <c:f>'Global Results'!$B$642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Results'!$C$642:$K$642</c:f>
              <c:numCache>
                <c:formatCode>#,##0</c:formatCode>
                <c:ptCount val="9"/>
                <c:pt idx="0">
                  <c:v>414.484453439856</c:v>
                </c:pt>
                <c:pt idx="1">
                  <c:v>409.896738066172</c:v>
                </c:pt>
                <c:pt idx="2">
                  <c:v>406.711971076443</c:v>
                </c:pt>
                <c:pt idx="3">
                  <c:v>398.770070828291</c:v>
                </c:pt>
                <c:pt idx="4">
                  <c:v>396.944696152523</c:v>
                </c:pt>
                <c:pt idx="5">
                  <c:v>389.5506984532799</c:v>
                </c:pt>
                <c:pt idx="6">
                  <c:v>377.016061901588</c:v>
                </c:pt>
                <c:pt idx="7">
                  <c:v>370.441312002182</c:v>
                </c:pt>
                <c:pt idx="8">
                  <c:v>357.4571057304051</c:v>
                </c:pt>
              </c:numCache>
            </c:numRef>
          </c:val>
        </c:ser>
        <c:ser>
          <c:idx val="2"/>
          <c:order val="2"/>
          <c:tx>
            <c:strRef>
              <c:f>'Global Results'!$B$643</c:f>
              <c:strCache>
                <c:ptCount val="1"/>
                <c:pt idx="0">
                  <c:v>HGV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Results'!$C$643:$K$643</c:f>
              <c:numCache>
                <c:formatCode>#,##0</c:formatCode>
                <c:ptCount val="9"/>
                <c:pt idx="0">
                  <c:v>3313.339237925385</c:v>
                </c:pt>
                <c:pt idx="1">
                  <c:v>3491.04920166908</c:v>
                </c:pt>
                <c:pt idx="2">
                  <c:v>3598.806202812687</c:v>
                </c:pt>
                <c:pt idx="3">
                  <c:v>3541.442229136512</c:v>
                </c:pt>
                <c:pt idx="4">
                  <c:v>3758.885271248776</c:v>
                </c:pt>
                <c:pt idx="5">
                  <c:v>3770.9988825592</c:v>
                </c:pt>
                <c:pt idx="6">
                  <c:v>3781.865955913945</c:v>
                </c:pt>
                <c:pt idx="7">
                  <c:v>4000.166249608872</c:v>
                </c:pt>
                <c:pt idx="8">
                  <c:v>4190.24881773517</c:v>
                </c:pt>
              </c:numCache>
            </c:numRef>
          </c:val>
        </c:ser>
        <c:ser>
          <c:idx val="3"/>
          <c:order val="3"/>
          <c:tx>
            <c:strRef>
              <c:f>'Global Results'!$B$644</c:f>
              <c:strCache>
                <c:ptCount val="1"/>
                <c:pt idx="0">
                  <c:v>LGV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Results'!$C$644:$K$644</c:f>
              <c:numCache>
                <c:formatCode>#,##0</c:formatCode>
                <c:ptCount val="9"/>
                <c:pt idx="0">
                  <c:v>3408.6307860816</c:v>
                </c:pt>
                <c:pt idx="1">
                  <c:v>3095.134605214011</c:v>
                </c:pt>
                <c:pt idx="2">
                  <c:v>3408.23477338621</c:v>
                </c:pt>
                <c:pt idx="3">
                  <c:v>2720.746766858171</c:v>
                </c:pt>
                <c:pt idx="4">
                  <c:v>2658.032297849946</c:v>
                </c:pt>
                <c:pt idx="5">
                  <c:v>2514.235961785216</c:v>
                </c:pt>
                <c:pt idx="6">
                  <c:v>2456.166092310676</c:v>
                </c:pt>
                <c:pt idx="7">
                  <c:v>2541.693569416655</c:v>
                </c:pt>
                <c:pt idx="8">
                  <c:v>2597.904133128557</c:v>
                </c:pt>
              </c:numCache>
            </c:numRef>
          </c:val>
        </c:ser>
        <c:ser>
          <c:idx val="4"/>
          <c:order val="4"/>
          <c:tx>
            <c:strRef>
              <c:f>'Global Results'!$B$645</c:f>
              <c:strCache>
                <c:ptCount val="1"/>
                <c:pt idx="0">
                  <c:v>Three wheeler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Results'!$C$645:$K$645</c:f>
              <c:numCache>
                <c:formatCode>#,##0</c:formatCode>
                <c:ptCount val="9"/>
                <c:pt idx="0">
                  <c:v>17.97152776166</c:v>
                </c:pt>
                <c:pt idx="1">
                  <c:v>15.863591943035</c:v>
                </c:pt>
                <c:pt idx="2">
                  <c:v>18.032735158922</c:v>
                </c:pt>
                <c:pt idx="3">
                  <c:v>11.767671452127</c:v>
                </c:pt>
                <c:pt idx="4">
                  <c:v>11.813593648175</c:v>
                </c:pt>
                <c:pt idx="5">
                  <c:v>11.806264259138</c:v>
                </c:pt>
                <c:pt idx="6">
                  <c:v>11.799735561382</c:v>
                </c:pt>
                <c:pt idx="7">
                  <c:v>11.773932147234</c:v>
                </c:pt>
                <c:pt idx="8">
                  <c:v>11.748698295554</c:v>
                </c:pt>
              </c:numCache>
            </c:numRef>
          </c:val>
        </c:ser>
        <c:ser>
          <c:idx val="5"/>
          <c:order val="5"/>
          <c:tx>
            <c:strRef>
              <c:f>'Global Results'!$B$646</c:f>
              <c:strCache>
                <c:ptCount val="1"/>
                <c:pt idx="0">
                  <c:v>Two wheeler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Results'!$C$646:$K$646</c:f>
              <c:numCache>
                <c:formatCode>#,##0</c:formatCode>
                <c:ptCount val="9"/>
                <c:pt idx="0">
                  <c:v>23.443197396572</c:v>
                </c:pt>
                <c:pt idx="1">
                  <c:v>20.559806135067</c:v>
                </c:pt>
                <c:pt idx="2">
                  <c:v>22.763049518075</c:v>
                </c:pt>
                <c:pt idx="3">
                  <c:v>14.934774730913</c:v>
                </c:pt>
                <c:pt idx="4">
                  <c:v>14.938961260964</c:v>
                </c:pt>
                <c:pt idx="5">
                  <c:v>14.891778252813</c:v>
                </c:pt>
                <c:pt idx="6">
                  <c:v>14.845808947521</c:v>
                </c:pt>
                <c:pt idx="7">
                  <c:v>14.788850131193</c:v>
                </c:pt>
                <c:pt idx="8">
                  <c:v>14.732806063331</c:v>
                </c:pt>
              </c:numCache>
            </c:numRef>
          </c:val>
        </c:ser>
        <c:ser>
          <c:idx val="6"/>
          <c:order val="6"/>
          <c:tx>
            <c:strRef>
              <c:f>'Global Results'!$B$647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Results'!$C$647:$K$647</c:f>
              <c:numCache>
                <c:formatCode>#,##0</c:formatCode>
                <c:ptCount val="9"/>
                <c:pt idx="0">
                  <c:v>311.733122336536</c:v>
                </c:pt>
                <c:pt idx="1">
                  <c:v>322.187491576632</c:v>
                </c:pt>
                <c:pt idx="2">
                  <c:v>336.070212648182</c:v>
                </c:pt>
                <c:pt idx="3">
                  <c:v>351.573503482165</c:v>
                </c:pt>
                <c:pt idx="4">
                  <c:v>367.048090071766</c:v>
                </c:pt>
                <c:pt idx="5">
                  <c:v>381.893363016208</c:v>
                </c:pt>
                <c:pt idx="6">
                  <c:v>394.839037324824</c:v>
                </c:pt>
                <c:pt idx="7">
                  <c:v>407.1370712026269</c:v>
                </c:pt>
                <c:pt idx="8">
                  <c:v>416.992635006835</c:v>
                </c:pt>
              </c:numCache>
            </c:numRef>
          </c:val>
        </c:ser>
        <c:ser>
          <c:idx val="7"/>
          <c:order val="7"/>
          <c:tx>
            <c:strRef>
              <c:f>'Global Results'!$B$648</c:f>
              <c:strCache>
                <c:ptCount val="1"/>
                <c:pt idx="0">
                  <c:v>Air</c:v>
                </c:pt>
              </c:strCache>
            </c:strRef>
          </c:tx>
          <c:spPr>
            <a:solidFill>
              <a:srgbClr val="BFBFB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Results'!$C$648:$K$648</c:f>
              <c:numCache>
                <c:formatCode>#,##0</c:formatCode>
                <c:ptCount val="9"/>
                <c:pt idx="0">
                  <c:v>2019.71606272072</c:v>
                </c:pt>
                <c:pt idx="1">
                  <c:v>1968.218921871231</c:v>
                </c:pt>
                <c:pt idx="2">
                  <c:v>1934.453876938338</c:v>
                </c:pt>
                <c:pt idx="3">
                  <c:v>1915.620537544438</c:v>
                </c:pt>
                <c:pt idx="4">
                  <c:v>1890.785392773536</c:v>
                </c:pt>
                <c:pt idx="5">
                  <c:v>1858.668976651797</c:v>
                </c:pt>
                <c:pt idx="6">
                  <c:v>1833.799031947484</c:v>
                </c:pt>
                <c:pt idx="7">
                  <c:v>1807.719749969928</c:v>
                </c:pt>
                <c:pt idx="8">
                  <c:v>1778.789707259321</c:v>
                </c:pt>
              </c:numCache>
            </c:numRef>
          </c:val>
        </c:ser>
        <c:ser>
          <c:idx val="8"/>
          <c:order val="8"/>
          <c:tx>
            <c:strRef>
              <c:f>'Global Results'!$B$649</c:f>
              <c:strCache>
                <c:ptCount val="1"/>
                <c:pt idx="0">
                  <c:v>Ship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Results'!$C$649:$K$649</c:f>
              <c:numCache>
                <c:formatCode>#,##0</c:formatCode>
                <c:ptCount val="9"/>
                <c:pt idx="0">
                  <c:v>2187.225030138424</c:v>
                </c:pt>
                <c:pt idx="1">
                  <c:v>2164.814527741924</c:v>
                </c:pt>
                <c:pt idx="2">
                  <c:v>2178.905613592275</c:v>
                </c:pt>
                <c:pt idx="3">
                  <c:v>2197.805841412823</c:v>
                </c:pt>
                <c:pt idx="4">
                  <c:v>2222.967423051773</c:v>
                </c:pt>
                <c:pt idx="5">
                  <c:v>2208.188286745441</c:v>
                </c:pt>
                <c:pt idx="6">
                  <c:v>2198.5713544369</c:v>
                </c:pt>
                <c:pt idx="7">
                  <c:v>2187.320940964811</c:v>
                </c:pt>
                <c:pt idx="8">
                  <c:v>2167.966122000828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255072"/>
        <c:axId val="-122252320"/>
      </c:areaChart>
      <c:catAx>
        <c:axId val="-12225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252320"/>
        <c:crosses val="autoZero"/>
        <c:auto val="1"/>
        <c:lblAlgn val="ctr"/>
        <c:lblOffset val="100"/>
        <c:noMultiLvlLbl val="0"/>
      </c:catAx>
      <c:valAx>
        <c:axId val="-1222523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Transport fuel consumption by modes(PJ))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255072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48631615271199"/>
          <c:y val="0.240290197824212"/>
          <c:w val="0.974797502901779"/>
          <c:h val="0.83394841545866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Results'!$B$558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Results'!$C$558:$K$558</c:f>
              <c:numCache>
                <c:formatCode>#,##0</c:formatCode>
                <c:ptCount val="9"/>
                <c:pt idx="0">
                  <c:v>3554.570389912185</c:v>
                </c:pt>
                <c:pt idx="1">
                  <c:v>3186.437489067689</c:v>
                </c:pt>
                <c:pt idx="2">
                  <c:v>2892.98178591531</c:v>
                </c:pt>
                <c:pt idx="3">
                  <c:v>2611.529818349589</c:v>
                </c:pt>
                <c:pt idx="4">
                  <c:v>2348.626338171327</c:v>
                </c:pt>
                <c:pt idx="5">
                  <c:v>2102.684436243483</c:v>
                </c:pt>
                <c:pt idx="6">
                  <c:v>2120.720644196606</c:v>
                </c:pt>
                <c:pt idx="7">
                  <c:v>1927.860535035554</c:v>
                </c:pt>
                <c:pt idx="8">
                  <c:v>1859.557929846357</c:v>
                </c:pt>
              </c:numCache>
            </c:numRef>
          </c:val>
        </c:ser>
        <c:ser>
          <c:idx val="1"/>
          <c:order val="1"/>
          <c:tx>
            <c:strRef>
              <c:f>'Global Results'!$B$559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Results'!$C$559:$K$559</c:f>
              <c:numCache>
                <c:formatCode>#,##0</c:formatCode>
                <c:ptCount val="9"/>
                <c:pt idx="0">
                  <c:v>1650.1229770536</c:v>
                </c:pt>
                <c:pt idx="1">
                  <c:v>2017.121168451667</c:v>
                </c:pt>
                <c:pt idx="2">
                  <c:v>2176.84477281151</c:v>
                </c:pt>
                <c:pt idx="3">
                  <c:v>2494.530099609524</c:v>
                </c:pt>
                <c:pt idx="4">
                  <c:v>2707.89781951935</c:v>
                </c:pt>
                <c:pt idx="5">
                  <c:v>3058.91429737235</c:v>
                </c:pt>
                <c:pt idx="6">
                  <c:v>3203.217262442127</c:v>
                </c:pt>
                <c:pt idx="7">
                  <c:v>2848.751521192621</c:v>
                </c:pt>
                <c:pt idx="8">
                  <c:v>2204.354146035548</c:v>
                </c:pt>
              </c:numCache>
            </c:numRef>
          </c:val>
        </c:ser>
        <c:ser>
          <c:idx val="2"/>
          <c:order val="2"/>
          <c:tx>
            <c:strRef>
              <c:f>'Global Results'!$B$560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Results'!$C$560:$K$560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Results'!$B$561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Results'!$C$561:$K$561</c:f>
              <c:numCache>
                <c:formatCode>#,##0</c:formatCode>
                <c:ptCount val="9"/>
                <c:pt idx="0">
                  <c:v>37.35810908200801</c:v>
                </c:pt>
                <c:pt idx="1">
                  <c:v>18.679054541004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Results'!$B$562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Results'!$C$562:$K$562</c:f>
              <c:numCache>
                <c:formatCode>#,##0</c:formatCode>
                <c:ptCount val="9"/>
                <c:pt idx="0">
                  <c:v>144.3145558986</c:v>
                </c:pt>
                <c:pt idx="1">
                  <c:v>72.1572779493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Results'!$B$563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Results'!$C$563:$K$563</c:f>
              <c:numCache>
                <c:formatCode>#,##0</c:formatCode>
                <c:ptCount val="9"/>
                <c:pt idx="0">
                  <c:v>124.718496486584</c:v>
                </c:pt>
                <c:pt idx="1">
                  <c:v>148.801554452226</c:v>
                </c:pt>
                <c:pt idx="2">
                  <c:v>40.841772558821</c:v>
                </c:pt>
                <c:pt idx="3">
                  <c:v>29.323843458598</c:v>
                </c:pt>
                <c:pt idx="4">
                  <c:v>158.139843532433</c:v>
                </c:pt>
                <c:pt idx="5">
                  <c:v>176.779604500506</c:v>
                </c:pt>
                <c:pt idx="6">
                  <c:v>295.747659226136</c:v>
                </c:pt>
                <c:pt idx="7">
                  <c:v>467.376446317049</c:v>
                </c:pt>
                <c:pt idx="8">
                  <c:v>515.741648954952</c:v>
                </c:pt>
              </c:numCache>
            </c:numRef>
          </c:val>
        </c:ser>
        <c:ser>
          <c:idx val="6"/>
          <c:order val="6"/>
          <c:tx>
            <c:strRef>
              <c:f>'Global Results'!$B$564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Results'!$C$564:$K$564</c:f>
              <c:numCache>
                <c:formatCode>#,##0</c:formatCode>
                <c:ptCount val="9"/>
                <c:pt idx="0">
                  <c:v>0.01800324</c:v>
                </c:pt>
                <c:pt idx="1">
                  <c:v>0.00900162</c:v>
                </c:pt>
                <c:pt idx="2">
                  <c:v>0.0</c:v>
                </c:pt>
                <c:pt idx="3">
                  <c:v>0.0</c:v>
                </c:pt>
                <c:pt idx="4">
                  <c:v>2.745813871587</c:v>
                </c:pt>
                <c:pt idx="5">
                  <c:v>2.745813871587</c:v>
                </c:pt>
                <c:pt idx="6">
                  <c:v>31.713287226018</c:v>
                </c:pt>
                <c:pt idx="7">
                  <c:v>226.535349310749</c:v>
                </c:pt>
                <c:pt idx="8">
                  <c:v>463.545387727026</c:v>
                </c:pt>
              </c:numCache>
            </c:numRef>
          </c:val>
        </c:ser>
        <c:ser>
          <c:idx val="7"/>
          <c:order val="7"/>
          <c:tx>
            <c:strRef>
              <c:f>'Global Results'!$B$565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Results'!$C$565:$K$565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206272"/>
        <c:axId val="-122203008"/>
      </c:areaChart>
      <c:catAx>
        <c:axId val="-122206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203008"/>
        <c:crosses val="autoZero"/>
        <c:auto val="1"/>
        <c:lblAlgn val="ctr"/>
        <c:lblOffset val="100"/>
        <c:tickMarkSkip val="1"/>
        <c:noMultiLvlLbl val="0"/>
      </c:catAx>
      <c:valAx>
        <c:axId val="-1222030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car (PJ)</a:t>
                </a:r>
              </a:p>
            </c:rich>
          </c:tx>
          <c:layout>
            <c:manualLayout>
              <c:xMode val="edge"/>
              <c:yMode val="edge"/>
              <c:x val="0.00182430383453064"/>
              <c:y val="0.17930580673882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206272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64963662410724"/>
          <c:y val="0.109543974847667"/>
          <c:w val="0.953548430948123"/>
          <c:h val="0.7986113352438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'Global Results'!$B$912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Results'!$C$912:$K$912</c:f>
              <c:numCache>
                <c:formatCode>#,##0</c:formatCode>
                <c:ptCount val="9"/>
                <c:pt idx="0">
                  <c:v>424.524651885216</c:v>
                </c:pt>
                <c:pt idx="1">
                  <c:v>1133.12838784716</c:v>
                </c:pt>
                <c:pt idx="2">
                  <c:v>1315.128432814654</c:v>
                </c:pt>
                <c:pt idx="3">
                  <c:v>1370.967424464785</c:v>
                </c:pt>
                <c:pt idx="4">
                  <c:v>1560.393944221216</c:v>
                </c:pt>
                <c:pt idx="5">
                  <c:v>1600.218716933162</c:v>
                </c:pt>
                <c:pt idx="6">
                  <c:v>1475.980183160748</c:v>
                </c:pt>
                <c:pt idx="7">
                  <c:v>1403.901937170844</c:v>
                </c:pt>
                <c:pt idx="8">
                  <c:v>1180.786745950953</c:v>
                </c:pt>
              </c:numCache>
            </c:numRef>
          </c:val>
        </c:ser>
        <c:ser>
          <c:idx val="1"/>
          <c:order val="1"/>
          <c:tx>
            <c:strRef>
              <c:f>'Global Results'!$B$913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Results'!$C$913:$K$913</c:f>
              <c:numCache>
                <c:formatCode>#,##0</c:formatCode>
                <c:ptCount val="9"/>
                <c:pt idx="0">
                  <c:v>2588.440716357814</c:v>
                </c:pt>
                <c:pt idx="1">
                  <c:v>1412.901410738455</c:v>
                </c:pt>
                <c:pt idx="2">
                  <c:v>1626.950328193969</c:v>
                </c:pt>
                <c:pt idx="3">
                  <c:v>2348.080538772383</c:v>
                </c:pt>
                <c:pt idx="4">
                  <c:v>2915.908487858994</c:v>
                </c:pt>
                <c:pt idx="5">
                  <c:v>2854.625687241758</c:v>
                </c:pt>
                <c:pt idx="6">
                  <c:v>2805.823718693998</c:v>
                </c:pt>
                <c:pt idx="7">
                  <c:v>2428.6533348405</c:v>
                </c:pt>
                <c:pt idx="8">
                  <c:v>2160.857723476088</c:v>
                </c:pt>
              </c:numCache>
            </c:numRef>
          </c:val>
        </c:ser>
        <c:ser>
          <c:idx val="2"/>
          <c:order val="2"/>
          <c:tx>
            <c:strRef>
              <c:f>'Global Results'!$B$914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Results'!$C$914:$K$914</c:f>
              <c:numCache>
                <c:formatCode>#,##0</c:formatCode>
                <c:ptCount val="9"/>
                <c:pt idx="0">
                  <c:v>774.4132455768</c:v>
                </c:pt>
                <c:pt idx="1">
                  <c:v>161.4872760831</c:v>
                </c:pt>
                <c:pt idx="2">
                  <c:v>7.2022150026</c:v>
                </c:pt>
                <c:pt idx="3">
                  <c:v>3.6011075013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Results'!$B$915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Results'!$C$915:$K$915</c:f>
              <c:numCache>
                <c:formatCode>#,##0</c:formatCode>
                <c:ptCount val="9"/>
                <c:pt idx="0">
                  <c:v>148.439219851008</c:v>
                </c:pt>
                <c:pt idx="1">
                  <c:v>540.710006464727</c:v>
                </c:pt>
                <c:pt idx="2">
                  <c:v>533.185128645571</c:v>
                </c:pt>
                <c:pt idx="3">
                  <c:v>452.996856321968</c:v>
                </c:pt>
                <c:pt idx="4">
                  <c:v>737.0569344406241</c:v>
                </c:pt>
                <c:pt idx="5">
                  <c:v>814.3088248111289</c:v>
                </c:pt>
                <c:pt idx="6">
                  <c:v>1117.097644674103</c:v>
                </c:pt>
                <c:pt idx="7">
                  <c:v>1427.354136201487</c:v>
                </c:pt>
                <c:pt idx="8">
                  <c:v>1992.712856428328</c:v>
                </c:pt>
              </c:numCache>
            </c:numRef>
          </c:val>
        </c:ser>
        <c:ser>
          <c:idx val="4"/>
          <c:order val="4"/>
          <c:tx>
            <c:strRef>
              <c:f>'Global Results'!$B$916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Results'!$C$916:$K$916</c:f>
              <c:numCache>
                <c:formatCode>#,##0</c:formatCode>
                <c:ptCount val="9"/>
                <c:pt idx="0">
                  <c:v>1664.362018025295</c:v>
                </c:pt>
                <c:pt idx="1">
                  <c:v>2479.760776329161</c:v>
                </c:pt>
                <c:pt idx="2">
                  <c:v>2393.789785196093</c:v>
                </c:pt>
                <c:pt idx="3">
                  <c:v>1830.858502631383</c:v>
                </c:pt>
                <c:pt idx="4">
                  <c:v>938.9376555750049</c:v>
                </c:pt>
                <c:pt idx="5">
                  <c:v>947.9111113596918</c:v>
                </c:pt>
                <c:pt idx="6">
                  <c:v>881.4790021350231</c:v>
                </c:pt>
                <c:pt idx="7">
                  <c:v>1084.835279176417</c:v>
                </c:pt>
                <c:pt idx="8">
                  <c:v>1073.390787805728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458688"/>
        <c:axId val="-121456208"/>
      </c:areaChart>
      <c:catAx>
        <c:axId val="-12145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456208"/>
        <c:crosses val="autoZero"/>
        <c:auto val="1"/>
        <c:lblAlgn val="ctr"/>
        <c:lblOffset val="100"/>
        <c:noMultiLvlLbl val="0"/>
      </c:catAx>
      <c:valAx>
        <c:axId val="-1214562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45868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80347210588038"/>
          <c:y val="0.313390262836864"/>
          <c:w val="0.984073965488357"/>
          <c:h val="0.6725568370855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Results'!$B$193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Results'!$C$193:$K$193</c:f>
              <c:numCache>
                <c:formatCode>_-* #,##0_-;\-* #,##0_-;_-* "-"??_-;_-@_-</c:formatCode>
                <c:ptCount val="9"/>
                <c:pt idx="0">
                  <c:v>168.211895738385</c:v>
                </c:pt>
                <c:pt idx="1">
                  <c:v>877.7153279724981</c:v>
                </c:pt>
                <c:pt idx="2">
                  <c:v>1364.015968951082</c:v>
                </c:pt>
                <c:pt idx="3">
                  <c:v>1305.90194715536</c:v>
                </c:pt>
                <c:pt idx="4">
                  <c:v>1653.459072047473</c:v>
                </c:pt>
                <c:pt idx="5">
                  <c:v>1717.065865797031</c:v>
                </c:pt>
                <c:pt idx="6">
                  <c:v>1810.451455694472</c:v>
                </c:pt>
                <c:pt idx="7">
                  <c:v>1916.313398081705</c:v>
                </c:pt>
                <c:pt idx="8">
                  <c:v>1820.15162654272</c:v>
                </c:pt>
              </c:numCache>
            </c:numRef>
          </c:val>
        </c:ser>
        <c:ser>
          <c:idx val="1"/>
          <c:order val="1"/>
          <c:tx>
            <c:strRef>
              <c:f>'Global Results'!$B$194</c:f>
              <c:strCache>
                <c:ptCount val="1"/>
                <c:pt idx="0">
                  <c:v>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Results'!$C$194:$K$194</c:f>
              <c:numCache>
                <c:formatCode>_-* #,##0_-;\-* #,##0_-;_-* "-"??_-;_-@_-</c:formatCode>
                <c:ptCount val="9"/>
                <c:pt idx="0">
                  <c:v>2775.093387144851</c:v>
                </c:pt>
                <c:pt idx="1">
                  <c:v>2847.57369923019</c:v>
                </c:pt>
                <c:pt idx="2">
                  <c:v>4923.853352011145</c:v>
                </c:pt>
                <c:pt idx="3">
                  <c:v>4520.30277426457</c:v>
                </c:pt>
                <c:pt idx="4">
                  <c:v>4578.695552764046</c:v>
                </c:pt>
                <c:pt idx="5">
                  <c:v>4581.529874450747</c:v>
                </c:pt>
                <c:pt idx="6">
                  <c:v>3995.095773106068</c:v>
                </c:pt>
                <c:pt idx="7">
                  <c:v>3962.707028486949</c:v>
                </c:pt>
                <c:pt idx="8">
                  <c:v>4049.726405073525</c:v>
                </c:pt>
              </c:numCache>
            </c:numRef>
          </c:val>
        </c:ser>
        <c:ser>
          <c:idx val="2"/>
          <c:order val="2"/>
          <c:tx>
            <c:strRef>
              <c:f>'Global Results'!$B$195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Results'!$C$195:$K$195</c:f>
              <c:numCache>
                <c:formatCode>_-* #,##0_-;\-* #,##0_-;_-* "-"??_-;_-@_-</c:formatCode>
                <c:ptCount val="9"/>
                <c:pt idx="0">
                  <c:v>1787.001217923014</c:v>
                </c:pt>
                <c:pt idx="1">
                  <c:v>1949.523882233495</c:v>
                </c:pt>
                <c:pt idx="2">
                  <c:v>2538.042856964572</c:v>
                </c:pt>
                <c:pt idx="3">
                  <c:v>2850.888450424175</c:v>
                </c:pt>
                <c:pt idx="4">
                  <c:v>2872.055691881022</c:v>
                </c:pt>
                <c:pt idx="5">
                  <c:v>2783.02253899963</c:v>
                </c:pt>
                <c:pt idx="6">
                  <c:v>2723.690123363623</c:v>
                </c:pt>
                <c:pt idx="7">
                  <c:v>2619.091596121521</c:v>
                </c:pt>
                <c:pt idx="8">
                  <c:v>2560.664898879827</c:v>
                </c:pt>
              </c:numCache>
            </c:numRef>
          </c:val>
        </c:ser>
        <c:ser>
          <c:idx val="3"/>
          <c:order val="3"/>
          <c:tx>
            <c:strRef>
              <c:f>'Global Results'!$B$196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Results'!$C$196:$K$196</c:f>
              <c:numCache>
                <c:formatCode>_-* #,##0_-;\-* #,##0_-;_-* "-"??_-;_-@_-</c:formatCode>
                <c:ptCount val="9"/>
                <c:pt idx="0">
                  <c:v>10097.57415361976</c:v>
                </c:pt>
                <c:pt idx="1">
                  <c:v>10930.97620551786</c:v>
                </c:pt>
                <c:pt idx="2">
                  <c:v>10817.38131874407</c:v>
                </c:pt>
                <c:pt idx="3">
                  <c:v>10671.14720655613</c:v>
                </c:pt>
                <c:pt idx="4">
                  <c:v>11253.26128991579</c:v>
                </c:pt>
                <c:pt idx="5">
                  <c:v>11646.71412870329</c:v>
                </c:pt>
                <c:pt idx="6">
                  <c:v>11879.08122856337</c:v>
                </c:pt>
                <c:pt idx="7">
                  <c:v>12081.15717505159</c:v>
                </c:pt>
                <c:pt idx="8">
                  <c:v>12264.13461640314</c:v>
                </c:pt>
              </c:numCache>
            </c:numRef>
          </c:val>
        </c:ser>
        <c:ser>
          <c:idx val="4"/>
          <c:order val="4"/>
          <c:tx>
            <c:strRef>
              <c:f>'Global Results'!$B$197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Results'!$C$197:$K$197</c:f>
              <c:numCache>
                <c:formatCode>_-* #,##0_-;\-* #,##0_-;_-* "-"??_-;_-@_-</c:formatCode>
                <c:ptCount val="9"/>
                <c:pt idx="0">
                  <c:v>12601.48705196175</c:v>
                </c:pt>
                <c:pt idx="1">
                  <c:v>10695.07448506871</c:v>
                </c:pt>
                <c:pt idx="2">
                  <c:v>11585.14175493323</c:v>
                </c:pt>
                <c:pt idx="3">
                  <c:v>11830.76840928084</c:v>
                </c:pt>
                <c:pt idx="4">
                  <c:v>12493.00787566768</c:v>
                </c:pt>
                <c:pt idx="5">
                  <c:v>12564.99538349183</c:v>
                </c:pt>
                <c:pt idx="6">
                  <c:v>12748.18172561043</c:v>
                </c:pt>
                <c:pt idx="7">
                  <c:v>12318.80235152273</c:v>
                </c:pt>
                <c:pt idx="8">
                  <c:v>12078.91945569667</c:v>
                </c:pt>
              </c:numCache>
            </c:numRef>
          </c:val>
        </c:ser>
        <c:ser>
          <c:idx val="5"/>
          <c:order val="5"/>
          <c:tx>
            <c:strRef>
              <c:f>'Global Results'!$B$198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Results'!$C$198:$K$198</c:f>
              <c:numCache>
                <c:formatCode>_-* #,##0_-;\-* #,##0_-;_-* "-"??_-;_-@_-</c:formatCode>
                <c:ptCount val="9"/>
                <c:pt idx="0">
                  <c:v>2021.219719159047</c:v>
                </c:pt>
                <c:pt idx="1">
                  <c:v>1656.798665065011</c:v>
                </c:pt>
                <c:pt idx="2">
                  <c:v>1657.397341873009</c:v>
                </c:pt>
                <c:pt idx="3">
                  <c:v>1663.299571833054</c:v>
                </c:pt>
                <c:pt idx="4">
                  <c:v>1609.11593436577</c:v>
                </c:pt>
                <c:pt idx="5">
                  <c:v>1370.919255410621</c:v>
                </c:pt>
                <c:pt idx="6">
                  <c:v>1383.998131369081</c:v>
                </c:pt>
                <c:pt idx="7">
                  <c:v>1405.182296849576</c:v>
                </c:pt>
                <c:pt idx="8">
                  <c:v>1441.937260934112</c:v>
                </c:pt>
              </c:numCache>
            </c:numRef>
          </c:val>
        </c:ser>
        <c:ser>
          <c:idx val="6"/>
          <c:order val="6"/>
          <c:tx>
            <c:strRef>
              <c:f>'Global Results'!$B$199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Results'!$C$199:$K$199</c:f>
              <c:numCache>
                <c:formatCode>_-* #,##0_-;\-* #,##0_-;_-* "-"??_-;_-@_-</c:formatCode>
                <c:ptCount val="9"/>
                <c:pt idx="0">
                  <c:v>11.0228782985</c:v>
                </c:pt>
                <c:pt idx="1">
                  <c:v>37.948184405206</c:v>
                </c:pt>
                <c:pt idx="2">
                  <c:v>51.592780005491</c:v>
                </c:pt>
                <c:pt idx="3">
                  <c:v>62.17992309046301</c:v>
                </c:pt>
                <c:pt idx="4">
                  <c:v>337.078798247988</c:v>
                </c:pt>
                <c:pt idx="5">
                  <c:v>406.18846326503</c:v>
                </c:pt>
                <c:pt idx="6">
                  <c:v>527.587577868012</c:v>
                </c:pt>
                <c:pt idx="7">
                  <c:v>626.989386224956</c:v>
                </c:pt>
                <c:pt idx="8">
                  <c:v>611.8616576057</c:v>
                </c:pt>
              </c:numCache>
            </c:numRef>
          </c:val>
        </c:ser>
        <c:ser>
          <c:idx val="7"/>
          <c:order val="7"/>
          <c:tx>
            <c:strRef>
              <c:f>'Global Results'!$B$200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Results'!$C$200:$K$200</c:f>
              <c:numCache>
                <c:formatCode>_-* #,##0_-;\-* #,##0_-;_-* "-"??_-;_-@_-</c:formatCode>
                <c:ptCount val="9"/>
                <c:pt idx="0">
                  <c:v>25372.89281536971</c:v>
                </c:pt>
                <c:pt idx="1">
                  <c:v>22833.66547559821</c:v>
                </c:pt>
                <c:pt idx="2">
                  <c:v>21510.04118573901</c:v>
                </c:pt>
                <c:pt idx="3">
                  <c:v>20535.782124858</c:v>
                </c:pt>
                <c:pt idx="4">
                  <c:v>20548.52040987536</c:v>
                </c:pt>
                <c:pt idx="5">
                  <c:v>19402.0242469441</c:v>
                </c:pt>
                <c:pt idx="6">
                  <c:v>19480.4407471194</c:v>
                </c:pt>
                <c:pt idx="7">
                  <c:v>19362.75316869924</c:v>
                </c:pt>
                <c:pt idx="8">
                  <c:v>19180.90902137496</c:v>
                </c:pt>
              </c:numCache>
            </c:numRef>
          </c:val>
        </c:ser>
        <c:ser>
          <c:idx val="9"/>
          <c:order val="8"/>
          <c:tx>
            <c:strRef>
              <c:f>'Global Results'!$B$203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Results'!$C$203:$K$203</c:f>
              <c:numCache>
                <c:formatCode>_-* #,##0_-;\-* #,##0_-;_-* "-"??_-;_-@_-</c:formatCode>
                <c:ptCount val="9"/>
                <c:pt idx="0">
                  <c:v>102.78807850218</c:v>
                </c:pt>
                <c:pt idx="1">
                  <c:v>72.039588927556</c:v>
                </c:pt>
                <c:pt idx="2">
                  <c:v>48.450294670603</c:v>
                </c:pt>
                <c:pt idx="3">
                  <c:v>59.087742303462</c:v>
                </c:pt>
                <c:pt idx="4">
                  <c:v>76.54903442585198</c:v>
                </c:pt>
                <c:pt idx="5">
                  <c:v>69.378964456853</c:v>
                </c:pt>
                <c:pt idx="6">
                  <c:v>65.30906499289699</c:v>
                </c:pt>
                <c:pt idx="7">
                  <c:v>44.321148424935</c:v>
                </c:pt>
                <c:pt idx="8">
                  <c:v>23.799484472139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188080"/>
        <c:axId val="-122185552"/>
      </c:areaChart>
      <c:catAx>
        <c:axId val="-12218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185552"/>
        <c:crosses val="autoZero"/>
        <c:auto val="1"/>
        <c:lblAlgn val="ctr"/>
        <c:lblOffset val="100"/>
        <c:noMultiLvlLbl val="0"/>
      </c:catAx>
      <c:valAx>
        <c:axId val="-1221855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188080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3927880076591"/>
                <c:y val="0.120876585928489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96321501478982"/>
          <c:y val="0.132747775997027"/>
          <c:w val="0.947119943340416"/>
          <c:h val="0.73748774765986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Results'!$B$177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Results'!$C$177:$K$177</c:f>
              <c:numCache>
                <c:formatCode>_-* #,##0_-;\-* #,##0_-;_-* "-"??_-;_-@_-</c:formatCode>
                <c:ptCount val="9"/>
                <c:pt idx="0">
                  <c:v>7984.689059947872</c:v>
                </c:pt>
                <c:pt idx="1">
                  <c:v>8088.25680557986</c:v>
                </c:pt>
                <c:pt idx="2">
                  <c:v>8271.97067507251</c:v>
                </c:pt>
                <c:pt idx="3">
                  <c:v>8818.257430692393</c:v>
                </c:pt>
                <c:pt idx="4">
                  <c:v>9583.640525713948</c:v>
                </c:pt>
                <c:pt idx="5">
                  <c:v>10196.92405264637</c:v>
                </c:pt>
                <c:pt idx="6">
                  <c:v>10798.22868465326</c:v>
                </c:pt>
                <c:pt idx="7">
                  <c:v>14185.91009629476</c:v>
                </c:pt>
                <c:pt idx="8">
                  <c:v>16336.92871952045</c:v>
                </c:pt>
              </c:numCache>
            </c:numRef>
          </c:val>
        </c:ser>
        <c:ser>
          <c:idx val="2"/>
          <c:order val="1"/>
          <c:tx>
            <c:strRef>
              <c:f>'Global Results'!$B$178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Results'!$C$178:$K$178</c:f>
              <c:numCache>
                <c:formatCode>_-* #,##0_-;\-* #,##0_-;_-* "-"??_-;_-@_-</c:formatCode>
                <c:ptCount val="9"/>
                <c:pt idx="0">
                  <c:v>10576.38653630181</c:v>
                </c:pt>
                <c:pt idx="1">
                  <c:v>8760.87680129955</c:v>
                </c:pt>
                <c:pt idx="2">
                  <c:v>8618.845425693409</c:v>
                </c:pt>
                <c:pt idx="3">
                  <c:v>8732.357971192278</c:v>
                </c:pt>
                <c:pt idx="4">
                  <c:v>9031.58027888817</c:v>
                </c:pt>
                <c:pt idx="5">
                  <c:v>8706.146636783991</c:v>
                </c:pt>
                <c:pt idx="6">
                  <c:v>8615.780899293088</c:v>
                </c:pt>
                <c:pt idx="7">
                  <c:v>8091.982190937765</c:v>
                </c:pt>
                <c:pt idx="8">
                  <c:v>7317.13645459373</c:v>
                </c:pt>
              </c:numCache>
            </c:numRef>
          </c:val>
        </c:ser>
        <c:ser>
          <c:idx val="3"/>
          <c:order val="2"/>
          <c:tx>
            <c:strRef>
              <c:f>'Global Results'!$B$179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Results'!$C$179:$K$179</c:f>
              <c:numCache>
                <c:formatCode>_-* #,##0_-;\-* #,##0_-;_-* "-"??_-;_-@_-</c:formatCode>
                <c:ptCount val="9"/>
                <c:pt idx="0">
                  <c:v>1958.031571768802</c:v>
                </c:pt>
                <c:pt idx="1">
                  <c:v>4890.09960402282</c:v>
                </c:pt>
                <c:pt idx="2">
                  <c:v>7363.771181634251</c:v>
                </c:pt>
                <c:pt idx="3">
                  <c:v>9541.40964807824</c:v>
                </c:pt>
                <c:pt idx="4">
                  <c:v>8476.509613768903</c:v>
                </c:pt>
                <c:pt idx="5">
                  <c:v>5919.657573606775</c:v>
                </c:pt>
                <c:pt idx="6">
                  <c:v>3559.945137490388</c:v>
                </c:pt>
                <c:pt idx="7">
                  <c:v>2244.355879717046</c:v>
                </c:pt>
                <c:pt idx="8">
                  <c:v>1562.014565891441</c:v>
                </c:pt>
              </c:numCache>
            </c:numRef>
          </c:val>
        </c:ser>
        <c:ser>
          <c:idx val="4"/>
          <c:order val="3"/>
          <c:tx>
            <c:strRef>
              <c:f>'Global Results'!$B$180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Results'!$C$180:$K$180</c:f>
              <c:numCache>
                <c:formatCode>_-* #,##0_-;\-* #,##0_-;_-* "-"??_-;_-@_-</c:formatCode>
                <c:ptCount val="9"/>
                <c:pt idx="0">
                  <c:v>3273.836280984</c:v>
                </c:pt>
                <c:pt idx="1">
                  <c:v>2937.33794296839</c:v>
                </c:pt>
                <c:pt idx="2">
                  <c:v>2562.832887928457</c:v>
                </c:pt>
                <c:pt idx="3">
                  <c:v>1988.659999659036</c:v>
                </c:pt>
                <c:pt idx="4">
                  <c:v>2852.095988278088</c:v>
                </c:pt>
                <c:pt idx="5">
                  <c:v>3208.210874333096</c:v>
                </c:pt>
                <c:pt idx="6">
                  <c:v>3272.669300742343</c:v>
                </c:pt>
                <c:pt idx="7">
                  <c:v>3389.157719502815</c:v>
                </c:pt>
                <c:pt idx="8">
                  <c:v>3415.634526424711</c:v>
                </c:pt>
              </c:numCache>
            </c:numRef>
          </c:val>
        </c:ser>
        <c:ser>
          <c:idx val="5"/>
          <c:order val="4"/>
          <c:tx>
            <c:strRef>
              <c:f>'Global Results'!$B$181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C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Results'!$C$181:$K$181</c:f>
              <c:numCache>
                <c:formatCode>_-* #,##0_-;\-* #,##0_-;_-* "-"??_-;_-@_-</c:formatCode>
                <c:ptCount val="9"/>
                <c:pt idx="0">
                  <c:v>1461.375087645131</c:v>
                </c:pt>
                <c:pt idx="1">
                  <c:v>2105.083667832952</c:v>
                </c:pt>
                <c:pt idx="2">
                  <c:v>2066.092568844582</c:v>
                </c:pt>
                <c:pt idx="3">
                  <c:v>2076.193804673657</c:v>
                </c:pt>
                <c:pt idx="4">
                  <c:v>1861.680000635479</c:v>
                </c:pt>
                <c:pt idx="5">
                  <c:v>1631.927094686341</c:v>
                </c:pt>
                <c:pt idx="6">
                  <c:v>1513.899823735137</c:v>
                </c:pt>
                <c:pt idx="7">
                  <c:v>1444.162916263221</c:v>
                </c:pt>
                <c:pt idx="8">
                  <c:v>1415.681031836054</c:v>
                </c:pt>
              </c:numCache>
            </c:numRef>
          </c:val>
        </c:ser>
        <c:ser>
          <c:idx val="6"/>
          <c:order val="5"/>
          <c:tx>
            <c:strRef>
              <c:f>'Global Results'!$B$182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Results'!$C$182:$K$182</c:f>
              <c:numCache>
                <c:formatCode>_-* #,##0_-;\-* #,##0_-;_-* "-"??_-;_-@_-</c:formatCode>
                <c:ptCount val="9"/>
                <c:pt idx="0">
                  <c:v>1066.739076</c:v>
                </c:pt>
                <c:pt idx="1">
                  <c:v>1243.474204632283</c:v>
                </c:pt>
                <c:pt idx="2">
                  <c:v>1271.572086107405</c:v>
                </c:pt>
                <c:pt idx="3">
                  <c:v>1363.345731013401</c:v>
                </c:pt>
                <c:pt idx="4">
                  <c:v>1449.611159177111</c:v>
                </c:pt>
                <c:pt idx="5">
                  <c:v>1554.40695377292</c:v>
                </c:pt>
                <c:pt idx="6">
                  <c:v>1655.127164292559</c:v>
                </c:pt>
                <c:pt idx="7">
                  <c:v>1760.583208596617</c:v>
                </c:pt>
                <c:pt idx="8">
                  <c:v>1872.083510242792</c:v>
                </c:pt>
              </c:numCache>
            </c:numRef>
          </c:val>
        </c:ser>
        <c:ser>
          <c:idx val="7"/>
          <c:order val="6"/>
          <c:tx>
            <c:strRef>
              <c:f>'Global Results'!$B$183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BAB0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Results'!$C$183:$K$183</c:f>
              <c:numCache>
                <c:formatCode>_-* #,##0_-;\-* #,##0_-;_-* "-"??_-;_-@_-</c:formatCode>
                <c:ptCount val="9"/>
                <c:pt idx="0">
                  <c:v>519.39947822568</c:v>
                </c:pt>
                <c:pt idx="1">
                  <c:v>601.104289744493</c:v>
                </c:pt>
                <c:pt idx="2">
                  <c:v>833.232971344242</c:v>
                </c:pt>
                <c:pt idx="3">
                  <c:v>1176.521602208458</c:v>
                </c:pt>
                <c:pt idx="4">
                  <c:v>1661.438202553399</c:v>
                </c:pt>
                <c:pt idx="5">
                  <c:v>1798.725412296905</c:v>
                </c:pt>
                <c:pt idx="6">
                  <c:v>2170.474353874518</c:v>
                </c:pt>
                <c:pt idx="7">
                  <c:v>2139.756827492853</c:v>
                </c:pt>
                <c:pt idx="8">
                  <c:v>1895.627662624842</c:v>
                </c:pt>
              </c:numCache>
            </c:numRef>
          </c:val>
        </c:ser>
        <c:ser>
          <c:idx val="8"/>
          <c:order val="7"/>
          <c:tx>
            <c:strRef>
              <c:f>'Global Results'!$B$184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Results'!$C$184:$K$184</c:f>
              <c:numCache>
                <c:formatCode>_-* #,##0_-;\-* #,##0_-;_-* "-"??_-;_-@_-</c:formatCode>
                <c:ptCount val="9"/>
                <c:pt idx="0">
                  <c:v>139.5533933509</c:v>
                </c:pt>
                <c:pt idx="1">
                  <c:v>110.83303133398</c:v>
                </c:pt>
                <c:pt idx="2">
                  <c:v>135.516570137343</c:v>
                </c:pt>
                <c:pt idx="3">
                  <c:v>186.936345185269</c:v>
                </c:pt>
                <c:pt idx="4">
                  <c:v>294.057795382614</c:v>
                </c:pt>
                <c:pt idx="5">
                  <c:v>324.318412062847</c:v>
                </c:pt>
                <c:pt idx="6">
                  <c:v>628.474478721916</c:v>
                </c:pt>
                <c:pt idx="7">
                  <c:v>983.3421251606592</c:v>
                </c:pt>
                <c:pt idx="8">
                  <c:v>1231.604236031533</c:v>
                </c:pt>
              </c:numCache>
            </c:numRef>
          </c:val>
        </c:ser>
        <c:ser>
          <c:idx val="9"/>
          <c:order val="8"/>
          <c:tx>
            <c:strRef>
              <c:f>'Global Results'!$B$185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Results'!$C$185:$K$185</c:f>
              <c:numCache>
                <c:formatCode>_-* #,##0_-;\-* #,##0_-;_-* "-"??_-;_-@_-</c:formatCode>
                <c:ptCount val="9"/>
                <c:pt idx="0">
                  <c:v>89.576489671938</c:v>
                </c:pt>
                <c:pt idx="1">
                  <c:v>100.509207969291</c:v>
                </c:pt>
                <c:pt idx="2">
                  <c:v>196.120870307523</c:v>
                </c:pt>
                <c:pt idx="3">
                  <c:v>218.345000714467</c:v>
                </c:pt>
                <c:pt idx="4">
                  <c:v>247.367455444393</c:v>
                </c:pt>
                <c:pt idx="5">
                  <c:v>267.893478</c:v>
                </c:pt>
                <c:pt idx="6">
                  <c:v>272.904</c:v>
                </c:pt>
                <c:pt idx="7">
                  <c:v>277.914522</c:v>
                </c:pt>
                <c:pt idx="8">
                  <c:v>282.925044</c:v>
                </c:pt>
              </c:numCache>
            </c:numRef>
          </c:val>
        </c:ser>
        <c:ser>
          <c:idx val="10"/>
          <c:order val="9"/>
          <c:tx>
            <c:strRef>
              <c:f>'Global Results'!$B$186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7A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Results'!$C$186:$K$186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125056"/>
        <c:axId val="-122122304"/>
      </c:areaChart>
      <c:catAx>
        <c:axId val="-12212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122304"/>
        <c:crosses val="autoZero"/>
        <c:auto val="1"/>
        <c:lblAlgn val="ctr"/>
        <c:lblOffset val="100"/>
        <c:noMultiLvlLbl val="0"/>
      </c:catAx>
      <c:valAx>
        <c:axId val="-1221223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125056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2841244281613"/>
                <c:y val="0.111535332892549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Production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29158230221222"/>
          <c:y val="0.0674507585378807"/>
          <c:w val="0.977622356029026"/>
          <c:h val="0.9032542083265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Results'!$B$568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Results'!$C$568:$K$568</c:f>
              <c:numCache>
                <c:formatCode>#,##0</c:formatCode>
                <c:ptCount val="9"/>
                <c:pt idx="0">
                  <c:v>6.83958704364</c:v>
                </c:pt>
                <c:pt idx="1">
                  <c:v>4.55972469576</c:v>
                </c:pt>
                <c:pt idx="2">
                  <c:v>10.0</c:v>
                </c:pt>
                <c:pt idx="3">
                  <c:v>7.72013765212</c:v>
                </c:pt>
                <c:pt idx="4">
                  <c:v>7.72013765212</c:v>
                </c:pt>
                <c:pt idx="5">
                  <c:v>2.573379217374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'Global Results'!$B$569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Results'!$C$569:$K$569</c:f>
              <c:numCache>
                <c:formatCode>#,##0</c:formatCode>
                <c:ptCount val="9"/>
                <c:pt idx="0">
                  <c:v>3306.499650881745</c:v>
                </c:pt>
                <c:pt idx="1">
                  <c:v>2801.06910270485</c:v>
                </c:pt>
                <c:pt idx="2">
                  <c:v>2258.36602980104</c:v>
                </c:pt>
                <c:pt idx="3">
                  <c:v>2249.878011133464</c:v>
                </c:pt>
                <c:pt idx="4">
                  <c:v>2093.243696305502</c:v>
                </c:pt>
                <c:pt idx="5">
                  <c:v>2170.339497872406</c:v>
                </c:pt>
                <c:pt idx="6">
                  <c:v>2093.53136080419</c:v>
                </c:pt>
                <c:pt idx="7">
                  <c:v>2141.922453691345</c:v>
                </c:pt>
                <c:pt idx="8">
                  <c:v>2302.451040436073</c:v>
                </c:pt>
              </c:numCache>
            </c:numRef>
          </c:val>
        </c:ser>
        <c:ser>
          <c:idx val="2"/>
          <c:order val="2"/>
          <c:tx>
            <c:strRef>
              <c:f>'Global Results'!$B$570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Results'!$C$570:$K$570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Results'!$B$571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Results'!$C$571:$K$571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Results'!$B$572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Results'!$C$572:$K$572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7.265976654166</c:v>
                </c:pt>
                <c:pt idx="3">
                  <c:v>7.265976654166</c:v>
                </c:pt>
                <c:pt idx="4">
                  <c:v>7.265976654166</c:v>
                </c:pt>
                <c:pt idx="5">
                  <c:v>2.421992218055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Results'!$B$573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Results'!$C$573:$K$573</c:f>
              <c:numCache>
                <c:formatCode>#,##0</c:formatCode>
                <c:ptCount val="9"/>
                <c:pt idx="0">
                  <c:v>0.0</c:v>
                </c:pt>
                <c:pt idx="1">
                  <c:v>685.420374268471</c:v>
                </c:pt>
                <c:pt idx="2">
                  <c:v>1323.174196357482</c:v>
                </c:pt>
                <c:pt idx="3">
                  <c:v>1276.578103696762</c:v>
                </c:pt>
                <c:pt idx="4">
                  <c:v>1382.981068753399</c:v>
                </c:pt>
                <c:pt idx="5">
                  <c:v>1224.08529175976</c:v>
                </c:pt>
                <c:pt idx="6">
                  <c:v>1190.984804702351</c:v>
                </c:pt>
                <c:pt idx="7">
                  <c:v>1257.533291510715</c:v>
                </c:pt>
                <c:pt idx="8">
                  <c:v>1300.577414538719</c:v>
                </c:pt>
              </c:numCache>
            </c:numRef>
          </c:val>
        </c:ser>
        <c:ser>
          <c:idx val="6"/>
          <c:order val="6"/>
          <c:tx>
            <c:strRef>
              <c:f>'Global Results'!$B$574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Results'!$C$574:$K$574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'Global Results'!$B$575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Results'!$C$575:$K$575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267.674391883589</c:v>
                </c:pt>
                <c:pt idx="5">
                  <c:v>371.578721491604</c:v>
                </c:pt>
                <c:pt idx="6">
                  <c:v>497.349790407404</c:v>
                </c:pt>
                <c:pt idx="7">
                  <c:v>600.710504406812</c:v>
                </c:pt>
                <c:pt idx="8">
                  <c:v>587.220362760378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77648"/>
        <c:axId val="-122074384"/>
      </c:areaChart>
      <c:catAx>
        <c:axId val="-122077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074384"/>
        <c:crosses val="autoZero"/>
        <c:auto val="1"/>
        <c:lblAlgn val="ctr"/>
        <c:lblOffset val="100"/>
        <c:tickMarkSkip val="1"/>
        <c:noMultiLvlLbl val="0"/>
      </c:catAx>
      <c:valAx>
        <c:axId val="-12207438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HGV (PJ)</a:t>
                </a:r>
              </a:p>
            </c:rich>
          </c:tx>
          <c:layout>
            <c:manualLayout>
              <c:xMode val="edge"/>
              <c:yMode val="edge"/>
              <c:x val="0.00182419926592841"/>
              <c:y val="0.17930575579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077648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66291788227667"/>
          <c:y val="0.109158533880448"/>
          <c:w val="0.954876556765066"/>
          <c:h val="0.79580015526228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Results'!$B$578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Results'!$C$578:$K$578</c:f>
              <c:numCache>
                <c:formatCode>#,##0</c:formatCode>
                <c:ptCount val="9"/>
                <c:pt idx="0">
                  <c:v>214.461853906156</c:v>
                </c:pt>
                <c:pt idx="1">
                  <c:v>147.610331320852</c:v>
                </c:pt>
                <c:pt idx="2">
                  <c:v>127.352132376009</c:v>
                </c:pt>
                <c:pt idx="3">
                  <c:v>126.314457672695</c:v>
                </c:pt>
                <c:pt idx="4">
                  <c:v>264.646771944368</c:v>
                </c:pt>
                <c:pt idx="5">
                  <c:v>322.260901537182</c:v>
                </c:pt>
                <c:pt idx="6">
                  <c:v>254.712599893451</c:v>
                </c:pt>
                <c:pt idx="7">
                  <c:v>234.52608285078</c:v>
                </c:pt>
                <c:pt idx="8">
                  <c:v>278.979868776285</c:v>
                </c:pt>
              </c:numCache>
            </c:numRef>
          </c:val>
        </c:ser>
        <c:ser>
          <c:idx val="1"/>
          <c:order val="1"/>
          <c:tx>
            <c:strRef>
              <c:f>'Global Results'!$B$579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Results'!$C$579:$K$579</c:f>
              <c:numCache>
                <c:formatCode>#,##0</c:formatCode>
                <c:ptCount val="9"/>
                <c:pt idx="0">
                  <c:v>3119.422366494043</c:v>
                </c:pt>
                <c:pt idx="1">
                  <c:v>2854.199830853758</c:v>
                </c:pt>
                <c:pt idx="2">
                  <c:v>3255.9671191164</c:v>
                </c:pt>
                <c:pt idx="3">
                  <c:v>2571.154824915778</c:v>
                </c:pt>
                <c:pt idx="4">
                  <c:v>2183.233079791082</c:v>
                </c:pt>
                <c:pt idx="5">
                  <c:v>1658.247278976854</c:v>
                </c:pt>
                <c:pt idx="6">
                  <c:v>1624.299798158837</c:v>
                </c:pt>
                <c:pt idx="7">
                  <c:v>1710.479553775232</c:v>
                </c:pt>
                <c:pt idx="8">
                  <c:v>1948.588824360497</c:v>
                </c:pt>
              </c:numCache>
            </c:numRef>
          </c:val>
        </c:ser>
        <c:ser>
          <c:idx val="2"/>
          <c:order val="2"/>
          <c:tx>
            <c:strRef>
              <c:f>'Global Results'!$B$580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Results'!$C$580:$K$580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Results'!$B$581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Results'!$C$581:$K$581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24.558624143326</c:v>
                </c:pt>
                <c:pt idx="5">
                  <c:v>30.743280058951</c:v>
                </c:pt>
                <c:pt idx="6">
                  <c:v>35.48387531914</c:v>
                </c:pt>
                <c:pt idx="7">
                  <c:v>130.949378482878</c:v>
                </c:pt>
                <c:pt idx="8">
                  <c:v>118.643210851113</c:v>
                </c:pt>
              </c:numCache>
            </c:numRef>
          </c:val>
        </c:ser>
        <c:ser>
          <c:idx val="4"/>
          <c:order val="4"/>
          <c:tx>
            <c:strRef>
              <c:f>'Global Results'!$B$582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Results'!$C$582:$K$582</c:f>
              <c:numCache>
                <c:formatCode>#,##0</c:formatCode>
                <c:ptCount val="9"/>
                <c:pt idx="0">
                  <c:v>74.7465656814</c:v>
                </c:pt>
                <c:pt idx="1">
                  <c:v>49.8310437876</c:v>
                </c:pt>
                <c:pt idx="2">
                  <c:v>24.9155218938</c:v>
                </c:pt>
                <c:pt idx="3">
                  <c:v>15.529806057495</c:v>
                </c:pt>
                <c:pt idx="4">
                  <c:v>19.429717901066</c:v>
                </c:pt>
                <c:pt idx="5">
                  <c:v>77.111071210482</c:v>
                </c:pt>
                <c:pt idx="6">
                  <c:v>70.55411797778801</c:v>
                </c:pt>
                <c:pt idx="7">
                  <c:v>111.132173922408</c:v>
                </c:pt>
                <c:pt idx="8">
                  <c:v>79.27260058064999</c:v>
                </c:pt>
              </c:numCache>
            </c:numRef>
          </c:val>
        </c:ser>
        <c:ser>
          <c:idx val="5"/>
          <c:order val="5"/>
          <c:tx>
            <c:strRef>
              <c:f>'Global Results'!$B$583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Results'!$C$583:$K$583</c:f>
              <c:numCache>
                <c:formatCode>#,##0</c:formatCode>
                <c:ptCount val="9"/>
                <c:pt idx="0">
                  <c:v>0.0</c:v>
                </c:pt>
                <c:pt idx="1">
                  <c:v>43.493399251801</c:v>
                </c:pt>
                <c:pt idx="2">
                  <c:v>0.0</c:v>
                </c:pt>
                <c:pt idx="3">
                  <c:v>0.0</c:v>
                </c:pt>
                <c:pt idx="4">
                  <c:v>112.338159761641</c:v>
                </c:pt>
                <c:pt idx="5">
                  <c:v>316.200969536766</c:v>
                </c:pt>
                <c:pt idx="6">
                  <c:v>323.718991765984</c:v>
                </c:pt>
                <c:pt idx="7">
                  <c:v>191.403660253938</c:v>
                </c:pt>
                <c:pt idx="8">
                  <c:v>3.832563049046</c:v>
                </c:pt>
              </c:numCache>
            </c:numRef>
          </c:val>
        </c:ser>
        <c:ser>
          <c:idx val="6"/>
          <c:order val="6"/>
          <c:tx>
            <c:strRef>
              <c:f>'Global Results'!$B$584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Results'!$C$584:$K$584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7.747678212203</c:v>
                </c:pt>
                <c:pt idx="4">
                  <c:v>53.825944308463</c:v>
                </c:pt>
                <c:pt idx="5">
                  <c:v>109.672460464981</c:v>
                </c:pt>
                <c:pt idx="6">
                  <c:v>147.396709195476</c:v>
                </c:pt>
                <c:pt idx="7">
                  <c:v>163.202720131419</c:v>
                </c:pt>
                <c:pt idx="8">
                  <c:v>168.587065510966</c:v>
                </c:pt>
              </c:numCache>
            </c:numRef>
          </c:val>
        </c:ser>
        <c:ser>
          <c:idx val="7"/>
          <c:order val="7"/>
          <c:tx>
            <c:strRef>
              <c:f>'Global Results'!$B$585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Results'!$C$585:$K$585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9024"/>
        <c:axId val="-122025760"/>
      </c:areaChart>
      <c:catAx>
        <c:axId val="-12202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025760"/>
        <c:crosses val="autoZero"/>
        <c:auto val="1"/>
        <c:lblAlgn val="ctr"/>
        <c:lblOffset val="100"/>
        <c:tickMarkSkip val="1"/>
        <c:noMultiLvlLbl val="0"/>
      </c:catAx>
      <c:valAx>
        <c:axId val="-122025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LGV (PJ)</a:t>
                </a:r>
              </a:p>
            </c:rich>
          </c:tx>
          <c:layout>
            <c:manualLayout>
              <c:xMode val="edge"/>
              <c:yMode val="edge"/>
              <c:x val="0.00182419926592841"/>
              <c:y val="0.17930580673882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2029024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66291788227667"/>
          <c:y val="0.120145238028992"/>
          <c:w val="0.954876556765066"/>
          <c:h val="0.80567902952060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Results'!$B$628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Results'!$C$628:$K$628</c:f>
              <c:numCache>
                <c:formatCode>#,##0</c:formatCode>
                <c:ptCount val="9"/>
                <c:pt idx="0">
                  <c:v>3835.677800090237</c:v>
                </c:pt>
                <c:pt idx="1">
                  <c:v>3501.098747877228</c:v>
                </c:pt>
                <c:pt idx="2">
                  <c:v>3326.043810483356</c:v>
                </c:pt>
                <c:pt idx="3">
                  <c:v>3159.741619959187</c:v>
                </c:pt>
                <c:pt idx="4">
                  <c:v>3044.690498829476</c:v>
                </c:pt>
                <c:pt idx="5">
                  <c:v>2843.76745796327</c:v>
                </c:pt>
                <c:pt idx="6">
                  <c:v>2779.094850500548</c:v>
                </c:pt>
                <c:pt idx="7">
                  <c:v>2559.390712166943</c:v>
                </c:pt>
                <c:pt idx="8">
                  <c:v>2522.476408711932</c:v>
                </c:pt>
              </c:numCache>
            </c:numRef>
          </c:val>
        </c:ser>
        <c:ser>
          <c:idx val="1"/>
          <c:order val="1"/>
          <c:tx>
            <c:strRef>
              <c:f>'Global Results'!$B$629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Results'!$C$629:$K$629</c:f>
              <c:numCache>
                <c:formatCode>#,##0</c:formatCode>
                <c:ptCount val="9"/>
                <c:pt idx="0">
                  <c:v>8454.719026837226</c:v>
                </c:pt>
                <c:pt idx="1">
                  <c:v>7944.606250720294</c:v>
                </c:pt>
                <c:pt idx="2">
                  <c:v>7837.169392969688</c:v>
                </c:pt>
                <c:pt idx="3">
                  <c:v>7326.858246385315</c:v>
                </c:pt>
                <c:pt idx="4">
                  <c:v>6984.374595615934</c:v>
                </c:pt>
                <c:pt idx="5">
                  <c:v>6887.50107422161</c:v>
                </c:pt>
                <c:pt idx="6">
                  <c:v>6921.048421405154</c:v>
                </c:pt>
                <c:pt idx="7">
                  <c:v>6701.153528659198</c:v>
                </c:pt>
                <c:pt idx="8">
                  <c:v>6455.394010832119</c:v>
                </c:pt>
              </c:numCache>
            </c:numRef>
          </c:val>
        </c:ser>
        <c:ser>
          <c:idx val="3"/>
          <c:order val="2"/>
          <c:tx>
            <c:strRef>
              <c:f>'Global Results'!$B$631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Results'!$C$631:$K$631</c:f>
              <c:numCache>
                <c:formatCode>#,##0</c:formatCode>
                <c:ptCount val="9"/>
                <c:pt idx="0">
                  <c:v>54.77728604400001</c:v>
                </c:pt>
                <c:pt idx="1">
                  <c:v>30.291839182332</c:v>
                </c:pt>
                <c:pt idx="2">
                  <c:v>5.806392320664</c:v>
                </c:pt>
                <c:pt idx="3">
                  <c:v>0.0</c:v>
                </c:pt>
                <c:pt idx="4">
                  <c:v>24.558624143326</c:v>
                </c:pt>
                <c:pt idx="5">
                  <c:v>30.743280058951</c:v>
                </c:pt>
                <c:pt idx="6">
                  <c:v>35.48387531914</c:v>
                </c:pt>
                <c:pt idx="7">
                  <c:v>130.949378482878</c:v>
                </c:pt>
                <c:pt idx="8">
                  <c:v>118.643210851113</c:v>
                </c:pt>
              </c:numCache>
            </c:numRef>
          </c:val>
        </c:ser>
        <c:ser>
          <c:idx val="4"/>
          <c:order val="3"/>
          <c:tx>
            <c:strRef>
              <c:f>'Global Results'!$B$632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Results'!$C$632:$K$632</c:f>
              <c:numCache>
                <c:formatCode>#,##0</c:formatCode>
                <c:ptCount val="9"/>
                <c:pt idx="0">
                  <c:v>219.06112158</c:v>
                </c:pt>
                <c:pt idx="1">
                  <c:v>121.9883217369</c:v>
                </c:pt>
                <c:pt idx="2">
                  <c:v>32.181498547966</c:v>
                </c:pt>
                <c:pt idx="3">
                  <c:v>22.795782711661</c:v>
                </c:pt>
                <c:pt idx="4">
                  <c:v>26.695694555232</c:v>
                </c:pt>
                <c:pt idx="5">
                  <c:v>79.533063428537</c:v>
                </c:pt>
                <c:pt idx="6">
                  <c:v>70.55411797778801</c:v>
                </c:pt>
                <c:pt idx="7">
                  <c:v>111.132173922408</c:v>
                </c:pt>
                <c:pt idx="8">
                  <c:v>79.27260058064999</c:v>
                </c:pt>
              </c:numCache>
            </c:numRef>
          </c:val>
        </c:ser>
        <c:ser>
          <c:idx val="5"/>
          <c:order val="4"/>
          <c:tx>
            <c:strRef>
              <c:f>'Global Results'!$B$633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Results'!$C$633:$K$633</c:f>
              <c:numCache>
                <c:formatCode>#,##0</c:formatCode>
                <c:ptCount val="9"/>
                <c:pt idx="0">
                  <c:v>124.718496486584</c:v>
                </c:pt>
                <c:pt idx="1">
                  <c:v>877.715327972498</c:v>
                </c:pt>
                <c:pt idx="2">
                  <c:v>1364.015968916303</c:v>
                </c:pt>
                <c:pt idx="3">
                  <c:v>1305.90194715536</c:v>
                </c:pt>
                <c:pt idx="4">
                  <c:v>1653.459072047473</c:v>
                </c:pt>
                <c:pt idx="5">
                  <c:v>1717.065865797032</c:v>
                </c:pt>
                <c:pt idx="6">
                  <c:v>1810.451455694471</c:v>
                </c:pt>
                <c:pt idx="7">
                  <c:v>1916.313398081702</c:v>
                </c:pt>
                <c:pt idx="8">
                  <c:v>1820.151626542717</c:v>
                </c:pt>
              </c:numCache>
            </c:numRef>
          </c:val>
        </c:ser>
        <c:ser>
          <c:idx val="6"/>
          <c:order val="5"/>
          <c:tx>
            <c:strRef>
              <c:f>'Global Results'!$B$634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Results'!$C$634:$K$634</c:f>
              <c:numCache>
                <c:formatCode>#,##0</c:formatCode>
                <c:ptCount val="9"/>
                <c:pt idx="0">
                  <c:v>0.01800324</c:v>
                </c:pt>
                <c:pt idx="1">
                  <c:v>0.00900162</c:v>
                </c:pt>
                <c:pt idx="2">
                  <c:v>0.0</c:v>
                </c:pt>
                <c:pt idx="3">
                  <c:v>7.747678212203</c:v>
                </c:pt>
                <c:pt idx="4">
                  <c:v>56.57175818005</c:v>
                </c:pt>
                <c:pt idx="5">
                  <c:v>112.418274336568</c:v>
                </c:pt>
                <c:pt idx="6">
                  <c:v>179.109996421494</c:v>
                </c:pt>
                <c:pt idx="7">
                  <c:v>389.738069442168</c:v>
                </c:pt>
                <c:pt idx="8">
                  <c:v>632.132453237992</c:v>
                </c:pt>
              </c:numCache>
            </c:numRef>
          </c:val>
        </c:ser>
        <c:ser>
          <c:idx val="7"/>
          <c:order val="6"/>
          <c:tx>
            <c:strRef>
              <c:f>'Global Results'!$B$635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Results'!$C$635:$K$635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267.674391883589</c:v>
                </c:pt>
                <c:pt idx="5">
                  <c:v>371.578721491604</c:v>
                </c:pt>
                <c:pt idx="6">
                  <c:v>497.349790407404</c:v>
                </c:pt>
                <c:pt idx="7">
                  <c:v>600.710504406812</c:v>
                </c:pt>
                <c:pt idx="8">
                  <c:v>587.220362760378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983696"/>
        <c:axId val="-121980944"/>
      </c:areaChart>
      <c:catAx>
        <c:axId val="-121983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980944"/>
        <c:crosses val="autoZero"/>
        <c:auto val="1"/>
        <c:lblAlgn val="ctr"/>
        <c:lblOffset val="100"/>
        <c:tickMarkSkip val="1"/>
        <c:noMultiLvlLbl val="0"/>
      </c:catAx>
      <c:valAx>
        <c:axId val="-1219809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all road transportt (EJ)</a:t>
                </a:r>
              </a:p>
            </c:rich>
          </c:tx>
          <c:layout>
            <c:manualLayout>
              <c:xMode val="edge"/>
              <c:yMode val="edge"/>
              <c:x val="0.00182419926592841"/>
              <c:y val="0.11933891655769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983696"/>
        <c:crossesAt val="1.0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66291788227667"/>
          <c:y val="0.109543974847667"/>
          <c:w val="0.954876556765066"/>
          <c:h val="0.8940207562393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Results'!$B$861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Results'!$C$861:$K$861</c:f>
              <c:numCache>
                <c:formatCode>#,##0</c:formatCode>
                <c:ptCount val="9"/>
                <c:pt idx="0">
                  <c:v>83.894344776</c:v>
                </c:pt>
                <c:pt idx="1">
                  <c:v>86.129730087767</c:v>
                </c:pt>
                <c:pt idx="2">
                  <c:v>90.444706168911</c:v>
                </c:pt>
                <c:pt idx="3">
                  <c:v>88.117350028016</c:v>
                </c:pt>
                <c:pt idx="4">
                  <c:v>87.983106651806</c:v>
                </c:pt>
                <c:pt idx="5">
                  <c:v>90.112983240105</c:v>
                </c:pt>
                <c:pt idx="6">
                  <c:v>92.28699510066099</c:v>
                </c:pt>
                <c:pt idx="7">
                  <c:v>94.753165617734</c:v>
                </c:pt>
                <c:pt idx="8">
                  <c:v>97.613201841348</c:v>
                </c:pt>
              </c:numCache>
            </c:numRef>
          </c:val>
        </c:ser>
        <c:ser>
          <c:idx val="2"/>
          <c:order val="1"/>
          <c:tx>
            <c:strRef>
              <c:f>'Global Results'!$B$862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Results'!$C$862:$K$862</c:f>
              <c:numCache>
                <c:formatCode>#,##0</c:formatCode>
                <c:ptCount val="9"/>
                <c:pt idx="0">
                  <c:v>56.6327502</c:v>
                </c:pt>
                <c:pt idx="1">
                  <c:v>56.750583545424</c:v>
                </c:pt>
                <c:pt idx="2">
                  <c:v>50.687738435646</c:v>
                </c:pt>
                <c:pt idx="3">
                  <c:v>50.8045762432</c:v>
                </c:pt>
                <c:pt idx="4">
                  <c:v>45.340371349334</c:v>
                </c:pt>
                <c:pt idx="5">
                  <c:v>43.460368938073</c:v>
                </c:pt>
                <c:pt idx="6">
                  <c:v>42.230030166052</c:v>
                </c:pt>
                <c:pt idx="7">
                  <c:v>41.196549104285</c:v>
                </c:pt>
                <c:pt idx="8">
                  <c:v>40.48982190479899</c:v>
                </c:pt>
              </c:numCache>
            </c:numRef>
          </c:val>
        </c:ser>
        <c:ser>
          <c:idx val="3"/>
          <c:order val="2"/>
          <c:tx>
            <c:strRef>
              <c:f>'Global Results'!$B$863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Results'!$C$863:$K$863</c:f>
              <c:numCache>
                <c:formatCode>#,##0</c:formatCode>
                <c:ptCount val="9"/>
                <c:pt idx="0">
                  <c:v>185.744870788513</c:v>
                </c:pt>
                <c:pt idx="1">
                  <c:v>197.292432295475</c:v>
                </c:pt>
                <c:pt idx="2">
                  <c:v>206.467564061641</c:v>
                </c:pt>
                <c:pt idx="3">
                  <c:v>223.768944444571</c:v>
                </c:pt>
                <c:pt idx="4">
                  <c:v>240.052985424359</c:v>
                </c:pt>
                <c:pt idx="5">
                  <c:v>261.362704410146</c:v>
                </c:pt>
                <c:pt idx="6">
                  <c:v>286.586020703014</c:v>
                </c:pt>
                <c:pt idx="7">
                  <c:v>298.64771463179</c:v>
                </c:pt>
                <c:pt idx="8">
                  <c:v>312.408842529274</c:v>
                </c:pt>
              </c:numCache>
            </c:numRef>
          </c:val>
        </c:ser>
        <c:ser>
          <c:idx val="4"/>
          <c:order val="3"/>
          <c:tx>
            <c:strRef>
              <c:f>'Global Results'!$B$864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Results'!$C$864:$K$864</c:f>
              <c:numCache>
                <c:formatCode>#,##0</c:formatCode>
                <c:ptCount val="9"/>
                <c:pt idx="0">
                  <c:v>153.202925052</c:v>
                </c:pt>
                <c:pt idx="1">
                  <c:v>147.339348198672</c:v>
                </c:pt>
                <c:pt idx="2">
                  <c:v>151.972755581459</c:v>
                </c:pt>
                <c:pt idx="3">
                  <c:v>161.649344054836</c:v>
                </c:pt>
                <c:pt idx="4">
                  <c:v>166.343587352714</c:v>
                </c:pt>
                <c:pt idx="5">
                  <c:v>174.410324789503</c:v>
                </c:pt>
                <c:pt idx="6">
                  <c:v>183.891762556212</c:v>
                </c:pt>
                <c:pt idx="7">
                  <c:v>195.162988705571</c:v>
                </c:pt>
                <c:pt idx="8">
                  <c:v>209.116893420113</c:v>
                </c:pt>
              </c:numCache>
            </c:numRef>
          </c:val>
        </c:ser>
        <c:ser>
          <c:idx val="5"/>
          <c:order val="4"/>
          <c:tx>
            <c:strRef>
              <c:f>'Global Results'!$B$865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Results'!$C$865:$K$865</c:f>
              <c:numCache>
                <c:formatCode>#,##0</c:formatCode>
                <c:ptCount val="9"/>
                <c:pt idx="0">
                  <c:v>12.379633192</c:v>
                </c:pt>
                <c:pt idx="1">
                  <c:v>12.706582970877</c:v>
                </c:pt>
                <c:pt idx="2">
                  <c:v>12.667702848936</c:v>
                </c:pt>
                <c:pt idx="3">
                  <c:v>13.063092758988</c:v>
                </c:pt>
                <c:pt idx="4">
                  <c:v>13.153927317265</c:v>
                </c:pt>
                <c:pt idx="5">
                  <c:v>13.533768476241</c:v>
                </c:pt>
                <c:pt idx="6">
                  <c:v>14.027124251002</c:v>
                </c:pt>
                <c:pt idx="7">
                  <c:v>14.640455073479</c:v>
                </c:pt>
                <c:pt idx="8">
                  <c:v>15.385036276647</c:v>
                </c:pt>
              </c:numCache>
            </c:numRef>
          </c:val>
        </c:ser>
        <c:ser>
          <c:idx val="7"/>
          <c:order val="5"/>
          <c:tx>
            <c:strRef>
              <c:f>'Global Results'!$B$866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Results'!$C$866:$K$866</c:f>
              <c:numCache>
                <c:formatCode>#,##0</c:formatCode>
                <c:ptCount val="9"/>
                <c:pt idx="0">
                  <c:v>561.6430363</c:v>
                </c:pt>
                <c:pt idx="1">
                  <c:v>587.156048448343</c:v>
                </c:pt>
                <c:pt idx="2">
                  <c:v>593.7808031634041</c:v>
                </c:pt>
                <c:pt idx="3">
                  <c:v>628.16071578175</c:v>
                </c:pt>
                <c:pt idx="4">
                  <c:v>646.171566267986</c:v>
                </c:pt>
                <c:pt idx="5">
                  <c:v>673.071653437884</c:v>
                </c:pt>
                <c:pt idx="6">
                  <c:v>702.386665653096</c:v>
                </c:pt>
                <c:pt idx="7">
                  <c:v>732.8432901087421</c:v>
                </c:pt>
                <c:pt idx="8">
                  <c:v>765.526170936201</c:v>
                </c:pt>
              </c:numCache>
            </c:numRef>
          </c:val>
        </c:ser>
        <c:ser>
          <c:idx val="6"/>
          <c:order val="6"/>
          <c:tx>
            <c:strRef>
              <c:f>'Global Results'!$B$867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Results'!$C$867:$K$867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'Global Results'!$B$868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Results'!$C$868:$K$868</c:f>
              <c:numCache>
                <c:formatCode>#,##0</c:formatCode>
                <c:ptCount val="9"/>
                <c:pt idx="0">
                  <c:v>2.93942324</c:v>
                </c:pt>
                <c:pt idx="1">
                  <c:v>3.014246874525</c:v>
                </c:pt>
                <c:pt idx="2">
                  <c:v>2.813117421802</c:v>
                </c:pt>
                <c:pt idx="3">
                  <c:v>2.919220331013</c:v>
                </c:pt>
                <c:pt idx="4">
                  <c:v>2.918978772161</c:v>
                </c:pt>
                <c:pt idx="5">
                  <c:v>2.983970941692</c:v>
                </c:pt>
                <c:pt idx="6">
                  <c:v>3.064630136614</c:v>
                </c:pt>
                <c:pt idx="7">
                  <c:v>3.157022171483</c:v>
                </c:pt>
                <c:pt idx="8">
                  <c:v>3.265245623643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933392"/>
        <c:axId val="-121930128"/>
      </c:areaChart>
      <c:catAx>
        <c:axId val="-121933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930128"/>
        <c:crosses val="autoZero"/>
        <c:auto val="1"/>
        <c:lblAlgn val="ctr"/>
        <c:lblOffset val="100"/>
        <c:noMultiLvlLbl val="0"/>
      </c:catAx>
      <c:valAx>
        <c:axId val="-1219301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93339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96567892444296"/>
          <c:y val="0.13028584895198"/>
          <c:w val="0.948168453677333"/>
          <c:h val="0.7324179327936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'Global Results'!$B$922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Results'!$C$922:$K$922</c:f>
              <c:numCache>
                <c:formatCode>#,##0</c:formatCode>
                <c:ptCount val="9"/>
                <c:pt idx="0">
                  <c:v>329.59048160988</c:v>
                </c:pt>
                <c:pt idx="1">
                  <c:v>577.927416515901</c:v>
                </c:pt>
                <c:pt idx="2">
                  <c:v>900.3217614457031</c:v>
                </c:pt>
                <c:pt idx="3">
                  <c:v>982.416700868637</c:v>
                </c:pt>
                <c:pt idx="4">
                  <c:v>1008.012991092994</c:v>
                </c:pt>
                <c:pt idx="5">
                  <c:v>953.859884966534</c:v>
                </c:pt>
                <c:pt idx="6">
                  <c:v>926.537695407103</c:v>
                </c:pt>
                <c:pt idx="7">
                  <c:v>726.785563861244</c:v>
                </c:pt>
                <c:pt idx="8">
                  <c:v>502.919189075156</c:v>
                </c:pt>
              </c:numCache>
            </c:numRef>
          </c:val>
        </c:ser>
        <c:ser>
          <c:idx val="1"/>
          <c:order val="1"/>
          <c:tx>
            <c:strRef>
              <c:f>'Global Results'!$B$923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Results'!$C$923:$K$923</c:f>
              <c:numCache>
                <c:formatCode>#,##0</c:formatCode>
                <c:ptCount val="9"/>
                <c:pt idx="0">
                  <c:v>821.096221764616</c:v>
                </c:pt>
                <c:pt idx="1">
                  <c:v>462.24082350476</c:v>
                </c:pt>
                <c:pt idx="2">
                  <c:v>527.872349272293</c:v>
                </c:pt>
                <c:pt idx="3">
                  <c:v>496.994824564339</c:v>
                </c:pt>
                <c:pt idx="4">
                  <c:v>510.030597201814</c:v>
                </c:pt>
                <c:pt idx="5">
                  <c:v>683.6615528657931</c:v>
                </c:pt>
                <c:pt idx="6">
                  <c:v>745.657085686606</c:v>
                </c:pt>
                <c:pt idx="7">
                  <c:v>903.5582131273311</c:v>
                </c:pt>
                <c:pt idx="8">
                  <c:v>992.858775055829</c:v>
                </c:pt>
              </c:numCache>
            </c:numRef>
          </c:val>
        </c:ser>
        <c:ser>
          <c:idx val="2"/>
          <c:order val="2"/>
          <c:tx>
            <c:strRef>
              <c:f>'Global Results'!$B$924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Results'!$C$924:$K$924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Results'!$B$925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Results'!$C$925:$K$925</c:f>
              <c:numCache>
                <c:formatCode>#,##0</c:formatCode>
                <c:ptCount val="9"/>
                <c:pt idx="0">
                  <c:v>201.398307578273</c:v>
                </c:pt>
                <c:pt idx="1">
                  <c:v>588.301928607343</c:v>
                </c:pt>
                <c:pt idx="2">
                  <c:v>708.562271384732</c:v>
                </c:pt>
                <c:pt idx="3">
                  <c:v>767.423453660942</c:v>
                </c:pt>
                <c:pt idx="4">
                  <c:v>935.6071538654909</c:v>
                </c:pt>
                <c:pt idx="5">
                  <c:v>1005.837372159621</c:v>
                </c:pt>
                <c:pt idx="6">
                  <c:v>1093.841846867653</c:v>
                </c:pt>
                <c:pt idx="7">
                  <c:v>1257.668496548832</c:v>
                </c:pt>
                <c:pt idx="8">
                  <c:v>1505.78376816432</c:v>
                </c:pt>
              </c:numCache>
            </c:numRef>
          </c:val>
        </c:ser>
        <c:ser>
          <c:idx val="4"/>
          <c:order val="4"/>
          <c:tx>
            <c:strRef>
              <c:f>'Global Results'!$B$926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Results'!$C$926:$K$926</c:f>
              <c:numCache>
                <c:formatCode>#,##0</c:formatCode>
                <c:ptCount val="9"/>
                <c:pt idx="0">
                  <c:v>866.998910629042</c:v>
                </c:pt>
                <c:pt idx="1">
                  <c:v>681.956988688803</c:v>
                </c:pt>
                <c:pt idx="2">
                  <c:v>331.961690660566</c:v>
                </c:pt>
                <c:pt idx="3">
                  <c:v>255.787973348428</c:v>
                </c:pt>
                <c:pt idx="4">
                  <c:v>143.619854512218</c:v>
                </c:pt>
                <c:pt idx="5">
                  <c:v>46.86545970375801</c:v>
                </c:pt>
                <c:pt idx="6">
                  <c:v>26.310873946313</c:v>
                </c:pt>
                <c:pt idx="7">
                  <c:v>14.299641575284</c:v>
                </c:pt>
                <c:pt idx="8">
                  <c:v>16.176058933411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896928"/>
        <c:axId val="-121894176"/>
      </c:areaChart>
      <c:catAx>
        <c:axId val="-12189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894176"/>
        <c:crosses val="autoZero"/>
        <c:auto val="1"/>
        <c:lblAlgn val="ctr"/>
        <c:lblOffset val="100"/>
        <c:noMultiLvlLbl val="0"/>
      </c:catAx>
      <c:valAx>
        <c:axId val="-1218941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89692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8183319216572"/>
          <c:y val="0.314497370690854"/>
          <c:w val="0.985421986594305"/>
          <c:h val="0.67493280654405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Results'!$B$870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Results'!$C$870:$K$870</c:f>
              <c:numCache>
                <c:formatCode>#,##0</c:formatCode>
                <c:ptCount val="9"/>
                <c:pt idx="0">
                  <c:v>88.778121372</c:v>
                </c:pt>
                <c:pt idx="1">
                  <c:v>59.7499511952</c:v>
                </c:pt>
                <c:pt idx="2">
                  <c:v>98.7998091372</c:v>
                </c:pt>
                <c:pt idx="3">
                  <c:v>78.6520577295</c:v>
                </c:pt>
                <c:pt idx="4">
                  <c:v>73.31591602476</c:v>
                </c:pt>
                <c:pt idx="5">
                  <c:v>73.454091059232</c:v>
                </c:pt>
                <c:pt idx="6">
                  <c:v>69.517814954588</c:v>
                </c:pt>
                <c:pt idx="7">
                  <c:v>68.918409260547</c:v>
                </c:pt>
                <c:pt idx="8">
                  <c:v>66.04237471400701</c:v>
                </c:pt>
              </c:numCache>
            </c:numRef>
          </c:val>
        </c:ser>
        <c:ser>
          <c:idx val="2"/>
          <c:order val="1"/>
          <c:tx>
            <c:strRef>
              <c:f>'Global Results'!$B$871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Results'!$C$871:$K$871</c:f>
              <c:numCache>
                <c:formatCode>#,##0</c:formatCode>
                <c:ptCount val="9"/>
                <c:pt idx="0">
                  <c:v>66.559946076</c:v>
                </c:pt>
                <c:pt idx="1">
                  <c:v>92.22226098260199</c:v>
                </c:pt>
                <c:pt idx="2">
                  <c:v>215.605866779383</c:v>
                </c:pt>
                <c:pt idx="3">
                  <c:v>143.324857769132</c:v>
                </c:pt>
                <c:pt idx="4">
                  <c:v>186.535682052328</c:v>
                </c:pt>
                <c:pt idx="5">
                  <c:v>175.040628434939</c:v>
                </c:pt>
                <c:pt idx="6">
                  <c:v>156.201524078571</c:v>
                </c:pt>
                <c:pt idx="7">
                  <c:v>122.576488741071</c:v>
                </c:pt>
                <c:pt idx="8">
                  <c:v>112.318562062518</c:v>
                </c:pt>
              </c:numCache>
            </c:numRef>
          </c:val>
        </c:ser>
        <c:ser>
          <c:idx val="3"/>
          <c:order val="2"/>
          <c:tx>
            <c:strRef>
              <c:f>'Global Results'!$B$872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Results'!$C$872:$K$872</c:f>
              <c:numCache>
                <c:formatCode>#,##0</c:formatCode>
                <c:ptCount val="9"/>
                <c:pt idx="0">
                  <c:v>3022.376729904</c:v>
                </c:pt>
                <c:pt idx="1">
                  <c:v>3275.537647197144</c:v>
                </c:pt>
                <c:pt idx="2">
                  <c:v>3235.120212243601</c:v>
                </c:pt>
                <c:pt idx="3">
                  <c:v>3242.828055198777</c:v>
                </c:pt>
                <c:pt idx="4">
                  <c:v>3422.426075559367</c:v>
                </c:pt>
                <c:pt idx="5">
                  <c:v>3544.845620837742</c:v>
                </c:pt>
                <c:pt idx="6">
                  <c:v>3683.83779994403</c:v>
                </c:pt>
                <c:pt idx="7">
                  <c:v>3535.031209189521</c:v>
                </c:pt>
                <c:pt idx="8">
                  <c:v>3509.588230344883</c:v>
                </c:pt>
              </c:numCache>
            </c:numRef>
          </c:val>
        </c:ser>
        <c:ser>
          <c:idx val="4"/>
          <c:order val="3"/>
          <c:tx>
            <c:strRef>
              <c:f>'Global Results'!$B$873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Results'!$C$873:$K$873</c:f>
              <c:numCache>
                <c:formatCode>#,##0</c:formatCode>
                <c:ptCount val="9"/>
                <c:pt idx="0">
                  <c:v>1958.98857232323</c:v>
                </c:pt>
                <c:pt idx="1">
                  <c:v>1159.569714724014</c:v>
                </c:pt>
                <c:pt idx="2">
                  <c:v>1586.192612532616</c:v>
                </c:pt>
                <c:pt idx="3">
                  <c:v>1556.75072893484</c:v>
                </c:pt>
                <c:pt idx="4">
                  <c:v>1460.92370952909</c:v>
                </c:pt>
                <c:pt idx="5">
                  <c:v>1409.230707995276</c:v>
                </c:pt>
                <c:pt idx="6">
                  <c:v>1426.713258919838</c:v>
                </c:pt>
                <c:pt idx="7">
                  <c:v>1609.607189261503</c:v>
                </c:pt>
                <c:pt idx="8">
                  <c:v>1684.782716706176</c:v>
                </c:pt>
              </c:numCache>
            </c:numRef>
          </c:val>
        </c:ser>
        <c:ser>
          <c:idx val="5"/>
          <c:order val="4"/>
          <c:tx>
            <c:strRef>
              <c:f>'Global Results'!$B$874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Results'!$C$874:$K$874</c:f>
              <c:numCache>
                <c:formatCode>#,##0</c:formatCode>
                <c:ptCount val="9"/>
                <c:pt idx="0">
                  <c:v>421.98296652</c:v>
                </c:pt>
                <c:pt idx="1">
                  <c:v>810.872893358693</c:v>
                </c:pt>
                <c:pt idx="2">
                  <c:v>1022.688018902264</c:v>
                </c:pt>
                <c:pt idx="3">
                  <c:v>1035.608381042285</c:v>
                </c:pt>
                <c:pt idx="4">
                  <c:v>955.224671462962</c:v>
                </c:pt>
                <c:pt idx="5">
                  <c:v>878.0472701596891</c:v>
                </c:pt>
                <c:pt idx="6">
                  <c:v>889.211038220529</c:v>
                </c:pt>
                <c:pt idx="7">
                  <c:v>913.954008833698</c:v>
                </c:pt>
                <c:pt idx="8">
                  <c:v>951.41297595218</c:v>
                </c:pt>
              </c:numCache>
            </c:numRef>
          </c:val>
        </c:ser>
        <c:ser>
          <c:idx val="7"/>
          <c:order val="5"/>
          <c:tx>
            <c:strRef>
              <c:f>'Global Results'!$B$875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Results'!$C$875:$K$875</c:f>
              <c:numCache>
                <c:formatCode>#,##0</c:formatCode>
                <c:ptCount val="9"/>
                <c:pt idx="0">
                  <c:v>834.081419872</c:v>
                </c:pt>
                <c:pt idx="1">
                  <c:v>435.545202359315</c:v>
                </c:pt>
                <c:pt idx="2">
                  <c:v>725.292111478267</c:v>
                </c:pt>
                <c:pt idx="3">
                  <c:v>688.99767257102</c:v>
                </c:pt>
                <c:pt idx="4">
                  <c:v>653.4008555457601</c:v>
                </c:pt>
                <c:pt idx="5">
                  <c:v>607.3718496885901</c:v>
                </c:pt>
                <c:pt idx="6">
                  <c:v>565.462785071047</c:v>
                </c:pt>
                <c:pt idx="7">
                  <c:v>522.2975958459569</c:v>
                </c:pt>
                <c:pt idx="8">
                  <c:v>481.8153677472459</c:v>
                </c:pt>
              </c:numCache>
            </c:numRef>
          </c:val>
        </c:ser>
        <c:ser>
          <c:idx val="6"/>
          <c:order val="6"/>
          <c:tx>
            <c:strRef>
              <c:f>'Global Results'!$B$876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Results'!$C$876:$K$876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'Global Results'!$B$877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Results'!$C$877:$K$877</c:f>
              <c:numCache>
                <c:formatCode>#,##0</c:formatCode>
                <c:ptCount val="9"/>
                <c:pt idx="0">
                  <c:v>19.260304048</c:v>
                </c:pt>
                <c:pt idx="1">
                  <c:v>10.4150045868</c:v>
                </c:pt>
                <c:pt idx="2">
                  <c:v>9.99792264</c:v>
                </c:pt>
                <c:pt idx="3">
                  <c:v>9.495494191799998</c:v>
                </c:pt>
                <c:pt idx="4">
                  <c:v>8.995731339599998</c:v>
                </c:pt>
                <c:pt idx="5">
                  <c:v>8.321051489130001</c:v>
                </c:pt>
                <c:pt idx="6">
                  <c:v>7.64637163866</c:v>
                </c:pt>
                <c:pt idx="7">
                  <c:v>6.97169178819</c:v>
                </c:pt>
                <c:pt idx="8">
                  <c:v>6.29701193772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848448"/>
        <c:axId val="-121845184"/>
      </c:areaChart>
      <c:catAx>
        <c:axId val="-12184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845184"/>
        <c:crosses val="autoZero"/>
        <c:auto val="1"/>
        <c:lblAlgn val="ctr"/>
        <c:lblOffset val="100"/>
        <c:noMultiLvlLbl val="0"/>
      </c:catAx>
      <c:valAx>
        <c:axId val="-12184518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84844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98165239305246"/>
          <c:y val="0.130746222976545"/>
          <c:w val="0.952220409699784"/>
          <c:h val="0.7350054255585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Results'!$B$879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Results'!$C$879:$K$879</c:f>
              <c:numCache>
                <c:formatCode>#,##0</c:formatCode>
                <c:ptCount val="9"/>
                <c:pt idx="0">
                  <c:v>1569.378688488</c:v>
                </c:pt>
                <c:pt idx="1">
                  <c:v>2694.05584730907</c:v>
                </c:pt>
                <c:pt idx="2">
                  <c:v>4116.088881270345</c:v>
                </c:pt>
                <c:pt idx="3">
                  <c:v>3352.630069626649</c:v>
                </c:pt>
                <c:pt idx="4">
                  <c:v>3505.969605023175</c:v>
                </c:pt>
                <c:pt idx="5">
                  <c:v>2842.61949210718</c:v>
                </c:pt>
                <c:pt idx="6">
                  <c:v>2348.235276994873</c:v>
                </c:pt>
                <c:pt idx="7">
                  <c:v>1694.892662933222</c:v>
                </c:pt>
                <c:pt idx="8">
                  <c:v>1602.83606624944</c:v>
                </c:pt>
              </c:numCache>
            </c:numRef>
          </c:val>
        </c:ser>
        <c:ser>
          <c:idx val="2"/>
          <c:order val="1"/>
          <c:tx>
            <c:strRef>
              <c:f>'Global Results'!$B$880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Results'!$C$880:$K$880</c:f>
              <c:numCache>
                <c:formatCode>#,##0</c:formatCode>
                <c:ptCount val="9"/>
                <c:pt idx="0">
                  <c:v>462.041096616</c:v>
                </c:pt>
                <c:pt idx="1">
                  <c:v>333.218627132999</c:v>
                </c:pt>
                <c:pt idx="2">
                  <c:v>220.647222115602</c:v>
                </c:pt>
                <c:pt idx="3">
                  <c:v>320.624009038611</c:v>
                </c:pt>
                <c:pt idx="4">
                  <c:v>317.224051251542</c:v>
                </c:pt>
                <c:pt idx="5">
                  <c:v>298.079268193845</c:v>
                </c:pt>
                <c:pt idx="6">
                  <c:v>271.607281860211</c:v>
                </c:pt>
                <c:pt idx="7">
                  <c:v>258.960799762434</c:v>
                </c:pt>
                <c:pt idx="8">
                  <c:v>234.592155637819</c:v>
                </c:pt>
              </c:numCache>
            </c:numRef>
          </c:val>
        </c:ser>
        <c:ser>
          <c:idx val="3"/>
          <c:order val="2"/>
          <c:tx>
            <c:strRef>
              <c:f>'Global Results'!$B$881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Results'!$C$881:$K$881</c:f>
              <c:numCache>
                <c:formatCode>#,##0</c:formatCode>
                <c:ptCount val="9"/>
                <c:pt idx="0">
                  <c:v>3058.109560656</c:v>
                </c:pt>
                <c:pt idx="1">
                  <c:v>3642.325819397308</c:v>
                </c:pt>
                <c:pt idx="2">
                  <c:v>3506.086619592525</c:v>
                </c:pt>
                <c:pt idx="3">
                  <c:v>3531.534203707535</c:v>
                </c:pt>
                <c:pt idx="4">
                  <c:v>3788.503681240166</c:v>
                </c:pt>
                <c:pt idx="5">
                  <c:v>3919.770891359792</c:v>
                </c:pt>
                <c:pt idx="6">
                  <c:v>3952.538041907568</c:v>
                </c:pt>
                <c:pt idx="7">
                  <c:v>4029.336079324256</c:v>
                </c:pt>
                <c:pt idx="8">
                  <c:v>4055.304582252432</c:v>
                </c:pt>
              </c:numCache>
            </c:numRef>
          </c:val>
        </c:ser>
        <c:ser>
          <c:idx val="4"/>
          <c:order val="3"/>
          <c:tx>
            <c:strRef>
              <c:f>'Global Results'!$B$882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Results'!$C$882:$K$882</c:f>
              <c:numCache>
                <c:formatCode>#,##0</c:formatCode>
                <c:ptCount val="9"/>
                <c:pt idx="0">
                  <c:v>5008.9179546</c:v>
                </c:pt>
                <c:pt idx="1">
                  <c:v>3649.869762410136</c:v>
                </c:pt>
                <c:pt idx="2">
                  <c:v>4166.503428353494</c:v>
                </c:pt>
                <c:pt idx="3">
                  <c:v>4735.899197295846</c:v>
                </c:pt>
                <c:pt idx="4">
                  <c:v>5475.275095350472</c:v>
                </c:pt>
                <c:pt idx="5">
                  <c:v>5722.779119805442</c:v>
                </c:pt>
                <c:pt idx="6">
                  <c:v>5793.05125521798</c:v>
                </c:pt>
                <c:pt idx="7">
                  <c:v>5361.374799811555</c:v>
                </c:pt>
                <c:pt idx="8">
                  <c:v>5088.502080467682</c:v>
                </c:pt>
              </c:numCache>
            </c:numRef>
          </c:val>
        </c:ser>
        <c:ser>
          <c:idx val="5"/>
          <c:order val="4"/>
          <c:tx>
            <c:strRef>
              <c:f>'Global Results'!$B$883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Results'!$C$883:$K$883</c:f>
              <c:numCache>
                <c:formatCode>#,##0</c:formatCode>
                <c:ptCount val="9"/>
                <c:pt idx="0">
                  <c:v>944.1724692959999</c:v>
                </c:pt>
                <c:pt idx="1">
                  <c:v>221.286960531</c:v>
                </c:pt>
                <c:pt idx="2">
                  <c:v>8.002461114</c:v>
                </c:pt>
                <c:pt idx="3">
                  <c:v>4.001230557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6.595311112164</c:v>
                </c:pt>
                <c:pt idx="8">
                  <c:v>0.0</c:v>
                </c:pt>
              </c:numCache>
            </c:numRef>
          </c:val>
        </c:ser>
        <c:ser>
          <c:idx val="7"/>
          <c:order val="5"/>
          <c:tx>
            <c:strRef>
              <c:f>'Global Results'!$B$884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Results'!$C$884:$K$884</c:f>
              <c:numCache>
                <c:formatCode>#,##0</c:formatCode>
                <c:ptCount val="9"/>
                <c:pt idx="0">
                  <c:v>1803.544235352</c:v>
                </c:pt>
                <c:pt idx="1">
                  <c:v>450.7497513535799</c:v>
                </c:pt>
                <c:pt idx="2">
                  <c:v>268.673438468409</c:v>
                </c:pt>
                <c:pt idx="3">
                  <c:v>388.555421119602</c:v>
                </c:pt>
                <c:pt idx="4">
                  <c:v>392.555595109366</c:v>
                </c:pt>
                <c:pt idx="5">
                  <c:v>393.755294134445</c:v>
                </c:pt>
                <c:pt idx="6">
                  <c:v>421.889768068811</c:v>
                </c:pt>
                <c:pt idx="7">
                  <c:v>923.528570895627</c:v>
                </c:pt>
                <c:pt idx="8">
                  <c:v>958.461712040833</c:v>
                </c:pt>
              </c:numCache>
            </c:numRef>
          </c:val>
        </c:ser>
        <c:ser>
          <c:idx val="6"/>
          <c:order val="6"/>
          <c:tx>
            <c:strRef>
              <c:f>'Global Results'!$B$885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Results'!$C$885:$K$885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'Global Results'!$B$886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Results'!$C$886:$K$886</c:f>
              <c:numCache>
                <c:formatCode>#,##0</c:formatCode>
                <c:ptCount val="9"/>
                <c:pt idx="0">
                  <c:v>72.15361973280001</c:v>
                </c:pt>
                <c:pt idx="1">
                  <c:v>25.218800479297</c:v>
                </c:pt>
                <c:pt idx="2">
                  <c:v>5.653554947206</c:v>
                </c:pt>
                <c:pt idx="3">
                  <c:v>6.098154357894</c:v>
                </c:pt>
                <c:pt idx="4">
                  <c:v>6.098154357894</c:v>
                </c:pt>
                <c:pt idx="5">
                  <c:v>6.317327412844999</c:v>
                </c:pt>
                <c:pt idx="6">
                  <c:v>6.511435123319999</c:v>
                </c:pt>
                <c:pt idx="7">
                  <c:v>6.72642334566</c:v>
                </c:pt>
                <c:pt idx="8">
                  <c:v>7.034704839193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823728"/>
        <c:axId val="-121820464"/>
      </c:areaChart>
      <c:catAx>
        <c:axId val="-12182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820464"/>
        <c:crosses val="autoZero"/>
        <c:auto val="1"/>
        <c:lblAlgn val="ctr"/>
        <c:lblOffset val="100"/>
        <c:noMultiLvlLbl val="0"/>
      </c:catAx>
      <c:valAx>
        <c:axId val="-1218204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82372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95780613630193"/>
          <c:y val="0.130746222976545"/>
          <c:w val="0.949631571252532"/>
          <c:h val="0.7350054255585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'Global Results'!$B$371</c:f>
              <c:strCache>
                <c:ptCount val="1"/>
                <c:pt idx="0">
                  <c:v>Carbon price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'Global Results'!$C$370:$K$370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xVal>
          <c:yVal>
            <c:numRef>
              <c:f>'Global Results'!$C$371:$K$371</c:f>
              <c:numCache>
                <c:formatCode>0.0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151.238428368</c:v>
                </c:pt>
                <c:pt idx="3">
                  <c:v>134.304595427</c:v>
                </c:pt>
                <c:pt idx="4">
                  <c:v>124.6912333058889</c:v>
                </c:pt>
                <c:pt idx="5">
                  <c:v>146.665210057</c:v>
                </c:pt>
                <c:pt idx="6">
                  <c:v>141.889139591</c:v>
                </c:pt>
                <c:pt idx="7">
                  <c:v>148.8855794186667</c:v>
                </c:pt>
                <c:pt idx="8">
                  <c:v>125.9145138083333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796032"/>
        <c:axId val="-121793552"/>
      </c:scatterChart>
      <c:valAx>
        <c:axId val="-12179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793552"/>
        <c:crosses val="autoZero"/>
        <c:crossBetween val="midCat"/>
      </c:valAx>
      <c:valAx>
        <c:axId val="-121793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79603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'Global Results'!$B$1157</c:f>
              <c:strCache>
                <c:ptCount val="1"/>
                <c:pt idx="0">
                  <c:v>BNL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Results'!$D$1157:$K$1157</c:f>
              <c:numCache>
                <c:formatCode>General</c:formatCode>
                <c:ptCount val="8"/>
                <c:pt idx="0">
                  <c:v>51738.2960762189</c:v>
                </c:pt>
                <c:pt idx="1">
                  <c:v>98514.3817545799</c:v>
                </c:pt>
                <c:pt idx="2">
                  <c:v>113466.526434176</c:v>
                </c:pt>
                <c:pt idx="3">
                  <c:v>121425.896541858</c:v>
                </c:pt>
                <c:pt idx="4">
                  <c:v>128691.784310083</c:v>
                </c:pt>
                <c:pt idx="5">
                  <c:v>131906.834018635</c:v>
                </c:pt>
                <c:pt idx="6">
                  <c:v>144801.804608493</c:v>
                </c:pt>
                <c:pt idx="7">
                  <c:v>155591.074051226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'Global Results'!$B$1158</c:f>
              <c:strCache>
                <c:ptCount val="1"/>
                <c:pt idx="0">
                  <c:v>DEU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Results'!$D$1158:$K$1158</c:f>
              <c:numCache>
                <c:formatCode>General</c:formatCode>
                <c:ptCount val="8"/>
                <c:pt idx="0">
                  <c:v>176629.795559593</c:v>
                </c:pt>
                <c:pt idx="1">
                  <c:v>259684.262311301</c:v>
                </c:pt>
                <c:pt idx="2">
                  <c:v>284555.084409983</c:v>
                </c:pt>
                <c:pt idx="3">
                  <c:v>305070.592852537</c:v>
                </c:pt>
                <c:pt idx="4">
                  <c:v>314892.002589173</c:v>
                </c:pt>
                <c:pt idx="5">
                  <c:v>320637.718172259</c:v>
                </c:pt>
                <c:pt idx="6">
                  <c:v>333075.359903155</c:v>
                </c:pt>
                <c:pt idx="7">
                  <c:v>343441.891592581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'Global Results'!$B$1159</c:f>
              <c:strCache>
                <c:ptCount val="1"/>
                <c:pt idx="0">
                  <c:v>EEN</c:v>
                </c:pt>
              </c:strCache>
            </c:strRef>
          </c:tx>
          <c:spPr>
            <a:ln w="254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Results'!$D$1159:$K$1159</c:f>
              <c:numCache>
                <c:formatCode>General</c:formatCode>
                <c:ptCount val="8"/>
                <c:pt idx="0">
                  <c:v>83713.28884503851</c:v>
                </c:pt>
                <c:pt idx="1">
                  <c:v>172223.930793274</c:v>
                </c:pt>
                <c:pt idx="2">
                  <c:v>193494.118129523</c:v>
                </c:pt>
                <c:pt idx="3">
                  <c:v>199596.650175046</c:v>
                </c:pt>
                <c:pt idx="4">
                  <c:v>222909.006607522</c:v>
                </c:pt>
                <c:pt idx="5">
                  <c:v>217077.760213898</c:v>
                </c:pt>
                <c:pt idx="6">
                  <c:v>228762.228280058</c:v>
                </c:pt>
                <c:pt idx="7">
                  <c:v>233153.371891634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'Global Results'!$B$1160</c:f>
              <c:strCache>
                <c:ptCount val="1"/>
                <c:pt idx="0">
                  <c:v>EES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Results'!$D$1160:$K$1160</c:f>
              <c:numCache>
                <c:formatCode>General</c:formatCode>
                <c:ptCount val="8"/>
                <c:pt idx="0">
                  <c:v>53669.8531428925</c:v>
                </c:pt>
                <c:pt idx="1">
                  <c:v>108297.441949926</c:v>
                </c:pt>
                <c:pt idx="2">
                  <c:v>123161.306457915</c:v>
                </c:pt>
                <c:pt idx="3">
                  <c:v>128470.757472262</c:v>
                </c:pt>
                <c:pt idx="4">
                  <c:v>139528.859787676</c:v>
                </c:pt>
                <c:pt idx="5">
                  <c:v>139748.174586214</c:v>
                </c:pt>
                <c:pt idx="6">
                  <c:v>147896.080640782</c:v>
                </c:pt>
                <c:pt idx="7">
                  <c:v>155342.931203212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'Global Results'!$B$1161</c:f>
              <c:strCache>
                <c:ptCount val="1"/>
                <c:pt idx="0">
                  <c:v>FRA</c:v>
                </c:pt>
              </c:strCache>
            </c:strRef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Results'!$D$1161:$K$1161</c:f>
              <c:numCache>
                <c:formatCode>General</c:formatCode>
                <c:ptCount val="8"/>
                <c:pt idx="0">
                  <c:v>110747.058348853</c:v>
                </c:pt>
                <c:pt idx="1">
                  <c:v>177003.396722196</c:v>
                </c:pt>
                <c:pt idx="2">
                  <c:v>199349.245205087</c:v>
                </c:pt>
                <c:pt idx="3">
                  <c:v>220879.853868717</c:v>
                </c:pt>
                <c:pt idx="4">
                  <c:v>235495.244198492</c:v>
                </c:pt>
                <c:pt idx="5">
                  <c:v>252690.994978495</c:v>
                </c:pt>
                <c:pt idx="6">
                  <c:v>274974.845442709</c:v>
                </c:pt>
                <c:pt idx="7">
                  <c:v>300606.124709611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'Global Results'!$B$1162</c:f>
              <c:strCache>
                <c:ptCount val="1"/>
                <c:pt idx="0">
                  <c:v>IAM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Results'!$D$1162:$K$1162</c:f>
              <c:numCache>
                <c:formatCode>General</c:formatCode>
                <c:ptCount val="8"/>
                <c:pt idx="0">
                  <c:v>112960.779666638</c:v>
                </c:pt>
                <c:pt idx="1">
                  <c:v>173703.41933243</c:v>
                </c:pt>
                <c:pt idx="2">
                  <c:v>197449.48434165</c:v>
                </c:pt>
                <c:pt idx="3">
                  <c:v>213995.717564238</c:v>
                </c:pt>
                <c:pt idx="4">
                  <c:v>229270.315124818</c:v>
                </c:pt>
                <c:pt idx="5">
                  <c:v>236855.322473564</c:v>
                </c:pt>
                <c:pt idx="6">
                  <c:v>243931.941811806</c:v>
                </c:pt>
                <c:pt idx="7">
                  <c:v>259325.930946759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'Global Results'!$B$1163</c:f>
              <c:strCache>
                <c:ptCount val="1"/>
                <c:pt idx="0">
                  <c:v>IBE</c:v>
                </c:pt>
              </c:strCache>
            </c:strRef>
          </c:tx>
          <c:spPr>
            <a:ln w="25400">
              <a:solidFill>
                <a:srgbClr val="63AAFE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Results'!$D$1163:$K$1163</c:f>
              <c:numCache>
                <c:formatCode>General</c:formatCode>
                <c:ptCount val="8"/>
                <c:pt idx="0">
                  <c:v>65701.7162389412</c:v>
                </c:pt>
                <c:pt idx="1">
                  <c:v>114185.743026148</c:v>
                </c:pt>
                <c:pt idx="2">
                  <c:v>138505.559470651</c:v>
                </c:pt>
                <c:pt idx="3">
                  <c:v>158497.948255423</c:v>
                </c:pt>
                <c:pt idx="4">
                  <c:v>174559.50560188</c:v>
                </c:pt>
                <c:pt idx="5">
                  <c:v>186350.317712327</c:v>
                </c:pt>
                <c:pt idx="6">
                  <c:v>193639.215669077</c:v>
                </c:pt>
                <c:pt idx="7">
                  <c:v>211014.632328792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'Global Results'!$B$1164</c:f>
              <c:strCache>
                <c:ptCount val="1"/>
                <c:pt idx="0">
                  <c:v>SDF</c:v>
                </c:pt>
              </c:strCache>
            </c:strRef>
          </c:tx>
          <c:spPr>
            <a:ln w="254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Results'!$D$1164:$K$1164</c:f>
              <c:numCache>
                <c:formatCode>General</c:formatCode>
                <c:ptCount val="8"/>
                <c:pt idx="0">
                  <c:v>75078.64207929259</c:v>
                </c:pt>
                <c:pt idx="1">
                  <c:v>105424.94483196</c:v>
                </c:pt>
                <c:pt idx="2">
                  <c:v>117071.006322321</c:v>
                </c:pt>
                <c:pt idx="3">
                  <c:v>120351.570752958</c:v>
                </c:pt>
                <c:pt idx="4">
                  <c:v>127304.226802558</c:v>
                </c:pt>
                <c:pt idx="5">
                  <c:v>124801.643250307</c:v>
                </c:pt>
                <c:pt idx="6">
                  <c:v>130788.484990128</c:v>
                </c:pt>
                <c:pt idx="7">
                  <c:v>138180.207618884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'Global Results'!$B$1165</c:f>
              <c:strCache>
                <c:ptCount val="1"/>
                <c:pt idx="0">
                  <c:v>UKI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Results'!$D$1165:$K$1165</c:f>
              <c:numCache>
                <c:formatCode>General</c:formatCode>
                <c:ptCount val="8"/>
                <c:pt idx="0">
                  <c:v>81192.0197916499</c:v>
                </c:pt>
                <c:pt idx="1">
                  <c:v>157504.300595562</c:v>
                </c:pt>
                <c:pt idx="2">
                  <c:v>210848.515163529</c:v>
                </c:pt>
                <c:pt idx="3">
                  <c:v>247991.499269157</c:v>
                </c:pt>
                <c:pt idx="4">
                  <c:v>271729.859489582</c:v>
                </c:pt>
                <c:pt idx="5">
                  <c:v>285779.059368355</c:v>
                </c:pt>
                <c:pt idx="6">
                  <c:v>310018.139020159</c:v>
                </c:pt>
                <c:pt idx="7">
                  <c:v>330009.64102673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364848"/>
        <c:axId val="-121362096"/>
      </c:lineChart>
      <c:catAx>
        <c:axId val="-12136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362096"/>
        <c:crosses val="autoZero"/>
        <c:auto val="1"/>
        <c:lblAlgn val="ctr"/>
        <c:lblOffset val="100"/>
        <c:noMultiLvlLbl val="0"/>
      </c:catAx>
      <c:valAx>
        <c:axId val="-121362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36484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81095099763015"/>
          <c:y val="0.217599518810149"/>
          <c:w val="0.978185536273985"/>
          <c:h val="0.7685429425488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1"/>
          <c:order val="0"/>
          <c:tx>
            <c:strRef>
              <c:f>'Global Results'!$B$150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25400">
              <a:noFill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Results'!$C$150:$K$150</c:f>
              <c:numCache>
                <c:formatCode>0</c:formatCode>
                <c:ptCount val="9"/>
                <c:pt idx="0">
                  <c:v>10836.00116891502</c:v>
                </c:pt>
                <c:pt idx="1">
                  <c:v>9359.964992335797</c:v>
                </c:pt>
                <c:pt idx="2">
                  <c:v>9516.500687629312</c:v>
                </c:pt>
                <c:pt idx="3">
                  <c:v>8979.94396719059</c:v>
                </c:pt>
                <c:pt idx="4">
                  <c:v>9127.625372764745</c:v>
                </c:pt>
                <c:pt idx="5">
                  <c:v>8667.241210538897</c:v>
                </c:pt>
                <c:pt idx="6">
                  <c:v>8439.088493082629</c:v>
                </c:pt>
                <c:pt idx="7">
                  <c:v>7786.963686351404</c:v>
                </c:pt>
                <c:pt idx="8">
                  <c:v>7433.418902939879</c:v>
                </c:pt>
              </c:numCache>
            </c:numRef>
          </c:val>
        </c:ser>
        <c:ser>
          <c:idx val="13"/>
          <c:order val="1"/>
          <c:tx>
            <c:strRef>
              <c:f>'Global Results'!$B$151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E46C0A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Results'!$C$151:$K$151</c:f>
              <c:numCache>
                <c:formatCode>0</c:formatCode>
                <c:ptCount val="9"/>
                <c:pt idx="0">
                  <c:v>15184.58046628302</c:v>
                </c:pt>
                <c:pt idx="1">
                  <c:v>13474.48969584526</c:v>
                </c:pt>
                <c:pt idx="2">
                  <c:v>14812.38528063268</c:v>
                </c:pt>
                <c:pt idx="3">
                  <c:v>15306.45229815587</c:v>
                </c:pt>
                <c:pt idx="4">
                  <c:v>14652.71865803056</c:v>
                </c:pt>
                <c:pt idx="5">
                  <c:v>15153.13980487218</c:v>
                </c:pt>
                <c:pt idx="6">
                  <c:v>13967.50747919721</c:v>
                </c:pt>
                <c:pt idx="7">
                  <c:v>13563.88595340276</c:v>
                </c:pt>
                <c:pt idx="8">
                  <c:v>12631.54031701905</c:v>
                </c:pt>
              </c:numCache>
            </c:numRef>
          </c:val>
        </c:ser>
        <c:ser>
          <c:idx val="12"/>
          <c:order val="2"/>
          <c:tx>
            <c:strRef>
              <c:f>'Global Results'!$B$153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Results'!$C$153:$K$153</c:f>
              <c:numCache>
                <c:formatCode>0</c:formatCode>
                <c:ptCount val="9"/>
                <c:pt idx="0">
                  <c:v>22502.63034027146</c:v>
                </c:pt>
                <c:pt idx="1">
                  <c:v>20286.66027813048</c:v>
                </c:pt>
                <c:pt idx="2">
                  <c:v>19335.0314879341</c:v>
                </c:pt>
                <c:pt idx="3">
                  <c:v>18624.48776428584</c:v>
                </c:pt>
                <c:pt idx="4">
                  <c:v>18957.8713289368</c:v>
                </c:pt>
                <c:pt idx="5">
                  <c:v>18048.75901023082</c:v>
                </c:pt>
                <c:pt idx="6">
                  <c:v>18153.39149145137</c:v>
                </c:pt>
                <c:pt idx="7">
                  <c:v>18018.73954100586</c:v>
                </c:pt>
                <c:pt idx="8">
                  <c:v>17986.87915049243</c:v>
                </c:pt>
              </c:numCache>
            </c:numRef>
          </c:val>
        </c:ser>
        <c:ser>
          <c:idx val="0"/>
          <c:order val="3"/>
          <c:tx>
            <c:strRef>
              <c:f>'Global Results'!$B$154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Results'!$C$154:$K$154</c:f>
              <c:numCache>
                <c:formatCode>0</c:formatCode>
                <c:ptCount val="9"/>
                <c:pt idx="0">
                  <c:v>7798.545287054087</c:v>
                </c:pt>
                <c:pt idx="1">
                  <c:v>7917.90169883557</c:v>
                </c:pt>
                <c:pt idx="2">
                  <c:v>9038.548563928751</c:v>
                </c:pt>
                <c:pt idx="3">
                  <c:v>8710.837149836203</c:v>
                </c:pt>
                <c:pt idx="4">
                  <c:v>9880.450758936103</c:v>
                </c:pt>
                <c:pt idx="5">
                  <c:v>9778.46661847141</c:v>
                </c:pt>
                <c:pt idx="6">
                  <c:v>10025.74209679586</c:v>
                </c:pt>
                <c:pt idx="7">
                  <c:v>11364.19908602193</c:v>
                </c:pt>
                <c:pt idx="8">
                  <c:v>13555.64079099759</c:v>
                </c:pt>
              </c:numCache>
            </c:numRef>
          </c:val>
        </c:ser>
        <c:ser>
          <c:idx val="19"/>
          <c:order val="4"/>
          <c:tx>
            <c:strRef>
              <c:f>'Global Results'!$B$155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Results'!$C$155:$K$155</c:f>
              <c:numCache>
                <c:formatCode>0</c:formatCode>
                <c:ptCount val="9"/>
                <c:pt idx="0">
                  <c:v>69.64763893607</c:v>
                </c:pt>
                <c:pt idx="1">
                  <c:v>80.564777093103</c:v>
                </c:pt>
                <c:pt idx="2">
                  <c:v>196.079002307523</c:v>
                </c:pt>
                <c:pt idx="3">
                  <c:v>218.303132714467</c:v>
                </c:pt>
                <c:pt idx="4">
                  <c:v>247.325587444393</c:v>
                </c:pt>
                <c:pt idx="5">
                  <c:v>267.85161</c:v>
                </c:pt>
                <c:pt idx="6">
                  <c:v>272.862132</c:v>
                </c:pt>
                <c:pt idx="7">
                  <c:v>277.872654</c:v>
                </c:pt>
                <c:pt idx="8">
                  <c:v>282.883176</c:v>
                </c:pt>
              </c:numCache>
            </c:numRef>
          </c:val>
        </c:ser>
        <c:ser>
          <c:idx val="18"/>
          <c:order val="5"/>
          <c:tx>
            <c:strRef>
              <c:f>'Global Results'!$B$156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66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Results'!$C$156:$K$156</c:f>
              <c:numCache>
                <c:formatCode>0</c:formatCode>
                <c:ptCount val="9"/>
                <c:pt idx="0">
                  <c:v>3050.132280984</c:v>
                </c:pt>
                <c:pt idx="1">
                  <c:v>2724.447296031425</c:v>
                </c:pt>
                <c:pt idx="2">
                  <c:v>2425.856393107504</c:v>
                </c:pt>
                <c:pt idx="3">
                  <c:v>1960.258396817959</c:v>
                </c:pt>
                <c:pt idx="4">
                  <c:v>2637.557779758722</c:v>
                </c:pt>
                <c:pt idx="5">
                  <c:v>2960.028733428711</c:v>
                </c:pt>
                <c:pt idx="6">
                  <c:v>3024.487159837958</c:v>
                </c:pt>
                <c:pt idx="7">
                  <c:v>3140.97557859843</c:v>
                </c:pt>
                <c:pt idx="8">
                  <c:v>3167.452385520326</c:v>
                </c:pt>
              </c:numCache>
            </c:numRef>
          </c:val>
        </c:ser>
        <c:ser>
          <c:idx val="17"/>
          <c:order val="6"/>
          <c:tx>
            <c:strRef>
              <c:f>'Global Results'!$B$157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DBEEF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Results'!$C$157:$K$157</c:f>
              <c:numCache>
                <c:formatCode>0</c:formatCode>
                <c:ptCount val="9"/>
                <c:pt idx="0">
                  <c:v>135.7177754829</c:v>
                </c:pt>
                <c:pt idx="1">
                  <c:v>107.53676023998</c:v>
                </c:pt>
                <c:pt idx="2">
                  <c:v>118.961973809698</c:v>
                </c:pt>
                <c:pt idx="3">
                  <c:v>170.485493308831</c:v>
                </c:pt>
                <c:pt idx="4">
                  <c:v>277.637323263583</c:v>
                </c:pt>
                <c:pt idx="5">
                  <c:v>280.023728124816</c:v>
                </c:pt>
                <c:pt idx="6">
                  <c:v>509.968569823096</c:v>
                </c:pt>
                <c:pt idx="7">
                  <c:v>748.7518358321341</c:v>
                </c:pt>
                <c:pt idx="8">
                  <c:v>909.338515147977</c:v>
                </c:pt>
              </c:numCache>
            </c:numRef>
          </c:val>
        </c:ser>
        <c:ser>
          <c:idx val="16"/>
          <c:order val="7"/>
          <c:tx>
            <c:strRef>
              <c:f>'Global Results'!$B$158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558ED5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Results'!$C$158:$K$158</c:f>
              <c:numCache>
                <c:formatCode>0</c:formatCode>
                <c:ptCount val="9"/>
                <c:pt idx="0">
                  <c:v>1.908</c:v>
                </c:pt>
                <c:pt idx="1">
                  <c:v>1.908</c:v>
                </c:pt>
                <c:pt idx="2">
                  <c:v>1.908</c:v>
                </c:pt>
                <c:pt idx="3">
                  <c:v>1.908</c:v>
                </c:pt>
                <c:pt idx="4">
                  <c:v>1.908</c:v>
                </c:pt>
                <c:pt idx="5">
                  <c:v>1.908</c:v>
                </c:pt>
                <c:pt idx="6">
                  <c:v>1.908</c:v>
                </c:pt>
                <c:pt idx="7">
                  <c:v>1.908</c:v>
                </c:pt>
                <c:pt idx="8">
                  <c:v>1.908</c:v>
                </c:pt>
              </c:numCache>
            </c:numRef>
          </c:val>
        </c:ser>
        <c:ser>
          <c:idx val="15"/>
          <c:order val="8"/>
          <c:tx>
            <c:strRef>
              <c:f>'Global Results'!$B$159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007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Results'!$C$159:$K$159</c:f>
              <c:numCache>
                <c:formatCode>0</c:formatCode>
                <c:ptCount val="9"/>
                <c:pt idx="0">
                  <c:v>448.56847238568</c:v>
                </c:pt>
                <c:pt idx="1">
                  <c:v>494.047896671179</c:v>
                </c:pt>
                <c:pt idx="2">
                  <c:v>652.731509680302</c:v>
                </c:pt>
                <c:pt idx="3">
                  <c:v>841.278557605832</c:v>
                </c:pt>
                <c:pt idx="4">
                  <c:v>1195.052847797909</c:v>
                </c:pt>
                <c:pt idx="5">
                  <c:v>1255.44522142607</c:v>
                </c:pt>
                <c:pt idx="6">
                  <c:v>1460.992377874519</c:v>
                </c:pt>
                <c:pt idx="7">
                  <c:v>1458.878261914968</c:v>
                </c:pt>
                <c:pt idx="8">
                  <c:v>1348.156811616969</c:v>
                </c:pt>
              </c:numCache>
            </c:numRef>
          </c:val>
        </c:ser>
        <c:ser>
          <c:idx val="2"/>
          <c:order val="9"/>
          <c:tx>
            <c:strRef>
              <c:f>'Global Results'!$B$160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Results'!$C$160:$K$160</c:f>
              <c:numCache>
                <c:formatCode>0</c:formatCode>
                <c:ptCount val="9"/>
                <c:pt idx="0">
                  <c:v>10.40400000000011</c:v>
                </c:pt>
                <c:pt idx="1">
                  <c:v>3.734100000000012</c:v>
                </c:pt>
                <c:pt idx="2">
                  <c:v>3.734100000000012</c:v>
                </c:pt>
                <c:pt idx="3">
                  <c:v>1.186649999999986</c:v>
                </c:pt>
                <c:pt idx="4">
                  <c:v>-1.360799999999983</c:v>
                </c:pt>
                <c:pt idx="5">
                  <c:v>-1.545750000000908</c:v>
                </c:pt>
                <c:pt idx="6">
                  <c:v>-1.730700000000127</c:v>
                </c:pt>
                <c:pt idx="7">
                  <c:v>11.31435</c:v>
                </c:pt>
                <c:pt idx="8">
                  <c:v>5.044409080643902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753648"/>
        <c:axId val="-121750896"/>
      </c:areaChart>
      <c:catAx>
        <c:axId val="-12175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750896"/>
        <c:crosses val="autoZero"/>
        <c:auto val="1"/>
        <c:lblAlgn val="ctr"/>
        <c:lblOffset val="100"/>
        <c:noMultiLvlLbl val="0"/>
      </c:catAx>
      <c:valAx>
        <c:axId val="-121750896"/>
        <c:scaling>
          <c:orientation val="minMax"/>
          <c:min val="-10000.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175364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124114925866"/>
                <c:y val="0.217262247505405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Production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277575597168"/>
          <c:y val="0.0677103838582677"/>
          <c:w val="0.960815081938287"/>
          <c:h val="0.9635716043307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5"/>
          <c:h val="0.772423025435074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region'!$C$7:$K$7</c:f>
              <c:numCache>
                <c:formatCode>_-* #,##0_-;\-* #,##0_-;_-* "-"??_-;_-@_-</c:formatCode>
                <c:ptCount val="9"/>
                <c:pt idx="0">
                  <c:v>50.2596</c:v>
                </c:pt>
                <c:pt idx="1">
                  <c:v>0.0</c:v>
                </c:pt>
                <c:pt idx="2">
                  <c:v>38.126897707789</c:v>
                </c:pt>
                <c:pt idx="3">
                  <c:v>37.309731031134</c:v>
                </c:pt>
                <c:pt idx="4">
                  <c:v>39.201741077314</c:v>
                </c:pt>
                <c:pt idx="5">
                  <c:v>36.413494678612</c:v>
                </c:pt>
                <c:pt idx="6">
                  <c:v>33.62524827991</c:v>
                </c:pt>
                <c:pt idx="7">
                  <c:v>30.837001881208</c:v>
                </c:pt>
                <c:pt idx="8">
                  <c:v>45.678566297376</c:v>
                </c:pt>
              </c:numCache>
            </c:numRef>
          </c:val>
        </c:ser>
        <c:ser>
          <c:idx val="1"/>
          <c:order val="1"/>
          <c:tx>
            <c:strRef>
              <c:f>'By region'!$B$8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region'!$C$8:$K$8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12.434484006851</c:v>
                </c:pt>
              </c:numCache>
            </c:numRef>
          </c:val>
        </c:ser>
        <c:ser>
          <c:idx val="2"/>
          <c:order val="2"/>
          <c:tx>
            <c:strRef>
              <c:f>'By region'!$B$9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region'!$C$9:$K$9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94.89632553473599</c:v>
                </c:pt>
                <c:pt idx="2">
                  <c:v>35.625921396021</c:v>
                </c:pt>
                <c:pt idx="3">
                  <c:v>77.215723657712</c:v>
                </c:pt>
                <c:pt idx="4">
                  <c:v>38.059546389131</c:v>
                </c:pt>
                <c:pt idx="5">
                  <c:v>35.971706846689</c:v>
                </c:pt>
                <c:pt idx="6">
                  <c:v>32.859240879567</c:v>
                </c:pt>
                <c:pt idx="7">
                  <c:v>26.707342764833</c:v>
                </c:pt>
                <c:pt idx="8">
                  <c:v>16.773667282452</c:v>
                </c:pt>
              </c:numCache>
            </c:numRef>
          </c:val>
        </c:ser>
        <c:ser>
          <c:idx val="3"/>
          <c:order val="3"/>
          <c:tx>
            <c:strRef>
              <c:f>'By region'!$B$10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region'!$C$10:$K$10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10.774925009884</c:v>
                </c:pt>
                <c:pt idx="4">
                  <c:v>21.972509537706</c:v>
                </c:pt>
                <c:pt idx="5">
                  <c:v>31.741394885549</c:v>
                </c:pt>
                <c:pt idx="6">
                  <c:v>54.353494518029</c:v>
                </c:pt>
                <c:pt idx="7">
                  <c:v>63.034808744401</c:v>
                </c:pt>
                <c:pt idx="8">
                  <c:v>76.03175934729</c:v>
                </c:pt>
              </c:numCache>
            </c:numRef>
          </c:val>
        </c:ser>
        <c:ser>
          <c:idx val="4"/>
          <c:order val="4"/>
          <c:tx>
            <c:strRef>
              <c:f>'By region'!$B$11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region'!$C$11:$K$11</c:f>
              <c:numCache>
                <c:formatCode>_-* #,##0_-;\-* #,##0_-;_-* "-"??_-;_-@_-</c:formatCode>
                <c:ptCount val="9"/>
                <c:pt idx="0">
                  <c:v>406.693480048007</c:v>
                </c:pt>
                <c:pt idx="1">
                  <c:v>585.11624675958</c:v>
                </c:pt>
                <c:pt idx="2">
                  <c:v>610.756634765153</c:v>
                </c:pt>
                <c:pt idx="3">
                  <c:v>625.063198366037</c:v>
                </c:pt>
                <c:pt idx="4">
                  <c:v>538.778875799475</c:v>
                </c:pt>
                <c:pt idx="5">
                  <c:v>534.904105230731</c:v>
                </c:pt>
                <c:pt idx="6">
                  <c:v>460.791470871664</c:v>
                </c:pt>
                <c:pt idx="7">
                  <c:v>473.103862779282</c:v>
                </c:pt>
                <c:pt idx="8">
                  <c:v>382.10069574504</c:v>
                </c:pt>
              </c:numCache>
            </c:numRef>
          </c:val>
        </c:ser>
        <c:ser>
          <c:idx val="5"/>
          <c:order val="5"/>
          <c:tx>
            <c:strRef>
              <c:f>'By region'!$B$12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region'!$C$12:$K$12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region'!$C$13:$K$13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0.107722600739</c:v>
                </c:pt>
                <c:pt idx="2">
                  <c:v>0.107722600739</c:v>
                </c:pt>
                <c:pt idx="3">
                  <c:v>0.107722600739</c:v>
                </c:pt>
                <c:pt idx="4">
                  <c:v>0.107722600739</c:v>
                </c:pt>
                <c:pt idx="5">
                  <c:v>0.107722600739</c:v>
                </c:pt>
                <c:pt idx="6">
                  <c:v>0.084423693784</c:v>
                </c:pt>
                <c:pt idx="7">
                  <c:v>0.056021701523</c:v>
                </c:pt>
                <c:pt idx="8">
                  <c:v>0.022217426078</c:v>
                </c:pt>
              </c:numCache>
            </c:numRef>
          </c:val>
        </c:ser>
        <c:ser>
          <c:idx val="7"/>
          <c:order val="7"/>
          <c:tx>
            <c:strRef>
              <c:f>'By region'!$B$14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region'!$C$14:$K$14</c:f>
              <c:numCache>
                <c:formatCode>_-* #,##0_-;\-* #,##0_-;_-* "-"??_-;_-@_-</c:formatCode>
                <c:ptCount val="9"/>
                <c:pt idx="0">
                  <c:v>1.89</c:v>
                </c:pt>
                <c:pt idx="1">
                  <c:v>2.25486</c:v>
                </c:pt>
                <c:pt idx="2">
                  <c:v>2.25846</c:v>
                </c:pt>
                <c:pt idx="3">
                  <c:v>4.90005</c:v>
                </c:pt>
                <c:pt idx="4">
                  <c:v>7.50564</c:v>
                </c:pt>
                <c:pt idx="5">
                  <c:v>10.12923</c:v>
                </c:pt>
                <c:pt idx="6">
                  <c:v>12.75282</c:v>
                </c:pt>
                <c:pt idx="7">
                  <c:v>15.37641</c:v>
                </c:pt>
                <c:pt idx="8">
                  <c:v>18.0</c:v>
                </c:pt>
              </c:numCache>
            </c:numRef>
          </c:val>
        </c:ser>
        <c:ser>
          <c:idx val="8"/>
          <c:order val="8"/>
          <c:tx>
            <c:strRef>
              <c:f>'By region'!$B$15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region'!$C$15:$K$15</c:f>
              <c:numCache>
                <c:formatCode>_-* #,##0_-;\-* #,##0_-;_-* "-"??_-;_-@_-</c:formatCode>
                <c:ptCount val="9"/>
                <c:pt idx="0">
                  <c:v>186.8868</c:v>
                </c:pt>
                <c:pt idx="1">
                  <c:v>161.681385142501</c:v>
                </c:pt>
                <c:pt idx="2">
                  <c:v>189.644827109195</c:v>
                </c:pt>
                <c:pt idx="3">
                  <c:v>70.101291595745</c:v>
                </c:pt>
                <c:pt idx="4">
                  <c:v>183.658375355988</c:v>
                </c:pt>
                <c:pt idx="5">
                  <c:v>207.336328947045</c:v>
                </c:pt>
                <c:pt idx="6">
                  <c:v>207.336328947044</c:v>
                </c:pt>
                <c:pt idx="7">
                  <c:v>207.336328947044</c:v>
                </c:pt>
                <c:pt idx="8">
                  <c:v>207.336328947044</c:v>
                </c:pt>
              </c:numCache>
            </c:numRef>
          </c:val>
        </c:ser>
        <c:ser>
          <c:idx val="9"/>
          <c:order val="9"/>
          <c:tx>
            <c:strRef>
              <c:f>'By region'!$B$16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region'!$C$16:$K$16</c:f>
              <c:numCache>
                <c:formatCode>_-* #,##0_-;\-* #,##0_-;_-* "-"??_-;_-@_-</c:formatCode>
                <c:ptCount val="9"/>
                <c:pt idx="0">
                  <c:v>5.82084</c:v>
                </c:pt>
                <c:pt idx="1">
                  <c:v>3.70008648899</c:v>
                </c:pt>
                <c:pt idx="2">
                  <c:v>4.080449754835</c:v>
                </c:pt>
                <c:pt idx="3">
                  <c:v>2.482959426333</c:v>
                </c:pt>
                <c:pt idx="4">
                  <c:v>2.027137762197</c:v>
                </c:pt>
                <c:pt idx="5">
                  <c:v>1.808976303325</c:v>
                </c:pt>
                <c:pt idx="6">
                  <c:v>1.590814844453</c:v>
                </c:pt>
                <c:pt idx="7">
                  <c:v>1.37265338558</c:v>
                </c:pt>
                <c:pt idx="8">
                  <c:v>1.154491926708</c:v>
                </c:pt>
              </c:numCache>
            </c:numRef>
          </c:val>
        </c:ser>
        <c:ser>
          <c:idx val="10"/>
          <c:order val="10"/>
          <c:tx>
            <c:strRef>
              <c:f>'By region'!$B$17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region'!$C$17:$K$17</c:f>
              <c:numCache>
                <c:formatCode>_-* #,##0_-;\-* #,##0_-;_-* "-"??_-;_-@_-</c:formatCode>
                <c:ptCount val="9"/>
                <c:pt idx="0">
                  <c:v>2.3076</c:v>
                </c:pt>
                <c:pt idx="1">
                  <c:v>2.096538604587</c:v>
                </c:pt>
                <c:pt idx="2">
                  <c:v>1.885477209174</c:v>
                </c:pt>
                <c:pt idx="3">
                  <c:v>1.713024682398</c:v>
                </c:pt>
                <c:pt idx="4">
                  <c:v>1.540572155622</c:v>
                </c:pt>
                <c:pt idx="5">
                  <c:v>1.412553679756</c:v>
                </c:pt>
                <c:pt idx="6">
                  <c:v>11.560684712598</c:v>
                </c:pt>
                <c:pt idx="7">
                  <c:v>32.101673410896</c:v>
                </c:pt>
                <c:pt idx="8">
                  <c:v>73.546411073276</c:v>
                </c:pt>
              </c:numCache>
            </c:numRef>
          </c:val>
        </c:ser>
        <c:ser>
          <c:idx val="12"/>
          <c:order val="11"/>
          <c:tx>
            <c:strRef>
              <c:f>'By region'!$B$20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region'!$C$20:$K$20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2"/>
          <c:tx>
            <c:strRef>
              <c:f>'By region'!$B$21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9B89B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region'!$C$21:$K$21</c:f>
              <c:numCache>
                <c:formatCode>_-* #,##0_-;\-* #,##0_-;_-* "-"??_-;_-@_-</c:formatCode>
                <c:ptCount val="9"/>
                <c:pt idx="0">
                  <c:v>19.224</c:v>
                </c:pt>
                <c:pt idx="1">
                  <c:v>20.820384087764</c:v>
                </c:pt>
                <c:pt idx="2">
                  <c:v>34.911237812321</c:v>
                </c:pt>
                <c:pt idx="3">
                  <c:v>65.352883393721</c:v>
                </c:pt>
                <c:pt idx="4">
                  <c:v>128.0348784</c:v>
                </c:pt>
                <c:pt idx="5">
                  <c:v>136.07779536</c:v>
                </c:pt>
                <c:pt idx="6">
                  <c:v>144.120712319999</c:v>
                </c:pt>
                <c:pt idx="7">
                  <c:v>152.16362928</c:v>
                </c:pt>
                <c:pt idx="8">
                  <c:v>125.577583766793</c:v>
                </c:pt>
              </c:numCache>
            </c:numRef>
          </c:val>
        </c:ser>
        <c:ser>
          <c:idx val="17"/>
          <c:order val="13"/>
          <c:tx>
            <c:strRef>
              <c:f>'By region'!$B$24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F8AA79"/>
            </a:solidFill>
            <a:ln w="25400">
              <a:noFill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region'!$C$24:$K$24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360256"/>
        <c:axId val="-120357776"/>
      </c:areaChart>
      <c:catAx>
        <c:axId val="-12036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357776"/>
        <c:crosses val="autoZero"/>
        <c:auto val="1"/>
        <c:lblAlgn val="ctr"/>
        <c:lblOffset val="100"/>
        <c:noMultiLvlLbl val="0"/>
      </c:catAx>
      <c:valAx>
        <c:axId val="-1203577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Generation (EJ)</a:t>
                </a:r>
              </a:p>
            </c:rich>
          </c:tx>
          <c:layout>
            <c:manualLayout>
              <c:xMode val="edge"/>
              <c:yMode val="edge"/>
              <c:x val="0.0340044208859367"/>
              <c:y val="0.24079990736452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36025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79353912813971"/>
          <c:y val="0.0294126910606762"/>
          <c:w val="0.143859257467118"/>
          <c:h val="0.9470880037054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5"/>
          <c:h val="0.772423025435075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region'!$C$53:$K$53</c:f>
              <c:numCache>
                <c:formatCode>_-* #,##0_-;\-* #,##0_-;_-* "-"??_-;_-@_-</c:formatCode>
                <c:ptCount val="9"/>
                <c:pt idx="0">
                  <c:v>4.106881930855</c:v>
                </c:pt>
              </c:numCache>
            </c:numRef>
          </c:val>
        </c:ser>
        <c:ser>
          <c:idx val="1"/>
          <c:order val="1"/>
          <c:tx>
            <c:strRef>
              <c:f>'By region'!$B$54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region'!$C$54:$K$54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0.46387635445</c:v>
                </c:pt>
              </c:numCache>
            </c:numRef>
          </c:val>
        </c:ser>
        <c:ser>
          <c:idx val="2"/>
          <c:order val="2"/>
          <c:tx>
            <c:strRef>
              <c:f>'By region'!$B$55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region'!$C$55:$K$55</c:f>
              <c:numCache>
                <c:formatCode>_-* #,##0_-;\-* #,##0_-;_-* "-"??_-;_-@_-</c:formatCode>
                <c:ptCount val="9"/>
                <c:pt idx="0">
                  <c:v>4.601134966165</c:v>
                </c:pt>
                <c:pt idx="1">
                  <c:v>3.851902439229</c:v>
                </c:pt>
                <c:pt idx="2">
                  <c:v>3.323545671176</c:v>
                </c:pt>
                <c:pt idx="3">
                  <c:v>3.143323364718</c:v>
                </c:pt>
                <c:pt idx="4">
                  <c:v>2.662468191082</c:v>
                </c:pt>
                <c:pt idx="5">
                  <c:v>2.401197739631</c:v>
                </c:pt>
                <c:pt idx="6">
                  <c:v>2.139927288179</c:v>
                </c:pt>
                <c:pt idx="7">
                  <c:v>1.666547012458</c:v>
                </c:pt>
                <c:pt idx="8">
                  <c:v>1.095877759216</c:v>
                </c:pt>
              </c:numCache>
            </c:numRef>
          </c:val>
        </c:ser>
        <c:ser>
          <c:idx val="3"/>
          <c:order val="3"/>
          <c:tx>
            <c:strRef>
              <c:f>'By region'!$B$56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region'!$C$56:$K$56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0.379634034116</c:v>
                </c:pt>
                <c:pt idx="4">
                  <c:v>0.774159674224</c:v>
                </c:pt>
                <c:pt idx="5">
                  <c:v>1.118347810106</c:v>
                </c:pt>
                <c:pt idx="6">
                  <c:v>1.915042227508</c:v>
                </c:pt>
                <c:pt idx="7">
                  <c:v>2.220911858913</c:v>
                </c:pt>
                <c:pt idx="8">
                  <c:v>2.678834747847</c:v>
                </c:pt>
              </c:numCache>
            </c:numRef>
          </c:val>
        </c:ser>
        <c:ser>
          <c:idx val="4"/>
          <c:order val="4"/>
          <c:tx>
            <c:strRef>
              <c:f>'By region'!$B$57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region'!$C$57:$K$57</c:f>
              <c:numCache>
                <c:formatCode>_-* #,##0_-;\-* #,##0_-;_-* "-"??_-;_-@_-</c:formatCode>
                <c:ptCount val="9"/>
                <c:pt idx="0">
                  <c:v>20.812051488566</c:v>
                </c:pt>
                <c:pt idx="1">
                  <c:v>26.002798147153</c:v>
                </c:pt>
                <c:pt idx="2">
                  <c:v>25.08495486218</c:v>
                </c:pt>
                <c:pt idx="3">
                  <c:v>24.51737412702</c:v>
                </c:pt>
                <c:pt idx="4">
                  <c:v>22.689598882107</c:v>
                </c:pt>
                <c:pt idx="5">
                  <c:v>21.683244640504</c:v>
                </c:pt>
                <c:pt idx="6">
                  <c:v>17.804731203953</c:v>
                </c:pt>
                <c:pt idx="7">
                  <c:v>17.994927656142</c:v>
                </c:pt>
                <c:pt idx="8">
                  <c:v>15.089160063498</c:v>
                </c:pt>
              </c:numCache>
            </c:numRef>
          </c:val>
        </c:ser>
        <c:ser>
          <c:idx val="5"/>
          <c:order val="5"/>
          <c:tx>
            <c:strRef>
              <c:f>'By region'!$B$58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region'!$C$58:$K$58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region'!$C$59:$K$59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0.003795401402</c:v>
                </c:pt>
                <c:pt idx="2">
                  <c:v>0.003795401402</c:v>
                </c:pt>
                <c:pt idx="3">
                  <c:v>0.003795401402</c:v>
                </c:pt>
                <c:pt idx="4">
                  <c:v>0.003795401402</c:v>
                </c:pt>
                <c:pt idx="5">
                  <c:v>0.003795401402</c:v>
                </c:pt>
                <c:pt idx="6">
                  <c:v>0.003795401402</c:v>
                </c:pt>
                <c:pt idx="7">
                  <c:v>0.003795401402</c:v>
                </c:pt>
                <c:pt idx="8">
                  <c:v>0.002530267601</c:v>
                </c:pt>
              </c:numCache>
            </c:numRef>
          </c:val>
        </c:ser>
        <c:ser>
          <c:idx val="7"/>
          <c:order val="7"/>
          <c:tx>
            <c:strRef>
              <c:f>'By region'!$B$60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region'!$C$60:$K$60</c:f>
              <c:numCache>
                <c:formatCode>_-* #,##0_-;\-* #,##0_-;_-* "-"??_-;_-@_-</c:formatCode>
                <c:ptCount val="9"/>
                <c:pt idx="0">
                  <c:v>0.127665903391</c:v>
                </c:pt>
                <c:pt idx="1">
                  <c:v>0.158273402606</c:v>
                </c:pt>
                <c:pt idx="2">
                  <c:v>0.158575400625</c:v>
                </c:pt>
                <c:pt idx="3">
                  <c:v>0.382998672361</c:v>
                </c:pt>
                <c:pt idx="4">
                  <c:v>0.604401963908</c:v>
                </c:pt>
                <c:pt idx="5">
                  <c:v>0.823078232415</c:v>
                </c:pt>
                <c:pt idx="6">
                  <c:v>1.041754500922</c:v>
                </c:pt>
                <c:pt idx="7">
                  <c:v>1.26043076943</c:v>
                </c:pt>
                <c:pt idx="8">
                  <c:v>1.479107037937</c:v>
                </c:pt>
              </c:numCache>
            </c:numRef>
          </c:val>
        </c:ser>
        <c:ser>
          <c:idx val="8"/>
          <c:order val="8"/>
          <c:tx>
            <c:strRef>
              <c:f>'By region'!$B$61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region'!$C$61:$K$61</c:f>
              <c:numCache>
                <c:formatCode>_-* #,##0_-;\-* #,##0_-;_-* "-"??_-;_-@_-</c:formatCode>
                <c:ptCount val="9"/>
                <c:pt idx="0">
                  <c:v>7.73481395481</c:v>
                </c:pt>
                <c:pt idx="1">
                  <c:v>6.69161992197</c:v>
                </c:pt>
                <c:pt idx="2">
                  <c:v>7.73481395481</c:v>
                </c:pt>
                <c:pt idx="3">
                  <c:v>2.673034132646</c:v>
                </c:pt>
                <c:pt idx="4">
                  <c:v>6.909353549494</c:v>
                </c:pt>
                <c:pt idx="5">
                  <c:v>7.73481395481</c:v>
                </c:pt>
                <c:pt idx="6">
                  <c:v>7.73481395481</c:v>
                </c:pt>
                <c:pt idx="7">
                  <c:v>7.73481395481</c:v>
                </c:pt>
                <c:pt idx="8">
                  <c:v>7.73481395481</c:v>
                </c:pt>
              </c:numCache>
            </c:numRef>
          </c:val>
        </c:ser>
        <c:ser>
          <c:idx val="9"/>
          <c:order val="9"/>
          <c:tx>
            <c:strRef>
              <c:f>'By region'!$B$62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region'!$C$62:$K$62</c:f>
              <c:numCache>
                <c:formatCode>_-* #,##0_-;\-* #,##0_-;_-* "-"??_-;_-@_-</c:formatCode>
                <c:ptCount val="9"/>
                <c:pt idx="0">
                  <c:v>0.809007033791</c:v>
                </c:pt>
                <c:pt idx="1">
                  <c:v>0.661481512885</c:v>
                </c:pt>
                <c:pt idx="2">
                  <c:v>0.513955991979</c:v>
                </c:pt>
                <c:pt idx="3">
                  <c:v>0.416639987686</c:v>
                </c:pt>
                <c:pt idx="4">
                  <c:v>0.320987388482</c:v>
                </c:pt>
                <c:pt idx="5">
                  <c:v>0.275672922226</c:v>
                </c:pt>
                <c:pt idx="6">
                  <c:v>0.230358455971</c:v>
                </c:pt>
                <c:pt idx="7">
                  <c:v>0.185043989715</c:v>
                </c:pt>
                <c:pt idx="8">
                  <c:v>0.13972952346</c:v>
                </c:pt>
              </c:numCache>
            </c:numRef>
          </c:val>
        </c:ser>
        <c:ser>
          <c:idx val="10"/>
          <c:order val="10"/>
          <c:tx>
            <c:strRef>
              <c:f>'By region'!$B$64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region'!$C$64:$K$64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2.090151143779</c:v>
                </c:pt>
                <c:pt idx="7">
                  <c:v>6.294191669781</c:v>
                </c:pt>
                <c:pt idx="8">
                  <c:v>14.750018798297</c:v>
                </c:pt>
              </c:numCache>
            </c:numRef>
          </c:val>
        </c:ser>
        <c:ser>
          <c:idx val="14"/>
          <c:order val="11"/>
          <c:tx>
            <c:strRef>
              <c:f>'By region'!$B$65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region'!$C$65:$K$65</c:f>
              <c:numCache>
                <c:formatCode>_-* #,##0_-;\-* #,##0_-;_-* "-"??_-;_-@_-</c:formatCode>
                <c:ptCount val="9"/>
                <c:pt idx="0">
                  <c:v>0.365867579909</c:v>
                </c:pt>
                <c:pt idx="1">
                  <c:v>0.332404015187</c:v>
                </c:pt>
                <c:pt idx="2">
                  <c:v>0.298940450465</c:v>
                </c:pt>
                <c:pt idx="3">
                  <c:v>0.271598281709</c:v>
                </c:pt>
                <c:pt idx="4">
                  <c:v>0.244256112954</c:v>
                </c:pt>
                <c:pt idx="5">
                  <c:v>0.223958916755</c:v>
                </c:pt>
                <c:pt idx="6">
                  <c:v>0.203661720556</c:v>
                </c:pt>
                <c:pt idx="7">
                  <c:v>0.183364524357</c:v>
                </c:pt>
                <c:pt idx="8">
                  <c:v>0.163067328158</c:v>
                </c:pt>
              </c:numCache>
            </c:numRef>
          </c:val>
        </c:ser>
        <c:ser>
          <c:idx val="11"/>
          <c:order val="12"/>
          <c:tx>
            <c:strRef>
              <c:f>'By region'!$B$66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region'!$C$66:$K$66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3"/>
          <c:tx>
            <c:strRef>
              <c:f>'By region'!$B$68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region'!$C$68:$K$68</c:f>
              <c:numCache>
                <c:formatCode>_-* #,##0_-;\-* #,##0_-;_-* "-"??_-;_-@_-</c:formatCode>
                <c:ptCount val="9"/>
                <c:pt idx="0">
                  <c:v>3.047945205479</c:v>
                </c:pt>
                <c:pt idx="1">
                  <c:v>2.76916917488</c:v>
                </c:pt>
                <c:pt idx="2">
                  <c:v>2.490393144281</c:v>
                </c:pt>
                <c:pt idx="3">
                  <c:v>2.262612830466</c:v>
                </c:pt>
                <c:pt idx="4">
                  <c:v>2.034832516651</c:v>
                </c:pt>
                <c:pt idx="5">
                  <c:v>1.865741989814</c:v>
                </c:pt>
                <c:pt idx="6">
                  <c:v>1.696651462977</c:v>
                </c:pt>
                <c:pt idx="7">
                  <c:v>1.52756093614</c:v>
                </c:pt>
                <c:pt idx="8">
                  <c:v>1.358470409303</c:v>
                </c:pt>
              </c:numCache>
            </c:numRef>
          </c:val>
        </c:ser>
        <c:ser>
          <c:idx val="15"/>
          <c:order val="14"/>
          <c:tx>
            <c:strRef>
              <c:f>'By region'!$B$69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region'!$C$69:$K$69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0.562907881922</c:v>
                </c:pt>
                <c:pt idx="2">
                  <c:v>3.222359957984</c:v>
                </c:pt>
                <c:pt idx="3">
                  <c:v>8.571468005983</c:v>
                </c:pt>
                <c:pt idx="4">
                  <c:v>19.330434925039</c:v>
                </c:pt>
                <c:pt idx="5">
                  <c:v>20.858972762638</c:v>
                </c:pt>
                <c:pt idx="6">
                  <c:v>22.387510600237</c:v>
                </c:pt>
                <c:pt idx="7">
                  <c:v>23.916048437835</c:v>
                </c:pt>
                <c:pt idx="8">
                  <c:v>19.633923451581</c:v>
                </c:pt>
              </c:numCache>
            </c:numRef>
          </c:val>
        </c:ser>
        <c:ser>
          <c:idx val="13"/>
          <c:order val="15"/>
          <c:tx>
            <c:strRef>
              <c:f>'By region'!$B$70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region'!$C$70:$K$70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836512"/>
        <c:axId val="-120834032"/>
      </c:areaChart>
      <c:catAx>
        <c:axId val="-12083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834032"/>
        <c:crosses val="autoZero"/>
        <c:auto val="1"/>
        <c:lblAlgn val="ctr"/>
        <c:lblOffset val="100"/>
        <c:noMultiLvlLbl val="0"/>
      </c:catAx>
      <c:valAx>
        <c:axId val="-1208340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Installed electric capacity (GW)</a:t>
                </a:r>
              </a:p>
            </c:rich>
          </c:tx>
          <c:layout>
            <c:manualLayout>
              <c:xMode val="edge"/>
              <c:yMode val="edge"/>
              <c:x val="0.0232470156711583"/>
              <c:y val="0.18691593330245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83651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5030145290416"/>
          <c:y val="0.0411776285317276"/>
          <c:w val="0.146448127038514"/>
          <c:h val="0.8853214451134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5"/>
          <c:w val="0.578071212796516"/>
          <c:h val="0.772423025435075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region'!$B$77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region'!$C$77:$K$77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0.255854146739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0.657691333709</c:v>
                </c:pt>
              </c:numCache>
            </c:numRef>
          </c:val>
        </c:ser>
        <c:ser>
          <c:idx val="1"/>
          <c:order val="1"/>
          <c:tx>
            <c:strRef>
              <c:f>'By region'!$B$78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region'!$C$78:$K$78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0.46387635445</c:v>
                </c:pt>
              </c:numCache>
            </c:numRef>
          </c:val>
        </c:ser>
        <c:ser>
          <c:idx val="2"/>
          <c:order val="2"/>
          <c:tx>
            <c:strRef>
              <c:f>'By region'!$B$79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region'!$C$79:$K$79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0.220875758883</c:v>
                </c:pt>
                <c:pt idx="3">
                  <c:v>0.300632867178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region'!$B$80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region'!$C$80:$K$80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0.379634034116</c:v>
                </c:pt>
                <c:pt idx="4">
                  <c:v>0.394525640109</c:v>
                </c:pt>
                <c:pt idx="5">
                  <c:v>0.344188135881</c:v>
                </c:pt>
                <c:pt idx="6">
                  <c:v>0.796694417402</c:v>
                </c:pt>
                <c:pt idx="7">
                  <c:v>0.305869631404</c:v>
                </c:pt>
                <c:pt idx="8">
                  <c:v>0.457922888934</c:v>
                </c:pt>
              </c:numCache>
            </c:numRef>
          </c:val>
        </c:ser>
        <c:ser>
          <c:idx val="4"/>
          <c:order val="4"/>
          <c:tx>
            <c:strRef>
              <c:f>'By region'!$B$81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region'!$C$81:$K$81</c:f>
              <c:numCache>
                <c:formatCode>_-* #,##0_-;\-* #,##0_-;_-* "-"??_-;_-@_-</c:formatCode>
                <c:ptCount val="9"/>
                <c:pt idx="0">
                  <c:v>0.285812088697</c:v>
                </c:pt>
                <c:pt idx="1">
                  <c:v>8.95770997012</c:v>
                </c:pt>
                <c:pt idx="2">
                  <c:v>2.84912002656</c:v>
                </c:pt>
                <c:pt idx="3">
                  <c:v>2.196642650654</c:v>
                </c:pt>
                <c:pt idx="4">
                  <c:v>0.0</c:v>
                </c:pt>
                <c:pt idx="5">
                  <c:v>0.0</c:v>
                </c:pt>
                <c:pt idx="6">
                  <c:v>0.304285520891</c:v>
                </c:pt>
                <c:pt idx="7">
                  <c:v>7.263628036771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region'!$B$82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region'!$C$82:$K$82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region'!$B$83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region'!$C$83:$K$83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0.003795401402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region'!$C$84:$K$84</c:f>
              <c:numCache>
                <c:formatCode>0</c:formatCode>
                <c:ptCount val="9"/>
                <c:pt idx="0">
                  <c:v>0.0</c:v>
                </c:pt>
                <c:pt idx="1">
                  <c:v>0.030607499215</c:v>
                </c:pt>
                <c:pt idx="2">
                  <c:v>0.000301998019</c:v>
                </c:pt>
                <c:pt idx="3">
                  <c:v>0.236100054418</c:v>
                </c:pt>
                <c:pt idx="4">
                  <c:v>0.233080074229</c:v>
                </c:pt>
                <c:pt idx="5">
                  <c:v>0.212837877167</c:v>
                </c:pt>
                <c:pt idx="6">
                  <c:v>0.212837877167</c:v>
                </c:pt>
                <c:pt idx="7">
                  <c:v>0.212837877167</c:v>
                </c:pt>
                <c:pt idx="8">
                  <c:v>0.212837877167</c:v>
                </c:pt>
              </c:numCache>
            </c:numRef>
          </c:val>
        </c:ser>
        <c:ser>
          <c:idx val="8"/>
          <c:order val="8"/>
          <c:tx>
            <c:strRef>
              <c:f>'By region'!$B$85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region'!$C$85:$K$85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2.08638806568</c:v>
                </c:pt>
                <c:pt idx="3">
                  <c:v>0.0</c:v>
                </c:pt>
                <c:pt idx="4">
                  <c:v>5.64842588913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9"/>
          <c:tx>
            <c:strRef>
              <c:f>'By region'!$B$86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region'!$C$86:$K$86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'By region'!$B$88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region'!$C$88:$K$88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2.090151143779</c:v>
                </c:pt>
                <c:pt idx="7">
                  <c:v>4.204040526002</c:v>
                </c:pt>
                <c:pt idx="8">
                  <c:v>8.455827128515</c:v>
                </c:pt>
              </c:numCache>
            </c:numRef>
          </c:val>
        </c:ser>
        <c:ser>
          <c:idx val="14"/>
          <c:order val="11"/>
          <c:tx>
            <c:strRef>
              <c:f>'By region'!$B$89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region'!$C$89:$K$89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'By region'!$B$90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region'!$C$90:$K$90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3"/>
          <c:tx>
            <c:strRef>
              <c:f>'By region'!$B$92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region'!$C$92:$K$92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strRef>
              <c:f>'By region'!$B$93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region'!$C$93:$K$93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0.562907881922</c:v>
                </c:pt>
                <c:pt idx="2">
                  <c:v>2.659452076062</c:v>
                </c:pt>
                <c:pt idx="3">
                  <c:v>5.349108047999</c:v>
                </c:pt>
                <c:pt idx="4">
                  <c:v>10.83938233076</c:v>
                </c:pt>
                <c:pt idx="5">
                  <c:v>2.011030307818</c:v>
                </c:pt>
                <c:pt idx="6">
                  <c:v>1.528537837599</c:v>
                </c:pt>
                <c:pt idx="7">
                  <c:v>5.254972975405</c:v>
                </c:pt>
                <c:pt idx="8">
                  <c:v>0.0</c:v>
                </c:pt>
              </c:numCache>
            </c:numRef>
          </c:val>
        </c:ser>
        <c:ser>
          <c:idx val="13"/>
          <c:order val="15"/>
          <c:tx>
            <c:strRef>
              <c:f>'By region'!$B$94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region'!$C$94:$K$94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760080"/>
        <c:axId val="-120757600"/>
      </c:areaChart>
      <c:catAx>
        <c:axId val="-12076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757600"/>
        <c:crosses val="autoZero"/>
        <c:auto val="1"/>
        <c:lblAlgn val="ctr"/>
        <c:lblOffset val="100"/>
        <c:noMultiLvlLbl val="0"/>
      </c:catAx>
      <c:valAx>
        <c:axId val="-1207576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installed electricity capacity (GW)</a:t>
                </a:r>
              </a:p>
            </c:rich>
          </c:tx>
          <c:layout>
            <c:manualLayout>
              <c:xMode val="edge"/>
              <c:yMode val="edge"/>
              <c:x val="0.0297455241279198"/>
              <c:y val="0.12084059182867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76008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6056393788765"/>
          <c:y val="0.0442491812417253"/>
          <c:w val="0.146652663528791"/>
          <c:h val="0.8849852507374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5"/>
          <c:w val="0.578071212796516"/>
          <c:h val="0.772423025435075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region'!$B$101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region'!$C$101:$K$101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28.186958108055</c:v>
                </c:pt>
                <c:pt idx="5">
                  <c:v>28.186958108055</c:v>
                </c:pt>
                <c:pt idx="6">
                  <c:v>28.186958108055</c:v>
                </c:pt>
                <c:pt idx="7">
                  <c:v>28.186958108055</c:v>
                </c:pt>
                <c:pt idx="8">
                  <c:v>212.299143974638</c:v>
                </c:pt>
              </c:numCache>
            </c:numRef>
          </c:val>
        </c:ser>
        <c:ser>
          <c:idx val="1"/>
          <c:order val="1"/>
          <c:tx>
            <c:strRef>
              <c:f>'By region'!$B$102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region'!$C$102:$K$102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168.981425772498</c:v>
                </c:pt>
              </c:numCache>
            </c:numRef>
          </c:val>
        </c:ser>
        <c:ser>
          <c:idx val="2"/>
          <c:order val="2"/>
          <c:tx>
            <c:strRef>
              <c:f>'By region'!$B$103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region'!$C$103:$K$103</c:f>
              <c:numCache>
                <c:formatCode>_-* #,##0_-;\-* #,##0_-;_-* "-"??_-;_-@_-</c:formatCode>
                <c:ptCount val="9"/>
                <c:pt idx="0">
                  <c:v>0.038345429899</c:v>
                </c:pt>
                <c:pt idx="1">
                  <c:v>0.038345429899</c:v>
                </c:pt>
                <c:pt idx="2">
                  <c:v>24.371801979539</c:v>
                </c:pt>
                <c:pt idx="3">
                  <c:v>94.176515609833</c:v>
                </c:pt>
                <c:pt idx="4">
                  <c:v>94.157342894884</c:v>
                </c:pt>
                <c:pt idx="5">
                  <c:v>94.157342894884</c:v>
                </c:pt>
                <c:pt idx="6">
                  <c:v>94.157342894884</c:v>
                </c:pt>
                <c:pt idx="7">
                  <c:v>49.793769898312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region'!$B$104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region'!$C$104:$K$104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142.006608834387</c:v>
                </c:pt>
                <c:pt idx="4">
                  <c:v>283.127106009824</c:v>
                </c:pt>
                <c:pt idx="5">
                  <c:v>402.822187420571</c:v>
                </c:pt>
                <c:pt idx="6">
                  <c:v>673.827747519044</c:v>
                </c:pt>
                <c:pt idx="7">
                  <c:v>776.800491472597</c:v>
                </c:pt>
                <c:pt idx="8">
                  <c:v>927.215824668007</c:v>
                </c:pt>
              </c:numCache>
            </c:numRef>
          </c:val>
        </c:ser>
        <c:ser>
          <c:idx val="4"/>
          <c:order val="4"/>
          <c:tx>
            <c:strRef>
              <c:f>'By region'!$B$105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region'!$C$105:$K$105</c:f>
              <c:numCache>
                <c:formatCode>_-* #,##0_-;\-* #,##0_-;_-* "-"??_-;_-@_-</c:formatCode>
                <c:ptCount val="9"/>
                <c:pt idx="0">
                  <c:v>9.759410148561</c:v>
                </c:pt>
                <c:pt idx="1">
                  <c:v>828.607189370497</c:v>
                </c:pt>
                <c:pt idx="2">
                  <c:v>1100.616448909623</c:v>
                </c:pt>
                <c:pt idx="3">
                  <c:v>1305.265086806312</c:v>
                </c:pt>
                <c:pt idx="4">
                  <c:v>1305.265086806312</c:v>
                </c:pt>
                <c:pt idx="5">
                  <c:v>1305.265086806312</c:v>
                </c:pt>
                <c:pt idx="6">
                  <c:v>955.211032946452</c:v>
                </c:pt>
                <c:pt idx="7">
                  <c:v>1168.757813679703</c:v>
                </c:pt>
                <c:pt idx="8">
                  <c:v>838.277514741523</c:v>
                </c:pt>
              </c:numCache>
            </c:numRef>
          </c:val>
        </c:ser>
        <c:ser>
          <c:idx val="5"/>
          <c:order val="5"/>
          <c:tx>
            <c:strRef>
              <c:f>'By region'!$B$106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region'!$C$106:$K$106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region'!$B$107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region'!$C$107:$K$107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0.849541759819</c:v>
                </c:pt>
                <c:pt idx="2">
                  <c:v>0.849541759819</c:v>
                </c:pt>
                <c:pt idx="3">
                  <c:v>0.849541759819</c:v>
                </c:pt>
                <c:pt idx="4">
                  <c:v>0.849541759819</c:v>
                </c:pt>
                <c:pt idx="5">
                  <c:v>0.849541759819</c:v>
                </c:pt>
                <c:pt idx="6">
                  <c:v>0.849541759819</c:v>
                </c:pt>
                <c:pt idx="7">
                  <c:v>0.849541759819</c:v>
                </c:pt>
                <c:pt idx="8">
                  <c:v>0.470051024468</c:v>
                </c:pt>
              </c:numCache>
            </c:numRef>
          </c:val>
        </c:ser>
        <c:ser>
          <c:idx val="7"/>
          <c:order val="7"/>
          <c:tx>
            <c:strRef>
              <c:f>'By region'!$B$108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region'!$C$108:$K$108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4.630570635634</c:v>
                </c:pt>
                <c:pt idx="2">
                  <c:v>4.675916874961</c:v>
                </c:pt>
                <c:pt idx="3">
                  <c:v>39.978476607757</c:v>
                </c:pt>
                <c:pt idx="4">
                  <c:v>74.447468365381</c:v>
                </c:pt>
                <c:pt idx="5">
                  <c:v>105.708281063767</c:v>
                </c:pt>
                <c:pt idx="6">
                  <c:v>136.620260659081</c:v>
                </c:pt>
                <c:pt idx="7">
                  <c:v>167.371240360669</c:v>
                </c:pt>
                <c:pt idx="8">
                  <c:v>197.746553643565</c:v>
                </c:pt>
              </c:numCache>
            </c:numRef>
          </c:val>
        </c:ser>
        <c:ser>
          <c:idx val="8"/>
          <c:order val="8"/>
          <c:tx>
            <c:strRef>
              <c:f>'By region'!$B$109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region'!$C$109:$K$109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915.056834265987</c:v>
                </c:pt>
                <c:pt idx="4">
                  <c:v>3324.331180242017</c:v>
                </c:pt>
                <c:pt idx="5">
                  <c:v>3324.331180242017</c:v>
                </c:pt>
                <c:pt idx="6">
                  <c:v>3324.331180242017</c:v>
                </c:pt>
                <c:pt idx="7">
                  <c:v>3324.331180242017</c:v>
                </c:pt>
                <c:pt idx="8">
                  <c:v>3324.331180242017</c:v>
                </c:pt>
              </c:numCache>
            </c:numRef>
          </c:val>
        </c:ser>
        <c:ser>
          <c:idx val="9"/>
          <c:order val="9"/>
          <c:tx>
            <c:strRef>
              <c:f>'By region'!$B$110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region'!$C$110:$K$110</c:f>
              <c:numCache>
                <c:formatCode>_-* #,##0_-;\-* #,##0_-;_-* "-"??_-;_-@_-</c:formatCode>
                <c:ptCount val="9"/>
                <c:pt idx="0">
                  <c:v>0.404448881106</c:v>
                </c:pt>
                <c:pt idx="1">
                  <c:v>0.404448881106</c:v>
                </c:pt>
                <c:pt idx="2">
                  <c:v>0.404448881106</c:v>
                </c:pt>
                <c:pt idx="3">
                  <c:v>0.202224440553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'By region'!$B$112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region'!$C$112:$K$112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282.262418905202</c:v>
                </c:pt>
                <c:pt idx="7">
                  <c:v>825.608061666979</c:v>
                </c:pt>
                <c:pt idx="8">
                  <c:v>1804.027812515678</c:v>
                </c:pt>
              </c:numCache>
            </c:numRef>
          </c:val>
        </c:ser>
        <c:ser>
          <c:idx val="14"/>
          <c:order val="11"/>
          <c:tx>
            <c:strRef>
              <c:f>'By region'!$B$113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region'!$C$113:$K$113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'By region'!$B$114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region'!$C$114:$K$114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3"/>
          <c:tx>
            <c:strRef>
              <c:f>'By region'!$B$116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region'!$C$116:$K$116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strRef>
              <c:f>'By region'!$B$117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region'!$C$117:$K$117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124.228045904511</c:v>
                </c:pt>
                <c:pt idx="2">
                  <c:v>586.603393434924</c:v>
                </c:pt>
                <c:pt idx="3">
                  <c:v>1467.018970281642</c:v>
                </c:pt>
                <c:pt idx="4">
                  <c:v>3124.075984028023</c:v>
                </c:pt>
                <c:pt idx="5">
                  <c:v>3366.924599209572</c:v>
                </c:pt>
                <c:pt idx="6">
                  <c:v>3588.349665893334</c:v>
                </c:pt>
                <c:pt idx="7">
                  <c:v>3664.32669306565</c:v>
                </c:pt>
                <c:pt idx="8">
                  <c:v>3043.035150024076</c:v>
                </c:pt>
              </c:numCache>
            </c:numRef>
          </c:val>
        </c:ser>
        <c:ser>
          <c:idx val="13"/>
          <c:order val="15"/>
          <c:tx>
            <c:strRef>
              <c:f>'By region'!$B$118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region'!$C$118:$K$118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690224"/>
        <c:axId val="-120687744"/>
      </c:areaChart>
      <c:catAx>
        <c:axId val="-120690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687744"/>
        <c:crosses val="autoZero"/>
        <c:auto val="1"/>
        <c:lblAlgn val="ctr"/>
        <c:lblOffset val="100"/>
        <c:noMultiLvlLbl val="0"/>
      </c:catAx>
      <c:valAx>
        <c:axId val="-1206877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investement in new capacity (B$)</a:t>
                </a:r>
              </a:p>
            </c:rich>
          </c:tx>
          <c:layout>
            <c:manualLayout>
              <c:xMode val="edge"/>
              <c:yMode val="edge"/>
              <c:x val="0.0297735670611006"/>
              <c:y val="0.12094046872459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69022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8849799850438"/>
          <c:y val="0.0442491812417253"/>
          <c:w val="0.139669203360753"/>
          <c:h val="0.88203516595823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95328282828"/>
          <c:y val="0.0528455284552845"/>
          <c:w val="0.65917601010101"/>
          <c:h val="0.80770671296296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region'!$B$37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region'!$C$37:$K$37</c:f>
              <c:numCache>
                <c:formatCode>_-* #,##0_-;\-* #,##0_-;_-* "-"??_-;_-@_-</c:formatCode>
                <c:ptCount val="9"/>
                <c:pt idx="0">
                  <c:v>21.314350220346</c:v>
                </c:pt>
                <c:pt idx="1">
                  <c:v>29.601050906298</c:v>
                </c:pt>
                <c:pt idx="2">
                  <c:v>31.048509879724</c:v>
                </c:pt>
                <c:pt idx="3">
                  <c:v>32.296049467025</c:v>
                </c:pt>
                <c:pt idx="4">
                  <c:v>33.799694013157</c:v>
                </c:pt>
                <c:pt idx="5">
                  <c:v>35.575107949031</c:v>
                </c:pt>
                <c:pt idx="6">
                  <c:v>37.675120595858</c:v>
                </c:pt>
                <c:pt idx="7">
                  <c:v>40.235092317088</c:v>
                </c:pt>
                <c:pt idx="8">
                  <c:v>43.28199087266</c:v>
                </c:pt>
              </c:numCache>
            </c:numRef>
          </c:val>
        </c:ser>
        <c:ser>
          <c:idx val="1"/>
          <c:order val="1"/>
          <c:tx>
            <c:strRef>
              <c:f>'By region'!$B$38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region'!$C$38:$K$38</c:f>
              <c:numCache>
                <c:formatCode>_-* #,##0_-;\-* #,##0_-;_-* "-"??_-;_-@_-</c:formatCode>
                <c:ptCount val="9"/>
                <c:pt idx="0">
                  <c:v>210.310249032</c:v>
                </c:pt>
                <c:pt idx="1">
                  <c:v>228.344352886494</c:v>
                </c:pt>
                <c:pt idx="2">
                  <c:v>244.275354250668</c:v>
                </c:pt>
                <c:pt idx="3">
                  <c:v>230.680358829004</c:v>
                </c:pt>
                <c:pt idx="4">
                  <c:v>278.709174059252</c:v>
                </c:pt>
                <c:pt idx="5">
                  <c:v>301.985406692388</c:v>
                </c:pt>
                <c:pt idx="6">
                  <c:v>293.556343473755</c:v>
                </c:pt>
                <c:pt idx="7">
                  <c:v>265.792619633481</c:v>
                </c:pt>
                <c:pt idx="8">
                  <c:v>242.025117225183</c:v>
                </c:pt>
              </c:numCache>
            </c:numRef>
          </c:val>
        </c:ser>
        <c:ser>
          <c:idx val="2"/>
          <c:order val="2"/>
          <c:tx>
            <c:strRef>
              <c:f>'By region'!$B$39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region'!$C$39:$K$39</c:f>
              <c:numCache>
                <c:formatCode>_-* #,##0_-;\-* #,##0_-;_-* "-"??_-;_-@_-</c:formatCode>
                <c:ptCount val="9"/>
                <c:pt idx="0">
                  <c:v>276.2797013964</c:v>
                </c:pt>
                <c:pt idx="1">
                  <c:v>277.661099903382</c:v>
                </c:pt>
                <c:pt idx="2">
                  <c:v>279.042498410364</c:v>
                </c:pt>
                <c:pt idx="3">
                  <c:v>280.437710902416</c:v>
                </c:pt>
                <c:pt idx="4">
                  <c:v>281.832923394468</c:v>
                </c:pt>
                <c:pt idx="5">
                  <c:v>283.24208801144</c:v>
                </c:pt>
                <c:pt idx="6">
                  <c:v>284.651252628412</c:v>
                </c:pt>
                <c:pt idx="7">
                  <c:v>286.074508891554</c:v>
                </c:pt>
                <c:pt idx="8">
                  <c:v>287.497765154696</c:v>
                </c:pt>
              </c:numCache>
            </c:numRef>
          </c:val>
        </c:ser>
        <c:ser>
          <c:idx val="3"/>
          <c:order val="3"/>
          <c:tx>
            <c:strRef>
              <c:f>'By region'!$B$41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region'!$C$41:$K$41</c:f>
              <c:numCache>
                <c:formatCode>_-* #,##0_-;\-* #,##0_-;_-* "-"??_-;_-@_-</c:formatCode>
                <c:ptCount val="9"/>
                <c:pt idx="0">
                  <c:v>165.284145792</c:v>
                </c:pt>
                <c:pt idx="1">
                  <c:v>204.33252523536</c:v>
                </c:pt>
                <c:pt idx="2">
                  <c:v>218.58828280992</c:v>
                </c:pt>
                <c:pt idx="3">
                  <c:v>211.953665302282</c:v>
                </c:pt>
                <c:pt idx="4">
                  <c:v>201.724044454713</c:v>
                </c:pt>
                <c:pt idx="5">
                  <c:v>211.695917033887</c:v>
                </c:pt>
                <c:pt idx="6">
                  <c:v>211.963089897076</c:v>
                </c:pt>
                <c:pt idx="7">
                  <c:v>217.713387952247</c:v>
                </c:pt>
                <c:pt idx="8">
                  <c:v>210.980302685732</c:v>
                </c:pt>
              </c:numCache>
            </c:numRef>
          </c:val>
        </c:ser>
        <c:ser>
          <c:idx val="4"/>
          <c:order val="4"/>
          <c:tx>
            <c:strRef>
              <c:f>'By region'!$B$42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region'!$C$42:$K$42</c:f>
              <c:numCache>
                <c:formatCode>_-* #,##0_-;\-* #,##0_-;_-* "-"??_-;_-@_-</c:formatCode>
                <c:ptCount val="9"/>
                <c:pt idx="0">
                  <c:v>5.771157540324</c:v>
                </c:pt>
                <c:pt idx="1">
                  <c:v>12.663378029393</c:v>
                </c:pt>
                <c:pt idx="2">
                  <c:v>10.831185972047</c:v>
                </c:pt>
                <c:pt idx="3">
                  <c:v>11.304962064625</c:v>
                </c:pt>
                <c:pt idx="4">
                  <c:v>17.432437356661</c:v>
                </c:pt>
                <c:pt idx="5">
                  <c:v>23.36694450037</c:v>
                </c:pt>
                <c:pt idx="6">
                  <c:v>23.606455194331</c:v>
                </c:pt>
                <c:pt idx="7">
                  <c:v>48.012764448424</c:v>
                </c:pt>
                <c:pt idx="8">
                  <c:v>66.203588234986</c:v>
                </c:pt>
              </c:numCache>
            </c:numRef>
          </c:val>
        </c:ser>
        <c:ser>
          <c:idx val="5"/>
          <c:order val="5"/>
          <c:tx>
            <c:strRef>
              <c:f>'By region'!$B$46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region'!$C$46:$K$46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648816"/>
        <c:axId val="-120646064"/>
      </c:areaChart>
      <c:catAx>
        <c:axId val="-12064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646064"/>
        <c:crosses val="autoZero"/>
        <c:auto val="1"/>
        <c:lblAlgn val="ctr"/>
        <c:lblOffset val="100"/>
        <c:noMultiLvlLbl val="0"/>
      </c:catAx>
      <c:valAx>
        <c:axId val="-1206460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consumption by sector (EJ)</a:t>
                </a:r>
              </a:p>
            </c:rich>
          </c:tx>
          <c:layout>
            <c:manualLayout>
              <c:xMode val="edge"/>
              <c:yMode val="edge"/>
              <c:x val="0.0107385321604674"/>
              <c:y val="0.16409425591712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64881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85240887776057"/>
          <c:y val="0.0501491185283255"/>
          <c:w val="0.138079706563876"/>
          <c:h val="0.73158781037326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region'!$B$168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region'!$C$168:$K$168</c:f>
              <c:numCache>
                <c:formatCode>_-* #,##0_-;\-* #,##0_-;_-* "-"??_-;_-@_-</c:formatCode>
                <c:ptCount val="9"/>
                <c:pt idx="0">
                  <c:v>336.244313836266</c:v>
                </c:pt>
                <c:pt idx="1">
                  <c:v>308.062335901652</c:v>
                </c:pt>
                <c:pt idx="2">
                  <c:v>352.334479384532</c:v>
                </c:pt>
                <c:pt idx="3">
                  <c:v>415.693497227752</c:v>
                </c:pt>
                <c:pt idx="4">
                  <c:v>474.131285861122</c:v>
                </c:pt>
                <c:pt idx="5">
                  <c:v>532.569074494492</c:v>
                </c:pt>
                <c:pt idx="6">
                  <c:v>591.006863127862</c:v>
                </c:pt>
                <c:pt idx="7">
                  <c:v>478.015651563931</c:v>
                </c:pt>
                <c:pt idx="8">
                  <c:v>324.207212394601</c:v>
                </c:pt>
              </c:numCache>
            </c:numRef>
          </c:val>
        </c:ser>
        <c:ser>
          <c:idx val="2"/>
          <c:order val="1"/>
          <c:tx>
            <c:strRef>
              <c:f>'By region'!$B$169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region'!$C$169:$K$169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22.0</c:v>
                </c:pt>
                <c:pt idx="2">
                  <c:v>26.25528715844</c:v>
                </c:pt>
                <c:pt idx="3">
                  <c:v>65.69480976848401</c:v>
                </c:pt>
                <c:pt idx="4">
                  <c:v>55.40648780917</c:v>
                </c:pt>
                <c:pt idx="5">
                  <c:v>114.140363782636</c:v>
                </c:pt>
                <c:pt idx="6">
                  <c:v>230.970357203386</c:v>
                </c:pt>
                <c:pt idx="7">
                  <c:v>364.427900895378</c:v>
                </c:pt>
                <c:pt idx="8">
                  <c:v>595.874940754756</c:v>
                </c:pt>
              </c:numCache>
            </c:numRef>
          </c:val>
        </c:ser>
        <c:ser>
          <c:idx val="3"/>
          <c:order val="2"/>
          <c:tx>
            <c:strRef>
              <c:f>'By region'!$B$170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region'!$C$170:$K$170</c:f>
              <c:numCache>
                <c:formatCode>_-* #,##0_-;\-* #,##0_-;_-* "-"??_-;_-@_-</c:formatCode>
                <c:ptCount val="9"/>
                <c:pt idx="0">
                  <c:v>625.8250551606189</c:v>
                </c:pt>
                <c:pt idx="1">
                  <c:v>1380.954678543514</c:v>
                </c:pt>
                <c:pt idx="2">
                  <c:v>2398.350027711506</c:v>
                </c:pt>
                <c:pt idx="3">
                  <c:v>3685.727430101619</c:v>
                </c:pt>
                <c:pt idx="4">
                  <c:v>2319.005208296559</c:v>
                </c:pt>
                <c:pt idx="5">
                  <c:v>1286.914747668995</c:v>
                </c:pt>
                <c:pt idx="6">
                  <c:v>604.08308596185</c:v>
                </c:pt>
                <c:pt idx="7">
                  <c:v>222.751658999783</c:v>
                </c:pt>
                <c:pt idx="8">
                  <c:v>34.005055330832</c:v>
                </c:pt>
              </c:numCache>
            </c:numRef>
          </c:val>
        </c:ser>
        <c:ser>
          <c:idx val="4"/>
          <c:order val="3"/>
          <c:tx>
            <c:strRef>
              <c:f>'By region'!$B$171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region'!$C$171:$K$171</c:f>
              <c:numCache>
                <c:formatCode>_-* #,##0_-;\-* #,##0_-;_-* "-"??_-;_-@_-</c:formatCode>
                <c:ptCount val="9"/>
                <c:pt idx="0">
                  <c:v>186.8868</c:v>
                </c:pt>
                <c:pt idx="1">
                  <c:v>161.681385142501</c:v>
                </c:pt>
                <c:pt idx="2">
                  <c:v>189.644827109195</c:v>
                </c:pt>
                <c:pt idx="3">
                  <c:v>70.101291595745</c:v>
                </c:pt>
                <c:pt idx="4">
                  <c:v>183.658375355988</c:v>
                </c:pt>
                <c:pt idx="5">
                  <c:v>207.336328947045</c:v>
                </c:pt>
                <c:pt idx="6">
                  <c:v>207.336328947044</c:v>
                </c:pt>
                <c:pt idx="7">
                  <c:v>207.336328947045</c:v>
                </c:pt>
                <c:pt idx="8">
                  <c:v>207.336328947045</c:v>
                </c:pt>
              </c:numCache>
            </c:numRef>
          </c:val>
        </c:ser>
        <c:ser>
          <c:idx val="5"/>
          <c:order val="4"/>
          <c:tx>
            <c:strRef>
              <c:f>'By region'!$B$172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C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region'!$C$172:$K$172</c:f>
              <c:numCache>
                <c:formatCode>_-* #,##0_-;\-* #,##0_-;_-* "-"??_-;_-@_-</c:formatCode>
                <c:ptCount val="9"/>
                <c:pt idx="0">
                  <c:v>27.850158825951</c:v>
                </c:pt>
                <c:pt idx="1">
                  <c:v>8.606720215993</c:v>
                </c:pt>
                <c:pt idx="2">
                  <c:v>14.94757792508</c:v>
                </c:pt>
                <c:pt idx="3">
                  <c:v>22.971083176136</c:v>
                </c:pt>
                <c:pt idx="4">
                  <c:v>14.45306592414</c:v>
                </c:pt>
                <c:pt idx="5">
                  <c:v>8.020621782247</c:v>
                </c:pt>
                <c:pt idx="6">
                  <c:v>3.764912917758</c:v>
                </c:pt>
                <c:pt idx="7">
                  <c:v>1.388286839856</c:v>
                </c:pt>
                <c:pt idx="8">
                  <c:v>0.211934541886</c:v>
                </c:pt>
              </c:numCache>
            </c:numRef>
          </c:val>
        </c:ser>
        <c:ser>
          <c:idx val="6"/>
          <c:order val="5"/>
          <c:tx>
            <c:strRef>
              <c:f>'By region'!$B$173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region'!$C$173:$K$173</c:f>
              <c:numCache>
                <c:formatCode>_-* #,##0_-;\-* #,##0_-;_-* "-"??_-;_-@_-</c:formatCode>
                <c:ptCount val="9"/>
                <c:pt idx="0">
                  <c:v>1.89</c:v>
                </c:pt>
                <c:pt idx="1">
                  <c:v>2.28006</c:v>
                </c:pt>
                <c:pt idx="2">
                  <c:v>2.28006</c:v>
                </c:pt>
                <c:pt idx="3">
                  <c:v>4.90005</c:v>
                </c:pt>
                <c:pt idx="4">
                  <c:v>7.52004</c:v>
                </c:pt>
                <c:pt idx="5">
                  <c:v>10.14003</c:v>
                </c:pt>
                <c:pt idx="6">
                  <c:v>12.76002</c:v>
                </c:pt>
                <c:pt idx="7">
                  <c:v>15.38001</c:v>
                </c:pt>
                <c:pt idx="8">
                  <c:v>18.0</c:v>
                </c:pt>
              </c:numCache>
            </c:numRef>
          </c:val>
        </c:ser>
        <c:ser>
          <c:idx val="7"/>
          <c:order val="6"/>
          <c:tx>
            <c:strRef>
              <c:f>'By region'!$B$174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BAB0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region'!$C$174:$K$174</c:f>
              <c:numCache>
                <c:formatCode>_-* #,##0_-;\-* #,##0_-;_-* "-"??_-;_-@_-</c:formatCode>
                <c:ptCount val="9"/>
                <c:pt idx="0">
                  <c:v>19.224</c:v>
                </c:pt>
                <c:pt idx="1">
                  <c:v>23.368734087764</c:v>
                </c:pt>
                <c:pt idx="2">
                  <c:v>37.095537812322</c:v>
                </c:pt>
                <c:pt idx="3">
                  <c:v>67.173133393721</c:v>
                </c:pt>
                <c:pt idx="4">
                  <c:v>129.4910784</c:v>
                </c:pt>
                <c:pt idx="5">
                  <c:v>137.16994536</c:v>
                </c:pt>
                <c:pt idx="6">
                  <c:v>144.84881232</c:v>
                </c:pt>
                <c:pt idx="7">
                  <c:v>152.52767928</c:v>
                </c:pt>
                <c:pt idx="8">
                  <c:v>125.577583766794</c:v>
                </c:pt>
              </c:numCache>
            </c:numRef>
          </c:val>
        </c:ser>
        <c:ser>
          <c:idx val="8"/>
          <c:order val="7"/>
          <c:tx>
            <c:strRef>
              <c:f>'By region'!$B$175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region'!$C$175:$K$175</c:f>
              <c:numCache>
                <c:formatCode>_-* #,##0_-;\-* #,##0_-;_-* "-"??_-;_-@_-</c:formatCode>
                <c:ptCount val="9"/>
                <c:pt idx="0">
                  <c:v>3.633392088</c:v>
                </c:pt>
                <c:pt idx="1">
                  <c:v>5.156578296</c:v>
                </c:pt>
                <c:pt idx="2">
                  <c:v>4.400964504</c:v>
                </c:pt>
                <c:pt idx="3">
                  <c:v>3.73185</c:v>
                </c:pt>
                <c:pt idx="4">
                  <c:v>3.447</c:v>
                </c:pt>
                <c:pt idx="5">
                  <c:v>3.16215</c:v>
                </c:pt>
                <c:pt idx="6">
                  <c:v>12.130384712598</c:v>
                </c:pt>
                <c:pt idx="7">
                  <c:v>32.386523410897</c:v>
                </c:pt>
                <c:pt idx="8">
                  <c:v>73.546411073276</c:v>
                </c:pt>
              </c:numCache>
            </c:numRef>
          </c:val>
        </c:ser>
        <c:ser>
          <c:idx val="9"/>
          <c:order val="8"/>
          <c:tx>
            <c:strRef>
              <c:f>'By region'!$B$176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region'!$C$176:$K$176</c:f>
              <c:numCache>
                <c:formatCode>_-* #,##0_-;\-* #,##0_-;_-* "-"??_-;_-@_-</c:formatCode>
                <c:ptCount val="9"/>
                <c:pt idx="0">
                  <c:v>0.317945592</c:v>
                </c:pt>
                <c:pt idx="1">
                  <c:v>0.486356948168</c:v>
                </c:pt>
                <c:pt idx="2">
                  <c:v>0.502416</c:v>
                </c:pt>
                <c:pt idx="3">
                  <c:v>0.502416</c:v>
                </c:pt>
                <c:pt idx="4">
                  <c:v>0.502416</c:v>
                </c:pt>
                <c:pt idx="5">
                  <c:v>0.502416</c:v>
                </c:pt>
                <c:pt idx="6">
                  <c:v>0.502416</c:v>
                </c:pt>
                <c:pt idx="7">
                  <c:v>0.502416</c:v>
                </c:pt>
                <c:pt idx="8">
                  <c:v>0.502416</c:v>
                </c:pt>
              </c:numCache>
            </c:numRef>
          </c:val>
        </c:ser>
        <c:ser>
          <c:idx val="10"/>
          <c:order val="9"/>
          <c:tx>
            <c:strRef>
              <c:f>'By region'!$B$177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7A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region'!$C$177:$K$177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525728"/>
        <c:axId val="-119522976"/>
      </c:areaChart>
      <c:catAx>
        <c:axId val="-11952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522976"/>
        <c:crosses val="autoZero"/>
        <c:auto val="1"/>
        <c:lblAlgn val="ctr"/>
        <c:lblOffset val="100"/>
        <c:noMultiLvlLbl val="0"/>
      </c:catAx>
      <c:valAx>
        <c:axId val="-1195229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52572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44448232323232"/>
                <c:y val="0.305563194444444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Production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29634782034927"/>
          <c:y val="0.0647079666512274"/>
          <c:w val="0.977684093608411"/>
          <c:h val="0.9000277906438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788131313131"/>
          <c:y val="0.0470588235294118"/>
          <c:w val="0.621578409090909"/>
          <c:h val="0.779084967320261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region'!$B$184</c:f>
              <c:strCache>
                <c:ptCount val="1"/>
                <c:pt idx="0">
                  <c:v>Alcohols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region'!$C$184:$K$184</c:f>
              <c:numCache>
                <c:formatCode>_-* #,##0_-;\-* #,##0_-;_-* "-"??_-;_-@_-</c:formatCode>
                <c:ptCount val="9"/>
                <c:pt idx="0">
                  <c:v>7.872188832</c:v>
                </c:pt>
                <c:pt idx="1">
                  <c:v>18.436834679585</c:v>
                </c:pt>
                <c:pt idx="2">
                  <c:v>94.345269223342</c:v>
                </c:pt>
                <c:pt idx="3">
                  <c:v>88.130666253235</c:v>
                </c:pt>
                <c:pt idx="4">
                  <c:v>104.345269223342</c:v>
                </c:pt>
                <c:pt idx="5">
                  <c:v>95.91787697076</c:v>
                </c:pt>
                <c:pt idx="6">
                  <c:v>90.0</c:v>
                </c:pt>
                <c:pt idx="7">
                  <c:v>111.473080391342</c:v>
                </c:pt>
                <c:pt idx="8">
                  <c:v>101.903895571979</c:v>
                </c:pt>
              </c:numCache>
            </c:numRef>
          </c:val>
        </c:ser>
        <c:ser>
          <c:idx val="1"/>
          <c:order val="1"/>
          <c:tx>
            <c:strRef>
              <c:f>'By region'!$B$185</c:f>
              <c:strCache>
                <c:ptCount val="1"/>
                <c:pt idx="0">
                  <c:v>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region'!$C$185:$K$185</c:f>
              <c:numCache>
                <c:formatCode>_-* #,##0_-;\-* #,##0_-;_-* "-"??_-;_-@_-</c:formatCode>
                <c:ptCount val="9"/>
                <c:pt idx="0">
                  <c:v>67.901187456</c:v>
                </c:pt>
                <c:pt idx="1">
                  <c:v>101.472553423518</c:v>
                </c:pt>
                <c:pt idx="2">
                  <c:v>548.85379053268</c:v>
                </c:pt>
                <c:pt idx="3">
                  <c:v>483.308650059476</c:v>
                </c:pt>
                <c:pt idx="4">
                  <c:v>417.545186314914</c:v>
                </c:pt>
                <c:pt idx="5">
                  <c:v>374.326144587386</c:v>
                </c:pt>
                <c:pt idx="6">
                  <c:v>344.421051381932</c:v>
                </c:pt>
                <c:pt idx="7">
                  <c:v>367.760064965247</c:v>
                </c:pt>
                <c:pt idx="8">
                  <c:v>337.793293410013</c:v>
                </c:pt>
              </c:numCache>
            </c:numRef>
          </c:val>
        </c:ser>
        <c:ser>
          <c:idx val="2"/>
          <c:order val="2"/>
          <c:tx>
            <c:strRef>
              <c:f>'By region'!$B$186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region'!$C$186:$K$186</c:f>
              <c:numCache>
                <c:formatCode>_-* #,##0_-;\-* #,##0_-;_-* "-"??_-;_-@_-</c:formatCode>
                <c:ptCount val="9"/>
                <c:pt idx="0">
                  <c:v>72.790967000577</c:v>
                </c:pt>
                <c:pt idx="1">
                  <c:v>70.981356498058</c:v>
                </c:pt>
                <c:pt idx="2">
                  <c:v>91.286874595602</c:v>
                </c:pt>
                <c:pt idx="3">
                  <c:v>87.53176258389399</c:v>
                </c:pt>
                <c:pt idx="4">
                  <c:v>78.897778374564</c:v>
                </c:pt>
                <c:pt idx="5">
                  <c:v>82.509972507763</c:v>
                </c:pt>
                <c:pt idx="6">
                  <c:v>87.936073404084</c:v>
                </c:pt>
                <c:pt idx="7">
                  <c:v>94.010018163425</c:v>
                </c:pt>
                <c:pt idx="8">
                  <c:v>95.352801199365</c:v>
                </c:pt>
              </c:numCache>
            </c:numRef>
          </c:val>
        </c:ser>
        <c:ser>
          <c:idx val="3"/>
          <c:order val="3"/>
          <c:tx>
            <c:strRef>
              <c:f>'By region'!$B$187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region'!$C$187:$K$187</c:f>
              <c:numCache>
                <c:formatCode>_-* #,##0_-;\-* #,##0_-;_-* "-"??_-;_-@_-</c:formatCode>
                <c:ptCount val="9"/>
                <c:pt idx="0">
                  <c:v>678.95960398107</c:v>
                </c:pt>
                <c:pt idx="1">
                  <c:v>752.602406960927</c:v>
                </c:pt>
                <c:pt idx="2">
                  <c:v>783.785831322723</c:v>
                </c:pt>
                <c:pt idx="3">
                  <c:v>766.672746565352</c:v>
                </c:pt>
                <c:pt idx="4">
                  <c:v>813.498273278251</c:v>
                </c:pt>
                <c:pt idx="5">
                  <c:v>855.865464187117</c:v>
                </c:pt>
                <c:pt idx="6">
                  <c:v>851.452261789432</c:v>
                </c:pt>
                <c:pt idx="7">
                  <c:v>857.828373242794</c:v>
                </c:pt>
                <c:pt idx="8">
                  <c:v>849.988764173257</c:v>
                </c:pt>
              </c:numCache>
            </c:numRef>
          </c:val>
        </c:ser>
        <c:ser>
          <c:idx val="4"/>
          <c:order val="4"/>
          <c:tx>
            <c:strRef>
              <c:f>'By region'!$B$188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region'!$C$188:$K$188</c:f>
              <c:numCache>
                <c:formatCode>_-* #,##0_-;\-* #,##0_-;_-* "-"??_-;_-@_-</c:formatCode>
                <c:ptCount val="9"/>
                <c:pt idx="0">
                  <c:v>1608.256089377095</c:v>
                </c:pt>
                <c:pt idx="1">
                  <c:v>1293.99693861922</c:v>
                </c:pt>
                <c:pt idx="2">
                  <c:v>1400.312862766847</c:v>
                </c:pt>
                <c:pt idx="3">
                  <c:v>1432.220978538863</c:v>
                </c:pt>
                <c:pt idx="4">
                  <c:v>1460.559934119872</c:v>
                </c:pt>
                <c:pt idx="5">
                  <c:v>1362.218046602506</c:v>
                </c:pt>
                <c:pt idx="6">
                  <c:v>1350.827205682078</c:v>
                </c:pt>
                <c:pt idx="7">
                  <c:v>1379.091300299057</c:v>
                </c:pt>
                <c:pt idx="8">
                  <c:v>1418.84722499478</c:v>
                </c:pt>
              </c:numCache>
            </c:numRef>
          </c:val>
        </c:ser>
        <c:ser>
          <c:idx val="5"/>
          <c:order val="5"/>
          <c:tx>
            <c:strRef>
              <c:f>'By region'!$B$189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region'!$C$189:$K$189</c:f>
              <c:numCache>
                <c:formatCode>_-* #,##0_-;\-* #,##0_-;_-* "-"??_-;_-@_-</c:formatCode>
                <c:ptCount val="9"/>
                <c:pt idx="0">
                  <c:v>149.181948349007</c:v>
                </c:pt>
                <c:pt idx="1">
                  <c:v>229.736363442991</c:v>
                </c:pt>
                <c:pt idx="2">
                  <c:v>261.116221474746</c:v>
                </c:pt>
                <c:pt idx="3">
                  <c:v>261.760256611482</c:v>
                </c:pt>
                <c:pt idx="4">
                  <c:v>211.979278875749</c:v>
                </c:pt>
                <c:pt idx="5">
                  <c:v>141.644896311159</c:v>
                </c:pt>
                <c:pt idx="6">
                  <c:v>130.839601559521</c:v>
                </c:pt>
                <c:pt idx="7">
                  <c:v>123.531310573884</c:v>
                </c:pt>
                <c:pt idx="8">
                  <c:v>129.101532770832</c:v>
                </c:pt>
              </c:numCache>
            </c:numRef>
          </c:val>
        </c:ser>
        <c:ser>
          <c:idx val="6"/>
          <c:order val="6"/>
          <c:tx>
            <c:strRef>
              <c:f>'By region'!$B$190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region'!$C$190:$K$190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0.018</c:v>
                </c:pt>
                <c:pt idx="4">
                  <c:v>0.018</c:v>
                </c:pt>
                <c:pt idx="5">
                  <c:v>0.018</c:v>
                </c:pt>
                <c:pt idx="6">
                  <c:v>0.018</c:v>
                </c:pt>
                <c:pt idx="7">
                  <c:v>0.018</c:v>
                </c:pt>
                <c:pt idx="8">
                  <c:v>0.012857142857</c:v>
                </c:pt>
              </c:numCache>
            </c:numRef>
          </c:val>
        </c:ser>
        <c:ser>
          <c:idx val="7"/>
          <c:order val="7"/>
          <c:tx>
            <c:strRef>
              <c:f>'By region'!$B$191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region'!$C$191:$K$191</c:f>
              <c:numCache>
                <c:formatCode>_-* #,##0_-;\-* #,##0_-;_-* "-"??_-;_-@_-</c:formatCode>
                <c:ptCount val="9"/>
                <c:pt idx="0">
                  <c:v>3333.770276462444</c:v>
                </c:pt>
                <c:pt idx="1">
                  <c:v>3153.992112307614</c:v>
                </c:pt>
                <c:pt idx="2">
                  <c:v>2991.329809786822</c:v>
                </c:pt>
                <c:pt idx="3">
                  <c:v>2857.091914120275</c:v>
                </c:pt>
                <c:pt idx="4">
                  <c:v>2835.903718483624</c:v>
                </c:pt>
                <c:pt idx="5">
                  <c:v>2629.611789066823</c:v>
                </c:pt>
                <c:pt idx="6">
                  <c:v>2568.441637002453</c:v>
                </c:pt>
                <c:pt idx="7">
                  <c:v>2460.234544792057</c:v>
                </c:pt>
                <c:pt idx="8">
                  <c:v>2386.736787466093</c:v>
                </c:pt>
              </c:numCache>
            </c:numRef>
          </c:val>
        </c:ser>
        <c:ser>
          <c:idx val="8"/>
          <c:order val="8"/>
          <c:tx>
            <c:strRef>
              <c:f>'By region'!$B$193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region'!$C$193:$K$193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9"/>
          <c:tx>
            <c:strRef>
              <c:f>'By region'!$B$194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region'!$C$194:$K$194</c:f>
              <c:numCache>
                <c:formatCode>_-* #,##0_-;\-* #,##0_-;_-* "-"??_-;_-@_-</c:formatCode>
                <c:ptCount val="9"/>
                <c:pt idx="0">
                  <c:v>1.64373768</c:v>
                </c:pt>
                <c:pt idx="1">
                  <c:v>5.750941618613</c:v>
                </c:pt>
                <c:pt idx="2">
                  <c:v>4.643736878446</c:v>
                </c:pt>
                <c:pt idx="3">
                  <c:v>3.602813390505</c:v>
                </c:pt>
                <c:pt idx="4">
                  <c:v>2.984995801646</c:v>
                </c:pt>
                <c:pt idx="5">
                  <c:v>2.352193399261</c:v>
                </c:pt>
                <c:pt idx="6">
                  <c:v>1.722992306216</c:v>
                </c:pt>
                <c:pt idx="7">
                  <c:v>1.098894298477</c:v>
                </c:pt>
                <c:pt idx="8">
                  <c:v>0.480198573922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473888"/>
        <c:axId val="-119471136"/>
      </c:areaChart>
      <c:catAx>
        <c:axId val="-11947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471136"/>
        <c:crosses val="autoZero"/>
        <c:auto val="1"/>
        <c:lblAlgn val="ctr"/>
        <c:lblOffset val="100"/>
        <c:noMultiLvlLbl val="0"/>
      </c:catAx>
      <c:valAx>
        <c:axId val="-1194711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47388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19117297979798"/>
                <c:y val="0.259047916666667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97510887256411"/>
          <c:y val="0.13353536297577"/>
          <c:w val="0.94975025293626"/>
          <c:h val="0.7359284095422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91308080808081"/>
          <c:y val="0.0398230321544255"/>
          <c:w val="0.747687752525252"/>
          <c:h val="0.877199768518518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region'!$B$201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region'!$C$201:$K$201</c:f>
              <c:numCache>
                <c:formatCode>_-* #,##0_-;\-* #,##0_-;_-* "-"??_-;_-@_-</c:formatCode>
                <c:ptCount val="9"/>
                <c:pt idx="0">
                  <c:v>172.461891416346</c:v>
                </c:pt>
                <c:pt idx="1">
                  <c:v>184.710357528657</c:v>
                </c:pt>
                <c:pt idx="2">
                  <c:v>193.814589292081</c:v>
                </c:pt>
                <c:pt idx="3">
                  <c:v>201.641982783982</c:v>
                </c:pt>
                <c:pt idx="4">
                  <c:v>211.076246557519</c:v>
                </c:pt>
                <c:pt idx="5">
                  <c:v>222.215663397313</c:v>
                </c:pt>
                <c:pt idx="6">
                  <c:v>235.391698444219</c:v>
                </c:pt>
                <c:pt idx="7">
                  <c:v>251.453638437284</c:v>
                </c:pt>
                <c:pt idx="8">
                  <c:v>270.570686238516</c:v>
                </c:pt>
              </c:numCache>
            </c:numRef>
          </c:val>
        </c:ser>
        <c:ser>
          <c:idx val="1"/>
          <c:order val="1"/>
          <c:tx>
            <c:strRef>
              <c:f>'By region'!$B$202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region'!$C$202:$K$202</c:f>
              <c:numCache>
                <c:formatCode>_-* #,##0_-;\-* #,##0_-;_-* "-"??_-;_-@_-</c:formatCode>
                <c:ptCount val="9"/>
                <c:pt idx="0">
                  <c:v>633.908357388</c:v>
                </c:pt>
                <c:pt idx="1">
                  <c:v>590.259435426346</c:v>
                </c:pt>
                <c:pt idx="2">
                  <c:v>794.674309884897</c:v>
                </c:pt>
                <c:pt idx="3">
                  <c:v>767.319122803175</c:v>
                </c:pt>
                <c:pt idx="4">
                  <c:v>749.996088078553</c:v>
                </c:pt>
                <c:pt idx="5">
                  <c:v>705.577061260797</c:v>
                </c:pt>
                <c:pt idx="6">
                  <c:v>677.728712775696</c:v>
                </c:pt>
                <c:pt idx="7">
                  <c:v>663.880656871281</c:v>
                </c:pt>
                <c:pt idx="8">
                  <c:v>675.204539593584</c:v>
                </c:pt>
              </c:numCache>
            </c:numRef>
          </c:val>
        </c:ser>
        <c:ser>
          <c:idx val="2"/>
          <c:order val="2"/>
          <c:tx>
            <c:strRef>
              <c:f>'By region'!$B$203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region'!$C$203:$K$203</c:f>
              <c:numCache>
                <c:formatCode>_-* #,##0_-;\-* #,##0_-;_-* "-"??_-;_-@_-</c:formatCode>
                <c:ptCount val="9"/>
                <c:pt idx="0">
                  <c:v>2068.867360333622</c:v>
                </c:pt>
                <c:pt idx="1">
                  <c:v>2010.298785757919</c:v>
                </c:pt>
                <c:pt idx="2">
                  <c:v>1995.568221180204</c:v>
                </c:pt>
                <c:pt idx="3">
                  <c:v>1954.752356956292</c:v>
                </c:pt>
                <c:pt idx="4">
                  <c:v>1923.938385730913</c:v>
                </c:pt>
                <c:pt idx="5">
                  <c:v>1866.969473084838</c:v>
                </c:pt>
                <c:pt idx="6">
                  <c:v>1841.77055356342</c:v>
                </c:pt>
                <c:pt idx="7">
                  <c:v>1839.818401325004</c:v>
                </c:pt>
                <c:pt idx="8">
                  <c:v>1841.225240306264</c:v>
                </c:pt>
              </c:numCache>
            </c:numRef>
          </c:val>
        </c:ser>
        <c:ser>
          <c:idx val="3"/>
          <c:order val="3"/>
          <c:tx>
            <c:strRef>
              <c:f>'By region'!$B$204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region'!$C$204:$K$204</c:f>
              <c:numCache>
                <c:formatCode>_-* #,##0_-;\-* #,##0_-;_-* "-"??_-;_-@_-</c:formatCode>
                <c:ptCount val="9"/>
                <c:pt idx="0">
                  <c:v>877.970536487999</c:v>
                </c:pt>
                <c:pt idx="1">
                  <c:v>737.561770085276</c:v>
                </c:pt>
                <c:pt idx="2">
                  <c:v>1097.890245833648</c:v>
                </c:pt>
                <c:pt idx="3">
                  <c:v>1049.303879276386</c:v>
                </c:pt>
                <c:pt idx="4">
                  <c:v>1057.934931669335</c:v>
                </c:pt>
                <c:pt idx="5">
                  <c:v>899.602089474035</c:v>
                </c:pt>
                <c:pt idx="6">
                  <c:v>866.093634743673</c:v>
                </c:pt>
                <c:pt idx="7">
                  <c:v>856.641906900909</c:v>
                </c:pt>
                <c:pt idx="8">
                  <c:v>800.500796168533</c:v>
                </c:pt>
              </c:numCache>
            </c:numRef>
          </c:val>
        </c:ser>
        <c:ser>
          <c:idx val="4"/>
          <c:order val="4"/>
          <c:tx>
            <c:strRef>
              <c:f>'By region'!$B$205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region'!$C$205:$K$205</c:f>
              <c:numCache>
                <c:formatCode>_-* #,##0_-;\-* #,##0_-;_-* "-"??_-;_-@_-</c:formatCode>
                <c:ptCount val="9"/>
                <c:pt idx="0">
                  <c:v>2071.157418300108</c:v>
                </c:pt>
                <c:pt idx="1">
                  <c:v>1986.778124740881</c:v>
                </c:pt>
                <c:pt idx="2">
                  <c:v>1979.807284927058</c:v>
                </c:pt>
                <c:pt idx="3">
                  <c:v>1879.874047553093</c:v>
                </c:pt>
                <c:pt idx="4">
                  <c:v>1863.938059205852</c:v>
                </c:pt>
                <c:pt idx="5">
                  <c:v>1748.907897624465</c:v>
                </c:pt>
                <c:pt idx="6">
                  <c:v>1717.526626522159</c:v>
                </c:pt>
                <c:pt idx="7">
                  <c:v>1707.02996889267</c:v>
                </c:pt>
                <c:pt idx="8">
                  <c:v>1665.430010865698</c:v>
                </c:pt>
              </c:numCache>
            </c:numRef>
          </c:val>
        </c:ser>
        <c:ser>
          <c:idx val="5"/>
          <c:order val="5"/>
          <c:tx>
            <c:strRef>
              <c:f>'By region'!$B$209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region'!$C$209:$K$209</c:f>
              <c:numCache>
                <c:formatCode>_-* #,##0_-;\-* #,##0_-;_-* "-"??_-;_-@_-</c:formatCode>
                <c:ptCount val="9"/>
                <c:pt idx="0">
                  <c:v>96.010435212118</c:v>
                </c:pt>
                <c:pt idx="1">
                  <c:v>117.361034011446</c:v>
                </c:pt>
                <c:pt idx="2">
                  <c:v>113.919745463319</c:v>
                </c:pt>
                <c:pt idx="3">
                  <c:v>127.446398750154</c:v>
                </c:pt>
                <c:pt idx="4">
                  <c:v>118.848723229791</c:v>
                </c:pt>
                <c:pt idx="5">
                  <c:v>101.192198791326</c:v>
                </c:pt>
                <c:pt idx="6">
                  <c:v>87.14759707655099</c:v>
                </c:pt>
                <c:pt idx="7">
                  <c:v>76.221014299138</c:v>
                </c:pt>
                <c:pt idx="8">
                  <c:v>67.286082130502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770400"/>
        <c:axId val="-195796784"/>
      </c:areaChart>
      <c:catAx>
        <c:axId val="-195770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796784"/>
        <c:crosses val="autoZero"/>
        <c:auto val="1"/>
        <c:lblAlgn val="ctr"/>
        <c:lblOffset val="100"/>
        <c:noMultiLvlLbl val="0"/>
      </c:catAx>
      <c:valAx>
        <c:axId val="-19579678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770400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06551767676768"/>
                <c:y val="0.271356018518519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71535543043153"/>
          <c:y val="0.177520616875553"/>
          <c:w val="0.983270905731756"/>
          <c:h val="0.7159996272655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798485050032"/>
          <c:y val="0.0456893814199151"/>
          <c:w val="0.603393854464006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region'!$B$514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region'!$C$514:$K$514</c:f>
              <c:numCache>
                <c:formatCode>#,##0</c:formatCode>
                <c:ptCount val="9"/>
                <c:pt idx="0">
                  <c:v>2.177201727852</c:v>
                </c:pt>
                <c:pt idx="1">
                  <c:v>1.088600863926</c:v>
                </c:pt>
                <c:pt idx="2">
                  <c:v>0.0</c:v>
                </c:pt>
                <c:pt idx="3">
                  <c:v>0.0</c:v>
                </c:pt>
                <c:pt idx="4">
                  <c:v>3.600236203848</c:v>
                </c:pt>
                <c:pt idx="5">
                  <c:v>3.600236203848</c:v>
                </c:pt>
                <c:pt idx="6">
                  <c:v>7.530064024722</c:v>
                </c:pt>
                <c:pt idx="7">
                  <c:v>7.530064024722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'By region'!$B$515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region'!$C$515:$K$515</c:f>
              <c:numCache>
                <c:formatCode>#,##0</c:formatCode>
                <c:ptCount val="9"/>
                <c:pt idx="0">
                  <c:v>0.010361181478</c:v>
                </c:pt>
                <c:pt idx="1">
                  <c:v>0.005180590738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'By region'!$B$516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region'!$C$516:$K$516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region'!$B$517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region'!$C$517:$K$517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37.256046886476</c:v>
                </c:pt>
                <c:pt idx="5">
                  <c:v>104.847775326019</c:v>
                </c:pt>
                <c:pt idx="6">
                  <c:v>105.479963439586</c:v>
                </c:pt>
                <c:pt idx="7">
                  <c:v>45.975650990044</c:v>
                </c:pt>
                <c:pt idx="8">
                  <c:v>11.338511582065</c:v>
                </c:pt>
              </c:numCache>
            </c:numRef>
          </c:val>
        </c:ser>
        <c:ser>
          <c:idx val="4"/>
          <c:order val="4"/>
          <c:tx>
            <c:strRef>
              <c:f>'By region'!$B$518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region'!$C$518:$K$518</c:f>
              <c:numCache>
                <c:formatCode>#,##0</c:formatCode>
                <c:ptCount val="9"/>
                <c:pt idx="0">
                  <c:v>4.044133102131</c:v>
                </c:pt>
                <c:pt idx="1">
                  <c:v>2.022066551066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region'!$B$519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region'!$C$519:$K$519</c:f>
              <c:numCache>
                <c:formatCode>#,##0</c:formatCode>
                <c:ptCount val="9"/>
                <c:pt idx="0">
                  <c:v>0.104023779256</c:v>
                </c:pt>
                <c:pt idx="1">
                  <c:v>0.052011889627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region'!$B$520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region'!$C$520:$K$520</c:f>
              <c:numCache>
                <c:formatCode>#,##0</c:formatCode>
                <c:ptCount val="9"/>
                <c:pt idx="0">
                  <c:v>124.511751952911</c:v>
                </c:pt>
                <c:pt idx="1">
                  <c:v>138.010901290076</c:v>
                </c:pt>
                <c:pt idx="2">
                  <c:v>156.285606687064</c:v>
                </c:pt>
                <c:pt idx="3">
                  <c:v>168.633958302067</c:v>
                </c:pt>
                <c:pt idx="4">
                  <c:v>140.175632061432</c:v>
                </c:pt>
                <c:pt idx="5">
                  <c:v>86.55361689998</c:v>
                </c:pt>
                <c:pt idx="6">
                  <c:v>95.430258706925</c:v>
                </c:pt>
                <c:pt idx="7">
                  <c:v>113.045687122013</c:v>
                </c:pt>
                <c:pt idx="8">
                  <c:v>112.362147363447</c:v>
                </c:pt>
              </c:numCache>
            </c:numRef>
          </c:val>
        </c:ser>
        <c:ser>
          <c:idx val="7"/>
          <c:order val="7"/>
          <c:tx>
            <c:strRef>
              <c:f>'By region'!$B$521</c:f>
              <c:strCache>
                <c:ptCount val="1"/>
                <c:pt idx="0">
                  <c:v>PEV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region'!$C$521:$K$521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56.604595128311</c:v>
                </c:pt>
                <c:pt idx="8">
                  <c:v>111.685020754934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270304"/>
        <c:axId val="-120267040"/>
      </c:areaChart>
      <c:catAx>
        <c:axId val="-12027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267040"/>
        <c:crosses val="autoZero"/>
        <c:auto val="1"/>
        <c:lblAlgn val="ctr"/>
        <c:lblOffset val="100"/>
        <c:tickMarkSkip val="1"/>
        <c:noMultiLvlLbl val="0"/>
      </c:catAx>
      <c:valAx>
        <c:axId val="-1202670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Car transport demand (Bvkm)</a:t>
                </a:r>
              </a:p>
            </c:rich>
          </c:tx>
          <c:layout>
            <c:manualLayout>
              <c:xMode val="edge"/>
              <c:yMode val="edge"/>
              <c:x val="0.0134771827554705"/>
              <c:y val="0.097918889171111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270304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72123047809631"/>
          <c:y val="0.0609338752010837"/>
          <c:w val="0.979311676164789"/>
          <c:h val="0.92117630457483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2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region'!$B$524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region'!$C$524:$K$524</c:f>
              <c:numCache>
                <c:formatCode>#,##0</c:formatCode>
                <c:ptCount val="9"/>
                <c:pt idx="0">
                  <c:v>0.0</c:v>
                </c:pt>
                <c:pt idx="1">
                  <c:v>1.355562570312</c:v>
                </c:pt>
                <c:pt idx="2">
                  <c:v>8.892789847089</c:v>
                </c:pt>
                <c:pt idx="3">
                  <c:v>8.311834459812</c:v>
                </c:pt>
                <c:pt idx="4">
                  <c:v>8.409913287658</c:v>
                </c:pt>
                <c:pt idx="5">
                  <c:v>7.904574905131</c:v>
                </c:pt>
                <c:pt idx="6">
                  <c:v>6.838591099668</c:v>
                </c:pt>
                <c:pt idx="7">
                  <c:v>9.907739330403</c:v>
                </c:pt>
                <c:pt idx="8">
                  <c:v>11.054451910665</c:v>
                </c:pt>
              </c:numCache>
            </c:numRef>
          </c:val>
        </c:ser>
        <c:ser>
          <c:idx val="1"/>
          <c:order val="1"/>
          <c:tx>
            <c:strRef>
              <c:f>'By region'!$B$525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region'!$C$525:$K$525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'By region'!$B$526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region'!$C$526:$K$526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0.0018</c:v>
                </c:pt>
                <c:pt idx="5">
                  <c:v>0.0018</c:v>
                </c:pt>
                <c:pt idx="6">
                  <c:v>0.0018</c:v>
                </c:pt>
                <c:pt idx="7">
                  <c:v>0.0018</c:v>
                </c:pt>
                <c:pt idx="8">
                  <c:v>0.001285714286</c:v>
                </c:pt>
              </c:numCache>
            </c:numRef>
          </c:val>
        </c:ser>
        <c:ser>
          <c:idx val="3"/>
          <c:order val="3"/>
          <c:tx>
            <c:strRef>
              <c:f>'By region'!$B$527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region'!$C$527:$K$527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region'!$B$528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region'!$C$528:$K$528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region'!$B$529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region'!$C$529:$K$529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region'!$B$530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region'!$C$530:$K$530</c:f>
              <c:numCache>
                <c:formatCode>#,##0</c:formatCode>
                <c:ptCount val="9"/>
                <c:pt idx="0">
                  <c:v>25.94942447241</c:v>
                </c:pt>
                <c:pt idx="1">
                  <c:v>25.809970057303</c:v>
                </c:pt>
                <c:pt idx="2">
                  <c:v>20.396755937704</c:v>
                </c:pt>
                <c:pt idx="3">
                  <c:v>22.568716113797</c:v>
                </c:pt>
                <c:pt idx="4">
                  <c:v>24.108866126968</c:v>
                </c:pt>
                <c:pt idx="5">
                  <c:v>26.626013161063</c:v>
                </c:pt>
                <c:pt idx="6">
                  <c:v>29.819403432102</c:v>
                </c:pt>
                <c:pt idx="7">
                  <c:v>29.19801633158</c:v>
                </c:pt>
                <c:pt idx="8">
                  <c:v>30.653934273916</c:v>
                </c:pt>
              </c:numCache>
            </c:numRef>
          </c:val>
        </c:ser>
        <c:ser>
          <c:idx val="7"/>
          <c:order val="7"/>
          <c:tx>
            <c:strRef>
              <c:f>'By region'!$B$531</c:f>
              <c:strCache>
                <c:ptCount val="1"/>
                <c:pt idx="0">
                  <c:v>PEV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region'!$C$531:$K$531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439360"/>
        <c:axId val="-119436096"/>
      </c:areaChart>
      <c:catAx>
        <c:axId val="-119439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436096"/>
        <c:crosses val="autoZero"/>
        <c:auto val="1"/>
        <c:lblAlgn val="ctr"/>
        <c:lblOffset val="100"/>
        <c:tickMarkSkip val="1"/>
        <c:noMultiLvlLbl val="0"/>
      </c:catAx>
      <c:valAx>
        <c:axId val="-11943609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Heavy Goods Vehicle transport demand (Bvkm)</a:t>
                </a:r>
              </a:p>
            </c:rich>
          </c:tx>
          <c:layout>
            <c:manualLayout>
              <c:xMode val="edge"/>
              <c:yMode val="edge"/>
              <c:x val="0.00819680689085135"/>
              <c:y val="0.15478057178336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439360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69360616870405"/>
          <c:y val="0.111114780007338"/>
          <c:w val="0.976549245225562"/>
          <c:h val="0.8423210001975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351203688959"/>
          <c:y val="0.0456893814199151"/>
          <c:w val="0.5816073426285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region'!$B$534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region'!$C$534:$K$534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'By region'!$B$535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region'!$C$535:$K$535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'By region'!$B$536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region'!$C$536:$K$536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region'!$C$537:$K$537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region'!$B$538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region'!$C$538:$K$538</c:f>
              <c:numCache>
                <c:formatCode>#,##0</c:formatCode>
                <c:ptCount val="9"/>
                <c:pt idx="0">
                  <c:v>0.495210188955</c:v>
                </c:pt>
                <c:pt idx="1">
                  <c:v>0.33014012597</c:v>
                </c:pt>
                <c:pt idx="2">
                  <c:v>0.165070062985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region'!$B$539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region'!$C$539:$K$539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region'!$B$540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region'!$C$540:$K$540</c:f>
              <c:numCache>
                <c:formatCode>#,##0</c:formatCode>
                <c:ptCount val="9"/>
                <c:pt idx="0">
                  <c:v>14.174085325183</c:v>
                </c:pt>
                <c:pt idx="1">
                  <c:v>15.351088542074</c:v>
                </c:pt>
                <c:pt idx="2">
                  <c:v>16.74223933273</c:v>
                </c:pt>
                <c:pt idx="3">
                  <c:v>17.825712515116</c:v>
                </c:pt>
                <c:pt idx="4">
                  <c:v>8.835936855491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region'!$B$541</c:f>
              <c:strCache>
                <c:ptCount val="1"/>
                <c:pt idx="0">
                  <c:v>PEV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region'!$C$541:$K$541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9.936477777736</c:v>
                </c:pt>
                <c:pt idx="5">
                  <c:v>19.933725619985</c:v>
                </c:pt>
                <c:pt idx="6">
                  <c:v>21.161765125555</c:v>
                </c:pt>
                <c:pt idx="7">
                  <c:v>22.574728476349</c:v>
                </c:pt>
                <c:pt idx="8">
                  <c:v>24.076792886083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213824"/>
        <c:axId val="-120210560"/>
      </c:areaChart>
      <c:catAx>
        <c:axId val="-12021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210560"/>
        <c:crosses val="autoZero"/>
        <c:auto val="1"/>
        <c:lblAlgn val="ctr"/>
        <c:lblOffset val="100"/>
        <c:tickMarkSkip val="1"/>
        <c:noMultiLvlLbl val="0"/>
      </c:catAx>
      <c:valAx>
        <c:axId val="-1202105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LGV transport demand (Bvkm)</a:t>
                </a:r>
              </a:p>
            </c:rich>
          </c:tx>
          <c:layout>
            <c:manualLayout>
              <c:xMode val="edge"/>
              <c:yMode val="edge"/>
              <c:x val="0.0294267201613422"/>
              <c:y val="0.075904668166479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213824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53429166040893"/>
          <c:y val="0.182148762654668"/>
          <c:w val="0.978231671994679"/>
          <c:h val="0.84288470191226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8932109930581"/>
          <c:w val="0.664998044714725"/>
          <c:h val="0.80367306794726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region'!$B$632</c:f>
              <c:strCache>
                <c:ptCount val="1"/>
                <c:pt idx="0">
                  <c:v>Car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region'!$C$632:$K$632</c:f>
              <c:numCache>
                <c:formatCode>#,##0</c:formatCode>
                <c:ptCount val="9"/>
                <c:pt idx="0">
                  <c:v>381.739692297078</c:v>
                </c:pt>
                <c:pt idx="1">
                  <c:v>382.687032452228</c:v>
                </c:pt>
                <c:pt idx="2">
                  <c:v>367.675619251396</c:v>
                </c:pt>
                <c:pt idx="3">
                  <c:v>372.68972854446</c:v>
                </c:pt>
                <c:pt idx="4">
                  <c:v>370.676714975634</c:v>
                </c:pt>
                <c:pt idx="5">
                  <c:v>355.740037053428</c:v>
                </c:pt>
                <c:pt idx="6">
                  <c:v>381.030772689152</c:v>
                </c:pt>
                <c:pt idx="7">
                  <c:v>372.71007125958</c:v>
                </c:pt>
                <c:pt idx="8">
                  <c:v>343.652023610487</c:v>
                </c:pt>
              </c:numCache>
            </c:numRef>
          </c:val>
        </c:ser>
        <c:ser>
          <c:idx val="1"/>
          <c:order val="1"/>
          <c:tx>
            <c:strRef>
              <c:f>'By region'!$B$633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region'!$C$633:$K$633</c:f>
              <c:numCache>
                <c:formatCode>#,##0</c:formatCode>
                <c:ptCount val="9"/>
                <c:pt idx="0">
                  <c:v>26.06281419483</c:v>
                </c:pt>
                <c:pt idx="1">
                  <c:v>25.202918064807</c:v>
                </c:pt>
                <c:pt idx="2">
                  <c:v>24.961546925611</c:v>
                </c:pt>
                <c:pt idx="3">
                  <c:v>24.557134449012</c:v>
                </c:pt>
                <c:pt idx="4">
                  <c:v>24.800995706069</c:v>
                </c:pt>
                <c:pt idx="5">
                  <c:v>24.427682339394</c:v>
                </c:pt>
                <c:pt idx="6">
                  <c:v>23.731585280636</c:v>
                </c:pt>
                <c:pt idx="7">
                  <c:v>23.375136592265</c:v>
                </c:pt>
                <c:pt idx="8">
                  <c:v>22.613608111164</c:v>
                </c:pt>
              </c:numCache>
            </c:numRef>
          </c:val>
        </c:ser>
        <c:ser>
          <c:idx val="2"/>
          <c:order val="2"/>
          <c:tx>
            <c:strRef>
              <c:f>'By region'!$B$634</c:f>
              <c:strCache>
                <c:ptCount val="1"/>
                <c:pt idx="0">
                  <c:v>HGV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region'!$C$634:$K$634</c:f>
              <c:numCache>
                <c:formatCode>#,##0</c:formatCode>
                <c:ptCount val="9"/>
                <c:pt idx="0">
                  <c:v>261.784115600145</c:v>
                </c:pt>
                <c:pt idx="1">
                  <c:v>275.970796047274</c:v>
                </c:pt>
                <c:pt idx="2">
                  <c:v>292.56075011288</c:v>
                </c:pt>
                <c:pt idx="3">
                  <c:v>291.408925733676</c:v>
                </c:pt>
                <c:pt idx="4">
                  <c:v>284.643956183109</c:v>
                </c:pt>
                <c:pt idx="5">
                  <c:v>280.283148081269</c:v>
                </c:pt>
                <c:pt idx="6">
                  <c:v>261.778373926038</c:v>
                </c:pt>
                <c:pt idx="7">
                  <c:v>282.7774685783739</c:v>
                </c:pt>
                <c:pt idx="8">
                  <c:v>294.862753605175</c:v>
                </c:pt>
              </c:numCache>
            </c:numRef>
          </c:val>
        </c:ser>
        <c:ser>
          <c:idx val="3"/>
          <c:order val="3"/>
          <c:tx>
            <c:strRef>
              <c:f>'By region'!$B$635</c:f>
              <c:strCache>
                <c:ptCount val="1"/>
                <c:pt idx="0">
                  <c:v>LGV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region'!$C$635:$K$635</c:f>
              <c:numCache>
                <c:formatCode>#,##0</c:formatCode>
                <c:ptCount val="9"/>
                <c:pt idx="0">
                  <c:v>297.464999444129</c:v>
                </c:pt>
                <c:pt idx="1">
                  <c:v>235.444996900991</c:v>
                </c:pt>
                <c:pt idx="2">
                  <c:v>257.149640244689</c:v>
                </c:pt>
                <c:pt idx="3">
                  <c:v>204.638757369106</c:v>
                </c:pt>
                <c:pt idx="4">
                  <c:v>193.401341158842</c:v>
                </c:pt>
                <c:pt idx="5">
                  <c:v>172.72507866304</c:v>
                </c:pt>
                <c:pt idx="6">
                  <c:v>169.200715245823</c:v>
                </c:pt>
                <c:pt idx="7">
                  <c:v>179.137178682578</c:v>
                </c:pt>
                <c:pt idx="8">
                  <c:v>185.69624181602</c:v>
                </c:pt>
              </c:numCache>
            </c:numRef>
          </c:val>
        </c:ser>
        <c:ser>
          <c:idx val="4"/>
          <c:order val="4"/>
          <c:tx>
            <c:strRef>
              <c:f>'By region'!$B$636</c:f>
              <c:strCache>
                <c:ptCount val="1"/>
                <c:pt idx="0">
                  <c:v>Three wheeler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region'!$C$636:$K$636</c:f>
              <c:numCache>
                <c:formatCode>#,##0</c:formatCode>
                <c:ptCount val="9"/>
                <c:pt idx="0">
                  <c:v>1.179248467221</c:v>
                </c:pt>
                <c:pt idx="1">
                  <c:v>1.037708257114</c:v>
                </c:pt>
                <c:pt idx="2">
                  <c:v>1.286518396494</c:v>
                </c:pt>
                <c:pt idx="3">
                  <c:v>0.767664267937</c:v>
                </c:pt>
                <c:pt idx="4">
                  <c:v>0.773587176241</c:v>
                </c:pt>
                <c:pt idx="5">
                  <c:v>0.775276492978</c:v>
                </c:pt>
                <c:pt idx="6">
                  <c:v>0.776969498751</c:v>
                </c:pt>
                <c:pt idx="7">
                  <c:v>0.777004399661</c:v>
                </c:pt>
                <c:pt idx="8">
                  <c:v>0.777039302138</c:v>
                </c:pt>
              </c:numCache>
            </c:numRef>
          </c:val>
        </c:ser>
        <c:ser>
          <c:idx val="5"/>
          <c:order val="5"/>
          <c:tx>
            <c:strRef>
              <c:f>'By region'!$B$637</c:f>
              <c:strCache>
                <c:ptCount val="1"/>
                <c:pt idx="0">
                  <c:v>Two wheeler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region'!$C$637:$K$637</c:f>
              <c:numCache>
                <c:formatCode>#,##0</c:formatCode>
                <c:ptCount val="9"/>
                <c:pt idx="0">
                  <c:v>1.179248467221</c:v>
                </c:pt>
                <c:pt idx="1">
                  <c:v>1.022256353787</c:v>
                </c:pt>
                <c:pt idx="2">
                  <c:v>1.231635925515</c:v>
                </c:pt>
                <c:pt idx="3">
                  <c:v>0.720507748621</c:v>
                </c:pt>
                <c:pt idx="4">
                  <c:v>0.726066821129</c:v>
                </c:pt>
                <c:pt idx="5">
                  <c:v>0.727652365552</c:v>
                </c:pt>
                <c:pt idx="6">
                  <c:v>0.729241372399</c:v>
                </c:pt>
                <c:pt idx="7">
                  <c:v>0.729274129396</c:v>
                </c:pt>
                <c:pt idx="8">
                  <c:v>0.729306887864</c:v>
                </c:pt>
              </c:numCache>
            </c:numRef>
          </c:val>
        </c:ser>
        <c:ser>
          <c:idx val="6"/>
          <c:order val="6"/>
          <c:tx>
            <c:strRef>
              <c:f>'By region'!$B$638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region'!$C$638:$K$638</c:f>
              <c:numCache>
                <c:formatCode>#,##0</c:formatCode>
                <c:ptCount val="9"/>
                <c:pt idx="0">
                  <c:v>15.566857344</c:v>
                </c:pt>
                <c:pt idx="1">
                  <c:v>15.855088948806</c:v>
                </c:pt>
                <c:pt idx="2">
                  <c:v>16.375684455847</c:v>
                </c:pt>
                <c:pt idx="3">
                  <c:v>16.742298670186</c:v>
                </c:pt>
                <c:pt idx="4">
                  <c:v>17.123366300845</c:v>
                </c:pt>
                <c:pt idx="5">
                  <c:v>17.487771314723</c:v>
                </c:pt>
                <c:pt idx="6">
                  <c:v>17.808263987716</c:v>
                </c:pt>
                <c:pt idx="7">
                  <c:v>18.141935448469</c:v>
                </c:pt>
                <c:pt idx="8">
                  <c:v>18.410483732101</c:v>
                </c:pt>
              </c:numCache>
            </c:numRef>
          </c:val>
        </c:ser>
        <c:ser>
          <c:idx val="7"/>
          <c:order val="7"/>
          <c:tx>
            <c:strRef>
              <c:f>'By region'!$B$639</c:f>
              <c:strCache>
                <c:ptCount val="1"/>
                <c:pt idx="0">
                  <c:v>Air</c:v>
                </c:pt>
              </c:strCache>
            </c:strRef>
          </c:tx>
          <c:spPr>
            <a:solidFill>
              <a:srgbClr val="BFBFB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region'!$C$639:$K$639</c:f>
              <c:numCache>
                <c:formatCode>#,##0</c:formatCode>
                <c:ptCount val="9"/>
                <c:pt idx="0">
                  <c:v>225.970053336</c:v>
                </c:pt>
                <c:pt idx="1">
                  <c:v>214.055617773045</c:v>
                </c:pt>
                <c:pt idx="2">
                  <c:v>207.425109056692</c:v>
                </c:pt>
                <c:pt idx="3">
                  <c:v>199.646252457768</c:v>
                </c:pt>
                <c:pt idx="4">
                  <c:v>192.452074319777</c:v>
                </c:pt>
                <c:pt idx="5">
                  <c:v>184.496076559226</c:v>
                </c:pt>
                <c:pt idx="6">
                  <c:v>177.29373684538</c:v>
                </c:pt>
                <c:pt idx="7">
                  <c:v>170.241217477874</c:v>
                </c:pt>
                <c:pt idx="8">
                  <c:v>163.71564436106</c:v>
                </c:pt>
              </c:numCache>
            </c:numRef>
          </c:val>
        </c:ser>
        <c:ser>
          <c:idx val="8"/>
          <c:order val="8"/>
          <c:tx>
            <c:strRef>
              <c:f>'By region'!$B$640</c:f>
              <c:strCache>
                <c:ptCount val="1"/>
                <c:pt idx="0">
                  <c:v>Ship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region'!$C$640:$K$640</c:f>
              <c:numCache>
                <c:formatCode>#,##0</c:formatCode>
                <c:ptCount val="9"/>
                <c:pt idx="0">
                  <c:v>867.48418737936</c:v>
                </c:pt>
                <c:pt idx="1">
                  <c:v>825.767009560073</c:v>
                </c:pt>
                <c:pt idx="2">
                  <c:v>798.369459709116</c:v>
                </c:pt>
                <c:pt idx="3">
                  <c:v>768.702778312328</c:v>
                </c:pt>
                <c:pt idx="4">
                  <c:v>741.751566318809</c:v>
                </c:pt>
                <c:pt idx="5">
                  <c:v>712.245174754854</c:v>
                </c:pt>
                <c:pt idx="6">
                  <c:v>685.1769676762638</c:v>
                </c:pt>
                <c:pt idx="7">
                  <c:v>659.14068232447</c:v>
                </c:pt>
                <c:pt idx="8">
                  <c:v>634.97290943969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161072"/>
        <c:axId val="-120158320"/>
      </c:areaChart>
      <c:catAx>
        <c:axId val="-12016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158320"/>
        <c:crosses val="autoZero"/>
        <c:auto val="1"/>
        <c:lblAlgn val="ctr"/>
        <c:lblOffset val="100"/>
        <c:noMultiLvlLbl val="0"/>
      </c:catAx>
      <c:valAx>
        <c:axId val="-1201583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Transport fuel consumption by modes(PJ))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161072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73816997013304"/>
          <c:y val="0.0602856424861786"/>
          <c:w val="0.900717458593538"/>
          <c:h val="0.6560507064276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region'!$B$549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region'!$C$549:$K$549</c:f>
              <c:numCache>
                <c:formatCode>#,##0</c:formatCode>
                <c:ptCount val="9"/>
                <c:pt idx="0">
                  <c:v>233.491196509758</c:v>
                </c:pt>
                <c:pt idx="1">
                  <c:v>220.407868242641</c:v>
                </c:pt>
                <c:pt idx="2">
                  <c:v>202.568349421181</c:v>
                </c:pt>
                <c:pt idx="3">
                  <c:v>183.593638478687</c:v>
                </c:pt>
                <c:pt idx="4">
                  <c:v>161.604397934739</c:v>
                </c:pt>
                <c:pt idx="5">
                  <c:v>145.962609191241</c:v>
                </c:pt>
                <c:pt idx="6">
                  <c:v>136.706171740865</c:v>
                </c:pt>
                <c:pt idx="7">
                  <c:v>127.997778990899</c:v>
                </c:pt>
                <c:pt idx="8">
                  <c:v>123.39695894037</c:v>
                </c:pt>
              </c:numCache>
            </c:numRef>
          </c:val>
        </c:ser>
        <c:ser>
          <c:idx val="1"/>
          <c:order val="1"/>
          <c:tx>
            <c:strRef>
              <c:f>'By region'!$B$550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region'!$C$550:$K$550</c:f>
              <c:numCache>
                <c:formatCode>#,##0</c:formatCode>
                <c:ptCount val="9"/>
                <c:pt idx="0">
                  <c:v>127.7652094128</c:v>
                </c:pt>
                <c:pt idx="1">
                  <c:v>152.037521022327</c:v>
                </c:pt>
                <c:pt idx="2">
                  <c:v>165.107269830215</c:v>
                </c:pt>
                <c:pt idx="3">
                  <c:v>189.096090065773</c:v>
                </c:pt>
                <c:pt idx="4">
                  <c:v>201.659619425064</c:v>
                </c:pt>
                <c:pt idx="5">
                  <c:v>202.364730246356</c:v>
                </c:pt>
                <c:pt idx="6">
                  <c:v>228.974098875409</c:v>
                </c:pt>
                <c:pt idx="7">
                  <c:v>205.280576810962</c:v>
                </c:pt>
                <c:pt idx="8">
                  <c:v>173.312594607268</c:v>
                </c:pt>
              </c:numCache>
            </c:numRef>
          </c:val>
        </c:ser>
        <c:ser>
          <c:idx val="2"/>
          <c:order val="2"/>
          <c:tx>
            <c:strRef>
              <c:f>'By region'!$B$551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region'!$C$551:$K$551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region'!$B$552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region'!$C$552:$K$552</c:f>
              <c:numCache>
                <c:formatCode>#,##0</c:formatCode>
                <c:ptCount val="9"/>
                <c:pt idx="0">
                  <c:v>0.31109556852</c:v>
                </c:pt>
                <c:pt idx="1">
                  <c:v>0.15554778426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region'!$B$553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region'!$C$553:$K$553</c:f>
              <c:numCache>
                <c:formatCode>#,##0</c:formatCode>
                <c:ptCount val="9"/>
                <c:pt idx="0">
                  <c:v>12.281998734</c:v>
                </c:pt>
                <c:pt idx="1">
                  <c:v>6.140999367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region'!$B$554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region'!$C$554:$K$554</c:f>
              <c:numCache>
                <c:formatCode>#,##0</c:formatCode>
                <c:ptCount val="9"/>
                <c:pt idx="0">
                  <c:v>7.872188832</c:v>
                </c:pt>
                <c:pt idx="1">
                  <c:v>3.936094416</c:v>
                </c:pt>
                <c:pt idx="2">
                  <c:v>0.0</c:v>
                </c:pt>
                <c:pt idx="3">
                  <c:v>0.0</c:v>
                </c:pt>
                <c:pt idx="4">
                  <c:v>7.412697615831</c:v>
                </c:pt>
                <c:pt idx="5">
                  <c:v>7.412697615831</c:v>
                </c:pt>
                <c:pt idx="6">
                  <c:v>15.350502072878</c:v>
                </c:pt>
                <c:pt idx="7">
                  <c:v>15.350502072878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region'!$B$555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region'!$C$555:$K$555</c:f>
              <c:numCache>
                <c:formatCode>#,##0</c:formatCode>
                <c:ptCount val="9"/>
                <c:pt idx="0">
                  <c:v>0.01800324</c:v>
                </c:pt>
                <c:pt idx="1">
                  <c:v>0.00900162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24.081213384841</c:v>
                </c:pt>
                <c:pt idx="8">
                  <c:v>46.942470062849</c:v>
                </c:pt>
              </c:numCache>
            </c:numRef>
          </c:val>
        </c:ser>
        <c:ser>
          <c:idx val="7"/>
          <c:order val="7"/>
          <c:tx>
            <c:strRef>
              <c:f>'By region'!$B$556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region'!$C$556:$K$556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395008"/>
        <c:axId val="-119391744"/>
      </c:areaChart>
      <c:catAx>
        <c:axId val="-119395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391744"/>
        <c:crosses val="autoZero"/>
        <c:auto val="1"/>
        <c:lblAlgn val="ctr"/>
        <c:lblOffset val="100"/>
        <c:tickMarkSkip val="1"/>
        <c:noMultiLvlLbl val="0"/>
      </c:catAx>
      <c:valAx>
        <c:axId val="-1193917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car (PJ)</a:t>
                </a:r>
              </a:p>
            </c:rich>
          </c:tx>
          <c:layout>
            <c:manualLayout>
              <c:xMode val="edge"/>
              <c:yMode val="edge"/>
              <c:x val="0.00182423798966877"/>
              <c:y val="0.17930562950093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395008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67014208175434"/>
          <c:y val="0.110323927480595"/>
          <c:w val="0.955647012570031"/>
          <c:h val="0.80073864432426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region'!$B$559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region'!$C$559:$K$559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'By region'!$B$560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region'!$C$560:$K$560</c:f>
              <c:numCache>
                <c:formatCode>#,##0</c:formatCode>
                <c:ptCount val="9"/>
                <c:pt idx="0">
                  <c:v>261.784115600145</c:v>
                </c:pt>
                <c:pt idx="1">
                  <c:v>261.470055783689</c:v>
                </c:pt>
                <c:pt idx="2">
                  <c:v>198.215480889538</c:v>
                </c:pt>
                <c:pt idx="3">
                  <c:v>203.278259480441</c:v>
                </c:pt>
                <c:pt idx="4">
                  <c:v>196.414356114971</c:v>
                </c:pt>
                <c:pt idx="5">
                  <c:v>200.480940265713</c:v>
                </c:pt>
                <c:pt idx="6">
                  <c:v>195.831847538289</c:v>
                </c:pt>
                <c:pt idx="7">
                  <c:v>189.128596414016</c:v>
                </c:pt>
                <c:pt idx="8">
                  <c:v>192.946000890339</c:v>
                </c:pt>
              </c:numCache>
            </c:numRef>
          </c:val>
        </c:ser>
        <c:ser>
          <c:idx val="2"/>
          <c:order val="2"/>
          <c:tx>
            <c:strRef>
              <c:f>'By region'!$B$561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region'!$C$561:$K$561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region'!$B$562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region'!$C$562:$K$562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region'!$B$563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region'!$C$563:$K$563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region'!$B$564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region'!$C$564:$K$564</c:f>
              <c:numCache>
                <c:formatCode>#,##0</c:formatCode>
                <c:ptCount val="9"/>
                <c:pt idx="0">
                  <c:v>0.0</c:v>
                </c:pt>
                <c:pt idx="1">
                  <c:v>14.500740263585</c:v>
                </c:pt>
                <c:pt idx="2">
                  <c:v>94.345269223342</c:v>
                </c:pt>
                <c:pt idx="3">
                  <c:v>88.130666253235</c:v>
                </c:pt>
                <c:pt idx="4">
                  <c:v>88.211600068138</c:v>
                </c:pt>
                <c:pt idx="5">
                  <c:v>79.784207815556</c:v>
                </c:pt>
                <c:pt idx="6">
                  <c:v>65.928526387749</c:v>
                </c:pt>
                <c:pt idx="7">
                  <c:v>93.630872164358</c:v>
                </c:pt>
                <c:pt idx="8">
                  <c:v>101.903895571979</c:v>
                </c:pt>
              </c:numCache>
            </c:numRef>
          </c:val>
        </c:ser>
        <c:ser>
          <c:idx val="6"/>
          <c:order val="6"/>
          <c:tx>
            <c:strRef>
              <c:f>'By region'!$B$565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region'!$C$565:$K$565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region'!$B$566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region'!$C$566:$K$566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0.018</c:v>
                </c:pt>
                <c:pt idx="5">
                  <c:v>0.018</c:v>
                </c:pt>
                <c:pt idx="6">
                  <c:v>0.018</c:v>
                </c:pt>
                <c:pt idx="7">
                  <c:v>0.018</c:v>
                </c:pt>
                <c:pt idx="8">
                  <c:v>0.012857142857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335056"/>
        <c:axId val="-119331792"/>
      </c:areaChart>
      <c:catAx>
        <c:axId val="-11933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331792"/>
        <c:crosses val="autoZero"/>
        <c:auto val="1"/>
        <c:lblAlgn val="ctr"/>
        <c:lblOffset val="100"/>
        <c:tickMarkSkip val="1"/>
        <c:noMultiLvlLbl val="0"/>
      </c:catAx>
      <c:valAx>
        <c:axId val="-1193317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HGV (PJ)</a:t>
                </a:r>
              </a:p>
            </c:rich>
          </c:tx>
          <c:layout>
            <c:manualLayout>
              <c:xMode val="edge"/>
              <c:yMode val="edge"/>
              <c:x val="0.00182423798966877"/>
              <c:y val="0.17930568053993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33505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67014208175434"/>
          <c:y val="0.110717941507312"/>
          <c:w val="0.955647012570031"/>
          <c:h val="0.80002615298087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91479367074"/>
          <c:y val="0.0674338093102572"/>
          <c:w val="0.593192032548583"/>
          <c:h val="0.767011342894766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region'!$B$569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region'!$C$569:$K$569</c:f>
              <c:numCache>
                <c:formatCode>#,##0</c:formatCode>
                <c:ptCount val="9"/>
                <c:pt idx="0">
                  <c:v>6.92960439501</c:v>
                </c:pt>
                <c:pt idx="1">
                  <c:v>4.61973626334</c:v>
                </c:pt>
                <c:pt idx="2">
                  <c:v>2.30986813167</c:v>
                </c:pt>
                <c:pt idx="3">
                  <c:v>0.0</c:v>
                </c:pt>
                <c:pt idx="4">
                  <c:v>6.462712088607</c:v>
                </c:pt>
                <c:pt idx="5">
                  <c:v>12.75615135128</c:v>
                </c:pt>
                <c:pt idx="6">
                  <c:v>12.987015861455</c:v>
                </c:pt>
                <c:pt idx="7">
                  <c:v>13.305240454179</c:v>
                </c:pt>
                <c:pt idx="8">
                  <c:v>13.437775835677</c:v>
                </c:pt>
              </c:numCache>
            </c:numRef>
          </c:val>
        </c:ser>
        <c:ser>
          <c:idx val="1"/>
          <c:order val="1"/>
          <c:tx>
            <c:strRef>
              <c:f>'By region'!$B$570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region'!$C$570:$K$570</c:f>
              <c:numCache>
                <c:formatCode>#,##0</c:formatCode>
                <c:ptCount val="9"/>
                <c:pt idx="0">
                  <c:v>286.441395471119</c:v>
                </c:pt>
                <c:pt idx="1">
                  <c:v>228.095927585651</c:v>
                </c:pt>
                <c:pt idx="2">
                  <c:v>253.475105587019</c:v>
                </c:pt>
                <c:pt idx="3">
                  <c:v>204.638757369106</c:v>
                </c:pt>
                <c:pt idx="4">
                  <c:v>171.754945442255</c:v>
                </c:pt>
                <c:pt idx="5">
                  <c:v>138.491804421107</c:v>
                </c:pt>
                <c:pt idx="6">
                  <c:v>134.50571198354</c:v>
                </c:pt>
                <c:pt idx="7">
                  <c:v>129.077921973267</c:v>
                </c:pt>
                <c:pt idx="8">
                  <c:v>137.724569811621</c:v>
                </c:pt>
              </c:numCache>
            </c:numRef>
          </c:val>
        </c:ser>
        <c:ser>
          <c:idx val="2"/>
          <c:order val="2"/>
          <c:tx>
            <c:strRef>
              <c:f>'By region'!$B$571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region'!$C$571:$K$571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region'!$B$572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region'!$C$572:$K$572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region'!$B$573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region'!$C$573:$K$573</c:f>
              <c:numCache>
                <c:formatCode>#,##0</c:formatCode>
                <c:ptCount val="9"/>
                <c:pt idx="0">
                  <c:v>4.093999578</c:v>
                </c:pt>
                <c:pt idx="1">
                  <c:v>2.729333052</c:v>
                </c:pt>
                <c:pt idx="2">
                  <c:v>1.364666526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20.957069646846</c:v>
                </c:pt>
                <c:pt idx="8">
                  <c:v>20.957069646846</c:v>
                </c:pt>
              </c:numCache>
            </c:numRef>
          </c:val>
        </c:ser>
        <c:ser>
          <c:idx val="5"/>
          <c:order val="5"/>
          <c:tx>
            <c:strRef>
              <c:f>'By region'!$B$574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region'!$C$574:$K$574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8.720971539373</c:v>
                </c:pt>
                <c:pt idx="5">
                  <c:v>8.720971539373</c:v>
                </c:pt>
                <c:pt idx="6">
                  <c:v>8.720971539373</c:v>
                </c:pt>
                <c:pt idx="7">
                  <c:v>2.491706154107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region'!$B$575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region'!$C$575:$K$575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6.462712088607</c:v>
                </c:pt>
                <c:pt idx="5">
                  <c:v>12.75615135128</c:v>
                </c:pt>
                <c:pt idx="6">
                  <c:v>12.987015861455</c:v>
                </c:pt>
                <c:pt idx="7">
                  <c:v>13.305240454179</c:v>
                </c:pt>
                <c:pt idx="8">
                  <c:v>13.576826521876</c:v>
                </c:pt>
              </c:numCache>
            </c:numRef>
          </c:val>
        </c:ser>
        <c:ser>
          <c:idx val="7"/>
          <c:order val="7"/>
          <c:tx>
            <c:strRef>
              <c:f>'By region'!$B$576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region'!$C$576:$K$576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85984"/>
        <c:axId val="-119282720"/>
      </c:areaChart>
      <c:catAx>
        <c:axId val="-11928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282720"/>
        <c:crosses val="autoZero"/>
        <c:auto val="1"/>
        <c:lblAlgn val="ctr"/>
        <c:lblOffset val="100"/>
        <c:tickMarkSkip val="1"/>
        <c:noMultiLvlLbl val="0"/>
      </c:catAx>
      <c:valAx>
        <c:axId val="-1192827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LGV (PJ)</a:t>
                </a:r>
              </a:p>
            </c:rich>
          </c:tx>
          <c:layout>
            <c:manualLayout>
              <c:xMode val="edge"/>
              <c:yMode val="edge"/>
              <c:x val="0.00182423798966877"/>
              <c:y val="0.1793058883943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285984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69788242489106"/>
          <c:y val="0.112322549355244"/>
          <c:w val="0.958421046883703"/>
          <c:h val="0.7971279812849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region'!$B$619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region'!$C$619:$K$619</c:f>
              <c:numCache>
                <c:formatCode>#,##0</c:formatCode>
                <c:ptCount val="9"/>
                <c:pt idx="0">
                  <c:v>243.14401386</c:v>
                </c:pt>
                <c:pt idx="1">
                  <c:v>227.330713130742</c:v>
                </c:pt>
                <c:pt idx="2">
                  <c:v>215.964177474204</c:v>
                </c:pt>
                <c:pt idx="3">
                  <c:v>205.165968600493</c:v>
                </c:pt>
                <c:pt idx="4">
                  <c:v>194.367759726785</c:v>
                </c:pt>
                <c:pt idx="5">
                  <c:v>184.649371740445</c:v>
                </c:pt>
                <c:pt idx="6">
                  <c:v>174.930983754106</c:v>
                </c:pt>
                <c:pt idx="7">
                  <c:v>166.1844345664</c:v>
                </c:pt>
                <c:pt idx="8">
                  <c:v>160.954689077213</c:v>
                </c:pt>
              </c:numCache>
            </c:numRef>
          </c:val>
        </c:ser>
        <c:ser>
          <c:idx val="1"/>
          <c:order val="1"/>
          <c:tx>
            <c:strRef>
              <c:f>'By region'!$B$620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region'!$C$620:$K$620</c:f>
              <c:numCache>
                <c:formatCode>#,##0</c:formatCode>
                <c:ptCount val="9"/>
                <c:pt idx="0">
                  <c:v>701.543762366624</c:v>
                </c:pt>
                <c:pt idx="1">
                  <c:v>666.466574248294</c:v>
                </c:pt>
                <c:pt idx="2">
                  <c:v>633.143245535879</c:v>
                </c:pt>
                <c:pt idx="3">
                  <c:v>601.486083259084</c:v>
                </c:pt>
                <c:pt idx="4">
                  <c:v>569.82892098229</c:v>
                </c:pt>
                <c:pt idx="5">
                  <c:v>541.337474933176</c:v>
                </c:pt>
                <c:pt idx="6">
                  <c:v>559.311658397238</c:v>
                </c:pt>
                <c:pt idx="7">
                  <c:v>523.487095198245</c:v>
                </c:pt>
                <c:pt idx="8">
                  <c:v>503.983165309228</c:v>
                </c:pt>
              </c:numCache>
            </c:numRef>
          </c:val>
        </c:ser>
        <c:ser>
          <c:idx val="2"/>
          <c:order val="2"/>
          <c:tx>
            <c:strRef>
              <c:f>'By region'!$B$621</c:f>
              <c:strCache>
                <c:ptCount val="1"/>
                <c:pt idx="0">
                  <c:v>Bio-diesel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region'!$C$621:$K$621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region'!$B$622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region'!$C$622:$K$622</c:f>
              <c:numCache>
                <c:formatCode>#,##0</c:formatCode>
                <c:ptCount val="9"/>
                <c:pt idx="0">
                  <c:v>0.45615186</c:v>
                </c:pt>
                <c:pt idx="1">
                  <c:v>0.25225197858</c:v>
                </c:pt>
                <c:pt idx="2">
                  <c:v>0.04835209716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region'!$B$623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region'!$C$623:$K$623</c:f>
              <c:numCache>
                <c:formatCode>#,##0</c:formatCode>
                <c:ptCount val="9"/>
                <c:pt idx="0">
                  <c:v>16.375998312</c:v>
                </c:pt>
                <c:pt idx="1">
                  <c:v>8.870332419</c:v>
                </c:pt>
                <c:pt idx="2">
                  <c:v>1.364666526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20.957069646846</c:v>
                </c:pt>
                <c:pt idx="8">
                  <c:v>20.957069646846</c:v>
                </c:pt>
              </c:numCache>
            </c:numRef>
          </c:val>
        </c:ser>
        <c:ser>
          <c:idx val="5"/>
          <c:order val="5"/>
          <c:tx>
            <c:strRef>
              <c:f>'By region'!$B$624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region'!$C$624:$K$624</c:f>
              <c:numCache>
                <c:formatCode>#,##0</c:formatCode>
                <c:ptCount val="9"/>
                <c:pt idx="0">
                  <c:v>7.872188832</c:v>
                </c:pt>
                <c:pt idx="1">
                  <c:v>18.436834679585</c:v>
                </c:pt>
                <c:pt idx="2">
                  <c:v>94.345269223342</c:v>
                </c:pt>
                <c:pt idx="3">
                  <c:v>88.130666253235</c:v>
                </c:pt>
                <c:pt idx="4">
                  <c:v>104.345269223342</c:v>
                </c:pt>
                <c:pt idx="5">
                  <c:v>95.91787697075999</c:v>
                </c:pt>
                <c:pt idx="6">
                  <c:v>90.0</c:v>
                </c:pt>
                <c:pt idx="7">
                  <c:v>111.473080391343</c:v>
                </c:pt>
                <c:pt idx="8">
                  <c:v>101.903895571979</c:v>
                </c:pt>
              </c:numCache>
            </c:numRef>
          </c:val>
        </c:ser>
        <c:ser>
          <c:idx val="6"/>
          <c:order val="6"/>
          <c:tx>
            <c:strRef>
              <c:f>'By region'!$B$625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region'!$C$625:$K$625</c:f>
              <c:numCache>
                <c:formatCode>#,##0</c:formatCode>
                <c:ptCount val="9"/>
                <c:pt idx="0">
                  <c:v>0.01800324</c:v>
                </c:pt>
                <c:pt idx="1">
                  <c:v>0.00900162</c:v>
                </c:pt>
                <c:pt idx="2">
                  <c:v>0.0</c:v>
                </c:pt>
                <c:pt idx="3">
                  <c:v>0.0</c:v>
                </c:pt>
                <c:pt idx="4">
                  <c:v>6.462712088607</c:v>
                </c:pt>
                <c:pt idx="5">
                  <c:v>12.75615135128</c:v>
                </c:pt>
                <c:pt idx="6">
                  <c:v>12.987015861455</c:v>
                </c:pt>
                <c:pt idx="7">
                  <c:v>37.38645383902</c:v>
                </c:pt>
                <c:pt idx="8">
                  <c:v>60.519296584725</c:v>
                </c:pt>
              </c:numCache>
            </c:numRef>
          </c:val>
        </c:ser>
        <c:ser>
          <c:idx val="7"/>
          <c:order val="7"/>
          <c:tx>
            <c:strRef>
              <c:f>'By region'!$B$626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region'!$C$626:$K$626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0.018</c:v>
                </c:pt>
                <c:pt idx="5">
                  <c:v>0.018</c:v>
                </c:pt>
                <c:pt idx="6">
                  <c:v>0.018</c:v>
                </c:pt>
                <c:pt idx="7">
                  <c:v>0.018</c:v>
                </c:pt>
                <c:pt idx="8">
                  <c:v>0.012857142857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237744"/>
        <c:axId val="-119234480"/>
      </c:areaChart>
      <c:catAx>
        <c:axId val="-11923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234480"/>
        <c:crosses val="autoZero"/>
        <c:auto val="1"/>
        <c:lblAlgn val="ctr"/>
        <c:lblOffset val="100"/>
        <c:tickMarkSkip val="1"/>
        <c:noMultiLvlLbl val="0"/>
      </c:catAx>
      <c:valAx>
        <c:axId val="-1192344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all road transportt (EJ)</a:t>
                </a:r>
              </a:p>
            </c:rich>
          </c:tx>
          <c:layout>
            <c:manualLayout>
              <c:xMode val="edge"/>
              <c:yMode val="edge"/>
              <c:x val="0.00182423798966877"/>
              <c:y val="0.11933897497688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237744"/>
        <c:crossesAt val="1.0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67014208175434"/>
          <c:y val="0.113882926555889"/>
          <c:w val="0.955647012570031"/>
          <c:h val="0.8042976433995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'By region'!$B$903</c:f>
              <c:strCache>
                <c:ptCount val="1"/>
                <c:pt idx="0">
                  <c:v>ELC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region'!$C$902:$K$902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region'!$C$903:$K$903</c:f>
              <c:numCache>
                <c:formatCode>_-* #,##0_-;\-* #,##0_-;_-* "-"??_-;_-@_-</c:formatCode>
                <c:ptCount val="9"/>
                <c:pt idx="0">
                  <c:v>23.602576019098</c:v>
                </c:pt>
                <c:pt idx="1">
                  <c:v>58.73415666341</c:v>
                </c:pt>
                <c:pt idx="2">
                  <c:v>88.503089961642</c:v>
                </c:pt>
                <c:pt idx="3">
                  <c:v>86.969680942905</c:v>
                </c:pt>
                <c:pt idx="4">
                  <c:v>60.150898854984</c:v>
                </c:pt>
                <c:pt idx="5">
                  <c:v>67.07918150338899</c:v>
                </c:pt>
                <c:pt idx="6">
                  <c:v>40.83532270266</c:v>
                </c:pt>
                <c:pt idx="7">
                  <c:v>35.001705173709</c:v>
                </c:pt>
                <c:pt idx="8">
                  <c:v>5.968766805752</c:v>
                </c:pt>
              </c:numCache>
            </c:numRef>
          </c:val>
        </c:ser>
        <c:ser>
          <c:idx val="1"/>
          <c:order val="1"/>
          <c:tx>
            <c:strRef>
              <c:f>'By region'!$B$904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region'!$C$902:$K$902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region'!$C$904:$K$904</c:f>
              <c:numCache>
                <c:formatCode>_-* #,##0_-;\-* #,##0_-;_-* "-"??_-;_-@_-</c:formatCode>
                <c:ptCount val="9"/>
                <c:pt idx="0">
                  <c:v>271.818206630752</c:v>
                </c:pt>
                <c:pt idx="1">
                  <c:v>135.909103315376</c:v>
                </c:pt>
                <c:pt idx="2">
                  <c:v>134.834852506185</c:v>
                </c:pt>
                <c:pt idx="3">
                  <c:v>185.587031781714</c:v>
                </c:pt>
                <c:pt idx="4">
                  <c:v>253.999842968481</c:v>
                </c:pt>
                <c:pt idx="5">
                  <c:v>253.999842968481</c:v>
                </c:pt>
                <c:pt idx="6">
                  <c:v>225.58306854201</c:v>
                </c:pt>
                <c:pt idx="7">
                  <c:v>214.598180117026</c:v>
                </c:pt>
                <c:pt idx="8">
                  <c:v>205.225308098155</c:v>
                </c:pt>
              </c:numCache>
            </c:numRef>
          </c:val>
        </c:ser>
        <c:ser>
          <c:idx val="2"/>
          <c:order val="2"/>
          <c:tx>
            <c:strRef>
              <c:f>'By region'!$B$905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region'!$C$902:$K$902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region'!$C$905:$K$905</c:f>
              <c:numCache>
                <c:formatCode>_-* #,##0_-;\-* #,##0_-;_-* "-"??_-;_-@_-</c:formatCode>
                <c:ptCount val="9"/>
                <c:pt idx="0">
                  <c:v>12.4482105072</c:v>
                </c:pt>
                <c:pt idx="1">
                  <c:v>9.3361578804</c:v>
                </c:pt>
                <c:pt idx="2">
                  <c:v>6.2241052536</c:v>
                </c:pt>
                <c:pt idx="3">
                  <c:v>3.1120526268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region'!$B$906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region'!$C$902:$K$902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region'!$C$906:$K$906</c:f>
              <c:numCache>
                <c:formatCode>_-* #,##0_-;\-* #,##0_-;_-* "-"??_-;_-@_-</c:formatCode>
                <c:ptCount val="9"/>
                <c:pt idx="0">
                  <c:v>8.991457531085</c:v>
                </c:pt>
                <c:pt idx="1">
                  <c:v>46.345073739348</c:v>
                </c:pt>
                <c:pt idx="2">
                  <c:v>41.849344973806</c:v>
                </c:pt>
                <c:pt idx="3">
                  <c:v>60.657979094858</c:v>
                </c:pt>
                <c:pt idx="4">
                  <c:v>107.854848834344</c:v>
                </c:pt>
                <c:pt idx="5">
                  <c:v>108.667475698897</c:v>
                </c:pt>
                <c:pt idx="6">
                  <c:v>166.354629647939</c:v>
                </c:pt>
                <c:pt idx="7">
                  <c:v>190.97560000442</c:v>
                </c:pt>
                <c:pt idx="8">
                  <c:v>244.999421859149</c:v>
                </c:pt>
              </c:numCache>
            </c:numRef>
          </c:val>
        </c:ser>
        <c:ser>
          <c:idx val="4"/>
          <c:order val="4"/>
          <c:tx>
            <c:strRef>
              <c:f>'By region'!$B$907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region'!$C$902:$K$902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region'!$C$907:$K$907</c:f>
              <c:numCache>
                <c:formatCode>_-* #,##0_-;\-* #,##0_-;_-* "-"??_-;_-@_-</c:formatCode>
                <c:ptCount val="9"/>
                <c:pt idx="0">
                  <c:v>96.160933205482</c:v>
                </c:pt>
                <c:pt idx="1">
                  <c:v>173.123044924696</c:v>
                </c:pt>
                <c:pt idx="2">
                  <c:v>165.27205409705</c:v>
                </c:pt>
                <c:pt idx="3">
                  <c:v>111.682377673355</c:v>
                </c:pt>
                <c:pt idx="4">
                  <c:v>40.229475775095</c:v>
                </c:pt>
                <c:pt idx="5">
                  <c:v>40.229475775095</c:v>
                </c:pt>
                <c:pt idx="6">
                  <c:v>43.231118520814</c:v>
                </c:pt>
                <c:pt idx="7">
                  <c:v>43.231118520814</c:v>
                </c:pt>
                <c:pt idx="8">
                  <c:v>33.805346955242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198592"/>
        <c:axId val="-119195840"/>
      </c:areaChart>
      <c:catAx>
        <c:axId val="-11919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195840"/>
        <c:crosses val="autoZero"/>
        <c:auto val="1"/>
        <c:lblAlgn val="ctr"/>
        <c:lblOffset val="100"/>
        <c:noMultiLvlLbl val="0"/>
      </c:catAx>
      <c:valAx>
        <c:axId val="-1191958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19859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82135703910798"/>
          <c:y val="0.314497370690854"/>
          <c:w val="0.984774099839462"/>
          <c:h val="0.67493280654405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region'!$B$852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region'!$C$852:$K$852</c:f>
              <c:numCache>
                <c:formatCode>#,##0</c:formatCode>
                <c:ptCount val="9"/>
                <c:pt idx="0">
                  <c:v>4.41518994</c:v>
                </c:pt>
                <c:pt idx="1">
                  <c:v>4.560551347931</c:v>
                </c:pt>
                <c:pt idx="2">
                  <c:v>4.783557314619</c:v>
                </c:pt>
                <c:pt idx="3">
                  <c:v>4.975762259113</c:v>
                </c:pt>
                <c:pt idx="4">
                  <c:v>5.207424580273</c:v>
                </c:pt>
                <c:pt idx="5">
                  <c:v>5.480957653271</c:v>
                </c:pt>
                <c:pt idx="6">
                  <c:v>5.804500744274</c:v>
                </c:pt>
                <c:pt idx="7">
                  <c:v>6.198908446922</c:v>
                </c:pt>
                <c:pt idx="8">
                  <c:v>6.668335608768999</c:v>
                </c:pt>
              </c:numCache>
            </c:numRef>
          </c:val>
        </c:ser>
        <c:ser>
          <c:idx val="2"/>
          <c:order val="1"/>
          <c:tx>
            <c:strRef>
              <c:f>'By region'!$B$853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region'!$C$853:$K$853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2"/>
          <c:tx>
            <c:strRef>
              <c:f>'By region'!$B$854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region'!$C$854:$K$854</c:f>
              <c:numCache>
                <c:formatCode>#,##0</c:formatCode>
                <c:ptCount val="9"/>
                <c:pt idx="0">
                  <c:v>21.314350220346</c:v>
                </c:pt>
                <c:pt idx="1">
                  <c:v>29.601050906298</c:v>
                </c:pt>
                <c:pt idx="2">
                  <c:v>31.048509879724</c:v>
                </c:pt>
                <c:pt idx="3">
                  <c:v>32.296049467025</c:v>
                </c:pt>
                <c:pt idx="4">
                  <c:v>33.799694013157</c:v>
                </c:pt>
                <c:pt idx="5">
                  <c:v>35.575107949031</c:v>
                </c:pt>
                <c:pt idx="6">
                  <c:v>37.675120595858</c:v>
                </c:pt>
                <c:pt idx="7">
                  <c:v>40.235092317088</c:v>
                </c:pt>
                <c:pt idx="8">
                  <c:v>43.28199087266</c:v>
                </c:pt>
              </c:numCache>
            </c:numRef>
          </c:val>
        </c:ser>
        <c:ser>
          <c:idx val="4"/>
          <c:order val="3"/>
          <c:tx>
            <c:strRef>
              <c:f>'By region'!$B$855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region'!$C$855:$K$855</c:f>
              <c:numCache>
                <c:formatCode>#,##0</c:formatCode>
                <c:ptCount val="9"/>
                <c:pt idx="0">
                  <c:v>106.113943584</c:v>
                </c:pt>
                <c:pt idx="1">
                  <c:v>108.593066758943</c:v>
                </c:pt>
                <c:pt idx="2">
                  <c:v>113.975246359211</c:v>
                </c:pt>
                <c:pt idx="3">
                  <c:v>118.594668153961</c:v>
                </c:pt>
                <c:pt idx="4">
                  <c:v>124.162402002781</c:v>
                </c:pt>
                <c:pt idx="5">
                  <c:v>130.736450564897</c:v>
                </c:pt>
                <c:pt idx="6">
                  <c:v>138.512431614917</c:v>
                </c:pt>
                <c:pt idx="7">
                  <c:v>147.991561001564</c:v>
                </c:pt>
                <c:pt idx="8">
                  <c:v>159.273695642637</c:v>
                </c:pt>
              </c:numCache>
            </c:numRef>
          </c:val>
        </c:ser>
        <c:ser>
          <c:idx val="5"/>
          <c:order val="4"/>
          <c:tx>
            <c:strRef>
              <c:f>'By region'!$B$856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region'!$C$856:$K$856</c:f>
              <c:numCache>
                <c:formatCode>#,##0</c:formatCode>
                <c:ptCount val="9"/>
                <c:pt idx="0">
                  <c:v>5.814879048</c:v>
                </c:pt>
                <c:pt idx="1">
                  <c:v>6.006322455158</c:v>
                </c:pt>
                <c:pt idx="2">
                  <c:v>6.300025045736</c:v>
                </c:pt>
                <c:pt idx="3">
                  <c:v>6.553162174571</c:v>
                </c:pt>
                <c:pt idx="4">
                  <c:v>6.858265328868</c:v>
                </c:pt>
                <c:pt idx="5">
                  <c:v>7.218512964129</c:v>
                </c:pt>
                <c:pt idx="6">
                  <c:v>7.644624630119</c:v>
                </c:pt>
                <c:pt idx="7">
                  <c:v>8.164066175707</c:v>
                </c:pt>
                <c:pt idx="8">
                  <c:v>8.78230960466</c:v>
                </c:pt>
              </c:numCache>
            </c:numRef>
          </c:val>
        </c:ser>
        <c:ser>
          <c:idx val="7"/>
          <c:order val="5"/>
          <c:tx>
            <c:strRef>
              <c:f>'By region'!$B$857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region'!$C$857:$K$857</c:f>
              <c:numCache>
                <c:formatCode>#,##0</c:formatCode>
                <c:ptCount val="9"/>
                <c:pt idx="0">
                  <c:v>34.485583032</c:v>
                </c:pt>
                <c:pt idx="1">
                  <c:v>35.620952737714</c:v>
                </c:pt>
                <c:pt idx="2">
                  <c:v>37.362778318346</c:v>
                </c:pt>
                <c:pt idx="3">
                  <c:v>38.864027338807</c:v>
                </c:pt>
                <c:pt idx="4">
                  <c:v>40.673464830794</c:v>
                </c:pt>
                <c:pt idx="5">
                  <c:v>42.809940866724</c:v>
                </c:pt>
                <c:pt idx="6">
                  <c:v>45.337028552835</c:v>
                </c:pt>
                <c:pt idx="7">
                  <c:v>48.417616197526</c:v>
                </c:pt>
                <c:pt idx="8">
                  <c:v>52.084155935868</c:v>
                </c:pt>
              </c:numCache>
            </c:numRef>
          </c:val>
        </c:ser>
        <c:ser>
          <c:idx val="6"/>
          <c:order val="6"/>
          <c:tx>
            <c:strRef>
              <c:f>'By region'!$B$858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region'!$C$858:$K$858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'By region'!$B$859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region'!$C$859:$K$859</c:f>
              <c:numCache>
                <c:formatCode>#,##0</c:formatCode>
                <c:ptCount val="9"/>
                <c:pt idx="0">
                  <c:v>0.317945592</c:v>
                </c:pt>
                <c:pt idx="1">
                  <c:v>0.328413322613</c:v>
                </c:pt>
                <c:pt idx="2">
                  <c:v>0.344472374446</c:v>
                </c:pt>
                <c:pt idx="3">
                  <c:v>0.358313390505</c:v>
                </c:pt>
                <c:pt idx="4">
                  <c:v>0.374995801646</c:v>
                </c:pt>
                <c:pt idx="5">
                  <c:v>0.394693399261</c:v>
                </c:pt>
                <c:pt idx="6">
                  <c:v>0.417992306216</c:v>
                </c:pt>
                <c:pt idx="7">
                  <c:v>0.446394298477</c:v>
                </c:pt>
                <c:pt idx="8">
                  <c:v>0.480198573922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148864"/>
        <c:axId val="-119145600"/>
      </c:areaChart>
      <c:catAx>
        <c:axId val="-119148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145600"/>
        <c:crosses val="autoZero"/>
        <c:auto val="1"/>
        <c:lblAlgn val="ctr"/>
        <c:lblOffset val="100"/>
        <c:noMultiLvlLbl val="0"/>
      </c:catAx>
      <c:valAx>
        <c:axId val="-1191456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148864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9919416755731"/>
          <c:y val="0.130746222976545"/>
          <c:w val="0.951553536763583"/>
          <c:h val="0.7350054255585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'By region'!$B$913</c:f>
              <c:strCache>
                <c:ptCount val="1"/>
                <c:pt idx="0">
                  <c:v>ELC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region'!$C$912:$K$912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region'!$C$913:$K$913</c:f>
              <c:numCache>
                <c:formatCode>_-* #,##0_-;\-* #,##0_-;_-* "-"??_-;_-@_-</c:formatCode>
                <c:ptCount val="9"/>
                <c:pt idx="0">
                  <c:v>23.6599030161</c:v>
                </c:pt>
                <c:pt idx="1">
                  <c:v>12.897633345814</c:v>
                </c:pt>
                <c:pt idx="2">
                  <c:v>58.379519888367</c:v>
                </c:pt>
                <c:pt idx="3">
                  <c:v>58.379519888367</c:v>
                </c:pt>
                <c:pt idx="4">
                  <c:v>88.520124334732</c:v>
                </c:pt>
                <c:pt idx="5">
                  <c:v>98.886692851299</c:v>
                </c:pt>
                <c:pt idx="6">
                  <c:v>75.408070310902</c:v>
                </c:pt>
                <c:pt idx="7">
                  <c:v>56.304124294034</c:v>
                </c:pt>
                <c:pt idx="8">
                  <c:v>25.629678928787</c:v>
                </c:pt>
              </c:numCache>
            </c:numRef>
          </c:val>
        </c:ser>
        <c:ser>
          <c:idx val="1"/>
          <c:order val="1"/>
          <c:tx>
            <c:strRef>
              <c:f>'By region'!$B$914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region'!$C$912:$K$912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region'!$C$914:$K$914</c:f>
              <c:numCache>
                <c:formatCode>_-* #,##0_-;\-* #,##0_-;_-* "-"??_-;_-@_-</c:formatCode>
                <c:ptCount val="9"/>
                <c:pt idx="0">
                  <c:v>129.781301111121</c:v>
                </c:pt>
                <c:pt idx="1">
                  <c:v>64.89065055556</c:v>
                </c:pt>
                <c:pt idx="2">
                  <c:v>68.976785624575</c:v>
                </c:pt>
                <c:pt idx="3">
                  <c:v>68.976785624575</c:v>
                </c:pt>
                <c:pt idx="4">
                  <c:v>68.976785624575</c:v>
                </c:pt>
                <c:pt idx="5">
                  <c:v>93.67361938640801</c:v>
                </c:pt>
                <c:pt idx="6">
                  <c:v>105.797201450265</c:v>
                </c:pt>
                <c:pt idx="7">
                  <c:v>112.605505585077</c:v>
                </c:pt>
                <c:pt idx="8">
                  <c:v>129.597110622863</c:v>
                </c:pt>
              </c:numCache>
            </c:numRef>
          </c:val>
        </c:ser>
        <c:ser>
          <c:idx val="2"/>
          <c:order val="2"/>
          <c:tx>
            <c:strRef>
              <c:f>'By region'!$B$915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region'!$C$912:$K$912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region'!$C$915:$K$915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region'!$B$916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region'!$C$912:$K$912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region'!$C$916:$K$916</c:f>
              <c:numCache>
                <c:formatCode>_-* #,##0_-;\-* #,##0_-;_-* "-"??_-;_-@_-</c:formatCode>
                <c:ptCount val="9"/>
                <c:pt idx="0">
                  <c:v>15.806149895137</c:v>
                </c:pt>
                <c:pt idx="1">
                  <c:v>32.675443011458</c:v>
                </c:pt>
                <c:pt idx="2">
                  <c:v>24.77236806389</c:v>
                </c:pt>
                <c:pt idx="3">
                  <c:v>34.870162549938</c:v>
                </c:pt>
                <c:pt idx="4">
                  <c:v>62.480908453582</c:v>
                </c:pt>
                <c:pt idx="5">
                  <c:v>83.645258549092</c:v>
                </c:pt>
                <c:pt idx="6">
                  <c:v>106.420501272883</c:v>
                </c:pt>
                <c:pt idx="7">
                  <c:v>131.163566980043</c:v>
                </c:pt>
                <c:pt idx="8">
                  <c:v>157.838747261825</c:v>
                </c:pt>
              </c:numCache>
            </c:numRef>
          </c:val>
        </c:ser>
        <c:ser>
          <c:idx val="4"/>
          <c:order val="4"/>
          <c:tx>
            <c:strRef>
              <c:f>'By region'!$B$917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region'!$C$912:$K$912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region'!$C$917:$K$917</c:f>
              <c:numCache>
                <c:formatCode>_-* #,##0_-;\-* #,##0_-;_-* "-"??_-;_-@_-</c:formatCode>
                <c:ptCount val="9"/>
                <c:pt idx="0">
                  <c:v>55.54497183048</c:v>
                </c:pt>
                <c:pt idx="1">
                  <c:v>123.367492977306</c:v>
                </c:pt>
                <c:pt idx="2">
                  <c:v>95.595007062066</c:v>
                </c:pt>
                <c:pt idx="3">
                  <c:v>95.595007062066</c:v>
                </c:pt>
                <c:pt idx="4">
                  <c:v>47.797503531033</c:v>
                </c:pt>
                <c:pt idx="5">
                  <c:v>2.611957710176</c:v>
                </c:pt>
                <c:pt idx="6">
                  <c:v>2.611957710176</c:v>
                </c:pt>
                <c:pt idx="7">
                  <c:v>2.611957710176</c:v>
                </c:pt>
                <c:pt idx="8">
                  <c:v>2.611957710176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111040"/>
        <c:axId val="-119108288"/>
      </c:areaChart>
      <c:catAx>
        <c:axId val="-11911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108288"/>
        <c:crosses val="autoZero"/>
        <c:auto val="1"/>
        <c:lblAlgn val="ctr"/>
        <c:lblOffset val="100"/>
        <c:noMultiLvlLbl val="0"/>
      </c:catAx>
      <c:valAx>
        <c:axId val="-11910828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11104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83845525533375"/>
          <c:y val="0.314497370690854"/>
          <c:w val="0.986200106729397"/>
          <c:h val="0.67493280654405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region'!$B$870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region'!$C$870:$K$870</c:f>
              <c:numCache>
                <c:formatCode>#,##0</c:formatCode>
                <c:ptCount val="9"/>
                <c:pt idx="0">
                  <c:v>24.085864908</c:v>
                </c:pt>
                <c:pt idx="1">
                  <c:v>92.817261433987</c:v>
                </c:pt>
                <c:pt idx="2">
                  <c:v>515.008671032484</c:v>
                </c:pt>
                <c:pt idx="3">
                  <c:v>420.557783743325</c:v>
                </c:pt>
                <c:pt idx="4">
                  <c:v>371.034209282042</c:v>
                </c:pt>
                <c:pt idx="5">
                  <c:v>199.527042825189</c:v>
                </c:pt>
                <c:pt idx="6">
                  <c:v>192.446063056441</c:v>
                </c:pt>
                <c:pt idx="7">
                  <c:v>188.701569075886</c:v>
                </c:pt>
                <c:pt idx="8">
                  <c:v>150.794460383598</c:v>
                </c:pt>
              </c:numCache>
            </c:numRef>
          </c:val>
        </c:ser>
        <c:ser>
          <c:idx val="2"/>
          <c:order val="1"/>
          <c:tx>
            <c:strRef>
              <c:f>'By region'!$B$871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region'!$C$871:$K$871</c:f>
              <c:numCache>
                <c:formatCode>#,##0</c:formatCode>
                <c:ptCount val="9"/>
                <c:pt idx="0">
                  <c:v>5.10852402</c:v>
                </c:pt>
                <c:pt idx="1">
                  <c:v>24.411266447576</c:v>
                </c:pt>
                <c:pt idx="2">
                  <c:v>21.942997925246</c:v>
                </c:pt>
                <c:pt idx="3">
                  <c:v>21.771010949906</c:v>
                </c:pt>
                <c:pt idx="4">
                  <c:v>21.771010949906</c:v>
                </c:pt>
                <c:pt idx="5">
                  <c:v>0.0</c:v>
                </c:pt>
                <c:pt idx="6">
                  <c:v>0.0</c:v>
                </c:pt>
                <c:pt idx="7">
                  <c:v>16.028568775406</c:v>
                </c:pt>
                <c:pt idx="8">
                  <c:v>14.114421383906</c:v>
                </c:pt>
              </c:numCache>
            </c:numRef>
          </c:val>
        </c:ser>
        <c:ser>
          <c:idx val="3"/>
          <c:order val="2"/>
          <c:tx>
            <c:strRef>
              <c:f>'By region'!$B$872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region'!$C$872:$K$872</c:f>
              <c:numCache>
                <c:formatCode>#,##0</c:formatCode>
                <c:ptCount val="9"/>
                <c:pt idx="0">
                  <c:v>165.284145792</c:v>
                </c:pt>
                <c:pt idx="1">
                  <c:v>204.33252523536</c:v>
                </c:pt>
                <c:pt idx="2">
                  <c:v>218.58828280992</c:v>
                </c:pt>
                <c:pt idx="3">
                  <c:v>211.953665302282</c:v>
                </c:pt>
                <c:pt idx="4">
                  <c:v>201.724044454713</c:v>
                </c:pt>
                <c:pt idx="5">
                  <c:v>211.695917033887</c:v>
                </c:pt>
                <c:pt idx="6">
                  <c:v>211.963089897076</c:v>
                </c:pt>
                <c:pt idx="7">
                  <c:v>217.713387952247</c:v>
                </c:pt>
                <c:pt idx="8">
                  <c:v>210.980302685732</c:v>
                </c:pt>
              </c:numCache>
            </c:numRef>
          </c:val>
        </c:ser>
        <c:ser>
          <c:idx val="4"/>
          <c:order val="3"/>
          <c:tx>
            <c:strRef>
              <c:f>'By region'!$B$873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region'!$C$873:$K$873</c:f>
              <c:numCache>
                <c:formatCode>#,##0</c:formatCode>
                <c:ptCount val="9"/>
                <c:pt idx="0">
                  <c:v>530.046032975999</c:v>
                </c:pt>
                <c:pt idx="1">
                  <c:v>330.648759822833</c:v>
                </c:pt>
                <c:pt idx="2">
                  <c:v>325.092348566958</c:v>
                </c:pt>
                <c:pt idx="3">
                  <c:v>391.563583028872</c:v>
                </c:pt>
                <c:pt idx="4">
                  <c:v>463.405666982673</c:v>
                </c:pt>
                <c:pt idx="5">
                  <c:v>488.379129614959</c:v>
                </c:pt>
                <c:pt idx="6">
                  <c:v>457.515533532212</c:v>
                </c:pt>
                <c:pt idx="7">
                  <c:v>430.029432839426</c:v>
                </c:pt>
                <c:pt idx="8">
                  <c:v>420.442663457353</c:v>
                </c:pt>
              </c:numCache>
            </c:numRef>
          </c:val>
        </c:ser>
        <c:ser>
          <c:idx val="5"/>
          <c:order val="4"/>
          <c:tx>
            <c:strRef>
              <c:f>'By region'!$B$874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region'!$C$874:$K$874</c:f>
              <c:numCache>
                <c:formatCode>#,##0</c:formatCode>
                <c:ptCount val="9"/>
                <c:pt idx="0">
                  <c:v>13.831345008</c:v>
                </c:pt>
                <c:pt idx="1">
                  <c:v>10.373508756</c:v>
                </c:pt>
                <c:pt idx="2">
                  <c:v>6.915672504</c:v>
                </c:pt>
                <c:pt idx="3">
                  <c:v>3.457836252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5"/>
          <c:tx>
            <c:strRef>
              <c:f>'By region'!$B$875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region'!$C$875:$K$875</c:f>
              <c:numCache>
                <c:formatCode>#,##0</c:formatCode>
                <c:ptCount val="9"/>
                <c:pt idx="0">
                  <c:v>138.461830272</c:v>
                </c:pt>
                <c:pt idx="1">
                  <c:v>74.20991938152</c:v>
                </c:pt>
                <c:pt idx="2">
                  <c:v>9.95800849104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4.168948257943</c:v>
                </c:pt>
                <c:pt idx="7">
                  <c:v>4.168948257943</c:v>
                </c:pt>
                <c:pt idx="8">
                  <c:v>4.168948257943</c:v>
                </c:pt>
              </c:numCache>
            </c:numRef>
          </c:val>
        </c:ser>
        <c:ser>
          <c:idx val="6"/>
          <c:order val="6"/>
          <c:tx>
            <c:strRef>
              <c:f>'By region'!$B$876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region'!$C$876:$K$876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'By region'!$B$877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region'!$C$877:$K$877</c:f>
              <c:numCache>
                <c:formatCode>#,##0</c:formatCode>
                <c:ptCount val="9"/>
                <c:pt idx="0">
                  <c:v>1.152793512</c:v>
                </c:pt>
                <c:pt idx="1">
                  <c:v>0.768529008</c:v>
                </c:pt>
                <c:pt idx="2">
                  <c:v>0.384264504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062080"/>
        <c:axId val="-119058816"/>
      </c:areaChart>
      <c:catAx>
        <c:axId val="-11906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058816"/>
        <c:crosses val="autoZero"/>
        <c:auto val="1"/>
        <c:lblAlgn val="ctr"/>
        <c:lblOffset val="100"/>
        <c:noMultiLvlLbl val="0"/>
      </c:catAx>
      <c:valAx>
        <c:axId val="-11905881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062080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96985687562535"/>
          <c:y val="0.130746222976545"/>
          <c:w val="0.948924065776308"/>
          <c:h val="0.7350054255585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region'!$B$861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region'!$C$861:$K$861</c:f>
              <c:numCache>
                <c:formatCode>#,##0</c:formatCode>
                <c:ptCount val="9"/>
                <c:pt idx="0">
                  <c:v>2.274855912</c:v>
                </c:pt>
                <c:pt idx="1">
                  <c:v>4.0947406416</c:v>
                </c:pt>
                <c:pt idx="2">
                  <c:v>2.9573126856</c:v>
                </c:pt>
                <c:pt idx="3">
                  <c:v>2.9573126856</c:v>
                </c:pt>
                <c:pt idx="4">
                  <c:v>1.84263328872</c:v>
                </c:pt>
                <c:pt idx="5">
                  <c:v>4.132844478126</c:v>
                </c:pt>
                <c:pt idx="6">
                  <c:v>4.132844478126</c:v>
                </c:pt>
                <c:pt idx="7">
                  <c:v>4.132844478126</c:v>
                </c:pt>
                <c:pt idx="8">
                  <c:v>4.132844478126</c:v>
                </c:pt>
              </c:numCache>
            </c:numRef>
          </c:val>
        </c:ser>
        <c:ser>
          <c:idx val="2"/>
          <c:order val="1"/>
          <c:tx>
            <c:strRef>
              <c:f>'By region'!$B$862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region'!$C$862:$K$862</c:f>
              <c:numCache>
                <c:formatCode>#,##0</c:formatCode>
                <c:ptCount val="9"/>
                <c:pt idx="0">
                  <c:v>0.0</c:v>
                </c:pt>
                <c:pt idx="1">
                  <c:v>5.646297722902</c:v>
                </c:pt>
                <c:pt idx="2">
                  <c:v>3.828294783</c:v>
                </c:pt>
                <c:pt idx="3">
                  <c:v>1.9141473915</c:v>
                </c:pt>
                <c:pt idx="4">
                  <c:v>0.0</c:v>
                </c:pt>
                <c:pt idx="5">
                  <c:v>19.856863558406</c:v>
                </c:pt>
                <c:pt idx="6">
                  <c:v>17.942716166906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2"/>
          <c:tx>
            <c:strRef>
              <c:f>'By region'!$B$863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region'!$C$863:$K$863</c:f>
              <c:numCache>
                <c:formatCode>#,##0</c:formatCode>
                <c:ptCount val="9"/>
                <c:pt idx="0">
                  <c:v>210.310249032</c:v>
                </c:pt>
                <c:pt idx="1">
                  <c:v>228.344352886494</c:v>
                </c:pt>
                <c:pt idx="2">
                  <c:v>244.275354250668</c:v>
                </c:pt>
                <c:pt idx="3">
                  <c:v>230.680358829004</c:v>
                </c:pt>
                <c:pt idx="4">
                  <c:v>278.709174059252</c:v>
                </c:pt>
                <c:pt idx="5">
                  <c:v>301.985406692388</c:v>
                </c:pt>
                <c:pt idx="6">
                  <c:v>293.556343473755</c:v>
                </c:pt>
                <c:pt idx="7">
                  <c:v>265.792619633481</c:v>
                </c:pt>
                <c:pt idx="8">
                  <c:v>242.025117225183</c:v>
                </c:pt>
              </c:numCache>
            </c:numRef>
          </c:val>
        </c:ser>
        <c:ser>
          <c:idx val="4"/>
          <c:order val="3"/>
          <c:tx>
            <c:strRef>
              <c:f>'By region'!$B$864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region'!$C$864:$K$864</c:f>
              <c:numCache>
                <c:formatCode>#,##0</c:formatCode>
                <c:ptCount val="9"/>
                <c:pt idx="0">
                  <c:v>329.636268036</c:v>
                </c:pt>
                <c:pt idx="1">
                  <c:v>159.201834717098</c:v>
                </c:pt>
                <c:pt idx="2">
                  <c:v>292.844346449399</c:v>
                </c:pt>
                <c:pt idx="3">
                  <c:v>279.92486177928</c:v>
                </c:pt>
                <c:pt idx="4">
                  <c:v>267.00537710916</c:v>
                </c:pt>
                <c:pt idx="5">
                  <c:v>227.123110267567</c:v>
                </c:pt>
                <c:pt idx="6">
                  <c:v>209.01185437588</c:v>
                </c:pt>
                <c:pt idx="7">
                  <c:v>239.872599037654</c:v>
                </c:pt>
                <c:pt idx="8">
                  <c:v>273.277997787045</c:v>
                </c:pt>
              </c:numCache>
            </c:numRef>
          </c:val>
        </c:ser>
        <c:ser>
          <c:idx val="5"/>
          <c:order val="4"/>
          <c:tx>
            <c:strRef>
              <c:f>'By region'!$B$865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region'!$C$865:$K$865</c:f>
              <c:numCache>
                <c:formatCode>#,##0</c:formatCode>
                <c:ptCount val="9"/>
                <c:pt idx="0">
                  <c:v>27.180831204</c:v>
                </c:pt>
                <c:pt idx="1">
                  <c:v>160.719132856253</c:v>
                </c:pt>
                <c:pt idx="2">
                  <c:v>195.26312454943</c:v>
                </c:pt>
                <c:pt idx="3">
                  <c:v>199.111858809331</c:v>
                </c:pt>
                <c:pt idx="4">
                  <c:v>152.483614171301</c:v>
                </c:pt>
                <c:pt idx="5">
                  <c:v>106.270193522948</c:v>
                </c:pt>
                <c:pt idx="6">
                  <c:v>110.622958248426</c:v>
                </c:pt>
                <c:pt idx="7">
                  <c:v>115.367244398177</c:v>
                </c:pt>
                <c:pt idx="8">
                  <c:v>120.319223166172</c:v>
                </c:pt>
              </c:numCache>
            </c:numRef>
          </c:val>
        </c:ser>
        <c:ser>
          <c:idx val="7"/>
          <c:order val="5"/>
          <c:tx>
            <c:strRef>
              <c:f>'By region'!$B$866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region'!$C$866:$K$866</c:f>
              <c:numCache>
                <c:formatCode>#,##0</c:formatCode>
                <c:ptCount val="9"/>
                <c:pt idx="0">
                  <c:v>64.333154628</c:v>
                </c:pt>
                <c:pt idx="1">
                  <c:v>32.166577314</c:v>
                </c:pt>
                <c:pt idx="2">
                  <c:v>55.5058771668</c:v>
                </c:pt>
                <c:pt idx="3">
                  <c:v>52.73058330846</c:v>
                </c:pt>
                <c:pt idx="4">
                  <c:v>49.95528945012</c:v>
                </c:pt>
                <c:pt idx="5">
                  <c:v>46.208642741361</c:v>
                </c:pt>
                <c:pt idx="6">
                  <c:v>42.461996032602</c:v>
                </c:pt>
                <c:pt idx="7">
                  <c:v>38.715349323843</c:v>
                </c:pt>
                <c:pt idx="8">
                  <c:v>35.449356937059</c:v>
                </c:pt>
              </c:numCache>
            </c:numRef>
          </c:val>
        </c:ser>
        <c:ser>
          <c:idx val="6"/>
          <c:order val="6"/>
          <c:tx>
            <c:strRef>
              <c:f>'By region'!$B$867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region'!$C$867:$K$867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'By region'!$B$868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region'!$C$851:$K$851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region'!$C$868:$K$868</c:f>
              <c:numCache>
                <c:formatCode>#,##0</c:formatCode>
                <c:ptCount val="9"/>
                <c:pt idx="0">
                  <c:v>0.172998576</c:v>
                </c:pt>
                <c:pt idx="1">
                  <c:v>0.086499288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013456"/>
        <c:axId val="-119010192"/>
      </c:areaChart>
      <c:catAx>
        <c:axId val="-11901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010192"/>
        <c:crosses val="autoZero"/>
        <c:auto val="1"/>
        <c:lblAlgn val="ctr"/>
        <c:lblOffset val="100"/>
        <c:noMultiLvlLbl val="0"/>
      </c:catAx>
      <c:valAx>
        <c:axId val="-1190101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9013456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9919416755731"/>
          <c:y val="0.130746222976545"/>
          <c:w val="0.951553536763583"/>
          <c:h val="0.7350054255585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1"/>
          <c:order val="0"/>
          <c:tx>
            <c:strRef>
              <c:f>'By region'!$B$149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25400">
              <a:noFill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region'!$C$149:$K$149</c:f>
              <c:numCache>
                <c:formatCode>0</c:formatCode>
                <c:ptCount val="9"/>
                <c:pt idx="0">
                  <c:v>533.337728414069</c:v>
                </c:pt>
                <c:pt idx="1">
                  <c:v>379.421619195646</c:v>
                </c:pt>
                <c:pt idx="2">
                  <c:v>359.536781420006</c:v>
                </c:pt>
                <c:pt idx="3">
                  <c:v>385.231404073015</c:v>
                </c:pt>
                <c:pt idx="4">
                  <c:v>337.269392705773</c:v>
                </c:pt>
                <c:pt idx="5">
                  <c:v>353.666941509915</c:v>
                </c:pt>
                <c:pt idx="6">
                  <c:v>400.551194587304</c:v>
                </c:pt>
                <c:pt idx="7">
                  <c:v>411.9267498421771</c:v>
                </c:pt>
                <c:pt idx="8">
                  <c:v>427.020665746185</c:v>
                </c:pt>
              </c:numCache>
            </c:numRef>
          </c:val>
        </c:ser>
        <c:ser>
          <c:idx val="13"/>
          <c:order val="1"/>
          <c:tx>
            <c:strRef>
              <c:f>'By region'!$B$150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E46C0A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region'!$C$150:$K$150</c:f>
              <c:numCache>
                <c:formatCode>0</c:formatCode>
                <c:ptCount val="9"/>
                <c:pt idx="0">
                  <c:v>2279.964672899858</c:v>
                </c:pt>
                <c:pt idx="1">
                  <c:v>2315.3925719042</c:v>
                </c:pt>
                <c:pt idx="2">
                  <c:v>2511.107895770083</c:v>
                </c:pt>
                <c:pt idx="3">
                  <c:v>2541.704265815125</c:v>
                </c:pt>
                <c:pt idx="4">
                  <c:v>2339.278444086125</c:v>
                </c:pt>
                <c:pt idx="5">
                  <c:v>2184.144956629152</c:v>
                </c:pt>
                <c:pt idx="6">
                  <c:v>2060.490264664062</c:v>
                </c:pt>
                <c:pt idx="7">
                  <c:v>2097.316197788458</c:v>
                </c:pt>
                <c:pt idx="8">
                  <c:v>2019.560448300236</c:v>
                </c:pt>
              </c:numCache>
            </c:numRef>
          </c:val>
        </c:ser>
        <c:ser>
          <c:idx val="12"/>
          <c:order val="2"/>
          <c:tx>
            <c:strRef>
              <c:f>'By region'!$B$152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region'!$C$152:$K$152</c:f>
              <c:numCache>
                <c:formatCode>0</c:formatCode>
                <c:ptCount val="9"/>
                <c:pt idx="0">
                  <c:v>3109.621296137653</c:v>
                </c:pt>
                <c:pt idx="1">
                  <c:v>3073.943588416894</c:v>
                </c:pt>
                <c:pt idx="2">
                  <c:v>2918.63779805584</c:v>
                </c:pt>
                <c:pt idx="3">
                  <c:v>2807.807796694373</c:v>
                </c:pt>
                <c:pt idx="4">
                  <c:v>2793.655956912284</c:v>
                </c:pt>
                <c:pt idx="5">
                  <c:v>2615.166591844691</c:v>
                </c:pt>
                <c:pt idx="6">
                  <c:v>2503.407020943841</c:v>
                </c:pt>
                <c:pt idx="7">
                  <c:v>2366.721109170711</c:v>
                </c:pt>
                <c:pt idx="8">
                  <c:v>2285.800474114574</c:v>
                </c:pt>
              </c:numCache>
            </c:numRef>
          </c:val>
        </c:ser>
        <c:ser>
          <c:idx val="0"/>
          <c:order val="3"/>
          <c:tx>
            <c:strRef>
              <c:f>'By region'!$B$153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region'!$C$153:$K$153</c:f>
              <c:numCache>
                <c:formatCode>0</c:formatCode>
                <c:ptCount val="9"/>
                <c:pt idx="0">
                  <c:v>395.61132560208</c:v>
                </c:pt>
                <c:pt idx="1">
                  <c:v>349.7636263761329</c:v>
                </c:pt>
                <c:pt idx="2">
                  <c:v>320.299217454443</c:v>
                </c:pt>
                <c:pt idx="3">
                  <c:v>314.262378725374</c:v>
                </c:pt>
                <c:pt idx="4">
                  <c:v>360.255433745732</c:v>
                </c:pt>
                <c:pt idx="5">
                  <c:v>336.542662565385</c:v>
                </c:pt>
                <c:pt idx="6">
                  <c:v>320.2251591428259</c:v>
                </c:pt>
                <c:pt idx="7">
                  <c:v>663.241392223937</c:v>
                </c:pt>
                <c:pt idx="8">
                  <c:v>704.0620196103509</c:v>
                </c:pt>
              </c:numCache>
            </c:numRef>
          </c:val>
        </c:ser>
        <c:ser>
          <c:idx val="19"/>
          <c:order val="4"/>
          <c:tx>
            <c:strRef>
              <c:f>'By region'!$B$154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region'!$C$154:$K$154</c:f>
              <c:numCache>
                <c:formatCode>0</c:formatCode>
                <c:ptCount val="9"/>
                <c:pt idx="0">
                  <c:v>0.317945592</c:v>
                </c:pt>
                <c:pt idx="1">
                  <c:v>0.486356948168</c:v>
                </c:pt>
                <c:pt idx="2">
                  <c:v>0.502416</c:v>
                </c:pt>
                <c:pt idx="3">
                  <c:v>0.502416</c:v>
                </c:pt>
                <c:pt idx="4">
                  <c:v>0.502416</c:v>
                </c:pt>
                <c:pt idx="5">
                  <c:v>0.502416</c:v>
                </c:pt>
                <c:pt idx="6">
                  <c:v>0.502416</c:v>
                </c:pt>
                <c:pt idx="7">
                  <c:v>0.502416</c:v>
                </c:pt>
                <c:pt idx="8">
                  <c:v>0.502416</c:v>
                </c:pt>
              </c:numCache>
            </c:numRef>
          </c:val>
        </c:ser>
        <c:ser>
          <c:idx val="18"/>
          <c:order val="5"/>
          <c:tx>
            <c:strRef>
              <c:f>'By region'!$B$155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66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region'!$C$155:$K$155</c:f>
              <c:numCache>
                <c:formatCode>0</c:formatCode>
                <c:ptCount val="9"/>
                <c:pt idx="0">
                  <c:v>186.8868</c:v>
                </c:pt>
                <c:pt idx="1">
                  <c:v>161.681385142501</c:v>
                </c:pt>
                <c:pt idx="2">
                  <c:v>189.644827109195</c:v>
                </c:pt>
                <c:pt idx="3">
                  <c:v>70.101291595745</c:v>
                </c:pt>
                <c:pt idx="4">
                  <c:v>183.658375355988</c:v>
                </c:pt>
                <c:pt idx="5">
                  <c:v>207.336328947045</c:v>
                </c:pt>
                <c:pt idx="6">
                  <c:v>207.336328947044</c:v>
                </c:pt>
                <c:pt idx="7">
                  <c:v>207.336328947045</c:v>
                </c:pt>
                <c:pt idx="8">
                  <c:v>207.336328947045</c:v>
                </c:pt>
              </c:numCache>
            </c:numRef>
          </c:val>
        </c:ser>
        <c:ser>
          <c:idx val="17"/>
          <c:order val="6"/>
          <c:tx>
            <c:strRef>
              <c:f>'By region'!$B$156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DBEEF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region'!$C$156:$K$156</c:f>
              <c:numCache>
                <c:formatCode>0</c:formatCode>
                <c:ptCount val="9"/>
                <c:pt idx="0">
                  <c:v>3.633392088</c:v>
                </c:pt>
                <c:pt idx="1">
                  <c:v>5.156578296</c:v>
                </c:pt>
                <c:pt idx="2">
                  <c:v>4.400964504</c:v>
                </c:pt>
                <c:pt idx="3">
                  <c:v>3.73185</c:v>
                </c:pt>
                <c:pt idx="4">
                  <c:v>3.447</c:v>
                </c:pt>
                <c:pt idx="5">
                  <c:v>3.16215</c:v>
                </c:pt>
                <c:pt idx="6">
                  <c:v>12.130384712598</c:v>
                </c:pt>
                <c:pt idx="7">
                  <c:v>32.386523410897</c:v>
                </c:pt>
                <c:pt idx="8">
                  <c:v>73.546411073276</c:v>
                </c:pt>
              </c:numCache>
            </c:numRef>
          </c:val>
        </c:ser>
        <c:ser>
          <c:idx val="16"/>
          <c:order val="7"/>
          <c:tx>
            <c:strRef>
              <c:f>'By region'!$B$157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558ED5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region'!$C$157:$K$157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8"/>
          <c:tx>
            <c:strRef>
              <c:f>'By region'!$B$158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007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region'!$C$158:$K$158</c:f>
              <c:numCache>
                <c:formatCode>0</c:formatCode>
                <c:ptCount val="9"/>
                <c:pt idx="0">
                  <c:v>19.224</c:v>
                </c:pt>
                <c:pt idx="1">
                  <c:v>23.368734087764</c:v>
                </c:pt>
                <c:pt idx="2">
                  <c:v>37.095537812322</c:v>
                </c:pt>
                <c:pt idx="3">
                  <c:v>67.173133393721</c:v>
                </c:pt>
                <c:pt idx="4">
                  <c:v>129.4910784</c:v>
                </c:pt>
                <c:pt idx="5">
                  <c:v>137.16994536</c:v>
                </c:pt>
                <c:pt idx="6">
                  <c:v>144.84881232</c:v>
                </c:pt>
                <c:pt idx="7">
                  <c:v>152.52767928</c:v>
                </c:pt>
                <c:pt idx="8">
                  <c:v>125.577583766794</c:v>
                </c:pt>
              </c:numCache>
            </c:numRef>
          </c:val>
        </c:ser>
        <c:ser>
          <c:idx val="2"/>
          <c:order val="9"/>
          <c:tx>
            <c:strRef>
              <c:f>'By region'!$B$159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region'!$C$159:$K$159</c:f>
              <c:numCache>
                <c:formatCode>0</c:formatCode>
                <c:ptCount val="9"/>
                <c:pt idx="0">
                  <c:v>-35.0892</c:v>
                </c:pt>
                <c:pt idx="1">
                  <c:v>-35.9298</c:v>
                </c:pt>
                <c:pt idx="2">
                  <c:v>-35.9298</c:v>
                </c:pt>
                <c:pt idx="3">
                  <c:v>-36.3542625</c:v>
                </c:pt>
                <c:pt idx="4">
                  <c:v>-46.23642</c:v>
                </c:pt>
                <c:pt idx="5">
                  <c:v>-37.215675</c:v>
                </c:pt>
                <c:pt idx="6">
                  <c:v>-9.79497</c:v>
                </c:pt>
                <c:pt idx="7">
                  <c:v>-48.27478500000001</c:v>
                </c:pt>
                <c:pt idx="8">
                  <c:v>-19.737675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8957312"/>
        <c:axId val="-118954560"/>
      </c:areaChart>
      <c:catAx>
        <c:axId val="-11895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8954560"/>
        <c:crosses val="autoZero"/>
        <c:auto val="1"/>
        <c:lblAlgn val="ctr"/>
        <c:lblOffset val="100"/>
        <c:noMultiLvlLbl val="0"/>
      </c:catAx>
      <c:valAx>
        <c:axId val="-1189545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1895731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124114925866"/>
                <c:y val="0.217262247505405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Supply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277575597168"/>
          <c:y val="0.0675345127313631"/>
          <c:w val="0.960815081938287"/>
          <c:h val="0.9610694345025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44.xml"/><Relationship Id="rId20" Type="http://schemas.openxmlformats.org/officeDocument/2006/relationships/chart" Target="../charts/chart55.xml"/><Relationship Id="rId21" Type="http://schemas.openxmlformats.org/officeDocument/2006/relationships/chart" Target="../charts/chart56.xml"/><Relationship Id="rId22" Type="http://schemas.openxmlformats.org/officeDocument/2006/relationships/chart" Target="../charts/chart57.xml"/><Relationship Id="rId10" Type="http://schemas.openxmlformats.org/officeDocument/2006/relationships/chart" Target="../charts/chart45.xml"/><Relationship Id="rId11" Type="http://schemas.openxmlformats.org/officeDocument/2006/relationships/chart" Target="../charts/chart46.xml"/><Relationship Id="rId12" Type="http://schemas.openxmlformats.org/officeDocument/2006/relationships/chart" Target="../charts/chart47.xml"/><Relationship Id="rId13" Type="http://schemas.openxmlformats.org/officeDocument/2006/relationships/chart" Target="../charts/chart48.xml"/><Relationship Id="rId14" Type="http://schemas.openxmlformats.org/officeDocument/2006/relationships/chart" Target="../charts/chart49.xml"/><Relationship Id="rId15" Type="http://schemas.openxmlformats.org/officeDocument/2006/relationships/chart" Target="../charts/chart50.xml"/><Relationship Id="rId16" Type="http://schemas.openxmlformats.org/officeDocument/2006/relationships/chart" Target="../charts/chart51.xml"/><Relationship Id="rId17" Type="http://schemas.openxmlformats.org/officeDocument/2006/relationships/chart" Target="../charts/chart52.xml"/><Relationship Id="rId18" Type="http://schemas.openxmlformats.org/officeDocument/2006/relationships/chart" Target="../charts/chart53.xml"/><Relationship Id="rId19" Type="http://schemas.openxmlformats.org/officeDocument/2006/relationships/chart" Target="../charts/chart54.xml"/><Relationship Id="rId1" Type="http://schemas.openxmlformats.org/officeDocument/2006/relationships/chart" Target="../charts/chart36.xml"/><Relationship Id="rId2" Type="http://schemas.openxmlformats.org/officeDocument/2006/relationships/chart" Target="../charts/chart37.xml"/><Relationship Id="rId3" Type="http://schemas.openxmlformats.org/officeDocument/2006/relationships/chart" Target="../charts/chart38.xml"/><Relationship Id="rId4" Type="http://schemas.openxmlformats.org/officeDocument/2006/relationships/chart" Target="../charts/chart39.xml"/><Relationship Id="rId5" Type="http://schemas.openxmlformats.org/officeDocument/2006/relationships/chart" Target="../charts/chart40.xml"/><Relationship Id="rId6" Type="http://schemas.openxmlformats.org/officeDocument/2006/relationships/chart" Target="../charts/chart41.xml"/><Relationship Id="rId7" Type="http://schemas.openxmlformats.org/officeDocument/2006/relationships/chart" Target="../charts/chart42.xml"/><Relationship Id="rId8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2</xdr:row>
      <xdr:rowOff>25400</xdr:rowOff>
    </xdr:from>
    <xdr:to>
      <xdr:col>19</xdr:col>
      <xdr:colOff>330200</xdr:colOff>
      <xdr:row>24</xdr:row>
      <xdr:rowOff>139700</xdr:rowOff>
    </xdr:to>
    <xdr:graphicFrame macro="">
      <xdr:nvGraphicFramePr>
        <xdr:cNvPr id="6393658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431800</xdr:colOff>
      <xdr:row>205</xdr:row>
      <xdr:rowOff>139700</xdr:rowOff>
    </xdr:from>
    <xdr:to>
      <xdr:col>19</xdr:col>
      <xdr:colOff>431800</xdr:colOff>
      <xdr:row>227</xdr:row>
      <xdr:rowOff>165100</xdr:rowOff>
    </xdr:to>
    <xdr:graphicFrame macro="">
      <xdr:nvGraphicFramePr>
        <xdr:cNvPr id="63936581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241300</xdr:colOff>
      <xdr:row>28</xdr:row>
      <xdr:rowOff>76200</xdr:rowOff>
    </xdr:from>
    <xdr:to>
      <xdr:col>19</xdr:col>
      <xdr:colOff>228600</xdr:colOff>
      <xdr:row>50</xdr:row>
      <xdr:rowOff>165100</xdr:rowOff>
    </xdr:to>
    <xdr:graphicFrame macro="">
      <xdr:nvGraphicFramePr>
        <xdr:cNvPr id="6393658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838200</xdr:colOff>
      <xdr:row>227</xdr:row>
      <xdr:rowOff>152400</xdr:rowOff>
    </xdr:from>
    <xdr:to>
      <xdr:col>20</xdr:col>
      <xdr:colOff>127000</xdr:colOff>
      <xdr:row>249</xdr:row>
      <xdr:rowOff>190500</xdr:rowOff>
    </xdr:to>
    <xdr:graphicFrame macro="">
      <xdr:nvGraphicFramePr>
        <xdr:cNvPr id="6393658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660400</xdr:colOff>
      <xdr:row>249</xdr:row>
      <xdr:rowOff>127000</xdr:rowOff>
    </xdr:from>
    <xdr:to>
      <xdr:col>33</xdr:col>
      <xdr:colOff>635000</xdr:colOff>
      <xdr:row>270</xdr:row>
      <xdr:rowOff>101600</xdr:rowOff>
    </xdr:to>
    <xdr:graphicFrame macro="">
      <xdr:nvGraphicFramePr>
        <xdr:cNvPr id="6393658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12700</xdr:colOff>
      <xdr:row>265</xdr:row>
      <xdr:rowOff>127000</xdr:rowOff>
    </xdr:from>
    <xdr:to>
      <xdr:col>18</xdr:col>
      <xdr:colOff>685800</xdr:colOff>
      <xdr:row>287</xdr:row>
      <xdr:rowOff>165100</xdr:rowOff>
    </xdr:to>
    <xdr:graphicFrame macro="">
      <xdr:nvGraphicFramePr>
        <xdr:cNvPr id="6393658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12700</xdr:colOff>
      <xdr:row>290</xdr:row>
      <xdr:rowOff>63500</xdr:rowOff>
    </xdr:from>
    <xdr:to>
      <xdr:col>18</xdr:col>
      <xdr:colOff>685800</xdr:colOff>
      <xdr:row>312</xdr:row>
      <xdr:rowOff>50800</xdr:rowOff>
    </xdr:to>
    <xdr:graphicFrame macro="">
      <xdr:nvGraphicFramePr>
        <xdr:cNvPr id="6393658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330200</xdr:colOff>
      <xdr:row>52</xdr:row>
      <xdr:rowOff>63500</xdr:rowOff>
    </xdr:from>
    <xdr:to>
      <xdr:col>19</xdr:col>
      <xdr:colOff>317500</xdr:colOff>
      <xdr:row>74</xdr:row>
      <xdr:rowOff>165100</xdr:rowOff>
    </xdr:to>
    <xdr:graphicFrame macro="">
      <xdr:nvGraphicFramePr>
        <xdr:cNvPr id="6393658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177800</xdr:colOff>
      <xdr:row>74</xdr:row>
      <xdr:rowOff>63500</xdr:rowOff>
    </xdr:from>
    <xdr:to>
      <xdr:col>19</xdr:col>
      <xdr:colOff>165100</xdr:colOff>
      <xdr:row>96</xdr:row>
      <xdr:rowOff>152400</xdr:rowOff>
    </xdr:to>
    <xdr:graphicFrame macro="">
      <xdr:nvGraphicFramePr>
        <xdr:cNvPr id="6393658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355600</xdr:colOff>
      <xdr:row>97</xdr:row>
      <xdr:rowOff>12700</xdr:rowOff>
    </xdr:from>
    <xdr:to>
      <xdr:col>19</xdr:col>
      <xdr:colOff>355600</xdr:colOff>
      <xdr:row>119</xdr:row>
      <xdr:rowOff>101600</xdr:rowOff>
    </xdr:to>
    <xdr:graphicFrame macro="">
      <xdr:nvGraphicFramePr>
        <xdr:cNvPr id="6393658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12700</xdr:colOff>
      <xdr:row>332</xdr:row>
      <xdr:rowOff>25400</xdr:rowOff>
    </xdr:from>
    <xdr:to>
      <xdr:col>18</xdr:col>
      <xdr:colOff>685800</xdr:colOff>
      <xdr:row>354</xdr:row>
      <xdr:rowOff>63500</xdr:rowOff>
    </xdr:to>
    <xdr:graphicFrame macro="">
      <xdr:nvGraphicFramePr>
        <xdr:cNvPr id="6393659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12700</xdr:colOff>
      <xdr:row>310</xdr:row>
      <xdr:rowOff>177800</xdr:rowOff>
    </xdr:from>
    <xdr:to>
      <xdr:col>18</xdr:col>
      <xdr:colOff>685800</xdr:colOff>
      <xdr:row>333</xdr:row>
      <xdr:rowOff>25400</xdr:rowOff>
    </xdr:to>
    <xdr:graphicFrame macro="">
      <xdr:nvGraphicFramePr>
        <xdr:cNvPr id="639365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63500</xdr:colOff>
      <xdr:row>395</xdr:row>
      <xdr:rowOff>190500</xdr:rowOff>
    </xdr:from>
    <xdr:to>
      <xdr:col>19</xdr:col>
      <xdr:colOff>50800</xdr:colOff>
      <xdr:row>418</xdr:row>
      <xdr:rowOff>25400</xdr:rowOff>
    </xdr:to>
    <xdr:graphicFrame macro="">
      <xdr:nvGraphicFramePr>
        <xdr:cNvPr id="6393659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12700</xdr:colOff>
      <xdr:row>426</xdr:row>
      <xdr:rowOff>50800</xdr:rowOff>
    </xdr:from>
    <xdr:to>
      <xdr:col>18</xdr:col>
      <xdr:colOff>685800</xdr:colOff>
      <xdr:row>448</xdr:row>
      <xdr:rowOff>139700</xdr:rowOff>
    </xdr:to>
    <xdr:graphicFrame macro="">
      <xdr:nvGraphicFramePr>
        <xdr:cNvPr id="6393659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114300</xdr:colOff>
      <xdr:row>459</xdr:row>
      <xdr:rowOff>38100</xdr:rowOff>
    </xdr:from>
    <xdr:to>
      <xdr:col>22</xdr:col>
      <xdr:colOff>558800</xdr:colOff>
      <xdr:row>481</xdr:row>
      <xdr:rowOff>165100</xdr:rowOff>
    </xdr:to>
    <xdr:graphicFrame macro="">
      <xdr:nvGraphicFramePr>
        <xdr:cNvPr id="6393659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114300</xdr:colOff>
      <xdr:row>489</xdr:row>
      <xdr:rowOff>0</xdr:rowOff>
    </xdr:from>
    <xdr:to>
      <xdr:col>22</xdr:col>
      <xdr:colOff>647700</xdr:colOff>
      <xdr:row>510</xdr:row>
      <xdr:rowOff>177800</xdr:rowOff>
    </xdr:to>
    <xdr:graphicFrame macro="">
      <xdr:nvGraphicFramePr>
        <xdr:cNvPr id="639365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838200</xdr:colOff>
      <xdr:row>512</xdr:row>
      <xdr:rowOff>63500</xdr:rowOff>
    </xdr:from>
    <xdr:to>
      <xdr:col>23</xdr:col>
      <xdr:colOff>660400</xdr:colOff>
      <xdr:row>530</xdr:row>
      <xdr:rowOff>190500</xdr:rowOff>
    </xdr:to>
    <xdr:graphicFrame macro="">
      <xdr:nvGraphicFramePr>
        <xdr:cNvPr id="6393659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12700</xdr:colOff>
      <xdr:row>532</xdr:row>
      <xdr:rowOff>101600</xdr:rowOff>
    </xdr:from>
    <xdr:to>
      <xdr:col>22</xdr:col>
      <xdr:colOff>533400</xdr:colOff>
      <xdr:row>551</xdr:row>
      <xdr:rowOff>12700</xdr:rowOff>
    </xdr:to>
    <xdr:graphicFrame macro="">
      <xdr:nvGraphicFramePr>
        <xdr:cNvPr id="639365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12700</xdr:colOff>
      <xdr:row>531</xdr:row>
      <xdr:rowOff>203200</xdr:rowOff>
    </xdr:from>
    <xdr:to>
      <xdr:col>37</xdr:col>
      <xdr:colOff>50800</xdr:colOff>
      <xdr:row>550</xdr:row>
      <xdr:rowOff>101600</xdr:rowOff>
    </xdr:to>
    <xdr:graphicFrame macro="">
      <xdr:nvGraphicFramePr>
        <xdr:cNvPr id="6393659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13</xdr:col>
      <xdr:colOff>355600</xdr:colOff>
      <xdr:row>690</xdr:row>
      <xdr:rowOff>38100</xdr:rowOff>
    </xdr:from>
    <xdr:to>
      <xdr:col>19</xdr:col>
      <xdr:colOff>342900</xdr:colOff>
      <xdr:row>708</xdr:row>
      <xdr:rowOff>165100</xdr:rowOff>
    </xdr:to>
    <xdr:graphicFrame macro="">
      <xdr:nvGraphicFramePr>
        <xdr:cNvPr id="6393659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15</xdr:col>
      <xdr:colOff>25400</xdr:colOff>
      <xdr:row>646</xdr:row>
      <xdr:rowOff>0</xdr:rowOff>
    </xdr:from>
    <xdr:to>
      <xdr:col>22</xdr:col>
      <xdr:colOff>546100</xdr:colOff>
      <xdr:row>664</xdr:row>
      <xdr:rowOff>114300</xdr:rowOff>
    </xdr:to>
    <xdr:graphicFrame macro="">
      <xdr:nvGraphicFramePr>
        <xdr:cNvPr id="6393660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1016000</xdr:colOff>
      <xdr:row>552</xdr:row>
      <xdr:rowOff>152400</xdr:rowOff>
    </xdr:from>
    <xdr:to>
      <xdr:col>22</xdr:col>
      <xdr:colOff>495300</xdr:colOff>
      <xdr:row>571</xdr:row>
      <xdr:rowOff>76200</xdr:rowOff>
    </xdr:to>
    <xdr:graphicFrame macro="">
      <xdr:nvGraphicFramePr>
        <xdr:cNvPr id="6393660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825500</xdr:colOff>
      <xdr:row>901</xdr:row>
      <xdr:rowOff>165100</xdr:rowOff>
    </xdr:from>
    <xdr:to>
      <xdr:col>22</xdr:col>
      <xdr:colOff>292100</xdr:colOff>
      <xdr:row>920</xdr:row>
      <xdr:rowOff>152400</xdr:rowOff>
    </xdr:to>
    <xdr:graphicFrame macro="">
      <xdr:nvGraphicFramePr>
        <xdr:cNvPr id="6393660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19</xdr:col>
      <xdr:colOff>660400</xdr:colOff>
      <xdr:row>187</xdr:row>
      <xdr:rowOff>12700</xdr:rowOff>
    </xdr:from>
    <xdr:to>
      <xdr:col>33</xdr:col>
      <xdr:colOff>12700</xdr:colOff>
      <xdr:row>209</xdr:row>
      <xdr:rowOff>127000</xdr:rowOff>
    </xdr:to>
    <xdr:graphicFrame macro="">
      <xdr:nvGraphicFramePr>
        <xdr:cNvPr id="6393660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13</xdr:col>
      <xdr:colOff>965200</xdr:colOff>
      <xdr:row>161</xdr:row>
      <xdr:rowOff>177800</xdr:rowOff>
    </xdr:from>
    <xdr:to>
      <xdr:col>20</xdr:col>
      <xdr:colOff>254000</xdr:colOff>
      <xdr:row>184</xdr:row>
      <xdr:rowOff>127000</xdr:rowOff>
    </xdr:to>
    <xdr:graphicFrame macro="">
      <xdr:nvGraphicFramePr>
        <xdr:cNvPr id="6393660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1041400</xdr:colOff>
      <xdr:row>575</xdr:row>
      <xdr:rowOff>0</xdr:rowOff>
    </xdr:from>
    <xdr:to>
      <xdr:col>22</xdr:col>
      <xdr:colOff>520700</xdr:colOff>
      <xdr:row>593</xdr:row>
      <xdr:rowOff>88900</xdr:rowOff>
    </xdr:to>
    <xdr:graphicFrame macro="">
      <xdr:nvGraphicFramePr>
        <xdr:cNvPr id="639366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1041400</xdr:colOff>
      <xdr:row>596</xdr:row>
      <xdr:rowOff>0</xdr:rowOff>
    </xdr:from>
    <xdr:to>
      <xdr:col>22</xdr:col>
      <xdr:colOff>520700</xdr:colOff>
      <xdr:row>613</xdr:row>
      <xdr:rowOff>203200</xdr:rowOff>
    </xdr:to>
    <xdr:graphicFrame macro="">
      <xdr:nvGraphicFramePr>
        <xdr:cNvPr id="6393660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1041400</xdr:colOff>
      <xdr:row>622</xdr:row>
      <xdr:rowOff>0</xdr:rowOff>
    </xdr:from>
    <xdr:to>
      <xdr:col>22</xdr:col>
      <xdr:colOff>520700</xdr:colOff>
      <xdr:row>640</xdr:row>
      <xdr:rowOff>101600</xdr:rowOff>
    </xdr:to>
    <xdr:graphicFrame macro="">
      <xdr:nvGraphicFramePr>
        <xdr:cNvPr id="6393660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889000</xdr:colOff>
      <xdr:row>841</xdr:row>
      <xdr:rowOff>165100</xdr:rowOff>
    </xdr:from>
    <xdr:to>
      <xdr:col>22</xdr:col>
      <xdr:colOff>355600</xdr:colOff>
      <xdr:row>860</xdr:row>
      <xdr:rowOff>152400</xdr:rowOff>
    </xdr:to>
    <xdr:graphicFrame macro="">
      <xdr:nvGraphicFramePr>
        <xdr:cNvPr id="6393660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927</xdr:row>
      <xdr:rowOff>0</xdr:rowOff>
    </xdr:from>
    <xdr:to>
      <xdr:col>22</xdr:col>
      <xdr:colOff>520700</xdr:colOff>
      <xdr:row>945</xdr:row>
      <xdr:rowOff>165100</xdr:rowOff>
    </xdr:to>
    <xdr:graphicFrame macro="">
      <xdr:nvGraphicFramePr>
        <xdr:cNvPr id="6393660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0</xdr:colOff>
      <xdr:row>862</xdr:row>
      <xdr:rowOff>0</xdr:rowOff>
    </xdr:from>
    <xdr:to>
      <xdr:col>22</xdr:col>
      <xdr:colOff>520700</xdr:colOff>
      <xdr:row>880</xdr:row>
      <xdr:rowOff>165100</xdr:rowOff>
    </xdr:to>
    <xdr:graphicFrame macro="">
      <xdr:nvGraphicFramePr>
        <xdr:cNvPr id="6393661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883</xdr:row>
      <xdr:rowOff>0</xdr:rowOff>
    </xdr:from>
    <xdr:to>
      <xdr:col>22</xdr:col>
      <xdr:colOff>533400</xdr:colOff>
      <xdr:row>901</xdr:row>
      <xdr:rowOff>165100</xdr:rowOff>
    </xdr:to>
    <xdr:graphicFrame macro="">
      <xdr:nvGraphicFramePr>
        <xdr:cNvPr id="63936611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1257300</xdr:colOff>
      <xdr:row>360</xdr:row>
      <xdr:rowOff>127000</xdr:rowOff>
    </xdr:from>
    <xdr:to>
      <xdr:col>15</xdr:col>
      <xdr:colOff>2082800</xdr:colOff>
      <xdr:row>374</xdr:row>
      <xdr:rowOff>190500</xdr:rowOff>
    </xdr:to>
    <xdr:graphicFrame macro="">
      <xdr:nvGraphicFramePr>
        <xdr:cNvPr id="639366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635000</xdr:colOff>
      <xdr:row>1153</xdr:row>
      <xdr:rowOff>63500</xdr:rowOff>
    </xdr:from>
    <xdr:to>
      <xdr:col>15</xdr:col>
      <xdr:colOff>1460500</xdr:colOff>
      <xdr:row>1167</xdr:row>
      <xdr:rowOff>139700</xdr:rowOff>
    </xdr:to>
    <xdr:graphicFrame macro="">
      <xdr:nvGraphicFramePr>
        <xdr:cNvPr id="6393661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</xdr:col>
      <xdr:colOff>927100</xdr:colOff>
      <xdr:row>132</xdr:row>
      <xdr:rowOff>101600</xdr:rowOff>
    </xdr:from>
    <xdr:to>
      <xdr:col>20</xdr:col>
      <xdr:colOff>215900</xdr:colOff>
      <xdr:row>158</xdr:row>
      <xdr:rowOff>25400</xdr:rowOff>
    </xdr:to>
    <xdr:graphicFrame macro="">
      <xdr:nvGraphicFramePr>
        <xdr:cNvPr id="6393661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1104900</xdr:colOff>
      <xdr:row>2</xdr:row>
      <xdr:rowOff>63500</xdr:rowOff>
    </xdr:from>
    <xdr:to>
      <xdr:col>26</xdr:col>
      <xdr:colOff>38100</xdr:colOff>
      <xdr:row>24</xdr:row>
      <xdr:rowOff>165100</xdr:rowOff>
    </xdr:to>
    <xdr:graphicFrame macro="">
      <xdr:nvGraphicFramePr>
        <xdr:cNvPr id="615279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1079500</xdr:colOff>
      <xdr:row>52</xdr:row>
      <xdr:rowOff>0</xdr:rowOff>
    </xdr:from>
    <xdr:to>
      <xdr:col>26</xdr:col>
      <xdr:colOff>25400</xdr:colOff>
      <xdr:row>74</xdr:row>
      <xdr:rowOff>101600</xdr:rowOff>
    </xdr:to>
    <xdr:graphicFrame macro="">
      <xdr:nvGraphicFramePr>
        <xdr:cNvPr id="615279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927100</xdr:colOff>
      <xdr:row>77</xdr:row>
      <xdr:rowOff>127000</xdr:rowOff>
    </xdr:from>
    <xdr:to>
      <xdr:col>25</xdr:col>
      <xdr:colOff>558800</xdr:colOff>
      <xdr:row>100</xdr:row>
      <xdr:rowOff>12700</xdr:rowOff>
    </xdr:to>
    <xdr:graphicFrame macro="">
      <xdr:nvGraphicFramePr>
        <xdr:cNvPr id="6152799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965200</xdr:colOff>
      <xdr:row>96</xdr:row>
      <xdr:rowOff>25400</xdr:rowOff>
    </xdr:from>
    <xdr:to>
      <xdr:col>25</xdr:col>
      <xdr:colOff>596900</xdr:colOff>
      <xdr:row>118</xdr:row>
      <xdr:rowOff>114300</xdr:rowOff>
    </xdr:to>
    <xdr:graphicFrame macro="">
      <xdr:nvGraphicFramePr>
        <xdr:cNvPr id="6152799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27</xdr:row>
      <xdr:rowOff>0</xdr:rowOff>
    </xdr:from>
    <xdr:to>
      <xdr:col>26</xdr:col>
      <xdr:colOff>63500</xdr:colOff>
      <xdr:row>49</xdr:row>
      <xdr:rowOff>76200</xdr:rowOff>
    </xdr:to>
    <xdr:graphicFrame macro="">
      <xdr:nvGraphicFramePr>
        <xdr:cNvPr id="6152800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647700</xdr:colOff>
      <xdr:row>163</xdr:row>
      <xdr:rowOff>63500</xdr:rowOff>
    </xdr:from>
    <xdr:to>
      <xdr:col>25</xdr:col>
      <xdr:colOff>279400</xdr:colOff>
      <xdr:row>185</xdr:row>
      <xdr:rowOff>165100</xdr:rowOff>
    </xdr:to>
    <xdr:graphicFrame macro="">
      <xdr:nvGraphicFramePr>
        <xdr:cNvPr id="61528001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177800</xdr:colOff>
      <xdr:row>189</xdr:row>
      <xdr:rowOff>127000</xdr:rowOff>
    </xdr:from>
    <xdr:to>
      <xdr:col>24</xdr:col>
      <xdr:colOff>508000</xdr:colOff>
      <xdr:row>211</xdr:row>
      <xdr:rowOff>152400</xdr:rowOff>
    </xdr:to>
    <xdr:graphicFrame macro="">
      <xdr:nvGraphicFramePr>
        <xdr:cNvPr id="6152800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381000</xdr:colOff>
      <xdr:row>213</xdr:row>
      <xdr:rowOff>25400</xdr:rowOff>
    </xdr:from>
    <xdr:to>
      <xdr:col>25</xdr:col>
      <xdr:colOff>12700</xdr:colOff>
      <xdr:row>235</xdr:row>
      <xdr:rowOff>76200</xdr:rowOff>
    </xdr:to>
    <xdr:graphicFrame macro="">
      <xdr:nvGraphicFramePr>
        <xdr:cNvPr id="61528003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850900</xdr:colOff>
      <xdr:row>509</xdr:row>
      <xdr:rowOff>0</xdr:rowOff>
    </xdr:from>
    <xdr:to>
      <xdr:col>29</xdr:col>
      <xdr:colOff>546100</xdr:colOff>
      <xdr:row>527</xdr:row>
      <xdr:rowOff>63500</xdr:rowOff>
    </xdr:to>
    <xdr:graphicFrame macro="">
      <xdr:nvGraphicFramePr>
        <xdr:cNvPr id="6152800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838200</xdr:colOff>
      <xdr:row>528</xdr:row>
      <xdr:rowOff>152400</xdr:rowOff>
    </xdr:from>
    <xdr:to>
      <xdr:col>29</xdr:col>
      <xdr:colOff>533400</xdr:colOff>
      <xdr:row>546</xdr:row>
      <xdr:rowOff>165100</xdr:rowOff>
    </xdr:to>
    <xdr:graphicFrame macro="">
      <xdr:nvGraphicFramePr>
        <xdr:cNvPr id="615280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190500</xdr:colOff>
      <xdr:row>527</xdr:row>
      <xdr:rowOff>190500</xdr:rowOff>
    </xdr:from>
    <xdr:to>
      <xdr:col>44</xdr:col>
      <xdr:colOff>431800</xdr:colOff>
      <xdr:row>546</xdr:row>
      <xdr:rowOff>25400</xdr:rowOff>
    </xdr:to>
    <xdr:graphicFrame macro="">
      <xdr:nvGraphicFramePr>
        <xdr:cNvPr id="6152800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876300</xdr:colOff>
      <xdr:row>640</xdr:row>
      <xdr:rowOff>0</xdr:rowOff>
    </xdr:from>
    <xdr:to>
      <xdr:col>29</xdr:col>
      <xdr:colOff>584200</xdr:colOff>
      <xdr:row>658</xdr:row>
      <xdr:rowOff>114300</xdr:rowOff>
    </xdr:to>
    <xdr:graphicFrame macro="">
      <xdr:nvGraphicFramePr>
        <xdr:cNvPr id="6152800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0</xdr:colOff>
      <xdr:row>548</xdr:row>
      <xdr:rowOff>165100</xdr:rowOff>
    </xdr:from>
    <xdr:to>
      <xdr:col>28</xdr:col>
      <xdr:colOff>355600</xdr:colOff>
      <xdr:row>567</xdr:row>
      <xdr:rowOff>25400</xdr:rowOff>
    </xdr:to>
    <xdr:graphicFrame macro="">
      <xdr:nvGraphicFramePr>
        <xdr:cNvPr id="61528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25400</xdr:colOff>
      <xdr:row>570</xdr:row>
      <xdr:rowOff>127000</xdr:rowOff>
    </xdr:from>
    <xdr:to>
      <xdr:col>28</xdr:col>
      <xdr:colOff>381000</xdr:colOff>
      <xdr:row>588</xdr:row>
      <xdr:rowOff>152400</xdr:rowOff>
    </xdr:to>
    <xdr:graphicFrame macro="">
      <xdr:nvGraphicFramePr>
        <xdr:cNvPr id="615280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25400</xdr:colOff>
      <xdr:row>591</xdr:row>
      <xdr:rowOff>76200</xdr:rowOff>
    </xdr:from>
    <xdr:to>
      <xdr:col>28</xdr:col>
      <xdr:colOff>381000</xdr:colOff>
      <xdr:row>608</xdr:row>
      <xdr:rowOff>203200</xdr:rowOff>
    </xdr:to>
    <xdr:graphicFrame macro="">
      <xdr:nvGraphicFramePr>
        <xdr:cNvPr id="6152801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25400</xdr:colOff>
      <xdr:row>616</xdr:row>
      <xdr:rowOff>127000</xdr:rowOff>
    </xdr:from>
    <xdr:to>
      <xdr:col>28</xdr:col>
      <xdr:colOff>381000</xdr:colOff>
      <xdr:row>635</xdr:row>
      <xdr:rowOff>25400</xdr:rowOff>
    </xdr:to>
    <xdr:graphicFrame macro="">
      <xdr:nvGraphicFramePr>
        <xdr:cNvPr id="6152801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0</xdr:colOff>
      <xdr:row>908</xdr:row>
      <xdr:rowOff>190500</xdr:rowOff>
    </xdr:from>
    <xdr:to>
      <xdr:col>28</xdr:col>
      <xdr:colOff>355600</xdr:colOff>
      <xdr:row>927</xdr:row>
      <xdr:rowOff>165100</xdr:rowOff>
    </xdr:to>
    <xdr:graphicFrame macro="">
      <xdr:nvGraphicFramePr>
        <xdr:cNvPr id="6152801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63500</xdr:colOff>
      <xdr:row>849</xdr:row>
      <xdr:rowOff>0</xdr:rowOff>
    </xdr:from>
    <xdr:to>
      <xdr:col>28</xdr:col>
      <xdr:colOff>431800</xdr:colOff>
      <xdr:row>867</xdr:row>
      <xdr:rowOff>165100</xdr:rowOff>
    </xdr:to>
    <xdr:graphicFrame macro="">
      <xdr:nvGraphicFramePr>
        <xdr:cNvPr id="6152801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203200</xdr:colOff>
      <xdr:row>934</xdr:row>
      <xdr:rowOff>25400</xdr:rowOff>
    </xdr:from>
    <xdr:to>
      <xdr:col>28</xdr:col>
      <xdr:colOff>584200</xdr:colOff>
      <xdr:row>952</xdr:row>
      <xdr:rowOff>190500</xdr:rowOff>
    </xdr:to>
    <xdr:graphicFrame macro="">
      <xdr:nvGraphicFramePr>
        <xdr:cNvPr id="6152801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0</xdr:colOff>
      <xdr:row>891</xdr:row>
      <xdr:rowOff>0</xdr:rowOff>
    </xdr:from>
    <xdr:to>
      <xdr:col>28</xdr:col>
      <xdr:colOff>393700</xdr:colOff>
      <xdr:row>909</xdr:row>
      <xdr:rowOff>165100</xdr:rowOff>
    </xdr:to>
    <xdr:graphicFrame macro="">
      <xdr:nvGraphicFramePr>
        <xdr:cNvPr id="6152801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869</xdr:row>
      <xdr:rowOff>0</xdr:rowOff>
    </xdr:from>
    <xdr:to>
      <xdr:col>28</xdr:col>
      <xdr:colOff>368300</xdr:colOff>
      <xdr:row>887</xdr:row>
      <xdr:rowOff>165100</xdr:rowOff>
    </xdr:to>
    <xdr:graphicFrame macro="">
      <xdr:nvGraphicFramePr>
        <xdr:cNvPr id="6152801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38100</xdr:colOff>
      <xdr:row>123</xdr:row>
      <xdr:rowOff>152400</xdr:rowOff>
    </xdr:from>
    <xdr:to>
      <xdr:col>26</xdr:col>
      <xdr:colOff>63500</xdr:colOff>
      <xdr:row>149</xdr:row>
      <xdr:rowOff>88900</xdr:rowOff>
    </xdr:to>
    <xdr:graphicFrame macro="">
      <xdr:nvGraphicFramePr>
        <xdr:cNvPr id="6152801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7.vml"/><Relationship Id="rId2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8.vml"/><Relationship Id="rId2" Type="http://schemas.openxmlformats.org/officeDocument/2006/relationships/comments" Target="../comments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9.vml"/><Relationship Id="rId2" Type="http://schemas.openxmlformats.org/officeDocument/2006/relationships/comments" Target="../comments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0.vml"/><Relationship Id="rId2" Type="http://schemas.openxmlformats.org/officeDocument/2006/relationships/comments" Target="../comments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1.vml"/><Relationship Id="rId2" Type="http://schemas.openxmlformats.org/officeDocument/2006/relationships/comments" Target="../comments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2.vml"/><Relationship Id="rId2" Type="http://schemas.openxmlformats.org/officeDocument/2006/relationships/comments" Target="../comments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3.vml"/><Relationship Id="rId2" Type="http://schemas.openxmlformats.org/officeDocument/2006/relationships/comments" Target="../comments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4.vml"/><Relationship Id="rId2" Type="http://schemas.openxmlformats.org/officeDocument/2006/relationships/comments" Target="../comments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5.vml"/><Relationship Id="rId2" Type="http://schemas.openxmlformats.org/officeDocument/2006/relationships/comments" Target="../comments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6.vml"/><Relationship Id="rId2" Type="http://schemas.openxmlformats.org/officeDocument/2006/relationships/comments" Target="../comments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7.vml"/><Relationship Id="rId2" Type="http://schemas.openxmlformats.org/officeDocument/2006/relationships/comments" Target="../comments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8.vml"/><Relationship Id="rId2" Type="http://schemas.openxmlformats.org/officeDocument/2006/relationships/comments" Target="../comments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rgb="FFFFC000"/>
  </sheetPr>
  <dimension ref="A2:W64"/>
  <sheetViews>
    <sheetView showRuler="0" zoomScale="80" zoomScaleNormal="80" workbookViewId="0">
      <selection activeCell="B3" sqref="B3"/>
    </sheetView>
  </sheetViews>
  <sheetFormatPr baseColWidth="10" defaultColWidth="8.83203125" defaultRowHeight="15" x14ac:dyDescent="0.2"/>
  <cols>
    <col min="2" max="2" width="23.6640625" bestFit="1" customWidth="1"/>
  </cols>
  <sheetData>
    <row r="2" spans="2:19" x14ac:dyDescent="0.2">
      <c r="B2" s="7" t="s">
        <v>141</v>
      </c>
      <c r="C2" s="4">
        <v>2005</v>
      </c>
      <c r="D2" s="8">
        <v>2010</v>
      </c>
      <c r="E2" s="4">
        <v>2015</v>
      </c>
      <c r="F2" s="4">
        <v>2020</v>
      </c>
      <c r="G2" s="4">
        <v>2025</v>
      </c>
      <c r="H2" s="4">
        <v>2030</v>
      </c>
      <c r="I2" s="4">
        <v>2035</v>
      </c>
      <c r="J2" s="4">
        <v>2040</v>
      </c>
      <c r="K2" s="4">
        <v>2045</v>
      </c>
      <c r="L2" s="4">
        <v>2050</v>
      </c>
      <c r="M2" s="223">
        <v>2060</v>
      </c>
      <c r="N2" s="223">
        <v>2070</v>
      </c>
      <c r="O2" s="223">
        <v>2080</v>
      </c>
      <c r="P2" s="223">
        <v>2090</v>
      </c>
      <c r="Q2" s="223">
        <v>2100</v>
      </c>
    </row>
    <row r="3" spans="2:19" x14ac:dyDescent="0.2">
      <c r="B3" s="5" t="s">
        <v>542</v>
      </c>
      <c r="C3" s="321">
        <v>24.6</v>
      </c>
      <c r="D3" s="321">
        <v>24.700000000000003</v>
      </c>
      <c r="E3" s="321">
        <v>24.700000000000003</v>
      </c>
      <c r="F3" s="321">
        <v>24.8</v>
      </c>
      <c r="G3" s="321">
        <v>24.700000000000003</v>
      </c>
      <c r="H3" s="321">
        <v>24.700000000000003</v>
      </c>
      <c r="I3" s="321">
        <v>24.800000000000004</v>
      </c>
      <c r="J3" s="321">
        <v>25.099999999999998</v>
      </c>
      <c r="K3" s="321">
        <v>25.499999999999996</v>
      </c>
      <c r="L3" s="321">
        <v>26.099999999999998</v>
      </c>
      <c r="M3" s="321">
        <v>26.277586399489689</v>
      </c>
      <c r="N3" s="321">
        <v>26.525200552445114</v>
      </c>
      <c r="O3" s="321">
        <v>26.818426294516811</v>
      </c>
      <c r="P3" s="321">
        <v>27.093233211545286</v>
      </c>
      <c r="Q3" s="321">
        <v>27.351722029465648</v>
      </c>
      <c r="R3" s="167">
        <f>Q3/$Q$14</f>
        <v>2.8566024351841198E-3</v>
      </c>
      <c r="S3" s="5" t="s">
        <v>542</v>
      </c>
    </row>
    <row r="4" spans="2:19" x14ac:dyDescent="0.2">
      <c r="B4" s="6" t="s">
        <v>543</v>
      </c>
      <c r="C4" s="321">
        <v>82.5</v>
      </c>
      <c r="D4" s="321">
        <v>81.8</v>
      </c>
      <c r="E4" s="321">
        <v>81.5</v>
      </c>
      <c r="F4" s="321">
        <v>81.099999999999994</v>
      </c>
      <c r="G4" s="321">
        <v>80.599999999999994</v>
      </c>
      <c r="H4" s="321">
        <v>79.900000000000006</v>
      </c>
      <c r="I4" s="321">
        <v>80</v>
      </c>
      <c r="J4" s="321">
        <v>80.599999999999994</v>
      </c>
      <c r="K4" s="321">
        <v>81.7</v>
      </c>
      <c r="L4" s="321">
        <v>83.3</v>
      </c>
      <c r="M4" s="321">
        <v>80.611768461161958</v>
      </c>
      <c r="N4" s="321">
        <v>78.958511587259736</v>
      </c>
      <c r="O4" s="321">
        <v>78.227245644100378</v>
      </c>
      <c r="P4" s="321">
        <v>78.133410963712677</v>
      </c>
      <c r="Q4" s="321">
        <v>78.407308662170365</v>
      </c>
      <c r="R4" s="167">
        <f t="shared" ref="R4:R14" si="0">Q4/$Q$14</f>
        <v>8.1888265981681051E-3</v>
      </c>
      <c r="S4" s="6" t="s">
        <v>543</v>
      </c>
    </row>
    <row r="5" spans="2:19" x14ac:dyDescent="0.2">
      <c r="B5" s="6" t="s">
        <v>544</v>
      </c>
      <c r="C5" s="321">
        <v>60.800000000000004</v>
      </c>
      <c r="D5" s="321">
        <v>60.9</v>
      </c>
      <c r="E5" s="321">
        <v>60.9</v>
      </c>
      <c r="F5" s="321">
        <v>60.7</v>
      </c>
      <c r="G5" s="321">
        <v>60.300000000000004</v>
      </c>
      <c r="H5" s="321">
        <v>59.2</v>
      </c>
      <c r="I5" s="321">
        <v>59.4</v>
      </c>
      <c r="J5" s="321">
        <v>60</v>
      </c>
      <c r="K5" s="321">
        <v>61.3</v>
      </c>
      <c r="L5" s="321">
        <v>62.9</v>
      </c>
      <c r="M5" s="321">
        <v>60.935784486029767</v>
      </c>
      <c r="N5" s="321">
        <v>58.583408890324151</v>
      </c>
      <c r="O5" s="321">
        <v>56.909275749908552</v>
      </c>
      <c r="P5" s="321">
        <v>56.279292959568622</v>
      </c>
      <c r="Q5" s="321">
        <v>55.940661563685921</v>
      </c>
      <c r="R5" s="167">
        <f t="shared" si="0"/>
        <v>5.8424193502875331E-3</v>
      </c>
      <c r="S5" s="6" t="s">
        <v>544</v>
      </c>
    </row>
    <row r="6" spans="2:19" x14ac:dyDescent="0.2">
      <c r="B6" s="5" t="s">
        <v>545</v>
      </c>
      <c r="C6" s="321">
        <v>57.8</v>
      </c>
      <c r="D6" s="321">
        <v>57.6</v>
      </c>
      <c r="E6" s="321">
        <v>57.499999999999993</v>
      </c>
      <c r="F6" s="321">
        <v>57.1</v>
      </c>
      <c r="G6" s="321">
        <v>56.4</v>
      </c>
      <c r="H6" s="321">
        <v>55.5</v>
      </c>
      <c r="I6" s="321">
        <v>55.000000000000007</v>
      </c>
      <c r="J6" s="321">
        <v>55.2</v>
      </c>
      <c r="K6" s="321">
        <v>55.599999999999994</v>
      </c>
      <c r="L6" s="321">
        <v>56.199999999999996</v>
      </c>
      <c r="M6" s="321">
        <v>54.421026654655833</v>
      </c>
      <c r="N6" s="321">
        <v>52.568989323034472</v>
      </c>
      <c r="O6" s="321">
        <v>51.237863808364146</v>
      </c>
      <c r="P6" s="321">
        <v>50.489257560331502</v>
      </c>
      <c r="Q6" s="321">
        <v>50.040981212690234</v>
      </c>
      <c r="R6" s="167">
        <f t="shared" si="0"/>
        <v>5.2262591963013732E-3</v>
      </c>
      <c r="S6" s="5" t="s">
        <v>545</v>
      </c>
    </row>
    <row r="7" spans="2:19" x14ac:dyDescent="0.2">
      <c r="B7" s="6" t="s">
        <v>546</v>
      </c>
      <c r="C7" s="321">
        <v>62.8</v>
      </c>
      <c r="D7" s="321">
        <v>64.7</v>
      </c>
      <c r="E7" s="321">
        <v>66.400000000000006</v>
      </c>
      <c r="F7" s="321">
        <v>67.8</v>
      </c>
      <c r="G7" s="321">
        <v>69.099999999999994</v>
      </c>
      <c r="H7" s="321">
        <v>70.3</v>
      </c>
      <c r="I7" s="321">
        <v>71.7</v>
      </c>
      <c r="J7" s="321">
        <v>73.3</v>
      </c>
      <c r="K7" s="321">
        <v>75.099999999999994</v>
      </c>
      <c r="L7" s="321">
        <v>77</v>
      </c>
      <c r="M7" s="321">
        <v>78.600984161815759</v>
      </c>
      <c r="N7" s="321">
        <v>80.299334297029077</v>
      </c>
      <c r="O7" s="321">
        <v>82.136764455251807</v>
      </c>
      <c r="P7" s="321">
        <v>83.83200153155839</v>
      </c>
      <c r="Q7" s="321">
        <v>85.319181031160795</v>
      </c>
      <c r="R7" s="167">
        <f t="shared" si="0"/>
        <v>8.9106996641370208E-3</v>
      </c>
      <c r="S7" s="6" t="s">
        <v>546</v>
      </c>
    </row>
    <row r="8" spans="2:19" x14ac:dyDescent="0.2">
      <c r="B8" s="6" t="s">
        <v>547</v>
      </c>
      <c r="C8" s="321">
        <v>67.100000000000009</v>
      </c>
      <c r="D8" s="321">
        <v>69.100000000000009</v>
      </c>
      <c r="E8" s="321">
        <v>70.100000000000009</v>
      </c>
      <c r="F8" s="321">
        <v>70.800000000000011</v>
      </c>
      <c r="G8" s="321">
        <v>71.2</v>
      </c>
      <c r="H8" s="321">
        <v>71.600000000000009</v>
      </c>
      <c r="I8" s="321">
        <v>72.400000000000006</v>
      </c>
      <c r="J8" s="321">
        <v>73.400000000000006</v>
      </c>
      <c r="K8" s="321">
        <v>74.900000000000006</v>
      </c>
      <c r="L8" s="321">
        <v>76.699999999999989</v>
      </c>
      <c r="M8" s="321">
        <v>74.912734876954815</v>
      </c>
      <c r="N8" s="321">
        <v>73.244156809614054</v>
      </c>
      <c r="O8" s="321">
        <v>72.121556757633101</v>
      </c>
      <c r="P8" s="321">
        <v>71.695949762559835</v>
      </c>
      <c r="Q8" s="321">
        <v>71.996413161460325</v>
      </c>
      <c r="R8" s="167">
        <f t="shared" si="0"/>
        <v>7.519275347270247E-3</v>
      </c>
      <c r="S8" s="6" t="s">
        <v>547</v>
      </c>
    </row>
    <row r="9" spans="2:19" x14ac:dyDescent="0.2">
      <c r="B9" s="6" t="s">
        <v>548</v>
      </c>
      <c r="C9" s="321">
        <v>53.5</v>
      </c>
      <c r="D9" s="321">
        <v>56.6</v>
      </c>
      <c r="E9" s="321">
        <v>59.6</v>
      </c>
      <c r="F9" s="321">
        <v>61.4</v>
      </c>
      <c r="G9" s="321">
        <v>62.5</v>
      </c>
      <c r="H9" s="321">
        <v>63.099999999999994</v>
      </c>
      <c r="I9" s="321">
        <v>64.7</v>
      </c>
      <c r="J9" s="321">
        <v>66.7</v>
      </c>
      <c r="K9" s="321">
        <v>69</v>
      </c>
      <c r="L9" s="321">
        <v>72</v>
      </c>
      <c r="M9" s="321">
        <v>68.223872261755076</v>
      </c>
      <c r="N9" s="321">
        <v>64.066540615630828</v>
      </c>
      <c r="O9" s="321">
        <v>60.876129321509588</v>
      </c>
      <c r="P9" s="321">
        <v>58.727095392576643</v>
      </c>
      <c r="Q9" s="321">
        <v>57.167744220358692</v>
      </c>
      <c r="R9" s="167">
        <f t="shared" si="0"/>
        <v>5.9705753509023182E-3</v>
      </c>
      <c r="S9" s="6" t="s">
        <v>548</v>
      </c>
    </row>
    <row r="10" spans="2:19" x14ac:dyDescent="0.2">
      <c r="B10" s="5" t="s">
        <v>549</v>
      </c>
      <c r="C10" s="321">
        <v>19.600000000000001</v>
      </c>
      <c r="D10" s="321">
        <v>20.200000000000003</v>
      </c>
      <c r="E10" s="321">
        <v>20.6</v>
      </c>
      <c r="F10" s="321">
        <v>21.1</v>
      </c>
      <c r="G10" s="321">
        <v>21.5</v>
      </c>
      <c r="H10" s="321">
        <v>21.7</v>
      </c>
      <c r="I10" s="321">
        <v>22.1</v>
      </c>
      <c r="J10" s="321">
        <v>22.6</v>
      </c>
      <c r="K10" s="321">
        <v>23.1</v>
      </c>
      <c r="L10" s="321">
        <v>23.700000000000003</v>
      </c>
      <c r="M10" s="321">
        <v>23.881930390593141</v>
      </c>
      <c r="N10" s="321">
        <v>24.084100528544322</v>
      </c>
      <c r="O10" s="321">
        <v>24.328053357379915</v>
      </c>
      <c r="P10" s="321">
        <v>24.582661778468257</v>
      </c>
      <c r="Q10" s="321">
        <v>24.847793715989642</v>
      </c>
      <c r="R10" s="167">
        <f t="shared" si="0"/>
        <v>2.5950932069864771E-3</v>
      </c>
      <c r="S10" s="5" t="s">
        <v>549</v>
      </c>
    </row>
    <row r="11" spans="2:19" x14ac:dyDescent="0.2">
      <c r="B11" s="6" t="s">
        <v>550</v>
      </c>
      <c r="C11" s="321">
        <v>64.361000000000004</v>
      </c>
      <c r="D11" s="321">
        <v>66.398999999999972</v>
      </c>
      <c r="E11" s="321">
        <v>68.427999999999997</v>
      </c>
      <c r="F11" s="321">
        <v>70.290000000000006</v>
      </c>
      <c r="G11" s="321">
        <v>72.101000000000028</v>
      </c>
      <c r="H11" s="321">
        <v>73.656000000000034</v>
      </c>
      <c r="I11" s="321">
        <v>75.137000000000015</v>
      </c>
      <c r="J11" s="321">
        <v>76.534999999999982</v>
      </c>
      <c r="K11" s="321">
        <v>78.011000000000024</v>
      </c>
      <c r="L11" s="321">
        <v>79.465000000000003</v>
      </c>
      <c r="M11" s="321">
        <v>82.565535023163633</v>
      </c>
      <c r="N11" s="321">
        <v>84.949061336942066</v>
      </c>
      <c r="O11" s="321">
        <v>87.615151660502704</v>
      </c>
      <c r="P11" s="321">
        <v>90.400957905560489</v>
      </c>
      <c r="Q11" s="321">
        <v>92.705056787475684</v>
      </c>
      <c r="R11" s="167">
        <f t="shared" si="0"/>
        <v>9.6820774460816932E-3</v>
      </c>
      <c r="S11" s="6" t="s">
        <v>550</v>
      </c>
    </row>
    <row r="12" spans="2:19" x14ac:dyDescent="0.2">
      <c r="B12" s="6" t="s">
        <v>551</v>
      </c>
      <c r="C12" s="321">
        <v>7.4</v>
      </c>
      <c r="D12" s="321">
        <v>7.8</v>
      </c>
      <c r="E12" s="321">
        <v>8</v>
      </c>
      <c r="F12" s="321">
        <v>8.3000000000000007</v>
      </c>
      <c r="G12" s="321">
        <v>8.5</v>
      </c>
      <c r="H12" s="321">
        <v>8.6999999999999993</v>
      </c>
      <c r="I12" s="321">
        <v>9</v>
      </c>
      <c r="J12" s="321">
        <v>9.3000000000000007</v>
      </c>
      <c r="K12" s="321">
        <v>9.6999999999999993</v>
      </c>
      <c r="L12" s="321">
        <v>10.1</v>
      </c>
      <c r="M12" s="321">
        <v>9.8340398498005737</v>
      </c>
      <c r="N12" s="321">
        <v>9.5880515232458965</v>
      </c>
      <c r="O12" s="321">
        <v>9.4168557608165155</v>
      </c>
      <c r="P12" s="321">
        <v>9.3277748442821533</v>
      </c>
      <c r="Q12" s="321">
        <v>9.3049462476401974</v>
      </c>
      <c r="R12" s="167">
        <f t="shared" si="0"/>
        <v>9.7180470325164425E-4</v>
      </c>
      <c r="S12" s="6" t="s">
        <v>551</v>
      </c>
    </row>
    <row r="13" spans="2:19" x14ac:dyDescent="0.2">
      <c r="B13" s="6" t="s">
        <v>552</v>
      </c>
      <c r="C13" s="321">
        <v>4.8999999999999995</v>
      </c>
      <c r="D13" s="321">
        <v>5.2</v>
      </c>
      <c r="E13" s="321">
        <v>5.3</v>
      </c>
      <c r="F13" s="321">
        <v>5.5</v>
      </c>
      <c r="G13" s="321">
        <v>5.7</v>
      </c>
      <c r="H13" s="321">
        <v>5.8999999999999995</v>
      </c>
      <c r="I13" s="321">
        <v>6</v>
      </c>
      <c r="J13" s="321">
        <v>6.3</v>
      </c>
      <c r="K13" s="321">
        <v>6.5</v>
      </c>
      <c r="L13" s="321">
        <v>6.7</v>
      </c>
      <c r="M13" s="321">
        <v>6.911998538921404</v>
      </c>
      <c r="N13" s="321">
        <v>7.0957735740355643</v>
      </c>
      <c r="O13" s="321">
        <v>7.2711865211249824</v>
      </c>
      <c r="P13" s="321">
        <v>7.4331162641975599</v>
      </c>
      <c r="Q13" s="321">
        <v>7.5768822867321965</v>
      </c>
      <c r="R13" s="167">
        <f t="shared" si="0"/>
        <v>7.9132642427652891E-4</v>
      </c>
      <c r="S13" s="6" t="s">
        <v>552</v>
      </c>
    </row>
    <row r="14" spans="2:19" x14ac:dyDescent="0.2">
      <c r="B14" s="5" t="s">
        <v>140</v>
      </c>
      <c r="C14" s="321">
        <v>6499.3769999999986</v>
      </c>
      <c r="D14" s="321">
        <v>6894.2549848312119</v>
      </c>
      <c r="E14" s="321">
        <v>7286.4108089577521</v>
      </c>
      <c r="F14" s="321">
        <v>7657.7223879048015</v>
      </c>
      <c r="G14" s="321">
        <v>7993.3734338228069</v>
      </c>
      <c r="H14" s="321">
        <v>8289.8152597816515</v>
      </c>
      <c r="I14" s="321">
        <v>8550.5093375998295</v>
      </c>
      <c r="J14" s="321">
        <v>8780.0112831374554</v>
      </c>
      <c r="K14" s="321">
        <v>8973.8561353035202</v>
      </c>
      <c r="L14" s="321">
        <v>9125.9747773042691</v>
      </c>
      <c r="M14" s="321">
        <v>9349.798348925211</v>
      </c>
      <c r="N14" s="321">
        <v>9484.0496380651657</v>
      </c>
      <c r="O14" s="321">
        <v>9555.8683889588556</v>
      </c>
      <c r="P14" s="321">
        <v>9583.9642327887377</v>
      </c>
      <c r="Q14" s="321">
        <v>9574.9137830944674</v>
      </c>
      <c r="R14" s="167">
        <f t="shared" si="0"/>
        <v>1</v>
      </c>
      <c r="S14" s="5" t="s">
        <v>140</v>
      </c>
    </row>
    <row r="19" spans="2:23" x14ac:dyDescent="0.2">
      <c r="B19" s="345" t="s">
        <v>557</v>
      </c>
      <c r="C19" s="344"/>
      <c r="D19" s="345">
        <v>2005</v>
      </c>
      <c r="E19" s="348">
        <v>2010</v>
      </c>
      <c r="F19" s="345">
        <v>2015</v>
      </c>
      <c r="G19" s="345">
        <v>2020</v>
      </c>
      <c r="H19" s="345">
        <v>2025</v>
      </c>
      <c r="I19" s="345">
        <v>2030</v>
      </c>
      <c r="J19" s="345">
        <v>2035</v>
      </c>
      <c r="K19" s="345">
        <v>2040</v>
      </c>
      <c r="L19" s="345">
        <v>2045</v>
      </c>
      <c r="M19" s="345">
        <v>2050</v>
      </c>
      <c r="N19" s="345">
        <v>2055</v>
      </c>
      <c r="O19" s="345">
        <v>2060</v>
      </c>
      <c r="P19" s="345">
        <v>2065</v>
      </c>
      <c r="Q19" s="345">
        <v>2070</v>
      </c>
      <c r="R19" s="345">
        <v>2075</v>
      </c>
      <c r="S19" s="345">
        <v>2080</v>
      </c>
      <c r="T19" s="345">
        <v>2085</v>
      </c>
      <c r="U19" s="345">
        <v>2090</v>
      </c>
      <c r="V19" s="345">
        <v>2095</v>
      </c>
      <c r="W19" s="345">
        <v>2100</v>
      </c>
    </row>
    <row r="20" spans="2:23" x14ac:dyDescent="0.2">
      <c r="B20" s="346" t="s">
        <v>542</v>
      </c>
      <c r="C20" s="346" t="s">
        <v>558</v>
      </c>
      <c r="D20" s="351">
        <v>24.6</v>
      </c>
      <c r="E20" s="351">
        <v>24.700000000000003</v>
      </c>
      <c r="F20" s="351">
        <v>24.700000000000003</v>
      </c>
      <c r="G20" s="351">
        <v>24.8</v>
      </c>
      <c r="H20" s="351">
        <v>24.700000000000003</v>
      </c>
      <c r="I20" s="351">
        <v>24.700000000000003</v>
      </c>
      <c r="J20" s="351">
        <v>24.800000000000004</v>
      </c>
      <c r="K20" s="351">
        <v>25.099999999999998</v>
      </c>
      <c r="L20" s="351">
        <v>25.499999999999996</v>
      </c>
      <c r="M20" s="351">
        <v>26.099999999999998</v>
      </c>
      <c r="N20" s="352">
        <v>26.187552241425436</v>
      </c>
      <c r="O20" s="352">
        <v>26.277586399489689</v>
      </c>
      <c r="P20" s="352">
        <v>26.389895612358469</v>
      </c>
      <c r="Q20" s="352">
        <v>26.525200552445114</v>
      </c>
      <c r="R20" s="352">
        <v>26.672298545621189</v>
      </c>
      <c r="S20" s="352">
        <v>26.818426294516811</v>
      </c>
      <c r="T20" s="352">
        <v>26.957723648078783</v>
      </c>
      <c r="U20" s="352">
        <v>27.093233211545286</v>
      </c>
      <c r="V20" s="352">
        <v>27.223530662016664</v>
      </c>
      <c r="W20" s="352">
        <v>27.351722029465648</v>
      </c>
    </row>
    <row r="21" spans="2:23" x14ac:dyDescent="0.2">
      <c r="B21" s="347" t="s">
        <v>551</v>
      </c>
      <c r="C21" s="346" t="s">
        <v>558</v>
      </c>
      <c r="D21" s="351">
        <v>7.4</v>
      </c>
      <c r="E21" s="351">
        <v>7.8</v>
      </c>
      <c r="F21" s="351">
        <v>8</v>
      </c>
      <c r="G21" s="351">
        <v>8.3000000000000007</v>
      </c>
      <c r="H21" s="351">
        <v>8.5</v>
      </c>
      <c r="I21" s="351">
        <v>8.6999999999999993</v>
      </c>
      <c r="J21" s="351">
        <v>9</v>
      </c>
      <c r="K21" s="351">
        <v>9.3000000000000007</v>
      </c>
      <c r="L21" s="351">
        <v>9.6999999999999993</v>
      </c>
      <c r="M21" s="351">
        <v>10.1</v>
      </c>
      <c r="N21" s="352">
        <v>9.9698807655993757</v>
      </c>
      <c r="O21" s="352">
        <v>9.8340398498005737</v>
      </c>
      <c r="P21" s="352">
        <v>9.704427589584796</v>
      </c>
      <c r="Q21" s="352">
        <v>9.5880515232458965</v>
      </c>
      <c r="R21" s="352">
        <v>9.4920781944816461</v>
      </c>
      <c r="S21" s="352">
        <v>9.4168557608165155</v>
      </c>
      <c r="T21" s="352">
        <v>9.3618959112208735</v>
      </c>
      <c r="U21" s="352">
        <v>9.3277748442821533</v>
      </c>
      <c r="V21" s="352">
        <v>9.3105312258200694</v>
      </c>
      <c r="W21" s="352">
        <v>9.3049462476401974</v>
      </c>
    </row>
    <row r="22" spans="2:23" x14ac:dyDescent="0.2">
      <c r="B22" s="347" t="s">
        <v>543</v>
      </c>
      <c r="C22" s="346" t="s">
        <v>558</v>
      </c>
      <c r="D22" s="351">
        <v>82.5</v>
      </c>
      <c r="E22" s="351">
        <v>81.8</v>
      </c>
      <c r="F22" s="351">
        <v>81.5</v>
      </c>
      <c r="G22" s="351">
        <v>81.099999999999994</v>
      </c>
      <c r="H22" s="351">
        <v>80.599999999999994</v>
      </c>
      <c r="I22" s="351">
        <v>79.900000000000006</v>
      </c>
      <c r="J22" s="351">
        <v>80</v>
      </c>
      <c r="K22" s="351">
        <v>80.599999999999994</v>
      </c>
      <c r="L22" s="351">
        <v>81.7</v>
      </c>
      <c r="M22" s="351">
        <v>83.3</v>
      </c>
      <c r="N22" s="352">
        <v>81.872955635465047</v>
      </c>
      <c r="O22" s="352">
        <v>80.611768461161958</v>
      </c>
      <c r="P22" s="352">
        <v>79.637083965813957</v>
      </c>
      <c r="Q22" s="352">
        <v>78.958511587259736</v>
      </c>
      <c r="R22" s="352">
        <v>78.509473046890477</v>
      </c>
      <c r="S22" s="352">
        <v>78.227245644100378</v>
      </c>
      <c r="T22" s="352">
        <v>78.109975159037134</v>
      </c>
      <c r="U22" s="352">
        <v>78.133410963712677</v>
      </c>
      <c r="V22" s="352">
        <v>78.258504455474338</v>
      </c>
      <c r="W22" s="352">
        <v>78.407308662170365</v>
      </c>
    </row>
    <row r="23" spans="2:23" x14ac:dyDescent="0.2">
      <c r="B23" s="346" t="s">
        <v>544</v>
      </c>
      <c r="C23" s="346" t="s">
        <v>558</v>
      </c>
      <c r="D23" s="351">
        <v>60.800000000000004</v>
      </c>
      <c r="E23" s="351">
        <v>60.9</v>
      </c>
      <c r="F23" s="351">
        <v>60.9</v>
      </c>
      <c r="G23" s="351">
        <v>60.7</v>
      </c>
      <c r="H23" s="351">
        <v>60.300000000000004</v>
      </c>
      <c r="I23" s="351">
        <v>59.2</v>
      </c>
      <c r="J23" s="351">
        <v>59.4</v>
      </c>
      <c r="K23" s="351">
        <v>60</v>
      </c>
      <c r="L23" s="351">
        <v>61.3</v>
      </c>
      <c r="M23" s="351">
        <v>62.9</v>
      </c>
      <c r="N23" s="352">
        <v>61.985453270279777</v>
      </c>
      <c r="O23" s="352">
        <v>60.935784486029767</v>
      </c>
      <c r="P23" s="352">
        <v>59.755769106450181</v>
      </c>
      <c r="Q23" s="352">
        <v>58.583408890324151</v>
      </c>
      <c r="R23" s="352">
        <v>57.599056249886466</v>
      </c>
      <c r="S23" s="352">
        <v>56.909275749908552</v>
      </c>
      <c r="T23" s="352">
        <v>56.505422676714836</v>
      </c>
      <c r="U23" s="352">
        <v>56.279292959568622</v>
      </c>
      <c r="V23" s="352">
        <v>56.113932727826544</v>
      </c>
      <c r="W23" s="352">
        <v>55.940661563685921</v>
      </c>
    </row>
    <row r="24" spans="2:23" x14ac:dyDescent="0.2">
      <c r="B24" s="347" t="s">
        <v>545</v>
      </c>
      <c r="C24" s="346" t="s">
        <v>558</v>
      </c>
      <c r="D24" s="351">
        <v>57.8</v>
      </c>
      <c r="E24" s="351">
        <v>57.6</v>
      </c>
      <c r="F24" s="351">
        <v>57.499999999999993</v>
      </c>
      <c r="G24" s="351">
        <v>57.1</v>
      </c>
      <c r="H24" s="351">
        <v>56.4</v>
      </c>
      <c r="I24" s="351">
        <v>55.5</v>
      </c>
      <c r="J24" s="351">
        <v>55.000000000000007</v>
      </c>
      <c r="K24" s="351">
        <v>55.2</v>
      </c>
      <c r="L24" s="351">
        <v>55.599999999999994</v>
      </c>
      <c r="M24" s="351">
        <v>56.199999999999996</v>
      </c>
      <c r="N24" s="352">
        <v>55.358076631786503</v>
      </c>
      <c r="O24" s="352">
        <v>54.421026654655833</v>
      </c>
      <c r="P24" s="352">
        <v>53.45997140924333</v>
      </c>
      <c r="Q24" s="352">
        <v>52.568989323034472</v>
      </c>
      <c r="R24" s="352">
        <v>51.820798001714365</v>
      </c>
      <c r="S24" s="352">
        <v>51.237863808364146</v>
      </c>
      <c r="T24" s="352">
        <v>50.808182403503174</v>
      </c>
      <c r="U24" s="352">
        <v>50.489257560331502</v>
      </c>
      <c r="V24" s="352">
        <v>50.243063078120059</v>
      </c>
      <c r="W24" s="352">
        <v>50.040981212690234</v>
      </c>
    </row>
    <row r="25" spans="2:23" x14ac:dyDescent="0.2">
      <c r="B25" s="347" t="s">
        <v>546</v>
      </c>
      <c r="C25" s="346" t="s">
        <v>558</v>
      </c>
      <c r="D25" s="351">
        <v>62.8</v>
      </c>
      <c r="E25" s="351">
        <v>64.7</v>
      </c>
      <c r="F25" s="351">
        <v>66.400000000000006</v>
      </c>
      <c r="G25" s="351">
        <v>67.8</v>
      </c>
      <c r="H25" s="351">
        <v>69.099999999999994</v>
      </c>
      <c r="I25" s="351">
        <v>70.3</v>
      </c>
      <c r="J25" s="351">
        <v>71.7</v>
      </c>
      <c r="K25" s="351">
        <v>73.3</v>
      </c>
      <c r="L25" s="351">
        <v>75.099999999999994</v>
      </c>
      <c r="M25" s="351">
        <v>77</v>
      </c>
      <c r="N25" s="352">
        <v>77.815785357961261</v>
      </c>
      <c r="O25" s="352">
        <v>78.600984161815759</v>
      </c>
      <c r="P25" s="352">
        <v>79.417879300384882</v>
      </c>
      <c r="Q25" s="352">
        <v>80.299334297029077</v>
      </c>
      <c r="R25" s="352">
        <v>81.218930516823818</v>
      </c>
      <c r="S25" s="352">
        <v>82.136764455251807</v>
      </c>
      <c r="T25" s="352">
        <v>83.006971855159691</v>
      </c>
      <c r="U25" s="352">
        <v>83.83200153155839</v>
      </c>
      <c r="V25" s="352">
        <v>84.614544797214165</v>
      </c>
      <c r="W25" s="352">
        <v>85.319181031160795</v>
      </c>
    </row>
    <row r="26" spans="2:23" x14ac:dyDescent="0.2">
      <c r="B26" s="347" t="s">
        <v>547</v>
      </c>
      <c r="C26" s="346" t="s">
        <v>558</v>
      </c>
      <c r="D26" s="351">
        <v>67.100000000000009</v>
      </c>
      <c r="E26" s="351">
        <v>69.100000000000009</v>
      </c>
      <c r="F26" s="351">
        <v>70.100000000000009</v>
      </c>
      <c r="G26" s="351">
        <v>70.800000000000011</v>
      </c>
      <c r="H26" s="351">
        <v>71.2</v>
      </c>
      <c r="I26" s="351">
        <v>71.600000000000009</v>
      </c>
      <c r="J26" s="351">
        <v>72.400000000000006</v>
      </c>
      <c r="K26" s="351">
        <v>73.400000000000006</v>
      </c>
      <c r="L26" s="351">
        <v>74.900000000000006</v>
      </c>
      <c r="M26" s="351">
        <v>76.699999999999989</v>
      </c>
      <c r="N26" s="352">
        <v>75.83213155575018</v>
      </c>
      <c r="O26" s="352">
        <v>74.912734876954815</v>
      </c>
      <c r="P26" s="352">
        <v>74.027980038341056</v>
      </c>
      <c r="Q26" s="352">
        <v>73.244156809614054</v>
      </c>
      <c r="R26" s="352">
        <v>72.601873051096121</v>
      </c>
      <c r="S26" s="352">
        <v>72.121556757633101</v>
      </c>
      <c r="T26" s="352">
        <v>71.819154681667698</v>
      </c>
      <c r="U26" s="352">
        <v>71.695949762559835</v>
      </c>
      <c r="V26" s="352">
        <v>71.742564248096258</v>
      </c>
      <c r="W26" s="352">
        <v>71.996413161460325</v>
      </c>
    </row>
    <row r="27" spans="2:23" x14ac:dyDescent="0.2">
      <c r="B27" s="346" t="s">
        <v>548</v>
      </c>
      <c r="C27" s="346" t="s">
        <v>558</v>
      </c>
      <c r="D27" s="351">
        <v>53.5</v>
      </c>
      <c r="E27" s="351">
        <v>56.6</v>
      </c>
      <c r="F27" s="351">
        <v>59.6</v>
      </c>
      <c r="G27" s="351">
        <v>61.4</v>
      </c>
      <c r="H27" s="351">
        <v>62.5</v>
      </c>
      <c r="I27" s="351">
        <v>63.099999999999994</v>
      </c>
      <c r="J27" s="351">
        <v>64.7</v>
      </c>
      <c r="K27" s="351">
        <v>66.7</v>
      </c>
      <c r="L27" s="351">
        <v>69</v>
      </c>
      <c r="M27" s="351">
        <v>72</v>
      </c>
      <c r="N27" s="352">
        <v>70.29380658847036</v>
      </c>
      <c r="O27" s="352">
        <v>68.223872261755076</v>
      </c>
      <c r="P27" s="352">
        <v>66.07512424557585</v>
      </c>
      <c r="Q27" s="352">
        <v>64.066540615630828</v>
      </c>
      <c r="R27" s="352">
        <v>62.320851209235798</v>
      </c>
      <c r="S27" s="352">
        <v>60.876129321509588</v>
      </c>
      <c r="T27" s="352">
        <v>59.705759894665221</v>
      </c>
      <c r="U27" s="352">
        <v>58.727095392576643</v>
      </c>
      <c r="V27" s="352">
        <v>57.883379655066506</v>
      </c>
      <c r="W27" s="352">
        <v>57.167744220358692</v>
      </c>
    </row>
    <row r="28" spans="2:23" x14ac:dyDescent="0.2">
      <c r="B28" s="347" t="s">
        <v>552</v>
      </c>
      <c r="C28" s="346" t="s">
        <v>558</v>
      </c>
      <c r="D28" s="351">
        <v>4.8999999999999995</v>
      </c>
      <c r="E28" s="351">
        <v>5.2</v>
      </c>
      <c r="F28" s="351">
        <v>5.3</v>
      </c>
      <c r="G28" s="351">
        <v>5.5</v>
      </c>
      <c r="H28" s="351">
        <v>5.7</v>
      </c>
      <c r="I28" s="351">
        <v>5.8999999999999995</v>
      </c>
      <c r="J28" s="351">
        <v>6</v>
      </c>
      <c r="K28" s="351">
        <v>6.3</v>
      </c>
      <c r="L28" s="351">
        <v>6.5</v>
      </c>
      <c r="M28" s="351">
        <v>6.7</v>
      </c>
      <c r="N28" s="352">
        <v>6.8107728910733227</v>
      </c>
      <c r="O28" s="352">
        <v>6.911998538921404</v>
      </c>
      <c r="P28" s="352">
        <v>7.0058157662166529</v>
      </c>
      <c r="Q28" s="352">
        <v>7.0957735740355643</v>
      </c>
      <c r="R28" s="352">
        <v>7.1843778309075077</v>
      </c>
      <c r="S28" s="352">
        <v>7.2711865211249824</v>
      </c>
      <c r="T28" s="352">
        <v>7.3542734542737414</v>
      </c>
      <c r="U28" s="352">
        <v>7.4331162641975599</v>
      </c>
      <c r="V28" s="352">
        <v>7.5069961006622075</v>
      </c>
      <c r="W28" s="352">
        <v>7.5768822867321965</v>
      </c>
    </row>
    <row r="29" spans="2:23" x14ac:dyDescent="0.2">
      <c r="B29" s="347" t="s">
        <v>549</v>
      </c>
      <c r="C29" s="346" t="s">
        <v>558</v>
      </c>
      <c r="D29" s="351">
        <v>19.600000000000001</v>
      </c>
      <c r="E29" s="351">
        <v>20.200000000000003</v>
      </c>
      <c r="F29" s="351">
        <v>20.6</v>
      </c>
      <c r="G29" s="351">
        <v>21.1</v>
      </c>
      <c r="H29" s="351">
        <v>21.5</v>
      </c>
      <c r="I29" s="351">
        <v>21.7</v>
      </c>
      <c r="J29" s="351">
        <v>22.1</v>
      </c>
      <c r="K29" s="351">
        <v>22.6</v>
      </c>
      <c r="L29" s="351">
        <v>23.1</v>
      </c>
      <c r="M29" s="351">
        <v>23.700000000000003</v>
      </c>
      <c r="N29" s="352">
        <v>23.789008412521877</v>
      </c>
      <c r="O29" s="352">
        <v>23.881930390593141</v>
      </c>
      <c r="P29" s="352">
        <v>23.978010388899733</v>
      </c>
      <c r="Q29" s="352">
        <v>24.084100528544322</v>
      </c>
      <c r="R29" s="352">
        <v>24.202747131792879</v>
      </c>
      <c r="S29" s="352">
        <v>24.328053357379915</v>
      </c>
      <c r="T29" s="352">
        <v>24.455229800508945</v>
      </c>
      <c r="U29" s="352">
        <v>24.582661778468257</v>
      </c>
      <c r="V29" s="352">
        <v>24.712814941392153</v>
      </c>
      <c r="W29" s="352">
        <v>24.847793715989642</v>
      </c>
    </row>
    <row r="30" spans="2:23" x14ac:dyDescent="0.2">
      <c r="B30" s="347" t="s">
        <v>550</v>
      </c>
      <c r="C30" s="346" t="s">
        <v>558</v>
      </c>
      <c r="D30" s="351">
        <v>64.361000000000004</v>
      </c>
      <c r="E30" s="351">
        <v>66.398999999999972</v>
      </c>
      <c r="F30" s="351">
        <v>68.427999999999997</v>
      </c>
      <c r="G30" s="351">
        <v>70.290000000000006</v>
      </c>
      <c r="H30" s="351">
        <v>72.101000000000028</v>
      </c>
      <c r="I30" s="351">
        <v>73.656000000000034</v>
      </c>
      <c r="J30" s="351">
        <v>75.137000000000015</v>
      </c>
      <c r="K30" s="351">
        <v>76.534999999999982</v>
      </c>
      <c r="L30" s="351">
        <v>78.011000000000024</v>
      </c>
      <c r="M30" s="351">
        <v>79.465000000000003</v>
      </c>
      <c r="N30" s="352">
        <v>81.180170152748914</v>
      </c>
      <c r="O30" s="352">
        <v>82.565535023163633</v>
      </c>
      <c r="P30" s="352">
        <v>83.765522918426527</v>
      </c>
      <c r="Q30" s="352">
        <v>84.949061336942066</v>
      </c>
      <c r="R30" s="352">
        <v>86.226667076577982</v>
      </c>
      <c r="S30" s="352">
        <v>87.615151660502704</v>
      </c>
      <c r="T30" s="352">
        <v>89.039306733478512</v>
      </c>
      <c r="U30" s="352">
        <v>90.400957905560489</v>
      </c>
      <c r="V30" s="352">
        <v>91.62340991343055</v>
      </c>
      <c r="W30" s="352">
        <v>92.705056787475684</v>
      </c>
    </row>
    <row r="31" spans="2:23" x14ac:dyDescent="0.2">
      <c r="B31" s="346" t="s">
        <v>140</v>
      </c>
      <c r="C31" s="346" t="s">
        <v>558</v>
      </c>
      <c r="D31" s="349">
        <v>6499.3769999999986</v>
      </c>
      <c r="E31" s="350">
        <v>6894.2549848312119</v>
      </c>
      <c r="F31" s="349">
        <v>7286.4108089577521</v>
      </c>
      <c r="G31" s="349">
        <v>7657.7223879048015</v>
      </c>
      <c r="H31" s="349">
        <v>7993.3734338228069</v>
      </c>
      <c r="I31" s="349">
        <v>8289.8152597816515</v>
      </c>
      <c r="J31" s="349">
        <v>8550.5093375998295</v>
      </c>
      <c r="K31" s="349">
        <v>8780.0112831374554</v>
      </c>
      <c r="L31" s="349">
        <v>8973.8561353035202</v>
      </c>
      <c r="M31" s="349">
        <v>9125.9747773042691</v>
      </c>
      <c r="N31" s="349">
        <v>9251.0455449137226</v>
      </c>
      <c r="O31" s="349">
        <v>9349.798348925211</v>
      </c>
      <c r="P31" s="349">
        <v>9424.8646073170457</v>
      </c>
      <c r="Q31" s="349">
        <v>9484.0496380651657</v>
      </c>
      <c r="R31" s="349">
        <v>9527.1269492302781</v>
      </c>
      <c r="S31" s="349">
        <v>9555.8683889588556</v>
      </c>
      <c r="T31" s="349">
        <v>9575.0513471030026</v>
      </c>
      <c r="U31" s="349">
        <v>9583.9642327887377</v>
      </c>
      <c r="V31" s="349">
        <v>9583.7239339602238</v>
      </c>
      <c r="W31" s="349">
        <v>9574.9137830944674</v>
      </c>
    </row>
    <row r="34" spans="2:19" x14ac:dyDescent="0.2">
      <c r="B34" t="s">
        <v>601</v>
      </c>
      <c r="C34">
        <v>2005</v>
      </c>
      <c r="D34">
        <v>2010</v>
      </c>
      <c r="E34">
        <v>2015</v>
      </c>
      <c r="F34">
        <v>2020</v>
      </c>
      <c r="G34">
        <v>2025</v>
      </c>
      <c r="H34">
        <v>2030</v>
      </c>
      <c r="I34">
        <v>2035</v>
      </c>
      <c r="J34">
        <v>2040</v>
      </c>
      <c r="K34">
        <v>2045</v>
      </c>
      <c r="L34">
        <v>2050</v>
      </c>
      <c r="M34">
        <v>2060</v>
      </c>
      <c r="N34">
        <v>2070</v>
      </c>
      <c r="O34">
        <v>2080</v>
      </c>
      <c r="P34">
        <v>2090</v>
      </c>
      <c r="Q34">
        <v>2100</v>
      </c>
    </row>
    <row r="35" spans="2:19" x14ac:dyDescent="0.2">
      <c r="B35" t="s">
        <v>542</v>
      </c>
      <c r="C35">
        <v>24.6</v>
      </c>
      <c r="D35">
        <v>24.700000000000003</v>
      </c>
      <c r="E35">
        <v>24.700000000000003</v>
      </c>
      <c r="F35">
        <v>24.8</v>
      </c>
      <c r="G35">
        <v>24.700000000000003</v>
      </c>
      <c r="H35">
        <v>24.700000000000003</v>
      </c>
      <c r="I35">
        <v>24.800000000000004</v>
      </c>
      <c r="J35">
        <v>25.099999999999998</v>
      </c>
      <c r="K35">
        <v>25.499999999999996</v>
      </c>
      <c r="L35">
        <v>26.099999999999998</v>
      </c>
      <c r="M35">
        <v>26.277586399489689</v>
      </c>
      <c r="N35">
        <v>26.525200552445114</v>
      </c>
      <c r="O35">
        <v>26.818426294516811</v>
      </c>
      <c r="P35">
        <v>27.093233211545286</v>
      </c>
      <c r="Q35">
        <v>27.351722029465648</v>
      </c>
      <c r="R35">
        <v>2.8566024351841198E-3</v>
      </c>
      <c r="S35" t="s">
        <v>542</v>
      </c>
    </row>
    <row r="36" spans="2:19" x14ac:dyDescent="0.2">
      <c r="B36" t="s">
        <v>543</v>
      </c>
      <c r="C36">
        <v>82.5</v>
      </c>
      <c r="D36">
        <v>81.8</v>
      </c>
      <c r="E36">
        <v>81.5</v>
      </c>
      <c r="F36">
        <v>81.099999999999994</v>
      </c>
      <c r="G36">
        <v>80.599999999999994</v>
      </c>
      <c r="H36">
        <v>79.900000000000006</v>
      </c>
      <c r="I36">
        <v>80</v>
      </c>
      <c r="J36">
        <v>80.599999999999994</v>
      </c>
      <c r="K36">
        <v>81.7</v>
      </c>
      <c r="L36">
        <v>83.3</v>
      </c>
      <c r="M36">
        <v>80.611768461161958</v>
      </c>
      <c r="N36">
        <v>78.958511587259736</v>
      </c>
      <c r="O36">
        <v>78.227245644100378</v>
      </c>
      <c r="P36">
        <v>78.133410963712677</v>
      </c>
      <c r="Q36">
        <v>78.407308662170365</v>
      </c>
      <c r="R36">
        <v>8.1888265981681051E-3</v>
      </c>
      <c r="S36" t="s">
        <v>543</v>
      </c>
    </row>
    <row r="37" spans="2:19" x14ac:dyDescent="0.2">
      <c r="B37" t="s">
        <v>544</v>
      </c>
      <c r="C37">
        <v>60.800000000000004</v>
      </c>
      <c r="D37">
        <v>60.9</v>
      </c>
      <c r="E37">
        <v>60.9</v>
      </c>
      <c r="F37">
        <v>60.7</v>
      </c>
      <c r="G37">
        <v>60.300000000000004</v>
      </c>
      <c r="H37">
        <v>59.2</v>
      </c>
      <c r="I37">
        <v>59.4</v>
      </c>
      <c r="J37">
        <v>60</v>
      </c>
      <c r="K37">
        <v>61.3</v>
      </c>
      <c r="L37">
        <v>62.9</v>
      </c>
      <c r="M37">
        <v>60.935784486029767</v>
      </c>
      <c r="N37">
        <v>58.583408890324151</v>
      </c>
      <c r="O37">
        <v>56.909275749908552</v>
      </c>
      <c r="P37">
        <v>56.279292959568622</v>
      </c>
      <c r="Q37">
        <v>55.940661563685921</v>
      </c>
      <c r="R37">
        <v>5.8424193502875331E-3</v>
      </c>
      <c r="S37" t="s">
        <v>544</v>
      </c>
    </row>
    <row r="38" spans="2:19" x14ac:dyDescent="0.2">
      <c r="B38" t="s">
        <v>545</v>
      </c>
      <c r="C38">
        <v>57.8</v>
      </c>
      <c r="D38">
        <v>57.6</v>
      </c>
      <c r="E38">
        <v>57.499999999999993</v>
      </c>
      <c r="F38">
        <v>57.1</v>
      </c>
      <c r="G38">
        <v>56.4</v>
      </c>
      <c r="H38">
        <v>55.5</v>
      </c>
      <c r="I38">
        <v>55.000000000000007</v>
      </c>
      <c r="J38">
        <v>55.2</v>
      </c>
      <c r="K38">
        <v>55.599999999999994</v>
      </c>
      <c r="L38">
        <v>56.199999999999996</v>
      </c>
      <c r="M38">
        <v>54.421026654655833</v>
      </c>
      <c r="N38">
        <v>52.568989323034472</v>
      </c>
      <c r="O38">
        <v>51.237863808364146</v>
      </c>
      <c r="P38">
        <v>50.489257560331502</v>
      </c>
      <c r="Q38">
        <v>50.040981212690234</v>
      </c>
      <c r="R38">
        <v>5.2262591963013732E-3</v>
      </c>
      <c r="S38" t="s">
        <v>545</v>
      </c>
    </row>
    <row r="39" spans="2:19" x14ac:dyDescent="0.2">
      <c r="B39" t="s">
        <v>546</v>
      </c>
      <c r="C39">
        <v>62.8</v>
      </c>
      <c r="D39">
        <v>64.7</v>
      </c>
      <c r="E39">
        <v>66.400000000000006</v>
      </c>
      <c r="F39">
        <v>67.8</v>
      </c>
      <c r="G39">
        <v>69.099999999999994</v>
      </c>
      <c r="H39">
        <v>70.3</v>
      </c>
      <c r="I39">
        <v>71.7</v>
      </c>
      <c r="J39">
        <v>73.3</v>
      </c>
      <c r="K39">
        <v>75.099999999999994</v>
      </c>
      <c r="L39">
        <v>77</v>
      </c>
      <c r="M39">
        <v>78.600984161815759</v>
      </c>
      <c r="N39">
        <v>80.299334297029077</v>
      </c>
      <c r="O39">
        <v>82.136764455251807</v>
      </c>
      <c r="P39">
        <v>83.83200153155839</v>
      </c>
      <c r="Q39">
        <v>85.319181031160795</v>
      </c>
      <c r="R39">
        <v>8.9106996641370208E-3</v>
      </c>
      <c r="S39" t="s">
        <v>546</v>
      </c>
    </row>
    <row r="40" spans="2:19" x14ac:dyDescent="0.2">
      <c r="B40" t="s">
        <v>547</v>
      </c>
      <c r="C40">
        <v>67.100000000000009</v>
      </c>
      <c r="D40">
        <v>69.100000000000009</v>
      </c>
      <c r="E40">
        <v>70.100000000000009</v>
      </c>
      <c r="F40">
        <v>70.800000000000011</v>
      </c>
      <c r="G40">
        <v>71.2</v>
      </c>
      <c r="H40">
        <v>71.600000000000009</v>
      </c>
      <c r="I40">
        <v>72.400000000000006</v>
      </c>
      <c r="J40">
        <v>73.400000000000006</v>
      </c>
      <c r="K40">
        <v>74.900000000000006</v>
      </c>
      <c r="L40">
        <v>76.699999999999989</v>
      </c>
      <c r="M40">
        <v>74.912734876954815</v>
      </c>
      <c r="N40">
        <v>73.244156809614054</v>
      </c>
      <c r="O40">
        <v>72.121556757633101</v>
      </c>
      <c r="P40">
        <v>71.695949762559835</v>
      </c>
      <c r="Q40">
        <v>71.996413161460325</v>
      </c>
      <c r="R40">
        <v>7.519275347270247E-3</v>
      </c>
      <c r="S40" t="s">
        <v>547</v>
      </c>
    </row>
    <row r="41" spans="2:19" x14ac:dyDescent="0.2">
      <c r="B41" t="s">
        <v>548</v>
      </c>
      <c r="C41">
        <v>53.5</v>
      </c>
      <c r="D41">
        <v>56.6</v>
      </c>
      <c r="E41">
        <v>59.6</v>
      </c>
      <c r="F41">
        <v>61.4</v>
      </c>
      <c r="G41">
        <v>62.5</v>
      </c>
      <c r="H41">
        <v>63.099999999999994</v>
      </c>
      <c r="I41">
        <v>64.7</v>
      </c>
      <c r="J41">
        <v>66.7</v>
      </c>
      <c r="K41">
        <v>69</v>
      </c>
      <c r="L41">
        <v>72</v>
      </c>
      <c r="M41">
        <v>68.223872261755076</v>
      </c>
      <c r="N41">
        <v>64.066540615630828</v>
      </c>
      <c r="O41">
        <v>60.876129321509588</v>
      </c>
      <c r="P41">
        <v>58.727095392576643</v>
      </c>
      <c r="Q41">
        <v>57.167744220358692</v>
      </c>
      <c r="R41">
        <v>5.9705753509023182E-3</v>
      </c>
      <c r="S41" t="s">
        <v>548</v>
      </c>
    </row>
    <row r="42" spans="2:19" x14ac:dyDescent="0.2">
      <c r="B42" t="s">
        <v>549</v>
      </c>
      <c r="C42">
        <v>19.600000000000001</v>
      </c>
      <c r="D42">
        <v>20.200000000000003</v>
      </c>
      <c r="E42">
        <v>20.6</v>
      </c>
      <c r="F42">
        <v>21.1</v>
      </c>
      <c r="G42">
        <v>21.5</v>
      </c>
      <c r="H42">
        <v>21.7</v>
      </c>
      <c r="I42">
        <v>22.1</v>
      </c>
      <c r="J42">
        <v>22.6</v>
      </c>
      <c r="K42">
        <v>23.1</v>
      </c>
      <c r="L42">
        <v>23.700000000000003</v>
      </c>
      <c r="M42">
        <v>23.881930390593141</v>
      </c>
      <c r="N42">
        <v>24.084100528544322</v>
      </c>
      <c r="O42">
        <v>24.328053357379915</v>
      </c>
      <c r="P42">
        <v>24.582661778468257</v>
      </c>
      <c r="Q42">
        <v>24.847793715989642</v>
      </c>
      <c r="R42">
        <v>2.5950932069864771E-3</v>
      </c>
      <c r="S42" t="s">
        <v>549</v>
      </c>
    </row>
    <row r="43" spans="2:19" x14ac:dyDescent="0.2">
      <c r="B43" t="s">
        <v>550</v>
      </c>
      <c r="C43">
        <v>64.361000000000004</v>
      </c>
      <c r="D43">
        <v>66.398999999999972</v>
      </c>
      <c r="E43">
        <v>68.427999999999997</v>
      </c>
      <c r="F43">
        <v>70.290000000000006</v>
      </c>
      <c r="G43">
        <v>72.101000000000028</v>
      </c>
      <c r="H43">
        <v>73.656000000000034</v>
      </c>
      <c r="I43">
        <v>75.137000000000015</v>
      </c>
      <c r="J43">
        <v>76.534999999999982</v>
      </c>
      <c r="K43">
        <v>78.011000000000024</v>
      </c>
      <c r="L43">
        <v>79.465000000000003</v>
      </c>
      <c r="M43">
        <v>82.565535023163633</v>
      </c>
      <c r="N43">
        <v>84.949061336942066</v>
      </c>
      <c r="O43">
        <v>87.615151660502704</v>
      </c>
      <c r="P43">
        <v>90.400957905560489</v>
      </c>
      <c r="Q43">
        <v>92.705056787475684</v>
      </c>
      <c r="R43">
        <v>9.6820774460816932E-3</v>
      </c>
      <c r="S43" t="s">
        <v>550</v>
      </c>
    </row>
    <row r="44" spans="2:19" x14ac:dyDescent="0.2">
      <c r="B44" t="s">
        <v>551</v>
      </c>
      <c r="C44">
        <v>7.4</v>
      </c>
      <c r="D44">
        <v>7.8</v>
      </c>
      <c r="E44">
        <v>8</v>
      </c>
      <c r="F44">
        <v>8.3000000000000007</v>
      </c>
      <c r="G44">
        <v>8.5</v>
      </c>
      <c r="H44">
        <v>8.6999999999999993</v>
      </c>
      <c r="I44">
        <v>9</v>
      </c>
      <c r="J44">
        <v>9.3000000000000007</v>
      </c>
      <c r="K44">
        <v>9.6999999999999993</v>
      </c>
      <c r="L44">
        <v>10.1</v>
      </c>
      <c r="M44">
        <v>9.8340398498005737</v>
      </c>
      <c r="N44">
        <v>9.5880515232458965</v>
      </c>
      <c r="O44">
        <v>9.4168557608165155</v>
      </c>
      <c r="P44">
        <v>9.3277748442821533</v>
      </c>
      <c r="Q44">
        <v>9.3049462476401974</v>
      </c>
      <c r="R44">
        <v>9.7180470325164425E-4</v>
      </c>
      <c r="S44" t="s">
        <v>551</v>
      </c>
    </row>
    <row r="45" spans="2:19" x14ac:dyDescent="0.2">
      <c r="B45" t="s">
        <v>552</v>
      </c>
      <c r="C45">
        <v>4.8999999999999995</v>
      </c>
      <c r="D45">
        <v>5.2</v>
      </c>
      <c r="E45">
        <v>5.3</v>
      </c>
      <c r="F45">
        <v>5.5</v>
      </c>
      <c r="G45">
        <v>5.7</v>
      </c>
      <c r="H45">
        <v>5.8999999999999995</v>
      </c>
      <c r="I45">
        <v>6</v>
      </c>
      <c r="J45">
        <v>6.3</v>
      </c>
      <c r="K45">
        <v>6.5</v>
      </c>
      <c r="L45">
        <v>6.7</v>
      </c>
      <c r="M45">
        <v>6.911998538921404</v>
      </c>
      <c r="N45">
        <v>7.0957735740355643</v>
      </c>
      <c r="O45">
        <v>7.2711865211249824</v>
      </c>
      <c r="P45">
        <v>7.4331162641975599</v>
      </c>
      <c r="Q45">
        <v>7.5768822867321965</v>
      </c>
      <c r="R45">
        <v>7.9132642427652891E-4</v>
      </c>
      <c r="S45" t="s">
        <v>552</v>
      </c>
    </row>
    <row r="46" spans="2:19" x14ac:dyDescent="0.2">
      <c r="B46" t="s">
        <v>140</v>
      </c>
      <c r="C46">
        <v>6499.3769999999986</v>
      </c>
      <c r="D46">
        <v>6894.2549848312119</v>
      </c>
      <c r="E46">
        <v>7286.4108089577521</v>
      </c>
      <c r="F46">
        <v>7657.7223879048015</v>
      </c>
      <c r="G46">
        <v>7993.3734338228069</v>
      </c>
      <c r="H46">
        <v>8289.8152597816515</v>
      </c>
      <c r="I46">
        <v>8550.5093375998295</v>
      </c>
      <c r="J46">
        <v>8780.0112831374554</v>
      </c>
      <c r="K46">
        <v>8973.8561353035202</v>
      </c>
      <c r="L46">
        <v>9125.9747773042691</v>
      </c>
      <c r="M46">
        <v>9349.798348925211</v>
      </c>
      <c r="N46">
        <v>9484.0496380651657</v>
      </c>
      <c r="O46">
        <v>9555.8683889588556</v>
      </c>
      <c r="P46">
        <v>9583.9642327887377</v>
      </c>
      <c r="Q46">
        <v>9574.9137830944674</v>
      </c>
      <c r="R46">
        <v>1</v>
      </c>
      <c r="S46" t="s">
        <v>140</v>
      </c>
    </row>
    <row r="49" spans="1:17" x14ac:dyDescent="0.2">
      <c r="B49" t="s">
        <v>633</v>
      </c>
      <c r="C49" s="396">
        <v>3.5000000000000003E-2</v>
      </c>
    </row>
    <row r="51" spans="1:17" x14ac:dyDescent="0.2">
      <c r="A51" t="s">
        <v>639</v>
      </c>
      <c r="B51" t="s">
        <v>631</v>
      </c>
      <c r="C51">
        <v>2005</v>
      </c>
      <c r="D51">
        <v>2010</v>
      </c>
      <c r="E51">
        <v>2015</v>
      </c>
      <c r="F51">
        <v>2020</v>
      </c>
      <c r="G51">
        <v>2025</v>
      </c>
      <c r="H51">
        <v>2030</v>
      </c>
      <c r="I51">
        <v>2035</v>
      </c>
      <c r="J51">
        <v>2040</v>
      </c>
      <c r="K51">
        <v>2045</v>
      </c>
      <c r="L51">
        <v>2050</v>
      </c>
      <c r="M51">
        <v>2060</v>
      </c>
      <c r="N51">
        <v>2070</v>
      </c>
      <c r="O51">
        <v>2080</v>
      </c>
      <c r="P51">
        <v>2090</v>
      </c>
      <c r="Q51">
        <v>2100</v>
      </c>
    </row>
    <row r="52" spans="1:17" x14ac:dyDescent="0.2">
      <c r="B52" t="s">
        <v>24</v>
      </c>
      <c r="C52">
        <v>10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</row>
    <row r="53" spans="1:17" x14ac:dyDescent="0.2">
      <c r="B53" t="s">
        <v>393</v>
      </c>
      <c r="C53">
        <v>8</v>
      </c>
      <c r="D53">
        <v>8</v>
      </c>
      <c r="E53">
        <v>8</v>
      </c>
      <c r="F53">
        <v>8</v>
      </c>
      <c r="G53">
        <v>8</v>
      </c>
      <c r="H53">
        <v>8</v>
      </c>
      <c r="I53">
        <v>8</v>
      </c>
      <c r="J53">
        <v>8</v>
      </c>
      <c r="K53">
        <v>8</v>
      </c>
      <c r="L53">
        <v>8</v>
      </c>
      <c r="M53">
        <v>8</v>
      </c>
      <c r="N53">
        <v>8</v>
      </c>
      <c r="O53">
        <v>8</v>
      </c>
      <c r="P53">
        <v>8</v>
      </c>
      <c r="Q53">
        <v>8</v>
      </c>
    </row>
    <row r="54" spans="1:17" x14ac:dyDescent="0.2">
      <c r="B54" t="s">
        <v>19</v>
      </c>
      <c r="C54">
        <v>7</v>
      </c>
      <c r="D54">
        <v>7</v>
      </c>
      <c r="E54">
        <v>7</v>
      </c>
      <c r="F54">
        <v>7</v>
      </c>
      <c r="G54">
        <v>7</v>
      </c>
      <c r="H54">
        <v>7</v>
      </c>
      <c r="I54">
        <v>7</v>
      </c>
      <c r="J54">
        <v>7</v>
      </c>
      <c r="K54">
        <v>7</v>
      </c>
      <c r="L54">
        <v>7</v>
      </c>
      <c r="M54">
        <v>7</v>
      </c>
      <c r="N54">
        <v>7</v>
      </c>
      <c r="O54">
        <v>7</v>
      </c>
      <c r="P54">
        <v>7</v>
      </c>
      <c r="Q54">
        <v>7</v>
      </c>
    </row>
    <row r="56" spans="1:17" x14ac:dyDescent="0.2">
      <c r="A56" t="s">
        <v>640</v>
      </c>
      <c r="B56" t="s">
        <v>631</v>
      </c>
      <c r="C56">
        <v>2005</v>
      </c>
      <c r="D56">
        <v>2010</v>
      </c>
      <c r="E56">
        <v>2015</v>
      </c>
      <c r="F56">
        <v>2020</v>
      </c>
      <c r="G56">
        <v>2025</v>
      </c>
      <c r="H56">
        <v>2030</v>
      </c>
      <c r="I56">
        <v>2035</v>
      </c>
      <c r="J56">
        <v>2040</v>
      </c>
      <c r="K56">
        <v>2045</v>
      </c>
      <c r="L56">
        <v>2050</v>
      </c>
      <c r="M56">
        <v>2060</v>
      </c>
      <c r="N56">
        <v>2070</v>
      </c>
      <c r="O56">
        <v>2080</v>
      </c>
      <c r="P56">
        <v>2090</v>
      </c>
      <c r="Q56">
        <v>2100</v>
      </c>
    </row>
    <row r="57" spans="1:17" x14ac:dyDescent="0.2">
      <c r="B57" t="s">
        <v>24</v>
      </c>
      <c r="C57">
        <v>10</v>
      </c>
      <c r="D57">
        <v>10</v>
      </c>
      <c r="E57">
        <v>10</v>
      </c>
      <c r="F57">
        <v>10</v>
      </c>
      <c r="G57">
        <v>10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10</v>
      </c>
      <c r="N57">
        <v>10</v>
      </c>
      <c r="O57">
        <v>10</v>
      </c>
      <c r="P57">
        <v>10</v>
      </c>
      <c r="Q57">
        <v>10</v>
      </c>
    </row>
    <row r="58" spans="1:17" x14ac:dyDescent="0.2">
      <c r="B58" t="s">
        <v>393</v>
      </c>
      <c r="C58">
        <v>8</v>
      </c>
      <c r="D58">
        <v>8</v>
      </c>
      <c r="E58">
        <v>8</v>
      </c>
      <c r="F58">
        <v>8</v>
      </c>
      <c r="G58">
        <v>8</v>
      </c>
      <c r="H58">
        <v>8</v>
      </c>
      <c r="I58">
        <v>8</v>
      </c>
      <c r="J58">
        <v>8</v>
      </c>
      <c r="K58">
        <v>8</v>
      </c>
      <c r="L58">
        <v>8</v>
      </c>
      <c r="M58">
        <v>8</v>
      </c>
      <c r="N58">
        <v>8</v>
      </c>
      <c r="O58">
        <v>8</v>
      </c>
      <c r="P58">
        <v>8</v>
      </c>
      <c r="Q58">
        <v>8</v>
      </c>
    </row>
    <row r="59" spans="1:17" x14ac:dyDescent="0.2">
      <c r="B59" t="s">
        <v>19</v>
      </c>
      <c r="C59">
        <v>7</v>
      </c>
      <c r="D59">
        <v>7</v>
      </c>
      <c r="E59">
        <v>7</v>
      </c>
      <c r="F59">
        <v>7</v>
      </c>
      <c r="G59">
        <v>7</v>
      </c>
      <c r="H59">
        <v>7</v>
      </c>
      <c r="I59">
        <v>7</v>
      </c>
      <c r="J59">
        <v>7</v>
      </c>
      <c r="K59">
        <v>7</v>
      </c>
      <c r="L59">
        <v>7</v>
      </c>
      <c r="M59">
        <v>7</v>
      </c>
      <c r="N59">
        <v>7</v>
      </c>
      <c r="O59">
        <v>7</v>
      </c>
      <c r="P59">
        <v>7</v>
      </c>
      <c r="Q59">
        <v>7</v>
      </c>
    </row>
    <row r="61" spans="1:17" x14ac:dyDescent="0.2">
      <c r="A61" t="s">
        <v>641</v>
      </c>
      <c r="B61" t="s">
        <v>631</v>
      </c>
      <c r="C61">
        <v>2005</v>
      </c>
      <c r="D61">
        <v>2010</v>
      </c>
      <c r="E61">
        <v>2015</v>
      </c>
      <c r="F61">
        <v>2020</v>
      </c>
      <c r="G61">
        <v>2025</v>
      </c>
      <c r="H61">
        <v>2030</v>
      </c>
      <c r="I61">
        <v>2035</v>
      </c>
      <c r="J61">
        <v>2040</v>
      </c>
      <c r="K61">
        <v>2045</v>
      </c>
      <c r="L61">
        <v>2050</v>
      </c>
      <c r="M61">
        <v>2060</v>
      </c>
      <c r="N61">
        <v>2070</v>
      </c>
      <c r="O61">
        <v>2080</v>
      </c>
      <c r="P61">
        <v>2090</v>
      </c>
      <c r="Q61">
        <v>2100</v>
      </c>
    </row>
    <row r="62" spans="1:17" x14ac:dyDescent="0.2">
      <c r="B62" t="s">
        <v>24</v>
      </c>
      <c r="C62">
        <v>10</v>
      </c>
      <c r="D62">
        <v>10</v>
      </c>
      <c r="E62">
        <v>10</v>
      </c>
      <c r="F62">
        <v>10</v>
      </c>
      <c r="G62">
        <v>10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</row>
    <row r="63" spans="1:17" x14ac:dyDescent="0.2">
      <c r="B63" t="s">
        <v>393</v>
      </c>
      <c r="C63">
        <v>8</v>
      </c>
      <c r="D63">
        <v>8</v>
      </c>
      <c r="E63">
        <v>8</v>
      </c>
      <c r="F63">
        <v>8</v>
      </c>
      <c r="G63">
        <v>8</v>
      </c>
      <c r="H63">
        <v>8</v>
      </c>
      <c r="I63">
        <v>8</v>
      </c>
      <c r="J63">
        <v>8</v>
      </c>
      <c r="K63">
        <v>8</v>
      </c>
      <c r="L63">
        <v>8</v>
      </c>
      <c r="M63">
        <v>8</v>
      </c>
      <c r="N63">
        <v>8</v>
      </c>
      <c r="O63">
        <v>8</v>
      </c>
      <c r="P63">
        <v>8</v>
      </c>
      <c r="Q63">
        <v>8</v>
      </c>
    </row>
    <row r="64" spans="1:17" x14ac:dyDescent="0.2">
      <c r="B64" t="s">
        <v>19</v>
      </c>
      <c r="C64">
        <v>7</v>
      </c>
      <c r="D64">
        <v>7</v>
      </c>
      <c r="E64">
        <v>7</v>
      </c>
      <c r="F64">
        <v>7</v>
      </c>
      <c r="G64">
        <v>7</v>
      </c>
      <c r="H64">
        <v>7</v>
      </c>
      <c r="I64">
        <v>7</v>
      </c>
      <c r="J64">
        <v>7</v>
      </c>
      <c r="K64">
        <v>7</v>
      </c>
      <c r="L64">
        <v>7</v>
      </c>
      <c r="M64">
        <v>7</v>
      </c>
      <c r="N64">
        <v>7</v>
      </c>
      <c r="O64">
        <v>7</v>
      </c>
      <c r="P64">
        <v>7</v>
      </c>
      <c r="Q64">
        <v>7</v>
      </c>
    </row>
  </sheetData>
  <phoneticPr fontId="22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>
    <tabColor rgb="FFFFC000"/>
    <pageSetUpPr fitToPage="1"/>
  </sheetPr>
  <dimension ref="A1:AG1208"/>
  <sheetViews>
    <sheetView showRuler="0" zoomScale="70" zoomScaleNormal="70" zoomScaleSheetLayoutView="85" zoomScalePageLayoutView="85" workbookViewId="0">
      <selection activeCell="C7" sqref="C7"/>
    </sheetView>
  </sheetViews>
  <sheetFormatPr baseColWidth="10" defaultColWidth="9.1640625" defaultRowHeight="15" x14ac:dyDescent="0.2"/>
  <cols>
    <col min="1" max="1" width="18.6640625" style="17" customWidth="1"/>
    <col min="2" max="2" width="27.1640625" style="17" customWidth="1"/>
    <col min="3" max="11" width="14.33203125" style="17" customWidth="1"/>
    <col min="12" max="12" width="10.6640625" style="18" customWidth="1"/>
    <col min="13" max="13" width="23.6640625" style="295" customWidth="1"/>
    <col min="14" max="14" width="20.5" style="295" bestFit="1" customWidth="1"/>
    <col min="15" max="15" width="13.6640625" style="295" bestFit="1" customWidth="1"/>
    <col min="16" max="16" width="32.33203125" style="17" bestFit="1" customWidth="1"/>
    <col min="17" max="17" width="29.6640625" style="17" bestFit="1" customWidth="1"/>
    <col min="18" max="18" width="13.83203125" style="17" bestFit="1" customWidth="1"/>
    <col min="19" max="21" width="9.1640625" style="17"/>
    <col min="22" max="22" width="15.33203125" style="17" customWidth="1"/>
    <col min="23" max="16384" width="9.1640625" style="17"/>
  </cols>
  <sheetData>
    <row r="1" spans="1:18" x14ac:dyDescent="0.2">
      <c r="B1" s="11" t="s">
        <v>35</v>
      </c>
      <c r="C1" s="280" t="s">
        <v>626</v>
      </c>
      <c r="D1" s="11"/>
      <c r="H1" s="28"/>
      <c r="Q1" s="29"/>
      <c r="R1" s="29"/>
    </row>
    <row r="2" spans="1:18" x14ac:dyDescent="0.2">
      <c r="Q2" s="30"/>
      <c r="R2" s="18"/>
    </row>
    <row r="3" spans="1:18" x14ac:dyDescent="0.2">
      <c r="A3" s="280" t="s">
        <v>474</v>
      </c>
      <c r="B3" s="28" t="s">
        <v>232</v>
      </c>
      <c r="D3" s="61"/>
      <c r="E3" s="61"/>
      <c r="F3" s="61"/>
      <c r="G3" s="61"/>
      <c r="H3" s="61"/>
      <c r="I3" s="61"/>
      <c r="J3" s="61"/>
      <c r="K3" s="61"/>
      <c r="L3" s="307"/>
      <c r="Q3" s="30"/>
      <c r="R3" s="18"/>
    </row>
    <row r="4" spans="1:18" x14ac:dyDescent="0.2">
      <c r="B4" s="28" t="s">
        <v>43</v>
      </c>
      <c r="Q4" s="30"/>
      <c r="R4" s="18"/>
    </row>
    <row r="5" spans="1:18" x14ac:dyDescent="0.2">
      <c r="Q5" s="30"/>
      <c r="R5" s="18"/>
    </row>
    <row r="6" spans="1:18" x14ac:dyDescent="0.2">
      <c r="B6" s="76" t="s">
        <v>85</v>
      </c>
      <c r="C6" s="263">
        <v>2010</v>
      </c>
      <c r="D6" s="359">
        <v>2015</v>
      </c>
      <c r="E6" s="359">
        <v>2020</v>
      </c>
      <c r="F6" s="359">
        <v>2025</v>
      </c>
      <c r="G6" s="359">
        <v>2030</v>
      </c>
      <c r="H6" s="359">
        <v>2035</v>
      </c>
      <c r="I6" s="359">
        <v>2040</v>
      </c>
      <c r="J6" s="359">
        <v>2045</v>
      </c>
      <c r="K6" s="359">
        <v>2050</v>
      </c>
    </row>
    <row r="7" spans="1:18" x14ac:dyDescent="0.2">
      <c r="B7" s="77" t="s">
        <v>18</v>
      </c>
      <c r="C7" s="78">
        <f>SUMIF(C_A01a!$C$5:$C$988,'Global Results'!$M7,C_A01a!D$5:D$988)</f>
        <v>468.67782599297004</v>
      </c>
      <c r="D7" s="78">
        <f>SUMIF(C_A01a!$C$5:$C$988,'Global Results'!$M7,C_A01a!E$5:E$988)</f>
        <v>286.77772836412902</v>
      </c>
      <c r="E7" s="78">
        <f>SUMIF(C_A01a!$C$5:$C$988,'Global Results'!$M7,C_A01a!F$5:F$988)</f>
        <v>388.873042032277</v>
      </c>
      <c r="F7" s="78">
        <f>SUMIF(C_A01a!$C$5:$C$988,'Global Results'!$M7,C_A01a!G$5:G$988)</f>
        <v>566.93190494513999</v>
      </c>
      <c r="G7" s="78">
        <f>SUMIF(C_A01a!$C$5:$C$988,'Global Results'!$M7,C_A01a!H$5:H$988)</f>
        <v>634.94652480554703</v>
      </c>
      <c r="H7" s="78">
        <f>SUMIF(C_A01a!$C$5:$C$988,'Global Results'!$M7,C_A01a!I$5:I$988)</f>
        <v>506.464308754961</v>
      </c>
      <c r="I7" s="78">
        <f>SUMIF(C_A01a!$C$5:$C$988,'Global Results'!$M7,C_A01a!J$5:J$988)</f>
        <v>596.80496696890305</v>
      </c>
      <c r="J7" s="78">
        <f>SUMIF(C_A01a!$C$5:$C$988,'Global Results'!$M7,C_A01a!K$5:K$988)</f>
        <v>666.99279653413191</v>
      </c>
      <c r="K7" s="78">
        <f>SUMIF(C_A01a!$C$5:$C$988,'Global Results'!$M7,C_A01a!L$5:L$988)</f>
        <v>766.74354478523787</v>
      </c>
      <c r="M7" s="295" t="s">
        <v>2</v>
      </c>
    </row>
    <row r="8" spans="1:18" s="18" customFormat="1" x14ac:dyDescent="0.2">
      <c r="B8" s="73" t="s">
        <v>29</v>
      </c>
      <c r="C8" s="79">
        <f>SUMIF(C_A01a!$C$5:$C$988,'Global Results'!$M8,C_A01a!D$5:D$988)</f>
        <v>0</v>
      </c>
      <c r="D8" s="79">
        <f>SUMIF(C_A01a!$C$5:$C$988,'Global Results'!$M8,C_A01a!E$5:E$988)</f>
        <v>0</v>
      </c>
      <c r="E8" s="79">
        <f>SUMIF(C_A01a!$C$5:$C$988,'Global Results'!$M8,C_A01a!F$5:F$988)</f>
        <v>0</v>
      </c>
      <c r="F8" s="79">
        <f>SUMIF(C_A01a!$C$5:$C$988,'Global Results'!$M8,C_A01a!G$5:G$988)</f>
        <v>39.283856936531002</v>
      </c>
      <c r="G8" s="79">
        <f>SUMIF(C_A01a!$C$5:$C$988,'Global Results'!$M8,C_A01a!H$5:H$988)</f>
        <v>63.649982078826</v>
      </c>
      <c r="H8" s="79">
        <f>SUMIF(C_A01a!$C$5:$C$988,'Global Results'!$M8,C_A01a!I$5:I$988)</f>
        <v>156.84843167488401</v>
      </c>
      <c r="I8" s="79">
        <f>SUMIF(C_A01a!$C$5:$C$988,'Global Results'!$M8,C_A01a!J$5:J$988)</f>
        <v>171.724834678185</v>
      </c>
      <c r="J8" s="79">
        <f>SUMIF(C_A01a!$C$5:$C$988,'Global Results'!$M8,C_A01a!K$5:K$988)</f>
        <v>264.39306358446601</v>
      </c>
      <c r="K8" s="79">
        <f>SUMIF(C_A01a!$C$5:$C$988,'Global Results'!$M8,C_A01a!L$5:L$988)</f>
        <v>734.37122042821215</v>
      </c>
      <c r="M8" s="296" t="s">
        <v>32</v>
      </c>
      <c r="N8" s="296"/>
      <c r="O8" s="296"/>
    </row>
    <row r="9" spans="1:18" x14ac:dyDescent="0.2">
      <c r="B9" s="77" t="s">
        <v>19</v>
      </c>
      <c r="C9" s="78">
        <f>SUMIF(C_A01a!$C$5:$C$988,'Global Results'!$M9,C_A01a!D$5:D$988)</f>
        <v>3002.1002953367029</v>
      </c>
      <c r="D9" s="78">
        <f>SUMIF(C_A01a!$C$5:$C$988,'Global Results'!$M9,C_A01a!E$5:E$988)</f>
        <v>3081.4792982807298</v>
      </c>
      <c r="E9" s="78">
        <f>SUMIF(C_A01a!$C$5:$C$988,'Global Results'!$M9,C_A01a!F$5:F$988)</f>
        <v>2798.2060772912628</v>
      </c>
      <c r="F9" s="78">
        <f>SUMIF(C_A01a!$C$5:$C$988,'Global Results'!$M9,C_A01a!G$5:G$988)</f>
        <v>2292.7899534210751</v>
      </c>
      <c r="G9" s="78">
        <f>SUMIF(C_A01a!$C$5:$C$988,'Global Results'!$M9,C_A01a!H$5:H$988)</f>
        <v>2132.394372899756</v>
      </c>
      <c r="H9" s="78">
        <f>SUMIF(C_A01a!$C$5:$C$988,'Global Results'!$M9,C_A01a!I$5:I$988)</f>
        <v>1752.2161476575338</v>
      </c>
      <c r="I9" s="78">
        <f>SUMIF(C_A01a!$C$5:$C$988,'Global Results'!$M9,C_A01a!J$5:J$988)</f>
        <v>1498.447466296258</v>
      </c>
      <c r="J9" s="78">
        <f>SUMIF(C_A01a!$C$5:$C$988,'Global Results'!$M9,C_A01a!K$5:K$988)</f>
        <v>946.92810658022609</v>
      </c>
      <c r="K9" s="78">
        <f>SUMIF(C_A01a!$C$5:$C$988,'Global Results'!$M9,C_A01a!L$5:L$988)</f>
        <v>193.07316276523699</v>
      </c>
      <c r="M9" s="295" t="s">
        <v>3</v>
      </c>
    </row>
    <row r="10" spans="1:18" s="18" customFormat="1" x14ac:dyDescent="0.2">
      <c r="B10" s="73" t="s">
        <v>30</v>
      </c>
      <c r="C10" s="79">
        <f>SUMIF(C_A01a!$C$5:$C$988,'Global Results'!$M10,C_A01a!D$5:D$988)</f>
        <v>0</v>
      </c>
      <c r="D10" s="79">
        <f>SUMIF(C_A01a!$C$5:$C$988,'Global Results'!$M10,C_A01a!E$5:E$988)</f>
        <v>0</v>
      </c>
      <c r="E10" s="79">
        <f>SUMIF(C_A01a!$C$5:$C$988,'Global Results'!$M10,C_A01a!F$5:F$988)</f>
        <v>0</v>
      </c>
      <c r="F10" s="79">
        <f>SUMIF(C_A01a!$C$5:$C$988,'Global Results'!$M10,C_A01a!G$5:G$988)</f>
        <v>82.365104808672015</v>
      </c>
      <c r="G10" s="79">
        <f>SUMIF(C_A01a!$C$5:$C$988,'Global Results'!$M10,C_A01a!H$5:H$988)</f>
        <v>222.01764201611098</v>
      </c>
      <c r="H10" s="79">
        <f>SUMIF(C_A01a!$C$5:$C$988,'Global Results'!$M10,C_A01a!I$5:I$988)</f>
        <v>306.98095316492697</v>
      </c>
      <c r="I10" s="79">
        <f>SUMIF(C_A01a!$C$5:$C$988,'Global Results'!$M10,C_A01a!J$5:J$988)</f>
        <v>502.47069726103001</v>
      </c>
      <c r="J10" s="79">
        <f>SUMIF(C_A01a!$C$5:$C$988,'Global Results'!$M10,C_A01a!K$5:K$988)</f>
        <v>680.56221453077694</v>
      </c>
      <c r="K10" s="79">
        <f>SUMIF(C_A01a!$C$5:$C$988,'Global Results'!$M10,C_A01a!L$5:L$988)</f>
        <v>738.73734705208199</v>
      </c>
      <c r="M10" s="296" t="s">
        <v>33</v>
      </c>
      <c r="N10" s="296"/>
      <c r="O10" s="296"/>
    </row>
    <row r="11" spans="1:18" x14ac:dyDescent="0.2">
      <c r="B11" s="77" t="s">
        <v>20</v>
      </c>
      <c r="C11" s="78">
        <f>SUMIF(C_A01a!$C$5:$C$988,'Global Results'!$M11,C_A01a!D$5:D$988)</f>
        <v>3216.0076609582566</v>
      </c>
      <c r="D11" s="78">
        <f>SUMIF(C_A01a!$C$5:$C$988,'Global Results'!$M11,C_A01a!E$5:E$988)</f>
        <v>4274.3093473739209</v>
      </c>
      <c r="E11" s="78">
        <f>SUMIF(C_A01a!$C$5:$C$988,'Global Results'!$M11,C_A01a!F$5:F$988)</f>
        <v>4198.7786891092137</v>
      </c>
      <c r="F11" s="78">
        <f>SUMIF(C_A01a!$C$5:$C$988,'Global Results'!$M11,C_A01a!G$5:G$988)</f>
        <v>4257.2599581817631</v>
      </c>
      <c r="G11" s="78">
        <f>SUMIF(C_A01a!$C$5:$C$988,'Global Results'!$M11,C_A01a!H$5:H$988)</f>
        <v>3236.9318317678526</v>
      </c>
      <c r="H11" s="78">
        <f>SUMIF(C_A01a!$C$5:$C$988,'Global Results'!$M11,C_A01a!I$5:I$988)</f>
        <v>3243.3200495279889</v>
      </c>
      <c r="I11" s="78">
        <f>SUMIF(C_A01a!$C$5:$C$988,'Global Results'!$M11,C_A01a!J$5:J$988)</f>
        <v>2289.7922838073609</v>
      </c>
      <c r="J11" s="78">
        <f>SUMIF(C_A01a!$C$5:$C$988,'Global Results'!$M11,C_A01a!K$5:K$988)</f>
        <v>2142.4040995989649</v>
      </c>
      <c r="K11" s="78">
        <f>SUMIF(C_A01a!$C$5:$C$988,'Global Results'!$M11,C_A01a!L$5:L$988)</f>
        <v>1745.861873111744</v>
      </c>
      <c r="M11" s="295" t="s">
        <v>4</v>
      </c>
    </row>
    <row r="12" spans="1:18" s="18" customFormat="1" x14ac:dyDescent="0.2">
      <c r="B12" s="73" t="s">
        <v>31</v>
      </c>
      <c r="C12" s="79">
        <f>SUMIF(C_A01a!$C$5:$C$988,'Global Results'!$M12,C_A01a!D$5:D$988)</f>
        <v>0</v>
      </c>
      <c r="D12" s="79">
        <f>SUMIF(C_A01a!$C$5:$C$988,'Global Results'!$M12,C_A01a!E$5:E$988)</f>
        <v>0</v>
      </c>
      <c r="E12" s="79">
        <f>SUMIF(C_A01a!$C$5:$C$988,'Global Results'!$M12,C_A01a!F$5:F$988)</f>
        <v>0</v>
      </c>
      <c r="F12" s="79">
        <f>SUMIF(C_A01a!$C$5:$C$988,'Global Results'!$M12,C_A01a!G$5:G$988)</f>
        <v>91.196795361282</v>
      </c>
      <c r="G12" s="79">
        <f>SUMIF(C_A01a!$C$5:$C$988,'Global Results'!$M12,C_A01a!H$5:H$988)</f>
        <v>177.86215623503603</v>
      </c>
      <c r="H12" s="79">
        <f>SUMIF(C_A01a!$C$5:$C$988,'Global Results'!$M12,C_A01a!I$5:I$988)</f>
        <v>283.17555524643001</v>
      </c>
      <c r="I12" s="79">
        <f>SUMIF(C_A01a!$C$5:$C$988,'Global Results'!$M12,C_A01a!J$5:J$988)</f>
        <v>388.14909014635396</v>
      </c>
      <c r="J12" s="79">
        <f>SUMIF(C_A01a!$C$5:$C$988,'Global Results'!$M12,C_A01a!K$5:K$988)</f>
        <v>493.525850169374</v>
      </c>
      <c r="K12" s="79">
        <f>SUMIF(C_A01a!$C$5:$C$988,'Global Results'!$M12,C_A01a!L$5:L$988)</f>
        <v>536.38042266010007</v>
      </c>
      <c r="M12" s="296" t="s">
        <v>34</v>
      </c>
      <c r="N12" s="296"/>
      <c r="O12" s="296"/>
    </row>
    <row r="13" spans="1:18" x14ac:dyDescent="0.2">
      <c r="B13" s="77" t="s">
        <v>21</v>
      </c>
      <c r="C13" s="78">
        <f>SUMIF(C_A01a!$C$5:$C$988,'Global Results'!$M13,C_A01a!D$5:D$988)</f>
        <v>20.131739999999997</v>
      </c>
      <c r="D13" s="78">
        <f>SUMIF(C_A01a!$C$5:$C$988,'Global Results'!$M13,C_A01a!E$5:E$988)</f>
        <v>39.280929991272004</v>
      </c>
      <c r="E13" s="78">
        <f>SUMIF(C_A01a!$C$5:$C$988,'Global Results'!$M13,C_A01a!F$5:F$988)</f>
        <v>54.951638637637998</v>
      </c>
      <c r="F13" s="78">
        <f>SUMIF(C_A01a!$C$5:$C$988,'Global Results'!$M13,C_A01a!G$5:G$988)</f>
        <v>80.450415155627994</v>
      </c>
      <c r="G13" s="78">
        <f>SUMIF(C_A01a!$C$5:$C$988,'Global Results'!$M13,C_A01a!H$5:H$988)</f>
        <v>96.126895656885992</v>
      </c>
      <c r="H13" s="78">
        <f>SUMIF(C_A01a!$C$5:$C$988,'Global Results'!$M13,C_A01a!I$5:I$988)</f>
        <v>115.77066329590699</v>
      </c>
      <c r="I13" s="78">
        <f>SUMIF(C_A01a!$C$5:$C$988,'Global Results'!$M13,C_A01a!J$5:J$988)</f>
        <v>145.30865369790899</v>
      </c>
      <c r="J13" s="78">
        <f>SUMIF(C_A01a!$C$5:$C$988,'Global Results'!$M13,C_A01a!K$5:K$988)</f>
        <v>179.67449504441899</v>
      </c>
      <c r="K13" s="78">
        <f>SUMIF(C_A01a!$C$5:$C$988,'Global Results'!$M13,C_A01a!L$5:L$988)</f>
        <v>243.755502315473</v>
      </c>
      <c r="M13" s="295" t="s">
        <v>5</v>
      </c>
    </row>
    <row r="14" spans="1:18" s="18" customFormat="1" x14ac:dyDescent="0.2">
      <c r="B14" s="73" t="s">
        <v>22</v>
      </c>
      <c r="C14" s="79">
        <f>SUMIF(C_A01a!$C$5:$C$988,'Global Results'!$M14,C_A01a!D$5:D$988)</f>
        <v>1035.742470257411</v>
      </c>
      <c r="D14" s="79">
        <f>SUMIF(C_A01a!$C$5:$C$988,'Global Results'!$M14,C_A01a!E$5:E$988)</f>
        <v>1237.2033286322828</v>
      </c>
      <c r="E14" s="79">
        <f>SUMIF(C_A01a!$C$5:$C$988,'Global Results'!$M14,C_A01a!F$5:F$988)</f>
        <v>1449.8670892847808</v>
      </c>
      <c r="F14" s="79">
        <f>SUMIF(C_A01a!$C$5:$C$988,'Global Results'!$M14,C_A01a!G$5:G$988)</f>
        <v>1359.8154810133999</v>
      </c>
      <c r="G14" s="79">
        <f>SUMIF(C_A01a!$C$5:$C$988,'Global Results'!$M14,C_A01a!H$5:H$988)</f>
        <v>1441.367981177111</v>
      </c>
      <c r="H14" s="79">
        <f>SUMIF(C_A01a!$C$5:$C$988,'Global Results'!$M14,C_A01a!I$5:I$988)</f>
        <v>1550.8753537729201</v>
      </c>
      <c r="I14" s="79">
        <f>SUMIF(C_A01a!$C$5:$C$988,'Global Results'!$M14,C_A01a!J$5:J$988)</f>
        <v>1792.856449650518</v>
      </c>
      <c r="J14" s="79">
        <f>SUMIF(C_A01a!$C$5:$C$988,'Global Results'!$M14,C_A01a!K$5:K$988)</f>
        <v>1759.7421585966158</v>
      </c>
      <c r="K14" s="79">
        <f>SUMIF(C_A01a!$C$5:$C$988,'Global Results'!$M14,C_A01a!L$5:L$988)</f>
        <v>2195.6047339112838</v>
      </c>
      <c r="M14" s="296" t="s">
        <v>6</v>
      </c>
      <c r="N14" s="296"/>
      <c r="O14" s="296"/>
    </row>
    <row r="15" spans="1:18" x14ac:dyDescent="0.2">
      <c r="B15" s="77" t="s">
        <v>23</v>
      </c>
      <c r="C15" s="78">
        <f>SUMIF(C_A01a!$C$5:$C$988,'Global Results'!$M15,C_A01a!D$5:D$988)</f>
        <v>3160.0583999999994</v>
      </c>
      <c r="D15" s="78">
        <f>SUMIF(C_A01a!$C$5:$C$988,'Global Results'!$M15,C_A01a!E$5:E$988)</f>
        <v>2833.9665961877317</v>
      </c>
      <c r="E15" s="78">
        <f>SUMIF(C_A01a!$C$5:$C$988,'Global Results'!$M15,C_A01a!F$5:F$988)</f>
        <v>2469.868075351148</v>
      </c>
      <c r="F15" s="78">
        <f>SUMIF(C_A01a!$C$5:$C$988,'Global Results'!$M15,C_A01a!G$5:G$988)</f>
        <v>1904.1980831932219</v>
      </c>
      <c r="G15" s="78">
        <f>SUMIF(C_A01a!$C$5:$C$988,'Global Results'!$M15,C_A01a!H$5:H$988)</f>
        <v>2776.13696792377</v>
      </c>
      <c r="H15" s="78">
        <f>SUMIF(C_A01a!$C$5:$C$988,'Global Results'!$M15,C_A01a!I$5:I$988)</f>
        <v>3138.5638971885446</v>
      </c>
      <c r="I15" s="78">
        <f>SUMIF(C_A01a!$C$5:$C$988,'Global Results'!$M15,C_A01a!J$5:J$988)</f>
        <v>3209.3343668075568</v>
      </c>
      <c r="J15" s="78">
        <f>SUMIF(C_A01a!$C$5:$C$988,'Global Results'!$M15,C_A01a!K$5:K$988)</f>
        <v>3332.1348287777978</v>
      </c>
      <c r="K15" s="78">
        <f>SUMIF(C_A01a!$C$5:$C$988,'Global Results'!$M15,C_A01a!L$5:L$988)</f>
        <v>3364.9236789094562</v>
      </c>
      <c r="M15" s="295" t="s">
        <v>7</v>
      </c>
    </row>
    <row r="16" spans="1:18" s="18" customFormat="1" x14ac:dyDescent="0.2">
      <c r="B16" s="73" t="s">
        <v>24</v>
      </c>
      <c r="C16" s="79">
        <f>SUMIF(C_A01a!$C$5:$C$988,'Global Results'!$M16,C_A01a!D$5:D$988)</f>
        <v>322.57100179314403</v>
      </c>
      <c r="D16" s="79">
        <f>SUMIF(C_A01a!$C$5:$C$988,'Global Results'!$M16,C_A01a!E$5:E$988)</f>
        <v>232.79961909905501</v>
      </c>
      <c r="E16" s="79">
        <f>SUMIF(C_A01a!$C$5:$C$988,'Global Results'!$M16,C_A01a!F$5:F$988)</f>
        <v>166.96997829244799</v>
      </c>
      <c r="F16" s="79">
        <f>SUMIF(C_A01a!$C$5:$C$988,'Global Results'!$M16,C_A01a!G$5:G$988)</f>
        <v>173.270946669062</v>
      </c>
      <c r="G16" s="79">
        <f>SUMIF(C_A01a!$C$5:$C$988,'Global Results'!$M16,C_A01a!H$5:H$988)</f>
        <v>133.54460056629699</v>
      </c>
      <c r="H16" s="79">
        <f>SUMIF(C_A01a!$C$5:$C$988,'Global Results'!$M16,C_A01a!I$5:I$988)</f>
        <v>110.65323484741999</v>
      </c>
      <c r="I16" s="79">
        <f>SUMIF(C_A01a!$C$5:$C$988,'Global Results'!$M16,C_A01a!J$5:J$988)</f>
        <v>95.064415064101993</v>
      </c>
      <c r="J16" s="79">
        <f>SUMIF(C_A01a!$C$5:$C$988,'Global Results'!$M16,C_A01a!K$5:K$988)</f>
        <v>82.14866849693702</v>
      </c>
      <c r="K16" s="79">
        <f>SUMIF(C_A01a!$C$5:$C$988,'Global Results'!$M16,C_A01a!L$5:L$988)</f>
        <v>56.642224316389999</v>
      </c>
      <c r="M16" s="296" t="s">
        <v>8</v>
      </c>
      <c r="N16" s="296"/>
      <c r="O16" s="296"/>
    </row>
    <row r="17" spans="1:15" x14ac:dyDescent="0.2">
      <c r="B17" s="77" t="s">
        <v>25</v>
      </c>
      <c r="C17" s="78">
        <f>C18+C19</f>
        <v>81.496439999999993</v>
      </c>
      <c r="D17" s="78">
        <f t="shared" ref="D17:K17" si="0">D18+D19</f>
        <v>81.098159821075996</v>
      </c>
      <c r="E17" s="78">
        <f t="shared" si="0"/>
        <v>125.39978130475598</v>
      </c>
      <c r="F17" s="78">
        <f t="shared" si="0"/>
        <v>174.652809545624</v>
      </c>
      <c r="G17" s="78">
        <f t="shared" si="0"/>
        <v>279.12076088969997</v>
      </c>
      <c r="H17" s="78">
        <f t="shared" si="0"/>
        <v>308.29192443730102</v>
      </c>
      <c r="I17" s="78">
        <f t="shared" si="0"/>
        <v>626.325699582423</v>
      </c>
      <c r="J17" s="78">
        <f t="shared" si="0"/>
        <v>981.35533020990192</v>
      </c>
      <c r="K17" s="78">
        <f t="shared" si="0"/>
        <v>1336.5872194737581</v>
      </c>
    </row>
    <row r="18" spans="1:15" s="18" customFormat="1" x14ac:dyDescent="0.2">
      <c r="B18" s="74" t="s">
        <v>115</v>
      </c>
      <c r="C18" s="79">
        <f>SUMIF(C_A01a!$C$5:$C$988,'Global Results'!$M18,C_A01a!D$5:D$988)</f>
        <v>0</v>
      </c>
      <c r="D18" s="79">
        <f>SUMIF(C_A01a!$C$5:$C$988,'Global Results'!$M18,C_A01a!E$5:E$988)</f>
        <v>5.8484504985639996</v>
      </c>
      <c r="E18" s="79">
        <f>SUMIF(C_A01a!$C$5:$C$988,'Global Results'!$M18,C_A01a!F$5:F$988)</f>
        <v>57.725562659734997</v>
      </c>
      <c r="F18" s="79">
        <f>SUMIF(C_A01a!$C$5:$C$988,'Global Results'!$M18,C_A01a!G$5:G$988)</f>
        <v>113.07612287536301</v>
      </c>
      <c r="G18" s="79">
        <f>SUMIF(C_A01a!$C$5:$C$988,'Global Results'!$M18,C_A01a!H$5:H$988)</f>
        <v>223.64160619419698</v>
      </c>
      <c r="H18" s="79">
        <f>SUMIF(C_A01a!$C$5:$C$988,'Global Results'!$M18,C_A01a!I$5:I$988)</f>
        <v>257.453752141346</v>
      </c>
      <c r="I18" s="79">
        <f>SUMIF(C_A01a!$C$5:$C$988,'Global Results'!$M18,C_A01a!J$5:J$988)</f>
        <v>580.12850968601299</v>
      </c>
      <c r="J18" s="79">
        <f>SUMIF(C_A01a!$C$5:$C$988,'Global Results'!$M18,C_A01a!K$5:K$988)</f>
        <v>939.79912271303988</v>
      </c>
      <c r="K18" s="79">
        <f>SUMIF(C_A01a!$C$5:$C$988,'Global Results'!$M18,C_A01a!L$5:L$988)</f>
        <v>1299.671994376441</v>
      </c>
      <c r="M18" s="296" t="s">
        <v>119</v>
      </c>
      <c r="N18" s="296"/>
      <c r="O18" s="296"/>
    </row>
    <row r="19" spans="1:15" x14ac:dyDescent="0.2">
      <c r="B19" s="80" t="s">
        <v>116</v>
      </c>
      <c r="C19" s="78">
        <f>SUMIF(C_A01a!$C$5:$C$988,'Global Results'!$M19,C_A01a!D$5:D$988)</f>
        <v>81.496439999999993</v>
      </c>
      <c r="D19" s="78">
        <f>SUMIF(C_A01a!$C$5:$C$988,'Global Results'!$M19,C_A01a!E$5:E$988)</f>
        <v>75.24970932251199</v>
      </c>
      <c r="E19" s="78">
        <f>SUMIF(C_A01a!$C$5:$C$988,'Global Results'!$M19,C_A01a!F$5:F$988)</f>
        <v>67.674218645020986</v>
      </c>
      <c r="F19" s="78">
        <f>SUMIF(C_A01a!$C$5:$C$988,'Global Results'!$M19,C_A01a!G$5:G$988)</f>
        <v>61.576686670260997</v>
      </c>
      <c r="G19" s="78">
        <f>SUMIF(C_A01a!$C$5:$C$988,'Global Results'!$M19,C_A01a!H$5:H$988)</f>
        <v>55.479154695503006</v>
      </c>
      <c r="H19" s="78">
        <f>SUMIF(C_A01a!$C$5:$C$988,'Global Results'!$M19,C_A01a!I$5:I$988)</f>
        <v>50.838172295955005</v>
      </c>
      <c r="I19" s="78">
        <f>SUMIF(C_A01a!$C$5:$C$988,'Global Results'!$M19,C_A01a!J$5:J$988)</f>
        <v>46.197189896410009</v>
      </c>
      <c r="J19" s="78">
        <f>SUMIF(C_A01a!$C$5:$C$988,'Global Results'!$M19,C_A01a!K$5:K$988)</f>
        <v>41.556207496862001</v>
      </c>
      <c r="K19" s="78">
        <f>SUMIF(C_A01a!$C$5:$C$988,'Global Results'!$M19,C_A01a!L$5:L$988)</f>
        <v>36.915225097317006</v>
      </c>
      <c r="M19" s="295" t="s">
        <v>120</v>
      </c>
    </row>
    <row r="20" spans="1:15" s="18" customFormat="1" x14ac:dyDescent="0.2">
      <c r="B20" s="73" t="s">
        <v>26</v>
      </c>
      <c r="C20" s="79">
        <f>SUMIF(C_A01a!$C$5:$C$988,'Global Results'!$M20,C_A01a!D$5:D$988)</f>
        <v>1.8126</v>
      </c>
      <c r="D20" s="79">
        <f>SUMIF(C_A01a!$C$5:$C$988,'Global Results'!$M20,C_A01a!E$5:E$988)</f>
        <v>1.733487457771</v>
      </c>
      <c r="E20" s="79">
        <f>SUMIF(C_A01a!$C$5:$C$988,'Global Results'!$M20,C_A01a!F$5:F$988)</f>
        <v>29.386974915541</v>
      </c>
      <c r="F20" s="79">
        <f>SUMIF(C_A01a!$C$5:$C$988,'Global Results'!$M20,C_A01a!G$5:G$988)</f>
        <v>29.244385462825001</v>
      </c>
      <c r="G20" s="79">
        <f>SUMIF(C_A01a!$C$5:$C$988,'Global Results'!$M20,C_A01a!H$5:H$988)</f>
        <v>38.377796010109002</v>
      </c>
      <c r="H20" s="79">
        <f>SUMIF(C_A01a!$C$5:$C$988,'Global Results'!$M20,C_A01a!I$5:I$988)</f>
        <v>38.271946100266</v>
      </c>
      <c r="I20" s="79">
        <f>SUMIF(C_A01a!$C$5:$C$988,'Global Results'!$M20,C_A01a!J$5:J$988)</f>
        <v>47.442096190424003</v>
      </c>
      <c r="J20" s="79">
        <f>SUMIF(C_A01a!$C$5:$C$988,'Global Results'!$M20,C_A01a!K$5:K$988)</f>
        <v>47.336246280581001</v>
      </c>
      <c r="K20" s="79">
        <f>SUMIF(C_A01a!$C$5:$C$988,'Global Results'!$M20,C_A01a!L$5:L$988)</f>
        <v>56.506396370737995</v>
      </c>
      <c r="M20" s="296" t="s">
        <v>16</v>
      </c>
      <c r="N20" s="296"/>
      <c r="O20" s="296"/>
    </row>
    <row r="21" spans="1:15" x14ac:dyDescent="0.2">
      <c r="B21" s="77" t="s">
        <v>27</v>
      </c>
      <c r="C21" s="78">
        <f>C22+C23</f>
        <v>502.38342</v>
      </c>
      <c r="D21" s="78">
        <f t="shared" ref="D21:K21" si="1">D22+D23</f>
        <v>579.53829363260502</v>
      </c>
      <c r="E21" s="78">
        <f t="shared" si="1"/>
        <v>818.06824759361609</v>
      </c>
      <c r="F21" s="78">
        <f t="shared" si="1"/>
        <v>1161.2479330032929</v>
      </c>
      <c r="G21" s="78">
        <f t="shared" si="1"/>
        <v>1645.9990261993921</v>
      </c>
      <c r="H21" s="78">
        <f t="shared" si="1"/>
        <v>1783.6695186324741</v>
      </c>
      <c r="I21" s="78">
        <f t="shared" si="1"/>
        <v>2155.8369812053602</v>
      </c>
      <c r="J21" s="78">
        <f t="shared" si="1"/>
        <v>2125.4533758189741</v>
      </c>
      <c r="K21" s="78">
        <f t="shared" si="1"/>
        <v>1881.739131946234</v>
      </c>
    </row>
    <row r="22" spans="1:15" s="18" customFormat="1" x14ac:dyDescent="0.2">
      <c r="B22" s="74" t="s">
        <v>117</v>
      </c>
      <c r="C22" s="79">
        <f>SUMIF(C_A01a!$C$5:$C$988,'Global Results'!$M22,C_A01a!D$5:D$988)</f>
        <v>502.38342</v>
      </c>
      <c r="D22" s="79">
        <f>SUMIF(C_A01a!$C$5:$C$988,'Global Results'!$M22,C_A01a!E$5:E$988)</f>
        <v>467.508484436554</v>
      </c>
      <c r="E22" s="79">
        <f>SUMIF(C_A01a!$C$5:$C$988,'Global Results'!$M22,C_A01a!F$5:F$988)</f>
        <v>420.44376887310807</v>
      </c>
      <c r="F22" s="79">
        <f>SUMIF(C_A01a!$C$5:$C$988,'Global Results'!$M22,C_A01a!G$5:G$988)</f>
        <v>382.50559601823903</v>
      </c>
      <c r="G22" s="79">
        <f>SUMIF(C_A01a!$C$5:$C$988,'Global Results'!$M22,C_A01a!H$5:H$988)</f>
        <v>344.56742316337102</v>
      </c>
      <c r="H22" s="79">
        <f>SUMIF(C_A01a!$C$5:$C$988,'Global Results'!$M22,C_A01a!I$5:I$988)</f>
        <v>315.76193814811097</v>
      </c>
      <c r="I22" s="79">
        <f>SUMIF(C_A01a!$C$5:$C$988,'Global Results'!$M22,C_A01a!J$5:J$988)</f>
        <v>286.95645313285098</v>
      </c>
      <c r="J22" s="79">
        <f>SUMIF(C_A01a!$C$5:$C$988,'Global Results'!$M22,C_A01a!K$5:K$988)</f>
        <v>258.15096811759395</v>
      </c>
      <c r="K22" s="79">
        <f>SUMIF(C_A01a!$C$5:$C$988,'Global Results'!$M22,C_A01a!L$5:L$988)</f>
        <v>229.34548310233302</v>
      </c>
      <c r="M22" s="296" t="s">
        <v>122</v>
      </c>
      <c r="N22" s="296"/>
      <c r="O22" s="296"/>
    </row>
    <row r="23" spans="1:15" x14ac:dyDescent="0.2">
      <c r="B23" s="80" t="s">
        <v>118</v>
      </c>
      <c r="C23" s="78">
        <f>SUMIF(C_A01a!$C$5:$C$988,'Global Results'!$M23,C_A01a!D$5:D$988)</f>
        <v>0</v>
      </c>
      <c r="D23" s="78">
        <f>SUMIF(C_A01a!$C$5:$C$988,'Global Results'!$M23,C_A01a!E$5:E$988)</f>
        <v>112.029809196051</v>
      </c>
      <c r="E23" s="78">
        <f>SUMIF(C_A01a!$C$5:$C$988,'Global Results'!$M23,C_A01a!F$5:F$988)</f>
        <v>397.62447872050802</v>
      </c>
      <c r="F23" s="78">
        <f>SUMIF(C_A01a!$C$5:$C$988,'Global Results'!$M23,C_A01a!G$5:G$988)</f>
        <v>778.74233698505395</v>
      </c>
      <c r="G23" s="78">
        <f>SUMIF(C_A01a!$C$5:$C$988,'Global Results'!$M23,C_A01a!H$5:H$988)</f>
        <v>1301.431603036021</v>
      </c>
      <c r="H23" s="78">
        <f>SUMIF(C_A01a!$C$5:$C$988,'Global Results'!$M23,C_A01a!I$5:I$988)</f>
        <v>1467.9075804843633</v>
      </c>
      <c r="I23" s="78">
        <f>SUMIF(C_A01a!$C$5:$C$988,'Global Results'!$M23,C_A01a!J$5:J$988)</f>
        <v>1868.8805280725092</v>
      </c>
      <c r="J23" s="78">
        <f>SUMIF(C_A01a!$C$5:$C$988,'Global Results'!$M23,C_A01a!K$5:K$988)</f>
        <v>1867.3024077013802</v>
      </c>
      <c r="K23" s="78">
        <f>SUMIF(C_A01a!$C$5:$C$988,'Global Results'!$M23,C_A01a!L$5:L$988)</f>
        <v>1652.393648843901</v>
      </c>
      <c r="M23" s="295" t="s">
        <v>121</v>
      </c>
    </row>
    <row r="24" spans="1:15" s="18" customFormat="1" ht="16" thickBot="1" x14ac:dyDescent="0.25">
      <c r="B24" s="111" t="s">
        <v>28</v>
      </c>
      <c r="C24" s="112">
        <f t="array" ref="C24">SUMIF(C_A01a!$B$5:$B$79,'Global Results'!$M24,C_A01a!C$5:C$87)</f>
        <v>0</v>
      </c>
      <c r="D24" s="112">
        <f t="array" ref="D24">SUMIF(C_A01a!$B$5:$B$79,'Global Results'!$M24,C_A01a!D$5:D$87)</f>
        <v>0</v>
      </c>
      <c r="E24" s="112">
        <f t="array" ref="E24">SUMIF(C_A01a!$B$5:$B$79,'Global Results'!$M24,C_A01a!E$5:E$87)</f>
        <v>0</v>
      </c>
      <c r="F24" s="112">
        <f t="array" ref="F24">SUMIF(C_A01a!$B$5:$B$79,'Global Results'!$M24,C_A01a!F$5:F$87)</f>
        <v>0</v>
      </c>
      <c r="G24" s="112">
        <f t="array" ref="G24">SUMIF(C_A01a!$B$5:$B$79,'Global Results'!$M24,C_A01a!G$5:G$87)</f>
        <v>0</v>
      </c>
      <c r="H24" s="112">
        <f t="array" ref="H24">SUMIF(C_A01a!$B$5:$B$79,'Global Results'!$M24,C_A01a!H$5:H$87)</f>
        <v>0</v>
      </c>
      <c r="I24" s="112">
        <f t="array" ref="I24">SUMIF(C_A01a!$B$5:$B$79,'Global Results'!$M24,C_A01a!I$5:I$87)</f>
        <v>0</v>
      </c>
      <c r="J24" s="112">
        <f t="array" ref="J24">SUMIF(C_A01a!$B$5:$B$79,'Global Results'!$M24,C_A01a!J$5:J$87)</f>
        <v>0</v>
      </c>
      <c r="K24" s="112">
        <f t="array" ref="K24">SUMIF(C_A01a!$B$5:$B$79,'Global Results'!$M24,C_A01a!K$5:K$87)</f>
        <v>0</v>
      </c>
      <c r="M24" s="296" t="s">
        <v>9</v>
      </c>
      <c r="N24" s="296"/>
      <c r="O24" s="296"/>
    </row>
    <row r="25" spans="1:15" ht="16" thickTop="1" x14ac:dyDescent="0.2">
      <c r="B25" s="104" t="s">
        <v>10</v>
      </c>
      <c r="C25" s="105">
        <f>SUM(C7:C24)-C21-C17</f>
        <v>11810.981854338483</v>
      </c>
      <c r="D25" s="105">
        <f t="shared" ref="D25:K25" si="2">SUM(D7:D24)-D21-D17</f>
        <v>12648.186788840574</v>
      </c>
      <c r="E25" s="105">
        <f t="shared" si="2"/>
        <v>12500.369593812682</v>
      </c>
      <c r="F25" s="105">
        <f t="shared" si="2"/>
        <v>12212.707627697519</v>
      </c>
      <c r="G25" s="105">
        <f t="shared" si="2"/>
        <v>12878.476538226392</v>
      </c>
      <c r="H25" s="105">
        <f t="shared" si="2"/>
        <v>13295.101984301555</v>
      </c>
      <c r="I25" s="105">
        <f t="shared" si="2"/>
        <v>13519.558001356381</v>
      </c>
      <c r="J25" s="105">
        <f t="shared" si="2"/>
        <v>13702.651234223167</v>
      </c>
      <c r="K25" s="105">
        <f t="shared" si="2"/>
        <v>13850.926458045948</v>
      </c>
    </row>
    <row r="26" spans="1:15" x14ac:dyDescent="0.2">
      <c r="C26" s="36"/>
      <c r="D26" s="36"/>
      <c r="E26" s="36">
        <f>SUM(E7:E8,E13:E14,E17,E20:E21)</f>
        <v>2866.5467737686085</v>
      </c>
      <c r="F26" s="36"/>
      <c r="G26" s="36"/>
      <c r="H26" s="36"/>
      <c r="I26" s="36"/>
      <c r="J26" s="36"/>
      <c r="K26" s="36"/>
    </row>
    <row r="27" spans="1:15" s="18" customFormat="1" ht="17" x14ac:dyDescent="0.25">
      <c r="A27" s="280"/>
      <c r="B27" s="276" t="s">
        <v>415</v>
      </c>
      <c r="C27" s="22"/>
      <c r="D27" s="22"/>
      <c r="E27" s="22"/>
      <c r="F27" s="22"/>
      <c r="G27" s="22"/>
      <c r="H27" s="22"/>
      <c r="I27" s="22"/>
      <c r="J27" s="22"/>
      <c r="K27" s="22"/>
      <c r="M27" s="295"/>
      <c r="N27" s="296"/>
      <c r="O27" s="296"/>
    </row>
    <row r="28" spans="1:15" s="18" customFormat="1" x14ac:dyDescent="0.2">
      <c r="A28" s="17"/>
      <c r="B28" s="12"/>
      <c r="C28" s="22"/>
      <c r="D28" s="22"/>
      <c r="E28" s="22"/>
      <c r="F28" s="22"/>
      <c r="G28" s="22"/>
      <c r="H28" s="22"/>
      <c r="I28" s="22"/>
      <c r="J28" s="22"/>
      <c r="K28" s="22"/>
      <c r="M28" s="295"/>
      <c r="N28" s="296"/>
      <c r="O28" s="296"/>
    </row>
    <row r="29" spans="1:15" x14ac:dyDescent="0.2">
      <c r="A29" s="18"/>
      <c r="B29" s="76"/>
      <c r="C29" s="263">
        <v>2010</v>
      </c>
      <c r="D29" s="359">
        <v>2015</v>
      </c>
      <c r="E29" s="359">
        <v>2020</v>
      </c>
      <c r="F29" s="359">
        <v>2025</v>
      </c>
      <c r="G29" s="359">
        <v>2030</v>
      </c>
      <c r="H29" s="359">
        <v>2035</v>
      </c>
      <c r="I29" s="359">
        <v>2040</v>
      </c>
      <c r="J29" s="359">
        <v>2045</v>
      </c>
      <c r="K29" s="359">
        <v>2050</v>
      </c>
    </row>
    <row r="30" spans="1:15" x14ac:dyDescent="0.2">
      <c r="B30" s="71" t="s">
        <v>344</v>
      </c>
      <c r="C30" s="182">
        <f>(C901-C902-C903)/(C899+C900)*3600</f>
        <v>347.63707402856221</v>
      </c>
      <c r="D30" s="182">
        <f t="shared" ref="D30:K30" si="3">(D901-D902-D903)/(D899+D900)*3600</f>
        <v>335.69778118383118</v>
      </c>
      <c r="E30" s="182">
        <f t="shared" si="3"/>
        <v>281.88648528225383</v>
      </c>
      <c r="F30" s="182">
        <f t="shared" si="3"/>
        <v>240.26137377448933</v>
      </c>
      <c r="G30" s="182">
        <f t="shared" si="3"/>
        <v>186.66121058087356</v>
      </c>
      <c r="H30" s="182">
        <f t="shared" si="3"/>
        <v>150.72432034021782</v>
      </c>
      <c r="I30" s="182">
        <f t="shared" si="3"/>
        <v>111.01464109203606</v>
      </c>
      <c r="J30" s="182">
        <f t="shared" si="3"/>
        <v>72.749945844555569</v>
      </c>
      <c r="K30" s="182">
        <f t="shared" si="3"/>
        <v>13.326554607316247</v>
      </c>
      <c r="M30" s="300"/>
      <c r="N30" s="300"/>
    </row>
    <row r="31" spans="1:15" x14ac:dyDescent="0.2">
      <c r="B31" s="73" t="s">
        <v>352</v>
      </c>
      <c r="C31" s="96">
        <f>(C893+C896+C901-C902-C903)/(C892+C894+C899+C900)*3600</f>
        <v>343.88765246898305</v>
      </c>
      <c r="D31" s="96">
        <f t="shared" ref="D31:K31" si="4">(D893+D896+D901-D902-D903)/(D892+D894+D899+D900)*3600</f>
        <v>332.0214131354935</v>
      </c>
      <c r="E31" s="96">
        <f t="shared" si="4"/>
        <v>279.21625151805932</v>
      </c>
      <c r="F31" s="96">
        <f t="shared" si="4"/>
        <v>239.06169530138345</v>
      </c>
      <c r="G31" s="96">
        <f t="shared" si="4"/>
        <v>186.25205605503754</v>
      </c>
      <c r="H31" s="96">
        <f t="shared" si="4"/>
        <v>150.21534517550847</v>
      </c>
      <c r="I31" s="96">
        <f t="shared" si="4"/>
        <v>110.94988487507879</v>
      </c>
      <c r="J31" s="96">
        <f t="shared" si="4"/>
        <v>73.210062014119117</v>
      </c>
      <c r="K31" s="96">
        <f t="shared" si="4"/>
        <v>14.104831233725779</v>
      </c>
    </row>
    <row r="32" spans="1:15" x14ac:dyDescent="0.2">
      <c r="B32" s="12"/>
      <c r="C32" s="163"/>
      <c r="D32" s="163"/>
      <c r="E32" s="163"/>
      <c r="F32" s="163"/>
      <c r="G32" s="163"/>
      <c r="H32" s="163"/>
      <c r="I32" s="163"/>
      <c r="J32" s="163"/>
      <c r="K32" s="163"/>
    </row>
    <row r="33" spans="1:15" x14ac:dyDescent="0.2">
      <c r="A33" s="280" t="s">
        <v>473</v>
      </c>
      <c r="B33" s="275" t="s">
        <v>83</v>
      </c>
    </row>
    <row r="34" spans="1:15" x14ac:dyDescent="0.2">
      <c r="B34" s="28" t="s">
        <v>43</v>
      </c>
    </row>
    <row r="36" spans="1:15" x14ac:dyDescent="0.2">
      <c r="B36" s="76" t="str">
        <f>B6</f>
        <v>WORLD</v>
      </c>
      <c r="C36" s="263">
        <v>2010</v>
      </c>
      <c r="D36" s="359">
        <v>2015</v>
      </c>
      <c r="E36" s="359">
        <v>2020</v>
      </c>
      <c r="F36" s="359">
        <v>2025</v>
      </c>
      <c r="G36" s="359">
        <v>2030</v>
      </c>
      <c r="H36" s="359">
        <v>2035</v>
      </c>
      <c r="I36" s="359">
        <v>2040</v>
      </c>
      <c r="J36" s="359">
        <v>2045</v>
      </c>
      <c r="K36" s="359">
        <v>2050</v>
      </c>
    </row>
    <row r="37" spans="1:15" x14ac:dyDescent="0.2">
      <c r="B37" s="71" t="s">
        <v>66</v>
      </c>
      <c r="C37" s="78">
        <f>SUMIF(C_A01c!$C$5:$C$1000,'Global Results'!$M37,C_A01c!D$5:D$1000)</f>
        <v>185.74487078851297</v>
      </c>
      <c r="D37" s="78">
        <f>SUMIF(C_A01c!$C$5:$C$1000,'Global Results'!$M37,C_A01c!E$5:E$1000)</f>
        <v>197.29243229547501</v>
      </c>
      <c r="E37" s="78">
        <f>SUMIF(C_A01c!$C$5:$C$1000,'Global Results'!$M37,C_A01c!F$5:F$1000)</f>
        <v>206.46756406164099</v>
      </c>
      <c r="F37" s="78">
        <f>SUMIF(C_A01c!$C$5:$C$1000,'Global Results'!$M37,C_A01c!G$5:G$1000)</f>
        <v>223.76894444457099</v>
      </c>
      <c r="G37" s="78">
        <f>SUMIF(C_A01c!$C$5:$C$1000,'Global Results'!$M37,C_A01c!H$5:H$1000)</f>
        <v>240.05298542435898</v>
      </c>
      <c r="H37" s="78">
        <f>SUMIF(C_A01c!$C$5:$C$1000,'Global Results'!$M37,C_A01c!I$5:I$1000)</f>
        <v>261.36270441014602</v>
      </c>
      <c r="I37" s="78">
        <f>SUMIF(C_A01c!$C$5:$C$1000,'Global Results'!$M37,C_A01c!J$5:J$1000)</f>
        <v>286.58602070301396</v>
      </c>
      <c r="J37" s="78">
        <f>SUMIF(C_A01c!$C$5:$C$1000,'Global Results'!$M37,C_A01c!K$5:K$1000)</f>
        <v>298.64771463179</v>
      </c>
      <c r="K37" s="78">
        <f>SUMIF(C_A01c!$C$5:$C$1000,'Global Results'!$M37,C_A01c!L$5:L$1000)</f>
        <v>312.40884252927401</v>
      </c>
      <c r="M37" s="295" t="s">
        <v>54</v>
      </c>
    </row>
    <row r="38" spans="1:15" s="18" customFormat="1" x14ac:dyDescent="0.2">
      <c r="B38" s="73" t="s">
        <v>67</v>
      </c>
      <c r="C38" s="79">
        <f>SUMIF(C_A01c!$C$5:$C$1000,'Global Results'!$M38,C_A01c!D$5:D$1000)</f>
        <v>3022.3767299040001</v>
      </c>
      <c r="D38" s="79">
        <f>SUMIF(C_A01c!$C$5:$C$1000,'Global Results'!$M38,C_A01c!E$5:E$1000)</f>
        <v>3275.537647197144</v>
      </c>
      <c r="E38" s="79">
        <f>SUMIF(C_A01c!$C$5:$C$1000,'Global Results'!$M38,C_A01c!F$5:F$1000)</f>
        <v>3235.1202122436007</v>
      </c>
      <c r="F38" s="79">
        <f>SUMIF(C_A01c!$C$5:$C$1000,'Global Results'!$M38,C_A01c!G$5:G$1000)</f>
        <v>3242.8280551987768</v>
      </c>
      <c r="G38" s="79">
        <f>SUMIF(C_A01c!$C$5:$C$1000,'Global Results'!$M38,C_A01c!H$5:H$1000)</f>
        <v>3422.4260755593668</v>
      </c>
      <c r="H38" s="79">
        <f>SUMIF(C_A01c!$C$5:$C$1000,'Global Results'!$M38,C_A01c!I$5:I$1000)</f>
        <v>3544.845620837742</v>
      </c>
      <c r="I38" s="79">
        <f>SUMIF(C_A01c!$C$5:$C$1000,'Global Results'!$M38,C_A01c!J$5:J$1000)</f>
        <v>3683.837799944029</v>
      </c>
      <c r="J38" s="79">
        <f>SUMIF(C_A01c!$C$5:$C$1000,'Global Results'!$M38,C_A01c!K$5:K$1000)</f>
        <v>3535.0312091895207</v>
      </c>
      <c r="K38" s="79">
        <f>SUMIF(C_A01c!$C$5:$C$1000,'Global Results'!$M38,C_A01c!L$5:L$1000)</f>
        <v>3509.5882303448825</v>
      </c>
      <c r="M38" s="296" t="s">
        <v>58</v>
      </c>
      <c r="N38" s="296"/>
      <c r="O38" s="296"/>
    </row>
    <row r="39" spans="1:15" x14ac:dyDescent="0.2">
      <c r="B39" s="71" t="s">
        <v>68</v>
      </c>
      <c r="C39" s="78">
        <f>SUMIF(C_A01c!$C$5:$C$1000,'Global Results'!$M39,C_A01c!D$5:D$1000)</f>
        <v>3674.5338084546265</v>
      </c>
      <c r="D39" s="78">
        <f>SUMIF(C_A01c!$C$5:$C$1000,'Global Results'!$M39,C_A01c!E$5:E$1000)</f>
        <v>3622.8382625284189</v>
      </c>
      <c r="E39" s="78">
        <f>SUMIF(C_A01c!$C$5:$C$1000,'Global Results'!$M39,C_A01c!F$5:F$1000)</f>
        <v>3731.9993590679228</v>
      </c>
      <c r="F39" s="78">
        <f>SUMIF(C_A01c!$C$5:$C$1000,'Global Results'!$M39,C_A01c!G$5:G$1000)</f>
        <v>3604.9313083747538</v>
      </c>
      <c r="G39" s="78">
        <f>SUMIF(C_A01c!$C$5:$C$1000,'Global Results'!$M39,C_A01c!H$5:H$1000)</f>
        <v>3622.866290008461</v>
      </c>
      <c r="H39" s="78">
        <f>SUMIF(C_A01c!$C$5:$C$1000,'Global Results'!$M39,C_A01c!I$5:I$1000)</f>
        <v>3640.9806214585014</v>
      </c>
      <c r="I39" s="78">
        <f>SUMIF(C_A01c!$C$5:$C$1000,'Global Results'!$M39,C_A01c!J$5:J$1000)</f>
        <v>3659.0949529085419</v>
      </c>
      <c r="J39" s="78">
        <f>SUMIF(C_A01c!$C$5:$C$1000,'Global Results'!$M39,C_A01c!K$5:K$1000)</f>
        <v>3677.3904276730887</v>
      </c>
      <c r="K39" s="78">
        <f>SUMIF(C_A01c!$C$5:$C$1000,'Global Results'!$M39,C_A01c!L$5:L$1000)</f>
        <v>3695.6859024376276</v>
      </c>
      <c r="M39" s="295" t="s">
        <v>59</v>
      </c>
    </row>
    <row r="40" spans="1:15" s="18" customFormat="1" x14ac:dyDescent="0.2">
      <c r="B40" s="73" t="s">
        <v>63</v>
      </c>
      <c r="C40" s="79">
        <f>SUMIF(C_A01c!$C$5:$C$1000,'Global Results'!$M40,C_A01c!D$5:D$1000)</f>
        <v>0</v>
      </c>
      <c r="D40" s="79">
        <f>SUMIF(C_A01c!$C$5:$C$1000,'Global Results'!$M40,C_A01c!E$5:E$1000)</f>
        <v>0</v>
      </c>
      <c r="E40" s="79">
        <f>SUMIF(C_A01c!$C$5:$C$1000,'Global Results'!$M40,C_A01c!F$5:F$1000)</f>
        <v>0</v>
      </c>
      <c r="F40" s="79">
        <f>SUMIF(C_A01c!$C$5:$C$1000,'Global Results'!$M40,C_A01c!G$5:G$1000)</f>
        <v>0</v>
      </c>
      <c r="G40" s="79">
        <f>SUMIF(C_A01c!$C$5:$C$1000,'Global Results'!$M40,C_A01c!H$5:H$1000)</f>
        <v>0</v>
      </c>
      <c r="H40" s="79">
        <f>SUMIF(C_A01c!$C$5:$C$1000,'Global Results'!$M40,C_A01c!I$5:I$1000)</f>
        <v>0</v>
      </c>
      <c r="I40" s="79">
        <f>SUMIF(C_A01c!$C$5:$C$1000,'Global Results'!$M40,C_A01c!J$5:J$1000)</f>
        <v>0</v>
      </c>
      <c r="J40" s="79">
        <f>SUMIF(C_A01c!$C$5:$C$1000,'Global Results'!$M40,C_A01c!K$5:K$1000)</f>
        <v>0</v>
      </c>
      <c r="K40" s="79">
        <f>SUMIF(C_A01c!$C$5:$C$1000,'Global Results'!$M40,C_A01c!L$5:L$1000)</f>
        <v>0</v>
      </c>
      <c r="M40" s="296" t="s">
        <v>113</v>
      </c>
      <c r="N40" s="296"/>
      <c r="O40" s="296"/>
    </row>
    <row r="41" spans="1:15" x14ac:dyDescent="0.2">
      <c r="B41" s="71" t="s">
        <v>69</v>
      </c>
      <c r="C41" s="78">
        <f>SUMIF(C_A01c!$C$5:$C$1000,'Global Results'!$M41,C_A01c!D$5:D$1000)</f>
        <v>3058.1095606559998</v>
      </c>
      <c r="D41" s="78">
        <f>SUMIF(C_A01c!$C$5:$C$1000,'Global Results'!$M41,C_A01c!E$5:E$1000)</f>
        <v>3642.3258193973079</v>
      </c>
      <c r="E41" s="78">
        <f>SUMIF(C_A01c!$C$5:$C$1000,'Global Results'!$M41,C_A01c!F$5:F$1000)</f>
        <v>3506.0866195925255</v>
      </c>
      <c r="F41" s="78">
        <f>SUMIF(C_A01c!$C$5:$C$1000,'Global Results'!$M41,C_A01c!G$5:G$1000)</f>
        <v>3531.5342037075352</v>
      </c>
      <c r="G41" s="78">
        <f>SUMIF(C_A01c!$C$5:$C$1000,'Global Results'!$M41,C_A01c!H$5:H$1000)</f>
        <v>3788.5036812401659</v>
      </c>
      <c r="H41" s="78">
        <f>SUMIF(C_A01c!$C$5:$C$1000,'Global Results'!$M41,C_A01c!I$5:I$1000)</f>
        <v>3919.7708913597921</v>
      </c>
      <c r="I41" s="78">
        <f>SUMIF(C_A01c!$C$5:$C$1000,'Global Results'!$M41,C_A01c!J$5:J$1000)</f>
        <v>3952.5380419075677</v>
      </c>
      <c r="J41" s="78">
        <f>SUMIF(C_A01c!$C$5:$C$1000,'Global Results'!$M41,C_A01c!K$5:K$1000)</f>
        <v>4029.3360793242564</v>
      </c>
      <c r="K41" s="78">
        <f>SUMIF(C_A01c!$C$5:$C$1000,'Global Results'!$M41,C_A01c!L$5:L$1000)</f>
        <v>4055.3045822524318</v>
      </c>
      <c r="M41" s="295" t="s">
        <v>60</v>
      </c>
    </row>
    <row r="42" spans="1:15" s="18" customFormat="1" x14ac:dyDescent="0.2">
      <c r="B42" s="73" t="s">
        <v>70</v>
      </c>
      <c r="C42" s="79">
        <f>C43+C44+C45</f>
        <v>156.80918381662701</v>
      </c>
      <c r="D42" s="79">
        <f t="shared" ref="D42:K42" si="5">D43+D44+D45</f>
        <v>192.98204409950901</v>
      </c>
      <c r="E42" s="79">
        <f t="shared" si="5"/>
        <v>137.70756377838401</v>
      </c>
      <c r="F42" s="79">
        <f t="shared" si="5"/>
        <v>68.084694830494001</v>
      </c>
      <c r="G42" s="79">
        <f t="shared" si="5"/>
        <v>179.41225768344</v>
      </c>
      <c r="H42" s="79">
        <f t="shared" si="5"/>
        <v>279.75429063710703</v>
      </c>
      <c r="I42" s="79">
        <f t="shared" si="5"/>
        <v>297.02441310022004</v>
      </c>
      <c r="J42" s="79">
        <f t="shared" si="5"/>
        <v>540.75174423293299</v>
      </c>
      <c r="K42" s="79">
        <f t="shared" si="5"/>
        <v>691.14705883892805</v>
      </c>
      <c r="M42" s="296"/>
      <c r="N42" s="296"/>
      <c r="O42" s="296"/>
    </row>
    <row r="43" spans="1:15" x14ac:dyDescent="0.2">
      <c r="B43" s="75" t="s">
        <v>123</v>
      </c>
      <c r="C43" s="78">
        <f>SUMIF(C_A01c!$C$5:$C$1000,'Global Results'!$M43,C_A01c!D$5:D$1000)</f>
        <v>156.80918381662701</v>
      </c>
      <c r="D43" s="78">
        <f>SUMIF(C_A01c!$C$5:$C$1000,'Global Results'!$M43,C_A01c!E$5:E$1000)</f>
        <v>192.98204409950901</v>
      </c>
      <c r="E43" s="78">
        <f>SUMIF(C_A01c!$C$5:$C$1000,'Global Results'!$M43,C_A01c!F$5:F$1000)</f>
        <v>137.70756377838401</v>
      </c>
      <c r="F43" s="78">
        <f>SUMIF(C_A01c!$C$5:$C$1000,'Global Results'!$M43,C_A01c!G$5:G$1000)</f>
        <v>68.084694830494001</v>
      </c>
      <c r="G43" s="78">
        <f>SUMIF(C_A01c!$C$5:$C$1000,'Global Results'!$M43,C_A01c!H$5:H$1000)</f>
        <v>179.41225768344</v>
      </c>
      <c r="H43" s="78">
        <f>SUMIF(C_A01c!$C$5:$C$1000,'Global Results'!$M43,C_A01c!I$5:I$1000)</f>
        <v>279.75429063710703</v>
      </c>
      <c r="I43" s="78">
        <f>SUMIF(C_A01c!$C$5:$C$1000,'Global Results'!$M43,C_A01c!J$5:J$1000)</f>
        <v>297.02441310022004</v>
      </c>
      <c r="J43" s="78">
        <f>SUMIF(C_A01c!$C$5:$C$1000,'Global Results'!$M43,C_A01c!K$5:K$1000)</f>
        <v>540.75174423293299</v>
      </c>
      <c r="K43" s="78">
        <f>SUMIF(C_A01c!$C$5:$C$1000,'Global Results'!$M43,C_A01c!L$5:L$1000)</f>
        <v>691.14705883892805</v>
      </c>
      <c r="M43" s="295" t="s">
        <v>61</v>
      </c>
    </row>
    <row r="44" spans="1:15" s="18" customFormat="1" x14ac:dyDescent="0.2">
      <c r="B44" s="74" t="s">
        <v>124</v>
      </c>
      <c r="C44" s="79">
        <f>SUMIF(C_A01c!$C$5:$C$1000,'Global Results'!$M44,C_A01c!D$5:D$1000)</f>
        <v>0</v>
      </c>
      <c r="D44" s="79">
        <f>SUMIF(C_A01c!$C$5:$C$1000,'Global Results'!$M44,C_A01c!E$5:E$1000)</f>
        <v>0</v>
      </c>
      <c r="E44" s="79">
        <f>SUMIF(C_A01c!$C$5:$C$1000,'Global Results'!$M44,C_A01c!F$5:F$1000)</f>
        <v>0</v>
      </c>
      <c r="F44" s="79">
        <f>SUMIF(C_A01c!$C$5:$C$1000,'Global Results'!$M44,C_A01c!G$5:G$1000)</f>
        <v>0</v>
      </c>
      <c r="G44" s="79">
        <f>SUMIF(C_A01c!$C$5:$C$1000,'Global Results'!$M44,C_A01c!H$5:H$1000)</f>
        <v>0</v>
      </c>
      <c r="H44" s="79">
        <f>SUMIF(C_A01c!$C$5:$C$1000,'Global Results'!$M44,C_A01c!I$5:I$1000)</f>
        <v>0</v>
      </c>
      <c r="I44" s="79">
        <f>SUMIF(C_A01c!$C$5:$C$1000,'Global Results'!$M44,C_A01c!J$5:J$1000)</f>
        <v>0</v>
      </c>
      <c r="J44" s="79">
        <f>SUMIF(C_A01c!$C$5:$C$1000,'Global Results'!$M44,C_A01c!K$5:K$1000)</f>
        <v>0</v>
      </c>
      <c r="K44" s="79">
        <f>SUMIF(C_A01c!$C$5:$C$1000,'Global Results'!$M44,C_A01c!L$5:L$1000)</f>
        <v>0</v>
      </c>
      <c r="M44" s="296" t="s">
        <v>194</v>
      </c>
      <c r="N44" s="296"/>
      <c r="O44" s="296"/>
    </row>
    <row r="45" spans="1:15" x14ac:dyDescent="0.2">
      <c r="B45" s="75" t="s">
        <v>125</v>
      </c>
      <c r="C45" s="78">
        <f>SUMIF(C_A01c!$C$5:$C$1000,'Global Results'!$M45,C_A01c!D$5:D$1000)</f>
        <v>0</v>
      </c>
      <c r="D45" s="78">
        <f>SUMIF(C_A01c!$C$5:$C$1000,'Global Results'!$M45,C_A01c!E$5:E$1000)</f>
        <v>0</v>
      </c>
      <c r="E45" s="78">
        <f>SUMIF(C_A01c!$C$5:$C$1000,'Global Results'!$M45,C_A01c!F$5:F$1000)</f>
        <v>0</v>
      </c>
      <c r="F45" s="78">
        <f>SUMIF(C_A01c!$C$5:$C$1000,'Global Results'!$M45,C_A01c!G$5:G$1000)</f>
        <v>0</v>
      </c>
      <c r="G45" s="78">
        <f>SUMIF(C_A01c!$C$5:$C$1000,'Global Results'!$M45,C_A01c!H$5:H$1000)</f>
        <v>0</v>
      </c>
      <c r="H45" s="78">
        <f>SUMIF(C_A01c!$C$5:$C$1000,'Global Results'!$M45,C_A01c!I$5:I$1000)</f>
        <v>0</v>
      </c>
      <c r="I45" s="78">
        <f>SUMIF(C_A01c!$C$5:$C$1000,'Global Results'!$M45,C_A01c!J$5:J$1000)</f>
        <v>0</v>
      </c>
      <c r="J45" s="78">
        <f>SUMIF(C_A01c!$C$5:$C$1000,'Global Results'!$M45,C_A01c!K$5:K$1000)</f>
        <v>0</v>
      </c>
      <c r="K45" s="78">
        <f>SUMIF(C_A01c!$C$5:$C$1000,'Global Results'!$M45,C_A01c!L$5:L$1000)</f>
        <v>0</v>
      </c>
      <c r="M45" s="295" t="s">
        <v>193</v>
      </c>
    </row>
    <row r="46" spans="1:15" s="18" customFormat="1" ht="16" thickBot="1" x14ac:dyDescent="0.25">
      <c r="B46" s="111" t="s">
        <v>82</v>
      </c>
      <c r="C46" s="112">
        <f>SUMIF(C_A01c!$C$5:$C$1000,'Global Results'!$M46,C_A01c!D$5:D$1000)</f>
        <v>0</v>
      </c>
      <c r="D46" s="112">
        <f>SUMIF(C_A01c!$C$5:$C$1000,'Global Results'!$M46,C_A01c!E$5:E$1000)</f>
        <v>0</v>
      </c>
      <c r="E46" s="112">
        <f>SUMIF(C_A01c!$C$5:$C$1000,'Global Results'!$M46,C_A01c!F$5:F$1000)</f>
        <v>0</v>
      </c>
      <c r="F46" s="112">
        <f>SUMIF(C_A01c!$C$5:$C$1000,'Global Results'!$M46,C_A01c!G$5:G$1000)</f>
        <v>0</v>
      </c>
      <c r="G46" s="112">
        <f>SUMIF(C_A01c!$C$5:$C$1000,'Global Results'!$M46,C_A01c!H$5:H$1000)</f>
        <v>0</v>
      </c>
      <c r="H46" s="112">
        <f>SUMIF(C_A01c!$C$5:$C$1000,'Global Results'!$M46,C_A01c!I$5:I$1000)</f>
        <v>0</v>
      </c>
      <c r="I46" s="112">
        <f>SUMIF(C_A01c!$C$5:$C$1000,'Global Results'!$M46,C_A01c!J$5:J$1000)</f>
        <v>0</v>
      </c>
      <c r="J46" s="112">
        <f>SUMIF(C_A01c!$C$5:$C$1000,'Global Results'!$M46,C_A01c!K$5:K$1000)</f>
        <v>0</v>
      </c>
      <c r="K46" s="112">
        <f>SUMIF(C_A01c!$C$5:$C$1000,'Global Results'!$M46,C_A01c!L$5:L$1000)</f>
        <v>0</v>
      </c>
      <c r="M46" s="296" t="s">
        <v>84</v>
      </c>
      <c r="N46" s="296"/>
      <c r="O46" s="296"/>
    </row>
    <row r="47" spans="1:15" ht="16" thickTop="1" x14ac:dyDescent="0.2">
      <c r="B47" s="106" t="s">
        <v>10</v>
      </c>
      <c r="C47" s="107">
        <f>SUM(C37:C46)-C42</f>
        <v>10097.574153619766</v>
      </c>
      <c r="D47" s="107">
        <f t="shared" ref="D47:K47" si="6">SUM(D37:D46)-D42</f>
        <v>10930.976205517853</v>
      </c>
      <c r="E47" s="107">
        <f t="shared" si="6"/>
        <v>10817.381318744074</v>
      </c>
      <c r="F47" s="107">
        <f t="shared" si="6"/>
        <v>10671.14720655613</v>
      </c>
      <c r="G47" s="107">
        <f t="shared" si="6"/>
        <v>11253.261289915792</v>
      </c>
      <c r="H47" s="107">
        <f t="shared" si="6"/>
        <v>11646.714128703288</v>
      </c>
      <c r="I47" s="107">
        <f t="shared" si="6"/>
        <v>11879.081228563373</v>
      </c>
      <c r="J47" s="107">
        <f t="shared" si="6"/>
        <v>12081.15717505159</v>
      </c>
      <c r="K47" s="107">
        <f t="shared" si="6"/>
        <v>12264.134616403142</v>
      </c>
    </row>
    <row r="48" spans="1:15" x14ac:dyDescent="0.2">
      <c r="B48" s="14"/>
      <c r="C48" s="16"/>
      <c r="D48" s="16"/>
      <c r="E48" s="16"/>
      <c r="F48" s="16"/>
      <c r="G48" s="16"/>
      <c r="H48" s="16"/>
      <c r="I48" s="16"/>
      <c r="J48" s="16"/>
      <c r="K48" s="16"/>
      <c r="L48" s="14"/>
      <c r="M48" s="297"/>
    </row>
    <row r="49" spans="1:15" x14ac:dyDescent="0.2">
      <c r="A49" s="280" t="s">
        <v>561</v>
      </c>
      <c r="B49" s="28" t="s">
        <v>37</v>
      </c>
    </row>
    <row r="50" spans="1:15" x14ac:dyDescent="0.2">
      <c r="B50" s="28" t="s">
        <v>36</v>
      </c>
    </row>
    <row r="52" spans="1:15" x14ac:dyDescent="0.2">
      <c r="B52" s="76" t="str">
        <f>B36</f>
        <v>WORLD</v>
      </c>
      <c r="C52" s="263">
        <v>2010</v>
      </c>
      <c r="D52" s="359">
        <v>2015</v>
      </c>
      <c r="E52" s="359">
        <v>2020</v>
      </c>
      <c r="F52" s="359">
        <v>2025</v>
      </c>
      <c r="G52" s="359">
        <v>2030</v>
      </c>
      <c r="H52" s="359">
        <v>2035</v>
      </c>
      <c r="I52" s="359">
        <v>2040</v>
      </c>
      <c r="J52" s="359">
        <v>2045</v>
      </c>
      <c r="K52" s="359">
        <v>2050</v>
      </c>
    </row>
    <row r="53" spans="1:15" x14ac:dyDescent="0.2">
      <c r="B53" s="77" t="s">
        <v>18</v>
      </c>
      <c r="C53" s="78">
        <f>SUMIF(C_A01d!$C$5:$C$1004,'Global Results'!$M53,C_A01d!D$5:D$1004)</f>
        <v>37.572947575213</v>
      </c>
      <c r="D53" s="78">
        <f>SUMIF(C_A01d!$C$5:$C$1004,'Global Results'!$M53,C_A01d!E$5:E$1004)</f>
        <v>33.353444819164004</v>
      </c>
      <c r="E53" s="78">
        <f>SUMIF(C_A01d!$C$5:$C$1004,'Global Results'!$M53,C_A01d!F$5:F$1004)</f>
        <v>30.587108629757999</v>
      </c>
      <c r="F53" s="78">
        <f>SUMIF(C_A01d!$C$5:$C$1004,'Global Results'!$M53,C_A01d!G$5:G$1004)</f>
        <v>33.852139397435003</v>
      </c>
      <c r="G53" s="78">
        <f>SUMIF(C_A01d!$C$5:$C$1004,'Global Results'!$M53,C_A01d!H$5:H$1004)</f>
        <v>33.777324013314001</v>
      </c>
      <c r="H53" s="78">
        <f>SUMIF(C_A01d!$C$5:$C$1004,'Global Results'!$M53,C_A01d!I$5:I$1004)</f>
        <v>31.713477750344993</v>
      </c>
      <c r="I53" s="78">
        <f>SUMIF(C_A01d!$C$5:$C$1004,'Global Results'!$M53,C_A01d!J$5:J$1004)</f>
        <v>36.439525272866007</v>
      </c>
      <c r="J53" s="78">
        <f>SUMIF(C_A01d!$C$5:$C$1004,'Global Results'!$M53,C_A01d!K$5:K$1004)</f>
        <v>36.833301507545002</v>
      </c>
      <c r="K53" s="78">
        <f>SUMIF(C_A01d!$C$5:$C$1004,'Global Results'!$M53,C_A01d!L$5:L$1004)</f>
        <v>42.627751925504</v>
      </c>
      <c r="M53" s="295" t="s">
        <v>2</v>
      </c>
    </row>
    <row r="54" spans="1:15" s="18" customFormat="1" x14ac:dyDescent="0.2">
      <c r="B54" s="73" t="s">
        <v>29</v>
      </c>
      <c r="C54" s="79">
        <f>SUMIF(C_A01d!$C$5:$C$1004,'Global Results'!$M54,C_A01d!D$5:D$1004)</f>
        <v>0</v>
      </c>
      <c r="D54" s="79">
        <f>SUMIF(C_A01d!$C$5:$C$1004,'Global Results'!$M54,C_A01d!E$5:E$1004)</f>
        <v>0</v>
      </c>
      <c r="E54" s="79">
        <f>SUMIF(C_A01d!$C$5:$C$1004,'Global Results'!$M54,C_A01d!F$5:F$1004)</f>
        <v>0</v>
      </c>
      <c r="F54" s="79">
        <f>SUMIF(C_A01d!$C$5:$C$1004,'Global Results'!$M54,C_A01d!G$5:G$1004)</f>
        <v>1.4655093315029999</v>
      </c>
      <c r="G54" s="79">
        <f>SUMIF(C_A01d!$C$5:$C$1004,'Global Results'!$M54,C_A01d!H$5:H$1004)</f>
        <v>2.3745031664590002</v>
      </c>
      <c r="H54" s="79">
        <f>SUMIF(C_A01d!$C$5:$C$1004,'Global Results'!$M54,C_A01d!I$5:I$1004)</f>
        <v>5.8513307545769999</v>
      </c>
      <c r="I54" s="79">
        <f>SUMIF(C_A01d!$C$5:$C$1004,'Global Results'!$M54,C_A01d!J$5:J$1004)</f>
        <v>6.4063044542259995</v>
      </c>
      <c r="J54" s="79">
        <f>SUMIF(C_A01d!$C$5:$C$1004,'Global Results'!$M54,C_A01d!K$5:K$1004)</f>
        <v>9.8633518214280009</v>
      </c>
      <c r="K54" s="79">
        <f>SUMIF(C_A01d!$C$5:$C$1004,'Global Results'!$M54,C_A01d!L$5:L$1004)</f>
        <v>27.396186633697003</v>
      </c>
      <c r="M54" s="296" t="s">
        <v>32</v>
      </c>
      <c r="N54" s="296"/>
      <c r="O54" s="296"/>
    </row>
    <row r="55" spans="1:15" x14ac:dyDescent="0.2">
      <c r="B55" s="77" t="s">
        <v>19</v>
      </c>
      <c r="C55" s="78">
        <f>SUMIF(C_A01d!$C$5:$C$1004,'Global Results'!$M55,C_A01d!D$5:D$1004)</f>
        <v>146.34257980628399</v>
      </c>
      <c r="D55" s="78">
        <f>SUMIF(C_A01d!$C$5:$C$1004,'Global Results'!$M55,C_A01d!E$5:E$1004)</f>
        <v>144.09456695559899</v>
      </c>
      <c r="E55" s="78">
        <f>SUMIF(C_A01d!$C$5:$C$1004,'Global Results'!$M55,C_A01d!F$5:F$1004)</f>
        <v>175.74986161599003</v>
      </c>
      <c r="F55" s="78">
        <f>SUMIF(C_A01d!$C$5:$C$1004,'Global Results'!$M55,C_A01d!G$5:G$1004)</f>
        <v>162.73414416344599</v>
      </c>
      <c r="G55" s="78">
        <f>SUMIF(C_A01d!$C$5:$C$1004,'Global Results'!$M55,C_A01d!H$5:H$1004)</f>
        <v>147.43697266682699</v>
      </c>
      <c r="H55" s="78">
        <f>SUMIF(C_A01d!$C$5:$C$1004,'Global Results'!$M55,C_A01d!I$5:I$1004)</f>
        <v>134.73632980118302</v>
      </c>
      <c r="I55" s="78">
        <f>SUMIF(C_A01d!$C$5:$C$1004,'Global Results'!$M55,C_A01d!J$5:J$1004)</f>
        <v>121.01447069909402</v>
      </c>
      <c r="J55" s="78">
        <f>SUMIF(C_A01d!$C$5:$C$1004,'Global Results'!$M55,C_A01d!K$5:K$1004)</f>
        <v>77.223347495932998</v>
      </c>
      <c r="K55" s="78">
        <f>SUMIF(C_A01d!$C$5:$C$1004,'Global Results'!$M55,C_A01d!L$5:L$1004)</f>
        <v>37.468553444507002</v>
      </c>
      <c r="M55" s="295" t="s">
        <v>3</v>
      </c>
    </row>
    <row r="56" spans="1:15" s="18" customFormat="1" x14ac:dyDescent="0.2">
      <c r="B56" s="73" t="s">
        <v>30</v>
      </c>
      <c r="C56" s="79">
        <f>SUMIF(C_A01d!$C$5:$C$1004,'Global Results'!$M56,C_A01d!D$5:D$1004)</f>
        <v>0</v>
      </c>
      <c r="D56" s="79">
        <f>SUMIF(C_A01d!$C$5:$C$1004,'Global Results'!$M56,C_A01d!E$5:E$1004)</f>
        <v>0</v>
      </c>
      <c r="E56" s="79">
        <f>SUMIF(C_A01d!$C$5:$C$1004,'Global Results'!$M56,C_A01d!F$5:F$1004)</f>
        <v>0</v>
      </c>
      <c r="F56" s="79">
        <f>SUMIF(C_A01d!$C$5:$C$1004,'Global Results'!$M56,C_A01d!G$5:G$1004)</f>
        <v>2.901978155783</v>
      </c>
      <c r="G56" s="79">
        <f>SUMIF(C_A01d!$C$5:$C$1004,'Global Results'!$M56,C_A01d!H$5:H$1004)</f>
        <v>7.8223702722839992</v>
      </c>
      <c r="H56" s="79">
        <f>SUMIF(C_A01d!$C$5:$C$1004,'Global Results'!$M56,C_A01d!I$5:I$1004)</f>
        <v>10.815891297597998</v>
      </c>
      <c r="I56" s="79">
        <f>SUMIF(C_A01d!$C$5:$C$1004,'Global Results'!$M56,C_A01d!J$5:J$1004)</f>
        <v>17.703601431205001</v>
      </c>
      <c r="J56" s="79">
        <f>SUMIF(C_A01d!$C$5:$C$1004,'Global Results'!$M56,C_A01d!K$5:K$1004)</f>
        <v>23.978318060869</v>
      </c>
      <c r="K56" s="79">
        <f>SUMIF(C_A01d!$C$5:$C$1004,'Global Results'!$M56,C_A01d!L$5:L$1004)</f>
        <v>29.506639276276999</v>
      </c>
      <c r="M56" s="296" t="s">
        <v>33</v>
      </c>
      <c r="N56" s="296"/>
      <c r="O56" s="296"/>
    </row>
    <row r="57" spans="1:15" x14ac:dyDescent="0.2">
      <c r="B57" s="77" t="s">
        <v>20</v>
      </c>
      <c r="C57" s="78">
        <f>SUMIF(C_A01d!$C$5:$C$1004,'Global Results'!$M57,C_A01d!D$5:D$1004)</f>
        <v>162.57667299933701</v>
      </c>
      <c r="D57" s="78">
        <f>SUMIF(C_A01d!$C$5:$C$1004,'Global Results'!$M57,C_A01d!E$5:E$1004)</f>
        <v>188.47760099350702</v>
      </c>
      <c r="E57" s="78">
        <f>SUMIF(C_A01d!$C$5:$C$1004,'Global Results'!$M57,C_A01d!F$5:F$1004)</f>
        <v>186.938300467754</v>
      </c>
      <c r="F57" s="78">
        <f>SUMIF(C_A01d!$C$5:$C$1004,'Global Results'!$M57,C_A01d!G$5:G$1004)</f>
        <v>175.71242315807999</v>
      </c>
      <c r="G57" s="78">
        <f>SUMIF(C_A01d!$C$5:$C$1004,'Global Results'!$M57,C_A01d!H$5:H$1004)</f>
        <v>161.11425508245398</v>
      </c>
      <c r="H57" s="78">
        <f>SUMIF(C_A01d!$C$5:$C$1004,'Global Results'!$M57,C_A01d!I$5:I$1004)</f>
        <v>152.126777123636</v>
      </c>
      <c r="I57" s="78">
        <f>SUMIF(C_A01d!$C$5:$C$1004,'Global Results'!$M57,C_A01d!J$5:J$1004)</f>
        <v>123.181928251179</v>
      </c>
      <c r="J57" s="78">
        <f>SUMIF(C_A01d!$C$5:$C$1004,'Global Results'!$M57,C_A01d!K$5:K$1004)</f>
        <v>103.79341511986</v>
      </c>
      <c r="K57" s="78">
        <f>SUMIF(C_A01d!$C$5:$C$1004,'Global Results'!$M57,C_A01d!L$5:L$1004)</f>
        <v>86.744670487973011</v>
      </c>
      <c r="M57" s="295" t="s">
        <v>4</v>
      </c>
    </row>
    <row r="58" spans="1:15" s="18" customFormat="1" x14ac:dyDescent="0.2">
      <c r="B58" s="73" t="s">
        <v>31</v>
      </c>
      <c r="C58" s="79">
        <f>SUMIF(C_A01d!$C$5:$C$1004,'Global Results'!$M58,C_A01d!D$5:D$1004)</f>
        <v>0</v>
      </c>
      <c r="D58" s="79">
        <f>SUMIF(C_A01d!$C$5:$C$1004,'Global Results'!$M58,C_A01d!E$5:E$1004)</f>
        <v>0</v>
      </c>
      <c r="E58" s="79">
        <f>SUMIF(C_A01d!$C$5:$C$1004,'Global Results'!$M58,C_A01d!F$5:F$1004)</f>
        <v>0</v>
      </c>
      <c r="F58" s="79">
        <f>SUMIF(C_A01d!$C$5:$C$1004,'Global Results'!$M58,C_A01d!G$5:G$1004)</f>
        <v>3.213146011658</v>
      </c>
      <c r="G58" s="79">
        <f>SUMIF(C_A01d!$C$5:$C$1004,'Global Results'!$M58,C_A01d!H$5:H$1004)</f>
        <v>6.2666355288860007</v>
      </c>
      <c r="H58" s="79">
        <f>SUMIF(C_A01d!$C$5:$C$1004,'Global Results'!$M58,C_A01d!I$5:I$1004)</f>
        <v>9.9771532797239999</v>
      </c>
      <c r="I58" s="79">
        <f>SUMIF(C_A01d!$C$5:$C$1004,'Global Results'!$M58,C_A01d!J$5:J$1004)</f>
        <v>13.675696563587</v>
      </c>
      <c r="J58" s="79">
        <f>SUMIF(C_A01d!$C$5:$C$1004,'Global Results'!$M58,C_A01d!K$5:K$1004)</f>
        <v>17.388446719423001</v>
      </c>
      <c r="K58" s="79">
        <f>SUMIF(C_A01d!$C$5:$C$1004,'Global Results'!$M58,C_A01d!L$5:L$1004)</f>
        <v>18.898346251905</v>
      </c>
      <c r="M58" s="296" t="s">
        <v>34</v>
      </c>
      <c r="N58" s="296"/>
      <c r="O58" s="296"/>
    </row>
    <row r="59" spans="1:15" x14ac:dyDescent="0.2">
      <c r="B59" s="77" t="s">
        <v>21</v>
      </c>
      <c r="C59" s="78">
        <f>SUMIF(C_A01d!$C$5:$C$1004,'Global Results'!$M59,C_A01d!D$5:D$1004)</f>
        <v>3.1974885844749998</v>
      </c>
      <c r="D59" s="78">
        <f>SUMIF(C_A01d!$C$5:$C$1004,'Global Results'!$M59,C_A01d!E$5:E$1004)</f>
        <v>3.6458689065770007</v>
      </c>
      <c r="E59" s="78">
        <f>SUMIF(C_A01d!$C$5:$C$1004,'Global Results'!$M59,C_A01d!F$5:F$1004)</f>
        <v>4.2593930556819997</v>
      </c>
      <c r="F59" s="78">
        <f>SUMIF(C_A01d!$C$5:$C$1004,'Global Results'!$M59,C_A01d!G$5:G$1004)</f>
        <v>5.0111870366830003</v>
      </c>
      <c r="G59" s="78">
        <f>SUMIF(C_A01d!$C$5:$C$1004,'Global Results'!$M59,C_A01d!H$5:H$1004)</f>
        <v>5.3500576693040003</v>
      </c>
      <c r="H59" s="78">
        <f>SUMIF(C_A01d!$C$5:$C$1004,'Global Results'!$M59,C_A01d!I$5:I$1004)</f>
        <v>5.8179609668789993</v>
      </c>
      <c r="I59" s="78">
        <f>SUMIF(C_A01d!$C$5:$C$1004,'Global Results'!$M59,C_A01d!J$5:J$1004)</f>
        <v>6.7317961161770006</v>
      </c>
      <c r="J59" s="78">
        <f>SUMIF(C_A01d!$C$5:$C$1004,'Global Results'!$M59,C_A01d!K$5:K$1004)</f>
        <v>7.7111114323480008</v>
      </c>
      <c r="K59" s="78">
        <f>SUMIF(C_A01d!$C$5:$C$1004,'Global Results'!$M59,C_A01d!L$5:L$1004)</f>
        <v>9.7745082420060001</v>
      </c>
      <c r="M59" s="295" t="s">
        <v>5</v>
      </c>
    </row>
    <row r="60" spans="1:15" s="18" customFormat="1" x14ac:dyDescent="0.2">
      <c r="B60" s="73" t="s">
        <v>22</v>
      </c>
      <c r="C60" s="79">
        <f>SUMIF(C_A01d!$C$5:$C$1004,'Global Results'!$M60,C_A01d!D$5:D$1004)</f>
        <v>78.162789389403002</v>
      </c>
      <c r="D60" s="79">
        <f>SUMIF(C_A01d!$C$5:$C$1004,'Global Results'!$M60,C_A01d!E$5:E$1004)</f>
        <v>97.824847319301</v>
      </c>
      <c r="E60" s="79">
        <f>SUMIF(C_A01d!$C$5:$C$1004,'Global Results'!$M60,C_A01d!F$5:F$1004)</f>
        <v>110.471898482225</v>
      </c>
      <c r="F60" s="79">
        <f>SUMIF(C_A01d!$C$5:$C$1004,'Global Results'!$M60,C_A01d!G$5:G$1004)</f>
        <v>118.33682567170202</v>
      </c>
      <c r="G60" s="79">
        <f>SUMIF(C_A01d!$C$5:$C$1004,'Global Results'!$M60,C_A01d!H$5:H$1004)</f>
        <v>125.64485586882</v>
      </c>
      <c r="H60" s="79">
        <f>SUMIF(C_A01d!$C$5:$C$1004,'Global Results'!$M60,C_A01d!I$5:I$1004)</f>
        <v>135.14350336244198</v>
      </c>
      <c r="I60" s="79">
        <f>SUMIF(C_A01d!$C$5:$C$1004,'Global Results'!$M60,C_A01d!J$5:J$1004)</f>
        <v>144.505787986835</v>
      </c>
      <c r="J60" s="79">
        <f>SUMIF(C_A01d!$C$5:$C$1004,'Global Results'!$M60,C_A01d!K$5:K$1004)</f>
        <v>154.56765385611197</v>
      </c>
      <c r="K60" s="79">
        <f>SUMIF(C_A01d!$C$5:$C$1004,'Global Results'!$M60,C_A01d!L$5:L$1004)</f>
        <v>177.16321581146099</v>
      </c>
      <c r="M60" s="296" t="s">
        <v>6</v>
      </c>
      <c r="N60" s="296"/>
      <c r="O60" s="296"/>
    </row>
    <row r="61" spans="1:15" x14ac:dyDescent="0.2">
      <c r="B61" s="77" t="s">
        <v>23</v>
      </c>
      <c r="C61" s="78">
        <f>SUMIF(C_A01d!$C$5:$C$1004,'Global Results'!$M61,C_A01d!D$5:D$1004)</f>
        <v>132.791524698519</v>
      </c>
      <c r="D61" s="78">
        <f>SUMIF(C_A01d!$C$5:$C$1004,'Global Results'!$M61,C_A01d!E$5:E$1004)</f>
        <v>119.197578721594</v>
      </c>
      <c r="E61" s="78">
        <f>SUMIF(C_A01d!$C$5:$C$1004,'Global Results'!$M61,C_A01d!F$5:F$1004)</f>
        <v>111.599541528164</v>
      </c>
      <c r="F61" s="78">
        <f>SUMIF(C_A01d!$C$5:$C$1004,'Global Results'!$M61,C_A01d!G$5:G$1004)</f>
        <v>76.747938051725995</v>
      </c>
      <c r="G61" s="78">
        <f>SUMIF(C_A01d!$C$5:$C$1004,'Global Results'!$M61,C_A01d!H$5:H$1004)</f>
        <v>106.68741383320101</v>
      </c>
      <c r="H61" s="78">
        <f>SUMIF(C_A01d!$C$5:$C$1004,'Global Results'!$M61,C_A01d!I$5:I$1004)</f>
        <v>118.91941416173799</v>
      </c>
      <c r="I61" s="78">
        <f>SUMIF(C_A01d!$C$5:$C$1004,'Global Results'!$M61,C_A01d!J$5:J$1004)</f>
        <v>119.86647690616499</v>
      </c>
      <c r="J61" s="78">
        <f>SUMIF(C_A01d!$C$5:$C$1004,'Global Results'!$M61,C_A01d!K$5:K$1004)</f>
        <v>124.30741444988399</v>
      </c>
      <c r="K61" s="78">
        <f>SUMIF(C_A01d!$C$5:$C$1004,'Global Results'!$M61,C_A01d!L$5:L$1004)</f>
        <v>125.53062341113299</v>
      </c>
      <c r="M61" s="295" t="s">
        <v>7</v>
      </c>
    </row>
    <row r="62" spans="1:15" s="18" customFormat="1" x14ac:dyDescent="0.2">
      <c r="B62" s="73" t="s">
        <v>24</v>
      </c>
      <c r="C62" s="79">
        <f>SUMIF(C_A01d!$C$5:$C$1004,'Global Results'!$M62,C_A01d!D$5:D$1004)</f>
        <v>47.076738579279002</v>
      </c>
      <c r="D62" s="79">
        <f>SUMIF(C_A01d!$C$5:$C$1004,'Global Results'!$M62,C_A01d!E$5:E$1004)</f>
        <v>38.811915868105004</v>
      </c>
      <c r="E62" s="79">
        <f>SUMIF(C_A01d!$C$5:$C$1004,'Global Results'!$M62,C_A01d!F$5:F$1004)</f>
        <v>30.072598714396999</v>
      </c>
      <c r="F62" s="79">
        <f>SUMIF(C_A01d!$C$5:$C$1004,'Global Results'!$M62,C_A01d!G$5:G$1004)</f>
        <v>24.743437652002999</v>
      </c>
      <c r="G62" s="79">
        <f>SUMIF(C_A01d!$C$5:$C$1004,'Global Results'!$M62,C_A01d!H$5:H$1004)</f>
        <v>19.696136091358003</v>
      </c>
      <c r="H62" s="79">
        <f>SUMIF(C_A01d!$C$5:$C$1004,'Global Results'!$M62,C_A01d!I$5:I$1004)</f>
        <v>16.839402081318003</v>
      </c>
      <c r="I62" s="79">
        <f>SUMIF(C_A01d!$C$5:$C$1004,'Global Results'!$M62,C_A01d!J$5:J$1004)</f>
        <v>13.755578759266001</v>
      </c>
      <c r="J62" s="79">
        <f>SUMIF(C_A01d!$C$5:$C$1004,'Global Results'!$M62,C_A01d!K$5:K$1004)</f>
        <v>10.444666125193999</v>
      </c>
      <c r="K62" s="79">
        <f>SUMIF(C_A01d!$C$5:$C$1004,'Global Results'!$M62,C_A01d!L$5:L$1004)</f>
        <v>7.5685100290350009</v>
      </c>
      <c r="M62" s="296" t="s">
        <v>8</v>
      </c>
      <c r="N62" s="296"/>
      <c r="O62" s="296"/>
    </row>
    <row r="63" spans="1:15" x14ac:dyDescent="0.2">
      <c r="B63" s="77" t="s">
        <v>25</v>
      </c>
      <c r="C63" s="78">
        <f>C64+C65</f>
        <v>13.131849315068001</v>
      </c>
      <c r="D63" s="78">
        <f t="shared" ref="D63:K63" si="7">D64+D65</f>
        <v>13.120327924295001</v>
      </c>
      <c r="E63" s="78">
        <f t="shared" si="7"/>
        <v>22.470957185299</v>
      </c>
      <c r="F63" s="78">
        <f t="shared" si="7"/>
        <v>32.762408624304001</v>
      </c>
      <c r="G63" s="78">
        <f t="shared" si="7"/>
        <v>54.284480499502997</v>
      </c>
      <c r="H63" s="78">
        <f t="shared" si="7"/>
        <v>60.42598992439099</v>
      </c>
      <c r="I63" s="78">
        <f t="shared" si="7"/>
        <v>125.32165794866398</v>
      </c>
      <c r="J63" s="78">
        <f t="shared" si="7"/>
        <v>197.742219376446</v>
      </c>
      <c r="K63" s="78">
        <f t="shared" si="7"/>
        <v>270.20391986315201</v>
      </c>
    </row>
    <row r="64" spans="1:15" s="18" customFormat="1" x14ac:dyDescent="0.2">
      <c r="B64" s="74" t="s">
        <v>115</v>
      </c>
      <c r="C64" s="79">
        <f>SUMIF(C_A01d!$C$5:$C$1004,'Global Results'!$M64,C_A01d!D$5:D$1004)</f>
        <v>0</v>
      </c>
      <c r="D64" s="79">
        <f>SUMIF(C_A01d!$C$5:$C$1004,'Global Results'!$M64,C_A01d!E$5:E$1004)</f>
        <v>1.1895647770160001</v>
      </c>
      <c r="E64" s="79">
        <f>SUMIF(C_A01d!$C$5:$C$1004,'Global Results'!$M64,C_A01d!F$5:F$1004)</f>
        <v>11.741280205811</v>
      </c>
      <c r="F64" s="79">
        <f>SUMIF(C_A01d!$C$5:$C$1004,'Global Results'!$M64,C_A01d!G$5:G$1004)</f>
        <v>22.999488997488001</v>
      </c>
      <c r="G64" s="79">
        <f>SUMIF(C_A01d!$C$5:$C$1004,'Global Results'!$M64,C_A01d!H$5:H$1004)</f>
        <v>45.488318225355997</v>
      </c>
      <c r="H64" s="79">
        <f>SUMIF(C_A01d!$C$5:$C$1004,'Global Results'!$M64,C_A01d!I$5:I$1004)</f>
        <v>52.365650582692993</v>
      </c>
      <c r="I64" s="79">
        <f>SUMIF(C_A01d!$C$5:$C$1004,'Global Results'!$M64,C_A01d!J$5:J$1004)</f>
        <v>117.99714153941598</v>
      </c>
      <c r="J64" s="79">
        <f>SUMIF(C_A01d!$C$5:$C$1004,'Global Results'!$M64,C_A01d!K$5:K$1004)</f>
        <v>191.15352589964601</v>
      </c>
      <c r="K64" s="79">
        <f>SUMIF(C_A01d!$C$5:$C$1004,'Global Results'!$M64,C_A01d!L$5:L$1004)</f>
        <v>264.35104931880301</v>
      </c>
      <c r="M64" s="296" t="s">
        <v>119</v>
      </c>
      <c r="N64" s="296"/>
      <c r="O64" s="296"/>
    </row>
    <row r="65" spans="1:31" x14ac:dyDescent="0.2">
      <c r="B65" s="80" t="s">
        <v>116</v>
      </c>
      <c r="C65" s="78">
        <f>SUMIF(C_A01d!$C$5:$C$1004,'Global Results'!$M65,C_A01d!D$5:D$1004)</f>
        <v>13.131849315068001</v>
      </c>
      <c r="D65" s="78">
        <f>SUMIF(C_A01d!$C$5:$C$1004,'Global Results'!$M65,C_A01d!E$5:E$1004)</f>
        <v>11.930763147279</v>
      </c>
      <c r="E65" s="78">
        <f>SUMIF(C_A01d!$C$5:$C$1004,'Global Results'!$M65,C_A01d!F$5:F$1004)</f>
        <v>10.729676979488001</v>
      </c>
      <c r="F65" s="78">
        <f>SUMIF(C_A01d!$C$5:$C$1004,'Global Results'!$M65,C_A01d!G$5:G$1004)</f>
        <v>9.7629196268160001</v>
      </c>
      <c r="G65" s="78">
        <f>SUMIF(C_A01d!$C$5:$C$1004,'Global Results'!$M65,C_A01d!H$5:H$1004)</f>
        <v>8.7961622741470009</v>
      </c>
      <c r="H65" s="78">
        <f>SUMIF(C_A01d!$C$5:$C$1004,'Global Results'!$M65,C_A01d!I$5:I$1004)</f>
        <v>8.0603393416980005</v>
      </c>
      <c r="I65" s="78">
        <f>SUMIF(C_A01d!$C$5:$C$1004,'Global Results'!$M65,C_A01d!J$5:J$1004)</f>
        <v>7.324516409248</v>
      </c>
      <c r="J65" s="78">
        <f>SUMIF(C_A01d!$C$5:$C$1004,'Global Results'!$M65,C_A01d!K$5:K$1004)</f>
        <v>6.5886934768000005</v>
      </c>
      <c r="K65" s="78">
        <f>SUMIF(C_A01d!$C$5:$C$1004,'Global Results'!$M65,C_A01d!L$5:L$1004)</f>
        <v>5.8528705443489999</v>
      </c>
      <c r="M65" s="295" t="s">
        <v>120</v>
      </c>
    </row>
    <row r="66" spans="1:31" s="18" customFormat="1" x14ac:dyDescent="0.2">
      <c r="B66" s="73" t="s">
        <v>26</v>
      </c>
      <c r="C66" s="79">
        <f>SUMIF(C_A01d!$C$5:$C$1004,'Global Results'!$M66,C_A01d!D$5:D$1004)</f>
        <v>0.30251141552499999</v>
      </c>
      <c r="D66" s="79">
        <f>SUMIF(C_A01d!$C$5:$C$1004,'Global Results'!$M66,C_A01d!E$5:E$1004)</f>
        <v>0.274842633462</v>
      </c>
      <c r="E66" s="79">
        <f>SUMIF(C_A01d!$C$5:$C$1004,'Global Results'!$M66,C_A01d!F$5:F$1004)</f>
        <v>0.247173851399</v>
      </c>
      <c r="F66" s="79">
        <f>SUMIF(C_A01d!$C$5:$C$1004,'Global Results'!$M66,C_A01d!G$5:G$1004)</f>
        <v>0.224566441975</v>
      </c>
      <c r="G66" s="79">
        <f>SUMIF(C_A01d!$C$5:$C$1004,'Global Results'!$M66,C_A01d!H$5:H$1004)</f>
        <v>0.20195903255100001</v>
      </c>
      <c r="H66" s="79">
        <f>SUMIF(C_A01d!$C$5:$C$1004,'Global Results'!$M66,C_A01d!I$5:I$1004)</f>
        <v>0.185176639438</v>
      </c>
      <c r="I66" s="79">
        <f>SUMIF(C_A01d!$C$5:$C$1004,'Global Results'!$M66,C_A01d!J$5:J$1004)</f>
        <v>0.168394246325</v>
      </c>
      <c r="J66" s="79">
        <f>SUMIF(C_A01d!$C$5:$C$1004,'Global Results'!$M66,C_A01d!K$5:K$1004)</f>
        <v>0.15161185321199999</v>
      </c>
      <c r="K66" s="79">
        <f>SUMIF(C_A01d!$C$5:$C$1004,'Global Results'!$M66,C_A01d!L$5:L$1004)</f>
        <v>0.13482946009899999</v>
      </c>
      <c r="M66" s="296" t="s">
        <v>16</v>
      </c>
      <c r="N66" s="296"/>
      <c r="O66" s="296"/>
    </row>
    <row r="67" spans="1:31" x14ac:dyDescent="0.2">
      <c r="B67" s="77" t="s">
        <v>27</v>
      </c>
      <c r="C67" s="78">
        <f>C68+C69</f>
        <v>81.585045662100995</v>
      </c>
      <c r="D67" s="78">
        <f t="shared" ref="D67:K67" si="8">D68+D69</f>
        <v>92.921336581301006</v>
      </c>
      <c r="E67" s="78">
        <f t="shared" si="8"/>
        <v>134.13517979968299</v>
      </c>
      <c r="F67" s="78">
        <f t="shared" si="8"/>
        <v>191.51962004357202</v>
      </c>
      <c r="G67" s="78">
        <f t="shared" si="8"/>
        <v>273.06674180624702</v>
      </c>
      <c r="H67" s="78">
        <f t="shared" si="8"/>
        <v>296.84555155377706</v>
      </c>
      <c r="I67" s="78">
        <f t="shared" si="8"/>
        <v>359.893689459592</v>
      </c>
      <c r="J67" s="78">
        <f t="shared" si="8"/>
        <v>354.70685908785299</v>
      </c>
      <c r="K67" s="78">
        <f t="shared" si="8"/>
        <v>314.762576966724</v>
      </c>
    </row>
    <row r="68" spans="1:31" s="18" customFormat="1" x14ac:dyDescent="0.2">
      <c r="B68" s="74" t="s">
        <v>117</v>
      </c>
      <c r="C68" s="79">
        <f>SUMIF(C_A01d!$C$5:$C$1004,'Global Results'!$M68,C_A01d!D$5:D$1004)</f>
        <v>81.585045662100995</v>
      </c>
      <c r="D68" s="79">
        <f>SUMIF(C_A01d!$C$5:$C$1004,'Global Results'!$M68,C_A01d!E$5:E$1004)</f>
        <v>74.122983960642003</v>
      </c>
      <c r="E68" s="79">
        <f>SUMIF(C_A01d!$C$5:$C$1004,'Global Results'!$M68,C_A01d!F$5:F$1004)</f>
        <v>66.66092225918301</v>
      </c>
      <c r="F68" s="79">
        <f>SUMIF(C_A01d!$C$5:$C$1004,'Global Results'!$M68,C_A01d!G$5:G$1004)</f>
        <v>60.645864411821002</v>
      </c>
      <c r="G68" s="79">
        <f>SUMIF(C_A01d!$C$5:$C$1004,'Global Results'!$M68,C_A01d!H$5:H$1004)</f>
        <v>54.630806564463008</v>
      </c>
      <c r="H68" s="79">
        <f>SUMIF(C_A01d!$C$5:$C$1004,'Global Results'!$M68,C_A01d!I$5:I$1004)</f>
        <v>50.063726875333998</v>
      </c>
      <c r="I68" s="79">
        <f>SUMIF(C_A01d!$C$5:$C$1004,'Global Results'!$M68,C_A01d!J$5:J$1004)</f>
        <v>45.496647186208001</v>
      </c>
      <c r="J68" s="79">
        <f>SUMIF(C_A01d!$C$5:$C$1004,'Global Results'!$M68,C_A01d!K$5:K$1004)</f>
        <v>40.929567497082999</v>
      </c>
      <c r="K68" s="79">
        <f>SUMIF(C_A01d!$C$5:$C$1004,'Global Results'!$M68,C_A01d!L$5:L$1004)</f>
        <v>36.362487807957002</v>
      </c>
      <c r="M68" s="296" t="s">
        <v>122</v>
      </c>
      <c r="N68" s="296"/>
      <c r="O68" s="296"/>
    </row>
    <row r="69" spans="1:31" x14ac:dyDescent="0.2">
      <c r="B69" s="80" t="s">
        <v>118</v>
      </c>
      <c r="C69" s="78">
        <f>SUMIF(C_A01d!$C$5:$C$1004,'Global Results'!$M69,C_A01d!D$5:D$1004)</f>
        <v>0</v>
      </c>
      <c r="D69" s="78">
        <f>SUMIF(C_A01d!$C$5:$C$1004,'Global Results'!$M69,C_A01d!E$5:E$1004)</f>
        <v>18.798352620659003</v>
      </c>
      <c r="E69" s="78">
        <f>SUMIF(C_A01d!$C$5:$C$1004,'Global Results'!$M69,C_A01d!F$5:F$1004)</f>
        <v>67.474257540499991</v>
      </c>
      <c r="F69" s="78">
        <f>SUMIF(C_A01d!$C$5:$C$1004,'Global Results'!$M69,C_A01d!G$5:G$1004)</f>
        <v>130.87375563175101</v>
      </c>
      <c r="G69" s="78">
        <f>SUMIF(C_A01d!$C$5:$C$1004,'Global Results'!$M69,C_A01d!H$5:H$1004)</f>
        <v>218.43593524178399</v>
      </c>
      <c r="H69" s="78">
        <f>SUMIF(C_A01d!$C$5:$C$1004,'Global Results'!$M69,C_A01d!I$5:I$1004)</f>
        <v>246.78182467844306</v>
      </c>
      <c r="I69" s="78">
        <f>SUMIF(C_A01d!$C$5:$C$1004,'Global Results'!$M69,C_A01d!J$5:J$1004)</f>
        <v>314.39704227338399</v>
      </c>
      <c r="J69" s="78">
        <f>SUMIF(C_A01d!$C$5:$C$1004,'Global Results'!$M69,C_A01d!K$5:K$1004)</f>
        <v>313.77729159077001</v>
      </c>
      <c r="K69" s="78">
        <f>SUMIF(C_A01d!$C$5:$C$1004,'Global Results'!$M69,C_A01d!L$5:L$1004)</f>
        <v>278.400089158767</v>
      </c>
      <c r="M69" s="295" t="s">
        <v>121</v>
      </c>
    </row>
    <row r="70" spans="1:31" s="18" customFormat="1" ht="16" thickBot="1" x14ac:dyDescent="0.25">
      <c r="B70" s="111" t="s">
        <v>28</v>
      </c>
      <c r="C70" s="112">
        <f>SUMIF(C_A01d!$B$5:$B$91,'Global Results'!$M70,C_A01d!C$5:C$103)</f>
        <v>0</v>
      </c>
      <c r="D70" s="112">
        <f>SUMIF(C_A01d!$B$5:$B$91,'Global Results'!$M70,C_A01d!D$5:D$103)</f>
        <v>0</v>
      </c>
      <c r="E70" s="112">
        <f>SUMIF(C_A01d!$B$5:$B$91,'Global Results'!$M70,C_A01d!E$5:E$103)</f>
        <v>0</v>
      </c>
      <c r="F70" s="112">
        <f>SUMIF(C_A01d!$B$5:$B$91,'Global Results'!$M70,C_A01d!F$5:F$103)</f>
        <v>0</v>
      </c>
      <c r="G70" s="112">
        <f>SUMIF(C_A01d!$B$5:$B$91,'Global Results'!$M70,C_A01d!G$5:G$103)</f>
        <v>0</v>
      </c>
      <c r="H70" s="112">
        <f>SUMIF(C_A01d!$B$5:$B$91,'Global Results'!$M70,C_A01d!H$5:H$103)</f>
        <v>0</v>
      </c>
      <c r="I70" s="112">
        <f>SUMIF(C_A01d!$B$5:$B$91,'Global Results'!$M70,C_A01d!I$5:I$103)</f>
        <v>0</v>
      </c>
      <c r="J70" s="112">
        <f>SUMIF(C_A01d!$B$5:$B$91,'Global Results'!$M70,C_A01d!J$5:J$103)</f>
        <v>0</v>
      </c>
      <c r="K70" s="112">
        <f>SUMIF(C_A01d!$B$5:$B$91,'Global Results'!$M70,C_A01d!K$5:K$103)</f>
        <v>0</v>
      </c>
      <c r="M70" s="296" t="s">
        <v>9</v>
      </c>
      <c r="N70" s="296"/>
      <c r="O70" s="296"/>
    </row>
    <row r="71" spans="1:31" ht="16" thickTop="1" x14ac:dyDescent="0.2">
      <c r="B71" s="104" t="s">
        <v>10</v>
      </c>
      <c r="C71" s="105">
        <f>SUM(C53:C70)-C67-C63</f>
        <v>702.74014802520412</v>
      </c>
      <c r="D71" s="105">
        <f t="shared" ref="D71:K71" si="9">SUM(D53:D70)-D67-D63</f>
        <v>731.72233072290499</v>
      </c>
      <c r="E71" s="105">
        <f t="shared" si="9"/>
        <v>806.53201333035099</v>
      </c>
      <c r="F71" s="105">
        <f t="shared" si="9"/>
        <v>829.22532373987008</v>
      </c>
      <c r="G71" s="105">
        <f t="shared" si="9"/>
        <v>943.723705531208</v>
      </c>
      <c r="H71" s="105">
        <f t="shared" si="9"/>
        <v>979.39795869704608</v>
      </c>
      <c r="I71" s="105">
        <f t="shared" si="9"/>
        <v>1088.6649080951811</v>
      </c>
      <c r="J71" s="105">
        <f t="shared" si="9"/>
        <v>1118.7117169061071</v>
      </c>
      <c r="K71" s="105">
        <f t="shared" si="9"/>
        <v>1147.780331803473</v>
      </c>
    </row>
    <row r="72" spans="1:31" x14ac:dyDescent="0.2">
      <c r="C72" s="36"/>
      <c r="D72" s="36"/>
      <c r="E72" s="36"/>
      <c r="F72" s="36"/>
      <c r="G72" s="36"/>
      <c r="H72" s="36"/>
      <c r="I72" s="36"/>
      <c r="J72" s="36"/>
      <c r="K72" s="36"/>
    </row>
    <row r="73" spans="1:31" x14ac:dyDescent="0.2">
      <c r="A73" s="280" t="s">
        <v>508</v>
      </c>
      <c r="B73" s="28" t="s">
        <v>233</v>
      </c>
      <c r="C73" s="281"/>
      <c r="D73" s="281"/>
      <c r="E73" s="281"/>
      <c r="F73" s="281"/>
      <c r="G73" s="281"/>
      <c r="H73" s="281"/>
      <c r="I73" s="281"/>
      <c r="J73" s="281"/>
      <c r="K73" s="281"/>
    </row>
    <row r="74" spans="1:31" x14ac:dyDescent="0.2">
      <c r="A74" s="18"/>
      <c r="B74" s="28" t="s">
        <v>36</v>
      </c>
    </row>
    <row r="75" spans="1:31" ht="16" x14ac:dyDescent="0.2">
      <c r="A75" s="18"/>
      <c r="V75" s="378" t="s">
        <v>562</v>
      </c>
    </row>
    <row r="76" spans="1:31" x14ac:dyDescent="0.2">
      <c r="A76" s="18"/>
      <c r="B76" s="76" t="str">
        <f>B108</f>
        <v>Hydro</v>
      </c>
      <c r="C76" s="263">
        <v>2010</v>
      </c>
      <c r="D76" s="359">
        <v>2015</v>
      </c>
      <c r="E76" s="359">
        <v>2020</v>
      </c>
      <c r="F76" s="359">
        <v>2025</v>
      </c>
      <c r="G76" s="359">
        <v>2030</v>
      </c>
      <c r="H76" s="359">
        <v>2035</v>
      </c>
      <c r="I76" s="359">
        <v>2040</v>
      </c>
      <c r="J76" s="359">
        <v>2045</v>
      </c>
      <c r="K76" s="359">
        <v>2050</v>
      </c>
      <c r="W76" s="11">
        <v>2010</v>
      </c>
      <c r="X76" s="11">
        <f>D76</f>
        <v>2015</v>
      </c>
      <c r="Y76" s="11">
        <v>2020</v>
      </c>
      <c r="Z76" s="11">
        <v>2025</v>
      </c>
      <c r="AA76" s="11">
        <v>2030</v>
      </c>
      <c r="AB76" s="11">
        <v>2035</v>
      </c>
      <c r="AC76" s="11">
        <v>2040</v>
      </c>
      <c r="AD76" s="11">
        <v>2045</v>
      </c>
      <c r="AE76" s="11">
        <v>2050</v>
      </c>
    </row>
    <row r="77" spans="1:31" x14ac:dyDescent="0.2">
      <c r="B77" s="77" t="s">
        <v>18</v>
      </c>
      <c r="C77" s="285">
        <f t="array" ref="C77">SUM(($M77=(C_A01e!$C$5:$C$1009))*($N77=(C_A01e!$D$5:D$1009))*($O77=(C_A01e!$E$5:E$1009))*(C_A01e!F$5:F$1009))</f>
        <v>0</v>
      </c>
      <c r="D77" s="285">
        <f t="array" ref="D77">SUM(($M77=(C_A01e!$C$5:$C$1009))*($N77=(C_A01e!$D$5:E$1009))*($O77=(C_A01e!$E$5:F$1009))*(C_A01e!G$5:G$1009))</f>
        <v>0.54357130320199998</v>
      </c>
      <c r="E77" s="285">
        <f t="array" ref="E77">SUM(($M77=(C_A01e!$C$5:$C$1009))*($N77=(C_A01e!$D$5:F$1009))*($O77=(C_A01e!$E$5:G$1009))*(C_A01e!H$5:H$1009))</f>
        <v>1.9967378698420002</v>
      </c>
      <c r="F77" s="285">
        <f t="array" ref="F77">SUM(($M77=(C_A01e!$C$5:$C$1009))*($N77=(C_A01e!$D$5:G$1009))*($O77=(C_A01e!$E$5:H$1009))*(C_A01e!I$5:I$1009))</f>
        <v>7.4967782773140001</v>
      </c>
      <c r="G77" s="285">
        <f t="array" ref="G77">SUM(($M77=(C_A01e!$C$5:$C$1009))*($N77=(C_A01e!$D$5:H$1009))*($O77=(C_A01e!$E$5:I$1009))*(C_A01e!J$5:J$1009))</f>
        <v>2.4744840644599999</v>
      </c>
      <c r="H77" s="285">
        <f t="array" ref="H77">SUM(($M77=(C_A01e!$C$5:$C$1009))*($N77=(C_A01e!$D$5:I$1009))*($O77=(C_A01e!$E$5:J$1009))*(C_A01e!K$5:K$1009))</f>
        <v>0.25145596814600002</v>
      </c>
      <c r="I77" s="285">
        <f t="array" ref="I77">SUM(($M77=(C_A01e!$C$5:$C$1009))*($N77=(C_A01e!$D$5:J$1009))*($O77=(C_A01e!$E$5:K$1009))*(C_A01e!L$5:L$1009))</f>
        <v>7.0413497536380003</v>
      </c>
      <c r="J77" s="285">
        <f t="array" ref="J77">SUM(($M77=(C_A01e!$C$5:$C$1009))*($N77=(C_A01e!$D$5:K$1009))*($O77=(C_A01e!$E$5:L$1009))*(C_A01e!M$5:M$1009))</f>
        <v>5.7202225333359999</v>
      </c>
      <c r="K77" s="285">
        <f t="array" ref="K77">SUM(($M77=(C_A01e!$C$5:$C$1009))*($N77=(C_A01e!$D$5:L$1009))*($O77=(C_A01e!$E$5:M$1009))*(C_A01e!N$5:N$1009))</f>
        <v>14.048553425488</v>
      </c>
      <c r="M77" s="295" t="s">
        <v>2</v>
      </c>
      <c r="N77" s="295" t="s">
        <v>402</v>
      </c>
      <c r="O77" s="296" t="s">
        <v>404</v>
      </c>
      <c r="V77" s="377" t="str">
        <f>B77</f>
        <v>Biomass</v>
      </c>
      <c r="W77" s="379">
        <f>C77/5</f>
        <v>0</v>
      </c>
      <c r="X77" s="379">
        <f t="shared" ref="X77:AE92" si="10">D77/5</f>
        <v>0.10871426064039999</v>
      </c>
      <c r="Y77" s="379">
        <f t="shared" si="10"/>
        <v>0.39934757396840004</v>
      </c>
      <c r="Z77" s="379">
        <f t="shared" si="10"/>
        <v>1.4993556554628</v>
      </c>
      <c r="AA77" s="379">
        <f t="shared" si="10"/>
        <v>0.49489681289199999</v>
      </c>
      <c r="AB77" s="379">
        <f t="shared" si="10"/>
        <v>5.0291193629200003E-2</v>
      </c>
      <c r="AC77" s="379">
        <f t="shared" si="10"/>
        <v>1.4082699507276</v>
      </c>
      <c r="AD77" s="379">
        <f t="shared" si="10"/>
        <v>1.1440445066672</v>
      </c>
      <c r="AE77" s="379">
        <f t="shared" si="10"/>
        <v>2.8097106850975999</v>
      </c>
    </row>
    <row r="78" spans="1:31" s="18" customFormat="1" x14ac:dyDescent="0.2">
      <c r="B78" s="73" t="s">
        <v>29</v>
      </c>
      <c r="C78" s="147">
        <f t="array" ref="C78">SUM(($M78=(C_A01e!$C$5:$C$1009))*($N78=(C_A01e!$D$5:D$1009))*($O78=(C_A01e!$E$5:E$1009))*(C_A01e!F$5:F$1009))</f>
        <v>0</v>
      </c>
      <c r="D78" s="147">
        <f t="array" ref="D78">SUM(($M78=(C_A01e!$C$5:$C$1009))*($N78=(C_A01e!$D$5:E$1009))*($O78=(C_A01e!$E$5:F$1009))*(C_A01e!G$5:G$1009))</f>
        <v>0</v>
      </c>
      <c r="E78" s="147">
        <f t="array" ref="E78">SUM(($M78=(C_A01e!$C$5:$C$1009))*($N78=(C_A01e!$D$5:F$1009))*($O78=(C_A01e!$E$5:G$1009))*(C_A01e!H$5:H$1009))</f>
        <v>0</v>
      </c>
      <c r="F78" s="147">
        <f t="array" ref="F78">SUM(($M78=(C_A01e!$C$5:$C$1009))*($N78=(C_A01e!$D$5:G$1009))*($O78=(C_A01e!$E$5:H$1009))*(C_A01e!I$5:I$1009))</f>
        <v>1.4655093315029999</v>
      </c>
      <c r="G78" s="147">
        <f t="array" ref="G78">SUM(($M78=(C_A01e!$C$5:$C$1009))*($N78=(C_A01e!$D$5:H$1009))*($O78=(C_A01e!$E$5:I$1009))*(C_A01e!J$5:J$1009))</f>
        <v>0.90899383495599995</v>
      </c>
      <c r="H78" s="147">
        <f t="array" ref="H78">SUM(($M78=(C_A01e!$C$5:$C$1009))*($N78=(C_A01e!$D$5:I$1009))*($O78=(C_A01e!$E$5:J$1009))*(C_A01e!K$5:K$1009))</f>
        <v>3.4768275881179997</v>
      </c>
      <c r="I78" s="147">
        <f t="array" ref="I78">SUM(($M78=(C_A01e!$C$5:$C$1009))*($N78=(C_A01e!$D$5:J$1009))*($O78=(C_A01e!$E$5:K$1009))*(C_A01e!L$5:L$1009))</f>
        <v>0.55497369964900001</v>
      </c>
      <c r="J78" s="147">
        <f t="array" ref="J78">SUM(($M78=(C_A01e!$C$5:$C$1009))*($N78=(C_A01e!$D$5:K$1009))*($O78=(C_A01e!$E$5:L$1009))*(C_A01e!M$5:M$1009))</f>
        <v>3.8757643190610001</v>
      </c>
      <c r="K78" s="147">
        <f t="array" ref="K78">SUM(($M78=(C_A01e!$C$5:$C$1009))*($N78=(C_A01e!$D$5:L$1009))*($O78=(C_A01e!$E$5:M$1009))*(C_A01e!N$5:N$1009))</f>
        <v>18.579627191914003</v>
      </c>
      <c r="M78" s="296" t="s">
        <v>32</v>
      </c>
      <c r="N78" s="295" t="s">
        <v>402</v>
      </c>
      <c r="O78" s="296" t="s">
        <v>404</v>
      </c>
      <c r="V78" s="377" t="str">
        <f t="shared" ref="V78:V95" si="11">B78</f>
        <v>Biomass CCS</v>
      </c>
      <c r="W78" s="379">
        <f t="shared" ref="W78:W95" si="12">C78/5</f>
        <v>0</v>
      </c>
      <c r="X78" s="379">
        <f t="shared" si="10"/>
        <v>0</v>
      </c>
      <c r="Y78" s="379">
        <f t="shared" si="10"/>
        <v>0</v>
      </c>
      <c r="Z78" s="379">
        <f t="shared" si="10"/>
        <v>0.29310186630059998</v>
      </c>
      <c r="AA78" s="379">
        <f t="shared" si="10"/>
        <v>0.18179876699119998</v>
      </c>
      <c r="AB78" s="379">
        <f t="shared" si="10"/>
        <v>0.69536551762359999</v>
      </c>
      <c r="AC78" s="379">
        <f t="shared" si="10"/>
        <v>0.1109947399298</v>
      </c>
      <c r="AD78" s="379">
        <f t="shared" si="10"/>
        <v>0.77515286381220005</v>
      </c>
      <c r="AE78" s="379">
        <f t="shared" si="10"/>
        <v>3.7159254383828006</v>
      </c>
    </row>
    <row r="79" spans="1:31" x14ac:dyDescent="0.2">
      <c r="B79" s="77" t="s">
        <v>19</v>
      </c>
      <c r="C79" s="285">
        <f t="array" ref="C79">SUM(($M79=(C_A01e!$C$5:$C$1009))*($N79=(C_A01e!$D$5:D$1009))*($O79=(C_A01e!$E$5:E$1009))*(C_A01e!F$5:F$1009))</f>
        <v>1.196360761517</v>
      </c>
      <c r="D79" s="285">
        <f t="array" ref="D79">SUM(($M79=(C_A01e!$C$5:$C$1009))*($N79=(C_A01e!$D$5:E$1009))*($O79=(C_A01e!$E$5:F$1009))*(C_A01e!G$5:G$1009))</f>
        <v>23.059839232390001</v>
      </c>
      <c r="E79" s="285">
        <f t="array" ref="E79">SUM(($M79=(C_A01e!$C$5:$C$1009))*($N79=(C_A01e!$D$5:F$1009))*($O79=(C_A01e!$E$5:G$1009))*(C_A01e!H$5:H$1009))</f>
        <v>56.963146743466005</v>
      </c>
      <c r="F79" s="285">
        <f t="array" ref="F79">SUM(($M79=(C_A01e!$C$5:$C$1009))*($N79=(C_A01e!$D$5:G$1009))*($O79=(C_A01e!$E$5:H$1009))*(C_A01e!I$5:I$1009))</f>
        <v>3.0267090965780001</v>
      </c>
      <c r="G79" s="285">
        <f t="array" ref="G79">SUM(($M79=(C_A01e!$C$5:$C$1009))*($N79=(C_A01e!$D$5:H$1009))*($O79=(C_A01e!$E$5:I$1009))*(C_A01e!J$5:J$1009))</f>
        <v>6.5319232424000007E-2</v>
      </c>
      <c r="H79" s="285">
        <f t="array" ref="H79">SUM(($M79=(C_A01e!$C$5:$C$1009))*($N79=(C_A01e!$D$5:I$1009))*($O79=(C_A01e!$E$5:J$1009))*(C_A01e!K$5:K$1009))</f>
        <v>0.199328456583</v>
      </c>
      <c r="I79" s="285">
        <f t="array" ref="I79">SUM(($M79=(C_A01e!$C$5:$C$1009))*($N79=(C_A01e!$D$5:J$1009))*($O79=(C_A01e!$E$5:K$1009))*(C_A01e!L$5:L$1009))</f>
        <v>0.81045753408800003</v>
      </c>
      <c r="J79" s="285">
        <f t="array" ref="J79">SUM(($M79=(C_A01e!$C$5:$C$1009))*($N79=(C_A01e!$D$5:K$1009))*($O79=(C_A01e!$E$5:L$1009))*(C_A01e!M$5:M$1009))</f>
        <v>4.5514546836249998</v>
      </c>
      <c r="K79" s="285">
        <f t="array" ref="K79">SUM(($M79=(C_A01e!$C$5:$C$1009))*($N79=(C_A01e!$D$5:L$1009))*($O79=(C_A01e!$E$5:M$1009))*(C_A01e!N$5:N$1009))</f>
        <v>0.21348919400300001</v>
      </c>
      <c r="M79" s="295" t="s">
        <v>3</v>
      </c>
      <c r="N79" s="295" t="s">
        <v>402</v>
      </c>
      <c r="O79" s="296" t="s">
        <v>404</v>
      </c>
      <c r="V79" s="377" t="str">
        <f t="shared" si="11"/>
        <v>Coal</v>
      </c>
      <c r="W79" s="379">
        <f t="shared" si="12"/>
        <v>0.23927215230339999</v>
      </c>
      <c r="X79" s="379">
        <f t="shared" si="10"/>
        <v>4.6119678464780005</v>
      </c>
      <c r="Y79" s="379">
        <f t="shared" si="10"/>
        <v>11.392629348693202</v>
      </c>
      <c r="Z79" s="379">
        <f t="shared" si="10"/>
        <v>0.60534181931560005</v>
      </c>
      <c r="AA79" s="379">
        <f t="shared" si="10"/>
        <v>1.3063846484800001E-2</v>
      </c>
      <c r="AB79" s="379">
        <f t="shared" si="10"/>
        <v>3.9865691316599998E-2</v>
      </c>
      <c r="AC79" s="379">
        <f t="shared" si="10"/>
        <v>0.16209150681760001</v>
      </c>
      <c r="AD79" s="379">
        <f t="shared" si="10"/>
        <v>0.91029093672499994</v>
      </c>
      <c r="AE79" s="379">
        <f t="shared" si="10"/>
        <v>4.2697838800600005E-2</v>
      </c>
    </row>
    <row r="80" spans="1:31" s="18" customFormat="1" x14ac:dyDescent="0.2">
      <c r="B80" s="73" t="s">
        <v>30</v>
      </c>
      <c r="C80" s="147">
        <f t="array" ref="C80">SUM(($M80=(C_A01e!$C$5:$C$1009))*($N80=(C_A01e!$D$5:D$1009))*($O80=(C_A01e!$E$5:E$1009))*(C_A01e!F$5:F$1009))</f>
        <v>0</v>
      </c>
      <c r="D80" s="147">
        <f t="array" ref="D80">SUM(($M80=(C_A01e!$C$5:$C$1009))*($N80=(C_A01e!$D$5:E$1009))*($O80=(C_A01e!$E$5:F$1009))*(C_A01e!G$5:G$1009))</f>
        <v>0</v>
      </c>
      <c r="E80" s="147">
        <f t="array" ref="E80">SUM(($M80=(C_A01e!$C$5:$C$1009))*($N80=(C_A01e!$D$5:F$1009))*($O80=(C_A01e!$E$5:G$1009))*(C_A01e!H$5:H$1009))</f>
        <v>0</v>
      </c>
      <c r="F80" s="147">
        <f t="array" ref="F80">SUM(($M80=(C_A01e!$C$5:$C$1009))*($N80=(C_A01e!$D$5:G$1009))*($O80=(C_A01e!$E$5:H$1009))*(C_A01e!I$5:I$1009))</f>
        <v>2.901978155783</v>
      </c>
      <c r="G80" s="147">
        <f t="array" ref="G80">SUM(($M80=(C_A01e!$C$5:$C$1009))*($N80=(C_A01e!$D$5:H$1009))*($O80=(C_A01e!$E$5:I$1009))*(C_A01e!J$5:J$1009))</f>
        <v>4.9203921165029998</v>
      </c>
      <c r="H80" s="147">
        <f t="array" ref="H80">SUM(($M80=(C_A01e!$C$5:$C$1009))*($N80=(C_A01e!$D$5:I$1009))*($O80=(C_A01e!$E$5:J$1009))*(C_A01e!K$5:K$1009))</f>
        <v>2.9935210253119999</v>
      </c>
      <c r="I80" s="147">
        <f t="array" ref="I80">SUM(($M80=(C_A01e!$C$5:$C$1009))*($N80=(C_A01e!$D$5:J$1009))*($O80=(C_A01e!$E$5:K$1009))*(C_A01e!L$5:L$1009))</f>
        <v>6.8877101336070012</v>
      </c>
      <c r="J80" s="147">
        <f t="array" ref="J80">SUM(($M80=(C_A01e!$C$5:$C$1009))*($N80=(C_A01e!$D$5:K$1009))*($O80=(C_A01e!$E$5:L$1009))*(C_A01e!M$5:M$1009))</f>
        <v>6.2747166296630006</v>
      </c>
      <c r="K80" s="147">
        <f t="array" ref="K80">SUM(($M80=(C_A01e!$C$5:$C$1009))*($N80=(C_A01e!$D$5:L$1009))*($O80=(C_A01e!$E$5:M$1009))*(C_A01e!N$5:N$1009))</f>
        <v>5.5283212154070007</v>
      </c>
      <c r="M80" s="296" t="s">
        <v>33</v>
      </c>
      <c r="N80" s="295" t="s">
        <v>402</v>
      </c>
      <c r="O80" s="296" t="s">
        <v>404</v>
      </c>
      <c r="V80" s="377" t="str">
        <f t="shared" si="11"/>
        <v>Coal CCS</v>
      </c>
      <c r="W80" s="379">
        <f t="shared" si="12"/>
        <v>0</v>
      </c>
      <c r="X80" s="379">
        <f t="shared" si="10"/>
        <v>0</v>
      </c>
      <c r="Y80" s="379">
        <f t="shared" si="10"/>
        <v>0</v>
      </c>
      <c r="Z80" s="379">
        <f t="shared" si="10"/>
        <v>0.58039563115659998</v>
      </c>
      <c r="AA80" s="379">
        <f t="shared" si="10"/>
        <v>0.98407842330059991</v>
      </c>
      <c r="AB80" s="379">
        <f t="shared" si="10"/>
        <v>0.59870420506239996</v>
      </c>
      <c r="AC80" s="379">
        <f t="shared" si="10"/>
        <v>1.3775420267214002</v>
      </c>
      <c r="AD80" s="379">
        <f t="shared" si="10"/>
        <v>1.2549433259326002</v>
      </c>
      <c r="AE80" s="379">
        <f t="shared" si="10"/>
        <v>1.1056642430814001</v>
      </c>
    </row>
    <row r="81" spans="2:31" x14ac:dyDescent="0.2">
      <c r="B81" s="77" t="s">
        <v>20</v>
      </c>
      <c r="C81" s="285">
        <f t="array" ref="C81">SUM(($M81=(C_A01e!$C$5:$C$1009))*($N81=(C_A01e!$D$5:D$1009))*($O81=(C_A01e!$E$5:E$1009))*(C_A01e!F$5:F$1009))</f>
        <v>4.7664996496420002</v>
      </c>
      <c r="D81" s="285">
        <f t="array" ref="D81">SUM(($M81=(C_A01e!$C$5:$C$1009))*($N81=(C_A01e!$D$5:E$1009))*($O81=(C_A01e!$E$5:F$1009))*(C_A01e!G$5:G$1009))</f>
        <v>55.969559327386996</v>
      </c>
      <c r="E81" s="285">
        <f t="array" ref="E81">SUM(($M81=(C_A01e!$C$5:$C$1009))*($N81=(C_A01e!$D$5:F$1009))*($O81=(C_A01e!$E$5:G$1009))*(C_A01e!H$5:H$1009))</f>
        <v>28.529330807464994</v>
      </c>
      <c r="F81" s="285">
        <f t="array" ref="F81">SUM(($M81=(C_A01e!$C$5:$C$1009))*($N81=(C_A01e!$D$5:G$1009))*($O81=(C_A01e!$E$5:H$1009))*(C_A01e!I$5:I$1009))</f>
        <v>9.16672446838</v>
      </c>
      <c r="G81" s="285">
        <f t="array" ref="G81">SUM(($M81=(C_A01e!$C$5:$C$1009))*($N81=(C_A01e!$D$5:H$1009))*($O81=(C_A01e!$E$5:I$1009))*(C_A01e!J$5:J$1009))</f>
        <v>9.8493193620000002E-2</v>
      </c>
      <c r="H81" s="285">
        <f t="array" ref="H81">SUM(($M81=(C_A01e!$C$5:$C$1009))*($N81=(C_A01e!$D$5:I$1009))*($O81=(C_A01e!$E$5:J$1009))*(C_A01e!K$5:K$1009))</f>
        <v>1.7461343035999999E-2</v>
      </c>
      <c r="I81" s="285">
        <f t="array" ref="I81">SUM(($M81=(C_A01e!$C$5:$C$1009))*($N81=(C_A01e!$D$5:J$1009))*($O81=(C_A01e!$E$5:K$1009))*(C_A01e!L$5:L$1009))</f>
        <v>1.5750822757540002</v>
      </c>
      <c r="J81" s="285">
        <f t="array" ref="J81">SUM(($M81=(C_A01e!$C$5:$C$1009))*($N81=(C_A01e!$D$5:K$1009))*($O81=(C_A01e!$E$5:L$1009))*(C_A01e!M$5:M$1009))</f>
        <v>27.401118669793998</v>
      </c>
      <c r="K81" s="285">
        <f t="array" ref="K81">SUM(($M81=(C_A01e!$C$5:$C$1009))*($N81=(C_A01e!$D$5:L$1009))*($O81=(C_A01e!$E$5:M$1009))*(C_A01e!N$5:N$1009))</f>
        <v>10.496956997807001</v>
      </c>
      <c r="M81" s="295" t="s">
        <v>4</v>
      </c>
      <c r="N81" s="295" t="s">
        <v>402</v>
      </c>
      <c r="O81" s="296" t="s">
        <v>404</v>
      </c>
      <c r="V81" s="377" t="str">
        <f t="shared" si="11"/>
        <v>Natural Gas</v>
      </c>
      <c r="W81" s="379">
        <f t="shared" si="12"/>
        <v>0.95329992992840007</v>
      </c>
      <c r="X81" s="379">
        <f t="shared" si="10"/>
        <v>11.1939118654774</v>
      </c>
      <c r="Y81" s="379">
        <f t="shared" si="10"/>
        <v>5.7058661614929989</v>
      </c>
      <c r="Z81" s="379">
        <f t="shared" si="10"/>
        <v>1.833344893676</v>
      </c>
      <c r="AA81" s="379">
        <f t="shared" si="10"/>
        <v>1.9698638724E-2</v>
      </c>
      <c r="AB81" s="379">
        <f t="shared" si="10"/>
        <v>3.4922686071999997E-3</v>
      </c>
      <c r="AC81" s="379">
        <f t="shared" si="10"/>
        <v>0.31501645515080001</v>
      </c>
      <c r="AD81" s="379">
        <f t="shared" si="10"/>
        <v>5.4802237339588</v>
      </c>
      <c r="AE81" s="379">
        <f t="shared" si="10"/>
        <v>2.0993913995614002</v>
      </c>
    </row>
    <row r="82" spans="2:31" s="18" customFormat="1" x14ac:dyDescent="0.2">
      <c r="B82" s="73" t="s">
        <v>31</v>
      </c>
      <c r="C82" s="147">
        <f t="array" ref="C82">SUM(($M82=(C_A01e!$C$5:$C$1009))*($N82=(C_A01e!$D$5:D$1009))*($O82=(C_A01e!$E$5:E$1009))*(C_A01e!F$5:F$1009))</f>
        <v>0</v>
      </c>
      <c r="D82" s="147">
        <f t="array" ref="D82">SUM(($M82=(C_A01e!$C$5:$C$1009))*($N82=(C_A01e!$D$5:E$1009))*($O82=(C_A01e!$E$5:F$1009))*(C_A01e!G$5:G$1009))</f>
        <v>0</v>
      </c>
      <c r="E82" s="147">
        <f t="array" ref="E82">SUM(($M82=(C_A01e!$C$5:$C$1009))*($N82=(C_A01e!$D$5:F$1009))*($O82=(C_A01e!$E$5:G$1009))*(C_A01e!H$5:H$1009))</f>
        <v>0</v>
      </c>
      <c r="F82" s="147">
        <f t="array" ref="F82">SUM(($M82=(C_A01e!$C$5:$C$1009))*($N82=(C_A01e!$D$5:G$1009))*($O82=(C_A01e!$E$5:H$1009))*(C_A01e!I$5:I$1009))</f>
        <v>3.213146011658</v>
      </c>
      <c r="G82" s="147">
        <f t="array" ref="G82">SUM(($M82=(C_A01e!$C$5:$C$1009))*($N82=(C_A01e!$D$5:H$1009))*($O82=(C_A01e!$E$5:I$1009))*(C_A01e!J$5:J$1009))</f>
        <v>3.0534895172269998</v>
      </c>
      <c r="H82" s="147">
        <f t="array" ref="H82">SUM(($M82=(C_A01e!$C$5:$C$1009))*($N82=(C_A01e!$D$5:I$1009))*($O82=(C_A01e!$E$5:J$1009))*(C_A01e!K$5:K$1009))</f>
        <v>3.7105177508390002</v>
      </c>
      <c r="I82" s="147">
        <f t="array" ref="I82">SUM(($M82=(C_A01e!$C$5:$C$1009))*($N82=(C_A01e!$D$5:J$1009))*($O82=(C_A01e!$E$5:K$1009))*(C_A01e!L$5:L$1009))</f>
        <v>3.6985432838640002</v>
      </c>
      <c r="J82" s="147">
        <f t="array" ref="J82">SUM(($M82=(C_A01e!$C$5:$C$1009))*($N82=(C_A01e!$D$5:K$1009))*($O82=(C_A01e!$E$5:L$1009))*(C_A01e!M$5:M$1009))</f>
        <v>3.7127501558359999</v>
      </c>
      <c r="K82" s="147">
        <f t="array" ref="K82">SUM(($M82=(C_A01e!$C$5:$C$1009))*($N82=(C_A01e!$D$5:L$1009))*($O82=(C_A01e!$E$5:M$1009))*(C_A01e!N$5:N$1009))</f>
        <v>1.5098995324820002</v>
      </c>
      <c r="M82" s="296" t="s">
        <v>34</v>
      </c>
      <c r="N82" s="295" t="s">
        <v>402</v>
      </c>
      <c r="O82" s="296" t="s">
        <v>404</v>
      </c>
      <c r="V82" s="377" t="str">
        <f t="shared" si="11"/>
        <v>Natural Gas CCS</v>
      </c>
      <c r="W82" s="379">
        <f t="shared" si="12"/>
        <v>0</v>
      </c>
      <c r="X82" s="379">
        <f t="shared" si="10"/>
        <v>0</v>
      </c>
      <c r="Y82" s="379">
        <f t="shared" si="10"/>
        <v>0</v>
      </c>
      <c r="Z82" s="379">
        <f t="shared" si="10"/>
        <v>0.64262920233160004</v>
      </c>
      <c r="AA82" s="379">
        <f t="shared" si="10"/>
        <v>0.61069790344539998</v>
      </c>
      <c r="AB82" s="379">
        <f t="shared" si="10"/>
        <v>0.74210355016780005</v>
      </c>
      <c r="AC82" s="379">
        <f t="shared" si="10"/>
        <v>0.73970865677280007</v>
      </c>
      <c r="AD82" s="379">
        <f t="shared" si="10"/>
        <v>0.74255003116719998</v>
      </c>
      <c r="AE82" s="379">
        <f t="shared" si="10"/>
        <v>0.30197990649640005</v>
      </c>
    </row>
    <row r="83" spans="2:31" x14ac:dyDescent="0.2">
      <c r="B83" s="77" t="s">
        <v>21</v>
      </c>
      <c r="C83" s="285">
        <f t="array" ref="C83">SUM(($M83=(C_A01e!$C$5:$C$1009))*($N83=(C_A01e!$D$5:D$1009))*($O83=(C_A01e!$E$5:E$1009))*(C_A01e!F$5:F$1009))</f>
        <v>0</v>
      </c>
      <c r="D83" s="285">
        <f t="array" ref="D83">SUM(($M83=(C_A01e!$C$5:$C$1009))*($N83=(C_A01e!$D$5:E$1009))*($O83=(C_A01e!$E$5:F$1009))*(C_A01e!G$5:G$1009))</f>
        <v>0.74083412798499992</v>
      </c>
      <c r="E83" s="285">
        <f t="array" ref="E83">SUM(($M83=(C_A01e!$C$5:$C$1009))*($N83=(C_A01e!$D$5:F$1009))*($O83=(C_A01e!$E$5:G$1009))*(C_A01e!H$5:H$1009))</f>
        <v>0.90597795499100009</v>
      </c>
      <c r="F83" s="285">
        <f t="array" ref="F83">SUM(($M83=(C_A01e!$C$5:$C$1009))*($N83=(C_A01e!$D$5:G$1009))*($O83=(C_A01e!$E$5:H$1009))*(C_A01e!I$5:I$1009))</f>
        <v>0.95135240702000001</v>
      </c>
      <c r="G83" s="285">
        <f t="array" ref="G83">SUM(($M83=(C_A01e!$C$5:$C$1009))*($N83=(C_A01e!$D$5:H$1009))*($O83=(C_A01e!$E$5:I$1009))*(C_A01e!J$5:J$1009))</f>
        <v>0.53842905863900004</v>
      </c>
      <c r="H83" s="285">
        <f t="array" ref="H83">SUM(($M83=(C_A01e!$C$5:$C$1009))*($N83=(C_A01e!$D$5:I$1009))*($O83=(C_A01e!$E$5:J$1009))*(C_A01e!K$5:K$1009))</f>
        <v>0.67040771919200004</v>
      </c>
      <c r="I83" s="285">
        <f t="array" ref="I83">SUM(($M83=(C_A01e!$C$5:$C$1009))*($N83=(C_A01e!$D$5:J$1009))*($O83=(C_A01e!$E$5:K$1009))*(C_A01e!L$5:L$1009))</f>
        <v>1.1163395709150001</v>
      </c>
      <c r="J83" s="285">
        <f t="array" ref="J83">SUM(($M83=(C_A01e!$C$5:$C$1009))*($N83=(C_A01e!$D$5:K$1009))*($O83=(C_A01e!$E$5:L$1009))*(C_A01e!M$5:M$1009))</f>
        <v>1.498744247289</v>
      </c>
      <c r="K83" s="285">
        <f t="array" ref="K83">SUM(($M83=(C_A01e!$C$5:$C$1009))*($N83=(C_A01e!$D$5:L$1009))*($O83=(C_A01e!$E$5:M$1009))*(C_A01e!N$5:N$1009))</f>
        <v>2.8701462476440001</v>
      </c>
      <c r="M83" s="295" t="s">
        <v>5</v>
      </c>
      <c r="N83" s="295" t="s">
        <v>402</v>
      </c>
      <c r="O83" s="296" t="s">
        <v>404</v>
      </c>
      <c r="V83" s="377" t="str">
        <f t="shared" si="11"/>
        <v>Geothermal</v>
      </c>
      <c r="W83" s="379">
        <f t="shared" si="12"/>
        <v>0</v>
      </c>
      <c r="X83" s="379">
        <f t="shared" si="10"/>
        <v>0.14816682559699998</v>
      </c>
      <c r="Y83" s="379">
        <f t="shared" si="10"/>
        <v>0.18119559099820001</v>
      </c>
      <c r="Z83" s="379">
        <f t="shared" si="10"/>
        <v>0.19027048140399999</v>
      </c>
      <c r="AA83" s="379">
        <f t="shared" si="10"/>
        <v>0.10768581172780001</v>
      </c>
      <c r="AB83" s="379">
        <f t="shared" si="10"/>
        <v>0.13408154383840001</v>
      </c>
      <c r="AC83" s="379">
        <f t="shared" si="10"/>
        <v>0.22326791418300002</v>
      </c>
      <c r="AD83" s="379">
        <f t="shared" si="10"/>
        <v>0.2997488494578</v>
      </c>
      <c r="AE83" s="379">
        <f t="shared" si="10"/>
        <v>0.57402924952879997</v>
      </c>
    </row>
    <row r="84" spans="2:31" s="18" customFormat="1" x14ac:dyDescent="0.2">
      <c r="B84" s="73" t="s">
        <v>22</v>
      </c>
      <c r="C84" s="147">
        <f t="array" ref="C84">SUM(($M84=(C_A01e!$C$5:$C$1009))*($N84=(C_A01e!$D$5:D$1009))*($O84=(C_A01e!$E$5:E$1009))*(C_A01e!F$5:F$1009))</f>
        <v>0</v>
      </c>
      <c r="D84" s="147">
        <f t="array" ref="D84">SUM(($M84=(C_A01e!$C$5:$C$1009))*($N84=(C_A01e!$D$5:E$1009))*($O84=(C_A01e!$E$5:F$1009))*(C_A01e!G$5:G$1009))</f>
        <v>19.662057929896999</v>
      </c>
      <c r="E84" s="147">
        <f t="array" ref="E84">SUM(($M84=(C_A01e!$C$5:$C$1009))*($N84=(C_A01e!$D$5:F$1009))*($O84=(C_A01e!$E$5:G$1009))*(C_A01e!H$5:H$1009))</f>
        <v>12.647051162925999</v>
      </c>
      <c r="F84" s="147">
        <f t="array" ref="F84">SUM(($M84=(C_A01e!$C$5:$C$1009))*($N84=(C_A01e!$D$5:G$1009))*($O84=(C_A01e!$E$5:H$1009))*(C_A01e!I$5:I$1009))</f>
        <v>13.022874282500002</v>
      </c>
      <c r="G84" s="147">
        <f t="array" ref="G84">SUM(($M84=(C_A01e!$C$5:$C$1009))*($N84=(C_A01e!$D$5:H$1009))*($O84=(C_A01e!$E$5:I$1009))*(C_A01e!J$5:J$1009))</f>
        <v>12.46597729014</v>
      </c>
      <c r="H84" s="147">
        <f t="array" ref="H84">SUM(($M84=(C_A01e!$C$5:$C$1009))*($N84=(C_A01e!$D$5:I$1009))*($O84=(C_A01e!$E$5:J$1009))*(C_A01e!K$5:K$1009))</f>
        <v>6.919673947111999</v>
      </c>
      <c r="I84" s="147">
        <f t="array" ref="I84">SUM(($M84=(C_A01e!$C$5:$C$1009))*($N84=(C_A01e!$D$5:J$1009))*($O84=(C_A01e!$E$5:K$1009))*(C_A01e!L$5:L$1009))</f>
        <v>6.7833110778819998</v>
      </c>
      <c r="J84" s="147">
        <f t="array" ref="J84">SUM(($M84=(C_A01e!$C$5:$C$1009))*($N84=(C_A01e!$D$5:K$1009))*($O84=(C_A01e!$E$5:L$1009))*(C_A01e!M$5:M$1009))</f>
        <v>7.4828923227659994</v>
      </c>
      <c r="K84" s="147">
        <f t="array" ref="K84">SUM(($M84=(C_A01e!$C$5:$C$1009))*($N84=(C_A01e!$D$5:L$1009))*($O84=(C_A01e!$E$5:M$1009))*(C_A01e!N$5:N$1009))</f>
        <v>20.016588408840995</v>
      </c>
      <c r="M84" s="296" t="s">
        <v>6</v>
      </c>
      <c r="N84" s="295" t="s">
        <v>402</v>
      </c>
      <c r="O84" s="296" t="s">
        <v>404</v>
      </c>
      <c r="V84" s="377" t="str">
        <f t="shared" si="11"/>
        <v>Hydro</v>
      </c>
      <c r="W84" s="379">
        <f t="shared" si="12"/>
        <v>0</v>
      </c>
      <c r="X84" s="379">
        <f t="shared" si="10"/>
        <v>3.9324115859793998</v>
      </c>
      <c r="Y84" s="379">
        <f t="shared" si="10"/>
        <v>2.5294102325851999</v>
      </c>
      <c r="Z84" s="379">
        <f t="shared" si="10"/>
        <v>2.6045748565000002</v>
      </c>
      <c r="AA84" s="379">
        <f t="shared" si="10"/>
        <v>2.493195458028</v>
      </c>
      <c r="AB84" s="379">
        <f t="shared" si="10"/>
        <v>1.3839347894223999</v>
      </c>
      <c r="AC84" s="379">
        <f t="shared" si="10"/>
        <v>1.3566622155763999</v>
      </c>
      <c r="AD84" s="379">
        <f t="shared" si="10"/>
        <v>1.4965784645531999</v>
      </c>
      <c r="AE84" s="379">
        <f t="shared" si="10"/>
        <v>4.0033176817681992</v>
      </c>
    </row>
    <row r="85" spans="2:31" x14ac:dyDescent="0.2">
      <c r="B85" s="77" t="s">
        <v>23</v>
      </c>
      <c r="C85" s="285">
        <f t="array" ref="C85">SUM(($M85=(C_A01e!$C$5:$C$1009))*($N85=(C_A01e!$D$5:D$1009))*($O85=(C_A01e!$E$5:E$1009))*(C_A01e!F$5:F$1009))</f>
        <v>0</v>
      </c>
      <c r="D85" s="285">
        <f t="array" ref="D85">SUM(($M85=(C_A01e!$C$5:$C$1009))*($N85=(C_A01e!$D$5:E$1009))*($O85=(C_A01e!$E$5:F$1009))*(C_A01e!G$5:G$1009))</f>
        <v>0</v>
      </c>
      <c r="E85" s="285">
        <f t="array" ref="E85">SUM(($M85=(C_A01e!$C$5:$C$1009))*($N85=(C_A01e!$D$5:F$1009))*($O85=(C_A01e!$E$5:G$1009))*(C_A01e!H$5:H$1009))</f>
        <v>28.694243657838001</v>
      </c>
      <c r="F85" s="285">
        <f t="array" ref="F85">SUM(($M85=(C_A01e!$C$5:$C$1009))*($N85=(C_A01e!$D$5:G$1009))*($O85=(C_A01e!$E$5:H$1009))*(C_A01e!I$5:I$1009))</f>
        <v>0</v>
      </c>
      <c r="G85" s="285">
        <f t="array" ref="G85">SUM(($M85=(C_A01e!$C$5:$C$1009))*($N85=(C_A01e!$D$5:H$1009))*($O85=(C_A01e!$E$5:I$1009))*(C_A01e!J$5:J$1009))</f>
        <v>77.603419867789</v>
      </c>
      <c r="H85" s="285">
        <f t="array" ref="H85">SUM(($M85=(C_A01e!$C$5:$C$1009))*($N85=(C_A01e!$D$5:I$1009))*($O85=(C_A01e!$E$5:J$1009))*(C_A01e!K$5:K$1009))</f>
        <v>0</v>
      </c>
      <c r="I85" s="285">
        <f t="array" ref="I85">SUM(($M85=(C_A01e!$C$5:$C$1009))*($N85=(C_A01e!$D$5:J$1009))*($O85=(C_A01e!$E$5:K$1009))*(C_A01e!L$5:L$1009))</f>
        <v>12.147213910850001</v>
      </c>
      <c r="J85" s="285">
        <f t="array" ref="J85">SUM(($M85=(C_A01e!$C$5:$C$1009))*($N85=(C_A01e!$D$5:K$1009))*($O85=(C_A01e!$E$5:L$1009))*(C_A01e!M$5:M$1009))</f>
        <v>6.8396265156430003</v>
      </c>
      <c r="K85" s="285">
        <f t="array" ref="K85">SUM(($M85=(C_A01e!$C$5:$C$1009))*($N85=(C_A01e!$D$5:L$1009))*($O85=(C_A01e!$E$5:M$1009))*(C_A01e!N$5:N$1009))</f>
        <v>0.24611945901400001</v>
      </c>
      <c r="M85" s="295" t="s">
        <v>7</v>
      </c>
      <c r="N85" s="295" t="s">
        <v>402</v>
      </c>
      <c r="O85" s="296" t="s">
        <v>404</v>
      </c>
      <c r="V85" s="377" t="str">
        <f t="shared" si="11"/>
        <v>Nuclear</v>
      </c>
      <c r="W85" s="379">
        <f t="shared" si="12"/>
        <v>0</v>
      </c>
      <c r="X85" s="379">
        <f t="shared" si="10"/>
        <v>0</v>
      </c>
      <c r="Y85" s="379">
        <f t="shared" si="10"/>
        <v>5.7388487315676002</v>
      </c>
      <c r="Z85" s="379">
        <f t="shared" si="10"/>
        <v>0</v>
      </c>
      <c r="AA85" s="379">
        <f t="shared" si="10"/>
        <v>15.5206839735578</v>
      </c>
      <c r="AB85" s="379">
        <f t="shared" si="10"/>
        <v>0</v>
      </c>
      <c r="AC85" s="379">
        <f t="shared" si="10"/>
        <v>2.4294427821700002</v>
      </c>
      <c r="AD85" s="379">
        <f t="shared" si="10"/>
        <v>1.3679253031286001</v>
      </c>
      <c r="AE85" s="379">
        <f t="shared" si="10"/>
        <v>4.9223891802799999E-2</v>
      </c>
    </row>
    <row r="86" spans="2:31" s="18" customFormat="1" x14ac:dyDescent="0.2">
      <c r="B86" s="73" t="s">
        <v>24</v>
      </c>
      <c r="C86" s="147">
        <f t="array" ref="C86">SUM(($M86=(C_A01e!$C$5:$C$1009))*($N86=(C_A01e!$D$5:D$1009))*($O86=(C_A01e!$E$5:E$1009))*(C_A01e!F$5:F$1009))</f>
        <v>0</v>
      </c>
      <c r="D86" s="147">
        <f t="array" ref="D86">SUM(($M86=(C_A01e!$C$5:$C$1009))*($N86=(C_A01e!$D$5:E$1009))*($O86=(C_A01e!$E$5:F$1009))*(C_A01e!G$5:G$1009))</f>
        <v>0.77001678376100002</v>
      </c>
      <c r="E86" s="147">
        <f t="array" ref="E86">SUM(($M86=(C_A01e!$C$5:$C$1009))*($N86=(C_A01e!$D$5:F$1009))*($O86=(C_A01e!$E$5:G$1009))*(C_A01e!H$5:H$1009))</f>
        <v>0.29552234122400001</v>
      </c>
      <c r="F86" s="147">
        <f t="array" ref="F86">SUM(($M86=(C_A01e!$C$5:$C$1009))*($N86=(C_A01e!$D$5:G$1009))*($O86=(C_A01e!$E$5:H$1009))*(C_A01e!I$5:I$1009))</f>
        <v>8.1707886886000003E-2</v>
      </c>
      <c r="G86" s="147">
        <f t="array" ref="G86">SUM(($M86=(C_A01e!$C$5:$C$1009))*($N86=(C_A01e!$D$5:H$1009))*($O86=(C_A01e!$E$5:I$1009))*(C_A01e!J$5:J$1009))</f>
        <v>3.2137372429999998E-3</v>
      </c>
      <c r="H86" s="147">
        <f t="array" ref="H86">SUM(($M86=(C_A01e!$C$5:$C$1009))*($N86=(C_A01e!$D$5:I$1009))*($O86=(C_A01e!$E$5:J$1009))*(C_A01e!K$5:K$1009))</f>
        <v>0</v>
      </c>
      <c r="I86" s="147">
        <f t="array" ref="I86">SUM(($M86=(C_A01e!$C$5:$C$1009))*($N86=(C_A01e!$D$5:J$1009))*($O86=(C_A01e!$E$5:K$1009))*(C_A01e!L$5:L$1009))</f>
        <v>2.9582949237E-2</v>
      </c>
      <c r="J86" s="147">
        <f t="array" ref="J86">SUM(($M86=(C_A01e!$C$5:$C$1009))*($N86=(C_A01e!$D$5:K$1009))*($O86=(C_A01e!$E$5:L$1009))*(C_A01e!M$5:M$1009))</f>
        <v>5.9165898473000002E-2</v>
      </c>
      <c r="K86" s="147">
        <f t="array" ref="K86">SUM(($M86=(C_A01e!$C$5:$C$1009))*($N86=(C_A01e!$D$5:L$1009))*($O86=(C_A01e!$E$5:M$1009))*(C_A01e!N$5:N$1009))</f>
        <v>0.17759280802499999</v>
      </c>
      <c r="M86" s="296" t="s">
        <v>8</v>
      </c>
      <c r="N86" s="295" t="s">
        <v>402</v>
      </c>
      <c r="O86" s="296" t="s">
        <v>404</v>
      </c>
      <c r="V86" s="377" t="str">
        <f t="shared" si="11"/>
        <v>Oil</v>
      </c>
      <c r="W86" s="379">
        <f t="shared" si="12"/>
        <v>0</v>
      </c>
      <c r="X86" s="379">
        <f t="shared" si="10"/>
        <v>0.1540033567522</v>
      </c>
      <c r="Y86" s="379">
        <f t="shared" si="10"/>
        <v>5.91044682448E-2</v>
      </c>
      <c r="Z86" s="379">
        <f t="shared" si="10"/>
        <v>1.63415773772E-2</v>
      </c>
      <c r="AA86" s="379">
        <f t="shared" si="10"/>
        <v>6.4274744859999997E-4</v>
      </c>
      <c r="AB86" s="379">
        <f t="shared" si="10"/>
        <v>0</v>
      </c>
      <c r="AC86" s="379">
        <f t="shared" si="10"/>
        <v>5.9165898473999999E-3</v>
      </c>
      <c r="AD86" s="379">
        <f t="shared" si="10"/>
        <v>1.18331796946E-2</v>
      </c>
      <c r="AE86" s="379">
        <f t="shared" si="10"/>
        <v>3.5518561604999999E-2</v>
      </c>
    </row>
    <row r="87" spans="2:31" x14ac:dyDescent="0.2">
      <c r="B87" s="77" t="s">
        <v>25</v>
      </c>
      <c r="C87" s="285">
        <f t="array" ref="C87">SUM(($M87=(C_A01e!$C$5:$C$1009))*($N87=(C_A01e!$D$5:D$1009))*($O87=(C_A01e!$E$5:E$1009))*(C_A01e!F$5:F$1009))</f>
        <v>0</v>
      </c>
      <c r="D87" s="285">
        <f t="array" ref="D87">SUM(($M87=(C_A01e!$C$5:$C$1009))*($N87=(C_A01e!$D$5:E$1009))*($O87=(C_A01e!$E$5:F$1009))*(C_A01e!G$5:G$1009))</f>
        <v>0</v>
      </c>
      <c r="E87" s="285">
        <f t="array" ref="E87">SUM(($M87=(C_A01e!$C$5:$C$1009))*($N87=(C_A01e!$D$5:F$1009))*($O87=(C_A01e!$E$5:G$1009))*(C_A01e!H$5:H$1009))</f>
        <v>0</v>
      </c>
      <c r="F87" s="285">
        <f t="array" ref="F87">SUM(($M87=(C_A01e!$C$5:$C$1009))*($N87=(C_A01e!$D$5:G$1009))*($O87=(C_A01e!$E$5:H$1009))*(C_A01e!I$5:I$1009))</f>
        <v>0</v>
      </c>
      <c r="G87" s="285">
        <f t="array" ref="G87">SUM(($M87=(C_A01e!$C$5:$C$1009))*($N87=(C_A01e!$D$5:H$1009))*($O87=(C_A01e!$E$5:I$1009))*(C_A01e!J$5:J$1009))</f>
        <v>0</v>
      </c>
      <c r="H87" s="285">
        <f t="array" ref="H87">SUM(($M87=(C_A01e!$C$5:$C$1009))*($N87=(C_A01e!$D$5:I$1009))*($O87=(C_A01e!$E$5:J$1009))*(C_A01e!K$5:K$1009))</f>
        <v>0</v>
      </c>
      <c r="I87" s="285">
        <f t="array" ref="I87">SUM(($M87=(C_A01e!$C$5:$C$1009))*($N87=(C_A01e!$D$5:J$1009))*($O87=(C_A01e!$E$5:K$1009))*(C_A01e!L$5:L$1009))</f>
        <v>0</v>
      </c>
      <c r="J87" s="285">
        <f t="array" ref="J87">SUM(($M87=(C_A01e!$C$5:$C$1009))*($N87=(C_A01e!$D$5:K$1009))*($O87=(C_A01e!$E$5:L$1009))*(C_A01e!M$5:M$1009))</f>
        <v>0</v>
      </c>
      <c r="K87" s="285">
        <f t="array" ref="K87">SUM(($M87=(C_A01e!$C$5:$C$1009))*($N87=(C_A01e!$D$5:L$1009))*($O87=(C_A01e!$E$5:M$1009))*(C_A01e!N$5:N$1009))</f>
        <v>0</v>
      </c>
      <c r="N87" s="295" t="s">
        <v>402</v>
      </c>
      <c r="O87" s="296" t="s">
        <v>404</v>
      </c>
      <c r="V87" s="377" t="str">
        <f t="shared" si="11"/>
        <v>Solar</v>
      </c>
      <c r="W87" s="379">
        <f t="shared" si="12"/>
        <v>0</v>
      </c>
      <c r="X87" s="379">
        <f t="shared" si="10"/>
        <v>0</v>
      </c>
      <c r="Y87" s="379">
        <f t="shared" si="10"/>
        <v>0</v>
      </c>
      <c r="Z87" s="379">
        <f t="shared" si="10"/>
        <v>0</v>
      </c>
      <c r="AA87" s="379">
        <f t="shared" si="10"/>
        <v>0</v>
      </c>
      <c r="AB87" s="379">
        <f t="shared" si="10"/>
        <v>0</v>
      </c>
      <c r="AC87" s="379">
        <f t="shared" si="10"/>
        <v>0</v>
      </c>
      <c r="AD87" s="379">
        <f t="shared" si="10"/>
        <v>0</v>
      </c>
      <c r="AE87" s="379">
        <f t="shared" si="10"/>
        <v>0</v>
      </c>
    </row>
    <row r="88" spans="2:31" s="18" customFormat="1" x14ac:dyDescent="0.2">
      <c r="B88" s="74" t="s">
        <v>115</v>
      </c>
      <c r="C88" s="147">
        <f t="array" ref="C88">SUM(($M88=(C_A01e!$C$5:$C$1009))*($N88=(C_A01e!$D$5:D$1009))*($O88=(C_A01e!$E$5:E$1009))*(C_A01e!F$5:F$1009))</f>
        <v>0</v>
      </c>
      <c r="D88" s="147">
        <f t="array" ref="D88">SUM(($M88=(C_A01e!$C$5:$C$1009))*($N88=(C_A01e!$D$5:E$1009))*($O88=(C_A01e!$E$5:F$1009))*(C_A01e!G$5:G$1009))</f>
        <v>1.1895647770160001</v>
      </c>
      <c r="E88" s="147">
        <f t="array" ref="E88">SUM(($M88=(C_A01e!$C$5:$C$1009))*($N88=(C_A01e!$D$5:F$1009))*($O88=(C_A01e!$E$5:G$1009))*(C_A01e!H$5:H$1009))</f>
        <v>10.551715428794999</v>
      </c>
      <c r="F88" s="147">
        <f t="array" ref="F88">SUM(($M88=(C_A01e!$C$5:$C$1009))*($N88=(C_A01e!$D$5:G$1009))*($O88=(C_A01e!$E$5:H$1009))*(C_A01e!I$5:I$1009))</f>
        <v>11.258208791676999</v>
      </c>
      <c r="G88" s="147">
        <f t="array" ref="G88">SUM(($M88=(C_A01e!$C$5:$C$1009))*($N88=(C_A01e!$D$5:H$1009))*($O88=(C_A01e!$E$5:I$1009))*(C_A01e!J$5:J$1009))</f>
        <v>23.083611616376</v>
      </c>
      <c r="H88" s="147">
        <f t="array" ref="H88">SUM(($M88=(C_A01e!$C$5:$C$1009))*($N88=(C_A01e!$D$5:I$1009))*($O88=(C_A01e!$E$5:J$1009))*(C_A01e!K$5:K$1009))</f>
        <v>7.4721147458450003</v>
      </c>
      <c r="I88" s="147">
        <f t="array" ref="I88">SUM(($M88=(C_A01e!$C$5:$C$1009))*($N88=(C_A01e!$D$5:J$1009))*($O88=(C_A01e!$E$5:K$1009))*(C_A01e!L$5:L$1009))</f>
        <v>69.148729432988006</v>
      </c>
      <c r="J88" s="147">
        <f t="array" ref="J88">SUM(($M88=(C_A01e!$C$5:$C$1009))*($N88=(C_A01e!$D$5:K$1009))*($O88=(C_A01e!$E$5:L$1009))*(C_A01e!M$5:M$1009))</f>
        <v>88.232439021101996</v>
      </c>
      <c r="K88" s="147">
        <f t="array" ref="K88">SUM(($M88=(C_A01e!$C$5:$C$1009))*($N88=(C_A01e!$D$5:L$1009))*($O88=(C_A01e!$E$5:M$1009))*(C_A01e!N$5:N$1009))</f>
        <v>76.414154502491996</v>
      </c>
      <c r="M88" s="296" t="s">
        <v>119</v>
      </c>
      <c r="N88" s="295" t="s">
        <v>402</v>
      </c>
      <c r="O88" s="296" t="s">
        <v>404</v>
      </c>
      <c r="V88" s="377" t="str">
        <f t="shared" si="11"/>
        <v>Solar PV</v>
      </c>
      <c r="W88" s="379">
        <f t="shared" si="12"/>
        <v>0</v>
      </c>
      <c r="X88" s="379">
        <f t="shared" si="10"/>
        <v>0.23791295540320001</v>
      </c>
      <c r="Y88" s="379">
        <f t="shared" si="10"/>
        <v>2.1103430857589998</v>
      </c>
      <c r="Z88" s="379">
        <f t="shared" si="10"/>
        <v>2.2516417583354</v>
      </c>
      <c r="AA88" s="379">
        <f t="shared" si="10"/>
        <v>4.6167223232751997</v>
      </c>
      <c r="AB88" s="379">
        <f t="shared" si="10"/>
        <v>1.494422949169</v>
      </c>
      <c r="AC88" s="379">
        <f t="shared" si="10"/>
        <v>13.829745886597602</v>
      </c>
      <c r="AD88" s="379">
        <f t="shared" si="10"/>
        <v>17.646487804220399</v>
      </c>
      <c r="AE88" s="379">
        <f t="shared" si="10"/>
        <v>15.2828309004984</v>
      </c>
    </row>
    <row r="89" spans="2:31" x14ac:dyDescent="0.2">
      <c r="B89" s="80" t="s">
        <v>116</v>
      </c>
      <c r="C89" s="285">
        <f t="array" ref="C89">SUM(($M89=(C_A01e!$C$5:$C$1009))*($N89=(C_A01e!$D$5:D$1009))*($O89=(C_A01e!$E$5:E$1009))*(C_A01e!F$5:F$1009))</f>
        <v>0</v>
      </c>
      <c r="D89" s="285">
        <f t="array" ref="D89">SUM(($M89=(C_A01e!$C$5:$C$1009))*($N89=(C_A01e!$D$5:E$1009))*($O89=(C_A01e!$E$5:F$1009))*(C_A01e!G$5:G$1009))</f>
        <v>0</v>
      </c>
      <c r="E89" s="285">
        <f t="array" ref="E89">SUM(($M89=(C_A01e!$C$5:$C$1009))*($N89=(C_A01e!$D$5:F$1009))*($O89=(C_A01e!$E$5:G$1009))*(C_A01e!H$5:H$1009))</f>
        <v>0</v>
      </c>
      <c r="F89" s="285">
        <f t="array" ref="F89">SUM(($M89=(C_A01e!$C$5:$C$1009))*($N89=(C_A01e!$D$5:G$1009))*($O89=(C_A01e!$E$5:H$1009))*(C_A01e!I$5:I$1009))</f>
        <v>0</v>
      </c>
      <c r="G89" s="285">
        <f t="array" ref="G89">SUM(($M89=(C_A01e!$C$5:$C$1009))*($N89=(C_A01e!$D$5:H$1009))*($O89=(C_A01e!$E$5:I$1009))*(C_A01e!J$5:J$1009))</f>
        <v>0</v>
      </c>
      <c r="H89" s="285">
        <f t="array" ref="H89">SUM(($M89=(C_A01e!$C$5:$C$1009))*($N89=(C_A01e!$D$5:I$1009))*($O89=(C_A01e!$E$5:J$1009))*(C_A01e!K$5:K$1009))</f>
        <v>0</v>
      </c>
      <c r="I89" s="285">
        <f t="array" ref="I89">SUM(($M89=(C_A01e!$C$5:$C$1009))*($N89=(C_A01e!$D$5:J$1009))*($O89=(C_A01e!$E$5:K$1009))*(C_A01e!L$5:L$1009))</f>
        <v>0</v>
      </c>
      <c r="J89" s="285">
        <f t="array" ref="J89">SUM(($M89=(C_A01e!$C$5:$C$1009))*($N89=(C_A01e!$D$5:K$1009))*($O89=(C_A01e!$E$5:L$1009))*(C_A01e!M$5:M$1009))</f>
        <v>0</v>
      </c>
      <c r="K89" s="285">
        <f t="array" ref="K89">SUM(($M89=(C_A01e!$C$5:$C$1009))*($N89=(C_A01e!$D$5:L$1009))*($O89=(C_A01e!$E$5:M$1009))*(C_A01e!N$5:N$1009))</f>
        <v>0</v>
      </c>
      <c r="M89" s="295" t="s">
        <v>120</v>
      </c>
      <c r="N89" s="295" t="s">
        <v>402</v>
      </c>
      <c r="O89" s="296" t="s">
        <v>404</v>
      </c>
      <c r="V89" s="377" t="str">
        <f t="shared" si="11"/>
        <v>Solar thermal</v>
      </c>
      <c r="W89" s="379">
        <f t="shared" si="12"/>
        <v>0</v>
      </c>
      <c r="X89" s="379">
        <f t="shared" si="10"/>
        <v>0</v>
      </c>
      <c r="Y89" s="379">
        <f t="shared" si="10"/>
        <v>0</v>
      </c>
      <c r="Z89" s="379">
        <f t="shared" si="10"/>
        <v>0</v>
      </c>
      <c r="AA89" s="379">
        <f t="shared" si="10"/>
        <v>0</v>
      </c>
      <c r="AB89" s="379">
        <f t="shared" si="10"/>
        <v>0</v>
      </c>
      <c r="AC89" s="379">
        <f t="shared" si="10"/>
        <v>0</v>
      </c>
      <c r="AD89" s="379">
        <f t="shared" si="10"/>
        <v>0</v>
      </c>
      <c r="AE89" s="379">
        <f t="shared" si="10"/>
        <v>0</v>
      </c>
    </row>
    <row r="90" spans="2:31" s="18" customFormat="1" x14ac:dyDescent="0.2">
      <c r="B90" s="73" t="s">
        <v>26</v>
      </c>
      <c r="C90" s="147">
        <f t="array" ref="C90">SUM(($M90=(C_A01e!$C$5:$C$1009))*($N90=(C_A01e!$D$5:D$1009))*($O90=(C_A01e!$E$5:E$1009))*(C_A01e!F$5:F$1009))</f>
        <v>0</v>
      </c>
      <c r="D90" s="147">
        <f t="array" ref="D90">SUM(($M90=(C_A01e!$C$5:$C$1009))*($N90=(C_A01e!$D$5:E$1009))*($O90=(C_A01e!$E$5:F$1009))*(C_A01e!G$5:G$1009))</f>
        <v>0</v>
      </c>
      <c r="E90" s="147">
        <f t="array" ref="E90">SUM(($M90=(C_A01e!$C$5:$C$1009))*($N90=(C_A01e!$D$5:F$1009))*($O90=(C_A01e!$E$5:G$1009))*(C_A01e!H$5:H$1009))</f>
        <v>2.941400304414</v>
      </c>
      <c r="F90" s="147">
        <f t="array" ref="F90">SUM(($M90=(C_A01e!$C$5:$C$1009))*($N90=(C_A01e!$D$5:G$1009))*($O90=(C_A01e!$E$5:H$1009))*(C_A01e!I$5:I$1009))</f>
        <v>0</v>
      </c>
      <c r="G90" s="147">
        <f t="array" ref="G90">SUM(($M90=(C_A01e!$C$5:$C$1009))*($N90=(C_A01e!$D$5:H$1009))*($O90=(C_A01e!$E$5:I$1009))*(C_A01e!J$5:J$1009))</f>
        <v>0.98046676813800004</v>
      </c>
      <c r="H90" s="147">
        <f t="array" ref="H90">SUM(($M90=(C_A01e!$C$5:$C$1009))*($N90=(C_A01e!$D$5:I$1009))*($O90=(C_A01e!$E$5:J$1009))*(C_A01e!K$5:K$1009))</f>
        <v>0</v>
      </c>
      <c r="I90" s="147">
        <f t="array" ref="I90">SUM(($M90=(C_A01e!$C$5:$C$1009))*($N90=(C_A01e!$D$5:J$1009))*($O90=(C_A01e!$E$5:K$1009))*(C_A01e!L$5:L$1009))</f>
        <v>0.98046676813800004</v>
      </c>
      <c r="J90" s="147">
        <f t="array" ref="J90">SUM(($M90=(C_A01e!$C$5:$C$1009))*($N90=(C_A01e!$D$5:K$1009))*($O90=(C_A01e!$E$5:L$1009))*(C_A01e!M$5:M$1009))</f>
        <v>0</v>
      </c>
      <c r="K90" s="147">
        <f t="array" ref="K90">SUM(($M90=(C_A01e!$C$5:$C$1009))*($N90=(C_A01e!$D$5:L$1009))*($O90=(C_A01e!$E$5:M$1009))*(C_A01e!N$5:N$1009))</f>
        <v>2.941400304414</v>
      </c>
      <c r="M90" s="296" t="s">
        <v>16</v>
      </c>
      <c r="N90" s="295" t="s">
        <v>402</v>
      </c>
      <c r="O90" s="296" t="s">
        <v>404</v>
      </c>
      <c r="V90" s="377" t="str">
        <f t="shared" si="11"/>
        <v>Tidal</v>
      </c>
      <c r="W90" s="379">
        <f t="shared" si="12"/>
        <v>0</v>
      </c>
      <c r="X90" s="379">
        <f t="shared" si="10"/>
        <v>0</v>
      </c>
      <c r="Y90" s="379">
        <f t="shared" si="10"/>
        <v>0.58828006088280005</v>
      </c>
      <c r="Z90" s="379">
        <f t="shared" si="10"/>
        <v>0</v>
      </c>
      <c r="AA90" s="379">
        <f t="shared" si="10"/>
        <v>0.1960933536276</v>
      </c>
      <c r="AB90" s="379">
        <f t="shared" si="10"/>
        <v>0</v>
      </c>
      <c r="AC90" s="379">
        <f t="shared" si="10"/>
        <v>0.1960933536276</v>
      </c>
      <c r="AD90" s="379">
        <f t="shared" si="10"/>
        <v>0</v>
      </c>
      <c r="AE90" s="379">
        <f t="shared" si="10"/>
        <v>0.58828006088280005</v>
      </c>
    </row>
    <row r="91" spans="2:31" x14ac:dyDescent="0.2">
      <c r="B91" s="77" t="s">
        <v>27</v>
      </c>
      <c r="C91" s="285">
        <f t="array" ref="C91">SUM(($M91=(C_A01e!$C$5:$C$1009))*($N91=(C_A01e!$D$5:D$1009))*($O91=(C_A01e!$E$5:E$1009))*(C_A01e!F$5:F$1009))</f>
        <v>0</v>
      </c>
      <c r="D91" s="285">
        <f t="array" ref="D91">SUM(($M91=(C_A01e!$C$5:$C$1009))*($N91=(C_A01e!$D$5:E$1009))*($O91=(C_A01e!$E$5:F$1009))*(C_A01e!G$5:G$1009))</f>
        <v>0</v>
      </c>
      <c r="E91" s="285">
        <f t="array" ref="E91">SUM(($M91=(C_A01e!$C$5:$C$1009))*($N91=(C_A01e!$D$5:F$1009))*($O91=(C_A01e!$E$5:G$1009))*(C_A01e!H$5:H$1009))</f>
        <v>0</v>
      </c>
      <c r="F91" s="285">
        <f t="array" ref="F91">SUM(($M91=(C_A01e!$C$5:$C$1009))*($N91=(C_A01e!$D$5:G$1009))*($O91=(C_A01e!$E$5:H$1009))*(C_A01e!I$5:I$1009))</f>
        <v>0</v>
      </c>
      <c r="G91" s="285">
        <f t="array" ref="G91">SUM(($M91=(C_A01e!$C$5:$C$1009))*($N91=(C_A01e!$D$5:H$1009))*($O91=(C_A01e!$E$5:I$1009))*(C_A01e!J$5:J$1009))</f>
        <v>0</v>
      </c>
      <c r="H91" s="285">
        <f t="array" ref="H91">SUM(($M91=(C_A01e!$C$5:$C$1009))*($N91=(C_A01e!$D$5:I$1009))*($O91=(C_A01e!$E$5:J$1009))*(C_A01e!K$5:K$1009))</f>
        <v>0</v>
      </c>
      <c r="I91" s="285">
        <f t="array" ref="I91">SUM(($M91=(C_A01e!$C$5:$C$1009))*($N91=(C_A01e!$D$5:J$1009))*($O91=(C_A01e!$E$5:K$1009))*(C_A01e!L$5:L$1009))</f>
        <v>0</v>
      </c>
      <c r="J91" s="285">
        <f t="array" ref="J91">SUM(($M91=(C_A01e!$C$5:$C$1009))*($N91=(C_A01e!$D$5:K$1009))*($O91=(C_A01e!$E$5:L$1009))*(C_A01e!M$5:M$1009))</f>
        <v>0</v>
      </c>
      <c r="K91" s="285">
        <f t="array" ref="K91">SUM(($M91=(C_A01e!$C$5:$C$1009))*($N91=(C_A01e!$D$5:L$1009))*($O91=(C_A01e!$E$5:M$1009))*(C_A01e!N$5:N$1009))</f>
        <v>0</v>
      </c>
      <c r="N91" s="295" t="s">
        <v>402</v>
      </c>
      <c r="O91" s="296" t="s">
        <v>404</v>
      </c>
      <c r="V91" s="377" t="str">
        <f t="shared" si="11"/>
        <v>Wind</v>
      </c>
      <c r="W91" s="379">
        <f t="shared" si="12"/>
        <v>0</v>
      </c>
      <c r="X91" s="379">
        <f t="shared" si="10"/>
        <v>0</v>
      </c>
      <c r="Y91" s="379">
        <f t="shared" si="10"/>
        <v>0</v>
      </c>
      <c r="Z91" s="379">
        <f t="shared" si="10"/>
        <v>0</v>
      </c>
      <c r="AA91" s="379">
        <f t="shared" si="10"/>
        <v>0</v>
      </c>
      <c r="AB91" s="379">
        <f t="shared" si="10"/>
        <v>0</v>
      </c>
      <c r="AC91" s="379">
        <f t="shared" si="10"/>
        <v>0</v>
      </c>
      <c r="AD91" s="379">
        <f t="shared" si="10"/>
        <v>0</v>
      </c>
      <c r="AE91" s="379">
        <f t="shared" si="10"/>
        <v>0</v>
      </c>
    </row>
    <row r="92" spans="2:31" s="18" customFormat="1" x14ac:dyDescent="0.2">
      <c r="B92" s="74" t="s">
        <v>117</v>
      </c>
      <c r="C92" s="147">
        <f t="array" ref="C92">SUM(($M92=(C_A01e!$C$5:$C$1009))*($N92=(C_A01e!$D$5:D$1009))*($O92=(C_A01e!$E$5:E$1009))*(C_A01e!F$5:F$1009))</f>
        <v>0</v>
      </c>
      <c r="D92" s="147">
        <f t="array" ref="D92">SUM(($M92=(C_A01e!$C$5:$C$1009))*($N92=(C_A01e!$D$5:E$1009))*($O92=(C_A01e!$E$5:F$1009))*(C_A01e!G$5:G$1009))</f>
        <v>0</v>
      </c>
      <c r="E92" s="147">
        <f t="array" ref="E92">SUM(($M92=(C_A01e!$C$5:$C$1009))*($N92=(C_A01e!$D$5:F$1009))*($O92=(C_A01e!$E$5:G$1009))*(C_A01e!H$5:H$1009))</f>
        <v>0</v>
      </c>
      <c r="F92" s="147">
        <f t="array" ref="F92">SUM(($M92=(C_A01e!$C$5:$C$1009))*($N92=(C_A01e!$D$5:G$1009))*($O92=(C_A01e!$E$5:H$1009))*(C_A01e!I$5:I$1009))</f>
        <v>0</v>
      </c>
      <c r="G92" s="147">
        <f t="array" ref="G92">SUM(($M92=(C_A01e!$C$5:$C$1009))*($N92=(C_A01e!$D$5:H$1009))*($O92=(C_A01e!$E$5:I$1009))*(C_A01e!J$5:J$1009))</f>
        <v>0</v>
      </c>
      <c r="H92" s="147">
        <f t="array" ref="H92">SUM(($M92=(C_A01e!$C$5:$C$1009))*($N92=(C_A01e!$D$5:I$1009))*($O92=(C_A01e!$E$5:J$1009))*(C_A01e!K$5:K$1009))</f>
        <v>0</v>
      </c>
      <c r="I92" s="147">
        <f t="array" ref="I92">SUM(($M92=(C_A01e!$C$5:$C$1009))*($N92=(C_A01e!$D$5:J$1009))*($O92=(C_A01e!$E$5:K$1009))*(C_A01e!L$5:L$1009))</f>
        <v>0</v>
      </c>
      <c r="J92" s="147">
        <f t="array" ref="J92">SUM(($M92=(C_A01e!$C$5:$C$1009))*($N92=(C_A01e!$D$5:K$1009))*($O92=(C_A01e!$E$5:L$1009))*(C_A01e!M$5:M$1009))</f>
        <v>0</v>
      </c>
      <c r="K92" s="147">
        <f t="array" ref="K92">SUM(($M92=(C_A01e!$C$5:$C$1009))*($N92=(C_A01e!$D$5:L$1009))*($O92=(C_A01e!$E$5:M$1009))*(C_A01e!N$5:N$1009))</f>
        <v>0</v>
      </c>
      <c r="M92" s="296" t="s">
        <v>122</v>
      </c>
      <c r="N92" s="295" t="s">
        <v>402</v>
      </c>
      <c r="O92" s="296" t="s">
        <v>404</v>
      </c>
      <c r="V92" s="377" t="str">
        <f t="shared" si="11"/>
        <v>Offshore</v>
      </c>
      <c r="W92" s="379">
        <f t="shared" si="12"/>
        <v>0</v>
      </c>
      <c r="X92" s="379">
        <f t="shared" si="10"/>
        <v>0</v>
      </c>
      <c r="Y92" s="379">
        <f t="shared" si="10"/>
        <v>0</v>
      </c>
      <c r="Z92" s="379">
        <f t="shared" si="10"/>
        <v>0</v>
      </c>
      <c r="AA92" s="379">
        <f t="shared" si="10"/>
        <v>0</v>
      </c>
      <c r="AB92" s="379">
        <f t="shared" si="10"/>
        <v>0</v>
      </c>
      <c r="AC92" s="379">
        <f t="shared" si="10"/>
        <v>0</v>
      </c>
      <c r="AD92" s="379">
        <f t="shared" si="10"/>
        <v>0</v>
      </c>
      <c r="AE92" s="379">
        <f t="shared" si="10"/>
        <v>0</v>
      </c>
    </row>
    <row r="93" spans="2:31" x14ac:dyDescent="0.2">
      <c r="B93" s="80" t="s">
        <v>118</v>
      </c>
      <c r="C93" s="285">
        <f t="array" ref="C93">SUM(($M93=(C_A01e!$C$5:$C$1009))*($N93=(C_A01e!$D$5:D$1009))*($O93=(C_A01e!$E$5:E$1009))*(C_A01e!F$5:F$1009))</f>
        <v>0</v>
      </c>
      <c r="D93" s="285">
        <f t="array" ref="D93">SUM(($M93=(C_A01e!$C$5:$C$1009))*($N93=(C_A01e!$D$5:E$1009))*($O93=(C_A01e!$E$5:F$1009))*(C_A01e!G$5:G$1009))</f>
        <v>18.798352620659003</v>
      </c>
      <c r="E93" s="285">
        <f t="array" ref="E93">SUM(($M93=(C_A01e!$C$5:$C$1009))*($N93=(C_A01e!$D$5:F$1009))*($O93=(C_A01e!$E$5:G$1009))*(C_A01e!H$5:H$1009))</f>
        <v>48.675904919840995</v>
      </c>
      <c r="F93" s="285">
        <f t="array" ref="F93">SUM(($M93=(C_A01e!$C$5:$C$1009))*($N93=(C_A01e!$D$5:G$1009))*($O93=(C_A01e!$E$5:H$1009))*(C_A01e!I$5:I$1009))</f>
        <v>63.399498091249001</v>
      </c>
      <c r="G93" s="285">
        <f t="array" ref="G93">SUM(($M93=(C_A01e!$C$5:$C$1009))*($N93=(C_A01e!$D$5:H$1009))*($O93=(C_A01e!$E$5:I$1009))*(C_A01e!J$5:J$1009))</f>
        <v>90.247658555844993</v>
      </c>
      <c r="H93" s="285">
        <f t="array" ref="H93">SUM(($M93=(C_A01e!$C$5:$C$1009))*($N93=(C_A01e!$D$5:I$1009))*($O93=(C_A01e!$E$5:J$1009))*(C_A01e!K$5:K$1009))</f>
        <v>44.458763111507004</v>
      </c>
      <c r="I93" s="285">
        <f t="array" ref="I93">SUM(($M93=(C_A01e!$C$5:$C$1009))*($N93=(C_A01e!$D$5:J$1009))*($O93=(C_A01e!$E$5:K$1009))*(C_A01e!L$5:L$1009))</f>
        <v>67.61521759494201</v>
      </c>
      <c r="J93" s="285">
        <f t="array" ref="J93">SUM(($M93=(C_A01e!$C$5:$C$1009))*($N93=(C_A01e!$D$5:K$1009))*($O93=(C_A01e!$E$5:L$1009))*(C_A01e!M$5:M$1009))</f>
        <v>57.726517124143001</v>
      </c>
      <c r="K93" s="285">
        <f t="array" ref="K93">SUM(($M93=(C_A01e!$C$5:$C$1009))*($N93=(C_A01e!$D$5:L$1009))*($O93=(C_A01e!$E$5:M$1009))*(C_A01e!N$5:N$1009))</f>
        <v>18.351932772329999</v>
      </c>
      <c r="M93" s="295" t="s">
        <v>121</v>
      </c>
      <c r="N93" s="295" t="s">
        <v>402</v>
      </c>
      <c r="O93" s="296" t="s">
        <v>404</v>
      </c>
      <c r="V93" s="377" t="str">
        <f t="shared" si="11"/>
        <v>Onshore</v>
      </c>
      <c r="W93" s="379">
        <f t="shared" si="12"/>
        <v>0</v>
      </c>
      <c r="X93" s="379">
        <f t="shared" ref="X93:AE95" si="13">D93/5</f>
        <v>3.7596705241318005</v>
      </c>
      <c r="Y93" s="379">
        <f t="shared" si="13"/>
        <v>9.7351809839681991</v>
      </c>
      <c r="Z93" s="379">
        <f t="shared" si="13"/>
        <v>12.6798996182498</v>
      </c>
      <c r="AA93" s="379">
        <f t="shared" si="13"/>
        <v>18.049531711168999</v>
      </c>
      <c r="AB93" s="379">
        <f t="shared" si="13"/>
        <v>8.8917526223014001</v>
      </c>
      <c r="AC93" s="379">
        <f t="shared" si="13"/>
        <v>13.523043518988402</v>
      </c>
      <c r="AD93" s="379">
        <f t="shared" si="13"/>
        <v>11.5453034248286</v>
      </c>
      <c r="AE93" s="379">
        <f t="shared" si="13"/>
        <v>3.6703865544659999</v>
      </c>
    </row>
    <row r="94" spans="2:31" s="18" customFormat="1" ht="16" thickBot="1" x14ac:dyDescent="0.25">
      <c r="B94" s="111" t="s">
        <v>28</v>
      </c>
      <c r="C94" s="147">
        <f t="array" ref="C94">SUM(($M94=(C_A01e!$C$5:$C$1009))*($N94=(C_A01e!$D$5:D$1009))*($O94=(C_A01e!$E$5:E$1009))*(C_A01e!F$5:F$1009))</f>
        <v>0</v>
      </c>
      <c r="D94" s="147">
        <f t="array" ref="D94">SUM(($M94=(C_A01e!$C$5:$C$1009))*($N94=(C_A01e!$D$5:E$1009))*($O94=(C_A01e!$E$5:F$1009))*(C_A01e!G$5:G$1009))</f>
        <v>0</v>
      </c>
      <c r="E94" s="147">
        <f t="array" ref="E94">SUM(($M94=(C_A01e!$C$5:$C$1009))*($N94=(C_A01e!$D$5:F$1009))*($O94=(C_A01e!$E$5:G$1009))*(C_A01e!H$5:H$1009))</f>
        <v>0</v>
      </c>
      <c r="F94" s="147">
        <f t="array" ref="F94">SUM(($M94=(C_A01e!$C$5:$C$1009))*($N94=(C_A01e!$D$5:G$1009))*($O94=(C_A01e!$E$5:H$1009))*(C_A01e!I$5:I$1009))</f>
        <v>0</v>
      </c>
      <c r="G94" s="147">
        <f t="array" ref="G94">SUM(($M94=(C_A01e!$C$5:$C$1009))*($N94=(C_A01e!$D$5:H$1009))*($O94=(C_A01e!$E$5:I$1009))*(C_A01e!J$5:J$1009))</f>
        <v>0</v>
      </c>
      <c r="H94" s="147">
        <f t="array" ref="H94">SUM(($M94=(C_A01e!$C$5:$C$1009))*($N94=(C_A01e!$D$5:I$1009))*($O94=(C_A01e!$E$5:J$1009))*(C_A01e!K$5:K$1009))</f>
        <v>0</v>
      </c>
      <c r="I94" s="147">
        <f t="array" ref="I94">SUM(($M94=(C_A01e!$C$5:$C$1009))*($N94=(C_A01e!$D$5:J$1009))*($O94=(C_A01e!$E$5:K$1009))*(C_A01e!L$5:L$1009))</f>
        <v>0</v>
      </c>
      <c r="J94" s="147">
        <f t="array" ref="J94">SUM(($M94=(C_A01e!$C$5:$C$1009))*($N94=(C_A01e!$D$5:K$1009))*($O94=(C_A01e!$E$5:L$1009))*(C_A01e!M$5:M$1009))</f>
        <v>0</v>
      </c>
      <c r="K94" s="147">
        <f t="array" ref="K94">SUM(($M94=(C_A01e!$C$5:$C$1009))*($N94=(C_A01e!$D$5:L$1009))*($O94=(C_A01e!$E$5:M$1009))*(C_A01e!N$5:N$1009))</f>
        <v>0</v>
      </c>
      <c r="M94" s="296" t="s">
        <v>9</v>
      </c>
      <c r="N94" s="295" t="s">
        <v>402</v>
      </c>
      <c r="O94" s="296" t="s">
        <v>404</v>
      </c>
      <c r="V94" s="377" t="str">
        <f t="shared" si="11"/>
        <v>CH4 Options</v>
      </c>
      <c r="W94" s="379">
        <f t="shared" si="12"/>
        <v>0</v>
      </c>
      <c r="X94" s="379">
        <f t="shared" si="13"/>
        <v>0</v>
      </c>
      <c r="Y94" s="379">
        <f t="shared" si="13"/>
        <v>0</v>
      </c>
      <c r="Z94" s="379">
        <f t="shared" si="13"/>
        <v>0</v>
      </c>
      <c r="AA94" s="379">
        <f t="shared" si="13"/>
        <v>0</v>
      </c>
      <c r="AB94" s="379">
        <f t="shared" si="13"/>
        <v>0</v>
      </c>
      <c r="AC94" s="379">
        <f t="shared" si="13"/>
        <v>0</v>
      </c>
      <c r="AD94" s="379">
        <f t="shared" si="13"/>
        <v>0</v>
      </c>
      <c r="AE94" s="379">
        <f t="shared" si="13"/>
        <v>0</v>
      </c>
    </row>
    <row r="95" spans="2:31" ht="16" thickTop="1" x14ac:dyDescent="0.2">
      <c r="B95" s="104" t="s">
        <v>10</v>
      </c>
      <c r="C95" s="108">
        <f>SUM(C77:C94)-C91-C87</f>
        <v>5.9628604111590002</v>
      </c>
      <c r="D95" s="108">
        <f t="shared" ref="D95:K95" si="14">SUM(D77:D94)-D91-D87</f>
        <v>120.73379610229699</v>
      </c>
      <c r="E95" s="108">
        <f t="shared" si="14"/>
        <v>192.20103119080201</v>
      </c>
      <c r="F95" s="108">
        <f t="shared" si="14"/>
        <v>115.984486800548</v>
      </c>
      <c r="G95" s="108">
        <f t="shared" si="14"/>
        <v>216.44394885335998</v>
      </c>
      <c r="H95" s="108">
        <f t="shared" si="14"/>
        <v>70.170071655690009</v>
      </c>
      <c r="I95" s="108">
        <f t="shared" si="14"/>
        <v>178.38897798555203</v>
      </c>
      <c r="J95" s="108">
        <f t="shared" si="14"/>
        <v>213.37541212073097</v>
      </c>
      <c r="K95" s="108">
        <f t="shared" si="14"/>
        <v>171.394782059861</v>
      </c>
      <c r="V95" s="377" t="str">
        <f t="shared" si="11"/>
        <v>Total</v>
      </c>
      <c r="W95" s="380">
        <f t="shared" si="12"/>
        <v>1.1925720822318</v>
      </c>
      <c r="X95" s="380">
        <f t="shared" si="13"/>
        <v>24.146759220459398</v>
      </c>
      <c r="Y95" s="380">
        <f t="shared" si="13"/>
        <v>38.4402062381604</v>
      </c>
      <c r="Z95" s="380">
        <f t="shared" si="13"/>
        <v>23.196897360109599</v>
      </c>
      <c r="AA95" s="380">
        <f t="shared" si="13"/>
        <v>43.288789770671997</v>
      </c>
      <c r="AB95" s="380">
        <f t="shared" si="13"/>
        <v>14.034014331138001</v>
      </c>
      <c r="AC95" s="380">
        <f t="shared" si="13"/>
        <v>35.677795597110403</v>
      </c>
      <c r="AD95" s="380">
        <f t="shared" si="13"/>
        <v>42.675082424146197</v>
      </c>
      <c r="AE95" s="380">
        <f t="shared" si="13"/>
        <v>34.278956411972203</v>
      </c>
    </row>
    <row r="97" spans="1:15" x14ac:dyDescent="0.2">
      <c r="A97" s="280" t="s">
        <v>508</v>
      </c>
      <c r="B97" s="28" t="s">
        <v>161</v>
      </c>
    </row>
    <row r="98" spans="1:15" x14ac:dyDescent="0.2">
      <c r="A98" s="18"/>
      <c r="B98" s="28" t="s">
        <v>159</v>
      </c>
    </row>
    <row r="99" spans="1:15" x14ac:dyDescent="0.2">
      <c r="A99" s="18"/>
    </row>
    <row r="100" spans="1:15" x14ac:dyDescent="0.2">
      <c r="A100" s="18"/>
      <c r="B100" s="76" t="str">
        <f>B59</f>
        <v>Geothermal</v>
      </c>
      <c r="C100" s="263">
        <v>2010</v>
      </c>
      <c r="D100" s="359">
        <v>2015</v>
      </c>
      <c r="E100" s="359">
        <v>2020</v>
      </c>
      <c r="F100" s="359">
        <v>2025</v>
      </c>
      <c r="G100" s="359">
        <v>2030</v>
      </c>
      <c r="H100" s="359">
        <v>2035</v>
      </c>
      <c r="I100" s="359">
        <v>2040</v>
      </c>
      <c r="J100" s="359">
        <v>2045</v>
      </c>
      <c r="K100" s="359">
        <v>2050</v>
      </c>
    </row>
    <row r="101" spans="1:15" x14ac:dyDescent="0.2">
      <c r="B101" s="77" t="s">
        <v>18</v>
      </c>
      <c r="C101" s="91">
        <f t="array" ref="C101">SUM(($M101=(C_A01e!$C$5:$C$1009))*($N101=(C_A01e!$D$5:D$1009))*(C_A01e!F$5:F$1009))</f>
        <v>0</v>
      </c>
      <c r="D101" s="91">
        <f t="array" ref="D101">SUM(($M101=(C_A01e!$C$5:$C$1009))*($N101=(C_A01e!$D$5:E$1009))*(C_A01e!G$5:G$1009))</f>
        <v>59.884202571590997</v>
      </c>
      <c r="E101" s="91">
        <f t="array" ref="E101">SUM(($M101=(C_A01e!$C$5:$C$1009))*($N101=(C_A01e!$D$5:F$1009))*(C_A01e!H$5:H$1009))</f>
        <v>648.52707686468693</v>
      </c>
      <c r="F101" s="91">
        <f t="array" ref="F101">SUM(($M101=(C_A01e!$C$5:$C$1009))*($N101=(C_A01e!$D$5:G$1009))*(C_A01e!I$5:I$1009))</f>
        <v>2842.7451144889769</v>
      </c>
      <c r="G101" s="91">
        <f t="array" ref="G101">SUM(($M101=(C_A01e!$C$5:$C$1009))*($N101=(C_A01e!$D$5:H$1009))*(C_A01e!J$5:J$1009))</f>
        <v>3453.5978541781178</v>
      </c>
      <c r="H101" s="91">
        <f t="array" ref="H101">SUM(($M101=(C_A01e!$C$5:$C$1009))*($N101=(C_A01e!$D$5:I$1009))*(C_A01e!K$5:K$1009))</f>
        <v>3454.6850722865229</v>
      </c>
      <c r="I101" s="91">
        <f t="array" ref="I101">SUM(($M101=(C_A01e!$C$5:$C$1009))*($N101=(C_A01e!$D$5:J$1009))*(C_A01e!L$5:L$1009))</f>
        <v>5200.3357971595833</v>
      </c>
      <c r="J101" s="91">
        <f t="array" ref="J101">SUM(($M101=(C_A01e!$C$5:$C$1009))*($N101=(C_A01e!$D$5:K$1009))*(C_A01e!M$5:M$1009))</f>
        <v>5329.2994035080465</v>
      </c>
      <c r="K101" s="91">
        <f t="array" ref="K101">SUM(($M101=(C_A01e!$C$5:$C$1009))*($N101=(C_A01e!$D$5:L$1009))*(C_A01e!N$5:N$1009))</f>
        <v>7169.5749963550616</v>
      </c>
      <c r="M101" s="295" t="s">
        <v>2</v>
      </c>
      <c r="N101" s="295" t="s">
        <v>157</v>
      </c>
    </row>
    <row r="102" spans="1:15" s="18" customFormat="1" x14ac:dyDescent="0.2">
      <c r="B102" s="73" t="s">
        <v>29</v>
      </c>
      <c r="C102" s="92">
        <f t="array" ref="C102">SUM(($M102=(C_A01e!$C$5:$C$1009))*($N102=(C_A01e!$D$5:D$1009))*(C_A01e!F$5:F$1009))</f>
        <v>0</v>
      </c>
      <c r="D102" s="147">
        <f t="array" ref="D102">SUM(($M102=(C_A01e!$C$5:$C$1009))*($N102=(C_A01e!$D$5:E$1009))*(C_A01e!G$5:G$1009))</f>
        <v>0</v>
      </c>
      <c r="E102" s="147">
        <f t="array" ref="E102">SUM(($M102=(C_A01e!$C$5:$C$1009))*($N102=(C_A01e!$D$5:F$1009))*(C_A01e!H$5:H$1009))</f>
        <v>0</v>
      </c>
      <c r="F102" s="147">
        <f t="array" ref="F102">SUM(($M102=(C_A01e!$C$5:$C$1009))*($N102=(C_A01e!$D$5:G$1009))*(C_A01e!I$5:I$1009))</f>
        <v>607.76561780222301</v>
      </c>
      <c r="G102" s="147">
        <f t="array" ref="G102">SUM(($M102=(C_A01e!$C$5:$C$1009))*($N102=(C_A01e!$D$5:H$1009))*(C_A01e!J$5:J$1009))</f>
        <v>1009.470504723177</v>
      </c>
      <c r="H102" s="147">
        <f t="array" ref="H102">SUM(($M102=(C_A01e!$C$5:$C$1009))*($N102=(C_A01e!$D$5:I$1009))*(C_A01e!K$5:K$1009))</f>
        <v>2450.9479669103457</v>
      </c>
      <c r="I102" s="147">
        <f t="array" ref="I102">SUM(($M102=(C_A01e!$C$5:$C$1009))*($N102=(C_A01e!$D$5:J$1009))*(C_A01e!L$5:L$1009))</f>
        <v>2670.0375844495393</v>
      </c>
      <c r="J102" s="147">
        <f t="array" ref="J102">SUM(($M102=(C_A01e!$C$5:$C$1009))*($N102=(C_A01e!$D$5:K$1009))*(C_A01e!M$5:M$1009))</f>
        <v>3833.3112619491958</v>
      </c>
      <c r="K102" s="147">
        <f t="array" ref="K102">SUM(($M102=(C_A01e!$C$5:$C$1009))*($N102=(C_A01e!$D$5:L$1009))*(C_A01e!N$5:N$1009))</f>
        <v>10069.377315376511</v>
      </c>
      <c r="M102" s="296" t="s">
        <v>32</v>
      </c>
      <c r="N102" s="296" t="s">
        <v>157</v>
      </c>
      <c r="O102" s="296"/>
    </row>
    <row r="103" spans="1:15" x14ac:dyDescent="0.2">
      <c r="B103" s="77" t="s">
        <v>19</v>
      </c>
      <c r="C103" s="91">
        <f t="array" ref="C103">SUM(($M103=(C_A01e!$C$5:$C$1009))*($N103=(C_A01e!$D$5:D$1009))*(C_A01e!F$5:F$1009))</f>
        <v>47.705411762191993</v>
      </c>
      <c r="D103" s="91">
        <f t="array" ref="D103">SUM(($M103=(C_A01e!$C$5:$C$1009))*($N103=(C_A01e!$D$5:E$1009))*(C_A01e!G$5:G$1009))</f>
        <v>4610.8212488435065</v>
      </c>
      <c r="E103" s="91">
        <f t="array" ref="E103">SUM(($M103=(C_A01e!$C$5:$C$1009))*($N103=(C_A01e!$D$5:F$1009))*(C_A01e!H$5:H$1009))</f>
        <v>17114.646858151464</v>
      </c>
      <c r="F103" s="91">
        <f t="array" ref="F103">SUM(($M103=(C_A01e!$C$5:$C$1009))*($N103=(C_A01e!$D$5:G$1009))*(C_A01e!I$5:I$1009))</f>
        <v>17293.199439901451</v>
      </c>
      <c r="G103" s="91">
        <f t="array" ref="G103">SUM(($M103=(C_A01e!$C$5:$C$1009))*($N103=(C_A01e!$D$5:H$1009))*(C_A01e!J$5:J$1009))</f>
        <v>17302.818887337282</v>
      </c>
      <c r="H103" s="91">
        <f t="array" ref="H103">SUM(($M103=(C_A01e!$C$5:$C$1009))*($N103=(C_A01e!$D$5:I$1009))*(C_A01e!K$5:K$1009))</f>
        <v>16458.430247659202</v>
      </c>
      <c r="I103" s="91">
        <f t="array" ref="I103">SUM(($M103=(C_A01e!$C$5:$C$1009))*($N103=(C_A01e!$D$5:J$1009))*(C_A01e!L$5:L$1009))</f>
        <v>15369.609912839382</v>
      </c>
      <c r="J103" s="91">
        <f t="array" ref="J103">SUM(($M103=(C_A01e!$C$5:$C$1009))*($N103=(C_A01e!$D$5:K$1009))*(C_A01e!M$5:M$1009))</f>
        <v>2508.3409319760967</v>
      </c>
      <c r="K103" s="91">
        <f t="array" ref="K103">SUM(($M103=(C_A01e!$C$5:$C$1009))*($N103=(C_A01e!$D$5:L$1009))*(C_A01e!N$5:N$1009))</f>
        <v>1053.5495061549589</v>
      </c>
      <c r="M103" s="295" t="s">
        <v>3</v>
      </c>
      <c r="N103" s="295" t="s">
        <v>157</v>
      </c>
    </row>
    <row r="104" spans="1:15" s="18" customFormat="1" x14ac:dyDescent="0.2">
      <c r="B104" s="73" t="s">
        <v>30</v>
      </c>
      <c r="C104" s="147">
        <f t="array" ref="C104">SUM(($M104=(C_A01e!$C$5:$C$1009))*($N104=(C_A01e!$D$5:D$1009))*(C_A01e!F$5:F$1009))</f>
        <v>0</v>
      </c>
      <c r="D104" s="147">
        <f t="array" ref="D104">SUM(($M104=(C_A01e!$C$5:$C$1009))*($N104=(C_A01e!$D$5:E$1009))*(C_A01e!G$5:G$1009))</f>
        <v>0</v>
      </c>
      <c r="E104" s="147">
        <f t="array" ref="E104">SUM(($M104=(C_A01e!$C$5:$C$1009))*($N104=(C_A01e!$D$5:F$1009))*(C_A01e!H$5:H$1009))</f>
        <v>0</v>
      </c>
      <c r="F104" s="147">
        <f t="array" ref="F104">SUM(($M104=(C_A01e!$C$5:$C$1009))*($N104=(C_A01e!$D$5:G$1009))*(C_A01e!I$5:I$1009))</f>
        <v>1085.5193153956302</v>
      </c>
      <c r="G104" s="147">
        <f t="array" ref="G104">SUM(($M104=(C_A01e!$C$5:$C$1009))*($N104=(C_A01e!$D$5:H$1009))*(C_A01e!J$5:J$1009))</f>
        <v>2845.5270593477239</v>
      </c>
      <c r="H104" s="147">
        <f t="array" ref="H104">SUM(($M104=(C_A01e!$C$5:$C$1009))*($N104=(C_A01e!$D$5:I$1009))*(C_A01e!K$5:K$1009))</f>
        <v>3886.5558034438959</v>
      </c>
      <c r="I104" s="147">
        <f t="array" ref="I104">SUM(($M104=(C_A01e!$C$5:$C$1009))*($N104=(C_A01e!$D$5:J$1009))*(C_A01e!L$5:L$1009))</f>
        <v>6229.4964614698229</v>
      </c>
      <c r="J104" s="147">
        <f t="array" ref="J104">SUM(($M104=(C_A01e!$C$5:$C$1009))*($N104=(C_A01e!$D$5:K$1009))*(C_A01e!M$5:M$1009))</f>
        <v>8341.9153568035454</v>
      </c>
      <c r="K104" s="147">
        <f t="array" ref="K104">SUM(($M104=(C_A01e!$C$5:$C$1009))*($N104=(C_A01e!$D$5:L$1009))*(C_A01e!N$5:N$1009))</f>
        <v>10157.819950614279</v>
      </c>
      <c r="M104" s="296" t="s">
        <v>33</v>
      </c>
      <c r="N104" s="296" t="s">
        <v>157</v>
      </c>
      <c r="O104" s="296"/>
    </row>
    <row r="105" spans="1:15" x14ac:dyDescent="0.2">
      <c r="B105" s="77" t="s">
        <v>20</v>
      </c>
      <c r="C105" s="91">
        <f t="array" ref="C105">SUM(($M105=(C_A01e!$C$5:$C$1009))*($N105=(C_A01e!$D$5:D$1009))*(C_A01e!F$5:F$1009))</f>
        <v>171.13014883589901</v>
      </c>
      <c r="D105" s="91">
        <f t="array" ref="D105">SUM(($M105=(C_A01e!$C$5:$C$1009))*($N105=(C_A01e!$D$5:E$1009))*(C_A01e!G$5:G$1009))</f>
        <v>5368.5301674664488</v>
      </c>
      <c r="E105" s="91">
        <f t="array" ref="E105">SUM(($M105=(C_A01e!$C$5:$C$1009))*($N105=(C_A01e!$D$5:F$1009))*(C_A01e!H$5:H$1009))</f>
        <v>8018.9587902352378</v>
      </c>
      <c r="F105" s="91">
        <f t="array" ref="F105">SUM(($M105=(C_A01e!$C$5:$C$1009))*($N105=(C_A01e!$D$5:G$1009))*(C_A01e!I$5:I$1009))</f>
        <v>8883.4502046629677</v>
      </c>
      <c r="G105" s="91">
        <f t="array" ref="G105">SUM(($M105=(C_A01e!$C$5:$C$1009))*($N105=(C_A01e!$D$5:H$1009))*(C_A01e!J$5:J$1009))</f>
        <v>8882.6273401030812</v>
      </c>
      <c r="H105" s="91">
        <f t="array" ref="H105">SUM(($M105=(C_A01e!$C$5:$C$1009))*($N105=(C_A01e!$D$5:I$1009))*(C_A01e!K$5:K$1009))</f>
        <v>8836.3247997086146</v>
      </c>
      <c r="I105" s="91">
        <f t="array" ref="I105">SUM(($M105=(C_A01e!$C$5:$C$1009))*($N105=(C_A01e!$D$5:J$1009))*(C_A01e!L$5:L$1009))</f>
        <v>6433.9903255980034</v>
      </c>
      <c r="J105" s="91">
        <f t="array" ref="J105">SUM(($M105=(C_A01e!$C$5:$C$1009))*($N105=(C_A01e!$D$5:K$1009))*(C_A01e!M$5:M$1009))</f>
        <v>6122.6483565110811</v>
      </c>
      <c r="K105" s="91">
        <f t="array" ref="K105">SUM(($M105=(C_A01e!$C$5:$C$1009))*($N105=(C_A01e!$D$5:L$1009))*(C_A01e!N$5:N$1009))</f>
        <v>4190.1872553177654</v>
      </c>
      <c r="M105" s="295" t="s">
        <v>4</v>
      </c>
      <c r="N105" s="295" t="s">
        <v>157</v>
      </c>
    </row>
    <row r="106" spans="1:15" s="18" customFormat="1" x14ac:dyDescent="0.2">
      <c r="B106" s="73" t="s">
        <v>31</v>
      </c>
      <c r="C106" s="147">
        <f t="array" ref="C106">SUM(($M106=(C_A01e!$C$5:$C$1009))*($N106=(C_A01e!$D$5:D$1009))*(C_A01e!F$5:F$1009))</f>
        <v>0</v>
      </c>
      <c r="D106" s="147">
        <f t="array" ref="D106">SUM(($M106=(C_A01e!$C$5:$C$1009))*($N106=(C_A01e!$D$5:E$1009))*(C_A01e!G$5:G$1009))</f>
        <v>0</v>
      </c>
      <c r="E106" s="147">
        <f t="array" ref="E106">SUM(($M106=(C_A01e!$C$5:$C$1009))*($N106=(C_A01e!$D$5:F$1009))*(C_A01e!H$5:H$1009))</f>
        <v>0</v>
      </c>
      <c r="F106" s="147">
        <f t="array" ref="F106">SUM(($M106=(C_A01e!$C$5:$C$1009))*($N106=(C_A01e!$D$5:G$1009))*(C_A01e!I$5:I$1009))</f>
        <v>529.56823103627403</v>
      </c>
      <c r="G106" s="147">
        <f t="array" ref="G106">SUM(($M106=(C_A01e!$C$5:$C$1009))*($N106=(C_A01e!$D$5:H$1009))*(C_A01e!J$5:J$1009))</f>
        <v>1010.8056004003299</v>
      </c>
      <c r="H106" s="147">
        <f t="array" ref="H106">SUM(($M106=(C_A01e!$C$5:$C$1009))*($N106=(C_A01e!$D$5:I$1009))*(C_A01e!K$5:K$1009))</f>
        <v>1579.3481436130619</v>
      </c>
      <c r="I106" s="147">
        <f t="array" ref="I106">SUM(($M106=(C_A01e!$C$5:$C$1009))*($N106=(C_A01e!$D$5:J$1009))*(C_A01e!L$5:L$1009))</f>
        <v>2133.6740538617578</v>
      </c>
      <c r="J106" s="147">
        <f t="array" ref="J106">SUM(($M106=(C_A01e!$C$5:$C$1009))*($N106=(C_A01e!$D$5:K$1009))*(C_A01e!M$5:M$1009))</f>
        <v>2684.3925934660138</v>
      </c>
      <c r="K106" s="147">
        <f t="array" ref="K106">SUM(($M106=(C_A01e!$C$5:$C$1009))*($N106=(C_A01e!$D$5:L$1009))*(C_A01e!N$5:N$1009))</f>
        <v>2751.6097308226331</v>
      </c>
      <c r="M106" s="296" t="s">
        <v>34</v>
      </c>
      <c r="N106" s="296" t="s">
        <v>157</v>
      </c>
      <c r="O106" s="296"/>
    </row>
    <row r="107" spans="1:15" x14ac:dyDescent="0.2">
      <c r="B107" s="77" t="s">
        <v>21</v>
      </c>
      <c r="C107" s="91">
        <f t="array" ref="C107">SUM(($M107=(C_A01e!$C$5:$C$1009))*($N107=(C_A01e!$D$5:D$1009))*(C_A01e!F$5:F$1009))</f>
        <v>0</v>
      </c>
      <c r="D107" s="91">
        <f t="array" ref="D107">SUM(($M107=(C_A01e!$C$5:$C$1009))*($N107=(C_A01e!$D$5:E$1009))*(C_A01e!G$5:G$1009))</f>
        <v>160.869507789848</v>
      </c>
      <c r="E107" s="91">
        <f t="array" ref="E107">SUM(($M107=(C_A01e!$C$5:$C$1009))*($N107=(C_A01e!$D$5:F$1009))*(C_A01e!H$5:H$1009))</f>
        <v>311.03335266809006</v>
      </c>
      <c r="F107" s="91">
        <f t="array" ref="F107">SUM(($M107=(C_A01e!$C$5:$C$1009))*($N107=(C_A01e!$D$5:G$1009))*(C_A01e!I$5:I$1009))</f>
        <v>490.56870852711</v>
      </c>
      <c r="G107" s="91">
        <f t="array" ref="G107">SUM(($M107=(C_A01e!$C$5:$C$1009))*($N107=(C_A01e!$D$5:H$1009))*(C_A01e!J$5:J$1009))</f>
        <v>599.68729957636901</v>
      </c>
      <c r="H107" s="91">
        <f t="array" ref="H107">SUM(($M107=(C_A01e!$C$5:$C$1009))*($N107=(C_A01e!$D$5:I$1009))*(C_A01e!K$5:K$1009))</f>
        <v>740.49361663530192</v>
      </c>
      <c r="I107" s="91">
        <f t="array" ref="I107">SUM(($M107=(C_A01e!$C$5:$C$1009))*($N107=(C_A01e!$D$5:J$1009))*(C_A01e!L$5:L$1009))</f>
        <v>970.25565644120502</v>
      </c>
      <c r="J107" s="91">
        <f t="array" ref="J107">SUM(($M107=(C_A01e!$C$5:$C$1009))*($N107=(C_A01e!$D$5:K$1009))*(C_A01e!M$5:M$1009))</f>
        <v>1221.4888951505782</v>
      </c>
      <c r="K107" s="91">
        <f t="array" ref="K107">SUM(($M107=(C_A01e!$C$5:$C$1009))*($N107=(C_A01e!$D$5:L$1009))*(C_A01e!N$5:N$1009))</f>
        <v>1692.885615119395</v>
      </c>
      <c r="M107" s="295" t="s">
        <v>5</v>
      </c>
      <c r="N107" s="295" t="s">
        <v>157</v>
      </c>
    </row>
    <row r="108" spans="1:15" s="18" customFormat="1" x14ac:dyDescent="0.2">
      <c r="B108" s="73" t="s">
        <v>22</v>
      </c>
      <c r="C108" s="147">
        <f t="array" ref="C108">SUM(($M108=(C_A01e!$C$5:$C$1009))*($N108=(C_A01e!$D$5:D$1009))*(C_A01e!F$5:F$1009))</f>
        <v>0</v>
      </c>
      <c r="D108" s="147">
        <f t="array" ref="D108">SUM(($M108=(C_A01e!$C$5:$C$1009))*($N108=(C_A01e!$D$5:E$1009))*(C_A01e!G$5:G$1009))</f>
        <v>2974.4072365767702</v>
      </c>
      <c r="E108" s="147">
        <f t="array" ref="E108">SUM(($M108=(C_A01e!$C$5:$C$1009))*($N108=(C_A01e!$D$5:F$1009))*(C_A01e!H$5:H$1009))</f>
        <v>4873.3943959655589</v>
      </c>
      <c r="F108" s="147">
        <f t="array" ref="F108">SUM(($M108=(C_A01e!$C$5:$C$1009))*($N108=(C_A01e!$D$5:G$1009))*(C_A01e!I$5:I$1009))</f>
        <v>6732.0201372503734</v>
      </c>
      <c r="G108" s="147">
        <f t="array" ref="G108">SUM(($M108=(C_A01e!$C$5:$C$1009))*($N108=(C_A01e!$D$5:H$1009))*(C_A01e!J$5:J$1009))</f>
        <v>8486.2151665715883</v>
      </c>
      <c r="H108" s="147">
        <f t="array" ref="H108">SUM(($M108=(C_A01e!$C$5:$C$1009))*($N108=(C_A01e!$D$5:I$1009))*(C_A01e!K$5:K$1009))</f>
        <v>9448.5605570894604</v>
      </c>
      <c r="I108" s="147">
        <f t="array" ref="I108">SUM(($M108=(C_A01e!$C$5:$C$1009))*($N108=(C_A01e!$D$5:J$1009))*(C_A01e!L$5:L$1009))</f>
        <v>10380.362366755533</v>
      </c>
      <c r="J108" s="147">
        <f t="array" ref="J108">SUM(($M108=(C_A01e!$C$5:$C$1009))*($N108=(C_A01e!$D$5:K$1009))*(C_A01e!M$5:M$1009))</f>
        <v>11408.387076710798</v>
      </c>
      <c r="K108" s="147">
        <f t="array" ref="K108">SUM(($M108=(C_A01e!$C$5:$C$1009))*($N108=(C_A01e!$D$5:L$1009))*(C_A01e!N$5:N$1009))</f>
        <v>14212.608623081909</v>
      </c>
      <c r="M108" s="296" t="s">
        <v>6</v>
      </c>
      <c r="N108" s="296" t="s">
        <v>157</v>
      </c>
      <c r="O108" s="296"/>
    </row>
    <row r="109" spans="1:15" x14ac:dyDescent="0.2">
      <c r="B109" s="77" t="s">
        <v>23</v>
      </c>
      <c r="C109" s="91">
        <f t="array" ref="C109">SUM(($M109=(C_A01e!$C$5:$C$1009))*($N109=(C_A01e!$D$5:D$1009))*(C_A01e!F$5:F$1009))</f>
        <v>0</v>
      </c>
      <c r="D109" s="91">
        <f t="array" ref="D109">SUM(($M109=(C_A01e!$C$5:$C$1009))*($N109=(C_A01e!$D$5:E$1009))*(C_A01e!G$5:G$1009))</f>
        <v>0</v>
      </c>
      <c r="E109" s="91">
        <f t="array" ref="E109">SUM(($M109=(C_A01e!$C$5:$C$1009))*($N109=(C_A01e!$D$5:F$1009))*(C_A01e!H$5:H$1009))</f>
        <v>0</v>
      </c>
      <c r="F109" s="91">
        <f t="array" ref="F109">SUM(($M109=(C_A01e!$C$5:$C$1009))*($N109=(C_A01e!$D$5:G$1009))*(C_A01e!I$5:I$1009))</f>
        <v>12636.889757797962</v>
      </c>
      <c r="G109" s="91">
        <f t="array" ref="G109">SUM(($M109=(C_A01e!$C$5:$C$1009))*($N109=(C_A01e!$D$5:H$1009))*(C_A01e!J$5:J$1009))</f>
        <v>41977.087437170667</v>
      </c>
      <c r="H109" s="91">
        <f t="array" ref="H109">SUM(($M109=(C_A01e!$C$5:$C$1009))*($N109=(C_A01e!$D$5:I$1009))*(C_A01e!K$5:K$1009))</f>
        <v>46210.182839516354</v>
      </c>
      <c r="I109" s="91">
        <f t="array" ref="I109">SUM(($M109=(C_A01e!$C$5:$C$1009))*($N109=(C_A01e!$D$5:J$1009))*(C_A01e!L$5:L$1009))</f>
        <v>51284.972434493255</v>
      </c>
      <c r="J109" s="91">
        <f t="array" ref="J109">SUM(($M109=(C_A01e!$C$5:$C$1009))*($N109=(C_A01e!$D$5:K$1009))*(C_A01e!M$5:M$1009))</f>
        <v>54100.571742472479</v>
      </c>
      <c r="K109" s="91">
        <f t="array" ref="K109">SUM(($M109=(C_A01e!$C$5:$C$1009))*($N109=(C_A01e!$D$5:L$1009))*(C_A01e!N$5:N$1009))</f>
        <v>54201.063105313071</v>
      </c>
      <c r="M109" s="295" t="s">
        <v>7</v>
      </c>
      <c r="N109" s="295" t="s">
        <v>157</v>
      </c>
    </row>
    <row r="110" spans="1:15" s="18" customFormat="1" x14ac:dyDescent="0.2">
      <c r="B110" s="73" t="s">
        <v>24</v>
      </c>
      <c r="C110" s="147">
        <f t="array" ref="C110">SUM(($M110=(C_A01e!$C$5:$C$1009))*($N110=(C_A01e!$D$5:D$1009))*(C_A01e!F$5:F$1009))</f>
        <v>7.9329059588859998</v>
      </c>
      <c r="D110" s="147">
        <f t="array" ref="D110">SUM(($M110=(C_A01e!$C$5:$C$1009))*($N110=(C_A01e!$D$5:E$1009))*(C_A01e!G$5:G$1009))</f>
        <v>42.177807444032005</v>
      </c>
      <c r="E110" s="147">
        <f t="array" ref="E110">SUM(($M110=(C_A01e!$C$5:$C$1009))*($N110=(C_A01e!$D$5:F$1009))*(C_A01e!H$5:H$1009))</f>
        <v>55.002311543573001</v>
      </c>
      <c r="F110" s="147">
        <f t="array" ref="F110">SUM(($M110=(C_A01e!$C$5:$C$1009))*($N110=(C_A01e!$D$5:G$1009))*(C_A01e!I$5:I$1009))</f>
        <v>54.892565803376002</v>
      </c>
      <c r="G110" s="147">
        <f t="array" ref="G110">SUM(($M110=(C_A01e!$C$5:$C$1009))*($N110=(C_A01e!$D$5:H$1009))*(C_A01e!J$5:J$1009))</f>
        <v>51.035849889325</v>
      </c>
      <c r="H110" s="147">
        <f t="array" ref="H110">SUM(($M110=(C_A01e!$C$5:$C$1009))*($N110=(C_A01e!$D$5:I$1009))*(C_A01e!K$5:K$1009))</f>
        <v>51.035849889325</v>
      </c>
      <c r="I110" s="147">
        <f t="array" ref="I110">SUM(($M110=(C_A01e!$C$5:$C$1009))*($N110=(C_A01e!$D$5:J$1009))*(C_A01e!L$5:L$1009))</f>
        <v>36.826040362466003</v>
      </c>
      <c r="J110" s="147">
        <f t="array" ref="J110">SUM(($M110=(C_A01e!$C$5:$C$1009))*($N110=(C_A01e!$D$5:K$1009))*(C_A01e!M$5:M$1009))</f>
        <v>19.821388470458999</v>
      </c>
      <c r="K110" s="147">
        <f t="array" ref="K110">SUM(($M110=(C_A01e!$C$5:$C$1009))*($N110=(C_A01e!$D$5:L$1009))*(C_A01e!N$5:N$1009))</f>
        <v>14.372478223530001</v>
      </c>
      <c r="M110" s="296" t="s">
        <v>8</v>
      </c>
      <c r="N110" s="296" t="s">
        <v>157</v>
      </c>
      <c r="O110" s="296"/>
    </row>
    <row r="111" spans="1:15" x14ac:dyDescent="0.2">
      <c r="B111" s="77" t="s">
        <v>25</v>
      </c>
      <c r="C111" s="91">
        <f t="array" ref="C111">SUM(($M111=(C_A01e!$C$5:$C$1009))*($N111=(C_A01e!$D$5:D$1009))*(C_A01e!F$5:F$1009))</f>
        <v>0</v>
      </c>
      <c r="D111" s="91">
        <f t="array" ref="D111">SUM(($M111=(C_A01e!$C$5:$C$1009))*($N111=(C_A01e!$D$5:E$1009))*(C_A01e!G$5:G$1009))</f>
        <v>0</v>
      </c>
      <c r="E111" s="91">
        <f t="array" ref="E111">SUM(($M111=(C_A01e!$C$5:$C$1009))*($N111=(C_A01e!$D$5:F$1009))*(C_A01e!H$5:H$1009))</f>
        <v>0</v>
      </c>
      <c r="F111" s="91">
        <f t="array" ref="F111">SUM(($M111=(C_A01e!$C$5:$C$1009))*($N111=(C_A01e!$D$5:G$1009))*(C_A01e!I$5:I$1009))</f>
        <v>0</v>
      </c>
      <c r="G111" s="91">
        <f t="array" ref="G111">SUM(($M111=(C_A01e!$C$5:$C$1009))*($N111=(C_A01e!$D$5:H$1009))*(C_A01e!J$5:J$1009))</f>
        <v>0</v>
      </c>
      <c r="H111" s="91">
        <f t="array" ref="H111">SUM(($M111=(C_A01e!$C$5:$C$1009))*($N111=(C_A01e!$D$5:I$1009))*(C_A01e!K$5:K$1009))</f>
        <v>0</v>
      </c>
      <c r="I111" s="91">
        <f t="array" ref="I111">SUM(($M111=(C_A01e!$C$5:$C$1009))*($N111=(C_A01e!$D$5:J$1009))*(C_A01e!L$5:L$1009))</f>
        <v>0</v>
      </c>
      <c r="J111" s="91">
        <f t="array" ref="J111">SUM(($M111=(C_A01e!$C$5:$C$1009))*($N111=(C_A01e!$D$5:K$1009))*(C_A01e!M$5:M$1009))</f>
        <v>0</v>
      </c>
      <c r="K111" s="91">
        <f t="array" ref="K111">SUM(($M111=(C_A01e!$C$5:$C$1009))*($N111=(C_A01e!$D$5:L$1009))*(C_A01e!N$5:N$1009))</f>
        <v>0</v>
      </c>
      <c r="N111" s="295" t="s">
        <v>157</v>
      </c>
    </row>
    <row r="112" spans="1:15" s="18" customFormat="1" x14ac:dyDescent="0.2">
      <c r="B112" s="74" t="s">
        <v>115</v>
      </c>
      <c r="C112" s="147">
        <f t="array" ref="C112">SUM(($M112=(C_A01e!$C$5:$C$1009))*($N112=(C_A01e!$D$5:D$1009))*(C_A01e!F$5:F$1009))</f>
        <v>0</v>
      </c>
      <c r="D112" s="147">
        <f t="array" ref="D112">SUM(($M112=(C_A01e!$C$5:$C$1009))*($N112=(C_A01e!$D$5:E$1009))*(C_A01e!G$5:G$1009))</f>
        <v>648.32786210843994</v>
      </c>
      <c r="E112" s="147">
        <f t="array" ref="E112">SUM(($M112=(C_A01e!$C$5:$C$1009))*($N112=(C_A01e!$D$5:F$1009))*(C_A01e!H$5:H$1009))</f>
        <v>3992.9336146366586</v>
      </c>
      <c r="F112" s="147">
        <f t="array" ref="F112">SUM(($M112=(C_A01e!$C$5:$C$1009))*($N112=(C_A01e!$D$5:G$1009))*(C_A01e!I$5:I$1009))</f>
        <v>6899.274715496229</v>
      </c>
      <c r="G112" s="147">
        <f t="array" ref="G112">SUM(($M112=(C_A01e!$C$5:$C$1009))*($N112=(C_A01e!$D$5:H$1009))*(C_A01e!J$5:J$1009))</f>
        <v>10545.164900996953</v>
      </c>
      <c r="H112" s="147">
        <f t="array" ref="H112">SUM(($M112=(C_A01e!$C$5:$C$1009))*($N112=(C_A01e!$D$5:I$1009))*(C_A01e!K$5:K$1009))</f>
        <v>11333.061038744339</v>
      </c>
      <c r="I112" s="147">
        <f t="array" ref="I112">SUM(($M112=(C_A01e!$C$5:$C$1009))*($N112=(C_A01e!$D$5:J$1009))*(C_A01e!L$5:L$1009))</f>
        <v>18880.962046421188</v>
      </c>
      <c r="J112" s="147">
        <f t="array" ref="J112">SUM(($M112=(C_A01e!$C$5:$C$1009))*($N112=(C_A01e!$D$5:K$1009))*(C_A01e!M$5:M$1009))</f>
        <v>26304.49499186231</v>
      </c>
      <c r="K112" s="147">
        <f t="array" ref="K112">SUM(($M112=(C_A01e!$C$5:$C$1009))*($N112=(C_A01e!$D$5:L$1009))*(C_A01e!N$5:N$1009))</f>
        <v>34458.187116683723</v>
      </c>
      <c r="M112" s="296" t="s">
        <v>119</v>
      </c>
      <c r="N112" s="296" t="s">
        <v>157</v>
      </c>
      <c r="O112" s="296"/>
    </row>
    <row r="113" spans="1:33" x14ac:dyDescent="0.2">
      <c r="B113" s="80" t="s">
        <v>116</v>
      </c>
      <c r="C113" s="91">
        <f t="array" ref="C113">SUM(($M113=(C_A01e!$C$5:$C$1009))*($N113=(C_A01e!$D$5:D$1009))*(C_A01e!F$5:F$1009))</f>
        <v>0</v>
      </c>
      <c r="D113" s="91">
        <f t="array" ref="D113">SUM(($M113=(C_A01e!$C$5:$C$1009))*($N113=(C_A01e!$D$5:E$1009))*(C_A01e!G$5:G$1009))</f>
        <v>0</v>
      </c>
      <c r="E113" s="91">
        <f t="array" ref="E113">SUM(($M113=(C_A01e!$C$5:$C$1009))*($N113=(C_A01e!$D$5:F$1009))*(C_A01e!H$5:H$1009))</f>
        <v>0</v>
      </c>
      <c r="F113" s="91">
        <f t="array" ref="F113">SUM(($M113=(C_A01e!$C$5:$C$1009))*($N113=(C_A01e!$D$5:G$1009))*(C_A01e!I$5:I$1009))</f>
        <v>0</v>
      </c>
      <c r="G113" s="91">
        <f t="array" ref="G113">SUM(($M113=(C_A01e!$C$5:$C$1009))*($N113=(C_A01e!$D$5:H$1009))*(C_A01e!J$5:J$1009))</f>
        <v>0</v>
      </c>
      <c r="H113" s="91">
        <f t="array" ref="H113">SUM(($M113=(C_A01e!$C$5:$C$1009))*($N113=(C_A01e!$D$5:I$1009))*(C_A01e!K$5:K$1009))</f>
        <v>0</v>
      </c>
      <c r="I113" s="91">
        <f t="array" ref="I113">SUM(($M113=(C_A01e!$C$5:$C$1009))*($N113=(C_A01e!$D$5:J$1009))*(C_A01e!L$5:L$1009))</f>
        <v>0</v>
      </c>
      <c r="J113" s="91">
        <f t="array" ref="J113">SUM(($M113=(C_A01e!$C$5:$C$1009))*($N113=(C_A01e!$D$5:K$1009))*(C_A01e!M$5:M$1009))</f>
        <v>0</v>
      </c>
      <c r="K113" s="91">
        <f t="array" ref="K113">SUM(($M113=(C_A01e!$C$5:$C$1009))*($N113=(C_A01e!$D$5:L$1009))*(C_A01e!N$5:N$1009))</f>
        <v>0</v>
      </c>
      <c r="M113" s="295" t="s">
        <v>120</v>
      </c>
      <c r="N113" s="295" t="s">
        <v>157</v>
      </c>
    </row>
    <row r="114" spans="1:33" s="18" customFormat="1" x14ac:dyDescent="0.2">
      <c r="B114" s="73" t="s">
        <v>26</v>
      </c>
      <c r="C114" s="147">
        <f t="array" ref="C114">SUM(($M114=(C_A01e!$C$5:$C$1009))*($N114=(C_A01e!$D$5:D$1009))*(C_A01e!F$5:F$1009))</f>
        <v>0</v>
      </c>
      <c r="D114" s="147">
        <f t="array" ref="D114">SUM(($M114=(C_A01e!$C$5:$C$1009))*($N114=(C_A01e!$D$5:E$1009))*(C_A01e!G$5:G$1009))</f>
        <v>0</v>
      </c>
      <c r="E114" s="147">
        <f t="array" ref="E114">SUM(($M114=(C_A01e!$C$5:$C$1009))*($N114=(C_A01e!$D$5:F$1009))*(C_A01e!H$5:H$1009))</f>
        <v>1731.7195087178</v>
      </c>
      <c r="F114" s="147">
        <f t="array" ref="F114">SUM(($M114=(C_A01e!$C$5:$C$1009))*($N114=(C_A01e!$D$5:G$1009))*(C_A01e!I$5:I$1009))</f>
        <v>1731.7195087178</v>
      </c>
      <c r="G114" s="147">
        <f t="array" ref="G114">SUM(($M114=(C_A01e!$C$5:$C$1009))*($N114=(C_A01e!$D$5:H$1009))*(C_A01e!J$5:J$1009))</f>
        <v>2215.3528850263742</v>
      </c>
      <c r="H114" s="147">
        <f t="array" ref="H114">SUM(($M114=(C_A01e!$C$5:$C$1009))*($N114=(C_A01e!$D$5:I$1009))*(C_A01e!K$5:K$1009))</f>
        <v>2215.3528850263742</v>
      </c>
      <c r="I114" s="147">
        <f t="array" ref="I114">SUM(($M114=(C_A01e!$C$5:$C$1009))*($N114=(C_A01e!$D$5:J$1009))*(C_A01e!L$5:L$1009))</f>
        <v>2613.0763325541129</v>
      </c>
      <c r="J114" s="147">
        <f t="array" ref="J114">SUM(($M114=(C_A01e!$C$5:$C$1009))*($N114=(C_A01e!$D$5:K$1009))*(C_A01e!M$5:M$1009))</f>
        <v>2613.0763325541129</v>
      </c>
      <c r="K114" s="147">
        <f t="array" ref="K114">SUM(($M114=(C_A01e!$C$5:$C$1009))*($N114=(C_A01e!$D$5:L$1009))*(C_A01e!N$5:N$1009))</f>
        <v>1937.2376918545131</v>
      </c>
      <c r="M114" s="296" t="s">
        <v>16</v>
      </c>
      <c r="N114" s="296" t="s">
        <v>157</v>
      </c>
      <c r="O114" s="296"/>
    </row>
    <row r="115" spans="1:33" x14ac:dyDescent="0.2">
      <c r="B115" s="77" t="s">
        <v>27</v>
      </c>
      <c r="C115" s="91">
        <f t="array" ref="C115">SUM(($M115=(C_A01e!$C$5:$C$1009))*($N115=(C_A01e!$D$5:D$1009))*(C_A01e!F$5:F$1009))</f>
        <v>0</v>
      </c>
      <c r="D115" s="91">
        <f t="array" ref="D115">SUM(($M115=(C_A01e!$C$5:$C$1009))*($N115=(C_A01e!$D$5:E$1009))*(C_A01e!G$5:G$1009))</f>
        <v>0</v>
      </c>
      <c r="E115" s="91">
        <f t="array" ref="E115">SUM(($M115=(C_A01e!$C$5:$C$1009))*($N115=(C_A01e!$D$5:F$1009))*(C_A01e!H$5:H$1009))</f>
        <v>0</v>
      </c>
      <c r="F115" s="91">
        <f t="array" ref="F115">SUM(($M115=(C_A01e!$C$5:$C$1009))*($N115=(C_A01e!$D$5:G$1009))*(C_A01e!I$5:I$1009))</f>
        <v>0</v>
      </c>
      <c r="G115" s="91">
        <f t="array" ref="G115">SUM(($M115=(C_A01e!$C$5:$C$1009))*($N115=(C_A01e!$D$5:H$1009))*(C_A01e!J$5:J$1009))</f>
        <v>0</v>
      </c>
      <c r="H115" s="91">
        <f t="array" ref="H115">SUM(($M115=(C_A01e!$C$5:$C$1009))*($N115=(C_A01e!$D$5:I$1009))*(C_A01e!K$5:K$1009))</f>
        <v>0</v>
      </c>
      <c r="I115" s="91">
        <f t="array" ref="I115">SUM(($M115=(C_A01e!$C$5:$C$1009))*($N115=(C_A01e!$D$5:J$1009))*(C_A01e!L$5:L$1009))</f>
        <v>0</v>
      </c>
      <c r="J115" s="91">
        <f t="array" ref="J115">SUM(($M115=(C_A01e!$C$5:$C$1009))*($N115=(C_A01e!$D$5:K$1009))*(C_A01e!M$5:M$1009))</f>
        <v>0</v>
      </c>
      <c r="K115" s="91">
        <f t="array" ref="K115">SUM(($M115=(C_A01e!$C$5:$C$1009))*($N115=(C_A01e!$D$5:L$1009))*(C_A01e!N$5:N$1009))</f>
        <v>0</v>
      </c>
      <c r="N115" s="295" t="s">
        <v>157</v>
      </c>
      <c r="X115" s="76"/>
      <c r="Y115" s="359"/>
      <c r="Z115" s="359"/>
      <c r="AA115" s="359"/>
      <c r="AB115" s="359"/>
      <c r="AC115" s="359"/>
      <c r="AD115" s="359"/>
      <c r="AE115" s="359"/>
      <c r="AF115" s="359"/>
      <c r="AG115" s="359"/>
    </row>
    <row r="116" spans="1:33" s="18" customFormat="1" x14ac:dyDescent="0.2">
      <c r="B116" s="74" t="s">
        <v>117</v>
      </c>
      <c r="C116" s="147">
        <f t="array" ref="C116">SUM(($M116=(C_A01e!$C$5:$C$1009))*($N116=(C_A01e!$D$5:D$1009))*(C_A01e!F$5:F$1009))</f>
        <v>0</v>
      </c>
      <c r="D116" s="147">
        <f t="array" ref="D116">SUM(($M116=(C_A01e!$C$5:$C$1009))*($N116=(C_A01e!$D$5:E$1009))*(C_A01e!G$5:G$1009))</f>
        <v>0</v>
      </c>
      <c r="E116" s="147">
        <f t="array" ref="E116">SUM(($M116=(C_A01e!$C$5:$C$1009))*($N116=(C_A01e!$D$5:F$1009))*(C_A01e!H$5:H$1009))</f>
        <v>0</v>
      </c>
      <c r="F116" s="147">
        <f t="array" ref="F116">SUM(($M116=(C_A01e!$C$5:$C$1009))*($N116=(C_A01e!$D$5:G$1009))*(C_A01e!I$5:I$1009))</f>
        <v>0</v>
      </c>
      <c r="G116" s="147">
        <f t="array" ref="G116">SUM(($M116=(C_A01e!$C$5:$C$1009))*($N116=(C_A01e!$D$5:H$1009))*(C_A01e!J$5:J$1009))</f>
        <v>0</v>
      </c>
      <c r="H116" s="147">
        <f t="array" ref="H116">SUM(($M116=(C_A01e!$C$5:$C$1009))*($N116=(C_A01e!$D$5:I$1009))*(C_A01e!K$5:K$1009))</f>
        <v>0</v>
      </c>
      <c r="I116" s="147">
        <f t="array" ref="I116">SUM(($M116=(C_A01e!$C$5:$C$1009))*($N116=(C_A01e!$D$5:J$1009))*(C_A01e!L$5:L$1009))</f>
        <v>0</v>
      </c>
      <c r="J116" s="147">
        <f t="array" ref="J116">SUM(($M116=(C_A01e!$C$5:$C$1009))*($N116=(C_A01e!$D$5:K$1009))*(C_A01e!M$5:M$1009))</f>
        <v>0</v>
      </c>
      <c r="K116" s="147">
        <f t="array" ref="K116">SUM(($M116=(C_A01e!$C$5:$C$1009))*($N116=(C_A01e!$D$5:L$1009))*(C_A01e!N$5:N$1009))</f>
        <v>0</v>
      </c>
      <c r="M116" s="296" t="s">
        <v>122</v>
      </c>
      <c r="N116" s="296" t="s">
        <v>157</v>
      </c>
      <c r="O116" s="296"/>
      <c r="X116" s="363" t="s">
        <v>564</v>
      </c>
      <c r="Y116" s="355"/>
      <c r="Z116" s="355"/>
    </row>
    <row r="117" spans="1:33" x14ac:dyDescent="0.2">
      <c r="B117" s="80" t="s">
        <v>118</v>
      </c>
      <c r="C117" s="91">
        <f t="array" ref="C117">SUM(($M117=(C_A01e!$C$5:$C$1009))*($N117=(C_A01e!$D$5:D$1009))*(C_A01e!F$5:F$1009))</f>
        <v>0</v>
      </c>
      <c r="D117" s="91">
        <f t="array" ref="D117">SUM(($M117=(C_A01e!$C$5:$C$1009))*($N117=(C_A01e!$D$5:E$1009))*(C_A01e!G$5:G$1009))</f>
        <v>4148.6052821177718</v>
      </c>
      <c r="E117" s="91">
        <f t="array" ref="E117">SUM(($M117=(C_A01e!$C$5:$C$1009))*($N117=(C_A01e!$D$5:F$1009))*(C_A01e!H$5:H$1009))</f>
        <v>12611.45319588699</v>
      </c>
      <c r="F117" s="91">
        <f t="array" ref="F117">SUM(($M117=(C_A01e!$C$5:$C$1009))*($N117=(C_A01e!$D$5:G$1009))*(C_A01e!I$5:I$1009))</f>
        <v>23046.446316783538</v>
      </c>
      <c r="G117" s="91">
        <f t="array" ref="G117">SUM(($M117=(C_A01e!$C$5:$C$1009))*($N117=(C_A01e!$D$5:H$1009))*(C_A01e!J$5:J$1009))</f>
        <v>35747.004813422602</v>
      </c>
      <c r="H117" s="91">
        <f t="array" ref="H117">SUM(($M117=(C_A01e!$C$5:$C$1009))*($N117=(C_A01e!$D$5:I$1009))*(C_A01e!K$5:K$1009))</f>
        <v>40340.220425394553</v>
      </c>
      <c r="I117" s="91">
        <f t="array" ref="I117">SUM(($M117=(C_A01e!$C$5:$C$1009))*($N117=(C_A01e!$D$5:J$1009))*(C_A01e!L$5:L$1009))</f>
        <v>50262.959963407615</v>
      </c>
      <c r="J117" s="91">
        <f t="array" ref="J117">SUM(($M117=(C_A01e!$C$5:$C$1009))*($N117=(C_A01e!$D$5:K$1009))*(C_A01e!M$5:M$1009))</f>
        <v>47489.258755718736</v>
      </c>
      <c r="K117" s="91">
        <f t="array" ref="K117">SUM(($M117=(C_A01e!$C$5:$C$1009))*($N117=(C_A01e!$D$5:L$1009))*(C_A01e!N$5:N$1009))</f>
        <v>42879.181835209893</v>
      </c>
      <c r="M117" s="295" t="s">
        <v>121</v>
      </c>
      <c r="N117" s="295" t="s">
        <v>157</v>
      </c>
      <c r="X117" s="354" t="s">
        <v>112</v>
      </c>
      <c r="Y117" s="354"/>
      <c r="Z117" s="354"/>
    </row>
    <row r="118" spans="1:33" s="18" customFormat="1" ht="16" thickBot="1" x14ac:dyDescent="0.25">
      <c r="B118" s="111" t="s">
        <v>28</v>
      </c>
      <c r="C118" s="147">
        <f t="array" ref="C118">SUM(($M118=(C_A01e!$C$5:$C$1009))*($N118=(C_A01e!$D$5:D$1009))*(C_A01e!F$5:F$1009))</f>
        <v>0</v>
      </c>
      <c r="D118" s="147">
        <f t="array" ref="D118">SUM(($M118=(C_A01e!$C$5:$C$1009))*($N118=(C_A01e!$D$5:E$1009))*(C_A01e!G$5:G$1009))</f>
        <v>0</v>
      </c>
      <c r="E118" s="147">
        <f t="array" ref="E118">SUM(($M118=(C_A01e!$C$5:$C$1009))*($N118=(C_A01e!$D$5:F$1009))*(C_A01e!H$5:H$1009))</f>
        <v>0</v>
      </c>
      <c r="F118" s="147">
        <f t="array" ref="F118">SUM(($M118=(C_A01e!$C$5:$C$1009))*($N118=(C_A01e!$D$5:G$1009))*(C_A01e!I$5:I$1009))</f>
        <v>0</v>
      </c>
      <c r="G118" s="147">
        <f t="array" ref="G118">SUM(($M118=(C_A01e!$C$5:$C$1009))*($N118=(C_A01e!$D$5:H$1009))*(C_A01e!J$5:J$1009))</f>
        <v>0</v>
      </c>
      <c r="H118" s="147">
        <f t="array" ref="H118">SUM(($M118=(C_A01e!$C$5:$C$1009))*($N118=(C_A01e!$D$5:I$1009))*(C_A01e!K$5:K$1009))</f>
        <v>0</v>
      </c>
      <c r="I118" s="147">
        <f t="array" ref="I118">SUM(($M118=(C_A01e!$C$5:$C$1009))*($N118=(C_A01e!$D$5:J$1009))*(C_A01e!L$5:L$1009))</f>
        <v>0</v>
      </c>
      <c r="J118" s="147">
        <f t="array" ref="J118">SUM(($M118=(C_A01e!$C$5:$C$1009))*($N118=(C_A01e!$D$5:K$1009))*(C_A01e!M$5:M$1009))</f>
        <v>0</v>
      </c>
      <c r="K118" s="147">
        <f t="array" ref="K118">SUM(($M118=(C_A01e!$C$5:$C$1009))*($N118=(C_A01e!$D$5:L$1009))*(C_A01e!N$5:N$1009))</f>
        <v>0</v>
      </c>
      <c r="M118" s="296" t="s">
        <v>9</v>
      </c>
      <c r="N118" s="296" t="s">
        <v>157</v>
      </c>
      <c r="O118" s="296"/>
      <c r="X118" s="355" t="s">
        <v>1</v>
      </c>
      <c r="Y118" s="355">
        <v>2010</v>
      </c>
      <c r="Z118" s="355"/>
    </row>
    <row r="119" spans="1:33" ht="16" thickTop="1" x14ac:dyDescent="0.2">
      <c r="B119" s="104" t="s">
        <v>10</v>
      </c>
      <c r="C119" s="108">
        <f>SUM(C101:C118)-C115-C111</f>
        <v>226.76846655697702</v>
      </c>
      <c r="D119" s="108">
        <f t="shared" ref="D119:K119" si="15">SUM(D101:D118)-D115-D111</f>
        <v>18013.623314918408</v>
      </c>
      <c r="E119" s="108">
        <f t="shared" si="15"/>
        <v>49357.669104670058</v>
      </c>
      <c r="F119" s="108">
        <f t="shared" si="15"/>
        <v>82834.059633663914</v>
      </c>
      <c r="G119" s="108">
        <f t="shared" si="15"/>
        <v>134126.39559874358</v>
      </c>
      <c r="H119" s="108">
        <f t="shared" si="15"/>
        <v>147005.19924591735</v>
      </c>
      <c r="I119" s="108">
        <f t="shared" si="15"/>
        <v>172466.55897581344</v>
      </c>
      <c r="J119" s="108">
        <f t="shared" si="15"/>
        <v>171977.0070871535</v>
      </c>
      <c r="K119" s="108">
        <f t="shared" si="15"/>
        <v>184787.65522012723</v>
      </c>
      <c r="Y119" s="354">
        <v>6555.0221463214702</v>
      </c>
      <c r="Z119" s="354"/>
    </row>
    <row r="120" spans="1:33" x14ac:dyDescent="0.2">
      <c r="C120" s="36"/>
      <c r="D120" s="36"/>
      <c r="E120" s="36"/>
      <c r="F120" s="36"/>
      <c r="G120" s="36"/>
      <c r="H120" s="36"/>
      <c r="I120" s="36"/>
      <c r="J120" s="36"/>
      <c r="K120" s="36"/>
      <c r="Y120" s="354">
        <v>3101.9208353090298</v>
      </c>
      <c r="Z120" s="354"/>
    </row>
    <row r="121" spans="1:33" s="354" customFormat="1" x14ac:dyDescent="0.2">
      <c r="C121" s="36"/>
      <c r="D121" s="36"/>
      <c r="E121" s="36"/>
      <c r="F121" s="36"/>
      <c r="G121" s="36"/>
      <c r="H121" s="36"/>
      <c r="I121" s="36"/>
      <c r="J121" s="36"/>
      <c r="K121" s="36"/>
      <c r="L121" s="355"/>
      <c r="M121" s="295"/>
      <c r="N121" s="295"/>
      <c r="O121" s="295"/>
      <c r="Y121" s="354">
        <v>345.41490432929498</v>
      </c>
    </row>
    <row r="122" spans="1:33" s="354" customFormat="1" x14ac:dyDescent="0.2">
      <c r="A122" s="280" t="s">
        <v>579</v>
      </c>
      <c r="B122" s="275" t="s">
        <v>563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55"/>
      <c r="M122" s="295"/>
      <c r="N122" s="295"/>
      <c r="O122" s="295"/>
      <c r="Y122" s="354">
        <v>5655.8799077529702</v>
      </c>
    </row>
    <row r="123" spans="1:33" s="354" customFormat="1" x14ac:dyDescent="0.2">
      <c r="B123" s="28" t="s">
        <v>43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55"/>
      <c r="M123" s="295"/>
      <c r="N123" s="295"/>
      <c r="O123" s="295"/>
      <c r="Y123" s="354">
        <v>705.86830252184097</v>
      </c>
    </row>
    <row r="124" spans="1:33" s="354" customFormat="1" x14ac:dyDescent="0.2">
      <c r="C124" s="36"/>
      <c r="D124" s="36"/>
      <c r="E124" s="36"/>
      <c r="F124" s="36"/>
      <c r="G124" s="36"/>
      <c r="H124" s="36"/>
      <c r="I124" s="36"/>
      <c r="J124" s="36"/>
      <c r="K124" s="36"/>
      <c r="L124" s="355"/>
      <c r="M124" s="295"/>
      <c r="N124" s="295"/>
      <c r="O124" s="295"/>
      <c r="Y124" s="354">
        <v>1904.807</v>
      </c>
    </row>
    <row r="125" spans="1:33" s="354" customFormat="1" x14ac:dyDescent="0.2">
      <c r="B125" s="381"/>
      <c r="C125" s="359">
        <v>2010</v>
      </c>
      <c r="D125" s="359">
        <v>2015</v>
      </c>
      <c r="E125" s="359">
        <v>2020</v>
      </c>
      <c r="F125" s="359">
        <v>2025</v>
      </c>
      <c r="G125" s="359">
        <v>2030</v>
      </c>
      <c r="H125" s="359">
        <v>2035</v>
      </c>
      <c r="I125" s="359">
        <v>2040</v>
      </c>
      <c r="J125" s="359">
        <v>2045</v>
      </c>
      <c r="K125" s="359">
        <v>2050</v>
      </c>
      <c r="L125" s="355"/>
      <c r="M125" s="295"/>
      <c r="N125" s="295"/>
      <c r="O125" s="295"/>
      <c r="Y125" s="354">
        <v>1061.1637618603299</v>
      </c>
    </row>
    <row r="126" spans="1:33" s="354" customFormat="1" x14ac:dyDescent="0.2">
      <c r="B126" s="207" t="s">
        <v>19</v>
      </c>
      <c r="C126" s="382">
        <f>SUMIF(C_A02x!$C$5:$C$156,'Global Results'!$M126,C_A02x!D$5:D$156)</f>
        <v>7060.0696445646054</v>
      </c>
      <c r="D126" s="382">
        <f>SUMIF(C_A02x!$C$5:$C$156,'Global Results'!$M126,C_A02x!E$5:E$156)</f>
        <v>8353.7290877530959</v>
      </c>
      <c r="E126" s="382">
        <f>SUMIF(C_A02x!$C$5:$C$156,'Global Results'!$M126,C_A02x!F$5:F$156)</f>
        <v>8269.9955748307984</v>
      </c>
      <c r="F126" s="382">
        <f>SUMIF(C_A02x!$C$5:$C$156,'Global Results'!$M126,C_A02x!G$5:G$156)</f>
        <v>8183.8129909951331</v>
      </c>
      <c r="G126" s="382">
        <f>SUMIF(C_A02x!$C$5:$C$156,'Global Results'!$M126,C_A02x!H$5:H$156)</f>
        <v>8492.6754153266411</v>
      </c>
      <c r="H126" s="382">
        <f>SUMIF(C_A02x!$C$5:$C$156,'Global Results'!$M126,C_A02x!I$5:I$156)</f>
        <v>8199.092030595084</v>
      </c>
      <c r="I126" s="382">
        <f>SUMIF(C_A02x!$C$5:$C$156,'Global Results'!$M126,C_A02x!J$5:J$156)</f>
        <v>8142.2984865954959</v>
      </c>
      <c r="J126" s="382">
        <f>SUMIF(C_A02x!$C$5:$C$156,'Global Results'!$M126,C_A02x!K$5:K$156)</f>
        <v>7658.5107931595367</v>
      </c>
      <c r="K126" s="382">
        <f>SUMIF(C_A02x!$C$5:$C$156,'Global Results'!$M126,C_A02x!L$5:L$156)</f>
        <v>6917.9525164457837</v>
      </c>
      <c r="L126" s="355"/>
      <c r="M126" s="21" t="s">
        <v>565</v>
      </c>
      <c r="N126" s="295"/>
      <c r="O126" s="295"/>
      <c r="Y126" s="354">
        <v>411.57003934068399</v>
      </c>
    </row>
    <row r="127" spans="1:33" s="354" customFormat="1" x14ac:dyDescent="0.2">
      <c r="B127" s="207" t="s">
        <v>393</v>
      </c>
      <c r="C127" s="382">
        <f>SUMIF(C_A02x!$C$5:$C$156,'Global Results'!$M127,C_A02x!D$5:D$156)</f>
        <v>894.38740975968699</v>
      </c>
      <c r="D127" s="382">
        <f>SUMIF(C_A02x!$C$5:$C$156,'Global Results'!$M127,C_A02x!E$5:E$156)</f>
        <v>2418.556399007377</v>
      </c>
      <c r="E127" s="382">
        <f>SUMIF(C_A02x!$C$5:$C$156,'Global Results'!$M127,C_A02x!F$5:F$156)</f>
        <v>3817.4726774946594</v>
      </c>
      <c r="F127" s="382">
        <f>SUMIF(C_A02x!$C$5:$C$156,'Global Results'!$M127,C_A02x!G$5:G$156)</f>
        <v>5683.9690217057423</v>
      </c>
      <c r="G127" s="382">
        <f>SUMIF(C_A02x!$C$5:$C$156,'Global Results'!$M127,C_A02x!H$5:H$156)</f>
        <v>4296.1500413961203</v>
      </c>
      <c r="H127" s="382">
        <f>SUMIF(C_A02x!$C$5:$C$156,'Global Results'!$M127,C_A02x!I$5:I$156)</f>
        <v>2545.6743108753958</v>
      </c>
      <c r="I127" s="382">
        <f>SUMIF(C_A02x!$C$5:$C$156,'Global Results'!$M127,C_A02x!J$5:J$156)</f>
        <v>1308.6438029085271</v>
      </c>
      <c r="J127" s="382">
        <f>SUMIF(C_A02x!$C$5:$C$156,'Global Results'!$M127,C_A02x!K$5:K$156)</f>
        <v>637.80363985254405</v>
      </c>
      <c r="K127" s="382">
        <f>SUMIF(C_A02x!$C$5:$C$156,'Global Results'!$M127,C_A02x!L$5:L$156)</f>
        <v>165.04823278664301</v>
      </c>
      <c r="L127" s="355"/>
      <c r="M127" s="21" t="s">
        <v>566</v>
      </c>
      <c r="N127" s="295"/>
      <c r="O127" s="295"/>
      <c r="Y127" s="354">
        <v>19.572862989018699</v>
      </c>
    </row>
    <row r="128" spans="1:33" s="354" customFormat="1" x14ac:dyDescent="0.2">
      <c r="B128" s="73" t="s">
        <v>580</v>
      </c>
      <c r="C128" s="382">
        <f>SUMIF(C_A02x!$C$5:$C$156,'Global Results'!$M128,C_A02x!D$5:D$156)</f>
        <v>522.86914833002402</v>
      </c>
      <c r="D128" s="382">
        <f>SUMIF(C_A02x!$C$5:$C$156,'Global Results'!$M128,C_A02x!E$5:E$156)</f>
        <v>0</v>
      </c>
      <c r="E128" s="382">
        <f>SUMIF(C_A02x!$C$5:$C$156,'Global Results'!$M128,C_A02x!F$5:F$156)</f>
        <v>0</v>
      </c>
      <c r="F128" s="382">
        <f>SUMIF(C_A02x!$C$5:$C$156,'Global Results'!$M128,C_A02x!G$5:G$156)</f>
        <v>0</v>
      </c>
      <c r="G128" s="382">
        <f>SUMIF(C_A02x!$C$5:$C$156,'Global Results'!$M128,C_A02x!H$5:H$156)</f>
        <v>0</v>
      </c>
      <c r="H128" s="382">
        <f>SUMIF(C_A02x!$C$5:$C$156,'Global Results'!$M128,C_A02x!I$5:I$156)</f>
        <v>0</v>
      </c>
      <c r="I128" s="382">
        <f>SUMIF(C_A02x!$C$5:$C$156,'Global Results'!$M128,C_A02x!J$5:J$156)</f>
        <v>0</v>
      </c>
      <c r="J128" s="382">
        <f>SUMIF(C_A02x!$C$5:$C$156,'Global Results'!$M128,C_A02x!K$5:K$156)</f>
        <v>0</v>
      </c>
      <c r="K128" s="382">
        <f>SUMIF(C_A02x!$C$5:$C$156,'Global Results'!$M128,C_A02x!L$5:L$156)</f>
        <v>0.51065382550799998</v>
      </c>
      <c r="L128" s="355"/>
      <c r="M128" s="21" t="s">
        <v>567</v>
      </c>
      <c r="N128" s="295"/>
      <c r="O128" s="295"/>
      <c r="Y128" s="354">
        <v>3021.93457843232</v>
      </c>
    </row>
    <row r="129" spans="2:25" s="354" customFormat="1" x14ac:dyDescent="0.2">
      <c r="B129" s="73" t="s">
        <v>18</v>
      </c>
      <c r="C129" s="382">
        <f>SUMIF(C_A02x!$C$5:$C$156,'Global Results'!$M129,C_A02x!D$5:D$156)</f>
        <v>7572.5778098489955</v>
      </c>
      <c r="D129" s="382">
        <f>SUMIF(C_A02x!$C$5:$C$156,'Global Results'!$M129,C_A02x!E$5:E$156)</f>
        <v>7657.5648890230177</v>
      </c>
      <c r="E129" s="382">
        <f>SUMIF(C_A02x!$C$5:$C$156,'Global Results'!$M129,C_A02x!F$5:F$156)</f>
        <v>7796.1902462849084</v>
      </c>
      <c r="F129" s="382">
        <f>SUMIF(C_A02x!$C$5:$C$156,'Global Results'!$M129,C_A02x!G$5:G$156)</f>
        <v>8285.9229507361561</v>
      </c>
      <c r="G129" s="382">
        <f>SUMIF(C_A02x!$C$5:$C$156,'Global Results'!$M129,C_A02x!H$5:H$156)</f>
        <v>9017.594942915297</v>
      </c>
      <c r="H129" s="382">
        <f>SUMIF(C_A02x!$C$5:$C$156,'Global Results'!$M129,C_A02x!I$5:I$156)</f>
        <v>9606.3470473600773</v>
      </c>
      <c r="I129" s="382">
        <f>SUMIF(C_A02x!$C$5:$C$156,'Global Results'!$M129,C_A02x!J$5:J$156)</f>
        <v>10183.120256879318</v>
      </c>
      <c r="J129" s="382">
        <f>SUMIF(C_A02x!$C$5:$C$156,'Global Results'!$M129,C_A02x!K$5:K$156)</f>
        <v>13226.930279074457</v>
      </c>
      <c r="K129" s="382">
        <f>SUMIF(C_A02x!$C$5:$C$156,'Global Results'!$M129,C_A02x!L$5:L$156)</f>
        <v>15056.811836853783</v>
      </c>
      <c r="L129" s="355"/>
      <c r="M129" s="21" t="s">
        <v>568</v>
      </c>
      <c r="N129" s="295"/>
      <c r="O129" s="295"/>
      <c r="Y129" s="354">
        <v>16925.665119518999</v>
      </c>
    </row>
    <row r="130" spans="2:25" s="354" customFormat="1" x14ac:dyDescent="0.2">
      <c r="B130" s="73" t="s">
        <v>21</v>
      </c>
      <c r="C130" s="382">
        <f>SUMIF(C_A02x!$C$5:$C$156,'Global Results'!$M130,C_A02x!D$5:D$156)</f>
        <v>69.647638936069995</v>
      </c>
      <c r="D130" s="382">
        <f>SUMIF(C_A02x!$C$5:$C$156,'Global Results'!$M130,C_A02x!E$5:E$156)</f>
        <v>80.564777093103004</v>
      </c>
      <c r="E130" s="382">
        <f>SUMIF(C_A02x!$C$5:$C$156,'Global Results'!$M130,C_A02x!F$5:F$156)</f>
        <v>196.07900230752301</v>
      </c>
      <c r="F130" s="382">
        <f>SUMIF(C_A02x!$C$5:$C$156,'Global Results'!$M130,C_A02x!G$5:G$156)</f>
        <v>218.30313271446698</v>
      </c>
      <c r="G130" s="382">
        <f>SUMIF(C_A02x!$C$5:$C$156,'Global Results'!$M130,C_A02x!H$5:H$156)</f>
        <v>247.32558744439299</v>
      </c>
      <c r="H130" s="382">
        <f>SUMIF(C_A02x!$C$5:$C$156,'Global Results'!$M130,C_A02x!I$5:I$156)</f>
        <v>267.85160999999999</v>
      </c>
      <c r="I130" s="382">
        <f>SUMIF(C_A02x!$C$5:$C$156,'Global Results'!$M130,C_A02x!J$5:J$156)</f>
        <v>272.86213199999997</v>
      </c>
      <c r="J130" s="382">
        <f>SUMIF(C_A02x!$C$5:$C$156,'Global Results'!$M130,C_A02x!K$5:K$156)</f>
        <v>277.87265399999995</v>
      </c>
      <c r="K130" s="382">
        <f>SUMIF(C_A02x!$C$5:$C$156,'Global Results'!$M130,C_A02x!L$5:L$156)</f>
        <v>282.88317599999999</v>
      </c>
      <c r="L130" s="355"/>
      <c r="M130" s="21" t="s">
        <v>291</v>
      </c>
      <c r="O130" s="295"/>
      <c r="Y130" s="354">
        <v>5716.1327643603299</v>
      </c>
    </row>
    <row r="131" spans="2:25" s="354" customFormat="1" x14ac:dyDescent="0.2">
      <c r="B131" s="73" t="s">
        <v>23</v>
      </c>
      <c r="C131" s="382">
        <f>SUMIF(C_A02x!$C$5:$C$156,'Global Results'!$M131,C_A02x!D$5:D$156)</f>
        <v>3050.1322809840003</v>
      </c>
      <c r="D131" s="382">
        <f>SUMIF(C_A02x!$C$5:$C$156,'Global Results'!$M131,C_A02x!E$5:E$156)</f>
        <v>2724.4472960314251</v>
      </c>
      <c r="E131" s="382">
        <f>SUMIF(C_A02x!$C$5:$C$156,'Global Results'!$M131,C_A02x!F$5:F$156)</f>
        <v>2425.8563931075041</v>
      </c>
      <c r="F131" s="382">
        <f>SUMIF(C_A02x!$C$5:$C$156,'Global Results'!$M131,C_A02x!G$5:G$156)</f>
        <v>1960.2583968179592</v>
      </c>
      <c r="G131" s="382">
        <f>SUMIF(C_A02x!$C$5:$C$156,'Global Results'!$M131,C_A02x!H$5:H$156)</f>
        <v>2637.5577797587221</v>
      </c>
      <c r="H131" s="382">
        <f>SUMIF(C_A02x!$C$5:$C$156,'Global Results'!$M131,C_A02x!I$5:I$156)</f>
        <v>2960.0287334287113</v>
      </c>
      <c r="I131" s="382">
        <f>SUMIF(C_A02x!$C$5:$C$156,'Global Results'!$M131,C_A02x!J$5:J$156)</f>
        <v>3024.4871598379577</v>
      </c>
      <c r="J131" s="382">
        <f>SUMIF(C_A02x!$C$5:$C$156,'Global Results'!$M131,C_A02x!K$5:K$156)</f>
        <v>3140.9755785984298</v>
      </c>
      <c r="K131" s="382">
        <f>SUMIF(C_A02x!$C$5:$C$156,'Global Results'!$M131,C_A02x!L$5:L$156)</f>
        <v>3167.4523855203261</v>
      </c>
      <c r="L131" s="355"/>
      <c r="M131" s="21" t="s">
        <v>51</v>
      </c>
      <c r="O131" s="295"/>
      <c r="Y131" s="354">
        <v>910.85403934068404</v>
      </c>
    </row>
    <row r="132" spans="2:25" s="354" customFormat="1" x14ac:dyDescent="0.2">
      <c r="B132" s="73" t="s">
        <v>25</v>
      </c>
      <c r="C132" s="382">
        <f>SUMIF(C_A02x!$C$5:$C$156,'Global Results'!$M132,C_A02x!D$5:D$156)</f>
        <v>135.71777548289998</v>
      </c>
      <c r="D132" s="382">
        <f>SUMIF(C_A02x!$C$5:$C$156,'Global Results'!$M132,C_A02x!E$5:E$156)</f>
        <v>107.53676023998001</v>
      </c>
      <c r="E132" s="382">
        <f>SUMIF(C_A02x!$C$5:$C$156,'Global Results'!$M132,C_A02x!F$5:F$156)</f>
        <v>118.96197380969799</v>
      </c>
      <c r="F132" s="382">
        <f>SUMIF(C_A02x!$C$5:$C$156,'Global Results'!$M132,C_A02x!G$5:G$156)</f>
        <v>170.48549330883097</v>
      </c>
      <c r="G132" s="382">
        <f>SUMIF(C_A02x!$C$5:$C$156,'Global Results'!$M132,C_A02x!H$5:H$156)</f>
        <v>277.63732326358303</v>
      </c>
      <c r="H132" s="382">
        <f>SUMIF(C_A02x!$C$5:$C$156,'Global Results'!$M132,C_A02x!I$5:I$156)</f>
        <v>280.02372812481599</v>
      </c>
      <c r="I132" s="382">
        <f>SUMIF(C_A02x!$C$5:$C$156,'Global Results'!$M132,C_A02x!J$5:J$156)</f>
        <v>509.968569823096</v>
      </c>
      <c r="J132" s="382">
        <f>SUMIF(C_A02x!$C$5:$C$156,'Global Results'!$M132,C_A02x!K$5:K$156)</f>
        <v>748.75183583213413</v>
      </c>
      <c r="K132" s="382">
        <f>SUMIF(C_A02x!$C$5:$C$156,'Global Results'!$M132,C_A02x!L$5:L$156)</f>
        <v>909.33851514797698</v>
      </c>
      <c r="L132" s="355"/>
      <c r="M132" s="21" t="s">
        <v>293</v>
      </c>
      <c r="O132" s="295"/>
      <c r="Y132" s="354">
        <v>24691.5313722432</v>
      </c>
    </row>
    <row r="133" spans="2:25" s="354" customFormat="1" x14ac:dyDescent="0.2">
      <c r="B133" s="73" t="s">
        <v>26</v>
      </c>
      <c r="C133" s="382">
        <f>SUMIF(C_A02x!$C$5:$C$156,'Global Results'!$M133,C_A02x!D$5:D$156)</f>
        <v>1.9079999999999999</v>
      </c>
      <c r="D133" s="382">
        <f>SUMIF(C_A02x!$C$5:$C$156,'Global Results'!$M133,C_A02x!E$5:E$156)</f>
        <v>1.9079999999999999</v>
      </c>
      <c r="E133" s="382">
        <f>SUMIF(C_A02x!$C$5:$C$156,'Global Results'!$M133,C_A02x!F$5:F$156)</f>
        <v>1.9079999999999999</v>
      </c>
      <c r="F133" s="382">
        <f>SUMIF(C_A02x!$C$5:$C$156,'Global Results'!$M133,C_A02x!G$5:G$156)</f>
        <v>1.9079999999999999</v>
      </c>
      <c r="G133" s="382">
        <f>SUMIF(C_A02x!$C$5:$C$156,'Global Results'!$M133,C_A02x!H$5:H$156)</f>
        <v>1.9079999999999999</v>
      </c>
      <c r="H133" s="382">
        <f>SUMIF(C_A02x!$C$5:$C$156,'Global Results'!$M133,C_A02x!I$5:I$156)</f>
        <v>1.9079999999999999</v>
      </c>
      <c r="I133" s="382">
        <f>SUMIF(C_A02x!$C$5:$C$156,'Global Results'!$M133,C_A02x!J$5:J$156)</f>
        <v>1.9079999999999999</v>
      </c>
      <c r="J133" s="382">
        <f>SUMIF(C_A02x!$C$5:$C$156,'Global Results'!$M133,C_A02x!K$5:K$156)</f>
        <v>1.9079999999999999</v>
      </c>
      <c r="K133" s="382">
        <f>SUMIF(C_A02x!$C$5:$C$156,'Global Results'!$M133,C_A02x!L$5:L$156)</f>
        <v>1.9079999999999999</v>
      </c>
      <c r="L133" s="355"/>
      <c r="M133" s="21" t="s">
        <v>295</v>
      </c>
      <c r="O133" s="295"/>
      <c r="Y133" s="354">
        <v>57.307956599999997</v>
      </c>
    </row>
    <row r="134" spans="2:25" s="354" customFormat="1" x14ac:dyDescent="0.2">
      <c r="B134" s="73" t="s">
        <v>27</v>
      </c>
      <c r="C134" s="382">
        <f>SUMIF(C_A02x!$C$5:$C$156,'Global Results'!$M134,C_A02x!D$5:D$156)</f>
        <v>448.56847238568002</v>
      </c>
      <c r="D134" s="382">
        <f>SUMIF(C_A02x!$C$5:$C$156,'Global Results'!$M134,C_A02x!E$5:E$156)</f>
        <v>494.04789667117905</v>
      </c>
      <c r="E134" s="382">
        <f>SUMIF(C_A02x!$C$5:$C$156,'Global Results'!$M134,C_A02x!F$5:F$156)</f>
        <v>652.731509680302</v>
      </c>
      <c r="F134" s="382">
        <f>SUMIF(C_A02x!$C$5:$C$156,'Global Results'!$M134,C_A02x!G$5:G$156)</f>
        <v>841.27855760583191</v>
      </c>
      <c r="G134" s="382">
        <f>SUMIF(C_A02x!$C$5:$C$156,'Global Results'!$M134,C_A02x!H$5:H$156)</f>
        <v>1195.052847797909</v>
      </c>
      <c r="H134" s="382">
        <f>SUMIF(C_A02x!$C$5:$C$156,'Global Results'!$M134,C_A02x!I$5:I$156)</f>
        <v>1255.44522142607</v>
      </c>
      <c r="I134" s="382">
        <f>SUMIF(C_A02x!$C$5:$C$156,'Global Results'!$M134,C_A02x!J$5:J$156)</f>
        <v>1460.9923778745188</v>
      </c>
      <c r="J134" s="382">
        <f>SUMIF(C_A02x!$C$5:$C$156,'Global Results'!$M134,C_A02x!K$5:K$156)</f>
        <v>1458.8782619149681</v>
      </c>
      <c r="K134" s="382">
        <f>SUMIF(C_A02x!$C$5:$C$156,'Global Results'!$M134,C_A02x!L$5:L$156)</f>
        <v>1348.156811616969</v>
      </c>
      <c r="L134" s="355"/>
      <c r="M134" s="21" t="s">
        <v>294</v>
      </c>
      <c r="O134" s="295"/>
      <c r="Y134" s="354">
        <v>3273.836280984</v>
      </c>
    </row>
    <row r="135" spans="2:25" s="354" customFormat="1" x14ac:dyDescent="0.2">
      <c r="B135" s="73" t="s">
        <v>585</v>
      </c>
      <c r="C135" s="382">
        <f>-SUMIF(C_A02x!$C$5:$C$156,'Global Results'!$M135,C_A02x!D$5:D$156)</f>
        <v>-592.17485584002509</v>
      </c>
      <c r="D135" s="382">
        <f>-SUMIF(C_A02x!$C$5:$C$156,'Global Results'!$M135,C_A02x!E$5:E$156)</f>
        <v>-674.7365350561679</v>
      </c>
      <c r="E135" s="382">
        <f>-SUMIF(C_A02x!$C$5:$C$156,'Global Results'!$M135,C_A02x!F$5:F$156)</f>
        <v>-1445.5793733964902</v>
      </c>
      <c r="F135" s="382">
        <f>-SUMIF(C_A02x!$C$5:$C$156,'Global Results'!$M135,C_A02x!G$5:G$156)</f>
        <v>-2242.737899541843</v>
      </c>
      <c r="G135" s="382">
        <f>-SUMIF(C_A02x!$C$5:$C$156,'Global Results'!$M135,C_A02x!H$5:H$156)</f>
        <v>-2072.7480747583108</v>
      </c>
      <c r="H135" s="382">
        <f>-SUMIF(C_A02x!$C$5:$C$156,'Global Results'!$M135,C_A02x!I$5:I$156)</f>
        <v>-2353.982561054142</v>
      </c>
      <c r="I135" s="382">
        <f>-SUMIF(C_A02x!$C$5:$C$156,'Global Results'!$M135,C_A02x!J$5:J$156)</f>
        <v>-2671.3347026710708</v>
      </c>
      <c r="J135" s="382">
        <f>-SUMIF(C_A02x!$C$5:$C$156,'Global Results'!$M135,C_A02x!K$5:K$156)</f>
        <v>-2693.6405890488672</v>
      </c>
      <c r="K135" s="382">
        <f>-SUMIF(C_A02x!$C$5:$C$156,'Global Results'!$M135,C_A02x!L$5:L$156)</f>
        <v>-2608.6092747729131</v>
      </c>
      <c r="L135" s="355"/>
      <c r="M135" s="21" t="s">
        <v>569</v>
      </c>
      <c r="O135" s="295"/>
      <c r="Y135" s="354">
        <v>143.158926013333</v>
      </c>
    </row>
    <row r="136" spans="2:25" s="354" customFormat="1" x14ac:dyDescent="0.2">
      <c r="B136" s="73" t="s">
        <v>584</v>
      </c>
      <c r="C136" s="382">
        <f>-SUMIF(C_A02x!$C$5:$C$156,'Global Results'!$M136,C_A02x!D$5:D$156)</f>
        <v>-1622.8579999999999</v>
      </c>
      <c r="D136" s="382">
        <f>-SUMIF(C_A02x!$C$5:$C$156,'Global Results'!$M136,C_A02x!E$5:E$156)</f>
        <v>-2171.6471639318306</v>
      </c>
      <c r="E136" s="382">
        <f>-SUMIF(C_A02x!$C$5:$C$156,'Global Results'!$M136,C_A02x!F$5:F$156)</f>
        <v>-3385.2195281179288</v>
      </c>
      <c r="F136" s="382">
        <f>-SUMIF(C_A02x!$C$5:$C$156,'Global Results'!$M136,C_A02x!G$5:G$156)</f>
        <v>-2862.245091132892</v>
      </c>
      <c r="G136" s="382">
        <f>-SUMIF(C_A02x!$C$5:$C$156,'Global Results'!$M136,C_A02x!H$5:H$156)</f>
        <v>-2401.5227978724665</v>
      </c>
      <c r="H136" s="382">
        <f>-SUMIF(C_A02x!$C$5:$C$156,'Global Results'!$M136,C_A02x!I$5:I$156)</f>
        <v>-2932.2849408193397</v>
      </c>
      <c r="I136" s="382">
        <f>-SUMIF(C_A02x!$C$5:$C$156,'Global Results'!$M136,C_A02x!J$5:J$156)</f>
        <v>-1767.0241040408671</v>
      </c>
      <c r="J136" s="382">
        <f>-SUMIF(C_A02x!$C$5:$C$156,'Global Results'!$M136,C_A02x!K$5:K$156)</f>
        <v>-1304.598076614345</v>
      </c>
      <c r="K136" s="382">
        <f>-SUMIF(C_A02x!$C$5:$C$156,'Global Results'!$M136,C_A02x!L$5:L$156)</f>
        <v>-1025.8491421683379</v>
      </c>
      <c r="L136" s="355"/>
      <c r="M136" s="21" t="s">
        <v>570</v>
      </c>
      <c r="O136" s="295"/>
      <c r="Y136" s="354">
        <v>1.9079999999999999</v>
      </c>
    </row>
    <row r="137" spans="2:25" s="354" customFormat="1" x14ac:dyDescent="0.2">
      <c r="B137" s="73" t="s">
        <v>583</v>
      </c>
      <c r="C137" s="382">
        <f>-SUMIF(C_A02x!$C$5:$C$156,'Global Results'!$M137,C_A02x!D$5:D$156)</f>
        <v>-939.20868690067482</v>
      </c>
      <c r="D137" s="382">
        <f>-SUMIF(C_A02x!$C$5:$C$156,'Global Results'!$M137,C_A02x!E$5:E$156)</f>
        <v>-2896.2757412075161</v>
      </c>
      <c r="E137" s="382">
        <f>-SUMIF(C_A02x!$C$5:$C$156,'Global Results'!$M137,C_A02x!F$5:F$156)</f>
        <v>-3358.0535734770551</v>
      </c>
      <c r="F137" s="382">
        <f>-SUMIF(C_A02x!$C$5:$C$156,'Global Results'!$M137,C_A02x!G$5:G$156)</f>
        <v>-4035.4484617585117</v>
      </c>
      <c r="G137" s="382">
        <f>-SUMIF(C_A02x!$C$5:$C$156,'Global Results'!$M137,C_A02x!H$5:H$156)</f>
        <v>-4103.1336154622913</v>
      </c>
      <c r="H137" s="382">
        <f>-SUMIF(C_A02x!$C$5:$C$156,'Global Results'!$M137,C_A02x!I$5:I$156)</f>
        <v>-3695.1147071085088</v>
      </c>
      <c r="I137" s="382">
        <f>-SUMIF(C_A02x!$C$5:$C$156,'Global Results'!$M137,C_A02x!J$5:J$156)</f>
        <v>-3815.1309596477608</v>
      </c>
      <c r="J137" s="382">
        <f>-SUMIF(C_A02x!$C$5:$C$156,'Global Results'!$M137,C_A02x!K$5:K$156)</f>
        <v>-3863.5776381223068</v>
      </c>
      <c r="K137" s="382">
        <f>-SUMIF(C_A02x!$C$5:$C$156,'Global Results'!$M137,C_A02x!L$5:L$156)</f>
        <v>-3430.2777834859257</v>
      </c>
      <c r="L137" s="355"/>
      <c r="M137" s="21" t="s">
        <v>571</v>
      </c>
      <c r="O137" s="295"/>
      <c r="Y137" s="354">
        <v>532.03236800000002</v>
      </c>
    </row>
    <row r="138" spans="2:25" s="354" customFormat="1" x14ac:dyDescent="0.2">
      <c r="B138" s="73" t="s">
        <v>581</v>
      </c>
      <c r="C138" s="382">
        <f>-SUMIF(C_A02x!$C$5:$C$156,'Global Results'!$M138,C_A02x!D$5:D$156)</f>
        <v>-345.44003717314303</v>
      </c>
      <c r="D138" s="382">
        <f>-SUMIF(C_A02x!$C$5:$C$156,'Global Results'!$M138,C_A02x!E$5:E$156)</f>
        <v>-2.9379999999999997</v>
      </c>
      <c r="E138" s="382">
        <f>-SUMIF(C_A02x!$C$5:$C$156,'Global Results'!$M138,C_A02x!F$5:F$156)</f>
        <v>-2.9379999999999997</v>
      </c>
      <c r="F138" s="382">
        <f>-SUMIF(C_A02x!$C$5:$C$156,'Global Results'!$M138,C_A02x!G$5:G$156)</f>
        <v>-2.8149999999990003</v>
      </c>
      <c r="G138" s="382">
        <f>-SUMIF(C_A02x!$C$5:$C$156,'Global Results'!$M138,C_A02x!H$5:H$156)</f>
        <v>-2.6920000000010003</v>
      </c>
      <c r="H138" s="382">
        <f>-SUMIF(C_A02x!$C$5:$C$156,'Global Results'!$M138,C_A02x!I$5:I$156)</f>
        <v>-2.5690000000000004</v>
      </c>
      <c r="I138" s="382">
        <f>-SUMIF(C_A02x!$C$5:$C$156,'Global Results'!$M138,C_A02x!J$5:J$156)</f>
        <v>-2.4459999999989996</v>
      </c>
      <c r="J138" s="382">
        <f>-SUMIF(C_A02x!$C$5:$C$156,'Global Results'!$M138,C_A02x!K$5:K$156)</f>
        <v>-2.323000000001</v>
      </c>
      <c r="K138" s="382">
        <f>-SUMIF(C_A02x!$C$5:$C$156,'Global Results'!$M138,C_A02x!L$5:L$156)</f>
        <v>-2.2000000000000002</v>
      </c>
      <c r="L138" s="355"/>
      <c r="M138" s="21" t="s">
        <v>572</v>
      </c>
      <c r="O138" s="295"/>
    </row>
    <row r="139" spans="2:25" s="354" customFormat="1" x14ac:dyDescent="0.2">
      <c r="B139" s="73" t="s">
        <v>582</v>
      </c>
      <c r="C139" s="382">
        <f>-SUMIF(C_A02x!$C$5:$C$156,'Global Results'!$M139,C_A02x!D$5:D$156)</f>
        <v>-16.531973426401002</v>
      </c>
      <c r="D139" s="382">
        <f>-SUMIF(C_A02x!$C$5:$C$156,'Global Results'!$M139,C_A02x!E$5:E$156)</f>
        <v>-1102.7632609223881</v>
      </c>
      <c r="E139" s="382">
        <f>-SUMIF(C_A02x!$C$5:$C$156,'Global Results'!$M139,C_A02x!F$5:F$156)</f>
        <v>-1311.1436316018801</v>
      </c>
      <c r="F139" s="382">
        <f>-SUMIF(C_A02x!$C$5:$C$156,'Global Results'!$M139,C_A02x!G$5:G$156)</f>
        <v>-1336.912088266313</v>
      </c>
      <c r="G139" s="382">
        <f>-SUMIF(C_A02x!$C$5:$C$156,'Global Results'!$M139,C_A02x!H$5:H$156)</f>
        <v>-1539.024610374041</v>
      </c>
      <c r="H139" s="382">
        <f>-SUMIF(C_A02x!$C$5:$C$156,'Global Results'!$M139,C_A02x!I$5:I$156)</f>
        <v>-1312.2632598890418</v>
      </c>
      <c r="I139" s="382">
        <f>-SUMIF(C_A02x!$C$5:$C$156,'Global Results'!$M139,C_A02x!J$5:J$156)</f>
        <v>-1337.1986635531</v>
      </c>
      <c r="J139" s="382">
        <f>-SUMIF(C_A02x!$C$5:$C$156,'Global Results'!$M139,C_A02x!K$5:K$156)</f>
        <v>-1349.295233365571</v>
      </c>
      <c r="K139" s="382">
        <f>-SUMIF(C_A02x!$C$5:$C$156,'Global Results'!$M139,C_A02x!L$5:L$156)</f>
        <v>-1378.283551145284</v>
      </c>
      <c r="L139" s="355"/>
      <c r="M139" s="21" t="s">
        <v>573</v>
      </c>
      <c r="O139" s="295"/>
    </row>
    <row r="140" spans="2:25" s="354" customFormat="1" x14ac:dyDescent="0.2">
      <c r="B140" s="73" t="s">
        <v>593</v>
      </c>
      <c r="C140" s="382">
        <f>-SUMIF(C_A02x!$C$5:$C$156,'Global Results'!$M140,C_A02x!D$5:D$156)</f>
        <v>-691.99973469159988</v>
      </c>
      <c r="D140" s="382">
        <f>-SUMIF(C_A02x!$C$5:$C$156,'Global Results'!$M140,C_A02x!E$5:E$156)</f>
        <v>-433.55061000000001</v>
      </c>
      <c r="E140" s="382">
        <f>-SUMIF(C_A02x!$C$5:$C$156,'Global Results'!$M140,C_A02x!F$5:F$156)</f>
        <v>-737.27684553549</v>
      </c>
      <c r="F140" s="382">
        <f>-SUMIF(C_A02x!$C$5:$C$156,'Global Results'!$M140,C_A02x!G$5:G$156)</f>
        <v>-407.51856000000004</v>
      </c>
      <c r="G140" s="382">
        <f>-SUMIF(C_A02x!$C$5:$C$156,'Global Results'!$M140,C_A02x!H$5:H$156)</f>
        <v>-386.49740405943999</v>
      </c>
      <c r="H140" s="382">
        <f>-SUMIF(C_A02x!$C$5:$C$156,'Global Results'!$M140,C_A02x!I$5:I$156)</f>
        <v>-532.12509512823794</v>
      </c>
      <c r="I140" s="382">
        <f>-SUMIF(C_A02x!$C$5:$C$156,'Global Results'!$M140,C_A02x!J$5:J$156)</f>
        <v>-413.81812675761807</v>
      </c>
      <c r="J140" s="382">
        <f>-SUMIF(C_A02x!$C$5:$C$156,'Global Results'!$M140,C_A02x!K$5:K$156)</f>
        <v>-454.52283588036698</v>
      </c>
      <c r="K140" s="382">
        <f>-SUMIF(C_A02x!$C$5:$C$156,'Global Results'!$M140,C_A02x!L$5:L$156)</f>
        <v>-438.61776704949602</v>
      </c>
      <c r="L140" s="355"/>
      <c r="M140" s="21" t="s">
        <v>592</v>
      </c>
      <c r="O140" s="295"/>
    </row>
    <row r="141" spans="2:25" s="354" customFormat="1" x14ac:dyDescent="0.2">
      <c r="B141" s="73" t="s">
        <v>586</v>
      </c>
      <c r="C141" s="382">
        <f>SUMIF(C_A02x!$C$5:$C$156,'Global Results'!$M141,C_A02x!D$5:D$156)</f>
        <v>818.14233304511686</v>
      </c>
      <c r="D141" s="382">
        <f>SUMIF(C_A02x!$C$5:$C$156,'Global Results'!$M141,C_A02x!E$5:E$156)</f>
        <v>935.07334486872003</v>
      </c>
      <c r="E141" s="382">
        <f>SUMIF(C_A02x!$C$5:$C$156,'Global Results'!$M141,C_A02x!F$5:F$156)</f>
        <v>2687.9376910403321</v>
      </c>
      <c r="F141" s="382">
        <f>SUMIF(C_A02x!$C$5:$C$156,'Global Results'!$M141,C_A02x!G$5:G$156)</f>
        <v>2667.65209864189</v>
      </c>
      <c r="G141" s="382">
        <f>SUMIF(C_A02x!$C$5:$C$156,'Global Results'!$M141,C_A02x!H$5:H$156)</f>
        <v>2935.6038907791167</v>
      </c>
      <c r="H141" s="382">
        <f>SUMIF(C_A02x!$C$5:$C$156,'Global Results'!$M141,C_A02x!I$5:I$156)</f>
        <v>2526.1021321654744</v>
      </c>
      <c r="I141" s="382">
        <f>SUMIF(C_A02x!$C$5:$C$156,'Global Results'!$M141,C_A02x!J$5:J$156)</f>
        <v>2513.9565425876172</v>
      </c>
      <c r="J141" s="382">
        <f>SUMIF(C_A02x!$C$5:$C$156,'Global Results'!$M141,C_A02x!K$5:K$156)</f>
        <v>830.90939599634294</v>
      </c>
      <c r="K141" s="382">
        <f>SUMIF(C_A02x!$C$5:$C$156,'Global Results'!$M141,C_A02x!L$5:L$156)</f>
        <v>1107.438228916717</v>
      </c>
      <c r="L141" s="355"/>
      <c r="M141" s="21" t="s">
        <v>574</v>
      </c>
      <c r="N141" s="295"/>
      <c r="O141" s="295"/>
    </row>
    <row r="142" spans="2:25" s="354" customFormat="1" x14ac:dyDescent="0.2">
      <c r="B142" s="73" t="s">
        <v>587</v>
      </c>
      <c r="C142" s="382">
        <f>SUMIF(C_A02x!$C$5:$C$156,'Global Results'!$M142,C_A02x!D$5:D$156)</f>
        <v>15913.051056523331</v>
      </c>
      <c r="D142" s="382">
        <f>SUMIF(C_A02x!$C$5:$C$156,'Global Results'!$M142,C_A02x!E$5:E$156)</f>
        <v>13227.58046076971</v>
      </c>
      <c r="E142" s="382">
        <f>SUMIF(C_A02x!$C$5:$C$156,'Global Results'!$M142,C_A02x!F$5:F$156)</f>
        <v>14380.132131255954</v>
      </c>
      <c r="F142" s="382">
        <f>SUMIF(C_A02x!$C$5:$C$156,'Global Results'!$M142,C_A02x!G$5:G$156)</f>
        <v>12484.728367583022</v>
      </c>
      <c r="G142" s="382">
        <f>SUMIF(C_A02x!$C$5:$C$156,'Global Results'!$M142,C_A02x!H$5:H$156)</f>
        <v>12758.091414506909</v>
      </c>
      <c r="H142" s="382">
        <f>SUMIF(C_A02x!$C$5:$C$156,'Global Results'!$M142,C_A02x!I$5:I$156)</f>
        <v>15539.750434816127</v>
      </c>
      <c r="I142" s="382">
        <f>SUMIF(C_A02x!$C$5:$C$156,'Global Results'!$M142,C_A02x!J$5:J$156)</f>
        <v>14425.887780329555</v>
      </c>
      <c r="J142" s="382">
        <f>SUMIF(C_A02x!$C$5:$C$156,'Global Results'!$M142,C_A02x!K$5:K$156)</f>
        <v>14230.680390164558</v>
      </c>
      <c r="K142" s="382">
        <f>SUMIF(C_A02x!$C$5:$C$156,'Global Results'!$M142,C_A02x!L$5:L$156)</f>
        <v>13492.341226400744</v>
      </c>
      <c r="L142" s="355"/>
      <c r="M142" s="21" t="s">
        <v>575</v>
      </c>
      <c r="N142" s="295"/>
      <c r="O142" s="295"/>
    </row>
    <row r="143" spans="2:25" s="354" customFormat="1" x14ac:dyDescent="0.2">
      <c r="B143" s="73" t="s">
        <v>588</v>
      </c>
      <c r="C143" s="382">
        <f>SUMIF(C_A02x!$C$5:$C$156,'Global Results'!$M143,C_A02x!D$5:D$156)</f>
        <v>4715.1402112510941</v>
      </c>
      <c r="D143" s="382">
        <f>SUMIF(C_A02x!$C$5:$C$156,'Global Results'!$M143,C_A02x!E$5:E$156)</f>
        <v>3902.5116457902172</v>
      </c>
      <c r="E143" s="382">
        <f>SUMIF(C_A02x!$C$5:$C$156,'Global Results'!$M143,C_A02x!F$5:F$156)</f>
        <v>4604.5586862755681</v>
      </c>
      <c r="F143" s="382">
        <f>SUMIF(C_A02x!$C$5:$C$156,'Global Results'!$M143,C_A02x!G$5:G$156)</f>
        <v>4831.5794379539684</v>
      </c>
      <c r="G143" s="382">
        <f>SUMIF(C_A02x!$C$5:$C$156,'Global Results'!$M143,C_A02x!H$5:H$156)</f>
        <v>4738.0835729003966</v>
      </c>
      <c r="H143" s="382">
        <f>SUMIF(C_A02x!$C$5:$C$156,'Global Results'!$M143,C_A02x!I$5:I$156)</f>
        <v>4163.2638870523233</v>
      </c>
      <c r="I143" s="382">
        <f>SUMIF(C_A02x!$C$5:$C$156,'Global Results'!$M143,C_A02x!J$5:J$156)</f>
        <v>4111.9209661348941</v>
      </c>
      <c r="J143" s="382">
        <f>SUMIF(C_A02x!$C$5:$C$156,'Global Results'!$M143,C_A02x!K$5:K$156)</f>
        <v>3992.0305313141748</v>
      </c>
      <c r="K143" s="382">
        <f>SUMIF(C_A02x!$C$5:$C$156,'Global Results'!$M143,C_A02x!L$5:L$156)</f>
        <v>3945.7441699800211</v>
      </c>
      <c r="L143" s="355"/>
      <c r="M143" s="21" t="s">
        <v>576</v>
      </c>
      <c r="N143" s="295"/>
      <c r="O143" s="295"/>
    </row>
    <row r="144" spans="2:25" s="354" customFormat="1" x14ac:dyDescent="0.2">
      <c r="B144" s="73" t="s">
        <v>589</v>
      </c>
      <c r="C144" s="382">
        <f>SUMIF(C_A02x!$C$5:$C$156,'Global Results'!$M144,C_A02x!D$5:D$156)</f>
        <v>822.65403717314291</v>
      </c>
      <c r="D144" s="382">
        <f>SUMIF(C_A02x!$C$5:$C$156,'Global Results'!$M144,C_A02x!E$5:E$156)</f>
        <v>15573.47268549919</v>
      </c>
      <c r="E144" s="382">
        <f>SUMIF(C_A02x!$C$5:$C$156,'Global Results'!$M144,C_A02x!F$5:F$156)</f>
        <v>13822.921783542886</v>
      </c>
      <c r="F144" s="382">
        <f>SUMIF(C_A02x!$C$5:$C$156,'Global Results'!$M144,C_A02x!G$5:G$156)</f>
        <v>14740.754720372435</v>
      </c>
      <c r="G144" s="382">
        <f>SUMIF(C_A02x!$C$5:$C$156,'Global Results'!$M144,C_A02x!H$5:H$156)</f>
        <v>15130.139950506184</v>
      </c>
      <c r="H144" s="382">
        <f>SUMIF(C_A02x!$C$5:$C$156,'Global Results'!$M144,C_A02x!I$5:I$156)</f>
        <v>14633.196687218309</v>
      </c>
      <c r="I144" s="382">
        <f>SUMIF(C_A02x!$C$5:$C$156,'Global Results'!$M144,C_A02x!J$5:J$156)</f>
        <v>14126.083290032286</v>
      </c>
      <c r="J144" s="382">
        <f>SUMIF(C_A02x!$C$5:$C$156,'Global Results'!$M144,C_A02x!K$5:K$156)</f>
        <v>13346.776930400832</v>
      </c>
      <c r="K144" s="382">
        <f>SUMIF(C_A02x!$C$5:$C$156,'Global Results'!$M144,C_A02x!L$5:L$156)</f>
        <v>12959.016265642325</v>
      </c>
      <c r="L144" s="355"/>
      <c r="M144" s="21" t="s">
        <v>577</v>
      </c>
      <c r="N144" s="295"/>
      <c r="O144" s="295"/>
    </row>
    <row r="145" spans="2:15" s="354" customFormat="1" x14ac:dyDescent="0.2">
      <c r="B145" s="73" t="s">
        <v>590</v>
      </c>
      <c r="C145" s="382">
        <f>SUMIF(C_A02x!$C$5:$C$156,'Global Results'!$M145,C_A02x!D$5:D$156)</f>
        <v>21519.079165367839</v>
      </c>
      <c r="D145" s="382">
        <f>SUMIF(C_A02x!$C$5:$C$156,'Global Results'!$M145,C_A02x!E$5:E$156)</f>
        <v>5818.8888535536753</v>
      </c>
      <c r="E145" s="382">
        <f>SUMIF(C_A02x!$C$5:$C$156,'Global Results'!$M145,C_A02x!F$5:F$156)</f>
        <v>6826.1913359930923</v>
      </c>
      <c r="F145" s="382">
        <f>SUMIF(C_A02x!$C$5:$C$156,'Global Results'!$M145,C_A02x!G$5:G$156)</f>
        <v>5223.4601321797127</v>
      </c>
      <c r="G145" s="382">
        <f>SUMIF(C_A02x!$C$5:$C$156,'Global Results'!$M145,C_A02x!H$5:H$156)</f>
        <v>5369.4479888046581</v>
      </c>
      <c r="H145" s="382">
        <f>SUMIF(C_A02x!$C$5:$C$156,'Global Results'!$M145,C_A02x!I$5:I$156)</f>
        <v>4730.3945829015483</v>
      </c>
      <c r="I145" s="382">
        <f>SUMIF(C_A02x!$C$5:$C$156,'Global Results'!$M145,C_A02x!J$5:J$156)</f>
        <v>5366.9528649721778</v>
      </c>
      <c r="J145" s="382">
        <f>SUMIF(C_A02x!$C$5:$C$156,'Global Results'!$M145,C_A02x!K$5:K$156)</f>
        <v>6023.5808439706034</v>
      </c>
      <c r="K145" s="382">
        <f>SUMIF(C_A02x!$C$5:$C$156,'Global Results'!$M145,C_A02x!L$5:L$156)</f>
        <v>6407.8357821698764</v>
      </c>
      <c r="L145" s="355"/>
      <c r="M145" s="21" t="s">
        <v>578</v>
      </c>
      <c r="N145" s="295"/>
      <c r="O145" s="295"/>
    </row>
    <row r="146" spans="2:15" s="354" customFormat="1" x14ac:dyDescent="0.2">
      <c r="B146" s="73" t="s">
        <v>594</v>
      </c>
      <c r="C146" s="382">
        <f>SUMIF(C_A02x!$C$5:$C$156,'Global Results'!$M146,C_A02x!D$5:D$156)</f>
        <v>702.40373469159999</v>
      </c>
      <c r="D146" s="382">
        <f>SUMIF(C_A02x!$C$5:$C$156,'Global Results'!$M146,C_A02x!E$5:E$156)</f>
        <v>437.28471000000002</v>
      </c>
      <c r="E146" s="382">
        <f>SUMIF(C_A02x!$C$5:$C$156,'Global Results'!$M146,C_A02x!F$5:F$156)</f>
        <v>741.01094553549001</v>
      </c>
      <c r="F146" s="382">
        <f>SUMIF(C_A02x!$C$5:$C$156,'Global Results'!$M146,C_A02x!G$5:G$156)</f>
        <v>408.70521000000002</v>
      </c>
      <c r="G146" s="382">
        <f>SUMIF(C_A02x!$C$5:$C$156,'Global Results'!$M146,C_A02x!H$5:H$156)</f>
        <v>385.13660405944</v>
      </c>
      <c r="H146" s="382">
        <f>SUMIF(C_A02x!$C$5:$C$156,'Global Results'!$M146,C_A02x!I$5:I$156)</f>
        <v>530.57934512823704</v>
      </c>
      <c r="I146" s="382">
        <f>SUMIF(C_A02x!$C$5:$C$156,'Global Results'!$M146,C_A02x!J$5:J$156)</f>
        <v>412.08742675761795</v>
      </c>
      <c r="J146" s="382">
        <f>SUMIF(C_A02x!$C$5:$C$156,'Global Results'!$M146,C_A02x!K$5:K$156)</f>
        <v>465.83718588036697</v>
      </c>
      <c r="K146" s="382">
        <f>SUMIF(C_A02x!$C$5:$C$156,'Global Results'!$M146,C_A02x!L$5:L$156)</f>
        <v>443.66217613013993</v>
      </c>
      <c r="L146" s="355"/>
      <c r="M146" s="21" t="s">
        <v>595</v>
      </c>
      <c r="N146" s="295"/>
      <c r="O146" s="295"/>
    </row>
    <row r="147" spans="2:15" s="354" customFormat="1" x14ac:dyDescent="0.2">
      <c r="B147" s="73" t="s">
        <v>10</v>
      </c>
      <c r="C147" s="383">
        <f>SUM(C126:C146)</f>
        <v>60038.135430312243</v>
      </c>
      <c r="D147" s="383">
        <f t="shared" ref="D147:K147" si="16">SUM(D126:D146)</f>
        <v>54451.255495182791</v>
      </c>
      <c r="E147" s="383">
        <f t="shared" si="16"/>
        <v>56101.736999029868</v>
      </c>
      <c r="F147" s="383">
        <f t="shared" si="16"/>
        <v>54815.141409915581</v>
      </c>
      <c r="G147" s="383">
        <f t="shared" si="16"/>
        <v>56976.786856932813</v>
      </c>
      <c r="H147" s="383">
        <f t="shared" si="16"/>
        <v>56411.318187092911</v>
      </c>
      <c r="I147" s="383">
        <f t="shared" si="16"/>
        <v>55854.21710006264</v>
      </c>
      <c r="J147" s="383">
        <f t="shared" si="16"/>
        <v>56373.488947127495</v>
      </c>
      <c r="K147" s="383">
        <f t="shared" si="16"/>
        <v>57322.262458814854</v>
      </c>
      <c r="L147" s="355"/>
      <c r="N147" s="295"/>
      <c r="O147" s="295"/>
    </row>
    <row r="148" spans="2:15" s="354" customFormat="1" x14ac:dyDescent="0.2">
      <c r="C148" s="36"/>
      <c r="D148" s="36"/>
      <c r="E148" s="36"/>
      <c r="F148" s="36"/>
      <c r="G148" s="36"/>
      <c r="H148" s="36"/>
      <c r="I148" s="36"/>
      <c r="J148" s="36"/>
      <c r="K148" s="36"/>
      <c r="L148" s="355"/>
      <c r="N148" s="295"/>
      <c r="O148" s="295"/>
    </row>
    <row r="149" spans="2:15" s="354" customFormat="1" x14ac:dyDescent="0.2">
      <c r="B149" s="381"/>
      <c r="C149" s="359">
        <v>2010</v>
      </c>
      <c r="D149" s="359">
        <v>2015</v>
      </c>
      <c r="E149" s="359">
        <v>2020</v>
      </c>
      <c r="F149" s="359">
        <v>2025</v>
      </c>
      <c r="G149" s="359">
        <v>2030</v>
      </c>
      <c r="H149" s="359">
        <v>2035</v>
      </c>
      <c r="I149" s="359">
        <v>2040</v>
      </c>
      <c r="J149" s="359">
        <v>2045</v>
      </c>
      <c r="K149" s="359">
        <v>2050</v>
      </c>
      <c r="L149" s="355"/>
      <c r="N149" s="295"/>
      <c r="O149" s="295"/>
    </row>
    <row r="150" spans="2:15" s="14" customFormat="1" x14ac:dyDescent="0.2">
      <c r="B150" s="385" t="s">
        <v>19</v>
      </c>
      <c r="C150" s="386">
        <f>SUM(C126,C137,C143)</f>
        <v>10836.001168915023</v>
      </c>
      <c r="D150" s="386">
        <f t="shared" ref="D150:K150" si="17">SUM(D126,D137,D143)</f>
        <v>9359.9649923357974</v>
      </c>
      <c r="E150" s="386">
        <f t="shared" si="17"/>
        <v>9516.5006876293119</v>
      </c>
      <c r="F150" s="386">
        <f t="shared" si="17"/>
        <v>8979.9439671905893</v>
      </c>
      <c r="G150" s="386">
        <f t="shared" si="17"/>
        <v>9127.6253727647454</v>
      </c>
      <c r="H150" s="386">
        <f t="shared" si="17"/>
        <v>8667.2412105388976</v>
      </c>
      <c r="I150" s="386">
        <f t="shared" si="17"/>
        <v>8439.0884930826287</v>
      </c>
      <c r="J150" s="386">
        <f t="shared" si="17"/>
        <v>7786.9636863514042</v>
      </c>
      <c r="K150" s="386">
        <f t="shared" si="17"/>
        <v>7433.4189029398785</v>
      </c>
      <c r="N150" s="297"/>
      <c r="O150" s="297"/>
    </row>
    <row r="151" spans="2:15" s="354" customFormat="1" x14ac:dyDescent="0.2">
      <c r="B151" s="385" t="s">
        <v>393</v>
      </c>
      <c r="C151" s="386">
        <f>SUM(C127,C136,C142)</f>
        <v>15184.580466283018</v>
      </c>
      <c r="D151" s="386">
        <f t="shared" ref="D151:K151" si="18">SUM(D127,D136,D142)</f>
        <v>13474.489695845255</v>
      </c>
      <c r="E151" s="386">
        <f>SUM(E127,E136,E142)</f>
        <v>14812.385280632685</v>
      </c>
      <c r="F151" s="386">
        <f t="shared" si="18"/>
        <v>15306.452298155873</v>
      </c>
      <c r="G151" s="386">
        <f t="shared" si="18"/>
        <v>14652.718658030562</v>
      </c>
      <c r="H151" s="386">
        <f t="shared" si="18"/>
        <v>15153.139804872184</v>
      </c>
      <c r="I151" s="386">
        <f t="shared" si="18"/>
        <v>13967.507479197215</v>
      </c>
      <c r="J151" s="386">
        <f t="shared" si="18"/>
        <v>13563.885953402758</v>
      </c>
      <c r="K151" s="386">
        <f t="shared" si="18"/>
        <v>12631.540317019049</v>
      </c>
      <c r="L151" s="355"/>
      <c r="N151" s="295"/>
      <c r="O151" s="295"/>
    </row>
    <row r="152" spans="2:15" s="354" customFormat="1" x14ac:dyDescent="0.2">
      <c r="B152" s="73"/>
      <c r="C152" s="386"/>
      <c r="D152" s="386"/>
      <c r="E152" s="386"/>
      <c r="F152" s="386"/>
      <c r="G152" s="386"/>
      <c r="H152" s="386"/>
      <c r="I152" s="386"/>
      <c r="J152" s="386"/>
      <c r="K152" s="386"/>
      <c r="L152" s="355"/>
      <c r="N152" s="295"/>
      <c r="O152" s="295"/>
    </row>
    <row r="153" spans="2:15" s="354" customFormat="1" x14ac:dyDescent="0.2">
      <c r="B153" s="73" t="s">
        <v>24</v>
      </c>
      <c r="C153" s="386">
        <f>SUM(C139,C145,C138,C144,C128)</f>
        <v>22502.630340271462</v>
      </c>
      <c r="D153" s="386">
        <f t="shared" ref="D153:K153" si="19">SUM(D139,D145,D138,D144,D128)</f>
        <v>20286.660278130475</v>
      </c>
      <c r="E153" s="386">
        <f t="shared" si="19"/>
        <v>19335.031487934099</v>
      </c>
      <c r="F153" s="386">
        <f t="shared" si="19"/>
        <v>18624.487764285837</v>
      </c>
      <c r="G153" s="386">
        <f t="shared" si="19"/>
        <v>18957.871328936799</v>
      </c>
      <c r="H153" s="386">
        <f t="shared" si="19"/>
        <v>18048.759010230817</v>
      </c>
      <c r="I153" s="386">
        <f t="shared" si="19"/>
        <v>18153.391491451366</v>
      </c>
      <c r="J153" s="386">
        <f t="shared" si="19"/>
        <v>18018.739541005863</v>
      </c>
      <c r="K153" s="386">
        <f t="shared" si="19"/>
        <v>17986.879150492427</v>
      </c>
      <c r="L153" s="355"/>
      <c r="N153" s="295"/>
      <c r="O153" s="295"/>
    </row>
    <row r="154" spans="2:15" s="354" customFormat="1" x14ac:dyDescent="0.2">
      <c r="B154" s="73" t="s">
        <v>18</v>
      </c>
      <c r="C154" s="386">
        <f>SUM(C129,C135,C141)</f>
        <v>7798.5452870540876</v>
      </c>
      <c r="D154" s="386">
        <f t="shared" ref="D154:K154" si="20">SUM(D129,D135,D141)</f>
        <v>7917.9016988355697</v>
      </c>
      <c r="E154" s="386">
        <f t="shared" si="20"/>
        <v>9038.5485639287508</v>
      </c>
      <c r="F154" s="386">
        <f t="shared" si="20"/>
        <v>8710.837149836203</v>
      </c>
      <c r="G154" s="386">
        <f t="shared" si="20"/>
        <v>9880.4507589361037</v>
      </c>
      <c r="H154" s="386">
        <f t="shared" si="20"/>
        <v>9778.4666184714097</v>
      </c>
      <c r="I154" s="386">
        <f t="shared" si="20"/>
        <v>10025.742096795864</v>
      </c>
      <c r="J154" s="386">
        <f t="shared" si="20"/>
        <v>11364.199086021932</v>
      </c>
      <c r="K154" s="386">
        <f t="shared" si="20"/>
        <v>13555.640790997588</v>
      </c>
      <c r="L154" s="355"/>
      <c r="N154" s="295"/>
      <c r="O154" s="295"/>
    </row>
    <row r="155" spans="2:15" s="354" customFormat="1" x14ac:dyDescent="0.2">
      <c r="B155" s="73" t="s">
        <v>21</v>
      </c>
      <c r="C155" s="386">
        <f>C130</f>
        <v>69.647638936069995</v>
      </c>
      <c r="D155" s="386">
        <f t="shared" ref="D155:K155" si="21">D130</f>
        <v>80.564777093103004</v>
      </c>
      <c r="E155" s="386">
        <f t="shared" si="21"/>
        <v>196.07900230752301</v>
      </c>
      <c r="F155" s="386">
        <f t="shared" si="21"/>
        <v>218.30313271446698</v>
      </c>
      <c r="G155" s="386">
        <f t="shared" si="21"/>
        <v>247.32558744439299</v>
      </c>
      <c r="H155" s="386">
        <f t="shared" si="21"/>
        <v>267.85160999999999</v>
      </c>
      <c r="I155" s="386">
        <f t="shared" si="21"/>
        <v>272.86213199999997</v>
      </c>
      <c r="J155" s="386">
        <f t="shared" si="21"/>
        <v>277.87265399999995</v>
      </c>
      <c r="K155" s="386">
        <f t="shared" si="21"/>
        <v>282.88317599999999</v>
      </c>
      <c r="L155" s="355"/>
      <c r="N155" s="295"/>
      <c r="O155" s="295"/>
    </row>
    <row r="156" spans="2:15" s="354" customFormat="1" x14ac:dyDescent="0.2">
      <c r="B156" s="73" t="s">
        <v>23</v>
      </c>
      <c r="C156" s="386">
        <f>C131</f>
        <v>3050.1322809840003</v>
      </c>
      <c r="D156" s="386">
        <f t="shared" ref="D156:K156" si="22">D131</f>
        <v>2724.4472960314251</v>
      </c>
      <c r="E156" s="386">
        <f t="shared" si="22"/>
        <v>2425.8563931075041</v>
      </c>
      <c r="F156" s="386">
        <f t="shared" si="22"/>
        <v>1960.2583968179592</v>
      </c>
      <c r="G156" s="386">
        <f t="shared" si="22"/>
        <v>2637.5577797587221</v>
      </c>
      <c r="H156" s="386">
        <f t="shared" si="22"/>
        <v>2960.0287334287113</v>
      </c>
      <c r="I156" s="386">
        <f t="shared" si="22"/>
        <v>3024.4871598379577</v>
      </c>
      <c r="J156" s="386">
        <f t="shared" si="22"/>
        <v>3140.9755785984298</v>
      </c>
      <c r="K156" s="386">
        <f t="shared" si="22"/>
        <v>3167.4523855203261</v>
      </c>
      <c r="L156" s="355"/>
      <c r="N156" s="295"/>
      <c r="O156" s="295"/>
    </row>
    <row r="157" spans="2:15" s="354" customFormat="1" x14ac:dyDescent="0.2">
      <c r="B157" s="73" t="s">
        <v>25</v>
      </c>
      <c r="C157" s="386">
        <f>C132</f>
        <v>135.71777548289998</v>
      </c>
      <c r="D157" s="386">
        <f t="shared" ref="D157:K157" si="23">D132</f>
        <v>107.53676023998001</v>
      </c>
      <c r="E157" s="386">
        <f t="shared" si="23"/>
        <v>118.96197380969799</v>
      </c>
      <c r="F157" s="386">
        <f t="shared" si="23"/>
        <v>170.48549330883097</v>
      </c>
      <c r="G157" s="386">
        <f t="shared" si="23"/>
        <v>277.63732326358303</v>
      </c>
      <c r="H157" s="386">
        <f t="shared" si="23"/>
        <v>280.02372812481599</v>
      </c>
      <c r="I157" s="386">
        <f t="shared" si="23"/>
        <v>509.968569823096</v>
      </c>
      <c r="J157" s="386">
        <f t="shared" si="23"/>
        <v>748.75183583213413</v>
      </c>
      <c r="K157" s="386">
        <f t="shared" si="23"/>
        <v>909.33851514797698</v>
      </c>
      <c r="L157" s="355"/>
      <c r="N157" s="295"/>
      <c r="O157" s="295"/>
    </row>
    <row r="158" spans="2:15" s="354" customFormat="1" x14ac:dyDescent="0.2">
      <c r="B158" s="73" t="s">
        <v>26</v>
      </c>
      <c r="C158" s="386">
        <f>C133</f>
        <v>1.9079999999999999</v>
      </c>
      <c r="D158" s="386">
        <f>D133</f>
        <v>1.9079999999999999</v>
      </c>
      <c r="E158" s="386">
        <f t="shared" ref="E158:K158" si="24">E133</f>
        <v>1.9079999999999999</v>
      </c>
      <c r="F158" s="386">
        <f t="shared" si="24"/>
        <v>1.9079999999999999</v>
      </c>
      <c r="G158" s="386">
        <f t="shared" si="24"/>
        <v>1.9079999999999999</v>
      </c>
      <c r="H158" s="386">
        <f t="shared" si="24"/>
        <v>1.9079999999999999</v>
      </c>
      <c r="I158" s="386">
        <f t="shared" si="24"/>
        <v>1.9079999999999999</v>
      </c>
      <c r="J158" s="386">
        <f t="shared" si="24"/>
        <v>1.9079999999999999</v>
      </c>
      <c r="K158" s="386">
        <f t="shared" si="24"/>
        <v>1.9079999999999999</v>
      </c>
      <c r="L158" s="355"/>
      <c r="N158" s="295"/>
      <c r="O158" s="295"/>
    </row>
    <row r="159" spans="2:15" s="354" customFormat="1" x14ac:dyDescent="0.2">
      <c r="B159" s="73" t="s">
        <v>27</v>
      </c>
      <c r="C159" s="386">
        <f>C134</f>
        <v>448.56847238568002</v>
      </c>
      <c r="D159" s="386">
        <f t="shared" ref="D159:K159" si="25">D134</f>
        <v>494.04789667117905</v>
      </c>
      <c r="E159" s="386">
        <f t="shared" si="25"/>
        <v>652.731509680302</v>
      </c>
      <c r="F159" s="386">
        <f t="shared" si="25"/>
        <v>841.27855760583191</v>
      </c>
      <c r="G159" s="386">
        <f t="shared" si="25"/>
        <v>1195.052847797909</v>
      </c>
      <c r="H159" s="386">
        <f t="shared" si="25"/>
        <v>1255.44522142607</v>
      </c>
      <c r="I159" s="386">
        <f t="shared" si="25"/>
        <v>1460.9923778745188</v>
      </c>
      <c r="J159" s="386">
        <f t="shared" si="25"/>
        <v>1458.8782619149681</v>
      </c>
      <c r="K159" s="386">
        <f t="shared" si="25"/>
        <v>1348.156811616969</v>
      </c>
      <c r="L159" s="355"/>
      <c r="N159" s="295"/>
      <c r="O159" s="295"/>
    </row>
    <row r="160" spans="2:15" s="354" customFormat="1" x14ac:dyDescent="0.2">
      <c r="B160" s="73" t="s">
        <v>63</v>
      </c>
      <c r="C160" s="386">
        <f>SUM(C146,C140)</f>
        <v>10.40400000000011</v>
      </c>
      <c r="D160" s="386">
        <f t="shared" ref="D160:K160" si="26">SUM(D146,D140)</f>
        <v>3.7341000000000122</v>
      </c>
      <c r="E160" s="386">
        <f t="shared" si="26"/>
        <v>3.7341000000000122</v>
      </c>
      <c r="F160" s="386">
        <f t="shared" si="26"/>
        <v>1.186649999999986</v>
      </c>
      <c r="G160" s="386">
        <f t="shared" si="26"/>
        <v>-1.3607999999999834</v>
      </c>
      <c r="H160" s="386">
        <f t="shared" si="26"/>
        <v>-1.5457500000009077</v>
      </c>
      <c r="I160" s="386">
        <f t="shared" si="26"/>
        <v>-1.7307000000001267</v>
      </c>
      <c r="J160" s="386">
        <f t="shared" si="26"/>
        <v>11.31434999999999</v>
      </c>
      <c r="K160" s="386">
        <f t="shared" si="26"/>
        <v>5.0444090806439021</v>
      </c>
      <c r="L160" s="355"/>
      <c r="N160" s="295"/>
      <c r="O160" s="295"/>
    </row>
    <row r="161" spans="1:22" s="354" customFormat="1" x14ac:dyDescent="0.2">
      <c r="B161" s="73" t="s">
        <v>10</v>
      </c>
      <c r="C161" s="383">
        <f>SUM(C150:C160)</f>
        <v>60038.13543031225</v>
      </c>
      <c r="D161" s="383">
        <f t="shared" ref="D161:K161" si="27">SUM(D150:D160)</f>
        <v>54451.255495182791</v>
      </c>
      <c r="E161" s="383">
        <f>SUM(E150:E160)</f>
        <v>56101.736999029876</v>
      </c>
      <c r="F161" s="383">
        <f t="shared" si="27"/>
        <v>54815.141409915595</v>
      </c>
      <c r="G161" s="383">
        <f t="shared" si="27"/>
        <v>56976.786856932813</v>
      </c>
      <c r="H161" s="383">
        <f t="shared" si="27"/>
        <v>56411.318187092911</v>
      </c>
      <c r="I161" s="383">
        <f t="shared" si="27"/>
        <v>55854.217100062662</v>
      </c>
      <c r="J161" s="383">
        <f t="shared" si="27"/>
        <v>56373.488947127495</v>
      </c>
      <c r="K161" s="383">
        <f t="shared" si="27"/>
        <v>57322.262458814854</v>
      </c>
      <c r="L161" s="355"/>
      <c r="N161" s="295"/>
      <c r="O161" s="295"/>
    </row>
    <row r="162" spans="1:22" s="354" customFormat="1" x14ac:dyDescent="0.2">
      <c r="C162" s="36"/>
      <c r="D162" s="36"/>
      <c r="E162" s="36"/>
      <c r="F162" s="36"/>
      <c r="G162" s="36"/>
      <c r="H162" s="36"/>
      <c r="I162" s="36"/>
      <c r="J162" s="36"/>
      <c r="K162" s="36"/>
      <c r="L162" s="355"/>
      <c r="N162" s="295"/>
      <c r="O162" s="295"/>
    </row>
    <row r="163" spans="1:22" s="354" customFormat="1" x14ac:dyDescent="0.2">
      <c r="C163" s="36"/>
      <c r="D163" s="36"/>
      <c r="E163" s="36"/>
      <c r="F163" s="36"/>
      <c r="G163" s="36"/>
      <c r="H163" s="36"/>
      <c r="I163" s="36"/>
      <c r="J163" s="36"/>
      <c r="K163" s="36"/>
      <c r="L163" s="355"/>
      <c r="N163" s="295"/>
      <c r="O163" s="295"/>
    </row>
    <row r="164" spans="1:22" s="354" customFormat="1" x14ac:dyDescent="0.2">
      <c r="C164" s="36"/>
      <c r="D164" s="36"/>
      <c r="E164" s="36"/>
      <c r="F164" s="36"/>
      <c r="G164" s="36"/>
      <c r="H164" s="36"/>
      <c r="I164" s="36"/>
      <c r="J164" s="36"/>
      <c r="K164" s="36"/>
      <c r="L164" s="355"/>
      <c r="N164" s="295"/>
      <c r="O164" s="295"/>
    </row>
    <row r="165" spans="1:22" s="354" customFormat="1" x14ac:dyDescent="0.2">
      <c r="C165" s="36"/>
      <c r="D165" s="36"/>
      <c r="E165" s="36"/>
      <c r="F165" s="36"/>
      <c r="G165" s="36"/>
      <c r="H165" s="36"/>
      <c r="I165" s="36"/>
      <c r="J165" s="36"/>
      <c r="K165" s="36"/>
      <c r="L165" s="355"/>
      <c r="N165" s="295"/>
      <c r="O165" s="295"/>
    </row>
    <row r="166" spans="1:22" s="354" customFormat="1" x14ac:dyDescent="0.2">
      <c r="C166" s="36"/>
      <c r="D166" s="36"/>
      <c r="E166" s="36"/>
      <c r="F166" s="36"/>
      <c r="G166" s="36"/>
      <c r="H166" s="36"/>
      <c r="I166" s="36"/>
      <c r="J166" s="36"/>
      <c r="K166" s="36"/>
      <c r="L166" s="355"/>
      <c r="N166" s="295"/>
      <c r="O166" s="295"/>
    </row>
    <row r="167" spans="1:22" s="354" customFormat="1" x14ac:dyDescent="0.2">
      <c r="C167" s="36"/>
      <c r="D167" s="36"/>
      <c r="E167" s="36"/>
      <c r="F167" s="36"/>
      <c r="G167" s="36"/>
      <c r="H167" s="36"/>
      <c r="I167" s="36"/>
      <c r="J167" s="36"/>
      <c r="K167" s="36"/>
      <c r="L167" s="355"/>
      <c r="N167" s="295"/>
      <c r="O167" s="295"/>
    </row>
    <row r="168" spans="1:22" s="354" customFormat="1" x14ac:dyDescent="0.2">
      <c r="C168" s="36"/>
      <c r="D168" s="36"/>
      <c r="E168" s="36"/>
      <c r="F168" s="36"/>
      <c r="G168" s="36"/>
      <c r="H168" s="36"/>
      <c r="I168" s="36"/>
      <c r="J168" s="36"/>
      <c r="K168" s="36"/>
      <c r="L168" s="355"/>
      <c r="N168" s="295"/>
      <c r="O168" s="295"/>
    </row>
    <row r="169" spans="1:22" s="354" customFormat="1" x14ac:dyDescent="0.2">
      <c r="C169" s="36"/>
      <c r="D169" s="36"/>
      <c r="E169" s="36"/>
      <c r="F169" s="36"/>
      <c r="G169" s="36"/>
      <c r="H169" s="36"/>
      <c r="I169" s="36"/>
      <c r="J169" s="36"/>
      <c r="K169" s="36"/>
      <c r="L169" s="355"/>
      <c r="N169" s="295"/>
      <c r="O169" s="295"/>
    </row>
    <row r="170" spans="1:22" s="354" customFormat="1" x14ac:dyDescent="0.2">
      <c r="C170" s="36"/>
      <c r="D170" s="36"/>
      <c r="E170" s="36"/>
      <c r="F170" s="36"/>
      <c r="G170" s="36"/>
      <c r="H170" s="36"/>
      <c r="I170" s="36"/>
      <c r="J170" s="36"/>
      <c r="K170" s="36"/>
      <c r="L170" s="355"/>
      <c r="N170" s="295"/>
      <c r="O170" s="295"/>
    </row>
    <row r="171" spans="1:22" s="354" customFormat="1" x14ac:dyDescent="0.2">
      <c r="C171" s="36"/>
      <c r="D171" s="36"/>
      <c r="E171" s="36"/>
      <c r="F171" s="36"/>
      <c r="G171" s="36"/>
      <c r="H171" s="36"/>
      <c r="I171" s="36"/>
      <c r="J171" s="36"/>
      <c r="K171" s="36"/>
      <c r="L171" s="355"/>
      <c r="N171" s="295"/>
      <c r="O171" s="295"/>
    </row>
    <row r="172" spans="1:22" s="354" customFormat="1" x14ac:dyDescent="0.2">
      <c r="C172" s="36"/>
      <c r="D172" s="36"/>
      <c r="E172" s="36"/>
      <c r="F172" s="36"/>
      <c r="G172" s="36"/>
      <c r="H172" s="36"/>
      <c r="I172" s="36"/>
      <c r="J172" s="36"/>
      <c r="K172" s="36"/>
      <c r="L172" s="355"/>
      <c r="N172" s="295"/>
      <c r="O172" s="295"/>
    </row>
    <row r="173" spans="1:22" x14ac:dyDescent="0.2">
      <c r="A173" s="280" t="s">
        <v>475</v>
      </c>
      <c r="B173" s="275" t="s">
        <v>47</v>
      </c>
      <c r="M173" s="17"/>
    </row>
    <row r="174" spans="1:22" x14ac:dyDescent="0.2">
      <c r="B174" s="28" t="s">
        <v>43</v>
      </c>
      <c r="V174" s="17" t="s">
        <v>597</v>
      </c>
    </row>
    <row r="176" spans="1:22" x14ac:dyDescent="0.2">
      <c r="B176" s="76" t="str">
        <f>B52</f>
        <v>WORLD</v>
      </c>
      <c r="C176" s="263">
        <v>2010</v>
      </c>
      <c r="D176" s="359">
        <v>2015</v>
      </c>
      <c r="E176" s="359">
        <v>2020</v>
      </c>
      <c r="F176" s="359">
        <v>2025</v>
      </c>
      <c r="G176" s="359">
        <v>2030</v>
      </c>
      <c r="H176" s="359">
        <v>2035</v>
      </c>
      <c r="I176" s="359">
        <v>2040</v>
      </c>
      <c r="J176" s="359">
        <v>2045</v>
      </c>
      <c r="K176" s="359">
        <v>2050</v>
      </c>
    </row>
    <row r="177" spans="1:15" s="18" customFormat="1" x14ac:dyDescent="0.2">
      <c r="B177" s="73" t="s">
        <v>18</v>
      </c>
      <c r="C177" s="79">
        <f>SUMIF(C_A02a!$C$5:$C$1000,'Global Results'!$M177,C_A02a!D$5:D$1000)</f>
        <v>7984.689059947872</v>
      </c>
      <c r="D177" s="79">
        <f>SUMIF(C_A02a!$C$5:$C$1000,'Global Results'!$M177,C_A02a!E$5:E$1000)</f>
        <v>8088.2568055798602</v>
      </c>
      <c r="E177" s="79">
        <f>SUMIF(C_A02a!$C$5:$C$1000,'Global Results'!$M177,C_A02a!F$5:F$1000)</f>
        <v>8271.970675072509</v>
      </c>
      <c r="F177" s="79">
        <f>SUMIF(C_A02a!$C$5:$C$1000,'Global Results'!$M177,C_A02a!G$5:G$1000)</f>
        <v>8818.2574306923925</v>
      </c>
      <c r="G177" s="79">
        <f>SUMIF(C_A02a!$C$5:$C$1000,'Global Results'!$M177,C_A02a!H$5:H$1000)</f>
        <v>9583.6405257139486</v>
      </c>
      <c r="H177" s="79">
        <f>SUMIF(C_A02a!$C$5:$C$1000,'Global Results'!$M177,C_A02a!I$5:I$1000)</f>
        <v>10196.924052646373</v>
      </c>
      <c r="I177" s="79">
        <f>SUMIF(C_A02a!$C$5:$C$1000,'Global Results'!$M177,C_A02a!J$5:J$1000)</f>
        <v>10798.228684653257</v>
      </c>
      <c r="J177" s="79">
        <f>SUMIF(C_A02a!$C$5:$C$1000,'Global Results'!$M177,C_A02a!K$5:K$1000)</f>
        <v>14185.91009629476</v>
      </c>
      <c r="K177" s="79">
        <f>SUMIF(C_A02a!$C$5:$C$1000,'Global Results'!$M177,C_A02a!L$5:L$1000)</f>
        <v>16336.928719520451</v>
      </c>
      <c r="L177" s="68"/>
      <c r="M177" s="296" t="s">
        <v>49</v>
      </c>
      <c r="N177" s="296"/>
      <c r="O177" s="296"/>
    </row>
    <row r="178" spans="1:15" x14ac:dyDescent="0.2">
      <c r="B178" s="77" t="s">
        <v>19</v>
      </c>
      <c r="C178" s="78">
        <f>SUMIF(C_A02a!$C$5:$C$1000,'Global Results'!$M178,C_A02a!D$5:D$1000)</f>
        <v>10576.386536301814</v>
      </c>
      <c r="D178" s="78">
        <f>SUMIF(C_A02a!$C$5:$C$1000,'Global Results'!$M178,C_A02a!E$5:E$1000)</f>
        <v>8760.8768012995497</v>
      </c>
      <c r="E178" s="78">
        <f>SUMIF(C_A02a!$C$5:$C$1000,'Global Results'!$M178,C_A02a!F$5:F$1000)</f>
        <v>8618.8454256934092</v>
      </c>
      <c r="F178" s="78">
        <f>SUMIF(C_A02a!$C$5:$C$1000,'Global Results'!$M178,C_A02a!G$5:G$1000)</f>
        <v>8732.3579711922775</v>
      </c>
      <c r="G178" s="78">
        <f>SUMIF(C_A02a!$C$5:$C$1000,'Global Results'!$M178,C_A02a!H$5:H$1000)</f>
        <v>9031.5802788881701</v>
      </c>
      <c r="H178" s="78">
        <f>SUMIF(C_A02a!$C$5:$C$1000,'Global Results'!$M178,C_A02a!I$5:I$1000)</f>
        <v>8706.1466367839912</v>
      </c>
      <c r="I178" s="78">
        <f>SUMIF(C_A02a!$C$5:$C$1000,'Global Results'!$M178,C_A02a!J$5:J$1000)</f>
        <v>8615.7808992930877</v>
      </c>
      <c r="J178" s="78">
        <f>SUMIF(C_A02a!$C$5:$C$1000,'Global Results'!$M178,C_A02a!K$5:K$1000)</f>
        <v>8091.9821909377652</v>
      </c>
      <c r="K178" s="78">
        <f>SUMIF(C_A02a!$C$5:$C$1000,'Global Results'!$M178,C_A02a!L$5:L$1000)</f>
        <v>7317.1364545937295</v>
      </c>
      <c r="L178" s="68"/>
      <c r="M178" s="295" t="s">
        <v>50</v>
      </c>
    </row>
    <row r="179" spans="1:15" s="18" customFormat="1" x14ac:dyDescent="0.2">
      <c r="B179" s="73" t="s">
        <v>20</v>
      </c>
      <c r="C179" s="79">
        <f>SUMIF(C_A02a!$C$5:$C$1000,'Global Results'!$M179,C_A02a!D$5:D$1000)</f>
        <v>1958.0315717688018</v>
      </c>
      <c r="D179" s="79">
        <f>SUMIF(C_A02a!$C$5:$C$1000,'Global Results'!$M179,C_A02a!E$5:E$1000)</f>
        <v>4890.0996040228192</v>
      </c>
      <c r="E179" s="79">
        <f>SUMIF(C_A02a!$C$5:$C$1000,'Global Results'!$M179,C_A02a!F$5:F$1000)</f>
        <v>7363.7711816342508</v>
      </c>
      <c r="F179" s="79">
        <f>SUMIF(C_A02a!$C$5:$C$1000,'Global Results'!$M179,C_A02a!G$5:G$1000)</f>
        <v>9541.4096480782391</v>
      </c>
      <c r="G179" s="79">
        <f>SUMIF(C_A02a!$C$5:$C$1000,'Global Results'!$M179,C_A02a!H$5:H$1000)</f>
        <v>8476.5096137689034</v>
      </c>
      <c r="H179" s="79">
        <f>SUMIF(C_A02a!$C$5:$C$1000,'Global Results'!$M179,C_A02a!I$5:I$1000)</f>
        <v>5919.6575736067753</v>
      </c>
      <c r="I179" s="79">
        <f>SUMIF(C_A02a!$C$5:$C$1000,'Global Results'!$M179,C_A02a!J$5:J$1000)</f>
        <v>3559.9451374903883</v>
      </c>
      <c r="J179" s="79">
        <f>SUMIF(C_A02a!$C$5:$C$1000,'Global Results'!$M179,C_A02a!K$5:K$1000)</f>
        <v>2244.3558797170463</v>
      </c>
      <c r="K179" s="79">
        <f>SUMIF(C_A02a!$C$5:$C$1000,'Global Results'!$M179,C_A02a!L$5:L$1000)</f>
        <v>1562.014565891441</v>
      </c>
      <c r="L179" s="68"/>
      <c r="M179" s="296" t="s">
        <v>126</v>
      </c>
      <c r="N179" s="296"/>
      <c r="O179" s="296"/>
    </row>
    <row r="180" spans="1:15" x14ac:dyDescent="0.2">
      <c r="B180" s="77" t="s">
        <v>23</v>
      </c>
      <c r="C180" s="78">
        <f>SUMIF(C_A02a!$C$5:$C$1000,'Global Results'!$M180,C_A02a!D$5:D$1000)</f>
        <v>3273.8362809840005</v>
      </c>
      <c r="D180" s="78">
        <f>SUMIF(C_A02a!$C$5:$C$1000,'Global Results'!$M180,C_A02a!E$5:E$1000)</f>
        <v>2937.3379429683891</v>
      </c>
      <c r="E180" s="78">
        <f>SUMIF(C_A02a!$C$5:$C$1000,'Global Results'!$M180,C_A02a!F$5:F$1000)</f>
        <v>2562.8328879284572</v>
      </c>
      <c r="F180" s="78">
        <f>SUMIF(C_A02a!$C$5:$C$1000,'Global Results'!$M180,C_A02a!G$5:G$1000)</f>
        <v>1988.6599996590362</v>
      </c>
      <c r="G180" s="78">
        <f>SUMIF(C_A02a!$C$5:$C$1000,'Global Results'!$M180,C_A02a!H$5:H$1000)</f>
        <v>2852.095988278088</v>
      </c>
      <c r="H180" s="78">
        <f>SUMIF(C_A02a!$C$5:$C$1000,'Global Results'!$M180,C_A02a!I$5:I$1000)</f>
        <v>3208.2108743330964</v>
      </c>
      <c r="I180" s="78">
        <f>SUMIF(C_A02a!$C$5:$C$1000,'Global Results'!$M180,C_A02a!J$5:J$1000)</f>
        <v>3272.6693007423428</v>
      </c>
      <c r="J180" s="78">
        <f>SUMIF(C_A02a!$C$5:$C$1000,'Global Results'!$M180,C_A02a!K$5:K$1000)</f>
        <v>3389.1577195028149</v>
      </c>
      <c r="K180" s="78">
        <f>SUMIF(C_A02a!$C$5:$C$1000,'Global Results'!$M180,C_A02a!L$5:L$1000)</f>
        <v>3415.6345264247111</v>
      </c>
      <c r="L180" s="68"/>
      <c r="M180" s="295" t="s">
        <v>51</v>
      </c>
    </row>
    <row r="181" spans="1:15" s="18" customFormat="1" x14ac:dyDescent="0.2">
      <c r="B181" s="73" t="s">
        <v>24</v>
      </c>
      <c r="C181" s="79">
        <f>SUMIF(C_A02a!$C$5:$C$1000,'Global Results'!$M181,C_A02a!D$5:D$1000)</f>
        <v>1461.3750876451311</v>
      </c>
      <c r="D181" s="79">
        <f>SUMIF(C_A02a!$C$5:$C$1000,'Global Results'!$M181,C_A02a!E$5:E$1000)</f>
        <v>2105.083667832952</v>
      </c>
      <c r="E181" s="79">
        <f>SUMIF(C_A02a!$C$5:$C$1000,'Global Results'!$M181,C_A02a!F$5:F$1000)</f>
        <v>2066.0925688445823</v>
      </c>
      <c r="F181" s="79">
        <f>SUMIF(C_A02a!$C$5:$C$1000,'Global Results'!$M181,C_A02a!G$5:G$1000)</f>
        <v>2076.1938046736568</v>
      </c>
      <c r="G181" s="79">
        <f>SUMIF(C_A02a!$C$5:$C$1000,'Global Results'!$M181,C_A02a!H$5:H$1000)</f>
        <v>1861.680000635479</v>
      </c>
      <c r="H181" s="79">
        <f>SUMIF(C_A02a!$C$5:$C$1000,'Global Results'!$M181,C_A02a!I$5:I$1000)</f>
        <v>1631.9270946863412</v>
      </c>
      <c r="I181" s="79">
        <f>SUMIF(C_A02a!$C$5:$C$1000,'Global Results'!$M181,C_A02a!J$5:J$1000)</f>
        <v>1513.899823735137</v>
      </c>
      <c r="J181" s="79">
        <f>SUMIF(C_A02a!$C$5:$C$1000,'Global Results'!$M181,C_A02a!K$5:K$1000)</f>
        <v>1444.1629162632212</v>
      </c>
      <c r="K181" s="79">
        <f>SUMIF(C_A02a!$C$5:$C$1000,'Global Results'!$M181,C_A02a!L$5:L$1000)</f>
        <v>1415.681031836054</v>
      </c>
      <c r="L181" s="68"/>
      <c r="M181" s="296" t="s">
        <v>127</v>
      </c>
      <c r="N181" s="296"/>
      <c r="O181" s="296"/>
    </row>
    <row r="182" spans="1:15" s="18" customFormat="1" x14ac:dyDescent="0.2">
      <c r="B182" s="77" t="s">
        <v>22</v>
      </c>
      <c r="C182" s="78">
        <f>SUMIF(C_A02a!$C$5:$C$1000,'Global Results'!$M182,C_A02a!D$5:D$1000)</f>
        <v>1066.7390759999998</v>
      </c>
      <c r="D182" s="78">
        <f>SUMIF(C_A02a!$C$5:$C$1000,'Global Results'!$M182,C_A02a!E$5:E$1000)</f>
        <v>1243.4742046322829</v>
      </c>
      <c r="E182" s="78">
        <f>SUMIF(C_A02a!$C$5:$C$1000,'Global Results'!$M182,C_A02a!F$5:F$1000)</f>
        <v>1271.5720861074051</v>
      </c>
      <c r="F182" s="78">
        <f>SUMIF(C_A02a!$C$5:$C$1000,'Global Results'!$M182,C_A02a!G$5:G$1000)</f>
        <v>1363.3457310134008</v>
      </c>
      <c r="G182" s="78">
        <f>SUMIF(C_A02a!$C$5:$C$1000,'Global Results'!$M182,C_A02a!H$5:H$1000)</f>
        <v>1449.6111591771112</v>
      </c>
      <c r="H182" s="78">
        <f>SUMIF(C_A02a!$C$5:$C$1000,'Global Results'!$M182,C_A02a!I$5:I$1000)</f>
        <v>1554.4069537729201</v>
      </c>
      <c r="I182" s="78">
        <f>SUMIF(C_A02a!$C$5:$C$1000,'Global Results'!$M182,C_A02a!J$5:J$1000)</f>
        <v>1655.1271642925587</v>
      </c>
      <c r="J182" s="78">
        <f>SUMIF(C_A02a!$C$5:$C$1000,'Global Results'!$M182,C_A02a!K$5:K$1000)</f>
        <v>1760.5832085966167</v>
      </c>
      <c r="K182" s="78">
        <f>SUMIF(C_A02a!$C$5:$C$1000,'Global Results'!$M182,C_A02a!L$5:L$1000)</f>
        <v>1872.083510242792</v>
      </c>
      <c r="L182" s="68"/>
      <c r="M182" s="301" t="s">
        <v>292</v>
      </c>
      <c r="N182" s="296"/>
      <c r="O182" s="296"/>
    </row>
    <row r="183" spans="1:15" s="18" customFormat="1" x14ac:dyDescent="0.2">
      <c r="B183" s="184" t="s">
        <v>27</v>
      </c>
      <c r="C183" s="79">
        <f>SUMIF(C_A02a!$C$5:$C$1000,'Global Results'!$M183,C_A02a!D$5:D$1000)</f>
        <v>519.39947822568001</v>
      </c>
      <c r="D183" s="79">
        <f>SUMIF(C_A02a!$C$5:$C$1000,'Global Results'!$M183,C_A02a!E$5:E$1000)</f>
        <v>601.10428974449303</v>
      </c>
      <c r="E183" s="79">
        <f>SUMIF(C_A02a!$C$5:$C$1000,'Global Results'!$M183,C_A02a!F$5:F$1000)</f>
        <v>833.23297134424195</v>
      </c>
      <c r="F183" s="79">
        <f>SUMIF(C_A02a!$C$5:$C$1000,'Global Results'!$M183,C_A02a!G$5:G$1000)</f>
        <v>1176.521602208458</v>
      </c>
      <c r="G183" s="79">
        <f>SUMIF(C_A02a!$C$5:$C$1000,'Global Results'!$M183,C_A02a!H$5:H$1000)</f>
        <v>1661.4382025533989</v>
      </c>
      <c r="H183" s="79">
        <f>SUMIF(C_A02a!$C$5:$C$1000,'Global Results'!$M183,C_A02a!I$5:I$1000)</f>
        <v>1798.725412296905</v>
      </c>
      <c r="I183" s="79">
        <f>SUMIF(C_A02a!$C$5:$C$1000,'Global Results'!$M183,C_A02a!J$5:J$1000)</f>
        <v>2170.4743538745188</v>
      </c>
      <c r="J183" s="79">
        <f>SUMIF(C_A02a!$C$5:$C$1000,'Global Results'!$M183,C_A02a!K$5:K$1000)</f>
        <v>2139.7568274928531</v>
      </c>
      <c r="K183" s="79">
        <f>SUMIF(C_A02a!$C$5:$C$1000,'Global Results'!$M183,C_A02a!L$5:L$1000)</f>
        <v>1895.6276626248421</v>
      </c>
      <c r="L183" s="68"/>
      <c r="M183" s="295" t="s">
        <v>294</v>
      </c>
      <c r="N183" s="296"/>
      <c r="O183" s="296"/>
    </row>
    <row r="184" spans="1:15" s="18" customFormat="1" x14ac:dyDescent="0.2">
      <c r="B184" s="77" t="s">
        <v>25</v>
      </c>
      <c r="C184" s="78">
        <f>SUMIF(C_A02a!$C$5:$C$1000,'Global Results'!$M184,C_A02a!D$5:D$1000)</f>
        <v>139.55339335089997</v>
      </c>
      <c r="D184" s="78">
        <f>SUMIF(C_A02a!$C$5:$C$1000,'Global Results'!$M184,C_A02a!E$5:E$1000)</f>
        <v>110.83303133398002</v>
      </c>
      <c r="E184" s="78">
        <f>SUMIF(C_A02a!$C$5:$C$1000,'Global Results'!$M184,C_A02a!F$5:F$1000)</f>
        <v>135.516570137343</v>
      </c>
      <c r="F184" s="78">
        <f>SUMIF(C_A02a!$C$5:$C$1000,'Global Results'!$M184,C_A02a!G$5:G$1000)</f>
        <v>186.93634518526898</v>
      </c>
      <c r="G184" s="78">
        <f>SUMIF(C_A02a!$C$5:$C$1000,'Global Results'!$M184,C_A02a!H$5:H$1000)</f>
        <v>294.05779538261402</v>
      </c>
      <c r="H184" s="78">
        <f>SUMIF(C_A02a!$C$5:$C$1000,'Global Results'!$M184,C_A02a!I$5:I$1000)</f>
        <v>324.31841206284696</v>
      </c>
      <c r="I184" s="78">
        <f>SUMIF(C_A02a!$C$5:$C$1000,'Global Results'!$M184,C_A02a!J$5:J$1000)</f>
        <v>628.47447872191606</v>
      </c>
      <c r="J184" s="78">
        <f>SUMIF(C_A02a!$C$5:$C$1000,'Global Results'!$M184,C_A02a!K$5:K$1000)</f>
        <v>983.34212516065918</v>
      </c>
      <c r="K184" s="78">
        <f>SUMIF(C_A02a!$C$5:$C$1000,'Global Results'!$M184,C_A02a!L$5:L$1000)</f>
        <v>1231.604236031533</v>
      </c>
      <c r="L184" s="68"/>
      <c r="M184" s="301" t="s">
        <v>293</v>
      </c>
      <c r="N184" s="296"/>
      <c r="O184" s="296"/>
    </row>
    <row r="185" spans="1:15" s="18" customFormat="1" x14ac:dyDescent="0.2">
      <c r="B185" s="184" t="s">
        <v>21</v>
      </c>
      <c r="C185" s="79">
        <f>SUMIF(C_A02a!$C$5:$C$1000,'Global Results'!$M185,C_A02a!D$5:D$1000)</f>
        <v>89.576489671937992</v>
      </c>
      <c r="D185" s="79">
        <f>SUMIF(C_A02a!$C$5:$C$1000,'Global Results'!$M185,C_A02a!E$5:E$1000)</f>
        <v>100.509207969291</v>
      </c>
      <c r="E185" s="79">
        <f>SUMIF(C_A02a!$C$5:$C$1000,'Global Results'!$M185,C_A02a!F$5:F$1000)</f>
        <v>196.12087030752301</v>
      </c>
      <c r="F185" s="79">
        <f>SUMIF(C_A02a!$C$5:$C$1000,'Global Results'!$M185,C_A02a!G$5:G$1000)</f>
        <v>218.34500071446698</v>
      </c>
      <c r="G185" s="79">
        <f>SUMIF(C_A02a!$C$5:$C$1000,'Global Results'!$M185,C_A02a!H$5:H$1000)</f>
        <v>247.36745544439299</v>
      </c>
      <c r="H185" s="79">
        <f>SUMIF(C_A02a!$C$5:$C$1000,'Global Results'!$M185,C_A02a!I$5:I$1000)</f>
        <v>267.89347800000002</v>
      </c>
      <c r="I185" s="79">
        <f>SUMIF(C_A02a!$C$5:$C$1000,'Global Results'!$M185,C_A02a!J$5:J$1000)</f>
        <v>272.904</v>
      </c>
      <c r="J185" s="79">
        <f>SUMIF(C_A02a!$C$5:$C$1000,'Global Results'!$M185,C_A02a!K$5:K$1000)</f>
        <v>277.91452199999998</v>
      </c>
      <c r="K185" s="79">
        <f>SUMIF(C_A02a!$C$5:$C$1000,'Global Results'!$M185,C_A02a!L$5:L$1000)</f>
        <v>282.92504400000001</v>
      </c>
      <c r="L185" s="68"/>
      <c r="M185" s="301" t="s">
        <v>291</v>
      </c>
      <c r="N185" s="296"/>
      <c r="O185" s="296"/>
    </row>
    <row r="186" spans="1:15" s="18" customFormat="1" x14ac:dyDescent="0.2">
      <c r="B186" s="77" t="s">
        <v>26</v>
      </c>
      <c r="C186" s="78">
        <f>SUMIF(C_A02a!$C$5:$C$1000,'Global Results'!$M186,C_A02a!D$5:D$1000)</f>
        <v>0</v>
      </c>
      <c r="D186" s="78">
        <f>SUMIF(C_A02a!$C$5:$C$1000,'Global Results'!$M186,C_A02a!E$5:E$1000)</f>
        <v>0</v>
      </c>
      <c r="E186" s="78">
        <f>SUMIF(C_A02a!$C$5:$C$1000,'Global Results'!$M186,C_A02a!F$5:F$1000)</f>
        <v>0</v>
      </c>
      <c r="F186" s="78">
        <f>SUMIF(C_A02a!$C$5:$C$1000,'Global Results'!$M186,C_A02a!G$5:G$1000)</f>
        <v>0</v>
      </c>
      <c r="G186" s="78">
        <f>SUMIF(C_A02a!$C$5:$C$1000,'Global Results'!$M186,C_A02a!H$5:H$1000)</f>
        <v>0</v>
      </c>
      <c r="H186" s="78">
        <f>SUMIF(C_A02a!$C$5:$C$1000,'Global Results'!$M186,C_A02a!I$5:I$1000)</f>
        <v>0</v>
      </c>
      <c r="I186" s="78">
        <f>SUMIF(C_A02a!$C$5:$C$1000,'Global Results'!$M186,C_A02a!J$5:J$1000)</f>
        <v>0</v>
      </c>
      <c r="J186" s="78">
        <f>SUMIF(C_A02a!$C$5:$C$1000,'Global Results'!$M186,C_A02a!K$5:K$1000)</f>
        <v>0</v>
      </c>
      <c r="K186" s="78">
        <f>SUMIF(C_A02a!$C$5:$C$1000,'Global Results'!$M186,C_A02a!L$5:L$1000)</f>
        <v>0</v>
      </c>
      <c r="L186" s="68"/>
      <c r="M186" s="295" t="s">
        <v>295</v>
      </c>
      <c r="N186" s="296"/>
      <c r="O186" s="296"/>
    </row>
    <row r="187" spans="1:15" s="18" customFormat="1" x14ac:dyDescent="0.2">
      <c r="B187" s="109" t="s">
        <v>10</v>
      </c>
      <c r="C187" s="110">
        <f>SUM(C177:C186)</f>
        <v>27069.586973896134</v>
      </c>
      <c r="D187" s="110">
        <f t="shared" ref="D187:K187" si="28">SUM(D177:D186)</f>
        <v>28837.575555383617</v>
      </c>
      <c r="E187" s="110">
        <f t="shared" si="28"/>
        <v>31319.955237069724</v>
      </c>
      <c r="F187" s="110">
        <f t="shared" si="28"/>
        <v>34102.027533417197</v>
      </c>
      <c r="G187" s="110">
        <f t="shared" si="28"/>
        <v>35457.981019842104</v>
      </c>
      <c r="H187" s="110">
        <f t="shared" si="28"/>
        <v>33608.210488189252</v>
      </c>
      <c r="I187" s="110">
        <f t="shared" si="28"/>
        <v>32487.503842803209</v>
      </c>
      <c r="J187" s="110">
        <f t="shared" si="28"/>
        <v>34517.165485965728</v>
      </c>
      <c r="K187" s="110">
        <f t="shared" si="28"/>
        <v>35329.635751165559</v>
      </c>
      <c r="L187" s="68"/>
      <c r="M187" s="296"/>
      <c r="N187" s="296"/>
      <c r="O187" s="296"/>
    </row>
    <row r="188" spans="1:15" x14ac:dyDescent="0.2">
      <c r="C188" s="36"/>
      <c r="D188" s="36"/>
      <c r="E188" s="36"/>
      <c r="F188" s="36"/>
      <c r="G188" s="36"/>
      <c r="H188" s="36"/>
      <c r="I188" s="36"/>
      <c r="J188" s="36"/>
      <c r="K188" s="36"/>
    </row>
    <row r="189" spans="1:15" x14ac:dyDescent="0.2">
      <c r="A189" s="280" t="s">
        <v>476</v>
      </c>
      <c r="B189" s="275" t="s">
        <v>52</v>
      </c>
      <c r="F189" s="18"/>
    </row>
    <row r="190" spans="1:15" x14ac:dyDescent="0.2">
      <c r="B190" s="28" t="s">
        <v>43</v>
      </c>
      <c r="F190" s="18"/>
    </row>
    <row r="192" spans="1:15" x14ac:dyDescent="0.2">
      <c r="B192" s="76"/>
      <c r="C192" s="263">
        <v>2010</v>
      </c>
      <c r="D192" s="359">
        <v>2015</v>
      </c>
      <c r="E192" s="359">
        <v>2020</v>
      </c>
      <c r="F192" s="359">
        <v>2025</v>
      </c>
      <c r="G192" s="359">
        <v>2030</v>
      </c>
      <c r="H192" s="359">
        <v>2035</v>
      </c>
      <c r="I192" s="359">
        <v>2040</v>
      </c>
      <c r="J192" s="359">
        <v>2045</v>
      </c>
      <c r="K192" s="359">
        <v>2050</v>
      </c>
    </row>
    <row r="193" spans="1:15" x14ac:dyDescent="0.2">
      <c r="B193" s="77" t="s">
        <v>425</v>
      </c>
      <c r="C193" s="78">
        <f t="array" ref="C193">SUMIF(C_A02b!$C$5:$C$1000,'Global Results'!$M193,C_A02b!D$5:D$1000)</f>
        <v>168.21189573838501</v>
      </c>
      <c r="D193" s="78">
        <f t="array" ref="D193">SUMIF(C_A02b!$C$5:$C$1000,'Global Results'!$M193,C_A02b!E$5:E$1000)</f>
        <v>877.71532797249813</v>
      </c>
      <c r="E193" s="78">
        <f t="array" ref="E193">SUMIF(C_A02b!$C$5:$C$1000,'Global Results'!$M193,C_A02b!F$5:F$1000)</f>
        <v>1364.015968951082</v>
      </c>
      <c r="F193" s="78">
        <f t="array" ref="F193">SUMIF(C_A02b!$C$5:$C$1000,'Global Results'!$M193,C_A02b!G$5:G$1000)</f>
        <v>1305.901947155359</v>
      </c>
      <c r="G193" s="78">
        <f t="array" ref="G193">SUMIF(C_A02b!$C$5:$C$1000,'Global Results'!$M193,C_A02b!H$5:H$1000)</f>
        <v>1653.459072047473</v>
      </c>
      <c r="H193" s="78">
        <f t="array" ref="H193">SUMIF(C_A02b!$C$5:$C$1000,'Global Results'!$M193,C_A02b!I$5:I$1000)</f>
        <v>1717.0658657970312</v>
      </c>
      <c r="I193" s="78">
        <f t="array" ref="I193">SUMIF(C_A02b!$C$5:$C$1000,'Global Results'!$M193,C_A02b!J$5:J$1000)</f>
        <v>1810.4514556944721</v>
      </c>
      <c r="J193" s="78">
        <f t="array" ref="J193">SUMIF(C_A02b!$C$5:$C$1000,'Global Results'!$M193,C_A02b!K$5:K$1000)</f>
        <v>1916.3133980817049</v>
      </c>
      <c r="K193" s="78">
        <f t="array" ref="K193">SUMIF(C_A02b!$C$5:$C$1000,'Global Results'!$M193,C_A02b!L$5:L$1000)</f>
        <v>1820.1516265427201</v>
      </c>
      <c r="M193" s="295" t="s">
        <v>39</v>
      </c>
    </row>
    <row r="194" spans="1:15" s="18" customFormat="1" x14ac:dyDescent="0.2">
      <c r="A194"/>
      <c r="B194" s="73" t="s">
        <v>432</v>
      </c>
      <c r="C194" s="78">
        <f t="array" ref="C194">SUMIF(C_A02b!$C$5:$C$1000,'Global Results'!$M194,C_A02b!D$5:D$1000)</f>
        <v>2775.0933871448506</v>
      </c>
      <c r="D194" s="78">
        <f t="array" ref="D194">SUMIF(C_A02b!$C$5:$C$1000,'Global Results'!$M194,C_A02b!E$5:E$1000)</f>
        <v>2847.573699230189</v>
      </c>
      <c r="E194" s="78">
        <f t="array" ref="E194">SUMIF(C_A02b!$C$5:$C$1000,'Global Results'!$M194,C_A02b!F$5:F$1000)</f>
        <v>4923.853352011145</v>
      </c>
      <c r="F194" s="78">
        <f t="array" ref="F194">SUMIF(C_A02b!$C$5:$C$1000,'Global Results'!$M194,C_A02b!G$5:G$1000)</f>
        <v>4520.30277426457</v>
      </c>
      <c r="G194" s="78">
        <f t="array" ref="G194">SUMIF(C_A02b!$C$5:$C$1000,'Global Results'!$M194,C_A02b!H$5:H$1000)</f>
        <v>4578.6955527640466</v>
      </c>
      <c r="H194" s="78">
        <f t="array" ref="H194">SUMIF(C_A02b!$C$5:$C$1000,'Global Results'!$M194,C_A02b!I$5:I$1000)</f>
        <v>4581.5298744507472</v>
      </c>
      <c r="I194" s="78">
        <f t="array" ref="I194">SUMIF(C_A02b!$C$5:$C$1000,'Global Results'!$M194,C_A02b!J$5:J$1000)</f>
        <v>3995.095773106068</v>
      </c>
      <c r="J194" s="78">
        <f t="array" ref="J194">SUMIF(C_A02b!$C$5:$C$1000,'Global Results'!$M194,C_A02b!K$5:K$1000)</f>
        <v>3962.7070284869487</v>
      </c>
      <c r="K194" s="78">
        <f t="array" ref="K194">SUMIF(C_A02b!$C$5:$C$1000,'Global Results'!$M194,C_A02b!L$5:L$1000)</f>
        <v>4049.7264050735248</v>
      </c>
      <c r="M194" s="295" t="s">
        <v>427</v>
      </c>
      <c r="N194" s="296"/>
      <c r="O194" s="296"/>
    </row>
    <row r="195" spans="1:15" x14ac:dyDescent="0.2">
      <c r="A195"/>
      <c r="B195" s="77" t="s">
        <v>19</v>
      </c>
      <c r="C195" s="78">
        <f t="array" ref="C195">SUMIF(C_A02b!$C$5:$C$1000,'Global Results'!$M195,C_A02b!D$5:D$1000)</f>
        <v>1787.0012179230143</v>
      </c>
      <c r="D195" s="78">
        <f t="array" ref="D195">SUMIF(C_A02b!$C$5:$C$1000,'Global Results'!$M195,C_A02b!E$5:E$1000)</f>
        <v>1949.5238822334948</v>
      </c>
      <c r="E195" s="78">
        <f t="array" ref="E195">SUMIF(C_A02b!$C$5:$C$1000,'Global Results'!$M195,C_A02b!F$5:F$1000)</f>
        <v>2538.0428569645719</v>
      </c>
      <c r="F195" s="78">
        <f t="array" ref="F195">SUMIF(C_A02b!$C$5:$C$1000,'Global Results'!$M195,C_A02b!G$5:G$1000)</f>
        <v>2850.8884504241751</v>
      </c>
      <c r="G195" s="78">
        <f t="array" ref="G195">SUMIF(C_A02b!$C$5:$C$1000,'Global Results'!$M195,C_A02b!H$5:H$1000)</f>
        <v>2872.0556918810221</v>
      </c>
      <c r="H195" s="78">
        <f t="array" ref="H195">SUMIF(C_A02b!$C$5:$C$1000,'Global Results'!$M195,C_A02b!I$5:I$1000)</f>
        <v>2783.0225389996299</v>
      </c>
      <c r="I195" s="78">
        <f t="array" ref="I195">SUMIF(C_A02b!$C$5:$C$1000,'Global Results'!$M195,C_A02b!J$5:J$1000)</f>
        <v>2723.6901233636231</v>
      </c>
      <c r="J195" s="78">
        <f t="array" ref="J195">SUMIF(C_A02b!$C$5:$C$1000,'Global Results'!$M195,C_A02b!K$5:K$1000)</f>
        <v>2619.091596121521</v>
      </c>
      <c r="K195" s="78">
        <f t="array" ref="K195">SUMIF(C_A02b!$C$5:$C$1000,'Global Results'!$M195,C_A02b!L$5:L$1000)</f>
        <v>2560.6648988798265</v>
      </c>
      <c r="M195" s="295" t="s">
        <v>40</v>
      </c>
      <c r="N195" s="296"/>
    </row>
    <row r="196" spans="1:15" s="18" customFormat="1" x14ac:dyDescent="0.2">
      <c r="B196" s="73" t="s">
        <v>63</v>
      </c>
      <c r="C196" s="78">
        <f t="array" ref="C196">SUMIF(C_A02b!$C$5:$C$1000,'Global Results'!$M196,C_A02b!D$5:D$1000)</f>
        <v>10097.574153619764</v>
      </c>
      <c r="D196" s="78">
        <f t="array" ref="D196">SUMIF(C_A02b!$C$5:$C$1000,'Global Results'!$M196,C_A02b!E$5:E$1000)</f>
        <v>10930.976205517856</v>
      </c>
      <c r="E196" s="78">
        <f t="array" ref="E196">SUMIF(C_A02b!$C$5:$C$1000,'Global Results'!$M196,C_A02b!F$5:F$1000)</f>
        <v>10817.381318744072</v>
      </c>
      <c r="F196" s="78">
        <f t="array" ref="F196">SUMIF(C_A02b!$C$5:$C$1000,'Global Results'!$M196,C_A02b!G$5:G$1000)</f>
        <v>10671.14720655613</v>
      </c>
      <c r="G196" s="78">
        <f t="array" ref="G196">SUMIF(C_A02b!$C$5:$C$1000,'Global Results'!$M196,C_A02b!H$5:H$1000)</f>
        <v>11253.261289915792</v>
      </c>
      <c r="H196" s="78">
        <f t="array" ref="H196">SUMIF(C_A02b!$C$5:$C$1000,'Global Results'!$M196,C_A02b!I$5:I$1000)</f>
        <v>11646.714128703288</v>
      </c>
      <c r="I196" s="78">
        <f t="array" ref="I196">SUMIF(C_A02b!$C$5:$C$1000,'Global Results'!$M196,C_A02b!J$5:J$1000)</f>
        <v>11879.081228563369</v>
      </c>
      <c r="J196" s="78">
        <f t="array" ref="J196">SUMIF(C_A02b!$C$5:$C$1000,'Global Results'!$M196,C_A02b!K$5:K$1000)</f>
        <v>12081.15717505159</v>
      </c>
      <c r="K196" s="78">
        <f t="array" ref="K196">SUMIF(C_A02b!$C$5:$C$1000,'Global Results'!$M196,C_A02b!L$5:L$1000)</f>
        <v>12264.134616403144</v>
      </c>
      <c r="M196" s="296" t="s">
        <v>55</v>
      </c>
      <c r="N196" s="296"/>
      <c r="O196" s="296"/>
    </row>
    <row r="197" spans="1:15" x14ac:dyDescent="0.2">
      <c r="A197"/>
      <c r="B197" s="77" t="s">
        <v>20</v>
      </c>
      <c r="C197" s="78">
        <f t="array" ref="C197">SUMIF(C_A02b!$C$5:$C$1000,'Global Results'!$M197,C_A02b!D$5:D$1000)</f>
        <v>12601.487051961754</v>
      </c>
      <c r="D197" s="78">
        <f t="array" ref="D197">SUMIF(C_A02b!$C$5:$C$1000,'Global Results'!$M197,C_A02b!E$5:E$1000)</f>
        <v>10695.074485068712</v>
      </c>
      <c r="E197" s="78">
        <f t="array" ref="E197">SUMIF(C_A02b!$C$5:$C$1000,'Global Results'!$M197,C_A02b!F$5:F$1000)</f>
        <v>11585.141754933225</v>
      </c>
      <c r="F197" s="78">
        <f t="array" ref="F197">SUMIF(C_A02b!$C$5:$C$1000,'Global Results'!$M197,C_A02b!G$5:G$1000)</f>
        <v>11830.768409280845</v>
      </c>
      <c r="G197" s="78">
        <f t="array" ref="G197">SUMIF(C_A02b!$C$5:$C$1000,'Global Results'!$M197,C_A02b!H$5:H$1000)</f>
        <v>12493.007875667679</v>
      </c>
      <c r="H197" s="78">
        <f t="array" ref="H197">SUMIF(C_A02b!$C$5:$C$1000,'Global Results'!$M197,C_A02b!I$5:I$1000)</f>
        <v>12564.995383491834</v>
      </c>
      <c r="I197" s="78">
        <f t="array" ref="I197">SUMIF(C_A02b!$C$5:$C$1000,'Global Results'!$M197,C_A02b!J$5:J$1000)</f>
        <v>12748.181725610426</v>
      </c>
      <c r="J197" s="78">
        <f t="array" ref="J197">SUMIF(C_A02b!$C$5:$C$1000,'Global Results'!$M197,C_A02b!K$5:K$1000)</f>
        <v>12318.802351522727</v>
      </c>
      <c r="K197" s="78">
        <f t="array" ref="K197">SUMIF(C_A02b!$C$5:$C$1000,'Global Results'!$M197,C_A02b!L$5:L$1000)</f>
        <v>12078.919455696672</v>
      </c>
      <c r="M197" s="295" t="s">
        <v>41</v>
      </c>
      <c r="N197" s="296"/>
    </row>
    <row r="198" spans="1:15" s="18" customFormat="1" x14ac:dyDescent="0.2">
      <c r="B198" s="73" t="s">
        <v>64</v>
      </c>
      <c r="C198" s="78">
        <f t="array" ref="C198">SUMIF(C_A02b!$C$5:$C$1000,'Global Results'!$M198,C_A02b!D$5:D$1000)</f>
        <v>2021.2197191590469</v>
      </c>
      <c r="D198" s="78">
        <f t="array" ref="D198">SUMIF(C_A02b!$C$5:$C$1000,'Global Results'!$M198,C_A02b!E$5:E$1000)</f>
        <v>1656.7986650650109</v>
      </c>
      <c r="E198" s="78">
        <f t="array" ref="E198">SUMIF(C_A02b!$C$5:$C$1000,'Global Results'!$M198,C_A02b!F$5:F$1000)</f>
        <v>1657.3973418730091</v>
      </c>
      <c r="F198" s="78">
        <f t="array" ref="F198">SUMIF(C_A02b!$C$5:$C$1000,'Global Results'!$M198,C_A02b!G$5:G$1000)</f>
        <v>1663.2995718330542</v>
      </c>
      <c r="G198" s="78">
        <f t="array" ref="G198">SUMIF(C_A02b!$C$5:$C$1000,'Global Results'!$M198,C_A02b!H$5:H$1000)</f>
        <v>1609.1159343657691</v>
      </c>
      <c r="H198" s="78">
        <f t="array" ref="H198">SUMIF(C_A02b!$C$5:$C$1000,'Global Results'!$M198,C_A02b!I$5:I$1000)</f>
        <v>1370.9192554106207</v>
      </c>
      <c r="I198" s="78">
        <f t="array" ref="I198">SUMIF(C_A02b!$C$5:$C$1000,'Global Results'!$M198,C_A02b!J$5:J$1000)</f>
        <v>1383.998131369081</v>
      </c>
      <c r="J198" s="78">
        <f t="array" ref="J198">SUMIF(C_A02b!$C$5:$C$1000,'Global Results'!$M198,C_A02b!K$5:K$1000)</f>
        <v>1405.1822968495762</v>
      </c>
      <c r="K198" s="78">
        <f t="array" ref="K198">SUMIF(C_A02b!$C$5:$C$1000,'Global Results'!$M198,C_A02b!L$5:L$1000)</f>
        <v>1441.9372609341121</v>
      </c>
      <c r="M198" s="296" t="s">
        <v>56</v>
      </c>
      <c r="N198" s="296"/>
      <c r="O198" s="296"/>
    </row>
    <row r="199" spans="1:15" x14ac:dyDescent="0.2">
      <c r="B199" s="77" t="s">
        <v>65</v>
      </c>
      <c r="C199" s="78">
        <f t="array" ref="C199">SUMIF(C_A02b!$C$5:$C$1000,'Global Results'!$M199,C_A02b!D$5:D$1000)</f>
        <v>11.0228782985</v>
      </c>
      <c r="D199" s="78">
        <f t="array" ref="D199">SUMIF(C_A02b!$C$5:$C$1000,'Global Results'!$M199,C_A02b!E$5:E$1000)</f>
        <v>37.948184405206</v>
      </c>
      <c r="E199" s="78">
        <f t="array" ref="E199">SUMIF(C_A02b!$C$5:$C$1000,'Global Results'!$M199,C_A02b!F$5:F$1000)</f>
        <v>51.592780005491001</v>
      </c>
      <c r="F199" s="78">
        <f t="array" ref="F199">SUMIF(C_A02b!$C$5:$C$1000,'Global Results'!$M199,C_A02b!G$5:G$1000)</f>
        <v>62.179923090463006</v>
      </c>
      <c r="G199" s="78">
        <f t="array" ref="G199">SUMIF(C_A02b!$C$5:$C$1000,'Global Results'!$M199,C_A02b!H$5:H$1000)</f>
        <v>337.078798247988</v>
      </c>
      <c r="H199" s="78">
        <f t="array" ref="H199">SUMIF(C_A02b!$C$5:$C$1000,'Global Results'!$M199,C_A02b!I$5:I$1000)</f>
        <v>406.18846326503001</v>
      </c>
      <c r="I199" s="78">
        <f t="array" ref="I199">SUMIF(C_A02b!$C$5:$C$1000,'Global Results'!$M199,C_A02b!J$5:J$1000)</f>
        <v>527.58757786801198</v>
      </c>
      <c r="J199" s="78">
        <f t="array" ref="J199">SUMIF(C_A02b!$C$5:$C$1000,'Global Results'!$M199,C_A02b!K$5:K$1000)</f>
        <v>626.98938622495598</v>
      </c>
      <c r="K199" s="78">
        <f t="array" ref="K199">SUMIF(C_A02b!$C$5:$C$1000,'Global Results'!$M199,C_A02b!L$5:L$1000)</f>
        <v>611.86165760569997</v>
      </c>
      <c r="M199" s="295" t="s">
        <v>62</v>
      </c>
    </row>
    <row r="200" spans="1:15" s="18" customFormat="1" x14ac:dyDescent="0.2">
      <c r="B200" s="73" t="s">
        <v>45</v>
      </c>
      <c r="C200" s="78">
        <f>C201+C202</f>
        <v>25372.892815369705</v>
      </c>
      <c r="D200" s="78">
        <f t="shared" ref="D200:K200" si="29">D201+D202</f>
        <v>22833.665475598209</v>
      </c>
      <c r="E200" s="78">
        <f t="shared" si="29"/>
        <v>21510.041185739014</v>
      </c>
      <c r="F200" s="78">
        <f t="shared" si="29"/>
        <v>20535.782124858004</v>
      </c>
      <c r="G200" s="78">
        <f t="shared" si="29"/>
        <v>20548.52040987536</v>
      </c>
      <c r="H200" s="78">
        <f t="shared" si="29"/>
        <v>19402.024246944096</v>
      </c>
      <c r="I200" s="78">
        <f t="shared" si="29"/>
        <v>19480.440747119403</v>
      </c>
      <c r="J200" s="78">
        <f t="shared" si="29"/>
        <v>19362.753168699244</v>
      </c>
      <c r="K200" s="78">
        <f t="shared" si="29"/>
        <v>19180.909021374959</v>
      </c>
      <c r="M200" s="296"/>
      <c r="N200" s="296"/>
      <c r="O200" s="296"/>
    </row>
    <row r="201" spans="1:15" s="18" customFormat="1" x14ac:dyDescent="0.2">
      <c r="B201" s="284" t="s">
        <v>431</v>
      </c>
      <c r="C201" s="78">
        <f t="array" ref="C201">SUMIF(C_A02b!$C$5:$C$1000,'Global Results'!$M201,C_A02b!D$5:D$1000)</f>
        <v>25372.892815369705</v>
      </c>
      <c r="D201" s="78">
        <f t="array" ref="D201">SUMIF(C_A02b!$C$5:$C$1000,'Global Results'!$M201,C_A02b!E$5:E$1000)</f>
        <v>22833.665475598209</v>
      </c>
      <c r="E201" s="78">
        <f t="array" ref="E201">SUMIF(C_A02b!$C$5:$C$1000,'Global Results'!$M201,C_A02b!F$5:F$1000)</f>
        <v>21510.041185739014</v>
      </c>
      <c r="F201" s="78">
        <f t="array" ref="F201">SUMIF(C_A02b!$C$5:$C$1000,'Global Results'!$M201,C_A02b!G$5:G$1000)</f>
        <v>20535.782124858004</v>
      </c>
      <c r="G201" s="78">
        <f t="array" ref="G201">SUMIF(C_A02b!$C$5:$C$1000,'Global Results'!$M201,C_A02b!H$5:H$1000)</f>
        <v>20548.52040987536</v>
      </c>
      <c r="H201" s="78">
        <f t="array" ref="H201">SUMIF(C_A02b!$C$5:$C$1000,'Global Results'!$M201,C_A02b!I$5:I$1000)</f>
        <v>19402.024246944096</v>
      </c>
      <c r="I201" s="78">
        <f t="array" ref="I201">SUMIF(C_A02b!$C$5:$C$1000,'Global Results'!$M201,C_A02b!J$5:J$1000)</f>
        <v>19480.440747119403</v>
      </c>
      <c r="J201" s="78">
        <f t="array" ref="J201">SUMIF(C_A02b!$C$5:$C$1000,'Global Results'!$M201,C_A02b!K$5:K$1000)</f>
        <v>19362.753168699244</v>
      </c>
      <c r="K201" s="78">
        <f t="array" ref="K201">SUMIF(C_A02b!$C$5:$C$1000,'Global Results'!$M201,C_A02b!L$5:L$1000)</f>
        <v>19180.909021374959</v>
      </c>
      <c r="M201" s="296" t="s">
        <v>434</v>
      </c>
      <c r="N201" s="296"/>
      <c r="O201" s="296"/>
    </row>
    <row r="202" spans="1:15" s="18" customFormat="1" x14ac:dyDescent="0.2">
      <c r="B202" s="284" t="s">
        <v>425</v>
      </c>
      <c r="C202" s="78">
        <f t="array" ref="C202">SUMIF(C_A02b!$C$5:$C$1000,'Global Results'!$M202,C_A02b!D$5:D$1000)</f>
        <v>0</v>
      </c>
      <c r="D202" s="78">
        <f t="array" ref="D202">SUMIF(C_A02b!$C$5:$C$1000,'Global Results'!$M202,C_A02b!E$5:E$1000)</f>
        <v>0</v>
      </c>
      <c r="E202" s="78">
        <f t="array" ref="E202">SUMIF(C_A02b!$C$5:$C$1000,'Global Results'!$M202,C_A02b!F$5:F$1000)</f>
        <v>0</v>
      </c>
      <c r="F202" s="78">
        <f t="array" ref="F202">SUMIF(C_A02b!$C$5:$C$1000,'Global Results'!$M202,C_A02b!G$5:G$1000)</f>
        <v>0</v>
      </c>
      <c r="G202" s="78">
        <f t="array" ref="G202">SUMIF(C_A02b!$C$5:$C$1000,'Global Results'!$M202,C_A02b!H$5:H$1000)</f>
        <v>0</v>
      </c>
      <c r="H202" s="78">
        <f t="array" ref="H202">SUMIF(C_A02b!$C$5:$C$1000,'Global Results'!$M202,C_A02b!I$5:I$1000)</f>
        <v>0</v>
      </c>
      <c r="I202" s="78">
        <f t="array" ref="I202">SUMIF(C_A02b!$C$5:$C$1000,'Global Results'!$M202,C_A02b!J$5:J$1000)</f>
        <v>0</v>
      </c>
      <c r="J202" s="78">
        <f t="array" ref="J202">SUMIF(C_A02b!$C$5:$C$1000,'Global Results'!$M202,C_A02b!K$5:K$1000)</f>
        <v>0</v>
      </c>
      <c r="K202" s="78">
        <f t="array" ref="K202">SUMIF(C_A02b!$C$5:$C$1000,'Global Results'!$M202,C_A02b!L$5:L$1000)</f>
        <v>0</v>
      </c>
      <c r="M202" s="296" t="s">
        <v>433</v>
      </c>
      <c r="N202" s="296"/>
      <c r="O202" s="296"/>
    </row>
    <row r="203" spans="1:15" ht="16" thickBot="1" x14ac:dyDescent="0.25">
      <c r="B203" s="113" t="s">
        <v>46</v>
      </c>
      <c r="C203" s="78">
        <f t="array" ref="C203">SUMIF(C_A02b!$C$5:$C$1000,'Global Results'!$M203,C_A02b!D$5:D$1000)</f>
        <v>102.78807850218</v>
      </c>
      <c r="D203" s="78">
        <f t="array" ref="D203">SUMIF(C_A02b!$C$5:$C$1000,'Global Results'!$M203,C_A02b!E$5:E$1000)</f>
        <v>72.039588927555997</v>
      </c>
      <c r="E203" s="78">
        <f t="array" ref="E203">SUMIF(C_A02b!$C$5:$C$1000,'Global Results'!$M203,C_A02b!F$5:F$1000)</f>
        <v>48.450294670603</v>
      </c>
      <c r="F203" s="78">
        <f t="array" ref="F203">SUMIF(C_A02b!$C$5:$C$1000,'Global Results'!$M203,C_A02b!G$5:G$1000)</f>
        <v>59.087742303462001</v>
      </c>
      <c r="G203" s="78">
        <f t="array" ref="G203">SUMIF(C_A02b!$C$5:$C$1000,'Global Results'!$M203,C_A02b!H$5:H$1000)</f>
        <v>76.549034425851985</v>
      </c>
      <c r="H203" s="78">
        <f t="array" ref="H203">SUMIF(C_A02b!$C$5:$C$1000,'Global Results'!$M203,C_A02b!I$5:I$1000)</f>
        <v>69.378964456852998</v>
      </c>
      <c r="I203" s="78">
        <f t="array" ref="I203">SUMIF(C_A02b!$C$5:$C$1000,'Global Results'!$M203,C_A02b!J$5:J$1000)</f>
        <v>65.309064992896992</v>
      </c>
      <c r="J203" s="78">
        <f t="array" ref="J203">SUMIF(C_A02b!$C$5:$C$1000,'Global Results'!$M203,C_A02b!K$5:K$1000)</f>
        <v>44.321148424934997</v>
      </c>
      <c r="K203" s="78">
        <f t="array" ref="K203">SUMIF(C_A02b!$C$5:$C$1000,'Global Results'!$M203,C_A02b!L$5:L$1000)</f>
        <v>23.799484472139</v>
      </c>
      <c r="M203" s="295" t="s">
        <v>42</v>
      </c>
      <c r="N203" s="296"/>
    </row>
    <row r="204" spans="1:15" s="18" customFormat="1" ht="16" thickTop="1" x14ac:dyDescent="0.2">
      <c r="B204" s="109" t="s">
        <v>10</v>
      </c>
      <c r="C204" s="110">
        <f>SUM(C193:C203)-C200</f>
        <v>54937.291197717204</v>
      </c>
      <c r="D204" s="110">
        <f t="shared" ref="D204:K204" si="30">SUM(D193:D203)-D200</f>
        <v>51901.315514018737</v>
      </c>
      <c r="E204" s="110">
        <f>SUM(E193:E203)-E200</f>
        <v>54495.916853892224</v>
      </c>
      <c r="F204" s="110">
        <f t="shared" si="30"/>
        <v>53499.358149766078</v>
      </c>
      <c r="G204" s="110">
        <f t="shared" si="30"/>
        <v>55421.743659190994</v>
      </c>
      <c r="H204" s="110">
        <f t="shared" si="30"/>
        <v>54541.838721519118</v>
      </c>
      <c r="I204" s="110">
        <f t="shared" si="30"/>
        <v>54613.835827687348</v>
      </c>
      <c r="J204" s="110">
        <f t="shared" si="30"/>
        <v>54337.317549463201</v>
      </c>
      <c r="K204" s="110">
        <f t="shared" si="30"/>
        <v>54032.104426982798</v>
      </c>
      <c r="M204" s="296"/>
      <c r="N204" s="296"/>
      <c r="O204" s="296"/>
    </row>
    <row r="205" spans="1:15" ht="13.5" customHeight="1" x14ac:dyDescent="0.2">
      <c r="B205" s="162"/>
      <c r="C205" s="36"/>
      <c r="D205" s="36"/>
      <c r="E205" s="36"/>
      <c r="F205" s="36"/>
      <c r="G205" s="36"/>
      <c r="H205" s="36"/>
      <c r="I205" s="36"/>
      <c r="J205" s="36"/>
      <c r="K205" s="36"/>
      <c r="N205" s="296"/>
    </row>
    <row r="206" spans="1:15" x14ac:dyDescent="0.2">
      <c r="A206" s="280" t="s">
        <v>477</v>
      </c>
      <c r="B206" s="275" t="s">
        <v>53</v>
      </c>
      <c r="C206" s="25"/>
      <c r="D206" s="25"/>
      <c r="E206" s="25">
        <f>E194+E203+E193+E26+E198</f>
        <v>10860.263731274448</v>
      </c>
      <c r="F206" s="25"/>
      <c r="G206" s="25"/>
      <c r="H206" s="25"/>
      <c r="I206" s="25"/>
      <c r="K206" s="25"/>
    </row>
    <row r="207" spans="1:15" x14ac:dyDescent="0.2">
      <c r="B207" s="28" t="s">
        <v>43</v>
      </c>
      <c r="E207" s="390">
        <f>E206/E204</f>
        <v>0.19928582466814271</v>
      </c>
    </row>
    <row r="209" spans="1:15" x14ac:dyDescent="0.2">
      <c r="B209" s="76">
        <f>B192</f>
        <v>0</v>
      </c>
      <c r="C209" s="263">
        <v>2010</v>
      </c>
      <c r="D209" s="359">
        <v>2015</v>
      </c>
      <c r="E209" s="359">
        <v>2020</v>
      </c>
      <c r="F209" s="359">
        <v>2025</v>
      </c>
      <c r="G209" s="359">
        <v>2030</v>
      </c>
      <c r="H209" s="359">
        <v>2035</v>
      </c>
      <c r="I209" s="359">
        <v>2040</v>
      </c>
      <c r="J209" s="359">
        <v>2045</v>
      </c>
      <c r="K209" s="359">
        <v>2050</v>
      </c>
    </row>
    <row r="210" spans="1:15" x14ac:dyDescent="0.2">
      <c r="B210" s="71" t="s">
        <v>66</v>
      </c>
      <c r="C210" s="78">
        <f t="array" ref="C210">SUMIF(C_A02c!$C$5:$C$1000,'Global Results'!$M210,C_A02c!D$5:D$1000)</f>
        <v>1056.4369835485129</v>
      </c>
      <c r="D210" s="78">
        <f t="array" ref="D210">SUMIF(C_A02c!$C$5:$C$1000,'Global Results'!$M210,C_A02c!E$5:E$1000)</f>
        <v>1090.388972421084</v>
      </c>
      <c r="E210" s="78">
        <f t="array" ref="E210">SUMIF(C_A02c!$C$5:$C$1000,'Global Results'!$M210,C_A02c!F$5:F$1000)</f>
        <v>1108.8343876817962</v>
      </c>
      <c r="F210" s="78">
        <f t="array" ref="F210">SUMIF(C_A02c!$C$5:$C$1000,'Global Results'!$M210,C_A02c!G$5:G$1000)</f>
        <v>1168.4832436423731</v>
      </c>
      <c r="G210" s="78">
        <f t="array" ref="G210">SUMIF(C_A02c!$C$5:$C$1000,'Global Results'!$M210,C_A02c!H$5:H$1000)</f>
        <v>1201.964523135623</v>
      </c>
      <c r="H210" s="78">
        <f t="array" ref="H210">SUMIF(C_A02c!$C$5:$C$1000,'Global Results'!$M210,C_A02c!I$5:I$1000)</f>
        <v>1258.935774233641</v>
      </c>
      <c r="I210" s="78">
        <f t="array" ref="I210">SUMIF(C_A02c!$C$5:$C$1000,'Global Results'!$M210,C_A02c!J$5:J$1000)</f>
        <v>1324.4732285666512</v>
      </c>
      <c r="J210" s="78">
        <f t="array" ref="J210">SUMIF(C_A02c!$C$5:$C$1000,'Global Results'!$M210,C_A02c!K$5:K$1000)</f>
        <v>1380.4011854130849</v>
      </c>
      <c r="K210" s="78">
        <f t="array" ref="K210">SUMIF(C_A02c!$C$5:$C$1000,'Global Results'!$M210,C_A02c!L$5:L$1000)</f>
        <v>1443.8052125320251</v>
      </c>
      <c r="M210" s="295" t="s">
        <v>54</v>
      </c>
    </row>
    <row r="211" spans="1:15" s="18" customFormat="1" x14ac:dyDescent="0.2">
      <c r="B211" s="73" t="s">
        <v>67</v>
      </c>
      <c r="C211" s="79">
        <f>SUMIF(C_A02c!$C$5:$C$1000,'Global Results'!$M211,C_A02c!D$5:D$1000)</f>
        <v>6412.0280601152281</v>
      </c>
      <c r="D211" s="79">
        <f>SUMIF(C_A02c!$C$5:$C$1000,'Global Results'!$M211,C_A02c!E$5:E$1000)</f>
        <v>5843.9126744037676</v>
      </c>
      <c r="E211" s="79">
        <f>SUMIF(C_A02c!$C$5:$C$1000,'Global Results'!$M211,C_A02c!F$5:F$1000)</f>
        <v>6893.696553713331</v>
      </c>
      <c r="F211" s="79">
        <f>SUMIF(C_A02c!$C$5:$C$1000,'Global Results'!$M211,C_A02c!G$5:G$1000)</f>
        <v>6755.6572474373534</v>
      </c>
      <c r="G211" s="79">
        <f>SUMIF(C_A02c!$C$5:$C$1000,'Global Results'!$M211,C_A02c!H$5:H$1000)</f>
        <v>6760.8226415138643</v>
      </c>
      <c r="H211" s="79">
        <f>SUMIF(C_A02c!$C$5:$C$1000,'Global Results'!$M211,C_A02c!I$5:I$1000)</f>
        <v>6696.3112196646016</v>
      </c>
      <c r="I211" s="79">
        <f>SUMIF(C_A02c!$C$5:$C$1000,'Global Results'!$M211,C_A02c!J$5:J$1000)</f>
        <v>6798.5905928272614</v>
      </c>
      <c r="J211" s="79">
        <f>SUMIF(C_A02c!$C$5:$C$1000,'Global Results'!$M211,C_A02c!K$5:K$1000)</f>
        <v>6779.3565929204879</v>
      </c>
      <c r="K211" s="79">
        <f>SUMIF(C_A02c!$C$5:$C$1000,'Global Results'!$M211,C_A02c!L$5:L$1000)</f>
        <v>6812.2572394647295</v>
      </c>
      <c r="M211" s="296" t="s">
        <v>58</v>
      </c>
      <c r="N211" s="296"/>
      <c r="O211" s="296"/>
    </row>
    <row r="212" spans="1:15" x14ac:dyDescent="0.2">
      <c r="B212" s="71" t="s">
        <v>68</v>
      </c>
      <c r="C212" s="78">
        <f>SUMIF(C_A02c!$C$5:$C$1000,'Global Results'!$M212,C_A02c!D$5:D$1000)</f>
        <v>16203.0077424185</v>
      </c>
      <c r="D212" s="78">
        <f>SUMIF(C_A02c!$C$5:$C$1000,'Global Results'!$M212,C_A02c!E$5:E$1000)</f>
        <v>15304.344977279739</v>
      </c>
      <c r="E212" s="78">
        <f>SUMIF(C_A02c!$C$5:$C$1000,'Global Results'!$M212,C_A02c!F$5:F$1000)</f>
        <v>15520.455504697478</v>
      </c>
      <c r="F212" s="78">
        <f>SUMIF(C_A02c!$C$5:$C$1000,'Global Results'!$M212,C_A02c!G$5:G$1000)</f>
        <v>15662.760457715984</v>
      </c>
      <c r="G212" s="78">
        <f>SUMIF(C_A02c!$C$5:$C$1000,'Global Results'!$M212,C_A02c!H$5:H$1000)</f>
        <v>15710.476707497728</v>
      </c>
      <c r="H212" s="78">
        <f>SUMIF(C_A02c!$C$5:$C$1000,'Global Results'!$M212,C_A02c!I$5:I$1000)</f>
        <v>15782.745147726579</v>
      </c>
      <c r="I212" s="78">
        <f>SUMIF(C_A02c!$C$5:$C$1000,'Global Results'!$M212,C_A02c!J$5:J$1000)</f>
        <v>15892.996584762215</v>
      </c>
      <c r="J212" s="78">
        <f>SUMIF(C_A02c!$C$5:$C$1000,'Global Results'!$M212,C_A02c!K$5:K$1000)</f>
        <v>16168.672055520245</v>
      </c>
      <c r="K212" s="78">
        <f>SUMIF(C_A02c!$C$5:$C$1000,'Global Results'!$M212,C_A02c!L$5:L$1000)</f>
        <v>16406.334325744709</v>
      </c>
      <c r="M212" s="296" t="s">
        <v>59</v>
      </c>
      <c r="N212" s="296"/>
    </row>
    <row r="213" spans="1:15" s="18" customFormat="1" x14ac:dyDescent="0.2">
      <c r="B213" s="73" t="s">
        <v>69</v>
      </c>
      <c r="C213" s="79">
        <f>SUMIF(C_A02c!$C$5:$C$1000,'Global Results'!$M213,C_A02c!D$5:D$1000)</f>
        <v>12918.317624740801</v>
      </c>
      <c r="D213" s="79">
        <f>SUMIF(C_A02c!$C$5:$C$1000,'Global Results'!$M213,C_A02c!E$5:E$1000)</f>
        <v>11016.72556861339</v>
      </c>
      <c r="E213" s="79">
        <f>SUMIF(C_A02c!$C$5:$C$1000,'Global Results'!$M213,C_A02c!F$5:F$1000)</f>
        <v>12291.655605861579</v>
      </c>
      <c r="F213" s="79">
        <f>SUMIF(C_A02c!$C$5:$C$1000,'Global Results'!$M213,C_A02c!G$5:G$1000)</f>
        <v>12339.342285703138</v>
      </c>
      <c r="G213" s="79">
        <f>SUMIF(C_A02c!$C$5:$C$1000,'Global Results'!$M213,C_A02c!H$5:H$1000)</f>
        <v>13485.626182332613</v>
      </c>
      <c r="H213" s="79">
        <f>SUMIF(C_A02c!$C$5:$C$1000,'Global Results'!$M213,C_A02c!I$5:I$1000)</f>
        <v>13183.32139301355</v>
      </c>
      <c r="I213" s="79">
        <f>SUMIF(C_A02c!$C$5:$C$1000,'Global Results'!$M213,C_A02c!J$5:J$1000)</f>
        <v>12793.833059172763</v>
      </c>
      <c r="J213" s="79">
        <f>SUMIF(C_A02c!$C$5:$C$1000,'Global Results'!$M213,C_A02c!K$5:K$1000)</f>
        <v>12281.414647184916</v>
      </c>
      <c r="K213" s="79">
        <f>SUMIF(C_A02c!$C$5:$C$1000,'Global Results'!$M213,C_A02c!L$5:L$1000)</f>
        <v>11946.731301487396</v>
      </c>
      <c r="M213" s="296" t="s">
        <v>60</v>
      </c>
      <c r="N213" s="296"/>
      <c r="O213" s="296"/>
    </row>
    <row r="214" spans="1:15" x14ac:dyDescent="0.2">
      <c r="B214" s="71" t="s">
        <v>70</v>
      </c>
      <c r="C214" s="79">
        <f>SUMIF(C_A02c!$C$5:$C$1000,'Global Results'!$M214,C_A02c!D$5:D$1000)</f>
        <v>17215.371093007943</v>
      </c>
      <c r="D214" s="79">
        <f>SUMIF(C_A02c!$C$5:$C$1000,'Global Results'!$M214,C_A02c!E$5:E$1000)</f>
        <v>17352.224387465125</v>
      </c>
      <c r="E214" s="79">
        <f>SUMIF(C_A02c!$C$5:$C$1000,'Global Results'!$M214,C_A02c!F$5:F$1000)</f>
        <v>17405.218747159943</v>
      </c>
      <c r="F214" s="79">
        <f>SUMIF(C_A02c!$C$5:$C$1000,'Global Results'!$M214,C_A02c!G$5:G$1000)</f>
        <v>16288.045156863074</v>
      </c>
      <c r="G214" s="79">
        <f>SUMIF(C_A02c!$C$5:$C$1000,'Global Results'!$M214,C_A02c!H$5:H$1000)</f>
        <v>17007.575966424269</v>
      </c>
      <c r="H214" s="79">
        <f>SUMIF(C_A02c!$C$5:$C$1000,'Global Results'!$M214,C_A02c!I$5:I$1000)</f>
        <v>16491.358363711028</v>
      </c>
      <c r="I214" s="79">
        <f>SUMIF(C_A02c!$C$5:$C$1000,'Global Results'!$M214,C_A02c!J$5:J$1000)</f>
        <v>16787.686943856679</v>
      </c>
      <c r="J214" s="79">
        <f>SUMIF(C_A02c!$C$5:$C$1000,'Global Results'!$M214,C_A02c!K$5:K$1000)</f>
        <v>16811.565527299474</v>
      </c>
      <c r="K214" s="79">
        <f>SUMIF(C_A02c!$C$5:$C$1000,'Global Results'!$M214,C_A02c!L$5:L$1000)</f>
        <v>16579.039137783886</v>
      </c>
      <c r="M214" s="296" t="s">
        <v>61</v>
      </c>
      <c r="N214" s="298"/>
    </row>
    <row r="215" spans="1:15" s="18" customFormat="1" x14ac:dyDescent="0.2">
      <c r="B215" s="74" t="s">
        <v>123</v>
      </c>
      <c r="C215" s="79">
        <f>C214-C216-C217</f>
        <v>13008.430000148801</v>
      </c>
      <c r="D215" s="79">
        <f t="shared" ref="D215:K215" si="31">D214-D216-D217</f>
        <v>13219.190937851967</v>
      </c>
      <c r="E215" s="79">
        <f t="shared" si="31"/>
        <v>13291.859256629334</v>
      </c>
      <c r="F215" s="79">
        <f t="shared" si="31"/>
        <v>12174.618777905813</v>
      </c>
      <c r="G215" s="79">
        <f t="shared" si="31"/>
        <v>12893.823150598961</v>
      </c>
      <c r="H215" s="79">
        <f t="shared" si="31"/>
        <v>12424.501100313788</v>
      </c>
      <c r="I215" s="79">
        <f t="shared" si="31"/>
        <v>12755.316557472295</v>
      </c>
      <c r="J215" s="79">
        <f t="shared" si="31"/>
        <v>12816.524836364732</v>
      </c>
      <c r="K215" s="79">
        <f t="shared" si="31"/>
        <v>12632.283308523736</v>
      </c>
      <c r="M215" s="296"/>
      <c r="N215" s="298"/>
      <c r="O215" s="296"/>
    </row>
    <row r="216" spans="1:15" x14ac:dyDescent="0.2">
      <c r="B216" s="75" t="s">
        <v>124</v>
      </c>
      <c r="C216" s="78">
        <f>C677+C678</f>
        <v>2019.7160627207199</v>
      </c>
      <c r="D216" s="78">
        <f t="shared" ref="D216:K216" si="32">D677+D678</f>
        <v>1968.2189218712329</v>
      </c>
      <c r="E216" s="78">
        <f t="shared" si="32"/>
        <v>1934.4538769383369</v>
      </c>
      <c r="F216" s="78">
        <f t="shared" si="32"/>
        <v>1915.620537544437</v>
      </c>
      <c r="G216" s="78">
        <f t="shared" si="32"/>
        <v>1890.785392773535</v>
      </c>
      <c r="H216" s="78">
        <f t="shared" si="32"/>
        <v>1858.6689766517977</v>
      </c>
      <c r="I216" s="78">
        <f t="shared" si="32"/>
        <v>1833.7990319474848</v>
      </c>
      <c r="J216" s="78">
        <f t="shared" si="32"/>
        <v>1807.7197499699309</v>
      </c>
      <c r="K216" s="78">
        <f t="shared" si="32"/>
        <v>1778.78970725932</v>
      </c>
      <c r="M216" s="298"/>
      <c r="N216" s="296"/>
    </row>
    <row r="217" spans="1:15" s="18" customFormat="1" x14ac:dyDescent="0.2">
      <c r="B217" s="74" t="s">
        <v>125</v>
      </c>
      <c r="C217" s="79">
        <f>C680+C681+C682+C683</f>
        <v>2187.2250301384238</v>
      </c>
      <c r="D217" s="79">
        <f t="shared" ref="D217:K217" si="33">D680+D681+D682+D683</f>
        <v>2164.8145277419248</v>
      </c>
      <c r="E217" s="79">
        <f t="shared" si="33"/>
        <v>2178.9056135922738</v>
      </c>
      <c r="F217" s="79">
        <f t="shared" si="33"/>
        <v>2197.8058414128236</v>
      </c>
      <c r="G217" s="79">
        <f t="shared" si="33"/>
        <v>2222.967423051773</v>
      </c>
      <c r="H217" s="79">
        <f t="shared" si="33"/>
        <v>2208.1882867454428</v>
      </c>
      <c r="I217" s="79">
        <f t="shared" si="33"/>
        <v>2198.5713544368996</v>
      </c>
      <c r="J217" s="79">
        <f t="shared" si="33"/>
        <v>2187.3209409648111</v>
      </c>
      <c r="K217" s="79">
        <f t="shared" si="33"/>
        <v>2167.9661220008284</v>
      </c>
      <c r="M217" s="298"/>
      <c r="N217" s="296"/>
      <c r="O217" s="296"/>
    </row>
    <row r="218" spans="1:15" ht="16" thickBot="1" x14ac:dyDescent="0.25">
      <c r="A218"/>
      <c r="B218" s="113" t="s">
        <v>82</v>
      </c>
      <c r="C218" s="78">
        <f t="array" ref="C218">SUMIF(C_A02c!$C$5:$C$1000,'Global Results'!$M218,C_A02c!D$5:D$1000)</f>
        <v>1132.129693886211</v>
      </c>
      <c r="D218" s="78">
        <f t="array" ref="D218">SUMIF(C_A02c!$C$5:$C$1000,'Global Results'!$M218,C_A02c!E$5:E$1000)</f>
        <v>1293.718933835632</v>
      </c>
      <c r="E218" s="78">
        <f t="array" ref="E218">SUMIF(C_A02c!$C$5:$C$1000,'Global Results'!$M218,C_A02c!F$5:F$1000)</f>
        <v>1276.0560547780849</v>
      </c>
      <c r="F218" s="78">
        <f t="array" ref="F218">SUMIF(C_A02c!$C$5:$C$1000,'Global Results'!$M218,C_A02c!G$5:G$1000)</f>
        <v>1285.0697584041438</v>
      </c>
      <c r="G218" s="78">
        <f t="array" ref="G218">SUMIF(C_A02c!$C$5:$C$1000,'Global Results'!$M218,C_A02c!H$5:H$1000)</f>
        <v>1255.2776382868819</v>
      </c>
      <c r="H218" s="78">
        <f t="array" ref="H218">SUMIF(C_A02c!$C$5:$C$1000,'Global Results'!$M218,C_A02c!I$5:I$1000)</f>
        <v>1129.166823169727</v>
      </c>
      <c r="I218" s="78">
        <f t="array" ref="I218">SUMIF(C_A02c!$C$5:$C$1000,'Global Results'!$M218,C_A02c!J$5:J$1000)</f>
        <v>1016.255418501795</v>
      </c>
      <c r="J218" s="78">
        <f t="array" ref="J218">SUMIF(C_A02c!$C$5:$C$1000,'Global Results'!$M218,C_A02c!K$5:K$1000)</f>
        <v>915.90754112499303</v>
      </c>
      <c r="K218" s="78">
        <f t="array" ref="K218">SUMIF(C_A02c!$C$5:$C$1000,'Global Results'!$M218,C_A02c!L$5:L$1000)</f>
        <v>843.93720997004505</v>
      </c>
      <c r="M218" s="296" t="s">
        <v>84</v>
      </c>
      <c r="N218" s="296"/>
    </row>
    <row r="219" spans="1:15" s="18" customFormat="1" ht="16" thickTop="1" x14ac:dyDescent="0.2">
      <c r="B219" s="109" t="s">
        <v>10</v>
      </c>
      <c r="C219" s="110">
        <f>SUM(C210:C218)-C215-C216-C217</f>
        <v>54937.291197717183</v>
      </c>
      <c r="D219" s="110">
        <f t="shared" ref="D219:K219" si="34">SUM(D210:D218)-D215-D216-D217</f>
        <v>51901.315514018745</v>
      </c>
      <c r="E219" s="110">
        <f t="shared" si="34"/>
        <v>54495.916853892224</v>
      </c>
      <c r="F219" s="110">
        <f t="shared" si="34"/>
        <v>53499.358149766071</v>
      </c>
      <c r="G219" s="110">
        <f t="shared" si="34"/>
        <v>55421.743659190994</v>
      </c>
      <c r="H219" s="110">
        <f t="shared" si="34"/>
        <v>54541.838721519118</v>
      </c>
      <c r="I219" s="110">
        <f t="shared" si="34"/>
        <v>54613.835827687362</v>
      </c>
      <c r="J219" s="110">
        <f t="shared" si="34"/>
        <v>54337.317549463187</v>
      </c>
      <c r="K219" s="110">
        <f t="shared" si="34"/>
        <v>54032.104426982783</v>
      </c>
      <c r="M219" s="296"/>
      <c r="N219" s="296"/>
      <c r="O219" s="296"/>
    </row>
    <row r="220" spans="1:15" x14ac:dyDescent="0.2">
      <c r="B220" s="14"/>
      <c r="C220" s="16"/>
      <c r="D220" s="16"/>
      <c r="E220" s="16"/>
      <c r="F220" s="16"/>
      <c r="G220" s="16"/>
      <c r="H220" s="16"/>
      <c r="I220" s="16"/>
      <c r="J220" s="16"/>
      <c r="K220" s="16"/>
      <c r="L220" s="14"/>
      <c r="M220" s="297"/>
      <c r="N220" s="296"/>
    </row>
    <row r="221" spans="1:15" ht="17" x14ac:dyDescent="0.25">
      <c r="A221" s="280" t="s">
        <v>478</v>
      </c>
      <c r="B221" s="275" t="s">
        <v>413</v>
      </c>
      <c r="C221" s="282"/>
      <c r="D221" s="282"/>
      <c r="E221" s="282"/>
      <c r="F221" s="282"/>
      <c r="G221" s="282"/>
      <c r="H221" s="282"/>
      <c r="I221" s="282"/>
      <c r="J221" s="282"/>
      <c r="K221" s="282"/>
      <c r="M221" s="296"/>
      <c r="N221" s="296"/>
    </row>
    <row r="222" spans="1:15" ht="17" x14ac:dyDescent="0.25">
      <c r="B222" s="28" t="s">
        <v>414</v>
      </c>
      <c r="M222" s="296"/>
      <c r="N222" s="296"/>
    </row>
    <row r="223" spans="1:15" x14ac:dyDescent="0.2">
      <c r="M223" s="296"/>
      <c r="N223" s="296"/>
    </row>
    <row r="224" spans="1:15" x14ac:dyDescent="0.2">
      <c r="B224" s="76">
        <f>B209</f>
        <v>0</v>
      </c>
      <c r="C224" s="263">
        <v>2010</v>
      </c>
      <c r="D224" s="359">
        <v>2015</v>
      </c>
      <c r="E224" s="359">
        <v>2020</v>
      </c>
      <c r="F224" s="359">
        <v>2025</v>
      </c>
      <c r="G224" s="359">
        <v>2030</v>
      </c>
      <c r="H224" s="359">
        <v>2035</v>
      </c>
      <c r="I224" s="359">
        <v>2040</v>
      </c>
      <c r="J224" s="359">
        <v>2045</v>
      </c>
      <c r="K224" s="359">
        <v>2050</v>
      </c>
    </row>
    <row r="225" spans="1:15" x14ac:dyDescent="0.2">
      <c r="B225" s="77" t="s">
        <v>66</v>
      </c>
      <c r="C225" s="78">
        <f>SUMIF(C_A03a!$C$5:$C$1000,'Global Results'!$M225,C_A03a!D$5:D$1000)/1000</f>
        <v>56.352493031454351</v>
      </c>
      <c r="D225" s="78">
        <f>SUMIF(C_A03a!$C$5:$C$1000,'Global Results'!$M225,C_A03a!E$5:E$1000)/1000</f>
        <v>58.59292556667171</v>
      </c>
      <c r="E225" s="78">
        <f>SUMIF(C_A03a!$C$5:$C$1000,'Global Results'!$M225,C_A03a!F$5:F$1000)/1000</f>
        <v>58.82750649820769</v>
      </c>
      <c r="F225" s="78">
        <f>SUMIF(C_A03a!$C$5:$C$1000,'Global Results'!$M225,C_A03a!G$5:G$1000)/1000</f>
        <v>61.844182356712331</v>
      </c>
      <c r="G225" s="78">
        <f>SUMIF(C_A03a!$C$5:$C$1000,'Global Results'!$M225,C_A03a!H$5:H$1000)/1000</f>
        <v>63.004935264089845</v>
      </c>
      <c r="H225" s="78">
        <f>SUMIF(C_A03a!$C$5:$C$1000,'Global Results'!$M225,C_A03a!I$5:I$1000)/1000</f>
        <v>65.338314123378083</v>
      </c>
      <c r="I225" s="78">
        <f>SUMIF(C_A03a!$C$5:$C$1000,'Global Results'!$M225,C_A03a!J$5:J$1000)/1000</f>
        <v>67.981904229303865</v>
      </c>
      <c r="J225" s="78">
        <f>SUMIF(C_A03a!$C$5:$C$1000,'Global Results'!$M225,C_A03a!K$5:K$1000)/1000</f>
        <v>70.832152199183</v>
      </c>
      <c r="K225" s="78">
        <f>SUMIF(C_A03a!$C$5:$C$1000,'Global Results'!$M225,C_A03a!L$5:L$1000)/1000</f>
        <v>73.992069279541852</v>
      </c>
      <c r="M225" s="295" t="s">
        <v>73</v>
      </c>
    </row>
    <row r="226" spans="1:15" s="18" customFormat="1" x14ac:dyDescent="0.2">
      <c r="A226" s="17"/>
      <c r="B226" s="73" t="s">
        <v>81</v>
      </c>
      <c r="C226" s="79">
        <f>SUMIF(C_A03a!$C$5:$C$1000,'Global Results'!$M226,C_A03a!D$5:D$1000)/1000</f>
        <v>181.68986451251831</v>
      </c>
      <c r="D226" s="79">
        <f>SUMIF(C_A03a!$C$5:$C$1000,'Global Results'!$M226,C_A03a!E$5:E$1000)/1000</f>
        <v>105.04526481786141</v>
      </c>
      <c r="E226" s="79">
        <f>SUMIF(C_A03a!$C$5:$C$1000,'Global Results'!$M226,C_A03a!F$5:F$1000)/1000</f>
        <v>78.187707219889532</v>
      </c>
      <c r="F226" s="79">
        <f>SUMIF(C_A03a!$C$5:$C$1000,'Global Results'!$M226,C_A03a!G$5:G$1000)/1000</f>
        <v>80.242063507264064</v>
      </c>
      <c r="G226" s="79">
        <f>SUMIF(C_A03a!$C$5:$C$1000,'Global Results'!$M226,C_A03a!H$5:H$1000)/1000</f>
        <v>80.408526748689212</v>
      </c>
      <c r="H226" s="79">
        <f>SUMIF(C_A03a!$C$5:$C$1000,'Global Results'!$M226,C_A03a!I$5:I$1000)/1000</f>
        <v>89.368219843892888</v>
      </c>
      <c r="I226" s="79">
        <f>SUMIF(C_A03a!$C$5:$C$1000,'Global Results'!$M226,C_A03a!J$5:J$1000)/1000</f>
        <v>89.687110547013503</v>
      </c>
      <c r="J226" s="79">
        <f>SUMIF(C_A03a!$C$5:$C$1000,'Global Results'!$M226,C_A03a!K$5:K$1000)/1000</f>
        <v>105.44185021642484</v>
      </c>
      <c r="K226" s="79">
        <f>SUMIF(C_A03a!$C$5:$C$1000,'Global Results'!$M226,C_A03a!L$5:L$1000)/1000</f>
        <v>113.64224856356927</v>
      </c>
      <c r="M226" s="296" t="s">
        <v>74</v>
      </c>
      <c r="N226" s="296"/>
      <c r="O226" s="296"/>
    </row>
    <row r="227" spans="1:15" x14ac:dyDescent="0.2">
      <c r="B227" s="77" t="s">
        <v>63</v>
      </c>
      <c r="C227" s="78">
        <f>SUMIF(C_A03a!$C$5:$C$1000,'Global Results'!$M227,C_A03a!D$5:D$1000)/1000-C228</f>
        <v>1141.0926583397004</v>
      </c>
      <c r="D227" s="78">
        <f>SUMIF(C_A03a!$C$5:$C$1000,'Global Results'!$M227,C_A03a!E$5:E$1000)/1000-D228</f>
        <v>1167.9435316895811</v>
      </c>
      <c r="E227" s="78">
        <f>SUMIF(C_A03a!$C$5:$C$1000,'Global Results'!$M227,C_A03a!F$5:F$1000)/1000-E228</f>
        <v>983.64021628033322</v>
      </c>
      <c r="F227" s="78">
        <f>SUMIF(C_A03a!$C$5:$C$1000,'Global Results'!$M227,C_A03a!G$5:G$1000)/1000-F228</f>
        <v>933.00419053870962</v>
      </c>
      <c r="G227" s="78">
        <f>SUMIF(C_A03a!$C$5:$C$1000,'Global Results'!$M227,C_A03a!H$5:H$1000)/1000-G228</f>
        <v>856.97141651218453</v>
      </c>
      <c r="H227" s="78">
        <f>SUMIF(C_A03a!$C$5:$C$1000,'Global Results'!$M227,C_A03a!I$5:I$1000)/1000-H228</f>
        <v>797.58924531652076</v>
      </c>
      <c r="I227" s="78">
        <f>SUMIF(C_A03a!$C$5:$C$1000,'Global Results'!$M227,C_A03a!J$5:J$1000)/1000-I228</f>
        <v>725.11306882188273</v>
      </c>
      <c r="J227" s="78">
        <f>SUMIF(C_A03a!$C$5:$C$1000,'Global Results'!$M227,C_A03a!K$5:K$1000)/1000-J228</f>
        <v>655.49648723382688</v>
      </c>
      <c r="K227" s="78">
        <f>SUMIF(C_A03a!$C$5:$C$1000,'Global Results'!$M227,C_A03a!L$5:L$1000)/1000-K228</f>
        <v>480.75623795422257</v>
      </c>
      <c r="M227" s="295" t="s">
        <v>75</v>
      </c>
    </row>
    <row r="228" spans="1:15" s="18" customFormat="1" x14ac:dyDescent="0.2">
      <c r="A228" s="280" t="s">
        <v>521</v>
      </c>
      <c r="B228" s="73" t="s">
        <v>90</v>
      </c>
      <c r="C228" s="79">
        <f>-SUMIF(C_A03b!$C$5:$C$1000,'Global Results'!$M228,C_A03b!D$5:D$1000)/1000-C238</f>
        <v>0</v>
      </c>
      <c r="D228" s="79">
        <f>-SUMIF(C_A03b!$C$5:$C$1000,'Global Results'!$M228,C_A03b!E$5:E$1000)/1000-D238</f>
        <v>4.4900533844360012E-3</v>
      </c>
      <c r="E228" s="79">
        <f>-SUMIF(C_A03b!$C$5:$C$1000,'Global Results'!$M228,C_A03b!F$5:F$1000)/1000-E238</f>
        <v>4.2548368277510002E-3</v>
      </c>
      <c r="F228" s="79">
        <f>-SUMIF(C_A03b!$C$5:$C$1000,'Global Results'!$M228,C_A03b!G$5:G$1000)/1000-F238</f>
        <v>-86.166089865470369</v>
      </c>
      <c r="G228" s="79">
        <f>-SUMIF(C_A03b!$C$5:$C$1000,'Global Results'!$M228,C_A03b!H$5:H$1000)/1000-G238</f>
        <v>-154.92654201760345</v>
      </c>
      <c r="H228" s="79">
        <f>-SUMIF(C_A03b!$C$5:$C$1000,'Global Results'!$M228,C_A03b!I$5:I$1000)/1000-H238</f>
        <v>-194.15787412899783</v>
      </c>
      <c r="I228" s="79">
        <f>-SUMIF(C_A03b!$C$5:$C$1000,'Global Results'!$M228,C_A03b!J$5:J$1000)/1000-I238</f>
        <v>-253.2202207555527</v>
      </c>
      <c r="J228" s="79">
        <f>-SUMIF(C_A03b!$C$5:$C$1000,'Global Results'!$M228,C_A03b!K$5:K$1000)/1000-J238</f>
        <v>-305.08913252834719</v>
      </c>
      <c r="K228" s="79">
        <f>-SUMIF(C_A03b!$C$5:$C$1000,'Global Results'!$M228,C_A03b!L$5:L$1000)/1000-K238</f>
        <v>-270.01800487807668</v>
      </c>
      <c r="M228" s="296" t="s">
        <v>75</v>
      </c>
      <c r="N228" s="296"/>
      <c r="O228" s="296"/>
    </row>
    <row r="229" spans="1:15" x14ac:dyDescent="0.2">
      <c r="A229" s="280" t="s">
        <v>522</v>
      </c>
      <c r="B229" s="71" t="s">
        <v>428</v>
      </c>
      <c r="C229" s="78">
        <f>-SUMIF(C_A03c!$C$5:$C$999,'Global Results'!$M229,C_A03c!D$5:D$999)/1000</f>
        <v>0</v>
      </c>
      <c r="D229" s="78">
        <f>-SUMIF(C_A03c!$C$5:$C$999,'Global Results'!$M229,C_A03c!E$5:E$999)/1000</f>
        <v>0</v>
      </c>
      <c r="E229" s="78">
        <f>-SUMIF(C_A03c!$C$5:$C$999,'Global Results'!$M229,C_A03c!F$5:F$999)/1000</f>
        <v>0</v>
      </c>
      <c r="F229" s="78">
        <f>-SUMIF(C_A03c!$C$5:$C$999,'Global Results'!$M229,C_A03c!G$5:G$999)/1000</f>
        <v>-42.206438052395804</v>
      </c>
      <c r="G229" s="78">
        <f>-SUMIF(C_A03c!$C$5:$C$999,'Global Results'!$M229,C_A03c!H$5:H$999)/1000</f>
        <v>-52.967859693218365</v>
      </c>
      <c r="H229" s="78">
        <f>-SUMIF(C_A03c!$C$5:$C$999,'Global Results'!$M229,C_A03c!I$5:I$999)/1000</f>
        <v>-88.886932391383596</v>
      </c>
      <c r="I229" s="78">
        <f>-SUMIF(C_A03c!$C$5:$C$999,'Global Results'!$M229,C_A03c!J$5:J$999)/1000</f>
        <v>-122.76378356128679</v>
      </c>
      <c r="J229" s="78">
        <f>-SUMIF(C_A03c!$C$5:$C$999,'Global Results'!$M229,C_A03c!K$5:K$999)/1000</f>
        <v>-173.74378541934939</v>
      </c>
      <c r="K229" s="78">
        <f>-SUMIF(C_A03c!$C$5:$C$999,'Global Results'!$M229,C_A03c!L$5:L$999)/1000</f>
        <v>-310.18534137751311</v>
      </c>
      <c r="M229" s="297" t="s">
        <v>429</v>
      </c>
    </row>
    <row r="230" spans="1:15" x14ac:dyDescent="0.2">
      <c r="B230" s="77" t="s">
        <v>68</v>
      </c>
      <c r="C230" s="78">
        <f>SUMIF(C_A03a!$C$5:$C$1000,'Global Results'!$M230,C_A03a!D$5:D$1000)/1000-C231</f>
        <v>475.16906394730398</v>
      </c>
      <c r="D230" s="78">
        <f>SUMIF(C_A03a!$C$5:$C$1000,'Global Results'!$M230,C_A03a!E$5:E$1000)/1000-D231</f>
        <v>453.65462740436431</v>
      </c>
      <c r="E230" s="78">
        <f>SUMIF(C_A03a!$C$5:$C$1000,'Global Results'!$M230,C_A03a!F$5:F$1000)/1000-E231</f>
        <v>389.25327684826885</v>
      </c>
      <c r="F230" s="78">
        <f>SUMIF(C_A03a!$C$5:$C$1000,'Global Results'!$M230,C_A03a!G$5:G$1000)/1000-F231</f>
        <v>384.07759968064795</v>
      </c>
      <c r="G230" s="78">
        <f>SUMIF(C_A03a!$C$5:$C$1000,'Global Results'!$M230,C_A03a!H$5:H$1000)/1000-G231</f>
        <v>385.10507702362315</v>
      </c>
      <c r="H230" s="78">
        <f>SUMIF(C_A03a!$C$5:$C$1000,'Global Results'!$M230,C_A03a!I$5:I$1000)/1000-H231</f>
        <v>363.26184847496631</v>
      </c>
      <c r="I230" s="78">
        <f>SUMIF(C_A03a!$C$5:$C$1000,'Global Results'!$M230,C_A03a!J$5:J$1000)/1000-I231</f>
        <v>367.38369212410976</v>
      </c>
      <c r="J230" s="78">
        <f>SUMIF(C_A03a!$C$5:$C$1000,'Global Results'!$M230,C_A03a!K$5:K$1000)/1000-J231</f>
        <v>350.1142646993797</v>
      </c>
      <c r="K230" s="78">
        <f>SUMIF(C_A03a!$C$5:$C$1000,'Global Results'!$M230,C_A03a!L$5:L$1000)/1000-K231</f>
        <v>350.85898976370612</v>
      </c>
      <c r="M230" s="295" t="s">
        <v>76</v>
      </c>
    </row>
    <row r="231" spans="1:15" x14ac:dyDescent="0.2">
      <c r="A231" s="280" t="s">
        <v>521</v>
      </c>
      <c r="B231" s="77" t="s">
        <v>395</v>
      </c>
      <c r="C231" s="79">
        <f>-SUMIF(C_A03b!$C$5:$C$1000,'Global Results'!$M231,C_A03b!D$5:D$1000)/1000</f>
        <v>0</v>
      </c>
      <c r="D231" s="79">
        <f>-SUMIF(C_A03b!$C$5:$C$1000,'Global Results'!$M231,C_A03b!E$5:E$1000)/1000</f>
        <v>0</v>
      </c>
      <c r="E231" s="79">
        <f>-SUMIF(C_A03b!$C$5:$C$1000,'Global Results'!$M231,C_A03b!F$5:F$1000)/1000</f>
        <v>0</v>
      </c>
      <c r="F231" s="79">
        <f>-SUMIF(C_A03b!$C$5:$C$1000,'Global Results'!$M231,C_A03b!G$5:G$1000)/1000</f>
        <v>-38.812376688664443</v>
      </c>
      <c r="G231" s="79">
        <f>-SUMIF(C_A03b!$C$5:$C$1000,'Global Results'!$M231,C_A03b!H$5:H$1000)/1000</f>
        <v>-56.254156876508262</v>
      </c>
      <c r="H231" s="79">
        <f>-SUMIF(C_A03b!$C$5:$C$1000,'Global Results'!$M231,C_A03b!I$5:I$1000)/1000</f>
        <v>-79.828325203073248</v>
      </c>
      <c r="I231" s="79">
        <f>-SUMIF(C_A03b!$C$5:$C$1000,'Global Results'!$M231,C_A03b!J$5:J$1000)/1000</f>
        <v>-98.850816487473111</v>
      </c>
      <c r="J231" s="79">
        <f>-SUMIF(C_A03b!$C$5:$C$1000,'Global Results'!$M231,C_A03b!K$5:K$1000)/1000</f>
        <v>-108.08895323318343</v>
      </c>
      <c r="K231" s="79">
        <f>-SUMIF(C_A03b!$C$5:$C$1000,'Global Results'!$M231,C_A03b!L$5:L$1000)/1000</f>
        <v>-122.51647074839939</v>
      </c>
      <c r="M231" s="295" t="s">
        <v>76</v>
      </c>
    </row>
    <row r="232" spans="1:15" s="18" customFormat="1" x14ac:dyDescent="0.2">
      <c r="A232" s="17"/>
      <c r="B232" s="73" t="s">
        <v>80</v>
      </c>
      <c r="C232" s="79">
        <f>SUMIF(C_A03a!$C$5:$C$1000,'Global Results'!$M232,C_A03a!D$5:D$1000)/1000</f>
        <v>456.57995798402692</v>
      </c>
      <c r="D232" s="79">
        <f>SUMIF(C_A03a!$C$5:$C$1000,'Global Results'!$M232,C_A03a!E$5:E$1000)/1000</f>
        <v>264.91615712622382</v>
      </c>
      <c r="E232" s="79">
        <f>SUMIF(C_A03a!$C$5:$C$1000,'Global Results'!$M232,C_A03a!F$5:F$1000)/1000</f>
        <v>274.87722644099131</v>
      </c>
      <c r="F232" s="79">
        <f>SUMIF(C_A03a!$C$5:$C$1000,'Global Results'!$M232,C_A03a!G$5:G$1000)/1000</f>
        <v>321.37749455383448</v>
      </c>
      <c r="G232" s="79">
        <f>SUMIF(C_A03a!$C$5:$C$1000,'Global Results'!$M232,C_A03a!H$5:H$1000)/1000</f>
        <v>362.48293735208006</v>
      </c>
      <c r="H232" s="79">
        <f>SUMIF(C_A03a!$C$5:$C$1000,'Global Results'!$M232,C_A03a!I$5:I$1000)/1000</f>
        <v>374.88987952774272</v>
      </c>
      <c r="I232" s="79">
        <f>SUMIF(C_A03a!$C$5:$C$1000,'Global Results'!$M232,C_A03a!J$5:J$1000)/1000</f>
        <v>378.02419711911443</v>
      </c>
      <c r="J232" s="79">
        <f>SUMIF(C_A03a!$C$5:$C$1000,'Global Results'!$M232,C_A03a!K$5:K$1000)/1000</f>
        <v>388.02922277886654</v>
      </c>
      <c r="K232" s="79">
        <f>SUMIF(C_A03a!$C$5:$C$1000,'Global Results'!$M232,C_A03a!L$5:L$1000)/1000</f>
        <v>373.04345167044738</v>
      </c>
      <c r="M232" s="296" t="s">
        <v>77</v>
      </c>
      <c r="N232" s="296"/>
      <c r="O232" s="296"/>
    </row>
    <row r="233" spans="1:15" x14ac:dyDescent="0.2">
      <c r="B233" s="77" t="s">
        <v>70</v>
      </c>
      <c r="C233" s="78">
        <f>SUMIF(C_A03a!$C$5:$C$1000,'Global Results'!$M233,C_A03a!D$5:D$1000)/1000</f>
        <v>953.11573230087572</v>
      </c>
      <c r="D233" s="78">
        <f>SUMIF(C_A03a!$C$5:$C$1000,'Global Results'!$M233,C_A03a!E$5:E$1000)/1000</f>
        <v>885.782183865977</v>
      </c>
      <c r="E233" s="78">
        <f>SUMIF(C_A03a!$C$5:$C$1000,'Global Results'!$M233,C_A03a!F$5:F$1000)/1000</f>
        <v>859.72513350349891</v>
      </c>
      <c r="F233" s="78">
        <f>SUMIF(C_A03a!$C$5:$C$1000,'Global Results'!$M233,C_A03a!G$5:G$1000)/1000</f>
        <v>801.946229713408</v>
      </c>
      <c r="G233" s="78">
        <f>SUMIF(C_A03a!$C$5:$C$1000,'Global Results'!$M233,C_A03a!H$5:H$1000)/1000</f>
        <v>761.31606647533499</v>
      </c>
      <c r="H233" s="78">
        <f>SUMIF(C_A03a!$C$5:$C$1000,'Global Results'!$M233,C_A03a!I$5:I$1000)/1000</f>
        <v>736.79104945647123</v>
      </c>
      <c r="I233" s="78">
        <f>SUMIF(C_A03a!$C$5:$C$1000,'Global Results'!$M233,C_A03a!J$5:J$1000)/1000</f>
        <v>736.06926798441191</v>
      </c>
      <c r="J233" s="78">
        <f>SUMIF(C_A03a!$C$5:$C$1000,'Global Results'!$M233,C_A03a!K$5:K$1000)/1000</f>
        <v>708.36469944016346</v>
      </c>
      <c r="K233" s="78">
        <f>SUMIF(C_A03a!$C$5:$C$1000,'Global Results'!$M233,C_A03a!L$5:L$1000)/1000</f>
        <v>689.69406048234157</v>
      </c>
      <c r="M233" s="295" t="s">
        <v>78</v>
      </c>
    </row>
    <row r="234" spans="1:15" s="18" customFormat="1" x14ac:dyDescent="0.2">
      <c r="B234" s="74" t="s">
        <v>123</v>
      </c>
      <c r="C234" s="79">
        <f>C233-C235-C236</f>
        <v>920.72257854408758</v>
      </c>
      <c r="D234" s="79">
        <f t="shared" ref="D234:K234" si="35">D233-D235-D236</f>
        <v>853.25708479369985</v>
      </c>
      <c r="E234" s="79">
        <f t="shared" si="35"/>
        <v>829.45148165842716</v>
      </c>
      <c r="F234" s="79">
        <f t="shared" si="35"/>
        <v>783.1558697211949</v>
      </c>
      <c r="G234" s="79">
        <f t="shared" si="35"/>
        <v>746.7314409215702</v>
      </c>
      <c r="H234" s="79">
        <f t="shared" si="35"/>
        <v>725.84658256058185</v>
      </c>
      <c r="I234" s="79">
        <f t="shared" si="35"/>
        <v>727.81667632102426</v>
      </c>
      <c r="J234" s="79">
        <f t="shared" si="35"/>
        <v>702.5897280454169</v>
      </c>
      <c r="K234" s="79">
        <f t="shared" si="35"/>
        <v>686.15098622460539</v>
      </c>
      <c r="M234" s="296"/>
      <c r="N234" s="296"/>
      <c r="O234" s="296"/>
    </row>
    <row r="235" spans="1:15" x14ac:dyDescent="0.2">
      <c r="A235" s="280" t="s">
        <v>517</v>
      </c>
      <c r="B235" s="75" t="s">
        <v>124</v>
      </c>
      <c r="C235" s="78">
        <f>SUMIF(C_A08d!$C$5:$C$1000,'Global Results'!$M235,C_A08d!D$5:D$1000)/1000</f>
        <v>32.393153756788166</v>
      </c>
      <c r="D235" s="78">
        <f>SUMIF(C_A08d!$C$5:$C$1000,'Global Results'!$M235,C_A08d!E$5:E$1000)/1000</f>
        <v>32.525099072277165</v>
      </c>
      <c r="E235" s="78">
        <f>SUMIF(C_A08d!$C$5:$C$1000,'Global Results'!$M235,C_A08d!F$5:F$1000)/1000</f>
        <v>30.273651845071797</v>
      </c>
      <c r="F235" s="78">
        <f>SUMIF(C_A08d!$C$5:$C$1000,'Global Results'!$M235,C_A08d!G$5:G$1000)/1000</f>
        <v>18.790359992213116</v>
      </c>
      <c r="G235" s="78">
        <f>SUMIF(C_A08d!$C$5:$C$1000,'Global Results'!$M235,C_A08d!H$5:H$1000)/1000</f>
        <v>14.584625553764829</v>
      </c>
      <c r="H235" s="78">
        <f>SUMIF(C_A08d!$C$5:$C$1000,'Global Results'!$M235,C_A08d!I$5:I$1000)/1000</f>
        <v>10.944466895889382</v>
      </c>
      <c r="I235" s="78">
        <f>SUMIF(C_A08d!$C$5:$C$1000,'Global Results'!$M235,C_A08d!J$5:J$1000)/1000</f>
        <v>8.2525916633876957</v>
      </c>
      <c r="J235" s="78">
        <f>SUMIF(C_A08d!$C$5:$C$1000,'Global Results'!$M235,C_A08d!K$5:K$1000)/1000</f>
        <v>5.7749713947465837</v>
      </c>
      <c r="K235" s="78">
        <f>SUMIF(C_A08d!$C$5:$C$1000,'Global Results'!$M235,C_A08d!L$5:L$1000)/1000</f>
        <v>3.5430742577361913</v>
      </c>
      <c r="M235" s="295" t="s">
        <v>194</v>
      </c>
    </row>
    <row r="236" spans="1:15" s="18" customFormat="1" x14ac:dyDescent="0.2">
      <c r="A236" s="280" t="s">
        <v>517</v>
      </c>
      <c r="B236" s="74" t="s">
        <v>125</v>
      </c>
      <c r="C236" s="79">
        <f>SUMIF(C_A08d!$C$5:$C$1000,'Global Results'!$M236,C_A08d!D$5:D$1000)/1000</f>
        <v>0</v>
      </c>
      <c r="D236" s="79">
        <f>SUMIF(C_A08d!$C$5:$C$1000,'Global Results'!$M236,C_A08d!E$5:E$1000)/1000</f>
        <v>0</v>
      </c>
      <c r="E236" s="79">
        <f>SUMIF(C_A08d!$C$5:$C$1000,'Global Results'!$M236,C_A08d!F$5:F$1000)/1000</f>
        <v>0</v>
      </c>
      <c r="F236" s="79">
        <f>SUMIF(C_A08d!$C$5:$C$1000,'Global Results'!$M236,C_A08d!G$5:G$1000)/1000</f>
        <v>0</v>
      </c>
      <c r="G236" s="79">
        <f>SUMIF(C_A08d!$C$5:$C$1000,'Global Results'!$M236,C_A08d!H$5:H$1000)/1000</f>
        <v>0</v>
      </c>
      <c r="H236" s="79">
        <f>SUMIF(C_A08d!$C$5:$C$1000,'Global Results'!$M236,C_A08d!I$5:I$1000)/1000</f>
        <v>0</v>
      </c>
      <c r="I236" s="79">
        <f>SUMIF(C_A08d!$C$5:$C$1000,'Global Results'!$M236,C_A08d!J$5:J$1000)/1000</f>
        <v>0</v>
      </c>
      <c r="J236" s="79">
        <f>SUMIF(C_A08d!$C$5:$C$1000,'Global Results'!$M236,C_A08d!K$5:K$1000)/1000</f>
        <v>0</v>
      </c>
      <c r="K236" s="79">
        <f>SUMIF(C_A08d!$C$5:$C$1000,'Global Results'!$M236,C_A08d!L$5:L$1000)/1000</f>
        <v>0</v>
      </c>
      <c r="M236" s="296" t="s">
        <v>193</v>
      </c>
      <c r="N236" s="296"/>
      <c r="O236" s="296"/>
    </row>
    <row r="237" spans="1:15" x14ac:dyDescent="0.2">
      <c r="B237" s="71" t="s">
        <v>82</v>
      </c>
      <c r="C237" s="78">
        <f>SUMIF(C_A03a!$C$5:$C$1000,'Global Results'!$M237,C_A03a!D$5:D$1000)/1000-C238</f>
        <v>196.07852749652218</v>
      </c>
      <c r="D237" s="78">
        <f>SUMIF(C_A03a!$C$5:$C$1000,'Global Results'!$M237,C_A03a!E$5:E$1000)/1000-D238</f>
        <v>318.07185899407824</v>
      </c>
      <c r="E237" s="78">
        <f>SUMIF(C_A03a!$C$5:$C$1000,'Global Results'!$M237,C_A03a!F$5:F$1000)/1000-E238</f>
        <v>295.38359542704148</v>
      </c>
      <c r="F237" s="78">
        <f>SUMIF(C_A03a!$C$5:$C$1000,'Global Results'!$M237,C_A03a!G$5:G$1000)/1000-F238</f>
        <v>305.75781717587626</v>
      </c>
      <c r="G237" s="78">
        <f>SUMIF(C_A03a!$C$5:$C$1000,'Global Results'!$M237,C_A03a!H$5:H$1000)/1000-G238</f>
        <v>296.54465689849991</v>
      </c>
      <c r="H237" s="78">
        <f>SUMIF(C_A03a!$C$5:$C$1000,'Global Results'!$M237,C_A03a!I$5:I$1000)/1000-H238</f>
        <v>270.15493228792275</v>
      </c>
      <c r="I237" s="78">
        <f>SUMIF(C_A03a!$C$5:$C$1000,'Global Results'!$M237,C_A03a!J$5:J$1000)/1000-I238</f>
        <v>246.17380563019225</v>
      </c>
      <c r="J237" s="78">
        <f>SUMIF(C_A03a!$C$5:$C$1000,'Global Results'!$M237,C_A03a!K$5:K$1000)/1000-J238</f>
        <v>223.74662811726841</v>
      </c>
      <c r="K237" s="78">
        <f>SUMIF(C_A03a!$C$5:$C$1000,'Global Results'!$M237,C_A03a!L$5:L$1000)/1000-K238</f>
        <v>206.678360793564</v>
      </c>
      <c r="M237" s="295" t="s">
        <v>79</v>
      </c>
    </row>
    <row r="238" spans="1:15" s="18" customFormat="1" x14ac:dyDescent="0.2">
      <c r="A238" s="280" t="s">
        <v>521</v>
      </c>
      <c r="B238" s="73" t="s">
        <v>230</v>
      </c>
      <c r="C238" s="79">
        <f>-SUMIF(C_A03b!$C$5:$C$1000,'Global Results'!$M238,C_A03b!D$5:D$1000)/1000</f>
        <v>0</v>
      </c>
      <c r="D238" s="79">
        <f>-SUMIF(C_A03b!$C$5:$C$1000,'Global Results'!$M238,C_A03b!E$5:E$1000)/1000</f>
        <v>-4.4900533844360012E-3</v>
      </c>
      <c r="E238" s="79">
        <f>-SUMIF(C_A03b!$C$5:$C$1000,'Global Results'!$M238,C_A03b!F$5:F$1000)/1000</f>
        <v>-4.2548368277510002E-3</v>
      </c>
      <c r="F238" s="79">
        <f>-SUMIF(C_A03b!$C$5:$C$1000,'Global Results'!$M238,C_A03b!G$5:G$1000)/1000</f>
        <v>-4.2074837554790002E-3</v>
      </c>
      <c r="G238" s="79">
        <f>-SUMIF(C_A03b!$C$5:$C$1000,'Global Results'!$M238,C_A03b!H$5:H$1000)/1000</f>
        <v>-3.673381153157E-3</v>
      </c>
      <c r="H238" s="79">
        <f>-SUMIF(C_A03b!$C$5:$C$1000,'Global Results'!$M238,C_A03b!I$5:I$1000)/1000</f>
        <v>-3.203786595492E-3</v>
      </c>
      <c r="I238" s="79">
        <f>-SUMIF(C_A03b!$C$5:$C$1000,'Global Results'!$M238,C_A03b!J$5:J$1000)/1000</f>
        <v>-3.0615707156430002E-3</v>
      </c>
      <c r="J238" s="79">
        <f>-SUMIF(C_A03b!$C$5:$C$1000,'Global Results'!$M238,C_A03b!K$5:K$1000)/1000</f>
        <v>-2.9817248014190004E-3</v>
      </c>
      <c r="K238" s="79">
        <f>-SUMIF(C_A03b!$C$5:$C$1000,'Global Results'!$M238,C_A03b!L$5:L$1000)/1000</f>
        <v>-2.9555191744480001E-3</v>
      </c>
      <c r="M238" s="296" t="s">
        <v>79</v>
      </c>
      <c r="N238" s="296"/>
      <c r="O238" s="296"/>
    </row>
    <row r="239" spans="1:15" x14ac:dyDescent="0.2">
      <c r="A239" s="280" t="s">
        <v>522</v>
      </c>
      <c r="B239" s="71" t="s">
        <v>88</v>
      </c>
      <c r="C239" s="78">
        <f>-SUMIF(C_A03c!$C$5:$C$999,'Global Results'!$M239,C_A03c!D$5:D$999)/1000</f>
        <v>0</v>
      </c>
      <c r="D239" s="78">
        <f>-SUMIF(C_A03c!$C$5:$C$999,'Global Results'!$M239,C_A03c!E$5:E$999)/1000</f>
        <v>0</v>
      </c>
      <c r="E239" s="78">
        <f>-SUMIF(C_A03c!$C$5:$C$999,'Global Results'!$M239,C_A03c!F$5:F$999)/1000</f>
        <v>0</v>
      </c>
      <c r="F239" s="78">
        <f>-SUMIF(C_A03c!$C$5:$C$999,'Global Results'!$M239,C_A03c!G$5:G$999)/1000</f>
        <v>0</v>
      </c>
      <c r="G239" s="78">
        <f>-SUMIF(C_A03c!$C$5:$C$999,'Global Results'!$M239,C_A03c!H$5:H$999)/1000</f>
        <v>0</v>
      </c>
      <c r="H239" s="78">
        <f>-SUMIF(C_A03c!$C$5:$C$999,'Global Results'!$M239,C_A03c!I$5:I$999)/1000</f>
        <v>0</v>
      </c>
      <c r="I239" s="78">
        <f>-SUMIF(C_A03c!$C$5:$C$999,'Global Results'!$M239,C_A03c!J$5:J$999)/1000</f>
        <v>0</v>
      </c>
      <c r="J239" s="78">
        <f>-SUMIF(C_A03c!$C$5:$C$999,'Global Results'!$M239,C_A03c!K$5:K$999)/1000</f>
        <v>0</v>
      </c>
      <c r="K239" s="78">
        <f>-SUMIF(C_A03c!$C$5:$C$999,'Global Results'!$M239,C_A03c!L$5:L$999)/1000</f>
        <v>0</v>
      </c>
      <c r="M239" s="295" t="s">
        <v>86</v>
      </c>
    </row>
    <row r="240" spans="1:15" s="18" customFormat="1" x14ac:dyDescent="0.2">
      <c r="A240" s="280" t="s">
        <v>522</v>
      </c>
      <c r="B240" s="73" t="s">
        <v>89</v>
      </c>
      <c r="C240" s="79">
        <f>-SUMIF(C_A03c!$C$5:$C$999,'Global Results'!$M240,C_A03c!D$5:D$999)/1000</f>
        <v>0</v>
      </c>
      <c r="D240" s="79">
        <f>-SUMIF(C_A03c!$C$5:$C$999,'Global Results'!$M240,C_A03c!E$5:E$999)/1000</f>
        <v>0</v>
      </c>
      <c r="E240" s="79">
        <f>-SUMIF(C_A03c!$C$5:$C$999,'Global Results'!$M240,C_A03c!F$5:F$999)/1000</f>
        <v>0</v>
      </c>
      <c r="F240" s="79">
        <f>-SUMIF(C_A03c!$C$5:$C$999,'Global Results'!$M240,C_A03c!G$5:G$999)/1000</f>
        <v>0</v>
      </c>
      <c r="G240" s="79">
        <f>-SUMIF(C_A03c!$C$5:$C$999,'Global Results'!$M240,C_A03c!H$5:H$999)/1000</f>
        <v>0</v>
      </c>
      <c r="H240" s="79">
        <f>-SUMIF(C_A03c!$C$5:$C$999,'Global Results'!$M240,C_A03c!I$5:I$999)/1000</f>
        <v>0</v>
      </c>
      <c r="I240" s="79">
        <f>-SUMIF(C_A03c!$C$5:$C$999,'Global Results'!$M240,C_A03c!J$5:J$999)/1000</f>
        <v>0</v>
      </c>
      <c r="J240" s="79">
        <f>-SUMIF(C_A03c!$C$5:$C$999,'Global Results'!$M240,C_A03c!K$5:K$999)/1000</f>
        <v>0</v>
      </c>
      <c r="K240" s="79">
        <f>-SUMIF(C_A03c!$C$5:$C$999,'Global Results'!$M240,C_A03c!L$5:L$999)/1000</f>
        <v>0</v>
      </c>
      <c r="M240" s="296" t="s">
        <v>87</v>
      </c>
      <c r="N240" s="296"/>
      <c r="O240" s="296"/>
    </row>
    <row r="241" spans="1:16" x14ac:dyDescent="0.2">
      <c r="A241" s="280" t="s">
        <v>522</v>
      </c>
      <c r="B241" s="229" t="s">
        <v>396</v>
      </c>
      <c r="C241" s="79">
        <f>-SUMIF(C_A03c!$C$5:$C$999,'Global Results'!$M241,C_A03c!D$5:D$999)/1000</f>
        <v>0</v>
      </c>
      <c r="D241" s="79">
        <f>-SUMIF(C_A03c!$C$5:$C$999,'Global Results'!$M241,C_A03c!E$5:E$999)/1000</f>
        <v>0</v>
      </c>
      <c r="E241" s="79">
        <f>-SUMIF(C_A03c!$C$5:$C$999,'Global Results'!$M241,C_A03c!F$5:F$999)/1000</f>
        <v>0</v>
      </c>
      <c r="F241" s="79">
        <f>-SUMIF(C_A03c!$C$5:$C$999,'Global Results'!$M241,C_A03c!G$5:G$999)/1000</f>
        <v>0</v>
      </c>
      <c r="G241" s="79">
        <f>-SUMIF(C_A03c!$C$5:$C$999,'Global Results'!$M241,C_A03c!H$5:H$999)/1000</f>
        <v>0</v>
      </c>
      <c r="H241" s="79">
        <f>-SUMIF(C_A03c!$C$5:$C$999,'Global Results'!$M241,C_A03c!I$5:I$999)/1000</f>
        <v>0</v>
      </c>
      <c r="I241" s="79">
        <f>-SUMIF(C_A03c!$C$5:$C$999,'Global Results'!$M241,C_A03c!J$5:J$999)/1000</f>
        <v>0</v>
      </c>
      <c r="J241" s="79">
        <f>-SUMIF(C_A03c!$C$5:$C$999,'Global Results'!$M241,C_A03c!K$5:K$999)/1000</f>
        <v>0</v>
      </c>
      <c r="K241" s="79">
        <f>-SUMIF(C_A03c!$C$5:$C$999,'Global Results'!$M241,C_A03c!L$5:L$999)/1000</f>
        <v>0</v>
      </c>
      <c r="M241" s="297" t="s">
        <v>397</v>
      </c>
    </row>
    <row r="242" spans="1:16" s="18" customFormat="1" ht="16" thickBot="1" x14ac:dyDescent="0.25">
      <c r="B242" s="111" t="s">
        <v>151</v>
      </c>
      <c r="C242" s="112">
        <v>0</v>
      </c>
      <c r="D242" s="112">
        <v>1</v>
      </c>
      <c r="E242" s="112">
        <v>2</v>
      </c>
      <c r="F242" s="112">
        <v>3</v>
      </c>
      <c r="G242" s="112">
        <v>4</v>
      </c>
      <c r="H242" s="112">
        <v>5</v>
      </c>
      <c r="I242" s="112">
        <v>6</v>
      </c>
      <c r="J242" s="112">
        <v>7</v>
      </c>
      <c r="K242" s="112">
        <v>8</v>
      </c>
      <c r="M242" s="296"/>
      <c r="N242" s="296"/>
      <c r="O242" s="296"/>
    </row>
    <row r="243" spans="1:16" s="18" customFormat="1" ht="16" thickTop="1" x14ac:dyDescent="0.2">
      <c r="B243" s="106" t="s">
        <v>110</v>
      </c>
      <c r="C243" s="107">
        <f t="shared" ref="C243:K243" si="36">SUM(C225:C227)+C230+C232+C233+C237</f>
        <v>3460.0782976124019</v>
      </c>
      <c r="D243" s="107">
        <f t="shared" si="36"/>
        <v>3254.0065494647579</v>
      </c>
      <c r="E243" s="107">
        <f t="shared" si="36"/>
        <v>2939.8946622182311</v>
      </c>
      <c r="F243" s="107">
        <f t="shared" si="36"/>
        <v>2888.2495775264529</v>
      </c>
      <c r="G243" s="107">
        <f t="shared" si="36"/>
        <v>2805.8336162745018</v>
      </c>
      <c r="H243" s="107">
        <f t="shared" si="36"/>
        <v>2697.3934890308947</v>
      </c>
      <c r="I243" s="107">
        <f t="shared" si="36"/>
        <v>2610.4330464560285</v>
      </c>
      <c r="J243" s="107">
        <f t="shared" si="36"/>
        <v>2502.0253046851126</v>
      </c>
      <c r="K243" s="107">
        <f t="shared" si="36"/>
        <v>2288.665418507393</v>
      </c>
      <c r="M243" s="296"/>
      <c r="N243" s="296"/>
      <c r="O243" s="296"/>
    </row>
    <row r="244" spans="1:16" s="18" customFormat="1" ht="16" thickBot="1" x14ac:dyDescent="0.25">
      <c r="B244" s="111" t="s">
        <v>111</v>
      </c>
      <c r="C244" s="114">
        <f t="shared" ref="C244:J244" si="37">C243+C228+C231+C238</f>
        <v>3460.0782976124019</v>
      </c>
      <c r="D244" s="114">
        <f t="shared" si="37"/>
        <v>3254.0065494647579</v>
      </c>
      <c r="E244" s="114">
        <f t="shared" si="37"/>
        <v>2939.8946622182311</v>
      </c>
      <c r="F244" s="114">
        <f t="shared" si="37"/>
        <v>2763.2669034885625</v>
      </c>
      <c r="G244" s="114">
        <f t="shared" si="37"/>
        <v>2594.6492439992371</v>
      </c>
      <c r="H244" s="114">
        <f t="shared" si="37"/>
        <v>2423.4040859122283</v>
      </c>
      <c r="I244" s="114">
        <f t="shared" si="37"/>
        <v>2258.3589476422871</v>
      </c>
      <c r="J244" s="114">
        <f t="shared" si="37"/>
        <v>2088.8442371987803</v>
      </c>
      <c r="K244" s="114">
        <f>K243+K228+K231+K238</f>
        <v>1896.1279873617425</v>
      </c>
      <c r="M244" s="296"/>
      <c r="N244" s="296"/>
      <c r="O244" s="296"/>
    </row>
    <row r="245" spans="1:16" s="18" customFormat="1" ht="16" thickTop="1" x14ac:dyDescent="0.2">
      <c r="B245" s="106" t="s">
        <v>109</v>
      </c>
      <c r="C245" s="107">
        <f t="shared" ref="C245:K245" si="38">C244+C239+C240+C229+C241</f>
        <v>3460.0782976124019</v>
      </c>
      <c r="D245" s="107">
        <f t="shared" si="38"/>
        <v>3254.0065494647579</v>
      </c>
      <c r="E245" s="107">
        <f t="shared" si="38"/>
        <v>2939.8946622182311</v>
      </c>
      <c r="F245" s="107">
        <f t="shared" si="38"/>
        <v>2721.0604654361669</v>
      </c>
      <c r="G245" s="107">
        <f t="shared" si="38"/>
        <v>2541.6813843060186</v>
      </c>
      <c r="H245" s="107">
        <f t="shared" si="38"/>
        <v>2334.5171535208447</v>
      </c>
      <c r="I245" s="107">
        <f t="shared" si="38"/>
        <v>2135.5951640810003</v>
      </c>
      <c r="J245" s="107">
        <f t="shared" si="38"/>
        <v>1915.1004517794308</v>
      </c>
      <c r="K245" s="107">
        <f t="shared" si="38"/>
        <v>1585.9426459842293</v>
      </c>
      <c r="M245" s="296"/>
      <c r="N245" s="296"/>
      <c r="O245" s="296"/>
    </row>
    <row r="246" spans="1:16" s="14" customFormat="1" x14ac:dyDescent="0.2">
      <c r="B246" s="12"/>
      <c r="C246" s="283"/>
      <c r="D246" s="283"/>
      <c r="E246" s="283"/>
      <c r="F246" s="283"/>
      <c r="G246" s="283"/>
      <c r="H246" s="283"/>
      <c r="I246" s="283"/>
      <c r="J246" s="283"/>
      <c r="K246" s="283"/>
      <c r="M246" s="297"/>
      <c r="N246" s="297"/>
      <c r="O246" s="297"/>
    </row>
    <row r="247" spans="1:16" x14ac:dyDescent="0.2">
      <c r="B247" s="12"/>
      <c r="C247" s="163"/>
      <c r="D247" s="163"/>
      <c r="E247" s="163"/>
      <c r="F247" s="163"/>
      <c r="G247" s="163"/>
      <c r="H247" s="163"/>
      <c r="I247" s="163"/>
      <c r="J247" s="163"/>
      <c r="K247" s="163"/>
    </row>
    <row r="248" spans="1:16" s="14" customFormat="1" x14ac:dyDescent="0.2">
      <c r="A248" s="189"/>
      <c r="B248" s="276" t="s">
        <v>553</v>
      </c>
      <c r="C248" s="82"/>
      <c r="D248" s="82"/>
      <c r="E248" s="82"/>
      <c r="F248" s="82"/>
      <c r="G248" s="82"/>
      <c r="H248" s="82"/>
      <c r="I248" s="82"/>
      <c r="J248" s="82"/>
      <c r="K248" s="82"/>
      <c r="M248" s="297"/>
      <c r="N248" s="297"/>
      <c r="O248" s="297"/>
    </row>
    <row r="249" spans="1:16" s="14" customFormat="1" ht="17" x14ac:dyDescent="0.25">
      <c r="B249" s="28" t="s">
        <v>416</v>
      </c>
      <c r="C249" s="36"/>
      <c r="D249" s="36"/>
      <c r="E249" s="36"/>
      <c r="F249" s="36"/>
      <c r="G249" s="36"/>
      <c r="H249" s="36"/>
      <c r="I249" s="36"/>
      <c r="J249" s="36"/>
      <c r="K249" s="36"/>
      <c r="M249" s="297"/>
      <c r="N249" s="297"/>
      <c r="O249" s="297"/>
    </row>
    <row r="250" spans="1:16" s="14" customFormat="1" ht="16" thickBot="1" x14ac:dyDescent="0.25"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M250" s="297"/>
      <c r="N250" s="297"/>
      <c r="O250" s="297"/>
    </row>
    <row r="251" spans="1:16" s="14" customFormat="1" ht="16" thickBot="1" x14ac:dyDescent="0.25">
      <c r="B251" s="31">
        <f>B224</f>
        <v>0</v>
      </c>
      <c r="C251" s="263">
        <v>2010</v>
      </c>
      <c r="D251" s="263">
        <v>2015</v>
      </c>
      <c r="E251" s="263">
        <v>2020</v>
      </c>
      <c r="F251" s="263">
        <v>2025</v>
      </c>
      <c r="G251" s="263">
        <v>2030</v>
      </c>
      <c r="H251" s="263">
        <v>2035</v>
      </c>
      <c r="I251" s="263">
        <v>2040</v>
      </c>
      <c r="J251" s="263">
        <v>2045</v>
      </c>
      <c r="K251" s="263">
        <v>2050</v>
      </c>
      <c r="M251" s="297"/>
      <c r="N251" s="297"/>
      <c r="O251" s="297"/>
    </row>
    <row r="252" spans="1:16" s="14" customFormat="1" ht="17" x14ac:dyDescent="0.25">
      <c r="B252" s="35" t="s">
        <v>224</v>
      </c>
      <c r="C252" s="44">
        <f t="shared" ref="C252:K252" si="39">C245/1000</f>
        <v>3.460078297612402</v>
      </c>
      <c r="D252" s="44">
        <f t="shared" si="39"/>
        <v>3.2540065494647581</v>
      </c>
      <c r="E252" s="44">
        <f t="shared" si="39"/>
        <v>2.9398946622182311</v>
      </c>
      <c r="F252" s="44">
        <f t="shared" si="39"/>
        <v>2.721060465436167</v>
      </c>
      <c r="G252" s="44">
        <f t="shared" si="39"/>
        <v>2.5416813843060186</v>
      </c>
      <c r="H252" s="44">
        <f t="shared" si="39"/>
        <v>2.3345171535208449</v>
      </c>
      <c r="I252" s="44">
        <f t="shared" si="39"/>
        <v>2.1355951640810003</v>
      </c>
      <c r="J252" s="44">
        <f t="shared" si="39"/>
        <v>1.9151004517794308</v>
      </c>
      <c r="K252" s="44">
        <f t="shared" si="39"/>
        <v>1.5859426459842294</v>
      </c>
      <c r="M252" s="297"/>
      <c r="N252" s="297"/>
      <c r="O252" s="297"/>
      <c r="P252"/>
    </row>
    <row r="253" spans="1:16" s="14" customFormat="1" ht="17" x14ac:dyDescent="0.25">
      <c r="B253" s="45" t="s">
        <v>225</v>
      </c>
      <c r="C253" s="46">
        <f>C285</f>
        <v>22.74941956550791</v>
      </c>
      <c r="D253" s="46">
        <f t="shared" ref="D253:J253" si="40">D285</f>
        <v>25.920501108739529</v>
      </c>
      <c r="E253" s="46">
        <f t="shared" si="40"/>
        <v>26.389219845492434</v>
      </c>
      <c r="F253" s="46">
        <f t="shared" si="40"/>
        <v>26.850948885080481</v>
      </c>
      <c r="G253" s="46">
        <f t="shared" si="40"/>
        <v>29.392389228149415</v>
      </c>
      <c r="H253" s="46">
        <f t="shared" si="40"/>
        <v>25.784003813268988</v>
      </c>
      <c r="I253" s="46">
        <f t="shared" si="40"/>
        <v>24.751281385460967</v>
      </c>
      <c r="J253" s="46">
        <f t="shared" si="40"/>
        <v>20.610824810040025</v>
      </c>
      <c r="K253" s="46">
        <f>K285</f>
        <v>18.558487421621614</v>
      </c>
      <c r="M253" s="295"/>
      <c r="N253" s="297"/>
      <c r="O253" s="297"/>
    </row>
    <row r="254" spans="1:16" s="14" customFormat="1" ht="17" x14ac:dyDescent="0.25">
      <c r="B254" s="35" t="s">
        <v>226</v>
      </c>
      <c r="C254" s="44">
        <f>C253*0.025</f>
        <v>0.56873548913769778</v>
      </c>
      <c r="D254" s="44">
        <f t="shared" ref="D254:J254" si="41">D253*0.025</f>
        <v>0.64801252771848827</v>
      </c>
      <c r="E254" s="44">
        <f t="shared" si="41"/>
        <v>0.65973049613731094</v>
      </c>
      <c r="F254" s="44">
        <f t="shared" si="41"/>
        <v>0.67127372212701208</v>
      </c>
      <c r="G254" s="44">
        <f t="shared" si="41"/>
        <v>0.73480973070373545</v>
      </c>
      <c r="H254" s="44">
        <f t="shared" si="41"/>
        <v>0.6446000953317248</v>
      </c>
      <c r="I254" s="44">
        <f t="shared" si="41"/>
        <v>0.61878203463652426</v>
      </c>
      <c r="J254" s="44">
        <f t="shared" si="41"/>
        <v>0.51527062025100068</v>
      </c>
      <c r="K254" s="44">
        <f>K253*0.025</f>
        <v>0.46396218554054036</v>
      </c>
      <c r="M254" s="295"/>
      <c r="N254" s="297"/>
      <c r="O254" s="297"/>
    </row>
    <row r="255" spans="1:16" s="14" customFormat="1" ht="17" x14ac:dyDescent="0.25">
      <c r="B255" s="45" t="s">
        <v>227</v>
      </c>
      <c r="C255" s="46">
        <f>C274</f>
        <v>1.2563471643695967</v>
      </c>
      <c r="D255" s="46">
        <f t="shared" ref="D255:J255" si="42">D274</f>
        <v>0.98500518216014443</v>
      </c>
      <c r="E255" s="46">
        <f t="shared" si="42"/>
        <v>0.98759143773782654</v>
      </c>
      <c r="F255" s="46">
        <f t="shared" si="42"/>
        <v>0.9818802250320372</v>
      </c>
      <c r="G255" s="46">
        <f t="shared" si="42"/>
        <v>0.97750100655918015</v>
      </c>
      <c r="H255" s="46">
        <f t="shared" si="42"/>
        <v>0.97496855288464879</v>
      </c>
      <c r="I255" s="46">
        <f t="shared" si="42"/>
        <v>0.97118679618160264</v>
      </c>
      <c r="J255" s="46">
        <f t="shared" si="42"/>
        <v>0.96743374240390834</v>
      </c>
      <c r="K255" s="46">
        <f>K274</f>
        <v>0.98683233390057301</v>
      </c>
      <c r="M255" s="295"/>
      <c r="N255" s="297"/>
      <c r="O255" s="297"/>
    </row>
    <row r="256" spans="1:16" s="14" customFormat="1" ht="18" thickBot="1" x14ac:dyDescent="0.3">
      <c r="B256" s="47" t="s">
        <v>228</v>
      </c>
      <c r="C256" s="48">
        <f>C255*0.298</f>
        <v>0.37439145498213983</v>
      </c>
      <c r="D256" s="48">
        <f t="shared" ref="D256:J256" si="43">D255*0.298</f>
        <v>0.29353154428372302</v>
      </c>
      <c r="E256" s="48">
        <f t="shared" si="43"/>
        <v>0.29430224844587227</v>
      </c>
      <c r="F256" s="48">
        <f t="shared" si="43"/>
        <v>0.29260030705954709</v>
      </c>
      <c r="G256" s="48">
        <f t="shared" si="43"/>
        <v>0.29129529995463566</v>
      </c>
      <c r="H256" s="48">
        <f t="shared" si="43"/>
        <v>0.29054062875962533</v>
      </c>
      <c r="I256" s="48">
        <f t="shared" si="43"/>
        <v>0.28941366526211759</v>
      </c>
      <c r="J256" s="48">
        <f t="shared" si="43"/>
        <v>0.28829525523636468</v>
      </c>
      <c r="K256" s="48">
        <f>K255*0.298</f>
        <v>0.29407603550237077</v>
      </c>
      <c r="M256" s="295"/>
      <c r="N256" s="297"/>
      <c r="O256" s="297"/>
    </row>
    <row r="257" spans="1:15" s="14" customFormat="1" ht="19" thickTop="1" thickBot="1" x14ac:dyDescent="0.3">
      <c r="B257" s="49" t="s">
        <v>229</v>
      </c>
      <c r="C257" s="50">
        <f>C353</f>
        <v>4.4032052417322385</v>
      </c>
      <c r="D257" s="50">
        <f t="shared" ref="D257:J257" si="44">D353</f>
        <v>4.1955506214669676</v>
      </c>
      <c r="E257" s="50">
        <f t="shared" si="44"/>
        <v>3.8939274068014145</v>
      </c>
      <c r="F257" s="50">
        <f t="shared" si="44"/>
        <v>3.684934494622726</v>
      </c>
      <c r="G257" s="50">
        <f t="shared" si="44"/>
        <v>3.5677864149643912</v>
      </c>
      <c r="H257" s="50">
        <f t="shared" si="44"/>
        <v>3.2696578776121941</v>
      </c>
      <c r="I257" s="50">
        <f t="shared" si="44"/>
        <v>3.0437908639796429</v>
      </c>
      <c r="J257" s="50">
        <f t="shared" si="44"/>
        <v>2.7186663272667961</v>
      </c>
      <c r="K257" s="50">
        <f>K353</f>
        <v>2.3439808670271414</v>
      </c>
      <c r="M257" s="295"/>
      <c r="N257" s="297"/>
      <c r="O257" s="297"/>
    </row>
    <row r="258" spans="1:15" s="14" customFormat="1" x14ac:dyDescent="0.2">
      <c r="B258" s="51"/>
      <c r="C258" s="52"/>
      <c r="D258" s="52"/>
      <c r="E258" s="52"/>
      <c r="F258" s="52"/>
      <c r="G258" s="52"/>
      <c r="H258" s="52"/>
      <c r="I258" s="52"/>
      <c r="J258" s="52"/>
      <c r="K258" s="52"/>
      <c r="M258" s="297"/>
      <c r="N258" s="297"/>
      <c r="O258" s="297"/>
    </row>
    <row r="259" spans="1:15" x14ac:dyDescent="0.2">
      <c r="B259" s="14"/>
    </row>
    <row r="260" spans="1:15" x14ac:dyDescent="0.2">
      <c r="A260" s="280" t="s">
        <v>480</v>
      </c>
      <c r="B260" s="275" t="s">
        <v>409</v>
      </c>
    </row>
    <row r="261" spans="1:15" ht="17" x14ac:dyDescent="0.25">
      <c r="B261" s="28" t="s">
        <v>410</v>
      </c>
    </row>
    <row r="262" spans="1:15" ht="16" thickBot="1" x14ac:dyDescent="0.25"/>
    <row r="263" spans="1:15" ht="16" thickBot="1" x14ac:dyDescent="0.25">
      <c r="B263" s="31">
        <f>B251</f>
        <v>0</v>
      </c>
      <c r="C263" s="263">
        <v>2010</v>
      </c>
      <c r="D263" s="263">
        <v>2015</v>
      </c>
      <c r="E263" s="263">
        <v>2020</v>
      </c>
      <c r="F263" s="263">
        <v>2025</v>
      </c>
      <c r="G263" s="263">
        <v>2030</v>
      </c>
      <c r="H263" s="263">
        <v>2035</v>
      </c>
      <c r="I263" s="263">
        <v>2040</v>
      </c>
      <c r="J263" s="263">
        <v>2045</v>
      </c>
      <c r="K263" s="263">
        <v>2050</v>
      </c>
    </row>
    <row r="264" spans="1:15" x14ac:dyDescent="0.2">
      <c r="B264" s="32" t="s">
        <v>66</v>
      </c>
      <c r="C264" s="366">
        <f>(SUMIF(C_A03d!$B$5:$B$100,'Global Results'!$M264,C_A03d!C$5:C$100))/1000000</f>
        <v>0.87737079847091737</v>
      </c>
      <c r="D264" s="366">
        <f>(SUMIF(C_A03d!$B$5:$B$100,'Global Results'!$M264,C_A03d!D$5:D$100))/1000000</f>
        <v>0.87746257962502328</v>
      </c>
      <c r="E264" s="366">
        <f>(SUMIF(C_A03d!$B$5:$B$100,'Global Results'!$M264,C_A03d!E$5:E$100))/1000000</f>
        <v>0.87752296244794903</v>
      </c>
      <c r="F264" s="366">
        <f>(SUMIF(C_A03d!$B$5:$B$100,'Global Results'!$M264,C_A03d!F$5:F$100))/1000000</f>
        <v>0.87755497733928345</v>
      </c>
      <c r="G264" s="366">
        <f>(SUMIF(C_A03d!$B$5:$B$100,'Global Results'!$M264,C_A03d!G$5:G$100))/1000000</f>
        <v>0.8775582340867315</v>
      </c>
      <c r="H264" s="366">
        <f>(SUMIF(C_A03d!$B$5:$B$100,'Global Results'!$M264,C_A03d!H$5:H$100))/1000000</f>
        <v>0.87757900474438266</v>
      </c>
      <c r="I264" s="366">
        <f>(SUMIF(C_A03d!$B$5:$B$100,'Global Results'!$M264,C_A03d!I$5:I$100))/1000000</f>
        <v>0.87760391404551086</v>
      </c>
      <c r="J264" s="366">
        <f>(SUMIF(C_A03d!$B$5:$B$100,'Global Results'!$M264,C_A03d!J$5:J$100))/1000000</f>
        <v>0.8776311386559057</v>
      </c>
      <c r="K264" s="366">
        <f>(SUMIF(C_A03d!$B$5:$B$100,'Global Results'!$M264,C_A03d!K$5:K$100))/1000000</f>
        <v>0.8776619062952824</v>
      </c>
      <c r="M264" s="295" t="s">
        <v>99</v>
      </c>
    </row>
    <row r="265" spans="1:15" x14ac:dyDescent="0.2">
      <c r="B265" s="33" t="s">
        <v>81</v>
      </c>
      <c r="C265" s="367">
        <f>(SUMIF(C_A03d!$B$5:$B$100,'Global Results'!$M265,C_A03d!C$5:C$100))/1000000</f>
        <v>1.1041219245237421E-3</v>
      </c>
      <c r="D265" s="367">
        <f>(SUMIF(C_A03d!$B$5:$B$100,'Global Results'!$M265,C_A03d!D$5:D$100))/1000000</f>
        <v>6.5405467103717E-4</v>
      </c>
      <c r="E265" s="367">
        <f>(SUMIF(C_A03d!$B$5:$B$100,'Global Results'!$M265,C_A03d!E$5:E$100))/1000000</f>
        <v>3.1243533798133201E-4</v>
      </c>
      <c r="F265" s="367">
        <f>(SUMIF(C_A03d!$B$5:$B$100,'Global Results'!$M265,C_A03d!F$5:F$100))/1000000</f>
        <v>2.9441431863150698E-4</v>
      </c>
      <c r="G265" s="367">
        <f>(SUMIF(C_A03d!$B$5:$B$100,'Global Results'!$M265,C_A03d!G$5:G$100))/1000000</f>
        <v>2.7487409937322898E-4</v>
      </c>
      <c r="H265" s="367">
        <f>(SUMIF(C_A03d!$B$5:$B$100,'Global Results'!$M265,C_A03d!H$5:H$100))/1000000</f>
        <v>3.1513340739680303E-4</v>
      </c>
      <c r="I265" s="367">
        <f>(SUMIF(C_A03d!$B$5:$B$100,'Global Results'!$M265,C_A03d!I$5:I$100))/1000000</f>
        <v>3.1602001871159198E-4</v>
      </c>
      <c r="J265" s="367">
        <f>(SUMIF(C_A03d!$B$5:$B$100,'Global Results'!$M265,C_A03d!J$5:J$100))/1000000</f>
        <v>3.5833937817462302E-4</v>
      </c>
      <c r="K265" s="367">
        <f>(SUMIF(C_A03d!$B$5:$B$100,'Global Results'!$M265,C_A03d!K$5:K$100))/1000000</f>
        <v>4.3621065050456203E-4</v>
      </c>
      <c r="M265" s="295" t="s">
        <v>100</v>
      </c>
    </row>
    <row r="266" spans="1:15" x14ac:dyDescent="0.2">
      <c r="B266" s="32" t="s">
        <v>63</v>
      </c>
      <c r="C266" s="366">
        <f>(SUMIF(C_A03d!$B$5:$B$100,'Global Results'!$M266,C_A03d!C$5:C$100))/1000000</f>
        <v>2.0027461426722078E-2</v>
      </c>
      <c r="D266" s="366">
        <f>(SUMIF(C_A03d!$B$5:$B$100,'Global Results'!$M266,C_A03d!D$5:D$100))/1000000</f>
        <v>1.7508014255462123E-2</v>
      </c>
      <c r="E266" s="366">
        <f>(SUMIF(C_A03d!$B$5:$B$100,'Global Results'!$M266,C_A03d!E$5:E$100))/1000000</f>
        <v>1.6086394437880968E-2</v>
      </c>
      <c r="F266" s="366">
        <f>(SUMIF(C_A03d!$B$5:$B$100,'Global Results'!$M266,C_A03d!F$5:F$100))/1000000</f>
        <v>1.5170014205078099E-2</v>
      </c>
      <c r="G266" s="366">
        <f>(SUMIF(C_A03d!$B$5:$B$100,'Global Results'!$M266,C_A03d!G$5:G$100))/1000000</f>
        <v>1.3843242804552127E-2</v>
      </c>
      <c r="H266" s="366">
        <f>(SUMIF(C_A03d!$B$5:$B$100,'Global Results'!$M266,C_A03d!H$5:H$100))/1000000</f>
        <v>1.2676491660307631E-2</v>
      </c>
      <c r="I266" s="366">
        <f>(SUMIF(C_A03d!$B$5:$B$100,'Global Results'!$M266,C_A03d!I$5:I$100))/1000000</f>
        <v>1.1637100875841456E-2</v>
      </c>
      <c r="J266" s="366">
        <f>(SUMIF(C_A03d!$B$5:$B$100,'Global Results'!$M266,C_A03d!J$5:J$100))/1000000</f>
        <v>1.0160010827512772E-2</v>
      </c>
      <c r="K266" s="366">
        <f>(SUMIF(C_A03d!$B$5:$B$100,'Global Results'!$M266,C_A03d!K$5:K$100))/1000000</f>
        <v>8.0772681799825101E-3</v>
      </c>
      <c r="M266" s="295" t="s">
        <v>106</v>
      </c>
    </row>
    <row r="267" spans="1:15" x14ac:dyDescent="0.2">
      <c r="B267" s="33" t="s">
        <v>68</v>
      </c>
      <c r="C267" s="367">
        <f>(SUMIF(C_A03d!$B$5:$B$100,'Global Results'!$M267,C_A03d!C$5:C$100))/1000000</f>
        <v>0.2730200101451013</v>
      </c>
      <c r="D267" s="367">
        <f>(SUMIF(C_A03d!$B$5:$B$100,'Global Results'!$M267,C_A03d!D$5:D$100))/1000000</f>
        <v>5.6600502338671485E-3</v>
      </c>
      <c r="E267" s="367">
        <f>(SUMIF(C_A03d!$B$5:$B$100,'Global Results'!$M267,C_A03d!E$5:E$100))/1000000</f>
        <v>1.1888030664091815E-2</v>
      </c>
      <c r="F267" s="367">
        <f>(SUMIF(C_A03d!$B$5:$B$100,'Global Results'!$M267,C_A03d!F$5:F$100))/1000000</f>
        <v>7.770814689671177E-3</v>
      </c>
      <c r="G267" s="367">
        <f>(SUMIF(C_A03d!$B$5:$B$100,'Global Results'!$M267,C_A03d!G$5:G$100))/1000000</f>
        <v>5.98434275850988E-3</v>
      </c>
      <c r="H267" s="367">
        <f>(SUMIF(C_A03d!$B$5:$B$100,'Global Results'!$M267,C_A03d!H$5:H$100))/1000000</f>
        <v>8.2772422611963881E-3</v>
      </c>
      <c r="I267" s="367">
        <f>(SUMIF(C_A03d!$B$5:$B$100,'Global Results'!$M267,C_A03d!I$5:I$100))/1000000</f>
        <v>7.8472176834726536E-3</v>
      </c>
      <c r="J267" s="367">
        <f>(SUMIF(C_A03d!$B$5:$B$100,'Global Results'!$M267,C_A03d!J$5:J$100))/1000000</f>
        <v>1.0162769914379009E-2</v>
      </c>
      <c r="K267" s="367">
        <f>(SUMIF(C_A03d!$B$5:$B$100,'Global Results'!$M267,C_A03d!K$5:K$100))/1000000</f>
        <v>3.3097688132285578E-2</v>
      </c>
      <c r="M267" s="295" t="s">
        <v>101</v>
      </c>
    </row>
    <row r="268" spans="1:15" x14ac:dyDescent="0.2">
      <c r="B268" s="32" t="s">
        <v>69</v>
      </c>
      <c r="C268" s="366">
        <f>(SUMIF(C_A03d!$B$5:$B$100,'Global Results'!$M268,C_A03d!C$5:C$100))/1000000</f>
        <v>8.3595274157628012E-3</v>
      </c>
      <c r="D268" s="366">
        <f>(SUMIF(C_A03d!$B$5:$B$100,'Global Results'!$M268,C_A03d!D$5:D$100))/1000000</f>
        <v>1.1669547051731647E-2</v>
      </c>
      <c r="E268" s="366">
        <f>(SUMIF(C_A03d!$B$5:$B$100,'Global Results'!$M268,C_A03d!E$5:E$100))/1000000</f>
        <v>1.183856846003385E-2</v>
      </c>
      <c r="F268" s="366">
        <f>(SUMIF(C_A03d!$B$5:$B$100,'Global Results'!$M268,C_A03d!F$5:F$100))/1000000</f>
        <v>1.3611303905455029E-2</v>
      </c>
      <c r="G268" s="366">
        <f>(SUMIF(C_A03d!$B$5:$B$100,'Global Results'!$M268,C_A03d!G$5:G$100))/1000000</f>
        <v>1.4374461308450999E-2</v>
      </c>
      <c r="H268" s="366">
        <f>(SUMIF(C_A03d!$B$5:$B$100,'Global Results'!$M268,C_A03d!H$5:H$100))/1000000</f>
        <v>1.2393659306951535E-2</v>
      </c>
      <c r="I268" s="366">
        <f>(SUMIF(C_A03d!$B$5:$B$100,'Global Results'!$M268,C_A03d!I$5:I$100))/1000000</f>
        <v>1.040011396226621E-2</v>
      </c>
      <c r="J268" s="366">
        <f>(SUMIF(C_A03d!$B$5:$B$100,'Global Results'!$M268,C_A03d!J$5:J$100))/1000000</f>
        <v>8.0080032148955992E-3</v>
      </c>
      <c r="K268" s="366">
        <f>(SUMIF(C_A03d!$B$5:$B$100,'Global Results'!$M268,C_A03d!K$5:K$100))/1000000</f>
        <v>7.60344024954176E-3</v>
      </c>
      <c r="M268" s="295" t="s">
        <v>102</v>
      </c>
    </row>
    <row r="269" spans="1:15" x14ac:dyDescent="0.2">
      <c r="B269" s="39" t="s">
        <v>70</v>
      </c>
      <c r="C269" s="368">
        <f>(SUMIF(C_A03d!$B$5:$B$100,'Global Results'!$M269,C_A03d!C$5:C$100))/1000000</f>
        <v>7.5695372258428179E-2</v>
      </c>
      <c r="D269" s="368">
        <f>(SUMIF(C_A03d!$B$5:$B$100,'Global Results'!$M269,C_A03d!D$5:D$100))/1000000</f>
        <v>7.0553082956306953E-2</v>
      </c>
      <c r="E269" s="368">
        <f>(SUMIF(C_A03d!$B$5:$B$100,'Global Results'!$M269,C_A03d!E$5:E$100))/1000000</f>
        <v>6.862037232717319E-2</v>
      </c>
      <c r="F269" s="368">
        <f>(SUMIF(C_A03d!$B$5:$B$100,'Global Results'!$M269,C_A03d!F$5:F$100))/1000000</f>
        <v>6.5999281660348644E-2</v>
      </c>
      <c r="G269" s="368">
        <f>(SUMIF(C_A03d!$B$5:$B$100,'Global Results'!$M269,C_A03d!G$5:G$100))/1000000</f>
        <v>6.4005648461252049E-2</v>
      </c>
      <c r="H269" s="368">
        <f>(SUMIF(C_A03d!$B$5:$B$100,'Global Results'!$M269,C_A03d!H$5:H$100))/1000000</f>
        <v>6.2387001118430943E-2</v>
      </c>
      <c r="I269" s="368">
        <f>(SUMIF(C_A03d!$B$5:$B$100,'Global Results'!$M269,C_A03d!I$5:I$100))/1000000</f>
        <v>6.2148282487657205E-2</v>
      </c>
      <c r="J269" s="368">
        <f>(SUMIF(C_A03d!$B$5:$B$100,'Global Results'!$M269,C_A03d!J$5:J$100))/1000000</f>
        <v>5.9990242686234263E-2</v>
      </c>
      <c r="K269" s="368">
        <f>(SUMIF(C_A03d!$B$5:$B$100,'Global Results'!$M269,C_A03d!K$5:K$100))/1000000</f>
        <v>5.8919819356364145E-2</v>
      </c>
      <c r="M269" s="295" t="s">
        <v>103</v>
      </c>
    </row>
    <row r="270" spans="1:15" x14ac:dyDescent="0.2">
      <c r="B270" s="37" t="s">
        <v>123</v>
      </c>
      <c r="C270" s="369">
        <f>C269-C271-C272</f>
        <v>5.6417700711208198E-2</v>
      </c>
      <c r="D270" s="369">
        <f t="shared" ref="D270:J270" si="45">D269-D271-D272</f>
        <v>5.1657198700933785E-2</v>
      </c>
      <c r="E270" s="369">
        <f t="shared" si="45"/>
        <v>4.9657637944167277E-2</v>
      </c>
      <c r="F270" s="369">
        <f t="shared" si="45"/>
        <v>4.7156602812674496E-2</v>
      </c>
      <c r="G270" s="369">
        <f t="shared" si="45"/>
        <v>4.518937172875475E-2</v>
      </c>
      <c r="H270" s="369">
        <f t="shared" si="45"/>
        <v>4.3922331256278188E-2</v>
      </c>
      <c r="I270" s="369">
        <f t="shared" si="45"/>
        <v>4.3881767442690268E-2</v>
      </c>
      <c r="J270" s="369">
        <f t="shared" si="45"/>
        <v>4.2046270192539217E-2</v>
      </c>
      <c r="K270" s="369">
        <f>K269-K271-K272</f>
        <v>4.1296493952610008E-2</v>
      </c>
    </row>
    <row r="271" spans="1:15" x14ac:dyDescent="0.2">
      <c r="A271" s="280" t="s">
        <v>530</v>
      </c>
      <c r="B271" s="34" t="s">
        <v>124</v>
      </c>
      <c r="C271" s="368">
        <f>(SUMIF(C_A03e!$B$5:$B$100,'Global Results'!$M271,C_A03e!C$5:C$100))/1000000</f>
        <v>6.9502935549365452E-3</v>
      </c>
      <c r="D271" s="368">
        <f>(SUMIF(C_A03e!$B$5:$B$100,'Global Results'!$M271,C_A03e!D$5:D$100))/1000000</f>
        <v>6.882574720730358E-3</v>
      </c>
      <c r="E271" s="368">
        <f>(SUMIF(C_A03e!$B$5:$B$100,'Global Results'!$M271,C_A03e!E$5:E$100))/1000000</f>
        <v>7.1553411601082912E-3</v>
      </c>
      <c r="F271" s="368">
        <f>(SUMIF(C_A03e!$B$5:$B$100,'Global Results'!$M271,C_A03e!F$5:F$100))/1000000</f>
        <v>7.149692041301209E-3</v>
      </c>
      <c r="G271" s="368">
        <f>(SUMIF(C_A03e!$B$5:$B$100,'Global Results'!$M271,C_A03e!G$5:G$100))/1000000</f>
        <v>7.2743467498233676E-3</v>
      </c>
      <c r="H271" s="368">
        <f>(SUMIF(C_A03e!$B$5:$B$100,'Global Results'!$M271,C_A03e!H$5:H$100))/1000000</f>
        <v>7.118259349939972E-3</v>
      </c>
      <c r="I271" s="368">
        <f>(SUMIF(C_A03e!$B$5:$B$100,'Global Results'!$M271,C_A03e!I$5:I$100))/1000000</f>
        <v>7.0713778375376679E-3</v>
      </c>
      <c r="J271" s="368">
        <f>(SUMIF(C_A03e!$B$5:$B$100,'Global Results'!$M271,C_A03e!J$5:J$100))/1000000</f>
        <v>6.9074985164671613E-3</v>
      </c>
      <c r="K271" s="368">
        <f>(SUMIF(C_A03e!$B$5:$B$100,'Global Results'!$M271,C_A03e!K$5:K$100))/1000000</f>
        <v>6.7630218551238486E-3</v>
      </c>
      <c r="M271" s="298" t="s">
        <v>194</v>
      </c>
    </row>
    <row r="272" spans="1:15" x14ac:dyDescent="0.2">
      <c r="A272" s="280" t="s">
        <v>530</v>
      </c>
      <c r="B272" s="40" t="s">
        <v>125</v>
      </c>
      <c r="C272" s="370">
        <f>(SUMIF(C_A03e!$B$5:$B$100,'Global Results'!$M272,C_A03e!C$5:C$100))/1000000</f>
        <v>1.2327377992283428E-2</v>
      </c>
      <c r="D272" s="370">
        <f>(SUMIF(C_A03e!$B$5:$B$100,'Global Results'!$M272,C_A03e!D$5:D$100))/1000000</f>
        <v>1.2013309534642812E-2</v>
      </c>
      <c r="E272" s="370">
        <f>(SUMIF(C_A03e!$B$5:$B$100,'Global Results'!$M272,C_A03e!E$5:E$100))/1000000</f>
        <v>1.1807393222897627E-2</v>
      </c>
      <c r="F272" s="370">
        <f>(SUMIF(C_A03e!$B$5:$B$100,'Global Results'!$M272,C_A03e!F$5:F$100))/1000000</f>
        <v>1.1692986806372938E-2</v>
      </c>
      <c r="G272" s="370">
        <f>(SUMIF(C_A03e!$B$5:$B$100,'Global Results'!$M272,C_A03e!G$5:G$100))/1000000</f>
        <v>1.1541929982673926E-2</v>
      </c>
      <c r="H272" s="370">
        <f>(SUMIF(C_A03e!$B$5:$B$100,'Global Results'!$M272,C_A03e!H$5:H$100))/1000000</f>
        <v>1.1346410512212784E-2</v>
      </c>
      <c r="I272" s="370">
        <f>(SUMIF(C_A03e!$B$5:$B$100,'Global Results'!$M272,C_A03e!I$5:I$100))/1000000</f>
        <v>1.1195137207429269E-2</v>
      </c>
      <c r="J272" s="370">
        <f>(SUMIF(C_A03e!$B$5:$B$100,'Global Results'!$M272,C_A03e!J$5:J$100))/1000000</f>
        <v>1.103647397722789E-2</v>
      </c>
      <c r="K272" s="370">
        <f>(SUMIF(C_A03e!$B$5:$B$100,'Global Results'!$M272,C_A03e!K$5:K$100))/1000000</f>
        <v>1.086030354863029E-2</v>
      </c>
      <c r="M272" s="298" t="s">
        <v>193</v>
      </c>
    </row>
    <row r="273" spans="1:13" ht="16" thickBot="1" x14ac:dyDescent="0.25">
      <c r="B273" s="41" t="s">
        <v>82</v>
      </c>
      <c r="C273" s="371">
        <f>(SUMIF(C_A03d!$B$5:$B$100,'Global Results'!$M273,C_A03d!C$5:C$100))/1000000</f>
        <v>7.6987272814143799E-4</v>
      </c>
      <c r="D273" s="371">
        <f>(SUMIF(C_A03d!$B$5:$B$100,'Global Results'!$M273,C_A03d!D$5:D$100))/1000000</f>
        <v>1.497853366715965E-3</v>
      </c>
      <c r="E273" s="371">
        <f>(SUMIF(C_A03d!$B$5:$B$100,'Global Results'!$M273,C_A03d!E$5:E$100))/1000000</f>
        <v>1.322674062716426E-3</v>
      </c>
      <c r="F273" s="371">
        <f>(SUMIF(C_A03d!$B$5:$B$100,'Global Results'!$M273,C_A03d!F$5:F$100))/1000000</f>
        <v>1.479418913569071E-3</v>
      </c>
      <c r="G273" s="371">
        <f>(SUMIF(C_A03d!$B$5:$B$100,'Global Results'!$M273,C_A03d!G$5:G$100))/1000000</f>
        <v>1.4602030403103549E-3</v>
      </c>
      <c r="H273" s="371">
        <f>(SUMIF(C_A03d!$B$5:$B$100,'Global Results'!$M273,C_A03d!H$5:H$100))/1000000</f>
        <v>1.3400203859828851E-3</v>
      </c>
      <c r="I273" s="371">
        <f>(SUMIF(C_A03d!$B$5:$B$100,'Global Results'!$M273,C_A03d!I$5:I$100))/1000000</f>
        <v>1.2341471081425042E-3</v>
      </c>
      <c r="J273" s="371">
        <f>(SUMIF(C_A03d!$B$5:$B$100,'Global Results'!$M273,C_A03d!J$5:J$100))/1000000</f>
        <v>1.1232377268065241E-3</v>
      </c>
      <c r="K273" s="371">
        <f>(SUMIF(C_A03d!$B$5:$B$100,'Global Results'!$M273,C_A03d!K$5:K$100))/1000000</f>
        <v>1.0360010366120759E-3</v>
      </c>
      <c r="M273" s="295" t="s">
        <v>104</v>
      </c>
    </row>
    <row r="274" spans="1:13" ht="17" thickTop="1" thickBot="1" x14ac:dyDescent="0.25">
      <c r="B274" s="42" t="s">
        <v>10</v>
      </c>
      <c r="C274" s="372">
        <f>SUM(C264:C273)-C272-C271-C270</f>
        <v>1.2563471643695967</v>
      </c>
      <c r="D274" s="372">
        <f t="shared" ref="D274:J274" si="46">SUM(D264:D273)-D272-D271-D270</f>
        <v>0.98500518216014443</v>
      </c>
      <c r="E274" s="372">
        <f t="shared" si="46"/>
        <v>0.98759143773782654</v>
      </c>
      <c r="F274" s="372">
        <f t="shared" si="46"/>
        <v>0.9818802250320372</v>
      </c>
      <c r="G274" s="372">
        <f t="shared" si="46"/>
        <v>0.97750100655918015</v>
      </c>
      <c r="H274" s="372">
        <f t="shared" si="46"/>
        <v>0.97496855288464879</v>
      </c>
      <c r="I274" s="372">
        <f t="shared" si="46"/>
        <v>0.97118679618160264</v>
      </c>
      <c r="J274" s="372">
        <f t="shared" si="46"/>
        <v>0.96743374240390834</v>
      </c>
      <c r="K274" s="372">
        <f>SUM(K264:K273)-K272-K271-K270</f>
        <v>0.98683233390057301</v>
      </c>
    </row>
    <row r="275" spans="1:13" x14ac:dyDescent="0.2">
      <c r="A275" s="280" t="s">
        <v>531</v>
      </c>
      <c r="B275" s="32" t="s">
        <v>66</v>
      </c>
      <c r="C275" s="373">
        <f>((SUMIF(C_A03f!$B$5:$B$100,'Global Results'!$M275,C_A03f!C$5:C$100))/1000)/1000</f>
        <v>9.1579522218572968</v>
      </c>
      <c r="D275" s="373">
        <f>((SUMIF(C_A03f!$B$5:$B$100,'Global Results'!$M275,C_A03f!D$5:D$100))/1000)/1000</f>
        <v>8.7898872535175236</v>
      </c>
      <c r="E275" s="373">
        <f>((SUMIF(C_A03f!$B$5:$B$100,'Global Results'!$M275,C_A03f!E$5:E$100))/1000)/1000</f>
        <v>8.8089775706969462</v>
      </c>
      <c r="F275" s="373">
        <f>((SUMIF(C_A03f!$B$5:$B$100,'Global Results'!$M275,C_A03f!F$5:F$100))/1000)/1000</f>
        <v>8.8826784907860947</v>
      </c>
      <c r="G275" s="373">
        <f>((SUMIF(C_A03f!$B$5:$B$100,'Global Results'!$M275,C_A03f!G$5:G$100))/1000)/1000</f>
        <v>8.8388579981201012</v>
      </c>
      <c r="H275" s="373">
        <f>((SUMIF(C_A03f!$B$5:$B$100,'Global Results'!$M275,C_A03f!H$5:H$100))/1000)/1000</f>
        <v>8.8515333032090631</v>
      </c>
      <c r="I275" s="373">
        <f>((SUMIF(C_A03f!$B$5:$B$100,'Global Results'!$M275,C_A03f!I$5:I$100))/1000)/1000</f>
        <v>8.8571065792566355</v>
      </c>
      <c r="J275" s="373">
        <f>((SUMIF(C_A03f!$B$5:$B$100,'Global Results'!$M275,C_A03f!J$5:J$100))/1000)/1000</f>
        <v>8.880858461973828</v>
      </c>
      <c r="K275" s="373">
        <f>((SUMIF(C_A03f!$B$5:$B$100,'Global Results'!$M275,C_A03f!K$5:K$100))/1000)/1000</f>
        <v>8.9292926486624715</v>
      </c>
      <c r="M275" s="295" t="s">
        <v>93</v>
      </c>
    </row>
    <row r="276" spans="1:13" x14ac:dyDescent="0.2">
      <c r="B276" s="33" t="s">
        <v>81</v>
      </c>
      <c r="C276" s="374">
        <f>((SUMIF(C_A03f!$B$5:$B$100,'Global Results'!$M276,C_A03f!C$5:C$100))/1000)/1000</f>
        <v>4.1399984474261055E-2</v>
      </c>
      <c r="D276" s="374">
        <f>((SUMIF(C_A03f!$B$5:$B$100,'Global Results'!$M276,C_A03f!D$5:D$100))/1000)/1000</f>
        <v>2.6570236083963823E-2</v>
      </c>
      <c r="E276" s="374">
        <f>((SUMIF(C_A03f!$B$5:$B$100,'Global Results'!$M276,C_A03f!E$5:E$100))/1000)/1000</f>
        <v>1.5465878758456059E-2</v>
      </c>
      <c r="F276" s="374">
        <f>((SUMIF(C_A03f!$B$5:$B$100,'Global Results'!$M276,C_A03f!F$5:F$100))/1000)/1000</f>
        <v>1.5655853125232676E-2</v>
      </c>
      <c r="G276" s="374">
        <f>((SUMIF(C_A03f!$B$5:$B$100,'Global Results'!$M276,C_A03f!G$5:G$100))/1000)/1000</f>
        <v>1.4509156627975327E-2</v>
      </c>
      <c r="H276" s="374">
        <f>((SUMIF(C_A03f!$B$5:$B$100,'Global Results'!$M276,C_A03f!H$5:H$100))/1000)/1000</f>
        <v>1.750205632745316E-2</v>
      </c>
      <c r="I276" s="374">
        <f>((SUMIF(C_A03f!$B$5:$B$100,'Global Results'!$M276,C_A03f!I$5:I$100))/1000)/1000</f>
        <v>1.8017068835776927E-2</v>
      </c>
      <c r="J276" s="374">
        <f>((SUMIF(C_A03f!$B$5:$B$100,'Global Results'!$M276,C_A03f!J$5:J$100))/1000)/1000</f>
        <v>2.0160076827235529E-2</v>
      </c>
      <c r="K276" s="374">
        <f>((SUMIF(C_A03f!$B$5:$B$100,'Global Results'!$M276,C_A03f!K$5:K$100))/1000)/1000</f>
        <v>2.396318000975569E-2</v>
      </c>
      <c r="M276" s="295" t="s">
        <v>98</v>
      </c>
    </row>
    <row r="277" spans="1:13" x14ac:dyDescent="0.2">
      <c r="B277" s="32" t="s">
        <v>63</v>
      </c>
      <c r="C277" s="373">
        <f>((SUMIF(C_A03f!$B$5:$B$100,'Global Results'!$M277,C_A03f!C$5:C$100))/1000)/1000</f>
        <v>1.1132545418984905E-2</v>
      </c>
      <c r="D277" s="373">
        <f>((SUMIF(C_A03f!$B$5:$B$100,'Global Results'!$M277,C_A03f!D$5:D$100))/1000)/1000</f>
        <v>1.0317843691929148E-2</v>
      </c>
      <c r="E277" s="373">
        <f>((SUMIF(C_A03f!$B$5:$B$100,'Global Results'!$M277,C_A03f!E$5:E$100))/1000)/1000</f>
        <v>7.9217536936605926E-3</v>
      </c>
      <c r="F277" s="373">
        <f>((SUMIF(C_A03f!$B$5:$B$100,'Global Results'!$M277,C_A03f!F$5:F$100))/1000)/1000</f>
        <v>7.5774627628518512E-3</v>
      </c>
      <c r="G277" s="373">
        <f>((SUMIF(C_A03f!$B$5:$B$100,'Global Results'!$M277,C_A03f!G$5:G$100))/1000)/1000</f>
        <v>7.2545571357579631E-3</v>
      </c>
      <c r="H277" s="373">
        <f>((SUMIF(C_A03f!$B$5:$B$100,'Global Results'!$M277,C_A03f!H$5:H$100))/1000)/1000</f>
        <v>6.5086913351601544E-3</v>
      </c>
      <c r="I277" s="373">
        <f>((SUMIF(C_A03f!$B$5:$B$100,'Global Results'!$M277,C_A03f!I$5:I$100))/1000)/1000</f>
        <v>6.3250564035495591E-3</v>
      </c>
      <c r="J277" s="373">
        <f>((SUMIF(C_A03f!$B$5:$B$100,'Global Results'!$M277,C_A03f!J$5:J$100))/1000)/1000</f>
        <v>5.5444819497860228E-3</v>
      </c>
      <c r="K277" s="373">
        <f>((SUMIF(C_A03f!$B$5:$B$100,'Global Results'!$M277,C_A03f!K$5:K$100))/1000)/1000</f>
        <v>4.1429309145305402E-3</v>
      </c>
      <c r="M277" s="295" t="s">
        <v>105</v>
      </c>
    </row>
    <row r="278" spans="1:13" x14ac:dyDescent="0.2">
      <c r="B278" s="33" t="s">
        <v>68</v>
      </c>
      <c r="C278" s="374">
        <f>((SUMIF(C_A03f!$B$5:$B$100,'Global Results'!$M278,C_A03f!C$5:C$100))/1000)/1000</f>
        <v>0.34089744145387529</v>
      </c>
      <c r="D278" s="374">
        <f>((SUMIF(C_A03f!$B$5:$B$100,'Global Results'!$M278,C_A03f!D$5:D$100))/1000)/1000</f>
        <v>3.4477890839867291E-2</v>
      </c>
      <c r="E278" s="374">
        <f>((SUMIF(C_A03f!$B$5:$B$100,'Global Results'!$M278,C_A03f!E$5:E$100))/1000)/1000</f>
        <v>0.21413845750979779</v>
      </c>
      <c r="F278" s="374">
        <f>((SUMIF(C_A03f!$B$5:$B$100,'Global Results'!$M278,C_A03f!F$5:F$100))/1000)/1000</f>
        <v>0.32752212571164169</v>
      </c>
      <c r="G278" s="374">
        <f>((SUMIF(C_A03f!$B$5:$B$100,'Global Results'!$M278,C_A03f!G$5:G$100))/1000)/1000</f>
        <v>0.30020582643350802</v>
      </c>
      <c r="H278" s="374">
        <f>((SUMIF(C_A03f!$B$5:$B$100,'Global Results'!$M278,C_A03f!H$5:H$100))/1000)/1000</f>
        <v>0.49870444776907552</v>
      </c>
      <c r="I278" s="374">
        <f>((SUMIF(C_A03f!$B$5:$B$100,'Global Results'!$M278,C_A03f!I$5:I$100))/1000)/1000</f>
        <v>0.47204880738516969</v>
      </c>
      <c r="J278" s="374">
        <f>((SUMIF(C_A03f!$B$5:$B$100,'Global Results'!$M278,C_A03f!J$5:J$100))/1000)/1000</f>
        <v>0.65561434367411187</v>
      </c>
      <c r="K278" s="374">
        <f>((SUMIF(C_A03f!$B$5:$B$100,'Global Results'!$M278,C_A03f!K$5:K$100))/1000)/1000</f>
        <v>0.70901870010491441</v>
      </c>
      <c r="M278" s="295" t="s">
        <v>94</v>
      </c>
    </row>
    <row r="279" spans="1:13" x14ac:dyDescent="0.2">
      <c r="B279" s="32" t="s">
        <v>69</v>
      </c>
      <c r="C279" s="373">
        <f>((SUMIF(C_A03f!$B$5:$B$100,'Global Results'!$M279,C_A03f!C$5:C$100))/1000)/1000</f>
        <v>1.2081186449802463</v>
      </c>
      <c r="D279" s="373">
        <f>((SUMIF(C_A03f!$B$5:$B$100,'Global Results'!$M279,C_A03f!D$5:D$100))/1000)/1000</f>
        <v>1.5230745581605756</v>
      </c>
      <c r="E279" s="373">
        <f>((SUMIF(C_A03f!$B$5:$B$100,'Global Results'!$M279,C_A03f!E$5:E$100))/1000)/1000</f>
        <v>1.5500385831443879</v>
      </c>
      <c r="F279" s="373">
        <f>((SUMIF(C_A03f!$B$5:$B$100,'Global Results'!$M279,C_A03f!F$5:F$100))/1000)/1000</f>
        <v>1.6812884674524216</v>
      </c>
      <c r="G279" s="373">
        <f>((SUMIF(C_A03f!$B$5:$B$100,'Global Results'!$M279,C_A03f!G$5:G$100))/1000)/1000</f>
        <v>1.7352985708813711</v>
      </c>
      <c r="H279" s="373">
        <f>((SUMIF(C_A03f!$B$5:$B$100,'Global Results'!$M279,C_A03f!H$5:H$100))/1000)/1000</f>
        <v>1.5869406883622146</v>
      </c>
      <c r="I279" s="373">
        <f>((SUMIF(C_A03f!$B$5:$B$100,'Global Results'!$M279,C_A03f!I$5:I$100))/1000)/1000</f>
        <v>1.4380577399871799</v>
      </c>
      <c r="J279" s="373">
        <f>((SUMIF(C_A03f!$B$5:$B$100,'Global Results'!$M279,C_A03f!J$5:J$100))/1000)/1000</f>
        <v>1.2400496202697799</v>
      </c>
      <c r="K279" s="373">
        <f>((SUMIF(C_A03f!$B$5:$B$100,'Global Results'!$M279,C_A03f!K$5:K$100))/1000)/1000</f>
        <v>1.2107896812815859</v>
      </c>
      <c r="M279" s="295" t="s">
        <v>95</v>
      </c>
    </row>
    <row r="280" spans="1:13" x14ac:dyDescent="0.2">
      <c r="B280" s="39" t="s">
        <v>70</v>
      </c>
      <c r="C280" s="374">
        <f>((SUMIF(C_A03f!$B$5:$B$100,'Global Results'!$M280,C_A03f!C$5:C$100))/1000)/1000</f>
        <v>5.1867137730923898E-2</v>
      </c>
      <c r="D280" s="374">
        <f>((SUMIF(C_A03f!$B$5:$B$100,'Global Results'!$M280,C_A03f!D$5:D$100))/1000)/1000</f>
        <v>4.8467975091963572E-2</v>
      </c>
      <c r="E280" s="374">
        <f>((SUMIF(C_A03f!$B$5:$B$100,'Global Results'!$M280,C_A03f!E$5:E$100))/1000)/1000</f>
        <v>4.7477225087283935E-2</v>
      </c>
      <c r="F280" s="374">
        <f>((SUMIF(C_A03f!$B$5:$B$100,'Global Results'!$M280,C_A03f!F$5:F$100))/1000)/1000</f>
        <v>4.567886497429368E-2</v>
      </c>
      <c r="G280" s="374">
        <f>((SUMIF(C_A03f!$B$5:$B$100,'Global Results'!$M280,C_A03f!G$5:G$100))/1000)/1000</f>
        <v>4.4375610732439272E-2</v>
      </c>
      <c r="H280" s="374">
        <f>((SUMIF(C_A03f!$B$5:$B$100,'Global Results'!$M280,C_A03f!H$5:H$100))/1000)/1000</f>
        <v>4.2499493367501633E-2</v>
      </c>
      <c r="I280" s="374">
        <f>((SUMIF(C_A03f!$B$5:$B$100,'Global Results'!$M280,C_A03f!I$5:I$100))/1000)/1000</f>
        <v>4.2211288289872258E-2</v>
      </c>
      <c r="J280" s="374">
        <f>((SUMIF(C_A03f!$B$5:$B$100,'Global Results'!$M280,C_A03f!J$5:J$100))/1000)/1000</f>
        <v>4.0058163400603398E-2</v>
      </c>
      <c r="K280" s="374">
        <f>((SUMIF(C_A03f!$B$5:$B$100,'Global Results'!$M280,C_A03f!K$5:K$100))/1000)/1000</f>
        <v>3.9689383324939355E-2</v>
      </c>
      <c r="M280" s="295" t="s">
        <v>96</v>
      </c>
    </row>
    <row r="281" spans="1:13" x14ac:dyDescent="0.2">
      <c r="B281" s="37" t="s">
        <v>123</v>
      </c>
      <c r="C281" s="373">
        <f>C280-C282-C283</f>
        <v>3.8284320345989692E-2</v>
      </c>
      <c r="D281" s="373">
        <f t="shared" ref="D281:J281" si="47">D280-D282-D283</f>
        <v>3.5177755572591771E-2</v>
      </c>
      <c r="E281" s="373">
        <f t="shared" si="47"/>
        <v>3.393769716107644E-2</v>
      </c>
      <c r="F281" s="373">
        <f t="shared" si="47"/>
        <v>3.2323334074440158E-2</v>
      </c>
      <c r="G281" s="373">
        <f t="shared" si="47"/>
        <v>3.1067857400105328E-2</v>
      </c>
      <c r="H281" s="373">
        <f t="shared" si="47"/>
        <v>2.9536861189437567E-2</v>
      </c>
      <c r="I281" s="373">
        <f t="shared" si="47"/>
        <v>2.9403655233136955E-2</v>
      </c>
      <c r="J281" s="373">
        <f t="shared" si="47"/>
        <v>2.7602548278050566E-2</v>
      </c>
      <c r="K281" s="373">
        <f>K280-K282-K283</f>
        <v>2.7534533707258155E-2</v>
      </c>
    </row>
    <row r="282" spans="1:13" x14ac:dyDescent="0.2">
      <c r="A282" s="280" t="s">
        <v>532</v>
      </c>
      <c r="B282" s="34" t="s">
        <v>124</v>
      </c>
      <c r="C282" s="369">
        <f>(SUMIF(C_A03g!$B$5:$B$100,'Global Results'!$M282,C_A03g!C$5:C$100))/1000000</f>
        <v>1.9042056795989929E-3</v>
      </c>
      <c r="D282" s="369">
        <f>(SUMIF(C_A03g!$B$5:$B$100,'Global Results'!$M282,C_A03g!D$5:D$100))/1000000</f>
        <v>1.8917927779944041E-3</v>
      </c>
      <c r="E282" s="369">
        <f>(SUMIF(C_A03g!$B$5:$B$100,'Global Results'!$M282,C_A03g!E$5:E$100))/1000000</f>
        <v>2.3242051938910488E-3</v>
      </c>
      <c r="F282" s="369">
        <f>(SUMIF(C_A03g!$B$5:$B$100,'Global Results'!$M282,C_A03g!F$5:F$100))/1000000</f>
        <v>2.2101727550556897E-3</v>
      </c>
      <c r="G282" s="369">
        <f>(SUMIF(C_A03g!$B$5:$B$100,'Global Results'!$M282,C_A03g!G$5:G$100))/1000000</f>
        <v>2.2683731950813072E-3</v>
      </c>
      <c r="H282" s="369">
        <f>(SUMIF(C_A03g!$B$5:$B$100,'Global Results'!$M282,C_A03g!H$5:H$100))/1000000</f>
        <v>2.0728562436693001E-3</v>
      </c>
      <c r="I282" s="369">
        <f>(SUMIF(C_A03g!$B$5:$B$100,'Global Results'!$M282,C_A03g!I$5:I$100))/1000000</f>
        <v>2.0243286987794229E-3</v>
      </c>
      <c r="J282" s="369">
        <f>(SUMIF(C_A03g!$B$5:$B$100,'Global Results'!$M282,C_A03g!J$5:J$100))/1000000</f>
        <v>1.7863994100303E-3</v>
      </c>
      <c r="K282" s="369">
        <f>(SUMIF(C_A03g!$B$5:$B$100,'Global Results'!$M282,C_A03g!K$5:K$100))/1000000</f>
        <v>1.623912757642947E-3</v>
      </c>
      <c r="M282" s="298" t="s">
        <v>194</v>
      </c>
    </row>
    <row r="283" spans="1:13" x14ac:dyDescent="0.2">
      <c r="A283" s="280" t="s">
        <v>532</v>
      </c>
      <c r="B283" s="40" t="s">
        <v>125</v>
      </c>
      <c r="C283" s="375">
        <f>(SUMIF(C_A03g!$B$5:$B$100,'Global Results'!$M283,C_A03g!C$5:C$100))/1000000</f>
        <v>1.1678611705335211E-2</v>
      </c>
      <c r="D283" s="375">
        <f>(SUMIF(C_A03g!$B$5:$B$100,'Global Results'!$M283,C_A03g!D$5:D$100))/1000000</f>
        <v>1.13984267413774E-2</v>
      </c>
      <c r="E283" s="375">
        <f>(SUMIF(C_A03g!$B$5:$B$100,'Global Results'!$M283,C_A03g!E$5:E$100))/1000000</f>
        <v>1.1215322732316442E-2</v>
      </c>
      <c r="F283" s="375">
        <f>(SUMIF(C_A03g!$B$5:$B$100,'Global Results'!$M283,C_A03g!F$5:F$100))/1000000</f>
        <v>1.1145358144797833E-2</v>
      </c>
      <c r="G283" s="375">
        <f>(SUMIF(C_A03g!$B$5:$B$100,'Global Results'!$M283,C_A03g!G$5:G$100))/1000000</f>
        <v>1.1039380137252634E-2</v>
      </c>
      <c r="H283" s="375">
        <f>(SUMIF(C_A03g!$B$5:$B$100,'Global Results'!$M283,C_A03g!H$5:H$100))/1000000</f>
        <v>1.0889775934394766E-2</v>
      </c>
      <c r="I283" s="375">
        <f>(SUMIF(C_A03g!$B$5:$B$100,'Global Results'!$M283,C_A03g!I$5:I$100))/1000000</f>
        <v>1.0783304357955882E-2</v>
      </c>
      <c r="J283" s="375">
        <f>(SUMIF(C_A03g!$B$5:$B$100,'Global Results'!$M283,C_A03g!J$5:J$100))/1000000</f>
        <v>1.0669215712522528E-2</v>
      </c>
      <c r="K283" s="375">
        <f>(SUMIF(C_A03g!$B$5:$B$100,'Global Results'!$M283,C_A03g!K$5:K$100))/1000000</f>
        <v>1.0530936860038252E-2</v>
      </c>
      <c r="M283" s="298" t="s">
        <v>193</v>
      </c>
    </row>
    <row r="284" spans="1:13" ht="16" thickBot="1" x14ac:dyDescent="0.25">
      <c r="B284" s="67" t="s">
        <v>107</v>
      </c>
      <c r="C284" s="376">
        <f>((SUMIF(C_A03f!$B$5:$B$100,'Global Results'!$M284,C_A03f!C$5:C$100))/1000)/1000</f>
        <v>11.938051589592323</v>
      </c>
      <c r="D284" s="376">
        <f>((SUMIF(C_A03f!$B$5:$B$100,'Global Results'!$M284,C_A03f!D$5:D$100))/1000)/1000</f>
        <v>15.487705351353704</v>
      </c>
      <c r="E284" s="376">
        <f>((SUMIF(C_A03f!$B$5:$B$100,'Global Results'!$M284,C_A03f!E$5:E$100))/1000)/1000</f>
        <v>15.745200376601897</v>
      </c>
      <c r="F284" s="376">
        <f>((SUMIF(C_A03f!$B$5:$B$100,'Global Results'!$M284,C_A03f!F$5:F$100))/1000)/1000</f>
        <v>15.890547620267942</v>
      </c>
      <c r="G284" s="376">
        <f>((SUMIF(C_A03f!$B$5:$B$100,'Global Results'!$M284,C_A03f!G$5:G$100))/1000)/1000</f>
        <v>18.451887508218267</v>
      </c>
      <c r="H284" s="376">
        <f>((SUMIF(C_A03f!$B$5:$B$100,'Global Results'!$M284,C_A03f!H$5:H$100))/1000)/1000</f>
        <v>14.780315132898519</v>
      </c>
      <c r="I284" s="376">
        <f>((SUMIF(C_A03f!$B$5:$B$100,'Global Results'!$M284,C_A03f!I$5:I$100))/1000)/1000</f>
        <v>13.917514845302785</v>
      </c>
      <c r="J284" s="376">
        <f>((SUMIF(C_A03f!$B$5:$B$100,'Global Results'!$M284,C_A03f!J$5:J$100))/1000)/1000</f>
        <v>9.7685396619446827</v>
      </c>
      <c r="K284" s="376">
        <f>((SUMIF(C_A03f!$B$5:$B$100,'Global Results'!$M284,C_A03f!K$5:K$100))/1000)/1000</f>
        <v>7.6415908973234163</v>
      </c>
      <c r="M284" s="295" t="s">
        <v>97</v>
      </c>
    </row>
    <row r="285" spans="1:13" ht="17" thickTop="1" thickBot="1" x14ac:dyDescent="0.25">
      <c r="B285" s="69" t="s">
        <v>10</v>
      </c>
      <c r="C285" s="115">
        <f t="shared" ref="C285:J285" si="48">SUM(C275:C284)-C283-C282-C281</f>
        <v>22.74941956550791</v>
      </c>
      <c r="D285" s="115">
        <f t="shared" si="48"/>
        <v>25.920501108739529</v>
      </c>
      <c r="E285" s="115">
        <f t="shared" si="48"/>
        <v>26.389219845492434</v>
      </c>
      <c r="F285" s="115">
        <f t="shared" si="48"/>
        <v>26.850948885080481</v>
      </c>
      <c r="G285" s="115">
        <f t="shared" si="48"/>
        <v>29.392389228149415</v>
      </c>
      <c r="H285" s="115">
        <f t="shared" si="48"/>
        <v>25.784003813268988</v>
      </c>
      <c r="I285" s="115">
        <f t="shared" si="48"/>
        <v>24.751281385460967</v>
      </c>
      <c r="J285" s="115">
        <f t="shared" si="48"/>
        <v>20.610824810040025</v>
      </c>
      <c r="K285" s="115">
        <f>SUM(K275:K284)-K283-K282-K281</f>
        <v>18.558487421621614</v>
      </c>
    </row>
    <row r="286" spans="1:13" x14ac:dyDescent="0.2">
      <c r="C286" s="24"/>
      <c r="D286" s="24"/>
      <c r="E286" s="24"/>
      <c r="F286" s="24"/>
      <c r="G286" s="24"/>
      <c r="H286" s="24"/>
      <c r="I286" s="24"/>
      <c r="J286" s="24"/>
      <c r="K286" s="24"/>
    </row>
    <row r="288" spans="1:13" ht="17" x14ac:dyDescent="0.25">
      <c r="A288" s="280" t="s">
        <v>533</v>
      </c>
      <c r="B288" s="275" t="s">
        <v>411</v>
      </c>
      <c r="C288" s="25"/>
      <c r="D288" s="25"/>
      <c r="E288" s="25"/>
      <c r="F288" s="25"/>
      <c r="G288" s="25"/>
      <c r="H288" s="25"/>
      <c r="I288" s="25"/>
      <c r="J288" s="25"/>
      <c r="K288" s="25"/>
    </row>
    <row r="289" spans="2:18" ht="17" x14ac:dyDescent="0.25">
      <c r="B289" s="28" t="s">
        <v>412</v>
      </c>
    </row>
    <row r="290" spans="2:18" ht="16" thickBot="1" x14ac:dyDescent="0.25"/>
    <row r="291" spans="2:18" ht="16" thickBot="1" x14ac:dyDescent="0.25">
      <c r="B291" s="53"/>
      <c r="C291" s="263">
        <v>2010</v>
      </c>
      <c r="D291" s="263">
        <v>2015</v>
      </c>
      <c r="E291" s="263">
        <v>2020</v>
      </c>
      <c r="F291" s="263">
        <v>2025</v>
      </c>
      <c r="G291" s="263">
        <v>2030</v>
      </c>
      <c r="H291" s="263">
        <v>2035</v>
      </c>
      <c r="I291" s="263">
        <v>2040</v>
      </c>
      <c r="J291" s="263">
        <v>2045</v>
      </c>
      <c r="K291" s="263">
        <v>2050</v>
      </c>
    </row>
    <row r="292" spans="2:18" x14ac:dyDescent="0.2">
      <c r="B292" s="335" t="s">
        <v>542</v>
      </c>
      <c r="C292" s="54">
        <f>(SUMIF(C_A03h!$B$5:$B$98,'Global Results'!$M292,C_A03h!C$5:C$98))/1000</f>
        <v>285.33412757742497</v>
      </c>
      <c r="D292" s="54">
        <f>(SUMIF(C_A03h!$B$5:$B$98,'Global Results'!$M292,C_A03h!D$5:D$98))/1000</f>
        <v>281.03500095742999</v>
      </c>
      <c r="E292" s="54">
        <f>(SUMIF(C_A03h!$B$5:$B$98,'Global Results'!$M292,C_A03h!E$5:E$98))/1000</f>
        <v>254.119870466328</v>
      </c>
      <c r="F292" s="54">
        <f>(SUMIF(C_A03h!$B$5:$B$98,'Global Results'!$M292,C_A03h!F$5:F$98))/1000</f>
        <v>261.03663347614196</v>
      </c>
      <c r="G292" s="54">
        <f>(SUMIF(C_A03h!$B$5:$B$98,'Global Results'!$M292,C_A03h!G$5:G$98))/1000</f>
        <v>239.28308977384498</v>
      </c>
      <c r="H292" s="54">
        <f>(SUMIF(C_A03h!$B$5:$B$98,'Global Results'!$M292,C_A03h!H$5:H$98))/1000</f>
        <v>223.95777409417499</v>
      </c>
      <c r="I292" s="54">
        <f>(SUMIF(C_A03h!$B$5:$B$98,'Global Results'!$M292,C_A03h!I$5:I$98))/1000</f>
        <v>213.25092431599199</v>
      </c>
      <c r="J292" s="54">
        <f>(SUMIF(C_A03h!$B$5:$B$98,'Global Results'!$M292,C_A03h!J$5:J$98))/1000</f>
        <v>210.24013252111399</v>
      </c>
      <c r="K292" s="54">
        <f>(SUMIF(C_A03h!$B$5:$B$98,'Global Results'!$M292,C_A03h!K$5:K$98))/1000</f>
        <v>193.55314554529099</v>
      </c>
      <c r="M292" s="295" t="s">
        <v>542</v>
      </c>
      <c r="N292" s="295" t="s">
        <v>75</v>
      </c>
      <c r="O292" s="295" t="s">
        <v>79</v>
      </c>
      <c r="P292" s="21" t="s">
        <v>86</v>
      </c>
      <c r="Q292" s="21" t="s">
        <v>87</v>
      </c>
      <c r="R292" s="21" t="s">
        <v>91</v>
      </c>
    </row>
    <row r="293" spans="2:18" x14ac:dyDescent="0.2">
      <c r="B293" s="335" t="s">
        <v>543</v>
      </c>
      <c r="C293" s="55">
        <f>(SUMIF(C_A03h!$B$5:$B$98,'Global Results'!$M293,C_A03h!C$5:C$98))/1000</f>
        <v>730.45040545026507</v>
      </c>
      <c r="D293" s="55">
        <f>(SUMIF(C_A03h!$B$5:$B$98,'Global Results'!$M293,C_A03h!D$5:D$98))/1000</f>
        <v>686.37113451676805</v>
      </c>
      <c r="E293" s="55">
        <f>(SUMIF(C_A03h!$B$5:$B$98,'Global Results'!$M293,C_A03h!E$5:E$98))/1000</f>
        <v>516.75125046707899</v>
      </c>
      <c r="F293" s="55">
        <f>(SUMIF(C_A03h!$B$5:$B$98,'Global Results'!$M293,C_A03h!F$5:F$98))/1000</f>
        <v>491.59982916792399</v>
      </c>
      <c r="G293" s="55">
        <f>(SUMIF(C_A03h!$B$5:$B$98,'Global Results'!$M293,C_A03h!G$5:G$98))/1000</f>
        <v>430.14985052193401</v>
      </c>
      <c r="H293" s="55">
        <f>(SUMIF(C_A03h!$B$5:$B$98,'Global Results'!$M293,C_A03h!H$5:H$98))/1000</f>
        <v>368.69987187594404</v>
      </c>
      <c r="I293" s="55">
        <f>(SUMIF(C_A03h!$B$5:$B$98,'Global Results'!$M293,C_A03h!I$5:I$98))/1000</f>
        <v>307.24989322995299</v>
      </c>
      <c r="J293" s="55">
        <f>(SUMIF(C_A03h!$B$5:$B$98,'Global Results'!$M293,C_A03h!J$5:J$98))/1000</f>
        <v>245.79991458396299</v>
      </c>
      <c r="K293" s="55">
        <f>(SUMIF(C_A03h!$B$5:$B$98,'Global Results'!$M293,C_A03h!K$5:K$98))/1000</f>
        <v>184.34993593797202</v>
      </c>
      <c r="M293" s="295" t="s">
        <v>543</v>
      </c>
      <c r="N293" s="295" t="s">
        <v>75</v>
      </c>
      <c r="O293" s="295" t="s">
        <v>79</v>
      </c>
      <c r="P293" s="21" t="s">
        <v>86</v>
      </c>
      <c r="Q293" s="21" t="s">
        <v>87</v>
      </c>
      <c r="R293" s="21" t="s">
        <v>91</v>
      </c>
    </row>
    <row r="294" spans="2:18" x14ac:dyDescent="0.2">
      <c r="B294" s="335" t="s">
        <v>544</v>
      </c>
      <c r="C294" s="54">
        <f>(SUMIF(C_A03h!$B$5:$B$98,'Global Results'!$M294,C_A03h!C$5:C$98))/1000</f>
        <v>487.24971433667298</v>
      </c>
      <c r="D294" s="54">
        <f>(SUMIF(C_A03h!$B$5:$B$98,'Global Results'!$M294,C_A03h!D$5:D$98))/1000</f>
        <v>448.42265979860201</v>
      </c>
      <c r="E294" s="54">
        <f>(SUMIF(C_A03h!$B$5:$B$98,'Global Results'!$M294,C_A03h!E$5:E$98))/1000</f>
        <v>465.44350595723199</v>
      </c>
      <c r="F294" s="54">
        <f>(SUMIF(C_A03h!$B$5:$B$98,'Global Results'!$M294,C_A03h!F$5:F$98))/1000</f>
        <v>399.25708187110399</v>
      </c>
      <c r="G294" s="54">
        <f>(SUMIF(C_A03h!$B$5:$B$98,'Global Results'!$M294,C_A03h!G$5:G$98))/1000</f>
        <v>398.63836898963001</v>
      </c>
      <c r="H294" s="54">
        <f>(SUMIF(C_A03h!$B$5:$B$98,'Global Results'!$M294,C_A03h!H$5:H$98))/1000</f>
        <v>397.53217601229301</v>
      </c>
      <c r="I294" s="54">
        <f>(SUMIF(C_A03h!$B$5:$B$98,'Global Results'!$M294,C_A03h!I$5:I$98))/1000</f>
        <v>376.37078110508401</v>
      </c>
      <c r="J294" s="54">
        <f>(SUMIF(C_A03h!$B$5:$B$98,'Global Results'!$M294,C_A03h!J$5:J$98))/1000</f>
        <v>317.00599811996301</v>
      </c>
      <c r="K294" s="54">
        <f>(SUMIF(C_A03h!$B$5:$B$98,'Global Results'!$M294,C_A03h!K$5:K$98))/1000</f>
        <v>255.443187056862</v>
      </c>
      <c r="M294" s="295" t="s">
        <v>544</v>
      </c>
      <c r="N294" s="295" t="s">
        <v>75</v>
      </c>
      <c r="O294" s="295" t="s">
        <v>79</v>
      </c>
      <c r="P294" s="21" t="s">
        <v>86</v>
      </c>
      <c r="Q294" s="21" t="s">
        <v>87</v>
      </c>
      <c r="R294" s="21" t="s">
        <v>91</v>
      </c>
    </row>
    <row r="295" spans="2:18" x14ac:dyDescent="0.2">
      <c r="B295" s="335" t="s">
        <v>545</v>
      </c>
      <c r="C295" s="55">
        <f>(SUMIF(C_A03h!$B$5:$B$98,'Global Results'!$M295,C_A03h!C$5:C$98))/1000</f>
        <v>272.65459029750002</v>
      </c>
      <c r="D295" s="55">
        <f>(SUMIF(C_A03h!$B$5:$B$98,'Global Results'!$M295,C_A03h!D$5:D$98))/1000</f>
        <v>262.310983716799</v>
      </c>
      <c r="E295" s="55">
        <f>(SUMIF(C_A03h!$B$5:$B$98,'Global Results'!$M295,C_A03h!E$5:E$98))/1000</f>
        <v>242.134275584742</v>
      </c>
      <c r="F295" s="55">
        <f>(SUMIF(C_A03h!$B$5:$B$98,'Global Results'!$M295,C_A03h!F$5:F$98))/1000</f>
        <v>209.66715367227798</v>
      </c>
      <c r="G295" s="55">
        <f>(SUMIF(C_A03h!$B$5:$B$98,'Global Results'!$M295,C_A03h!G$5:G$98))/1000</f>
        <v>179.51230308659299</v>
      </c>
      <c r="H295" s="55">
        <f>(SUMIF(C_A03h!$B$5:$B$98,'Global Results'!$M295,C_A03h!H$5:H$98))/1000</f>
        <v>166.63716331014299</v>
      </c>
      <c r="I295" s="55">
        <f>(SUMIF(C_A03h!$B$5:$B$98,'Global Results'!$M295,C_A03h!I$5:I$98))/1000</f>
        <v>153.69068141731799</v>
      </c>
      <c r="J295" s="55">
        <f>(SUMIF(C_A03h!$B$5:$B$98,'Global Results'!$M295,C_A03h!J$5:J$98))/1000</f>
        <v>146.40197480401199</v>
      </c>
      <c r="K295" s="55">
        <f>(SUMIF(C_A03h!$B$5:$B$98,'Global Results'!$M295,C_A03h!K$5:K$98))/1000</f>
        <v>140.797296566108</v>
      </c>
      <c r="M295" s="295" t="s">
        <v>545</v>
      </c>
      <c r="N295" s="295" t="s">
        <v>75</v>
      </c>
      <c r="O295" s="295" t="s">
        <v>79</v>
      </c>
      <c r="P295" s="21" t="s">
        <v>86</v>
      </c>
      <c r="Q295" s="21" t="s">
        <v>87</v>
      </c>
      <c r="R295" s="21" t="s">
        <v>91</v>
      </c>
    </row>
    <row r="296" spans="2:18" x14ac:dyDescent="0.2">
      <c r="B296" s="335" t="s">
        <v>546</v>
      </c>
      <c r="C296" s="54">
        <f>(SUMIF(C_A03h!$B$5:$B$98,'Global Results'!$M296,C_A03h!C$5:C$98))/1000</f>
        <v>329.557404133631</v>
      </c>
      <c r="D296" s="54">
        <f>(SUMIF(C_A03h!$B$5:$B$98,'Global Results'!$M296,C_A03h!D$5:D$98))/1000</f>
        <v>264.17233403495902</v>
      </c>
      <c r="E296" s="54">
        <f>(SUMIF(C_A03h!$B$5:$B$98,'Global Results'!$M296,C_A03h!E$5:E$98))/1000</f>
        <v>288.60120220007002</v>
      </c>
      <c r="F296" s="54">
        <f>(SUMIF(C_A03h!$B$5:$B$98,'Global Results'!$M296,C_A03h!F$5:F$98))/1000</f>
        <v>284.294509798734</v>
      </c>
      <c r="G296" s="54">
        <f>(SUMIF(C_A03h!$B$5:$B$98,'Global Results'!$M296,C_A03h!G$5:G$98))/1000</f>
        <v>278.003631715371</v>
      </c>
      <c r="H296" s="54">
        <f>(SUMIF(C_A03h!$B$5:$B$98,'Global Results'!$M296,C_A03h!H$5:H$98))/1000</f>
        <v>251.99200345136998</v>
      </c>
      <c r="I296" s="54">
        <f>(SUMIF(C_A03h!$B$5:$B$98,'Global Results'!$M296,C_A03h!I$5:I$98))/1000</f>
        <v>258.16767206958502</v>
      </c>
      <c r="J296" s="54">
        <f>(SUMIF(C_A03h!$B$5:$B$98,'Global Results'!$M296,C_A03h!J$5:J$98))/1000</f>
        <v>241.82384793221601</v>
      </c>
      <c r="K296" s="54">
        <f>(SUMIF(C_A03h!$B$5:$B$98,'Global Results'!$M296,C_A03h!K$5:K$98))/1000</f>
        <v>207.398027659766</v>
      </c>
      <c r="M296" s="295" t="s">
        <v>546</v>
      </c>
      <c r="N296" s="295" t="s">
        <v>75</v>
      </c>
      <c r="O296" s="295" t="s">
        <v>79</v>
      </c>
      <c r="P296" s="21" t="s">
        <v>86</v>
      </c>
      <c r="Q296" s="21" t="s">
        <v>87</v>
      </c>
      <c r="R296" s="21" t="s">
        <v>91</v>
      </c>
    </row>
    <row r="297" spans="2:18" x14ac:dyDescent="0.2">
      <c r="B297" s="335" t="s">
        <v>547</v>
      </c>
      <c r="C297" s="55">
        <f>(SUMIF(C_A03h!$B$5:$B$98,'Global Results'!$M297,C_A03h!C$5:C$98))/1000</f>
        <v>426.59832182928795</v>
      </c>
      <c r="D297" s="55">
        <f>(SUMIF(C_A03h!$B$5:$B$98,'Global Results'!$M297,C_A03h!D$5:D$98))/1000</f>
        <v>399.18269444153401</v>
      </c>
      <c r="E297" s="55">
        <f>(SUMIF(C_A03h!$B$5:$B$98,'Global Results'!$M297,C_A03h!E$5:E$98))/1000</f>
        <v>344.301768179796</v>
      </c>
      <c r="F297" s="55">
        <f>(SUMIF(C_A03h!$B$5:$B$98,'Global Results'!$M297,C_A03h!F$5:F$98))/1000</f>
        <v>360.354952376526</v>
      </c>
      <c r="G297" s="55">
        <f>(SUMIF(C_A03h!$B$5:$B$98,'Global Results'!$M297,C_A03h!G$5:G$98))/1000</f>
        <v>342.81770811988696</v>
      </c>
      <c r="H297" s="55">
        <f>(SUMIF(C_A03h!$B$5:$B$98,'Global Results'!$M297,C_A03h!H$5:H$98))/1000</f>
        <v>330.972576685913</v>
      </c>
      <c r="I297" s="55">
        <f>(SUMIF(C_A03h!$B$5:$B$98,'Global Results'!$M297,C_A03h!I$5:I$98))/1000</f>
        <v>306.35436102201203</v>
      </c>
      <c r="J297" s="55">
        <f>(SUMIF(C_A03h!$B$5:$B$98,'Global Results'!$M297,C_A03h!J$5:J$98))/1000</f>
        <v>291.27255742676397</v>
      </c>
      <c r="K297" s="55">
        <f>(SUMIF(C_A03h!$B$5:$B$98,'Global Results'!$M297,C_A03h!K$5:K$98))/1000</f>
        <v>236.711201581544</v>
      </c>
      <c r="M297" s="295" t="s">
        <v>547</v>
      </c>
      <c r="N297" s="295" t="s">
        <v>75</v>
      </c>
      <c r="O297" s="295" t="s">
        <v>79</v>
      </c>
      <c r="P297" s="21" t="s">
        <v>86</v>
      </c>
      <c r="Q297" s="21" t="s">
        <v>87</v>
      </c>
      <c r="R297" s="21" t="s">
        <v>91</v>
      </c>
    </row>
    <row r="298" spans="2:18" x14ac:dyDescent="0.2">
      <c r="B298" s="335" t="s">
        <v>548</v>
      </c>
      <c r="C298" s="54">
        <f>(SUMIF(C_A03h!$B$5:$B$98,'Global Results'!$M298,C_A03h!C$5:C$98))/1000</f>
        <v>284.74408878055402</v>
      </c>
      <c r="D298" s="54">
        <f>(SUMIF(C_A03h!$B$5:$B$98,'Global Results'!$M298,C_A03h!D$5:D$98))/1000</f>
        <v>259.48887632844696</v>
      </c>
      <c r="E298" s="54">
        <f>(SUMIF(C_A03h!$B$5:$B$98,'Global Results'!$M298,C_A03h!E$5:E$98))/1000</f>
        <v>249.83255998144102</v>
      </c>
      <c r="F298" s="54">
        <f>(SUMIF(C_A03h!$B$5:$B$98,'Global Results'!$M298,C_A03h!F$5:F$98))/1000</f>
        <v>252.69335537746602</v>
      </c>
      <c r="G298" s="54">
        <f>(SUMIF(C_A03h!$B$5:$B$98,'Global Results'!$M298,C_A03h!G$5:G$98))/1000</f>
        <v>239.66078564064699</v>
      </c>
      <c r="H298" s="54">
        <f>(SUMIF(C_A03h!$B$5:$B$98,'Global Results'!$M298,C_A03h!H$5:H$98))/1000</f>
        <v>231.82898100041498</v>
      </c>
      <c r="I298" s="54">
        <f>(SUMIF(C_A03h!$B$5:$B$98,'Global Results'!$M298,C_A03h!I$5:I$98))/1000</f>
        <v>209.407522983653</v>
      </c>
      <c r="J298" s="54">
        <f>(SUMIF(C_A03h!$B$5:$B$98,'Global Results'!$M298,C_A03h!J$5:J$98))/1000</f>
        <v>196.345824504875</v>
      </c>
      <c r="K298" s="54">
        <f>(SUMIF(C_A03h!$B$5:$B$98,'Global Results'!$M298,C_A03h!K$5:K$98))/1000</f>
        <v>153.96262428943899</v>
      </c>
      <c r="M298" s="295" t="s">
        <v>548</v>
      </c>
      <c r="N298" s="295" t="s">
        <v>75</v>
      </c>
      <c r="O298" s="295" t="s">
        <v>79</v>
      </c>
      <c r="P298" s="21" t="s">
        <v>86</v>
      </c>
      <c r="Q298" s="21" t="s">
        <v>87</v>
      </c>
      <c r="R298" s="21" t="s">
        <v>91</v>
      </c>
    </row>
    <row r="299" spans="2:18" x14ac:dyDescent="0.2">
      <c r="B299" s="335" t="s">
        <v>549</v>
      </c>
      <c r="C299" s="55">
        <f>(SUMIF(C_A03h!$B$5:$B$98,'Global Results'!$M299,C_A03h!C$5:C$98))/1000</f>
        <v>153.261406070552</v>
      </c>
      <c r="D299" s="55">
        <f>(SUMIF(C_A03h!$B$5:$B$98,'Global Results'!$M299,C_A03h!D$5:D$98))/1000</f>
        <v>204.79488548773301</v>
      </c>
      <c r="E299" s="55">
        <f>(SUMIF(C_A03h!$B$5:$B$98,'Global Results'!$M299,C_A03h!E$5:E$98))/1000</f>
        <v>160.64144021798998</v>
      </c>
      <c r="F299" s="55">
        <f>(SUMIF(C_A03h!$B$5:$B$98,'Global Results'!$M299,C_A03h!F$5:F$98))/1000</f>
        <v>173.24399949194299</v>
      </c>
      <c r="G299" s="55">
        <f>(SUMIF(C_A03h!$B$5:$B$98,'Global Results'!$M299,C_A03h!G$5:G$98))/1000</f>
        <v>179.37225027854902</v>
      </c>
      <c r="H299" s="55">
        <f>(SUMIF(C_A03h!$B$5:$B$98,'Global Results'!$M299,C_A03h!H$5:H$98))/1000</f>
        <v>143.32276493551299</v>
      </c>
      <c r="I299" s="55">
        <f>(SUMIF(C_A03h!$B$5:$B$98,'Global Results'!$M299,C_A03h!I$5:I$98))/1000</f>
        <v>126.199039806812</v>
      </c>
      <c r="J299" s="55">
        <f>(SUMIF(C_A03h!$B$5:$B$98,'Global Results'!$M299,C_A03h!J$5:J$98))/1000</f>
        <v>115.975467780418</v>
      </c>
      <c r="K299" s="55">
        <f>(SUMIF(C_A03h!$B$5:$B$98,'Global Results'!$M299,C_A03h!K$5:K$98))/1000</f>
        <v>98.162047265628402</v>
      </c>
      <c r="M299" s="295" t="s">
        <v>549</v>
      </c>
      <c r="N299" s="295" t="s">
        <v>75</v>
      </c>
      <c r="O299" s="295" t="s">
        <v>79</v>
      </c>
      <c r="P299" s="21" t="s">
        <v>86</v>
      </c>
      <c r="Q299" s="21" t="s">
        <v>87</v>
      </c>
      <c r="R299" s="21" t="s">
        <v>91</v>
      </c>
    </row>
    <row r="300" spans="2:18" x14ac:dyDescent="0.2">
      <c r="B300" s="335" t="s">
        <v>550</v>
      </c>
      <c r="C300" s="54">
        <f>(SUMIF(C_A03h!$B$5:$B$98,'Global Results'!$M300,C_A03h!C$5:C$98))/1000</f>
        <v>490.22823913651297</v>
      </c>
      <c r="D300" s="54">
        <f>(SUMIF(C_A03h!$B$5:$B$98,'Global Results'!$M300,C_A03h!D$5:D$98))/1000</f>
        <v>448.22798018248403</v>
      </c>
      <c r="E300" s="54">
        <f>(SUMIF(C_A03h!$B$5:$B$98,'Global Results'!$M300,C_A03h!E$5:E$98))/1000</f>
        <v>418.06878916355299</v>
      </c>
      <c r="F300" s="54">
        <f>(SUMIF(C_A03h!$B$5:$B$98,'Global Results'!$M300,C_A03h!F$5:F$98))/1000</f>
        <v>288.91295020404999</v>
      </c>
      <c r="G300" s="54">
        <f>(SUMIF(C_A03h!$B$5:$B$98,'Global Results'!$M300,C_A03h!G$5:G$98))/1000</f>
        <v>254.243396179564</v>
      </c>
      <c r="H300" s="54">
        <f>(SUMIF(C_A03h!$B$5:$B$98,'Global Results'!$M300,C_A03h!H$5:H$98))/1000</f>
        <v>219.57384215507798</v>
      </c>
      <c r="I300" s="54">
        <f>(SUMIF(C_A03h!$B$5:$B$98,'Global Results'!$M300,C_A03h!I$5:I$98))/1000</f>
        <v>184.90428813059199</v>
      </c>
      <c r="J300" s="54">
        <f>(SUMIF(C_A03h!$B$5:$B$98,'Global Results'!$M300,C_A03h!J$5:J$98))/1000</f>
        <v>150.234734106106</v>
      </c>
      <c r="K300" s="54">
        <f>(SUMIF(C_A03h!$B$5:$B$98,'Global Results'!$M300,C_A03h!K$5:K$98))/1000</f>
        <v>115.56518008162</v>
      </c>
      <c r="M300" s="295" t="s">
        <v>550</v>
      </c>
      <c r="N300" s="295" t="s">
        <v>75</v>
      </c>
      <c r="O300" s="295" t="s">
        <v>79</v>
      </c>
      <c r="P300" s="21" t="s">
        <v>86</v>
      </c>
      <c r="Q300" s="21" t="s">
        <v>87</v>
      </c>
      <c r="R300" s="21" t="s">
        <v>91</v>
      </c>
    </row>
    <row r="301" spans="2:18" x14ac:dyDescent="0.2">
      <c r="B301" s="335" t="s">
        <v>551</v>
      </c>
      <c r="C301" s="55">
        <f>(SUMIF(C_A03h!$B$5:$B$98,'Global Results'!$M301,C_A03h!C$5:C$98))/1000</f>
        <v>0</v>
      </c>
      <c r="D301" s="55">
        <f>(SUMIF(C_A03h!$B$5:$B$98,'Global Results'!$M301,C_A03h!D$5:D$98))/1000</f>
        <v>0</v>
      </c>
      <c r="E301" s="55">
        <f>(SUMIF(C_A03h!$B$5:$B$98,'Global Results'!$M301,C_A03h!E$5:E$98))/1000</f>
        <v>0</v>
      </c>
      <c r="F301" s="55">
        <f>(SUMIF(C_A03h!$B$5:$B$98,'Global Results'!$M301,C_A03h!F$5:F$98))/1000</f>
        <v>0</v>
      </c>
      <c r="G301" s="55">
        <f>(SUMIF(C_A03h!$B$5:$B$98,'Global Results'!$M301,C_A03h!G$5:G$98))/1000</f>
        <v>0</v>
      </c>
      <c r="H301" s="55">
        <f>(SUMIF(C_A03h!$B$5:$B$98,'Global Results'!$M301,C_A03h!H$5:H$98))/1000</f>
        <v>0</v>
      </c>
      <c r="I301" s="55">
        <f>(SUMIF(C_A03h!$B$5:$B$98,'Global Results'!$M301,C_A03h!I$5:I$98))/1000</f>
        <v>0</v>
      </c>
      <c r="J301" s="55">
        <f>(SUMIF(C_A03h!$B$5:$B$98,'Global Results'!$M301,C_A03h!J$5:J$98))/1000</f>
        <v>0</v>
      </c>
      <c r="K301" s="55">
        <f>(SUMIF(C_A03h!$B$5:$B$98,'Global Results'!$M301,C_A03h!K$5:K$98))/1000</f>
        <v>0</v>
      </c>
      <c r="M301" s="295" t="s">
        <v>551</v>
      </c>
      <c r="N301" s="295" t="s">
        <v>75</v>
      </c>
      <c r="O301" s="295" t="s">
        <v>79</v>
      </c>
      <c r="P301" s="21" t="s">
        <v>86</v>
      </c>
      <c r="Q301" s="21" t="s">
        <v>87</v>
      </c>
      <c r="R301" s="21" t="s">
        <v>91</v>
      </c>
    </row>
    <row r="302" spans="2:18" x14ac:dyDescent="0.2">
      <c r="B302" s="335" t="s">
        <v>552</v>
      </c>
      <c r="C302" s="54">
        <f>(SUMIF(C_A03h!$B$5:$B$98,'Global Results'!$M302,C_A03h!C$5:C$98))/1000</f>
        <v>0</v>
      </c>
      <c r="D302" s="54">
        <f>(SUMIF(C_A03h!$B$5:$B$98,'Global Results'!$M302,C_A03h!D$5:D$98))/1000</f>
        <v>0</v>
      </c>
      <c r="E302" s="54">
        <f>(SUMIF(C_A03h!$B$5:$B$98,'Global Results'!$M302,C_A03h!E$5:E$98))/1000</f>
        <v>0</v>
      </c>
      <c r="F302" s="54">
        <f>(SUMIF(C_A03h!$B$5:$B$98,'Global Results'!$M302,C_A03h!F$5:F$98))/1000</f>
        <v>0</v>
      </c>
      <c r="G302" s="54">
        <f>(SUMIF(C_A03h!$B$5:$B$98,'Global Results'!$M302,C_A03h!G$5:G$98))/1000</f>
        <v>0</v>
      </c>
      <c r="H302" s="54">
        <f>(SUMIF(C_A03h!$B$5:$B$98,'Global Results'!$M302,C_A03h!H$5:H$98))/1000</f>
        <v>0</v>
      </c>
      <c r="I302" s="54">
        <f>(SUMIF(C_A03h!$B$5:$B$98,'Global Results'!$M302,C_A03h!I$5:I$98))/1000</f>
        <v>0</v>
      </c>
      <c r="J302" s="54">
        <f>(SUMIF(C_A03h!$B$5:$B$98,'Global Results'!$M302,C_A03h!J$5:J$98))/1000</f>
        <v>0</v>
      </c>
      <c r="K302" s="54">
        <f>(SUMIF(C_A03h!$B$5:$B$98,'Global Results'!$M302,C_A03h!K$5:K$98))/1000</f>
        <v>0</v>
      </c>
      <c r="M302" s="295" t="s">
        <v>552</v>
      </c>
      <c r="N302" s="295" t="s">
        <v>75</v>
      </c>
      <c r="O302" s="295" t="s">
        <v>79</v>
      </c>
      <c r="P302" s="21" t="s">
        <v>86</v>
      </c>
      <c r="Q302" s="21" t="s">
        <v>87</v>
      </c>
      <c r="R302" s="21" t="s">
        <v>91</v>
      </c>
    </row>
    <row r="303" spans="2:18" x14ac:dyDescent="0.2">
      <c r="B303" s="117"/>
      <c r="C303" s="55"/>
      <c r="D303" s="55"/>
      <c r="E303" s="55"/>
      <c r="F303" s="55"/>
      <c r="G303" s="55"/>
      <c r="H303" s="55"/>
      <c r="I303" s="55"/>
      <c r="J303" s="55"/>
      <c r="K303" s="55"/>
      <c r="L303" s="308"/>
      <c r="M303" s="295" t="s">
        <v>11</v>
      </c>
      <c r="N303" s="295" t="s">
        <v>75</v>
      </c>
      <c r="O303" s="295" t="s">
        <v>79</v>
      </c>
      <c r="P303" s="21" t="s">
        <v>86</v>
      </c>
      <c r="Q303" s="21" t="s">
        <v>87</v>
      </c>
      <c r="R303" s="21" t="s">
        <v>91</v>
      </c>
    </row>
    <row r="304" spans="2:18" x14ac:dyDescent="0.2">
      <c r="B304" s="116"/>
      <c r="C304" s="54"/>
      <c r="D304" s="54"/>
      <c r="E304" s="54"/>
      <c r="F304" s="54"/>
      <c r="G304" s="54"/>
      <c r="H304" s="54"/>
      <c r="I304" s="54"/>
      <c r="J304" s="54"/>
      <c r="K304" s="54"/>
      <c r="M304" s="295" t="s">
        <v>12</v>
      </c>
      <c r="N304" s="295" t="s">
        <v>75</v>
      </c>
      <c r="O304" s="295" t="s">
        <v>79</v>
      </c>
      <c r="P304" s="21" t="s">
        <v>86</v>
      </c>
      <c r="Q304" s="21" t="s">
        <v>87</v>
      </c>
      <c r="R304" s="21" t="s">
        <v>91</v>
      </c>
    </row>
    <row r="305" spans="1:18" x14ac:dyDescent="0.2">
      <c r="B305" s="117"/>
      <c r="C305" s="291"/>
      <c r="D305" s="291"/>
      <c r="E305" s="291"/>
      <c r="F305" s="291"/>
      <c r="G305" s="291"/>
      <c r="H305" s="291"/>
      <c r="I305" s="291"/>
      <c r="J305" s="291"/>
      <c r="K305" s="291"/>
      <c r="L305" s="309"/>
      <c r="M305" s="295" t="s">
        <v>13</v>
      </c>
      <c r="N305" s="295" t="s">
        <v>75</v>
      </c>
      <c r="O305" s="295" t="s">
        <v>79</v>
      </c>
      <c r="P305" s="21" t="s">
        <v>86</v>
      </c>
      <c r="Q305" s="21" t="s">
        <v>87</v>
      </c>
      <c r="R305" s="21" t="s">
        <v>91</v>
      </c>
    </row>
    <row r="306" spans="1:18" x14ac:dyDescent="0.2">
      <c r="B306" s="116"/>
      <c r="C306" s="54"/>
      <c r="D306" s="54"/>
      <c r="E306" s="54"/>
      <c r="F306" s="54"/>
      <c r="G306" s="54"/>
      <c r="H306" s="54"/>
      <c r="I306" s="54"/>
      <c r="J306" s="54"/>
      <c r="K306" s="54"/>
      <c r="M306" s="295" t="s">
        <v>14</v>
      </c>
      <c r="N306" s="295" t="s">
        <v>75</v>
      </c>
      <c r="O306" s="295" t="s">
        <v>79</v>
      </c>
      <c r="P306" s="21" t="s">
        <v>86</v>
      </c>
      <c r="Q306" s="21" t="s">
        <v>87</v>
      </c>
      <c r="R306" s="21" t="s">
        <v>91</v>
      </c>
    </row>
    <row r="307" spans="1:18" ht="16" thickBot="1" x14ac:dyDescent="0.25">
      <c r="B307" s="118"/>
      <c r="C307" s="56"/>
      <c r="D307" s="56"/>
      <c r="E307" s="56"/>
      <c r="F307" s="56"/>
      <c r="G307" s="56"/>
      <c r="H307" s="56"/>
      <c r="I307" s="56"/>
      <c r="J307" s="56"/>
      <c r="K307" s="56"/>
      <c r="M307" s="295" t="s">
        <v>15</v>
      </c>
      <c r="N307" s="295" t="s">
        <v>75</v>
      </c>
      <c r="O307" s="295" t="s">
        <v>79</v>
      </c>
      <c r="P307" s="21" t="s">
        <v>86</v>
      </c>
      <c r="Q307" s="21" t="s">
        <v>87</v>
      </c>
      <c r="R307" s="21" t="s">
        <v>91</v>
      </c>
    </row>
    <row r="308" spans="1:18" ht="17" thickTop="1" thickBot="1" x14ac:dyDescent="0.25">
      <c r="B308" s="57" t="s">
        <v>10</v>
      </c>
      <c r="C308" s="58">
        <f>SUM(C292:C307)</f>
        <v>3460.078297612401</v>
      </c>
      <c r="D308" s="58">
        <f t="shared" ref="D308:J308" si="49">SUM(D292:D307)</f>
        <v>3254.0065494647561</v>
      </c>
      <c r="E308" s="58">
        <f t="shared" si="49"/>
        <v>2939.8946622182311</v>
      </c>
      <c r="F308" s="58">
        <f t="shared" si="49"/>
        <v>2721.0604654361664</v>
      </c>
      <c r="G308" s="58">
        <f t="shared" si="49"/>
        <v>2541.6813843060199</v>
      </c>
      <c r="H308" s="58">
        <f t="shared" si="49"/>
        <v>2334.5171535208442</v>
      </c>
      <c r="I308" s="58">
        <f t="shared" si="49"/>
        <v>2135.5951640810008</v>
      </c>
      <c r="J308" s="58">
        <f t="shared" si="49"/>
        <v>1915.1004517794311</v>
      </c>
      <c r="K308" s="58">
        <f>SUM(K292:K307)</f>
        <v>1585.9426459842302</v>
      </c>
      <c r="L308" s="83"/>
      <c r="M308" s="299"/>
      <c r="N308" s="299"/>
    </row>
    <row r="309" spans="1:18" x14ac:dyDescent="0.2">
      <c r="C309" s="43"/>
      <c r="D309" s="43"/>
      <c r="E309" s="43"/>
      <c r="F309" s="43"/>
      <c r="G309" s="43"/>
      <c r="H309" s="43"/>
      <c r="I309" s="43"/>
      <c r="J309" s="43"/>
      <c r="K309" s="43"/>
      <c r="L309" s="83"/>
      <c r="M309" s="299"/>
      <c r="N309" s="299"/>
    </row>
    <row r="310" spans="1:18" ht="17" x14ac:dyDescent="0.25">
      <c r="A310" s="280"/>
      <c r="B310" s="275" t="s">
        <v>417</v>
      </c>
      <c r="C310" s="25"/>
      <c r="D310" s="25"/>
      <c r="E310" s="25"/>
      <c r="F310" s="25"/>
      <c r="G310" s="25"/>
      <c r="H310" s="25"/>
      <c r="I310" s="25"/>
      <c r="J310" s="25"/>
      <c r="K310" s="25"/>
    </row>
    <row r="311" spans="1:18" ht="17" x14ac:dyDescent="0.25">
      <c r="B311" s="28" t="s">
        <v>418</v>
      </c>
    </row>
    <row r="312" spans="1:18" ht="16" thickBot="1" x14ac:dyDescent="0.25"/>
    <row r="313" spans="1:18" ht="16" thickBot="1" x14ac:dyDescent="0.25">
      <c r="B313" s="53"/>
      <c r="C313" s="263">
        <v>2010</v>
      </c>
      <c r="D313" s="263">
        <v>2015</v>
      </c>
      <c r="E313" s="263">
        <v>2020</v>
      </c>
      <c r="F313" s="263">
        <v>2025</v>
      </c>
      <c r="G313" s="263">
        <v>2030</v>
      </c>
      <c r="H313" s="263">
        <v>2035</v>
      </c>
      <c r="I313" s="263">
        <v>2040</v>
      </c>
      <c r="J313" s="263">
        <v>2045</v>
      </c>
      <c r="K313" s="263">
        <v>2050</v>
      </c>
    </row>
    <row r="314" spans="1:18" x14ac:dyDescent="0.2">
      <c r="B314" s="335" t="s">
        <v>542</v>
      </c>
      <c r="C314" s="88">
        <f>(C292+C417)/'General parameters'!C3</f>
        <v>11.598948275505078</v>
      </c>
      <c r="D314" s="88">
        <f>(D292+D417)/'General parameters'!D3</f>
        <v>11.377935261434411</v>
      </c>
      <c r="E314" s="88">
        <f>(E292+E417)/'General parameters'!E3</f>
        <v>10.288253865033521</v>
      </c>
      <c r="F314" s="88">
        <f>(F292+F417)/'General parameters'!F3</f>
        <v>10.525670704683144</v>
      </c>
      <c r="G314" s="88">
        <f>(G292+G417)/'General parameters'!G3</f>
        <v>9.6875744847710514</v>
      </c>
      <c r="H314" s="88">
        <f>(H292+H417)/'General parameters'!H3</f>
        <v>9.0671163600880558</v>
      </c>
      <c r="I314" s="88">
        <f>(I292+I417)/'General parameters'!I3</f>
        <v>8.5988275933867726</v>
      </c>
      <c r="J314" s="88">
        <f>(J292+J417)/'General parameters'!J3</f>
        <v>8.3761008972555384</v>
      </c>
      <c r="K314" s="88">
        <f>(K292+K417)/'General parameters'!K3</f>
        <v>7.5903194331486672</v>
      </c>
      <c r="P314" s="21"/>
      <c r="Q314" s="21"/>
      <c r="R314" s="21"/>
    </row>
    <row r="315" spans="1:18" x14ac:dyDescent="0.2">
      <c r="B315" s="335" t="s">
        <v>543</v>
      </c>
      <c r="C315" s="89">
        <f>(C293+C418)/'General parameters'!C4</f>
        <v>8.853944308488062</v>
      </c>
      <c r="D315" s="89">
        <f>(D293+D418)/'General parameters'!D4</f>
        <v>8.3908451652416627</v>
      </c>
      <c r="E315" s="89">
        <f>(E293+E418)/'General parameters'!E4</f>
        <v>6.3405061407003558</v>
      </c>
      <c r="F315" s="89">
        <f>(F293+F418)/'General parameters'!F4</f>
        <v>6.0616501746969673</v>
      </c>
      <c r="G315" s="89">
        <f>(G293+G418)/'General parameters'!G4</f>
        <v>5.3368467806691573</v>
      </c>
      <c r="H315" s="89">
        <f>(H293+H418)/'General parameters'!H4</f>
        <v>4.6145165441294624</v>
      </c>
      <c r="I315" s="89">
        <f>(I293+I418)/'General parameters'!I4</f>
        <v>3.8406236653744124</v>
      </c>
      <c r="J315" s="89">
        <f>(J293+J418)/'General parameters'!J4</f>
        <v>3.0496267318109553</v>
      </c>
      <c r="K315" s="89">
        <f>(K293+K418)/'General parameters'!K4</f>
        <v>2.2564251644794617</v>
      </c>
      <c r="P315" s="21"/>
      <c r="Q315" s="21"/>
      <c r="R315" s="21"/>
    </row>
    <row r="316" spans="1:18" x14ac:dyDescent="0.2">
      <c r="B316" s="335" t="s">
        <v>544</v>
      </c>
      <c r="C316" s="88">
        <f>(C294+C419)/'General parameters'!C5</f>
        <v>8.013975564747911</v>
      </c>
      <c r="D316" s="88">
        <f>(D294+D419)/'General parameters'!D5</f>
        <v>7.36326206565849</v>
      </c>
      <c r="E316" s="88">
        <f>(E294+E419)/'General parameters'!E5</f>
        <v>7.6427505083289331</v>
      </c>
      <c r="F316" s="88">
        <f>(F294+F419)/'General parameters'!F5</f>
        <v>6.577546653560197</v>
      </c>
      <c r="G316" s="88">
        <f>(G294+G419)/'General parameters'!G5</f>
        <v>6.6109182253669978</v>
      </c>
      <c r="H316" s="88">
        <f>(H294+H419)/'General parameters'!H5</f>
        <v>6.7150705407481928</v>
      </c>
      <c r="I316" s="88">
        <f>(I294+I419)/'General parameters'!I5</f>
        <v>6.3362084361125257</v>
      </c>
      <c r="J316" s="88">
        <f>(J294+J419)/'General parameters'!J5</f>
        <v>5.2834333019993833</v>
      </c>
      <c r="K316" s="88">
        <f>(K294+K419)/'General parameters'!K5</f>
        <v>4.1670992994594132</v>
      </c>
      <c r="P316" s="21"/>
      <c r="Q316" s="21"/>
      <c r="R316" s="21"/>
    </row>
    <row r="317" spans="1:18" x14ac:dyDescent="0.2">
      <c r="B317" s="335" t="s">
        <v>545</v>
      </c>
      <c r="C317" s="89">
        <f>(C295+C420)/'General parameters'!C6</f>
        <v>4.7172074445934262</v>
      </c>
      <c r="D317" s="89">
        <f>(D295+D420)/'General parameters'!D6</f>
        <v>4.5540101339722048</v>
      </c>
      <c r="E317" s="89">
        <f>(E295+E420)/'General parameters'!E6</f>
        <v>4.2110308797346443</v>
      </c>
      <c r="F317" s="89">
        <f>(F295+F420)/'General parameters'!F6</f>
        <v>3.6719291361169524</v>
      </c>
      <c r="G317" s="89">
        <f>(G295+G420)/'General parameters'!G6</f>
        <v>3.1828422533083867</v>
      </c>
      <c r="H317" s="89">
        <f>(H295+H420)/'General parameters'!H6</f>
        <v>3.0024714109935675</v>
      </c>
      <c r="I317" s="89">
        <f>(I295+I420)/'General parameters'!I6</f>
        <v>2.7943760257694175</v>
      </c>
      <c r="J317" s="89">
        <f>(J295+J420)/'General parameters'!J6</f>
        <v>2.6522096884784778</v>
      </c>
      <c r="K317" s="89">
        <f>(K295+K420)/'General parameters'!K6</f>
        <v>2.532325477807698</v>
      </c>
      <c r="P317" s="21"/>
      <c r="Q317" s="21"/>
      <c r="R317" s="21"/>
    </row>
    <row r="318" spans="1:18" x14ac:dyDescent="0.2">
      <c r="B318" s="335" t="s">
        <v>546</v>
      </c>
      <c r="C318" s="88">
        <f>(C296+C421)/'General parameters'!C7</f>
        <v>5.2477293651852071</v>
      </c>
      <c r="D318" s="88">
        <f>(D296+D421)/'General parameters'!D7</f>
        <v>4.0830345291338332</v>
      </c>
      <c r="E318" s="88">
        <f>(E296+E421)/'General parameters'!E7</f>
        <v>4.3464036475914156</v>
      </c>
      <c r="F318" s="88">
        <f>(F296+F421)/'General parameters'!F7</f>
        <v>4.1931343628131863</v>
      </c>
      <c r="G318" s="88">
        <f>(G296+G421)/'General parameters'!G7</f>
        <v>4.0232074054322871</v>
      </c>
      <c r="H318" s="88">
        <f>(H296+H421)/'General parameters'!H7</f>
        <v>3.5845235199341392</v>
      </c>
      <c r="I318" s="88">
        <f>(I296+I421)/'General parameters'!I7</f>
        <v>3.6006648824209906</v>
      </c>
      <c r="J318" s="88">
        <f>(J296+J421)/'General parameters'!J7</f>
        <v>3.2990975161284588</v>
      </c>
      <c r="K318" s="88">
        <f>(K296+K421)/'General parameters'!K7</f>
        <v>2.7616248689715848</v>
      </c>
      <c r="P318" s="21"/>
      <c r="Q318" s="21"/>
      <c r="R318" s="21"/>
    </row>
    <row r="319" spans="1:18" x14ac:dyDescent="0.2">
      <c r="B319" s="335" t="s">
        <v>547</v>
      </c>
      <c r="C319" s="89">
        <f>(C297+C422)/'General parameters'!C8</f>
        <v>6.3576501017777627</v>
      </c>
      <c r="D319" s="89">
        <f>(D297+D422)/'General parameters'!D8</f>
        <v>5.7768841453188706</v>
      </c>
      <c r="E319" s="89">
        <f>(E297+E422)/'General parameters'!E8</f>
        <v>4.9115801452182017</v>
      </c>
      <c r="F319" s="89">
        <f>(F297+F422)/'General parameters'!F8</f>
        <v>5.0897592143577111</v>
      </c>
      <c r="G319" s="89">
        <f>(G297+G422)/'General parameters'!G8</f>
        <v>4.8148554511220079</v>
      </c>
      <c r="H319" s="89">
        <f>(H297+H422)/'General parameters'!H8</f>
        <v>4.6225220207529745</v>
      </c>
      <c r="I319" s="89">
        <f>(I297+I422)/'General parameters'!I8</f>
        <v>4.2314138262708845</v>
      </c>
      <c r="J319" s="89">
        <f>(J297+J422)/'General parameters'!J8</f>
        <v>3.9682909731166749</v>
      </c>
      <c r="K319" s="89">
        <f>(K297+K422)/'General parameters'!K8</f>
        <v>3.1603631719832306</v>
      </c>
      <c r="P319" s="21"/>
      <c r="Q319" s="21"/>
      <c r="R319" s="21"/>
    </row>
    <row r="320" spans="1:18" x14ac:dyDescent="0.2">
      <c r="B320" s="335" t="s">
        <v>548</v>
      </c>
      <c r="C320" s="88">
        <f>(C298+C423)/'General parameters'!C9</f>
        <v>5.3223194164589538</v>
      </c>
      <c r="D320" s="88">
        <f>(D298+D423)/'General parameters'!D9</f>
        <v>4.5846091224107237</v>
      </c>
      <c r="E320" s="88">
        <f>(E298+E423)/'General parameters'!E9</f>
        <v>4.1918214761986752</v>
      </c>
      <c r="F320" s="88">
        <f>(F298+F423)/'General parameters'!F9</f>
        <v>4.1155269605450489</v>
      </c>
      <c r="G320" s="88">
        <f>(G298+G423)/'General parameters'!G9</f>
        <v>3.8345725702503519</v>
      </c>
      <c r="H320" s="88">
        <f>(H298+H423)/'General parameters'!H9</f>
        <v>3.6739933597530112</v>
      </c>
      <c r="I320" s="88">
        <f>(I298+I423)/'General parameters'!I9</f>
        <v>3.2365923181399223</v>
      </c>
      <c r="J320" s="88">
        <f>(J298+J423)/'General parameters'!J9</f>
        <v>2.9437155098182157</v>
      </c>
      <c r="K320" s="88">
        <f>(K298+K423)/'General parameters'!K9</f>
        <v>2.2313423810063622</v>
      </c>
      <c r="P320" s="21"/>
      <c r="Q320" s="21"/>
      <c r="R320" s="21"/>
    </row>
    <row r="321" spans="1:18" x14ac:dyDescent="0.2">
      <c r="B321" s="335" t="s">
        <v>549</v>
      </c>
      <c r="C321" s="89">
        <f>(C299+C424)/'General parameters'!C10</f>
        <v>7.8194594933955095</v>
      </c>
      <c r="D321" s="89">
        <f>(D299+D424)/'General parameters'!D10</f>
        <v>10.138360667709554</v>
      </c>
      <c r="E321" s="89">
        <f>(E299+E424)/'General parameters'!E10</f>
        <v>7.7981281659218435</v>
      </c>
      <c r="F321" s="89">
        <f>(F299+F424)/'General parameters'!F10</f>
        <v>8.2106160896655442</v>
      </c>
      <c r="G321" s="89">
        <f>(G299+G424)/'General parameters'!G10</f>
        <v>8.3428953617929782</v>
      </c>
      <c r="H321" s="89">
        <f>(H299+H424)/'General parameters'!H10</f>
        <v>6.6047357113139631</v>
      </c>
      <c r="I321" s="89">
        <f>(I299+I424)/'General parameters'!I10</f>
        <v>5.710363792163438</v>
      </c>
      <c r="J321" s="89">
        <f>(J299+J424)/'General parameters'!J10</f>
        <v>5.1316578663901771</v>
      </c>
      <c r="K321" s="89">
        <f>(K299+K424)/'General parameters'!K10</f>
        <v>4.2494392755683288</v>
      </c>
      <c r="P321" s="21"/>
      <c r="Q321" s="21"/>
      <c r="R321" s="21"/>
    </row>
    <row r="322" spans="1:18" x14ac:dyDescent="0.2">
      <c r="B322" s="335" t="s">
        <v>550</v>
      </c>
      <c r="C322" s="88">
        <f>(C300+C425)/'General parameters'!C11</f>
        <v>7.6168524282797492</v>
      </c>
      <c r="D322" s="88">
        <f>(D300+D425)/'General parameters'!D11</f>
        <v>6.7505230527942324</v>
      </c>
      <c r="E322" s="88">
        <f>(E300+E425)/'General parameters'!E11</f>
        <v>6.1096157883257289</v>
      </c>
      <c r="F322" s="88">
        <f>(F300+F425)/'General parameters'!F11</f>
        <v>4.1102994765123055</v>
      </c>
      <c r="G322" s="88">
        <f>(G300+G425)/'General parameters'!G11</f>
        <v>3.5262117887347459</v>
      </c>
      <c r="H322" s="88">
        <f>(H300+H425)/'General parameters'!H11</f>
        <v>2.9810720396855364</v>
      </c>
      <c r="I322" s="88">
        <f>(I300+I425)/'General parameters'!I11</f>
        <v>2.4608952730424685</v>
      </c>
      <c r="J322" s="88">
        <f>(J300+J425)/'General parameters'!J11</f>
        <v>1.9629546495865426</v>
      </c>
      <c r="K322" s="88">
        <f>(K300+K425)/'General parameters'!K11</f>
        <v>1.481395958026688</v>
      </c>
      <c r="P322" s="21"/>
      <c r="Q322" s="21"/>
      <c r="R322" s="21"/>
    </row>
    <row r="323" spans="1:18" x14ac:dyDescent="0.2">
      <c r="B323" s="335" t="s">
        <v>551</v>
      </c>
      <c r="C323" s="89">
        <f>(C301+C426)/'General parameters'!C12</f>
        <v>0</v>
      </c>
      <c r="D323" s="89">
        <f>(D301+D426)/'General parameters'!D12</f>
        <v>0</v>
      </c>
      <c r="E323" s="89">
        <f>(E301+E426)/'General parameters'!E12</f>
        <v>0</v>
      </c>
      <c r="F323" s="89">
        <f>(F301+F426)/'General parameters'!F12</f>
        <v>0</v>
      </c>
      <c r="G323" s="89">
        <f>(G301+G426)/'General parameters'!G12</f>
        <v>0</v>
      </c>
      <c r="H323" s="89">
        <f>(H301+H426)/'General parameters'!H12</f>
        <v>0</v>
      </c>
      <c r="I323" s="89">
        <f>(I301+I426)/'General parameters'!I12</f>
        <v>0</v>
      </c>
      <c r="J323" s="89">
        <f>(J301+J426)/'General parameters'!J12</f>
        <v>0</v>
      </c>
      <c r="K323" s="89">
        <f>(K301+K426)/'General parameters'!K12</f>
        <v>0</v>
      </c>
      <c r="P323" s="21"/>
      <c r="Q323" s="21"/>
      <c r="R323" s="21"/>
    </row>
    <row r="324" spans="1:18" x14ac:dyDescent="0.2">
      <c r="B324" s="335" t="s">
        <v>552</v>
      </c>
      <c r="C324" s="88">
        <f>(C302+C427)/'General parameters'!C13</f>
        <v>0</v>
      </c>
      <c r="D324" s="88">
        <f>(D302+D427)/'General parameters'!D13</f>
        <v>0</v>
      </c>
      <c r="E324" s="88">
        <f>(E302+E427)/'General parameters'!E13</f>
        <v>0</v>
      </c>
      <c r="F324" s="88">
        <f>(F302+F427)/'General parameters'!F13</f>
        <v>0</v>
      </c>
      <c r="G324" s="88">
        <f>(G302+G427)/'General parameters'!G13</f>
        <v>0</v>
      </c>
      <c r="H324" s="88">
        <f>(H302+H427)/'General parameters'!H13</f>
        <v>0</v>
      </c>
      <c r="I324" s="88">
        <f>(I302+I427)/'General parameters'!I13</f>
        <v>0</v>
      </c>
      <c r="J324" s="88">
        <f>(J302+J427)/'General parameters'!J13</f>
        <v>0</v>
      </c>
      <c r="K324" s="88">
        <f>(K302+K427)/'General parameters'!K13</f>
        <v>0</v>
      </c>
      <c r="P324" s="21"/>
      <c r="Q324" s="21"/>
      <c r="R324" s="21"/>
    </row>
    <row r="325" spans="1:18" x14ac:dyDescent="0.2">
      <c r="B325" s="117"/>
      <c r="C325" s="89"/>
      <c r="D325" s="89"/>
      <c r="E325" s="89"/>
      <c r="F325" s="89"/>
      <c r="G325" s="89"/>
      <c r="H325" s="89"/>
      <c r="I325" s="89"/>
      <c r="J325" s="89"/>
      <c r="K325" s="89"/>
      <c r="L325" s="308"/>
      <c r="P325" s="21"/>
      <c r="Q325" s="21"/>
      <c r="R325" s="21"/>
    </row>
    <row r="326" spans="1:18" x14ac:dyDescent="0.2">
      <c r="B326" s="116"/>
      <c r="C326" s="88"/>
      <c r="D326" s="88"/>
      <c r="E326" s="88"/>
      <c r="F326" s="88"/>
      <c r="G326" s="88"/>
      <c r="H326" s="88"/>
      <c r="I326" s="88"/>
      <c r="J326" s="88"/>
      <c r="K326" s="88"/>
      <c r="P326" s="21"/>
      <c r="Q326" s="21"/>
      <c r="R326" s="21"/>
    </row>
    <row r="327" spans="1:18" x14ac:dyDescent="0.2">
      <c r="B327" s="117"/>
      <c r="C327" s="89"/>
      <c r="D327" s="89"/>
      <c r="E327" s="89"/>
      <c r="F327" s="89"/>
      <c r="G327" s="89"/>
      <c r="H327" s="89"/>
      <c r="I327" s="89"/>
      <c r="J327" s="89"/>
      <c r="K327" s="89"/>
      <c r="L327" s="309"/>
      <c r="P327" s="21"/>
      <c r="Q327" s="21"/>
      <c r="R327" s="21"/>
    </row>
    <row r="328" spans="1:18" x14ac:dyDescent="0.2">
      <c r="B328" s="116"/>
      <c r="C328" s="88"/>
      <c r="D328" s="88"/>
      <c r="E328" s="88"/>
      <c r="F328" s="88"/>
      <c r="G328" s="88"/>
      <c r="H328" s="88"/>
      <c r="I328" s="88"/>
      <c r="J328" s="88"/>
      <c r="K328" s="88"/>
      <c r="P328" s="21"/>
      <c r="Q328" s="21"/>
      <c r="R328" s="21"/>
    </row>
    <row r="329" spans="1:18" ht="16" thickBot="1" x14ac:dyDescent="0.25">
      <c r="B329" s="118"/>
      <c r="C329" s="89"/>
      <c r="D329" s="89"/>
      <c r="E329" s="89"/>
      <c r="F329" s="89"/>
      <c r="G329" s="89"/>
      <c r="H329" s="89"/>
      <c r="I329" s="89"/>
      <c r="J329" s="89"/>
      <c r="K329" s="89"/>
      <c r="P329" s="21"/>
      <c r="Q329" s="21"/>
      <c r="R329" s="21"/>
    </row>
    <row r="330" spans="1:18" ht="17" thickTop="1" thickBot="1" x14ac:dyDescent="0.25">
      <c r="B330" s="57" t="s">
        <v>142</v>
      </c>
      <c r="C330" s="90">
        <f>C308/'General parameters'!C14</f>
        <v>0.53237076378434456</v>
      </c>
      <c r="D330" s="90">
        <f>D308/'General parameters'!D14</f>
        <v>0.47198813455902688</v>
      </c>
      <c r="E330" s="90">
        <f>E308/'General parameters'!E14</f>
        <v>0.40347638079971965</v>
      </c>
      <c r="F330" s="90">
        <f>F308/'General parameters'!F14</f>
        <v>0.35533548065597409</v>
      </c>
      <c r="G330" s="90">
        <f>G308/'General parameters'!G14</f>
        <v>0.31797355714062625</v>
      </c>
      <c r="H330" s="90">
        <f>H308/'General parameters'!H14</f>
        <v>0.28161268741980794</v>
      </c>
      <c r="I330" s="90">
        <f>I308/'General parameters'!I14</f>
        <v>0.2497623334191309</v>
      </c>
      <c r="J330" s="90">
        <f>J308/'General parameters'!J14</f>
        <v>0.21812050007925363</v>
      </c>
      <c r="K330" s="90">
        <f>K308/'General parameters'!K14</f>
        <v>0.17672922566086907</v>
      </c>
      <c r="L330" s="83"/>
      <c r="M330" s="299"/>
      <c r="N330" s="299"/>
    </row>
    <row r="331" spans="1:18" x14ac:dyDescent="0.2">
      <c r="C331" s="43"/>
      <c r="D331" s="43"/>
      <c r="E331" s="43"/>
      <c r="F331" s="43"/>
      <c r="G331" s="43"/>
      <c r="H331" s="43"/>
      <c r="I331" s="43"/>
      <c r="J331" s="43"/>
      <c r="K331" s="43"/>
      <c r="L331" s="83"/>
      <c r="M331" s="299"/>
      <c r="N331" s="299"/>
    </row>
    <row r="332" spans="1:18" x14ac:dyDescent="0.2">
      <c r="C332" s="43"/>
      <c r="D332" s="43"/>
      <c r="E332" s="43"/>
      <c r="F332" s="43"/>
      <c r="G332" s="43"/>
      <c r="H332" s="43"/>
      <c r="I332" s="43"/>
      <c r="J332" s="43"/>
      <c r="K332" s="43"/>
      <c r="N332" s="299"/>
    </row>
    <row r="333" spans="1:18" x14ac:dyDescent="0.2">
      <c r="A333" s="280" t="s">
        <v>534</v>
      </c>
      <c r="B333" s="275" t="s">
        <v>108</v>
      </c>
      <c r="N333" s="299"/>
    </row>
    <row r="334" spans="1:18" ht="17" x14ac:dyDescent="0.25">
      <c r="A334" s="280" t="s">
        <v>535</v>
      </c>
      <c r="B334" s="28" t="s">
        <v>416</v>
      </c>
      <c r="N334" s="299"/>
    </row>
    <row r="335" spans="1:18" ht="16" thickBot="1" x14ac:dyDescent="0.25"/>
    <row r="336" spans="1:18" ht="16" thickBot="1" x14ac:dyDescent="0.25">
      <c r="B336" s="53"/>
      <c r="C336" s="263">
        <v>2010</v>
      </c>
      <c r="D336" s="263">
        <v>2015</v>
      </c>
      <c r="E336" s="263">
        <v>2020</v>
      </c>
      <c r="F336" s="263">
        <v>2025</v>
      </c>
      <c r="G336" s="263">
        <v>2030</v>
      </c>
      <c r="H336" s="263">
        <v>2035</v>
      </c>
      <c r="I336" s="263">
        <v>2040</v>
      </c>
      <c r="J336" s="263">
        <v>2045</v>
      </c>
      <c r="K336" s="263">
        <v>2050</v>
      </c>
    </row>
    <row r="337" spans="2:15" x14ac:dyDescent="0.2">
      <c r="B337" s="335" t="s">
        <v>542</v>
      </c>
      <c r="C337" s="59">
        <f>(C292*1000+(C_A03i!C5*0.025)+(C_A03j!C5*0.298))/10^6</f>
        <v>0.33975466061459403</v>
      </c>
      <c r="D337" s="59">
        <f>(D292*1000+(C_A03i!D5*0.025)+(C_A03j!D5*0.298))/10^6</f>
        <v>0.32725440068315892</v>
      </c>
      <c r="E337" s="59">
        <f>(E292*1000+(C_A03i!E5*0.025)+(C_A03j!E5*0.298))/10^6</f>
        <v>0.31200049099710619</v>
      </c>
      <c r="F337" s="59">
        <f>(F292*1000+(C_A03i!F5*0.025)+(C_A03j!F5*0.298))/10^6</f>
        <v>0.33238294766265786</v>
      </c>
      <c r="G337" s="59">
        <f>(G292*1000+(C_A03i!G5*0.025)+(C_A03j!G5*0.298))/10^6</f>
        <v>0.29499072039102509</v>
      </c>
      <c r="H337" s="59">
        <f>(H292*1000+(C_A03i!H5*0.025)+(C_A03j!H5*0.298))/10^6</f>
        <v>0.26939695742268338</v>
      </c>
      <c r="I337" s="59">
        <f>(I292*1000+(C_A03i!I5*0.025)+(C_A03j!I5*0.298))/10^6</f>
        <v>0.25056932912178681</v>
      </c>
      <c r="J337" s="59">
        <f>(J292*1000+(C_A03i!J5*0.025)+(C_A03j!J5*0.298))/10^6</f>
        <v>0.24398627448377588</v>
      </c>
      <c r="K337" s="59">
        <f>(K292*1000+(C_A03i!K5*0.025)+(C_A03j!K5*0.298))/10^6</f>
        <v>0.22490793534177378</v>
      </c>
      <c r="M337" s="295" t="s">
        <v>542</v>
      </c>
      <c r="N337" s="295" t="s">
        <v>92</v>
      </c>
      <c r="O337" s="295" t="s">
        <v>72</v>
      </c>
    </row>
    <row r="338" spans="2:15" x14ac:dyDescent="0.2">
      <c r="B338" s="335" t="s">
        <v>543</v>
      </c>
      <c r="C338" s="60">
        <f>(C293*1000+(C_A03i!C6*0.025)+(C_A03j!C6*0.298))/10^6</f>
        <v>0.84791298457483499</v>
      </c>
      <c r="D338" s="60">
        <f>(D293*1000+(C_A03i!D6*0.025)+(C_A03j!D6*0.298))/10^6</f>
        <v>0.79499670828325952</v>
      </c>
      <c r="E338" s="60">
        <f>(E293*1000+(C_A03i!E6*0.025)+(C_A03j!E6*0.298))/10^6</f>
        <v>0.62491740012797392</v>
      </c>
      <c r="F338" s="60">
        <f>(F293*1000+(C_A03i!F6*0.025)+(C_A03j!F6*0.298))/10^6</f>
        <v>0.60699443236775474</v>
      </c>
      <c r="G338" s="60">
        <f>(G293*1000+(C_A03i!G6*0.025)+(C_A03j!G6*0.298))/10^6</f>
        <v>0.55804408368930969</v>
      </c>
      <c r="H338" s="60">
        <f>(H293*1000+(C_A03i!H6*0.025)+(C_A03j!H6*0.298))/10^6</f>
        <v>0.49098075418901027</v>
      </c>
      <c r="I338" s="60">
        <f>(I293*1000+(C_A03i!I6*0.025)+(C_A03j!I6*0.298))/10^6</f>
        <v>0.41594462765553269</v>
      </c>
      <c r="J338" s="60">
        <f>(J293*1000+(C_A03i!J6*0.025)+(C_A03j!J6*0.298))/10^6</f>
        <v>0.3447706067975978</v>
      </c>
      <c r="K338" s="60">
        <f>(K293*1000+(C_A03i!K6*0.025)+(C_A03j!K6*0.298))/10^6</f>
        <v>0.28595797764604958</v>
      </c>
      <c r="M338" s="295" t="s">
        <v>543</v>
      </c>
      <c r="N338" s="295" t="s">
        <v>92</v>
      </c>
      <c r="O338" s="295" t="s">
        <v>72</v>
      </c>
    </row>
    <row r="339" spans="2:15" x14ac:dyDescent="0.2">
      <c r="B339" s="335" t="s">
        <v>544</v>
      </c>
      <c r="C339" s="59">
        <f>(C294*1000+(C_A03i!C7*0.025)+(C_A03j!C7*0.298))/10^6</f>
        <v>0.59083744725034504</v>
      </c>
      <c r="D339" s="59">
        <f>(D294*1000+(C_A03i!D7*0.025)+(C_A03j!D7*0.298))/10^6</f>
        <v>0.55138724135501771</v>
      </c>
      <c r="E339" s="59">
        <f>(E294*1000+(C_A03i!E7*0.025)+(C_A03j!E7*0.298))/10^6</f>
        <v>0.57641061388616388</v>
      </c>
      <c r="F339" s="59">
        <f>(F294*1000+(C_A03i!F7*0.025)+(C_A03j!F7*0.298))/10^6</f>
        <v>0.5175239413912518</v>
      </c>
      <c r="G339" s="59">
        <f>(G294*1000+(C_A03i!G7*0.025)+(C_A03j!G7*0.298))/10^6</f>
        <v>0.51726062457168764</v>
      </c>
      <c r="H339" s="59">
        <f>(H294*1000+(C_A03i!H7*0.025)+(C_A03j!H7*0.298))/10^6</f>
        <v>0.50421122911214789</v>
      </c>
      <c r="I339" s="59">
        <f>(I294*1000+(C_A03i!I7*0.025)+(C_A03j!I7*0.298))/10^6</f>
        <v>0.47796516839570963</v>
      </c>
      <c r="J339" s="59">
        <f>(J294*1000+(C_A03i!J7*0.025)+(C_A03j!J7*0.298))/10^6</f>
        <v>0.41233425853562056</v>
      </c>
      <c r="K339" s="59">
        <f>(K294*1000+(C_A03i!K7*0.025)+(C_A03j!K7*0.298))/10^6</f>
        <v>0.34112605950244729</v>
      </c>
      <c r="M339" s="295" t="s">
        <v>544</v>
      </c>
      <c r="N339" s="295" t="s">
        <v>92</v>
      </c>
      <c r="O339" s="295" t="s">
        <v>72</v>
      </c>
    </row>
    <row r="340" spans="2:15" x14ac:dyDescent="0.2">
      <c r="B340" s="335" t="s">
        <v>545</v>
      </c>
      <c r="C340" s="60">
        <f>(C295*1000+(C_A03i!C8*0.025)+(C_A03j!C8*0.298))/10^6</f>
        <v>0.37031526242927093</v>
      </c>
      <c r="D340" s="60">
        <f>(D295*1000+(C_A03i!D8*0.025)+(C_A03j!D8*0.298))/10^6</f>
        <v>0.3777155521170959</v>
      </c>
      <c r="E340" s="60">
        <f>(E295*1000+(C_A03i!E8*0.025)+(C_A03j!E8*0.298))/10^6</f>
        <v>0.36224448715838314</v>
      </c>
      <c r="F340" s="60">
        <f>(F295*1000+(C_A03i!F8*0.025)+(C_A03j!F8*0.298))/10^6</f>
        <v>0.32783391963931013</v>
      </c>
      <c r="G340" s="60">
        <f>(G295*1000+(C_A03i!G8*0.025)+(C_A03j!G8*0.298))/10^6</f>
        <v>0.29454998676530414</v>
      </c>
      <c r="H340" s="60">
        <f>(H295*1000+(C_A03i!H8*0.025)+(C_A03j!H8*0.298))/10^6</f>
        <v>0.27319947907634751</v>
      </c>
      <c r="I340" s="60">
        <f>(I295*1000+(C_A03i!I8*0.025)+(C_A03j!I8*0.298))/10^6</f>
        <v>0.24997389119217378</v>
      </c>
      <c r="J340" s="60">
        <f>(J295*1000+(C_A03i!J8*0.025)+(C_A03j!J8*0.298))/10^6</f>
        <v>0.23562287165237325</v>
      </c>
      <c r="K340" s="60">
        <f>(K295*1000+(C_A03i!K8*0.025)+(C_A03j!K8*0.298))/10^6</f>
        <v>0.22547244056062007</v>
      </c>
      <c r="M340" s="295" t="s">
        <v>545</v>
      </c>
      <c r="N340" s="295" t="s">
        <v>92</v>
      </c>
      <c r="O340" s="295" t="s">
        <v>72</v>
      </c>
    </row>
    <row r="341" spans="2:15" x14ac:dyDescent="0.2">
      <c r="B341" s="335" t="s">
        <v>546</v>
      </c>
      <c r="C341" s="59">
        <f>(C296*1000+(C_A03i!C9*0.025)+(C_A03j!C9*0.298))/10^6</f>
        <v>0.45890506123339103</v>
      </c>
      <c r="D341" s="59">
        <f>(D296*1000+(C_A03i!D9*0.025)+(C_A03j!D9*0.298))/10^6</f>
        <v>0.39661169308137773</v>
      </c>
      <c r="E341" s="59">
        <f>(E296*1000+(C_A03i!E9*0.025)+(C_A03j!E9*0.298))/10^6</f>
        <v>0.43714667728262213</v>
      </c>
      <c r="F341" s="59">
        <f>(F296*1000+(C_A03i!F9*0.025)+(C_A03j!F9*0.298))/10^6</f>
        <v>0.46993405521147891</v>
      </c>
      <c r="G341" s="59">
        <f>(G296*1000+(C_A03i!G9*0.025)+(C_A03j!G9*0.298))/10^6</f>
        <v>0.51660170223295732</v>
      </c>
      <c r="H341" s="59">
        <f>(H296*1000+(C_A03i!H9*0.025)+(C_A03j!H9*0.298))/10^6</f>
        <v>0.45416163665880516</v>
      </c>
      <c r="I341" s="59">
        <f>(I296*1000+(C_A03i!I9*0.025)+(C_A03j!I9*0.298))/10^6</f>
        <v>0.53000372987113753</v>
      </c>
      <c r="J341" s="59">
        <f>(J296*1000+(C_A03i!J9*0.025)+(C_A03j!J9*0.298))/10^6</f>
        <v>0.48071615556947106</v>
      </c>
      <c r="K341" s="59">
        <f>(K296*1000+(C_A03i!K9*0.025)+(C_A03j!K9*0.298))/10^6</f>
        <v>0.41520219772152556</v>
      </c>
      <c r="M341" s="295" t="s">
        <v>546</v>
      </c>
      <c r="N341" s="295" t="s">
        <v>92</v>
      </c>
      <c r="O341" s="295" t="s">
        <v>72</v>
      </c>
    </row>
    <row r="342" spans="2:15" x14ac:dyDescent="0.2">
      <c r="B342" s="335" t="s">
        <v>547</v>
      </c>
      <c r="C342" s="60">
        <f>(C297*1000+(C_A03i!C10*0.025)+(C_A03j!C10*0.298))/10^6</f>
        <v>0.48965617124769484</v>
      </c>
      <c r="D342" s="60">
        <f>(D297*1000+(C_A03i!D10*0.025)+(C_A03j!D10*0.298))/10^6</f>
        <v>0.45121538607143497</v>
      </c>
      <c r="E342" s="60">
        <f>(E297*1000+(C_A03i!E10*0.025)+(C_A03j!E10*0.298))/10^6</f>
        <v>0.39598739676847111</v>
      </c>
      <c r="F342" s="60">
        <f>(F297*1000+(C_A03i!F10*0.025)+(C_A03j!F10*0.298))/10^6</f>
        <v>0.41262506906087087</v>
      </c>
      <c r="G342" s="60">
        <f>(G297*1000+(C_A03i!G10*0.025)+(C_A03j!G10*0.298))/10^6</f>
        <v>0.39441528179889368</v>
      </c>
      <c r="H342" s="60">
        <f>(H297*1000+(C_A03i!H10*0.025)+(C_A03j!H10*0.298))/10^6</f>
        <v>0.38126353210283409</v>
      </c>
      <c r="I342" s="60">
        <f>(I297*1000+(C_A03i!I10*0.025)+(C_A03j!I10*0.298))/10^6</f>
        <v>0.35542764208640976</v>
      </c>
      <c r="J342" s="60">
        <f>(J297*1000+(C_A03i!J10*0.025)+(C_A03j!J10*0.298))/10^6</f>
        <v>0.33898877868262645</v>
      </c>
      <c r="K342" s="60">
        <f>(K297*1000+(C_A03i!K10*0.025)+(C_A03j!K10*0.298))/10^6</f>
        <v>0.2847977990052642</v>
      </c>
      <c r="M342" s="295" t="s">
        <v>547</v>
      </c>
      <c r="N342" s="295" t="s">
        <v>92</v>
      </c>
      <c r="O342" s="295" t="s">
        <v>72</v>
      </c>
    </row>
    <row r="343" spans="2:15" x14ac:dyDescent="0.2">
      <c r="B343" s="335" t="s">
        <v>548</v>
      </c>
      <c r="C343" s="59">
        <f>(C298*1000+(C_A03i!C11*0.025)+(C_A03j!C11*0.298))/10^6</f>
        <v>0.35516613949658393</v>
      </c>
      <c r="D343" s="59">
        <f>(D298*1000+(C_A03i!D11*0.025)+(C_A03j!D11*0.298))/10^6</f>
        <v>0.32388757380272792</v>
      </c>
      <c r="E343" s="59">
        <f>(E298*1000+(C_A03i!E11*0.025)+(C_A03j!E11*0.298))/10^6</f>
        <v>0.31808826053824429</v>
      </c>
      <c r="F343" s="59">
        <f>(F298*1000+(C_A03i!F11*0.025)+(C_A03j!F11*0.298))/10^6</f>
        <v>0.32133986701204975</v>
      </c>
      <c r="G343" s="59">
        <f>(G298*1000+(C_A03i!G11*0.025)+(C_A03j!G11*0.298))/10^6</f>
        <v>0.31106866143033174</v>
      </c>
      <c r="H343" s="59">
        <f>(H298*1000+(C_A03i!H11*0.025)+(C_A03j!H11*0.298))/10^6</f>
        <v>0.30546208799323066</v>
      </c>
      <c r="I343" s="59">
        <f>(I298*1000+(C_A03i!I11*0.025)+(C_A03j!I11*0.298))/10^6</f>
        <v>0.27720060000113184</v>
      </c>
      <c r="J343" s="59">
        <f>(J298*1000+(C_A03i!J11*0.025)+(C_A03j!J11*0.298))/10^6</f>
        <v>0.26372532929700249</v>
      </c>
      <c r="K343" s="59">
        <f>(K298*1000+(C_A03i!K11*0.025)+(C_A03j!K11*0.298))/10^6</f>
        <v>0.22172931653696748</v>
      </c>
      <c r="M343" s="295" t="s">
        <v>548</v>
      </c>
      <c r="N343" s="295" t="s">
        <v>92</v>
      </c>
      <c r="O343" s="295" t="s">
        <v>72</v>
      </c>
    </row>
    <row r="344" spans="2:15" x14ac:dyDescent="0.2">
      <c r="B344" s="335" t="s">
        <v>549</v>
      </c>
      <c r="C344" s="60">
        <f>(C299*1000+(C_A03i!C12*0.025)+(C_A03j!C12*0.298))/10^6</f>
        <v>0.36441429150402227</v>
      </c>
      <c r="D344" s="60">
        <f>(D299*1000+(C_A03i!D12*0.025)+(C_A03j!D12*0.298))/10^6</f>
        <v>0.43105561308384605</v>
      </c>
      <c r="E344" s="60">
        <f>(E299*1000+(C_A03i!E12*0.025)+(C_A03j!E12*0.298))/10^6</f>
        <v>0.34582744414632827</v>
      </c>
      <c r="F344" s="60">
        <f>(F299*1000+(C_A03i!F12*0.025)+(C_A03j!F12*0.298))/10^6</f>
        <v>0.30421106659550035</v>
      </c>
      <c r="G344" s="60">
        <f>(G299*1000+(C_A03i!G12*0.025)+(C_A03j!G12*0.298))/10^6</f>
        <v>0.32150637068263754</v>
      </c>
      <c r="H344" s="60">
        <f>(H299*1000+(C_A03i!H12*0.025)+(C_A03j!H12*0.298))/10^6</f>
        <v>0.27030353060902801</v>
      </c>
      <c r="I344" s="60">
        <f>(I299*1000+(C_A03i!I12*0.025)+(C_A03j!I12*0.298))/10^6</f>
        <v>0.21024619176827858</v>
      </c>
      <c r="J344" s="60">
        <f>(J299*1000+(C_A03i!J12*0.025)+(C_A03j!J12*0.298))/10^6</f>
        <v>0.16242040996233612</v>
      </c>
      <c r="K344" s="60">
        <f>(K299*1000+(C_A03i!K12*0.025)+(C_A03j!K12*0.298))/10^6</f>
        <v>0.14151688880574706</v>
      </c>
      <c r="M344" s="295" t="s">
        <v>549</v>
      </c>
      <c r="N344" s="295" t="s">
        <v>92</v>
      </c>
      <c r="O344" s="295" t="s">
        <v>72</v>
      </c>
    </row>
    <row r="345" spans="2:15" x14ac:dyDescent="0.2">
      <c r="B345" s="335" t="s">
        <v>550</v>
      </c>
      <c r="C345" s="59">
        <f>(C300*1000+(C_A03i!C13*0.025)+(C_A03j!C13*0.298))/10^6</f>
        <v>0.58624322338150148</v>
      </c>
      <c r="D345" s="59">
        <f>(D300*1000+(C_A03i!D13*0.025)+(C_A03j!D13*0.298))/10^6</f>
        <v>0.54142645298904857</v>
      </c>
      <c r="E345" s="59">
        <f>(E300*1000+(C_A03i!E13*0.025)+(C_A03j!E13*0.298))/10^6</f>
        <v>0.52130463589612119</v>
      </c>
      <c r="F345" s="59">
        <f>(F300*1000+(C_A03i!F13*0.025)+(C_A03j!F13*0.298))/10^6</f>
        <v>0.39208919568185158</v>
      </c>
      <c r="G345" s="59">
        <f>(G300*1000+(C_A03i!G13*0.025)+(C_A03j!G13*0.298))/10^6</f>
        <v>0.35934898340224442</v>
      </c>
      <c r="H345" s="59">
        <f>(H300*1000+(C_A03i!H13*0.025)+(C_A03j!H13*0.298))/10^6</f>
        <v>0.32067867044810744</v>
      </c>
      <c r="I345" s="59">
        <f>(I300*1000+(C_A03i!I13*0.025)+(C_A03j!I13*0.298))/10^6</f>
        <v>0.2764596838874821</v>
      </c>
      <c r="J345" s="59">
        <f>(J300*1000+(C_A03i!J13*0.025)+(C_A03j!J13*0.298))/10^6</f>
        <v>0.23610164228599284</v>
      </c>
      <c r="K345" s="59">
        <f>(K300*1000+(C_A03i!K13*0.025)+(C_A03j!K13*0.298))/10^6</f>
        <v>0.20327025190674652</v>
      </c>
      <c r="M345" s="295" t="s">
        <v>550</v>
      </c>
      <c r="N345" s="295" t="s">
        <v>92</v>
      </c>
      <c r="O345" s="295" t="s">
        <v>72</v>
      </c>
    </row>
    <row r="346" spans="2:15" x14ac:dyDescent="0.2">
      <c r="B346" s="335" t="s">
        <v>551</v>
      </c>
      <c r="C346" s="60">
        <f>(C301*1000+(C_A03i!C14*0.025)+(C_A03j!C14*0.298))/10^6</f>
        <v>0</v>
      </c>
      <c r="D346" s="60">
        <f>(D301*1000+(C_A03i!D14*0.025)+(C_A03j!D14*0.298))/10^6</f>
        <v>0</v>
      </c>
      <c r="E346" s="60">
        <f>(E301*1000+(C_A03i!E14*0.025)+(C_A03j!E14*0.298))/10^6</f>
        <v>0</v>
      </c>
      <c r="F346" s="60">
        <f>(F301*1000+(C_A03i!F14*0.025)+(C_A03j!F14*0.298))/10^6</f>
        <v>0</v>
      </c>
      <c r="G346" s="60">
        <f>(G301*1000+(C_A03i!G14*0.025)+(C_A03j!G14*0.298))/10^6</f>
        <v>0</v>
      </c>
      <c r="H346" s="60">
        <f>(H301*1000+(C_A03i!H14*0.025)+(C_A03j!H14*0.298))/10^6</f>
        <v>0</v>
      </c>
      <c r="I346" s="60">
        <f>(I301*1000+(C_A03i!I14*0.025)+(C_A03j!I14*0.298))/10^6</f>
        <v>0</v>
      </c>
      <c r="J346" s="60">
        <f>(J301*1000+(C_A03i!J14*0.025)+(C_A03j!J14*0.298))/10^6</f>
        <v>0</v>
      </c>
      <c r="K346" s="60">
        <f>(K301*1000+(C_A03i!K14*0.025)+(C_A03j!K14*0.298))/10^6</f>
        <v>0</v>
      </c>
      <c r="M346" s="295" t="s">
        <v>551</v>
      </c>
      <c r="N346" s="295" t="s">
        <v>92</v>
      </c>
      <c r="O346" s="295" t="s">
        <v>72</v>
      </c>
    </row>
    <row r="347" spans="2:15" x14ac:dyDescent="0.2">
      <c r="B347" s="335" t="s">
        <v>552</v>
      </c>
      <c r="C347" s="59">
        <f>(C302*1000+(C_A03i!C15*0.025)+(C_A03j!C15*0.298))/10^6</f>
        <v>0</v>
      </c>
      <c r="D347" s="59">
        <f>(D302*1000+(C_A03i!D15*0.025)+(C_A03j!D15*0.298))/10^6</f>
        <v>0</v>
      </c>
      <c r="E347" s="59">
        <f>(E302*1000+(C_A03i!E15*0.025)+(C_A03j!E15*0.298))/10^6</f>
        <v>0</v>
      </c>
      <c r="F347" s="59">
        <f>(F302*1000+(C_A03i!F15*0.025)+(C_A03j!F15*0.298))/10^6</f>
        <v>0</v>
      </c>
      <c r="G347" s="59">
        <f>(G302*1000+(C_A03i!G15*0.025)+(C_A03j!G15*0.298))/10^6</f>
        <v>0</v>
      </c>
      <c r="H347" s="59">
        <f>(H302*1000+(C_A03i!H15*0.025)+(C_A03j!H15*0.298))/10^6</f>
        <v>0</v>
      </c>
      <c r="I347" s="59">
        <f>(I302*1000+(C_A03i!I15*0.025)+(C_A03j!I15*0.298))/10^6</f>
        <v>0</v>
      </c>
      <c r="J347" s="59">
        <f>(J302*1000+(C_A03i!J15*0.025)+(C_A03j!J15*0.298))/10^6</f>
        <v>0</v>
      </c>
      <c r="K347" s="59">
        <f>(K302*1000+(C_A03i!K15*0.025)+(C_A03j!K15*0.298))/10^6</f>
        <v>0</v>
      </c>
      <c r="M347" s="295" t="s">
        <v>552</v>
      </c>
      <c r="N347" s="295" t="s">
        <v>92</v>
      </c>
      <c r="O347" s="295" t="s">
        <v>72</v>
      </c>
    </row>
    <row r="348" spans="2:15" x14ac:dyDescent="0.2">
      <c r="B348" s="119"/>
      <c r="C348" s="60"/>
      <c r="D348" s="60"/>
      <c r="E348" s="60"/>
      <c r="F348" s="60"/>
      <c r="G348" s="60"/>
      <c r="H348" s="60"/>
      <c r="I348" s="60"/>
      <c r="J348" s="60"/>
      <c r="K348" s="60"/>
      <c r="L348" s="308"/>
      <c r="M348" s="295" t="s">
        <v>11</v>
      </c>
      <c r="N348" s="295" t="s">
        <v>92</v>
      </c>
      <c r="O348" s="295" t="s">
        <v>72</v>
      </c>
    </row>
    <row r="349" spans="2:15" x14ac:dyDescent="0.2">
      <c r="B349" s="116"/>
      <c r="C349" s="59"/>
      <c r="D349" s="59"/>
      <c r="E349" s="59"/>
      <c r="F349" s="59"/>
      <c r="G349" s="59"/>
      <c r="H349" s="59"/>
      <c r="I349" s="59"/>
      <c r="J349" s="59"/>
      <c r="K349" s="59"/>
      <c r="M349" s="295" t="s">
        <v>12</v>
      </c>
      <c r="N349" s="295" t="s">
        <v>92</v>
      </c>
      <c r="O349" s="295" t="s">
        <v>72</v>
      </c>
    </row>
    <row r="350" spans="2:15" x14ac:dyDescent="0.2">
      <c r="B350" s="119"/>
      <c r="C350" s="60"/>
      <c r="D350" s="60"/>
      <c r="E350" s="60"/>
      <c r="F350" s="60"/>
      <c r="G350" s="60"/>
      <c r="H350" s="60"/>
      <c r="I350" s="60"/>
      <c r="J350" s="60"/>
      <c r="K350" s="60"/>
      <c r="L350" s="309"/>
      <c r="M350" s="295" t="s">
        <v>13</v>
      </c>
      <c r="N350" s="295" t="s">
        <v>92</v>
      </c>
      <c r="O350" s="295" t="s">
        <v>72</v>
      </c>
    </row>
    <row r="351" spans="2:15" x14ac:dyDescent="0.2">
      <c r="B351" s="120"/>
      <c r="C351" s="121"/>
      <c r="D351" s="121"/>
      <c r="E351" s="121"/>
      <c r="F351" s="121"/>
      <c r="G351" s="121"/>
      <c r="H351" s="121"/>
      <c r="I351" s="121"/>
      <c r="J351" s="121"/>
      <c r="K351" s="121"/>
      <c r="M351" s="295" t="s">
        <v>14</v>
      </c>
      <c r="N351" s="295" t="s">
        <v>92</v>
      </c>
      <c r="O351" s="295" t="s">
        <v>72</v>
      </c>
    </row>
    <row r="352" spans="2:15" ht="16" thickBot="1" x14ac:dyDescent="0.25">
      <c r="B352" s="123"/>
      <c r="C352" s="124"/>
      <c r="D352" s="124"/>
      <c r="E352" s="124"/>
      <c r="F352" s="124"/>
      <c r="G352" s="124"/>
      <c r="H352" s="124"/>
      <c r="I352" s="124"/>
      <c r="J352" s="124"/>
      <c r="K352" s="124"/>
      <c r="M352" s="295" t="s">
        <v>15</v>
      </c>
      <c r="N352" s="295" t="s">
        <v>92</v>
      </c>
      <c r="O352" s="295" t="s">
        <v>72</v>
      </c>
    </row>
    <row r="353" spans="1:14" ht="17" thickTop="1" thickBot="1" x14ac:dyDescent="0.25">
      <c r="B353" s="57" t="s">
        <v>10</v>
      </c>
      <c r="C353" s="122">
        <f t="shared" ref="C353:J353" si="50">SUM(C337:C352)</f>
        <v>4.4032052417322385</v>
      </c>
      <c r="D353" s="122">
        <f t="shared" si="50"/>
        <v>4.1955506214669676</v>
      </c>
      <c r="E353" s="122">
        <f t="shared" si="50"/>
        <v>3.8939274068014145</v>
      </c>
      <c r="F353" s="122">
        <f t="shared" si="50"/>
        <v>3.684934494622726</v>
      </c>
      <c r="G353" s="122">
        <f t="shared" si="50"/>
        <v>3.5677864149643912</v>
      </c>
      <c r="H353" s="122">
        <f>SUM(H337:H352)</f>
        <v>3.2696578776121941</v>
      </c>
      <c r="I353" s="122">
        <f t="shared" si="50"/>
        <v>3.0437908639796429</v>
      </c>
      <c r="J353" s="122">
        <f t="shared" si="50"/>
        <v>2.7186663272667961</v>
      </c>
      <c r="K353" s="122">
        <f>SUM(K337:K352)</f>
        <v>2.3439808670271414</v>
      </c>
      <c r="L353" s="83"/>
      <c r="M353" s="299"/>
    </row>
    <row r="355" spans="1:14" x14ac:dyDescent="0.2">
      <c r="A355" s="280" t="s">
        <v>484</v>
      </c>
      <c r="B355" s="275" t="s">
        <v>128</v>
      </c>
    </row>
    <row r="356" spans="1:14" ht="17" x14ac:dyDescent="0.25">
      <c r="B356" s="275" t="s">
        <v>419</v>
      </c>
    </row>
    <row r="357" spans="1:14" ht="16" thickBot="1" x14ac:dyDescent="0.25">
      <c r="B357" s="11"/>
    </row>
    <row r="358" spans="1:14" ht="16" thickBot="1" x14ac:dyDescent="0.25">
      <c r="B358" s="53"/>
      <c r="C358" s="263">
        <v>2010</v>
      </c>
      <c r="D358" s="263">
        <v>2015</v>
      </c>
      <c r="E358" s="263">
        <v>2020</v>
      </c>
      <c r="F358" s="263">
        <v>2025</v>
      </c>
      <c r="G358" s="263">
        <v>2030</v>
      </c>
      <c r="H358" s="263">
        <v>2035</v>
      </c>
      <c r="I358" s="263">
        <v>2040</v>
      </c>
      <c r="J358" s="263">
        <v>2045</v>
      </c>
      <c r="K358" s="263">
        <v>2050</v>
      </c>
      <c r="N358" s="299"/>
    </row>
    <row r="359" spans="1:14" x14ac:dyDescent="0.2">
      <c r="B359" s="335" t="s">
        <v>542</v>
      </c>
      <c r="C359" s="86">
        <f>-(SUMIF(C_A06a!$B$5:$B$93,'Global Results'!$M359,C_A06a!C$5:C$93))*1000</f>
        <v>0</v>
      </c>
      <c r="D359" s="86">
        <f>-(SUMIF(C_A06a!$B$5:$B$93,'Global Results'!$M359,C_A06a!D$5:D$93))*1000</f>
        <v>0</v>
      </c>
      <c r="E359" s="86">
        <f>-(SUMIF(C_A06a!$B$5:$B$93,'Global Results'!$M359,C_A06a!E$5:E$93))*1000</f>
        <v>151.238428368</v>
      </c>
      <c r="F359" s="86">
        <f>-(SUMIF(C_A06a!$B$5:$B$93,'Global Results'!$M359,C_A06a!F$5:F$93))*1000</f>
        <v>86.948648716999998</v>
      </c>
      <c r="G359" s="86">
        <f>-(SUMIF(C_A06a!$B$5:$B$93,'Global Results'!$M359,C_A06a!G$5:G$93))*1000</f>
        <v>101.164601581</v>
      </c>
      <c r="H359" s="86">
        <f>-(SUMIF(C_A06a!$B$5:$B$93,'Global Results'!$M359,C_A06a!H$5:H$93))*1000</f>
        <v>108.79599118199999</v>
      </c>
      <c r="I359" s="86">
        <f>-(SUMIF(C_A06a!$B$5:$B$93,'Global Results'!$M359,C_A06a!I$5:I$93))*1000</f>
        <v>105.27022773399999</v>
      </c>
      <c r="J359" s="86">
        <f>-(SUMIF(C_A06a!$B$5:$B$93,'Global Results'!$M359,C_A06a!J$5:J$93))*1000</f>
        <v>103.854354577</v>
      </c>
      <c r="K359" s="86">
        <f>-(SUMIF(C_A06a!$B$5:$B$93,'Global Results'!$M359,C_A06a!K$5:K$93))*1000</f>
        <v>96.971630613000002</v>
      </c>
      <c r="M359" s="295" t="s">
        <v>542</v>
      </c>
    </row>
    <row r="360" spans="1:14" x14ac:dyDescent="0.2">
      <c r="B360" s="335" t="s">
        <v>543</v>
      </c>
      <c r="C360" s="87">
        <f>-(SUMIF(C_A06a!$B$5:$B$93,'Global Results'!$M360,C_A06a!C$5:C$93))*1000</f>
        <v>0</v>
      </c>
      <c r="D360" s="87">
        <f>-(SUMIF(C_A06a!$B$5:$B$93,'Global Results'!$M360,C_A06a!D$5:D$93))*1000</f>
        <v>0</v>
      </c>
      <c r="E360" s="87">
        <f>-(SUMIF(C_A06a!$B$5:$B$93,'Global Results'!$M360,C_A06a!E$5:E$93))*1000</f>
        <v>151.238428368</v>
      </c>
      <c r="F360" s="87">
        <f>-(SUMIF(C_A06a!$B$5:$B$93,'Global Results'!$M360,C_A06a!F$5:F$93))*1000</f>
        <v>179.43130945800002</v>
      </c>
      <c r="G360" s="87">
        <f>-(SUMIF(C_A06a!$B$5:$B$93,'Global Results'!$M360,C_A06a!G$5:G$93))*1000</f>
        <v>112.38365064199999</v>
      </c>
      <c r="H360" s="87">
        <f>-(SUMIF(C_A06a!$B$5:$B$93,'Global Results'!$M360,C_A06a!H$5:H$93))*1000</f>
        <v>237.68515824100001</v>
      </c>
      <c r="I360" s="87">
        <f>-(SUMIF(C_A06a!$B$5:$B$93,'Global Results'!$M360,C_A06a!I$5:I$93))*1000</f>
        <v>234.799797291</v>
      </c>
      <c r="J360" s="87">
        <f>-(SUMIF(C_A06a!$B$5:$B$93,'Global Results'!$M360,C_A06a!J$5:J$93))*1000</f>
        <v>331.34718757899998</v>
      </c>
      <c r="K360" s="87">
        <f>-(SUMIF(C_A06a!$B$5:$B$93,'Global Results'!$M360,C_A06a!K$5:K$93))*1000</f>
        <v>268.10628997399999</v>
      </c>
      <c r="M360" s="295" t="s">
        <v>543</v>
      </c>
    </row>
    <row r="361" spans="1:14" x14ac:dyDescent="0.2">
      <c r="B361" s="335" t="s">
        <v>544</v>
      </c>
      <c r="C361" s="86">
        <f>-(SUMIF(C_A06a!$B$5:$B$93,'Global Results'!$M361,C_A06a!C$5:C$93))*1000</f>
        <v>0</v>
      </c>
      <c r="D361" s="86">
        <f>-(SUMIF(C_A06a!$B$5:$B$93,'Global Results'!$M361,C_A06a!D$5:D$93))*1000</f>
        <v>0</v>
      </c>
      <c r="E361" s="86">
        <f>-(SUMIF(C_A06a!$B$5:$B$93,'Global Results'!$M361,C_A06a!E$5:E$93))*1000</f>
        <v>151.238428368</v>
      </c>
      <c r="F361" s="86">
        <f>-(SUMIF(C_A06a!$B$5:$B$93,'Global Results'!$M361,C_A06a!F$5:F$93))*1000</f>
        <v>86.948648716999998</v>
      </c>
      <c r="G361" s="86">
        <f>-(SUMIF(C_A06a!$B$5:$B$93,'Global Results'!$M361,C_A06a!G$5:G$93))*1000</f>
        <v>101.164601581</v>
      </c>
      <c r="H361" s="86">
        <f>-(SUMIF(C_A06a!$B$5:$B$93,'Global Results'!$M361,C_A06a!H$5:H$93))*1000</f>
        <v>108.79599118199999</v>
      </c>
      <c r="I361" s="86">
        <f>-(SUMIF(C_A06a!$B$5:$B$93,'Global Results'!$M361,C_A06a!I$5:I$93))*1000</f>
        <v>105.27022773399999</v>
      </c>
      <c r="J361" s="86">
        <f>-(SUMIF(C_A06a!$B$5:$B$93,'Global Results'!$M361,C_A06a!J$5:J$93))*1000</f>
        <v>103.854354577</v>
      </c>
      <c r="K361" s="86">
        <f>-(SUMIF(C_A06a!$B$5:$B$93,'Global Results'!$M361,C_A06a!K$5:K$93))*1000</f>
        <v>96.971630613000002</v>
      </c>
      <c r="M361" s="295" t="s">
        <v>544</v>
      </c>
    </row>
    <row r="362" spans="1:14" x14ac:dyDescent="0.2">
      <c r="B362" s="335" t="s">
        <v>545</v>
      </c>
      <c r="C362" s="87">
        <f>-(SUMIF(C_A06a!$B$5:$B$93,'Global Results'!$M362,C_A06a!C$5:C$93))*1000</f>
        <v>0</v>
      </c>
      <c r="D362" s="87">
        <f>-(SUMIF(C_A06a!$B$5:$B$93,'Global Results'!$M362,C_A06a!D$5:D$93))*1000</f>
        <v>0</v>
      </c>
      <c r="E362" s="87">
        <f>-(SUMIF(C_A06a!$B$5:$B$93,'Global Results'!$M362,C_A06a!E$5:E$93))*1000</f>
        <v>151.238428368</v>
      </c>
      <c r="F362" s="87">
        <f>-(SUMIF(C_A06a!$B$5:$B$93,'Global Results'!$M362,C_A06a!F$5:F$93))*1000</f>
        <v>86.948648716999998</v>
      </c>
      <c r="G362" s="87">
        <f>-(SUMIF(C_A06a!$B$5:$B$93,'Global Results'!$M362,C_A06a!G$5:G$93))*1000</f>
        <v>101.164601581</v>
      </c>
      <c r="H362" s="87">
        <f>-(SUMIF(C_A06a!$B$5:$B$93,'Global Results'!$M362,C_A06a!H$5:H$93))*1000</f>
        <v>108.79599118199999</v>
      </c>
      <c r="I362" s="87">
        <f>-(SUMIF(C_A06a!$B$5:$B$93,'Global Results'!$M362,C_A06a!I$5:I$93))*1000</f>
        <v>105.27022773399999</v>
      </c>
      <c r="J362" s="87">
        <f>-(SUMIF(C_A06a!$B$5:$B$93,'Global Results'!$M362,C_A06a!J$5:J$93))*1000</f>
        <v>103.854354577</v>
      </c>
      <c r="K362" s="87">
        <f>-(SUMIF(C_A06a!$B$5:$B$93,'Global Results'!$M362,C_A06a!K$5:K$93))*1000</f>
        <v>96.971630613000002</v>
      </c>
      <c r="M362" s="295" t="s">
        <v>545</v>
      </c>
    </row>
    <row r="363" spans="1:14" x14ac:dyDescent="0.2">
      <c r="B363" s="335" t="s">
        <v>546</v>
      </c>
      <c r="C363" s="86">
        <f>-(SUMIF(C_A06a!$B$5:$B$93,'Global Results'!$M363,C_A06a!C$5:C$93))*1000</f>
        <v>0</v>
      </c>
      <c r="D363" s="86">
        <f>-(SUMIF(C_A06a!$B$5:$B$93,'Global Results'!$M363,C_A06a!D$5:D$93))*1000</f>
        <v>0</v>
      </c>
      <c r="E363" s="86">
        <f>-(SUMIF(C_A06a!$B$5:$B$93,'Global Results'!$M363,C_A06a!E$5:E$93))*1000</f>
        <v>151.238428368</v>
      </c>
      <c r="F363" s="86">
        <f>-(SUMIF(C_A06a!$B$5:$B$93,'Global Results'!$M363,C_A06a!F$5:F$93))*1000</f>
        <v>86.948648716999998</v>
      </c>
      <c r="G363" s="86">
        <f>-(SUMIF(C_A06a!$B$5:$B$93,'Global Results'!$M363,C_A06a!G$5:G$93))*1000</f>
        <v>101.164601581</v>
      </c>
      <c r="H363" s="86">
        <f>-(SUMIF(C_A06a!$B$5:$B$93,'Global Results'!$M363,C_A06a!H$5:H$93))*1000</f>
        <v>108.79599118199999</v>
      </c>
      <c r="I363" s="86">
        <f>-(SUMIF(C_A06a!$B$5:$B$93,'Global Results'!$M363,C_A06a!I$5:I$93))*1000</f>
        <v>105.27022773399999</v>
      </c>
      <c r="J363" s="86">
        <f>-(SUMIF(C_A06a!$B$5:$B$93,'Global Results'!$M363,C_A06a!J$5:J$93))*1000</f>
        <v>103.854354577</v>
      </c>
      <c r="K363" s="86">
        <f>-(SUMIF(C_A06a!$B$5:$B$93,'Global Results'!$M363,C_A06a!K$5:K$93))*1000</f>
        <v>96.971630613000002</v>
      </c>
      <c r="M363" s="295" t="s">
        <v>546</v>
      </c>
    </row>
    <row r="364" spans="1:14" x14ac:dyDescent="0.2">
      <c r="B364" s="335" t="s">
        <v>547</v>
      </c>
      <c r="C364" s="87">
        <f>-(SUMIF(C_A06a!$B$5:$B$93,'Global Results'!$M364,C_A06a!C$5:C$93))*1000</f>
        <v>0</v>
      </c>
      <c r="D364" s="87">
        <f>-(SUMIF(C_A06a!$B$5:$B$93,'Global Results'!$M364,C_A06a!D$5:D$93))*1000</f>
        <v>0</v>
      </c>
      <c r="E364" s="87">
        <f>-(SUMIF(C_A06a!$B$5:$B$93,'Global Results'!$M364,C_A06a!E$5:E$93))*1000</f>
        <v>151.238428368</v>
      </c>
      <c r="F364" s="87">
        <f>-(SUMIF(C_A06a!$B$5:$B$93,'Global Results'!$M364,C_A06a!F$5:F$93))*1000</f>
        <v>86.948648716999998</v>
      </c>
      <c r="G364" s="87">
        <f>-(SUMIF(C_A06a!$B$5:$B$93,'Global Results'!$M364,C_A06a!G$5:G$93))*1000</f>
        <v>101.164601581</v>
      </c>
      <c r="H364" s="87">
        <f>-(SUMIF(C_A06a!$B$5:$B$93,'Global Results'!$M364,C_A06a!H$5:H$93))*1000</f>
        <v>108.79599118199999</v>
      </c>
      <c r="I364" s="87">
        <f>-(SUMIF(C_A06a!$B$5:$B$93,'Global Results'!$M364,C_A06a!I$5:I$93))*1000</f>
        <v>105.27022773399999</v>
      </c>
      <c r="J364" s="87">
        <f>-(SUMIF(C_A06a!$B$5:$B$93,'Global Results'!$M364,C_A06a!J$5:J$93))*1000</f>
        <v>103.854354577</v>
      </c>
      <c r="K364" s="87">
        <f>-(SUMIF(C_A06a!$B$5:$B$93,'Global Results'!$M364,C_A06a!K$5:K$93))*1000</f>
        <v>96.971630613000002</v>
      </c>
      <c r="M364" s="295" t="s">
        <v>547</v>
      </c>
    </row>
    <row r="365" spans="1:14" x14ac:dyDescent="0.2">
      <c r="B365" s="335" t="s">
        <v>548</v>
      </c>
      <c r="C365" s="86">
        <f>-(SUMIF(C_A06a!$B$5:$B$93,'Global Results'!$M365,C_A06a!C$5:C$93))*1000</f>
        <v>0</v>
      </c>
      <c r="D365" s="86">
        <f>-(SUMIF(C_A06a!$B$5:$B$93,'Global Results'!$M365,C_A06a!D$5:D$93))*1000</f>
        <v>0</v>
      </c>
      <c r="E365" s="86">
        <f>-(SUMIF(C_A06a!$B$5:$B$93,'Global Results'!$M365,C_A06a!E$5:E$93))*1000</f>
        <v>151.238428368</v>
      </c>
      <c r="F365" s="86">
        <f>-(SUMIF(C_A06a!$B$5:$B$93,'Global Results'!$M365,C_A06a!F$5:F$93))*1000</f>
        <v>86.948648716999998</v>
      </c>
      <c r="G365" s="86">
        <f>-(SUMIF(C_A06a!$B$5:$B$93,'Global Results'!$M365,C_A06a!G$5:G$93))*1000</f>
        <v>101.164601581</v>
      </c>
      <c r="H365" s="86">
        <f>-(SUMIF(C_A06a!$B$5:$B$93,'Global Results'!$M365,C_A06a!H$5:H$93))*1000</f>
        <v>108.79599118199999</v>
      </c>
      <c r="I365" s="86">
        <f>-(SUMIF(C_A06a!$B$5:$B$93,'Global Results'!$M365,C_A06a!I$5:I$93))*1000</f>
        <v>105.27022773399999</v>
      </c>
      <c r="J365" s="86">
        <f>-(SUMIF(C_A06a!$B$5:$B$93,'Global Results'!$M365,C_A06a!J$5:J$93))*1000</f>
        <v>103.854354577</v>
      </c>
      <c r="K365" s="86">
        <f>-(SUMIF(C_A06a!$B$5:$B$93,'Global Results'!$M365,C_A06a!K$5:K$93))*1000</f>
        <v>96.971630613000002</v>
      </c>
      <c r="L365" s="83"/>
      <c r="M365" s="295" t="s">
        <v>548</v>
      </c>
    </row>
    <row r="366" spans="1:14" x14ac:dyDescent="0.2">
      <c r="B366" s="335" t="s">
        <v>549</v>
      </c>
      <c r="C366" s="87">
        <f>-(SUMIF(C_A06a!$B$5:$B$93,'Global Results'!$M366,C_A06a!C$5:C$93))*1000</f>
        <v>0</v>
      </c>
      <c r="D366" s="87">
        <f>-(SUMIF(C_A06a!$B$5:$B$93,'Global Results'!$M366,C_A06a!D$5:D$93))*1000</f>
        <v>0</v>
      </c>
      <c r="E366" s="87">
        <f>-(SUMIF(C_A06a!$B$5:$B$93,'Global Results'!$M366,C_A06a!E$5:E$93))*1000</f>
        <v>151.238428368</v>
      </c>
      <c r="F366" s="87">
        <f>-(SUMIF(C_A06a!$B$5:$B$93,'Global Results'!$M366,C_A06a!F$5:F$93))*1000</f>
        <v>86.948648716999998</v>
      </c>
      <c r="G366" s="87">
        <f>-(SUMIF(C_A06a!$B$5:$B$93,'Global Results'!$M366,C_A06a!G$5:G$93))*1000</f>
        <v>101.164601581</v>
      </c>
      <c r="H366" s="87">
        <f>-(SUMIF(C_A06a!$B$5:$B$93,'Global Results'!$M366,C_A06a!H$5:H$93))*1000</f>
        <v>108.79599118199999</v>
      </c>
      <c r="I366" s="87">
        <f>-(SUMIF(C_A06a!$B$5:$B$93,'Global Results'!$M366,C_A06a!I$5:I$93))*1000</f>
        <v>105.27022773399999</v>
      </c>
      <c r="J366" s="87">
        <f>-(SUMIF(C_A06a!$B$5:$B$93,'Global Results'!$M366,C_A06a!J$5:J$93))*1000</f>
        <v>103.854354577</v>
      </c>
      <c r="K366" s="87">
        <f>-(SUMIF(C_A06a!$B$5:$B$93,'Global Results'!$M366,C_A06a!K$5:K$93))*1000</f>
        <v>96.971630613000002</v>
      </c>
      <c r="L366" s="83"/>
      <c r="M366" s="295" t="s">
        <v>549</v>
      </c>
    </row>
    <row r="367" spans="1:14" x14ac:dyDescent="0.2">
      <c r="B367" s="335" t="s">
        <v>550</v>
      </c>
      <c r="C367" s="86">
        <f>-(SUMIF(C_A06a!$B$5:$B$93,'Global Results'!$M367,C_A06a!C$5:C$93))*1000</f>
        <v>0</v>
      </c>
      <c r="D367" s="86">
        <f>-(SUMIF(C_A06a!$B$5:$B$93,'Global Results'!$M367,C_A06a!D$5:D$93))*1000</f>
        <v>0</v>
      </c>
      <c r="E367" s="86">
        <f>-(SUMIF(C_A06a!$B$5:$B$93,'Global Results'!$M367,C_A06a!E$5:E$93))*1000</f>
        <v>151.238428368</v>
      </c>
      <c r="F367" s="86">
        <f>-(SUMIF(C_A06a!$B$5:$B$93,'Global Results'!$M367,C_A06a!F$5:F$93))*1000</f>
        <v>420.669508366</v>
      </c>
      <c r="G367" s="86">
        <f>-(SUMIF(C_A06a!$B$5:$B$93,'Global Results'!$M367,C_A06a!G$5:G$93))*1000</f>
        <v>301.68523804400002</v>
      </c>
      <c r="H367" s="86">
        <f>-(SUMIF(C_A06a!$B$5:$B$93,'Global Results'!$M367,C_A06a!H$5:H$93))*1000</f>
        <v>320.72979399799999</v>
      </c>
      <c r="I367" s="86">
        <f>-(SUMIF(C_A06a!$B$5:$B$93,'Global Results'!$M367,C_A06a!I$5:I$93))*1000</f>
        <v>305.31086489</v>
      </c>
      <c r="J367" s="86">
        <f>-(SUMIF(C_A06a!$B$5:$B$93,'Global Results'!$M367,C_A06a!J$5:J$93))*1000</f>
        <v>281.64254514999999</v>
      </c>
      <c r="K367" s="86">
        <f>-(SUMIF(C_A06a!$B$5:$B$93,'Global Results'!$M367,C_A06a!K$5:K$93))*1000</f>
        <v>186.32292000999999</v>
      </c>
      <c r="L367" s="83"/>
      <c r="M367" s="295" t="s">
        <v>550</v>
      </c>
    </row>
    <row r="368" spans="1:14" x14ac:dyDescent="0.2">
      <c r="B368" s="335" t="s">
        <v>551</v>
      </c>
      <c r="C368" s="87">
        <f>-(SUMIF(C_A06a!$B$5:$B$93,'Global Results'!$M368,C_A06a!C$5:C$93))*1000</f>
        <v>0</v>
      </c>
      <c r="D368" s="87">
        <f>-(SUMIF(C_A06a!$B$5:$B$93,'Global Results'!$M368,C_A06a!D$5:D$93))*1000</f>
        <v>0</v>
      </c>
      <c r="E368" s="87">
        <f>-(SUMIF(C_A06a!$B$5:$B$93,'Global Results'!$M368,C_A06a!E$5:E$93))*1000</f>
        <v>0</v>
      </c>
      <c r="F368" s="87">
        <f>-(SUMIF(C_A06a!$B$5:$B$93,'Global Results'!$M368,C_A06a!F$5:F$93))*1000</f>
        <v>0</v>
      </c>
      <c r="G368" s="87">
        <f>-(SUMIF(C_A06a!$B$5:$B$93,'Global Results'!$M368,C_A06a!G$5:G$93))*1000</f>
        <v>0</v>
      </c>
      <c r="H368" s="87">
        <f>-(SUMIF(C_A06a!$B$5:$B$93,'Global Results'!$M368,C_A06a!H$5:H$93))*1000</f>
        <v>0</v>
      </c>
      <c r="I368" s="87">
        <f>-(SUMIF(C_A06a!$B$5:$B$93,'Global Results'!$M368,C_A06a!I$5:I$93))*1000</f>
        <v>0</v>
      </c>
      <c r="J368" s="87">
        <f>-(SUMIF(C_A06a!$B$5:$B$93,'Global Results'!$M368,C_A06a!J$5:J$93))*1000</f>
        <v>0</v>
      </c>
      <c r="K368" s="87">
        <f>-(SUMIF(C_A06a!$B$5:$B$93,'Global Results'!$M368,C_A06a!K$5:K$93))*1000</f>
        <v>0</v>
      </c>
      <c r="M368" s="295" t="s">
        <v>551</v>
      </c>
    </row>
    <row r="369" spans="1:16" x14ac:dyDescent="0.2">
      <c r="B369" s="335" t="s">
        <v>552</v>
      </c>
      <c r="C369" s="86">
        <f>-(SUMIF(C_A06a!$B$5:$B$93,'Global Results'!$M369,C_A06a!C$5:C$93))*1000</f>
        <v>0</v>
      </c>
      <c r="D369" s="86">
        <f>-(SUMIF(C_A06a!$B$5:$B$93,'Global Results'!$M369,C_A06a!D$5:D$93))*1000</f>
        <v>0</v>
      </c>
      <c r="E369" s="86">
        <f>-(SUMIF(C_A06a!$B$5:$B$93,'Global Results'!$M369,C_A06a!E$5:E$93))*1000</f>
        <v>0</v>
      </c>
      <c r="F369" s="86">
        <f>-(SUMIF(C_A06a!$B$5:$B$93,'Global Results'!$M369,C_A06a!F$5:F$93))*1000</f>
        <v>0</v>
      </c>
      <c r="G369" s="86">
        <f>-(SUMIF(C_A06a!$B$5:$B$93,'Global Results'!$M369,C_A06a!G$5:G$93))*1000</f>
        <v>0</v>
      </c>
      <c r="H369" s="86">
        <f>-(SUMIF(C_A06a!$B$5:$B$93,'Global Results'!$M369,C_A06a!H$5:H$93))*1000</f>
        <v>0</v>
      </c>
      <c r="I369" s="86">
        <f>-(SUMIF(C_A06a!$B$5:$B$93,'Global Results'!$M369,C_A06a!I$5:I$93))*1000</f>
        <v>0</v>
      </c>
      <c r="J369" s="86">
        <f>-(SUMIF(C_A06a!$B$5:$B$93,'Global Results'!$M369,C_A06a!J$5:J$93))*1000</f>
        <v>0</v>
      </c>
      <c r="K369" s="86">
        <f>-(SUMIF(C_A06a!$B$5:$B$93,'Global Results'!$M369,C_A06a!K$5:K$93))*1000</f>
        <v>0</v>
      </c>
      <c r="M369" s="295" t="s">
        <v>552</v>
      </c>
    </row>
    <row r="370" spans="1:16" x14ac:dyDescent="0.2">
      <c r="B370" s="358"/>
      <c r="C370" s="359">
        <v>2010</v>
      </c>
      <c r="D370" s="359">
        <v>2015</v>
      </c>
      <c r="E370" s="359">
        <v>2020</v>
      </c>
      <c r="F370" s="359">
        <v>2025</v>
      </c>
      <c r="G370" s="359">
        <v>2030</v>
      </c>
      <c r="H370" s="359">
        <v>2035</v>
      </c>
      <c r="I370" s="359">
        <v>2040</v>
      </c>
      <c r="J370" s="359">
        <v>2045</v>
      </c>
      <c r="K370" s="359">
        <v>2050</v>
      </c>
      <c r="M370" s="295" t="s">
        <v>11</v>
      </c>
    </row>
    <row r="371" spans="1:16" x14ac:dyDescent="0.2">
      <c r="B371" s="357" t="s">
        <v>559</v>
      </c>
      <c r="C371" s="356">
        <f>AVERAGE(C359:C367)</f>
        <v>0</v>
      </c>
      <c r="D371" s="356">
        <f t="shared" ref="D371:K371" si="51">AVERAGE(D359:D367)</f>
        <v>0</v>
      </c>
      <c r="E371" s="356">
        <f t="shared" si="51"/>
        <v>151.238428368</v>
      </c>
      <c r="F371" s="356">
        <f t="shared" si="51"/>
        <v>134.30459542699998</v>
      </c>
      <c r="G371" s="356">
        <f t="shared" si="51"/>
        <v>124.69123330588887</v>
      </c>
      <c r="H371" s="356">
        <f t="shared" si="51"/>
        <v>146.66521005699997</v>
      </c>
      <c r="I371" s="356">
        <f t="shared" si="51"/>
        <v>141.88913959099997</v>
      </c>
      <c r="J371" s="356">
        <f t="shared" si="51"/>
        <v>148.88557941866665</v>
      </c>
      <c r="K371" s="356">
        <f t="shared" si="51"/>
        <v>125.91451380833334</v>
      </c>
      <c r="M371" s="295" t="s">
        <v>12</v>
      </c>
    </row>
    <row r="372" spans="1:16" x14ac:dyDescent="0.2">
      <c r="B372" s="117"/>
      <c r="C372" s="87"/>
      <c r="D372" s="87"/>
      <c r="E372" s="87"/>
      <c r="F372" s="87"/>
      <c r="G372" s="87"/>
      <c r="H372" s="87"/>
      <c r="I372" s="87"/>
      <c r="J372" s="87"/>
      <c r="K372" s="87"/>
      <c r="M372" s="295" t="s">
        <v>13</v>
      </c>
    </row>
    <row r="373" spans="1:16" x14ac:dyDescent="0.2">
      <c r="B373" s="120"/>
      <c r="C373" s="125"/>
      <c r="D373" s="125"/>
      <c r="E373" s="125"/>
      <c r="F373" s="125"/>
      <c r="G373" s="125"/>
      <c r="H373" s="125"/>
      <c r="I373" s="125"/>
      <c r="J373" s="125"/>
      <c r="K373" s="125"/>
      <c r="M373" s="295" t="s">
        <v>14</v>
      </c>
    </row>
    <row r="374" spans="1:16" ht="16" thickBot="1" x14ac:dyDescent="0.25">
      <c r="B374" s="127"/>
      <c r="C374" s="126"/>
      <c r="D374" s="126"/>
      <c r="E374" s="126"/>
      <c r="F374" s="126"/>
      <c r="G374" s="126"/>
      <c r="H374" s="126"/>
      <c r="I374" s="126"/>
      <c r="J374" s="126"/>
      <c r="K374" s="126"/>
      <c r="M374" s="295" t="s">
        <v>15</v>
      </c>
    </row>
    <row r="375" spans="1:16" ht="17" thickTop="1" thickBot="1" x14ac:dyDescent="0.25">
      <c r="B375" s="57" t="s">
        <v>130</v>
      </c>
      <c r="C375" s="86">
        <f>-(SUMIF(C_A06a!$B$5:$B$93,'Global Results'!$M375,C_A06a!C$5:C$93))*1000</f>
        <v>0</v>
      </c>
      <c r="D375" s="86">
        <f>-(SUMIF(C_A06a!$B$5:$B$93,'Global Results'!$M375,C_A06a!D$5:D$93))*1000</f>
        <v>0</v>
      </c>
      <c r="E375" s="86">
        <f>-(SUMIF(C_A06a!$B$5:$B$93,'Global Results'!$M375,C_A06a!E$5:E$93))*1000</f>
        <v>0</v>
      </c>
      <c r="F375" s="86">
        <f>-(SUMIF(C_A06a!$B$5:$B$93,'Global Results'!$M375,C_A06a!F$5:F$93))*1000</f>
        <v>0</v>
      </c>
      <c r="G375" s="86">
        <f>-(SUMIF(C_A06a!$B$5:$B$93,'Global Results'!$M375,C_A06a!G$5:G$93))*1000</f>
        <v>0</v>
      </c>
      <c r="H375" s="86">
        <f>-(SUMIF(C_A06a!$B$5:$B$93,'Global Results'!$M375,C_A06a!H$5:H$93))*1000</f>
        <v>0</v>
      </c>
      <c r="I375" s="86">
        <f>-(SUMIF(C_A06a!$B$5:$B$93,'Global Results'!$M375,C_A06a!I$5:I$93))*1000</f>
        <v>0</v>
      </c>
      <c r="J375" s="86">
        <f>-(SUMIF(C_A06a!$B$5:$B$93,'Global Results'!$M375,C_A06a!J$5:J$93))*1000</f>
        <v>0</v>
      </c>
      <c r="K375" s="86">
        <f>-(SUMIF(C_A06a!$B$5:$B$93,'Global Results'!$M375,C_A06a!K$5:K$93))*1000</f>
        <v>0</v>
      </c>
      <c r="M375" s="295" t="s">
        <v>129</v>
      </c>
    </row>
    <row r="376" spans="1:16" x14ac:dyDescent="0.2">
      <c r="C376" s="61"/>
      <c r="D376" s="61"/>
      <c r="E376" s="61"/>
      <c r="F376" s="61"/>
      <c r="G376" s="61"/>
      <c r="H376" s="61"/>
      <c r="I376" s="61"/>
      <c r="J376" s="61"/>
      <c r="K376" s="61"/>
    </row>
    <row r="377" spans="1:16" x14ac:dyDescent="0.2">
      <c r="A377" s="280" t="s">
        <v>485</v>
      </c>
      <c r="B377" s="275" t="s">
        <v>131</v>
      </c>
      <c r="E377" s="362">
        <v>31.244429999999998</v>
      </c>
      <c r="F377" s="362">
        <v>159.65887999999998</v>
      </c>
      <c r="G377" s="362">
        <v>194.80995000000004</v>
      </c>
      <c r="H377" s="362">
        <v>460.34295000000009</v>
      </c>
      <c r="I377" s="362">
        <v>829.52346000000011</v>
      </c>
      <c r="J377" s="362">
        <v>918.51829999999995</v>
      </c>
      <c r="K377" s="362">
        <v>972.93531888888901</v>
      </c>
    </row>
    <row r="378" spans="1:16" ht="17" x14ac:dyDescent="0.25">
      <c r="B378" s="28" t="s">
        <v>420</v>
      </c>
    </row>
    <row r="379" spans="1:16" ht="16" thickBot="1" x14ac:dyDescent="0.25">
      <c r="N379" s="299"/>
    </row>
    <row r="380" spans="1:16" ht="16" thickBot="1" x14ac:dyDescent="0.25">
      <c r="B380" s="53" t="s">
        <v>135</v>
      </c>
      <c r="C380" s="263">
        <v>2010</v>
      </c>
      <c r="D380" s="263">
        <v>2015</v>
      </c>
      <c r="E380" s="263">
        <v>2020</v>
      </c>
      <c r="F380" s="263">
        <v>2025</v>
      </c>
      <c r="G380" s="263">
        <v>2030</v>
      </c>
      <c r="H380" s="263">
        <v>2035</v>
      </c>
      <c r="I380" s="263">
        <v>2040</v>
      </c>
      <c r="J380" s="263">
        <v>2045</v>
      </c>
      <c r="K380" s="263">
        <v>2050</v>
      </c>
      <c r="N380" s="299"/>
    </row>
    <row r="381" spans="1:16" x14ac:dyDescent="0.2">
      <c r="B381" s="335" t="s">
        <v>542</v>
      </c>
      <c r="C381" s="152">
        <f t="array" ref="C381">SUM(($M381=(C_A06b!$B$5:$B$77))*($N381=(C_A06b!$C$5:C$77))*(C_A06b!D$5:D$77))/1000</f>
        <v>0</v>
      </c>
      <c r="D381" s="152">
        <f t="array" ref="D381">SUM(($M381=(C_A06b!$B$5:$B$77))*($N381=(C_A06b!$C$5:D$77))*(C_A06b!E$5:E$77))/1000</f>
        <v>0</v>
      </c>
      <c r="E381" s="152">
        <f t="array" ref="E381">SUM(($M381=(C_A06b!$B$5:$B$77))*($N381=(C_A06b!$C$5:E$77))*(C_A06b!F$5:F$77))/1000</f>
        <v>0</v>
      </c>
      <c r="F381" s="152">
        <f t="array" ref="F381">SUM(($M381=(C_A06b!$B$5:$B$77))*($N381=(C_A06b!$C$5:F$77))*(C_A06b!G$5:G$77))/1000</f>
        <v>0</v>
      </c>
      <c r="G381" s="152">
        <f t="array" ref="G381">SUM(($M381=(C_A06b!$B$5:$B$77))*($N381=(C_A06b!$C$5:G$77))*(C_A06b!H$5:H$77))/1000</f>
        <v>0</v>
      </c>
      <c r="H381" s="152">
        <f t="array" ref="H381">SUM(($M381=(C_A06b!$B$5:$B$77))*($N381=(C_A06b!$C$5:H$77))*(C_A06b!I$5:I$77))/1000</f>
        <v>0</v>
      </c>
      <c r="I381" s="152">
        <f t="array" ref="I381">SUM(($M381=(C_A06b!$B$5:$B$77))*($N381=(C_A06b!$C$5:I$77))*(C_A06b!J$5:J$77))/1000</f>
        <v>0</v>
      </c>
      <c r="J381" s="152">
        <f t="array" ref="J381">SUM(($M381=(C_A06b!$B$5:$B$77))*($N381=(C_A06b!$C$5:J$77))*(C_A06b!K$5:K$77))/1000</f>
        <v>0</v>
      </c>
      <c r="K381" s="152">
        <f t="array" ref="K381">SUM(($M381=(C_A06b!$B$5:$B$77))*($N381=(C_A06b!$C$5:K$77))*(C_A06b!L$5:L$77))/1000</f>
        <v>0</v>
      </c>
      <c r="M381" s="295" t="s">
        <v>542</v>
      </c>
      <c r="N381" s="295" t="s">
        <v>132</v>
      </c>
      <c r="P381" s="21"/>
    </row>
    <row r="382" spans="1:16" s="18" customFormat="1" x14ac:dyDescent="0.2">
      <c r="B382" s="335" t="s">
        <v>543</v>
      </c>
      <c r="C382" s="153">
        <f t="array" ref="C382">SUM(($M382=(C_A06b!$B$5:$B$77))*($N382=(C_A06b!$C$5:C$77))*(C_A06b!D$5:D$77))/1000</f>
        <v>0</v>
      </c>
      <c r="D382" s="153">
        <f t="array" ref="D382">SUM(($M382=(C_A06b!$B$5:$B$77))*($N382=(C_A06b!$C$5:D$77))*(C_A06b!E$5:E$77))/1000</f>
        <v>0</v>
      </c>
      <c r="E382" s="153">
        <f t="array" ref="E382">SUM(($M382=(C_A06b!$B$5:$B$77))*($N382=(C_A06b!$C$5:E$77))*(C_A06b!F$5:F$77))/1000</f>
        <v>0</v>
      </c>
      <c r="F382" s="153">
        <f t="array" ref="F382">SUM(($M382=(C_A06b!$B$5:$B$77))*($N382=(C_A06b!$C$5:F$77))*(C_A06b!G$5:G$77))/1000</f>
        <v>0</v>
      </c>
      <c r="G382" s="153">
        <f t="array" ref="G382">SUM(($M382=(C_A06b!$B$5:$B$77))*($N382=(C_A06b!$C$5:G$77))*(C_A06b!H$5:H$77))/1000</f>
        <v>0</v>
      </c>
      <c r="H382" s="153">
        <f t="array" ref="H382">SUM(($M382=(C_A06b!$B$5:$B$77))*($N382=(C_A06b!$C$5:H$77))*(C_A06b!I$5:I$77))/1000</f>
        <v>0</v>
      </c>
      <c r="I382" s="153">
        <f t="array" ref="I382">SUM(($M382=(C_A06b!$B$5:$B$77))*($N382=(C_A06b!$C$5:I$77))*(C_A06b!J$5:J$77))/1000</f>
        <v>0</v>
      </c>
      <c r="J382" s="153">
        <f t="array" ref="J382">SUM(($M382=(C_A06b!$B$5:$B$77))*($N382=(C_A06b!$C$5:J$77))*(C_A06b!K$5:K$77))/1000</f>
        <v>0</v>
      </c>
      <c r="K382" s="153">
        <f t="array" ref="K382">SUM(($M382=(C_A06b!$B$5:$B$77))*($N382=(C_A06b!$C$5:K$77))*(C_A06b!L$5:L$77))/1000</f>
        <v>0</v>
      </c>
      <c r="M382" s="296" t="s">
        <v>543</v>
      </c>
      <c r="N382" s="296" t="s">
        <v>132</v>
      </c>
      <c r="O382" s="296"/>
      <c r="P382" s="23"/>
    </row>
    <row r="383" spans="1:16" x14ac:dyDescent="0.2">
      <c r="B383" s="335" t="s">
        <v>544</v>
      </c>
      <c r="C383" s="152">
        <f t="array" ref="C383">SUM(($M383=(C_A06b!$B$5:$B$77))*($N383=(C_A06b!$C$5:C$77))*(C_A06b!D$5:D$77))/1000</f>
        <v>0</v>
      </c>
      <c r="D383" s="152">
        <f t="array" ref="D383">SUM(($M383=(C_A06b!$B$5:$B$77))*($N383=(C_A06b!$C$5:D$77))*(C_A06b!E$5:E$77))/1000</f>
        <v>0</v>
      </c>
      <c r="E383" s="152">
        <f t="array" ref="E383">SUM(($M383=(C_A06b!$B$5:$B$77))*($N383=(C_A06b!$C$5:E$77))*(C_A06b!F$5:F$77))/1000</f>
        <v>0</v>
      </c>
      <c r="F383" s="152">
        <f t="array" ref="F383">SUM(($M383=(C_A06b!$B$5:$B$77))*($N383=(C_A06b!$C$5:F$77))*(C_A06b!G$5:G$77))/1000</f>
        <v>0</v>
      </c>
      <c r="G383" s="152">
        <f t="array" ref="G383">SUM(($M383=(C_A06b!$B$5:$B$77))*($N383=(C_A06b!$C$5:G$77))*(C_A06b!H$5:H$77))/1000</f>
        <v>0</v>
      </c>
      <c r="H383" s="152">
        <f t="array" ref="H383">SUM(($M383=(C_A06b!$B$5:$B$77))*($N383=(C_A06b!$C$5:H$77))*(C_A06b!I$5:I$77))/1000</f>
        <v>0</v>
      </c>
      <c r="I383" s="152">
        <f t="array" ref="I383">SUM(($M383=(C_A06b!$B$5:$B$77))*($N383=(C_A06b!$C$5:I$77))*(C_A06b!J$5:J$77))/1000</f>
        <v>0</v>
      </c>
      <c r="J383" s="152">
        <f t="array" ref="J383">SUM(($M383=(C_A06b!$B$5:$B$77))*($N383=(C_A06b!$C$5:J$77))*(C_A06b!K$5:K$77))/1000</f>
        <v>0</v>
      </c>
      <c r="K383" s="152">
        <f t="array" ref="K383">SUM(($M383=(C_A06b!$B$5:$B$77))*($N383=(C_A06b!$C$5:K$77))*(C_A06b!L$5:L$77))/1000</f>
        <v>0</v>
      </c>
      <c r="M383" s="295" t="s">
        <v>544</v>
      </c>
      <c r="N383" s="295" t="s">
        <v>132</v>
      </c>
      <c r="P383" s="21"/>
    </row>
    <row r="384" spans="1:16" s="18" customFormat="1" x14ac:dyDescent="0.2">
      <c r="B384" s="335" t="s">
        <v>545</v>
      </c>
      <c r="C384" s="153">
        <f t="array" ref="C384">SUM(($M384=(C_A06b!$B$5:$B$77))*($N384=(C_A06b!$C$5:C$77))*(C_A06b!D$5:D$77))/1000</f>
        <v>0</v>
      </c>
      <c r="D384" s="153">
        <f t="array" ref="D384">SUM(($M384=(C_A06b!$B$5:$B$77))*($N384=(C_A06b!$C$5:D$77))*(C_A06b!E$5:E$77))/1000</f>
        <v>0</v>
      </c>
      <c r="E384" s="153">
        <f t="array" ref="E384">SUM(($M384=(C_A06b!$B$5:$B$77))*($N384=(C_A06b!$C$5:E$77))*(C_A06b!F$5:F$77))/1000</f>
        <v>0</v>
      </c>
      <c r="F384" s="153">
        <f t="array" ref="F384">SUM(($M384=(C_A06b!$B$5:$B$77))*($N384=(C_A06b!$C$5:F$77))*(C_A06b!G$5:G$77))/1000</f>
        <v>0</v>
      </c>
      <c r="G384" s="153">
        <f t="array" ref="G384">SUM(($M384=(C_A06b!$B$5:$B$77))*($N384=(C_A06b!$C$5:G$77))*(C_A06b!H$5:H$77))/1000</f>
        <v>0</v>
      </c>
      <c r="H384" s="153">
        <f t="array" ref="H384">SUM(($M384=(C_A06b!$B$5:$B$77))*($N384=(C_A06b!$C$5:H$77))*(C_A06b!I$5:I$77))/1000</f>
        <v>0</v>
      </c>
      <c r="I384" s="153">
        <f t="array" ref="I384">SUM(($M384=(C_A06b!$B$5:$B$77))*($N384=(C_A06b!$C$5:I$77))*(C_A06b!J$5:J$77))/1000</f>
        <v>0</v>
      </c>
      <c r="J384" s="153">
        <f t="array" ref="J384">SUM(($M384=(C_A06b!$B$5:$B$77))*($N384=(C_A06b!$C$5:J$77))*(C_A06b!K$5:K$77))/1000</f>
        <v>0</v>
      </c>
      <c r="K384" s="153">
        <f t="array" ref="K384">SUM(($M384=(C_A06b!$B$5:$B$77))*($N384=(C_A06b!$C$5:K$77))*(C_A06b!L$5:L$77))/1000</f>
        <v>0</v>
      </c>
      <c r="M384" s="296" t="s">
        <v>545</v>
      </c>
      <c r="N384" s="296" t="s">
        <v>132</v>
      </c>
      <c r="O384" s="296"/>
      <c r="P384" s="23"/>
    </row>
    <row r="385" spans="2:16" x14ac:dyDescent="0.2">
      <c r="B385" s="335" t="s">
        <v>546</v>
      </c>
      <c r="C385" s="152">
        <f t="array" ref="C385">SUM(($M385=(C_A06b!$B$5:$B$77))*($N385=(C_A06b!$C$5:C$77))*(C_A06b!D$5:D$77))/1000</f>
        <v>0</v>
      </c>
      <c r="D385" s="152">
        <f t="array" ref="D385">SUM(($M385=(C_A06b!$B$5:$B$77))*($N385=(C_A06b!$C$5:D$77))*(C_A06b!E$5:E$77))/1000</f>
        <v>0</v>
      </c>
      <c r="E385" s="152">
        <f t="array" ref="E385">SUM(($M385=(C_A06b!$B$5:$B$77))*($N385=(C_A06b!$C$5:E$77))*(C_A06b!F$5:F$77))/1000</f>
        <v>0</v>
      </c>
      <c r="F385" s="152">
        <f t="array" ref="F385">SUM(($M385=(C_A06b!$B$5:$B$77))*($N385=(C_A06b!$C$5:F$77))*(C_A06b!G$5:G$77))/1000</f>
        <v>0</v>
      </c>
      <c r="G385" s="152">
        <f t="array" ref="G385">SUM(($M385=(C_A06b!$B$5:$B$77))*($N385=(C_A06b!$C$5:G$77))*(C_A06b!H$5:H$77))/1000</f>
        <v>0</v>
      </c>
      <c r="H385" s="152">
        <f t="array" ref="H385">SUM(($M385=(C_A06b!$B$5:$B$77))*($N385=(C_A06b!$C$5:H$77))*(C_A06b!I$5:I$77))/1000</f>
        <v>0</v>
      </c>
      <c r="I385" s="152">
        <f t="array" ref="I385">SUM(($M385=(C_A06b!$B$5:$B$77))*($N385=(C_A06b!$C$5:I$77))*(C_A06b!J$5:J$77))/1000</f>
        <v>0</v>
      </c>
      <c r="J385" s="152">
        <f t="array" ref="J385">SUM(($M385=(C_A06b!$B$5:$B$77))*($N385=(C_A06b!$C$5:J$77))*(C_A06b!K$5:K$77))/1000</f>
        <v>0</v>
      </c>
      <c r="K385" s="152">
        <f t="array" ref="K385">SUM(($M385=(C_A06b!$B$5:$B$77))*($N385=(C_A06b!$C$5:K$77))*(C_A06b!L$5:L$77))/1000</f>
        <v>0</v>
      </c>
      <c r="M385" s="295" t="s">
        <v>546</v>
      </c>
      <c r="N385" s="295" t="s">
        <v>132</v>
      </c>
      <c r="P385" s="21"/>
    </row>
    <row r="386" spans="2:16" s="18" customFormat="1" x14ac:dyDescent="0.2">
      <c r="B386" s="335" t="s">
        <v>547</v>
      </c>
      <c r="C386" s="153">
        <f t="array" ref="C386">SUM(($M386=(C_A06b!$B$5:$B$77))*($N386=(C_A06b!$C$5:C$77))*(C_A06b!D$5:D$77))/1000</f>
        <v>0</v>
      </c>
      <c r="D386" s="153">
        <f t="array" ref="D386">SUM(($M386=(C_A06b!$B$5:$B$77))*($N386=(C_A06b!$C$5:D$77))*(C_A06b!E$5:E$77))/1000</f>
        <v>0</v>
      </c>
      <c r="E386" s="153">
        <f t="array" ref="E386">SUM(($M386=(C_A06b!$B$5:$B$77))*($N386=(C_A06b!$C$5:E$77))*(C_A06b!F$5:F$77))/1000</f>
        <v>0</v>
      </c>
      <c r="F386" s="153">
        <f t="array" ref="F386">SUM(($M386=(C_A06b!$B$5:$B$77))*($N386=(C_A06b!$C$5:F$77))*(C_A06b!G$5:G$77))/1000</f>
        <v>0</v>
      </c>
      <c r="G386" s="153">
        <f t="array" ref="G386">SUM(($M386=(C_A06b!$B$5:$B$77))*($N386=(C_A06b!$C$5:G$77))*(C_A06b!H$5:H$77))/1000</f>
        <v>0</v>
      </c>
      <c r="H386" s="153">
        <f t="array" ref="H386">SUM(($M386=(C_A06b!$B$5:$B$77))*($N386=(C_A06b!$C$5:H$77))*(C_A06b!I$5:I$77))/1000</f>
        <v>0</v>
      </c>
      <c r="I386" s="153">
        <f t="array" ref="I386">SUM(($M386=(C_A06b!$B$5:$B$77))*($N386=(C_A06b!$C$5:I$77))*(C_A06b!J$5:J$77))/1000</f>
        <v>0</v>
      </c>
      <c r="J386" s="153">
        <f t="array" ref="J386">SUM(($M386=(C_A06b!$B$5:$B$77))*($N386=(C_A06b!$C$5:J$77))*(C_A06b!K$5:K$77))/1000</f>
        <v>0</v>
      </c>
      <c r="K386" s="153">
        <f t="array" ref="K386">SUM(($M386=(C_A06b!$B$5:$B$77))*($N386=(C_A06b!$C$5:K$77))*(C_A06b!L$5:L$77))/1000</f>
        <v>0</v>
      </c>
      <c r="M386" s="296" t="s">
        <v>547</v>
      </c>
      <c r="N386" s="296" t="s">
        <v>132</v>
      </c>
      <c r="O386" s="296"/>
      <c r="P386" s="23"/>
    </row>
    <row r="387" spans="2:16" x14ac:dyDescent="0.2">
      <c r="B387" s="335" t="s">
        <v>548</v>
      </c>
      <c r="C387" s="152">
        <f t="array" ref="C387">SUM(($M387=(C_A06b!$B$5:$B$77))*($N387=(C_A06b!$C$5:C$77))*(C_A06b!D$5:D$77))/1000</f>
        <v>0</v>
      </c>
      <c r="D387" s="152">
        <f t="array" ref="D387">SUM(($M387=(C_A06b!$B$5:$B$77))*($N387=(C_A06b!$C$5:D$77))*(C_A06b!E$5:E$77))/1000</f>
        <v>0</v>
      </c>
      <c r="E387" s="152">
        <f t="array" ref="E387">SUM(($M387=(C_A06b!$B$5:$B$77))*($N387=(C_A06b!$C$5:E$77))*(C_A06b!F$5:F$77))/1000</f>
        <v>0</v>
      </c>
      <c r="F387" s="152">
        <f t="array" ref="F387">SUM(($M387=(C_A06b!$B$5:$B$77))*($N387=(C_A06b!$C$5:F$77))*(C_A06b!G$5:G$77))/1000</f>
        <v>0</v>
      </c>
      <c r="G387" s="152">
        <f t="array" ref="G387">SUM(($M387=(C_A06b!$B$5:$B$77))*($N387=(C_A06b!$C$5:G$77))*(C_A06b!H$5:H$77))/1000</f>
        <v>0</v>
      </c>
      <c r="H387" s="152">
        <f t="array" ref="H387">SUM(($M387=(C_A06b!$B$5:$B$77))*($N387=(C_A06b!$C$5:H$77))*(C_A06b!I$5:I$77))/1000</f>
        <v>0</v>
      </c>
      <c r="I387" s="152">
        <f t="array" ref="I387">SUM(($M387=(C_A06b!$B$5:$B$77))*($N387=(C_A06b!$C$5:I$77))*(C_A06b!J$5:J$77))/1000</f>
        <v>0</v>
      </c>
      <c r="J387" s="152">
        <f t="array" ref="J387">SUM(($M387=(C_A06b!$B$5:$B$77))*($N387=(C_A06b!$C$5:J$77))*(C_A06b!K$5:K$77))/1000</f>
        <v>0</v>
      </c>
      <c r="K387" s="152">
        <f t="array" ref="K387">SUM(($M387=(C_A06b!$B$5:$B$77))*($N387=(C_A06b!$C$5:K$77))*(C_A06b!L$5:L$77))/1000</f>
        <v>0</v>
      </c>
      <c r="L387" s="83"/>
      <c r="M387" s="295" t="s">
        <v>548</v>
      </c>
      <c r="N387" s="295" t="s">
        <v>132</v>
      </c>
      <c r="P387" s="21"/>
    </row>
    <row r="388" spans="2:16" s="18" customFormat="1" x14ac:dyDescent="0.2">
      <c r="B388" s="335" t="s">
        <v>549</v>
      </c>
      <c r="C388" s="153">
        <f t="array" ref="C388">SUM(($M388=(C_A06b!$B$5:$B$77))*($N388=(C_A06b!$C$5:C$77))*(C_A06b!D$5:D$77))/1000</f>
        <v>0</v>
      </c>
      <c r="D388" s="153">
        <f t="array" ref="D388">SUM(($M388=(C_A06b!$B$5:$B$77))*($N388=(C_A06b!$C$5:D$77))*(C_A06b!E$5:E$77))/1000</f>
        <v>0</v>
      </c>
      <c r="E388" s="153">
        <f t="array" ref="E388">SUM(($M388=(C_A06b!$B$5:$B$77))*($N388=(C_A06b!$C$5:E$77))*(C_A06b!F$5:F$77))/1000</f>
        <v>0</v>
      </c>
      <c r="F388" s="153">
        <f t="array" ref="F388">SUM(($M388=(C_A06b!$B$5:$B$77))*($N388=(C_A06b!$C$5:F$77))*(C_A06b!G$5:G$77))/1000</f>
        <v>0</v>
      </c>
      <c r="G388" s="153">
        <f t="array" ref="G388">SUM(($M388=(C_A06b!$B$5:$B$77))*($N388=(C_A06b!$C$5:G$77))*(C_A06b!H$5:H$77))/1000</f>
        <v>0</v>
      </c>
      <c r="H388" s="153">
        <f t="array" ref="H388">SUM(($M388=(C_A06b!$B$5:$B$77))*($N388=(C_A06b!$C$5:H$77))*(C_A06b!I$5:I$77))/1000</f>
        <v>0</v>
      </c>
      <c r="I388" s="153">
        <f t="array" ref="I388">SUM(($M388=(C_A06b!$B$5:$B$77))*($N388=(C_A06b!$C$5:I$77))*(C_A06b!J$5:J$77))/1000</f>
        <v>0</v>
      </c>
      <c r="J388" s="153">
        <f t="array" ref="J388">SUM(($M388=(C_A06b!$B$5:$B$77))*($N388=(C_A06b!$C$5:J$77))*(C_A06b!K$5:K$77))/1000</f>
        <v>0</v>
      </c>
      <c r="K388" s="153">
        <f t="array" ref="K388">SUM(($M388=(C_A06b!$B$5:$B$77))*($N388=(C_A06b!$C$5:K$77))*(C_A06b!L$5:L$77))/1000</f>
        <v>0</v>
      </c>
      <c r="L388" s="83"/>
      <c r="M388" s="296" t="s">
        <v>549</v>
      </c>
      <c r="N388" s="296" t="s">
        <v>132</v>
      </c>
      <c r="O388" s="296"/>
      <c r="P388" s="23"/>
    </row>
    <row r="389" spans="2:16" x14ac:dyDescent="0.2">
      <c r="B389" s="335" t="s">
        <v>550</v>
      </c>
      <c r="C389" s="152">
        <f t="array" ref="C389">SUM(($M389=(C_A06b!$B$5:$B$77))*($N389=(C_A06b!$C$5:C$77))*(C_A06b!D$5:D$77))/1000</f>
        <v>0</v>
      </c>
      <c r="D389" s="152">
        <f t="array" ref="D389">SUM(($M389=(C_A06b!$B$5:$B$77))*($N389=(C_A06b!$C$5:D$77))*(C_A06b!E$5:E$77))/1000</f>
        <v>0</v>
      </c>
      <c r="E389" s="152">
        <f t="array" ref="E389">SUM(($M389=(C_A06b!$B$5:$B$77))*($N389=(C_A06b!$C$5:E$77))*(C_A06b!F$5:F$77))/1000</f>
        <v>0</v>
      </c>
      <c r="F389" s="152">
        <f t="array" ref="F389">SUM(($M389=(C_A06b!$B$5:$B$77))*($N389=(C_A06b!$C$5:F$77))*(C_A06b!G$5:G$77))/1000</f>
        <v>0</v>
      </c>
      <c r="G389" s="152">
        <f t="array" ref="G389">SUM(($M389=(C_A06b!$B$5:$B$77))*($N389=(C_A06b!$C$5:G$77))*(C_A06b!H$5:H$77))/1000</f>
        <v>0</v>
      </c>
      <c r="H389" s="152">
        <f t="array" ref="H389">SUM(($M389=(C_A06b!$B$5:$B$77))*($N389=(C_A06b!$C$5:H$77))*(C_A06b!I$5:I$77))/1000</f>
        <v>0</v>
      </c>
      <c r="I389" s="152">
        <f t="array" ref="I389">SUM(($M389=(C_A06b!$B$5:$B$77))*($N389=(C_A06b!$C$5:I$77))*(C_A06b!J$5:J$77))/1000</f>
        <v>0</v>
      </c>
      <c r="J389" s="152">
        <f t="array" ref="J389">SUM(($M389=(C_A06b!$B$5:$B$77))*($N389=(C_A06b!$C$5:J$77))*(C_A06b!K$5:K$77))/1000</f>
        <v>0</v>
      </c>
      <c r="K389" s="152">
        <f t="array" ref="K389">SUM(($M389=(C_A06b!$B$5:$B$77))*($N389=(C_A06b!$C$5:K$77))*(C_A06b!L$5:L$77))/1000</f>
        <v>0</v>
      </c>
      <c r="L389" s="83"/>
      <c r="M389" s="295" t="s">
        <v>550</v>
      </c>
      <c r="N389" s="295" t="s">
        <v>132</v>
      </c>
      <c r="P389" s="21"/>
    </row>
    <row r="390" spans="2:16" s="18" customFormat="1" x14ac:dyDescent="0.2">
      <c r="B390" s="335" t="s">
        <v>551</v>
      </c>
      <c r="C390" s="153">
        <f t="array" ref="C390">SUM(($M390=(C_A06b!$B$5:$B$77))*($N390=(C_A06b!$C$5:C$77))*(C_A06b!D$5:D$77))/1000</f>
        <v>0</v>
      </c>
      <c r="D390" s="153">
        <f t="array" ref="D390">SUM(($M390=(C_A06b!$B$5:$B$77))*($N390=(C_A06b!$C$5:D$77))*(C_A06b!E$5:E$77))/1000</f>
        <v>0</v>
      </c>
      <c r="E390" s="153">
        <f t="array" ref="E390">SUM(($M390=(C_A06b!$B$5:$B$77))*($N390=(C_A06b!$C$5:E$77))*(C_A06b!F$5:F$77))/1000</f>
        <v>0</v>
      </c>
      <c r="F390" s="153">
        <f t="array" ref="F390">SUM(($M390=(C_A06b!$B$5:$B$77))*($N390=(C_A06b!$C$5:F$77))*(C_A06b!G$5:G$77))/1000</f>
        <v>0</v>
      </c>
      <c r="G390" s="153">
        <f t="array" ref="G390">SUM(($M390=(C_A06b!$B$5:$B$77))*($N390=(C_A06b!$C$5:G$77))*(C_A06b!H$5:H$77))/1000</f>
        <v>0</v>
      </c>
      <c r="H390" s="153">
        <f t="array" ref="H390">SUM(($M390=(C_A06b!$B$5:$B$77))*($N390=(C_A06b!$C$5:H$77))*(C_A06b!I$5:I$77))/1000</f>
        <v>0</v>
      </c>
      <c r="I390" s="153">
        <f t="array" ref="I390">SUM(($M390=(C_A06b!$B$5:$B$77))*($N390=(C_A06b!$C$5:I$77))*(C_A06b!J$5:J$77))/1000</f>
        <v>0</v>
      </c>
      <c r="J390" s="153">
        <f t="array" ref="J390">SUM(($M390=(C_A06b!$B$5:$B$77))*($N390=(C_A06b!$C$5:J$77))*(C_A06b!K$5:K$77))/1000</f>
        <v>0</v>
      </c>
      <c r="K390" s="153">
        <f t="array" ref="K390">SUM(($M390=(C_A06b!$B$5:$B$77))*($N390=(C_A06b!$C$5:K$77))*(C_A06b!L$5:L$77))/1000</f>
        <v>0</v>
      </c>
      <c r="M390" s="296" t="s">
        <v>551</v>
      </c>
      <c r="N390" s="296" t="s">
        <v>132</v>
      </c>
      <c r="O390" s="296"/>
      <c r="P390" s="23"/>
    </row>
    <row r="391" spans="2:16" x14ac:dyDescent="0.2">
      <c r="B391" s="335" t="s">
        <v>552</v>
      </c>
      <c r="C391" s="152">
        <f t="array" ref="C391">SUM(($M391=(C_A06b!$B$5:$B$77))*($N391=(C_A06b!$C$5:C$77))*(C_A06b!D$5:D$77))/1000</f>
        <v>0</v>
      </c>
      <c r="D391" s="152">
        <f t="array" ref="D391">SUM(($M391=(C_A06b!$B$5:$B$77))*($N391=(C_A06b!$C$5:D$77))*(C_A06b!E$5:E$77))/1000</f>
        <v>0</v>
      </c>
      <c r="E391" s="152">
        <f t="array" ref="E391">SUM(($M391=(C_A06b!$B$5:$B$77))*($N391=(C_A06b!$C$5:E$77))*(C_A06b!F$5:F$77))/1000</f>
        <v>0</v>
      </c>
      <c r="F391" s="152">
        <f t="array" ref="F391">SUM(($M391=(C_A06b!$B$5:$B$77))*($N391=(C_A06b!$C$5:F$77))*(C_A06b!G$5:G$77))/1000</f>
        <v>0</v>
      </c>
      <c r="G391" s="152">
        <f t="array" ref="G391">SUM(($M391=(C_A06b!$B$5:$B$77))*($N391=(C_A06b!$C$5:G$77))*(C_A06b!H$5:H$77))/1000</f>
        <v>0</v>
      </c>
      <c r="H391" s="152">
        <f t="array" ref="H391">SUM(($M391=(C_A06b!$B$5:$B$77))*($N391=(C_A06b!$C$5:H$77))*(C_A06b!I$5:I$77))/1000</f>
        <v>0</v>
      </c>
      <c r="I391" s="152">
        <f t="array" ref="I391">SUM(($M391=(C_A06b!$B$5:$B$77))*($N391=(C_A06b!$C$5:I$77))*(C_A06b!J$5:J$77))/1000</f>
        <v>0</v>
      </c>
      <c r="J391" s="152">
        <f t="array" ref="J391">SUM(($M391=(C_A06b!$B$5:$B$77))*($N391=(C_A06b!$C$5:J$77))*(C_A06b!K$5:K$77))/1000</f>
        <v>0</v>
      </c>
      <c r="K391" s="152">
        <f t="array" ref="K391">SUM(($M391=(C_A06b!$B$5:$B$77))*($N391=(C_A06b!$C$5:K$77))*(C_A06b!L$5:L$77))/1000</f>
        <v>0</v>
      </c>
      <c r="M391" s="295" t="s">
        <v>552</v>
      </c>
      <c r="N391" s="295" t="s">
        <v>132</v>
      </c>
      <c r="P391" s="21"/>
    </row>
    <row r="392" spans="2:16" s="18" customFormat="1" x14ac:dyDescent="0.2">
      <c r="B392" s="117"/>
      <c r="C392" s="153"/>
      <c r="D392" s="153"/>
      <c r="E392" s="153"/>
      <c r="F392" s="153"/>
      <c r="G392" s="153"/>
      <c r="H392" s="153"/>
      <c r="I392" s="153"/>
      <c r="J392" s="153"/>
      <c r="K392" s="153"/>
      <c r="M392" s="296" t="s">
        <v>11</v>
      </c>
      <c r="N392" s="296" t="s">
        <v>132</v>
      </c>
      <c r="O392" s="296"/>
      <c r="P392" s="23"/>
    </row>
    <row r="393" spans="2:16" x14ac:dyDescent="0.2">
      <c r="B393" s="116"/>
      <c r="C393" s="152"/>
      <c r="D393" s="152"/>
      <c r="E393" s="152"/>
      <c r="F393" s="152"/>
      <c r="G393" s="152"/>
      <c r="H393" s="152"/>
      <c r="I393" s="152"/>
      <c r="J393" s="152"/>
      <c r="K393" s="152"/>
      <c r="M393" s="295" t="s">
        <v>12</v>
      </c>
      <c r="N393" s="295" t="s">
        <v>132</v>
      </c>
      <c r="P393" s="21"/>
    </row>
    <row r="394" spans="2:16" s="18" customFormat="1" x14ac:dyDescent="0.2">
      <c r="B394" s="117"/>
      <c r="C394" s="153"/>
      <c r="D394" s="153"/>
      <c r="E394" s="153"/>
      <c r="F394" s="153"/>
      <c r="G394" s="153"/>
      <c r="H394" s="153"/>
      <c r="I394" s="153"/>
      <c r="J394" s="153"/>
      <c r="K394" s="153"/>
      <c r="M394" s="296" t="s">
        <v>13</v>
      </c>
      <c r="N394" s="296" t="s">
        <v>132</v>
      </c>
      <c r="O394" s="296"/>
      <c r="P394" s="23"/>
    </row>
    <row r="395" spans="2:16" x14ac:dyDescent="0.2">
      <c r="B395" s="120"/>
      <c r="C395" s="154"/>
      <c r="D395" s="154"/>
      <c r="E395" s="154"/>
      <c r="F395" s="154"/>
      <c r="G395" s="154"/>
      <c r="H395" s="154"/>
      <c r="I395" s="154"/>
      <c r="J395" s="154"/>
      <c r="K395" s="154"/>
      <c r="M395" s="295" t="s">
        <v>14</v>
      </c>
      <c r="N395" s="295" t="s">
        <v>132</v>
      </c>
      <c r="P395" s="21"/>
    </row>
    <row r="396" spans="2:16" s="18" customFormat="1" ht="16" thickBot="1" x14ac:dyDescent="0.25">
      <c r="B396" s="127"/>
      <c r="C396" s="155"/>
      <c r="D396" s="155"/>
      <c r="E396" s="155"/>
      <c r="F396" s="155"/>
      <c r="G396" s="155"/>
      <c r="H396" s="155"/>
      <c r="I396" s="155"/>
      <c r="J396" s="155"/>
      <c r="K396" s="155"/>
      <c r="M396" s="296" t="s">
        <v>15</v>
      </c>
      <c r="N396" s="296" t="s">
        <v>132</v>
      </c>
      <c r="O396" s="296"/>
      <c r="P396" s="23"/>
    </row>
    <row r="397" spans="2:16" ht="16" thickTop="1" x14ac:dyDescent="0.2">
      <c r="B397" s="62" t="s">
        <v>138</v>
      </c>
      <c r="C397" s="156">
        <f>SUM(C381:C396)</f>
        <v>0</v>
      </c>
      <c r="D397" s="156">
        <f t="shared" ref="D397:J397" si="52">SUM(D381:D396)</f>
        <v>0</v>
      </c>
      <c r="E397" s="156">
        <f t="shared" si="52"/>
        <v>0</v>
      </c>
      <c r="F397" s="156">
        <f t="shared" si="52"/>
        <v>0</v>
      </c>
      <c r="G397" s="156">
        <f t="shared" si="52"/>
        <v>0</v>
      </c>
      <c r="H397" s="156">
        <f t="shared" si="52"/>
        <v>0</v>
      </c>
      <c r="I397" s="156">
        <f t="shared" si="52"/>
        <v>0</v>
      </c>
      <c r="J397" s="156">
        <f t="shared" si="52"/>
        <v>0</v>
      </c>
      <c r="K397" s="156">
        <f>SUM(K381:K396)</f>
        <v>0</v>
      </c>
      <c r="M397" s="295" t="s">
        <v>129</v>
      </c>
      <c r="N397" s="295" t="s">
        <v>132</v>
      </c>
      <c r="P397" s="21"/>
    </row>
    <row r="398" spans="2:16" ht="16" thickBot="1" x14ac:dyDescent="0.25">
      <c r="B398" s="63" t="s">
        <v>136</v>
      </c>
      <c r="C398" s="263">
        <v>2010</v>
      </c>
      <c r="D398" s="263">
        <v>2015</v>
      </c>
      <c r="E398" s="263">
        <v>2020</v>
      </c>
      <c r="F398" s="263">
        <v>2025</v>
      </c>
      <c r="G398" s="263">
        <v>2030</v>
      </c>
      <c r="H398" s="263">
        <v>2035</v>
      </c>
      <c r="I398" s="263">
        <v>2040</v>
      </c>
      <c r="J398" s="263">
        <v>2045</v>
      </c>
      <c r="K398" s="263">
        <v>2050</v>
      </c>
      <c r="P398" s="21"/>
    </row>
    <row r="399" spans="2:16" x14ac:dyDescent="0.2">
      <c r="B399" s="335" t="s">
        <v>542</v>
      </c>
      <c r="C399" s="152">
        <f t="array" ref="C399">SUM(($M399=(C_A06b!$B$5:$B$77))*($N399=(C_A06b!$C$5:C$77))*(C_A06b!D$5:D$77))/-1000</f>
        <v>0</v>
      </c>
      <c r="D399" s="152">
        <f t="array" ref="D399">SUM(($M399=(C_A06b!$B$5:$B$77))*($N399=(C_A06b!$C$5:D$77))*(C_A06b!E$5:E$77))/-1000</f>
        <v>0</v>
      </c>
      <c r="E399" s="152">
        <f t="array" ref="E399">SUM(($M399=(C_A06b!$B$5:$B$77))*($N399=(C_A06b!$C$5:E$77))*(C_A06b!F$5:F$77))/-1000</f>
        <v>0</v>
      </c>
      <c r="F399" s="152">
        <f t="array" ref="F399">SUM(($M399=(C_A06b!$B$5:$B$77))*($N399=(C_A06b!$C$5:F$77))*(C_A06b!G$5:G$77))/-1000</f>
        <v>0</v>
      </c>
      <c r="G399" s="152">
        <f t="array" ref="G399">SUM(($M399=(C_A06b!$B$5:$B$77))*($N399=(C_A06b!$C$5:G$77))*(C_A06b!H$5:H$77))/-1000</f>
        <v>0</v>
      </c>
      <c r="H399" s="152">
        <f t="array" ref="H399">SUM(($M399=(C_A06b!$B$5:$B$77))*($N399=(C_A06b!$C$5:H$77))*(C_A06b!I$5:I$77))/-1000</f>
        <v>0</v>
      </c>
      <c r="I399" s="152">
        <f t="array" ref="I399">SUM(($M399=(C_A06b!$B$5:$B$77))*($N399=(C_A06b!$C$5:I$77))*(C_A06b!J$5:J$77))/-1000</f>
        <v>0</v>
      </c>
      <c r="J399" s="152">
        <f t="array" ref="J399">SUM(($M399=(C_A06b!$B$5:$B$77))*($N399=(C_A06b!$C$5:J$77))*(C_A06b!K$5:K$77))/-1000</f>
        <v>0</v>
      </c>
      <c r="K399" s="152">
        <f t="array" ref="K399">SUM(($M399=(C_A06b!$B$5:$B$77))*($N399=(C_A06b!$C$5:K$77))*(C_A06b!L$5:L$77))/-1000</f>
        <v>0</v>
      </c>
      <c r="M399" s="295" t="s">
        <v>542</v>
      </c>
      <c r="N399" s="295" t="s">
        <v>147</v>
      </c>
      <c r="P399" s="21"/>
    </row>
    <row r="400" spans="2:16" s="18" customFormat="1" x14ac:dyDescent="0.2">
      <c r="B400" s="335" t="s">
        <v>543</v>
      </c>
      <c r="C400" s="153">
        <f t="array" ref="C400">SUM(($M400=(C_A06b!$B$5:$B$77))*($N400=(C_A06b!$C$5:C$77))*(C_A06b!D$5:D$77))/-1000</f>
        <v>0</v>
      </c>
      <c r="D400" s="153">
        <f t="array" ref="D400">SUM(($M400=(C_A06b!$B$5:$B$77))*($N400=(C_A06b!$C$5:D$77))*(C_A06b!E$5:E$77))/-1000</f>
        <v>0</v>
      </c>
      <c r="E400" s="153">
        <f t="array" ref="E400">SUM(($M400=(C_A06b!$B$5:$B$77))*($N400=(C_A06b!$C$5:E$77))*(C_A06b!F$5:F$77))/-1000</f>
        <v>0</v>
      </c>
      <c r="F400" s="153">
        <f t="array" ref="F400">SUM(($M400=(C_A06b!$B$5:$B$77))*($N400=(C_A06b!$C$5:F$77))*(C_A06b!G$5:G$77))/-1000</f>
        <v>0</v>
      </c>
      <c r="G400" s="153">
        <f t="array" ref="G400">SUM(($M400=(C_A06b!$B$5:$B$77))*($N400=(C_A06b!$C$5:G$77))*(C_A06b!H$5:H$77))/-1000</f>
        <v>0</v>
      </c>
      <c r="H400" s="153">
        <f t="array" ref="H400">SUM(($M400=(C_A06b!$B$5:$B$77))*($N400=(C_A06b!$C$5:H$77))*(C_A06b!I$5:I$77))/-1000</f>
        <v>0</v>
      </c>
      <c r="I400" s="153">
        <f t="array" ref="I400">SUM(($M400=(C_A06b!$B$5:$B$77))*($N400=(C_A06b!$C$5:I$77))*(C_A06b!J$5:J$77))/-1000</f>
        <v>0</v>
      </c>
      <c r="J400" s="153">
        <f t="array" ref="J400">SUM(($M400=(C_A06b!$B$5:$B$77))*($N400=(C_A06b!$C$5:J$77))*(C_A06b!K$5:K$77))/-1000</f>
        <v>0</v>
      </c>
      <c r="K400" s="153">
        <f t="array" ref="K400">SUM(($M400=(C_A06b!$B$5:$B$77))*($N400=(C_A06b!$C$5:K$77))*(C_A06b!L$5:L$77))/-1000</f>
        <v>0</v>
      </c>
      <c r="M400" s="296" t="s">
        <v>543</v>
      </c>
      <c r="N400" s="296" t="s">
        <v>147</v>
      </c>
      <c r="O400" s="296"/>
      <c r="P400" s="23"/>
    </row>
    <row r="401" spans="2:16" x14ac:dyDescent="0.2">
      <c r="B401" s="335" t="s">
        <v>544</v>
      </c>
      <c r="C401" s="152">
        <f t="array" ref="C401">SUM(($M401=(C_A06b!$B$5:$B$77))*($N401=(C_A06b!$C$5:C$77))*(C_A06b!D$5:D$77))/-1000</f>
        <v>0</v>
      </c>
      <c r="D401" s="152">
        <f t="array" ref="D401">SUM(($M401=(C_A06b!$B$5:$B$77))*($N401=(C_A06b!$C$5:D$77))*(C_A06b!E$5:E$77))/-1000</f>
        <v>0</v>
      </c>
      <c r="E401" s="152">
        <f t="array" ref="E401">SUM(($M401=(C_A06b!$B$5:$B$77))*($N401=(C_A06b!$C$5:E$77))*(C_A06b!F$5:F$77))/-1000</f>
        <v>0</v>
      </c>
      <c r="F401" s="152">
        <f t="array" ref="F401">SUM(($M401=(C_A06b!$B$5:$B$77))*($N401=(C_A06b!$C$5:F$77))*(C_A06b!G$5:G$77))/-1000</f>
        <v>0</v>
      </c>
      <c r="G401" s="152">
        <f t="array" ref="G401">SUM(($M401=(C_A06b!$B$5:$B$77))*($N401=(C_A06b!$C$5:G$77))*(C_A06b!H$5:H$77))/-1000</f>
        <v>0</v>
      </c>
      <c r="H401" s="152">
        <f t="array" ref="H401">SUM(($M401=(C_A06b!$B$5:$B$77))*($N401=(C_A06b!$C$5:H$77))*(C_A06b!I$5:I$77))/-1000</f>
        <v>0</v>
      </c>
      <c r="I401" s="152">
        <f t="array" ref="I401">SUM(($M401=(C_A06b!$B$5:$B$77))*($N401=(C_A06b!$C$5:I$77))*(C_A06b!J$5:J$77))/-1000</f>
        <v>0</v>
      </c>
      <c r="J401" s="152">
        <f t="array" ref="J401">SUM(($M401=(C_A06b!$B$5:$B$77))*($N401=(C_A06b!$C$5:J$77))*(C_A06b!K$5:K$77))/-1000</f>
        <v>0</v>
      </c>
      <c r="K401" s="152">
        <f t="array" ref="K401">SUM(($M401=(C_A06b!$B$5:$B$77))*($N401=(C_A06b!$C$5:K$77))*(C_A06b!L$5:L$77))/-1000</f>
        <v>0</v>
      </c>
      <c r="M401" s="295" t="s">
        <v>544</v>
      </c>
      <c r="N401" s="295" t="s">
        <v>147</v>
      </c>
      <c r="P401" s="21"/>
    </row>
    <row r="402" spans="2:16" s="18" customFormat="1" x14ac:dyDescent="0.2">
      <c r="B402" s="335" t="s">
        <v>545</v>
      </c>
      <c r="C402" s="153">
        <f t="array" ref="C402">SUM(($M402=(C_A06b!$B$5:$B$77))*($N402=(C_A06b!$C$5:C$77))*(C_A06b!D$5:D$77))/-1000</f>
        <v>0</v>
      </c>
      <c r="D402" s="153">
        <f t="array" ref="D402">SUM(($M402=(C_A06b!$B$5:$B$77))*($N402=(C_A06b!$C$5:D$77))*(C_A06b!E$5:E$77))/-1000</f>
        <v>0</v>
      </c>
      <c r="E402" s="153">
        <f t="array" ref="E402">SUM(($M402=(C_A06b!$B$5:$B$77))*($N402=(C_A06b!$C$5:E$77))*(C_A06b!F$5:F$77))/-1000</f>
        <v>0</v>
      </c>
      <c r="F402" s="153">
        <f t="array" ref="F402">SUM(($M402=(C_A06b!$B$5:$B$77))*($N402=(C_A06b!$C$5:F$77))*(C_A06b!G$5:G$77))/-1000</f>
        <v>0</v>
      </c>
      <c r="G402" s="153">
        <f t="array" ref="G402">SUM(($M402=(C_A06b!$B$5:$B$77))*($N402=(C_A06b!$C$5:G$77))*(C_A06b!H$5:H$77))/-1000</f>
        <v>0</v>
      </c>
      <c r="H402" s="153">
        <f t="array" ref="H402">SUM(($M402=(C_A06b!$B$5:$B$77))*($N402=(C_A06b!$C$5:H$77))*(C_A06b!I$5:I$77))/-1000</f>
        <v>0</v>
      </c>
      <c r="I402" s="153">
        <f t="array" ref="I402">SUM(($M402=(C_A06b!$B$5:$B$77))*($N402=(C_A06b!$C$5:I$77))*(C_A06b!J$5:J$77))/-1000</f>
        <v>0</v>
      </c>
      <c r="J402" s="153">
        <f t="array" ref="J402">SUM(($M402=(C_A06b!$B$5:$B$77))*($N402=(C_A06b!$C$5:J$77))*(C_A06b!K$5:K$77))/-1000</f>
        <v>0</v>
      </c>
      <c r="K402" s="153">
        <f t="array" ref="K402">SUM(($M402=(C_A06b!$B$5:$B$77))*($N402=(C_A06b!$C$5:K$77))*(C_A06b!L$5:L$77))/-1000</f>
        <v>0</v>
      </c>
      <c r="M402" s="296" t="s">
        <v>545</v>
      </c>
      <c r="N402" s="296" t="s">
        <v>147</v>
      </c>
      <c r="O402" s="296"/>
      <c r="P402" s="23"/>
    </row>
    <row r="403" spans="2:16" x14ac:dyDescent="0.2">
      <c r="B403" s="335" t="s">
        <v>546</v>
      </c>
      <c r="C403" s="152">
        <f t="array" ref="C403">SUM(($M403=(C_A06b!$B$5:$B$77))*($N403=(C_A06b!$C$5:C$77))*(C_A06b!D$5:D$77))/-1000</f>
        <v>0</v>
      </c>
      <c r="D403" s="152">
        <f t="array" ref="D403">SUM(($M403=(C_A06b!$B$5:$B$77))*($N403=(C_A06b!$C$5:D$77))*(C_A06b!E$5:E$77))/-1000</f>
        <v>0</v>
      </c>
      <c r="E403" s="152">
        <f t="array" ref="E403">SUM(($M403=(C_A06b!$B$5:$B$77))*($N403=(C_A06b!$C$5:E$77))*(C_A06b!F$5:F$77))/-1000</f>
        <v>0</v>
      </c>
      <c r="F403" s="152">
        <f t="array" ref="F403">SUM(($M403=(C_A06b!$B$5:$B$77))*($N403=(C_A06b!$C$5:F$77))*(C_A06b!G$5:G$77))/-1000</f>
        <v>0</v>
      </c>
      <c r="G403" s="152">
        <f t="array" ref="G403">SUM(($M403=(C_A06b!$B$5:$B$77))*($N403=(C_A06b!$C$5:G$77))*(C_A06b!H$5:H$77))/-1000</f>
        <v>0</v>
      </c>
      <c r="H403" s="152">
        <f t="array" ref="H403">SUM(($M403=(C_A06b!$B$5:$B$77))*($N403=(C_A06b!$C$5:H$77))*(C_A06b!I$5:I$77))/-1000</f>
        <v>0</v>
      </c>
      <c r="I403" s="152">
        <f t="array" ref="I403">SUM(($M403=(C_A06b!$B$5:$B$77))*($N403=(C_A06b!$C$5:I$77))*(C_A06b!J$5:J$77))/-1000</f>
        <v>0</v>
      </c>
      <c r="J403" s="152">
        <f t="array" ref="J403">SUM(($M403=(C_A06b!$B$5:$B$77))*($N403=(C_A06b!$C$5:J$77))*(C_A06b!K$5:K$77))/-1000</f>
        <v>0</v>
      </c>
      <c r="K403" s="152">
        <f t="array" ref="K403">SUM(($M403=(C_A06b!$B$5:$B$77))*($N403=(C_A06b!$C$5:K$77))*(C_A06b!L$5:L$77))/-1000</f>
        <v>0</v>
      </c>
      <c r="M403" s="295" t="s">
        <v>546</v>
      </c>
      <c r="N403" s="295" t="s">
        <v>147</v>
      </c>
      <c r="P403" s="21"/>
    </row>
    <row r="404" spans="2:16" s="18" customFormat="1" x14ac:dyDescent="0.2">
      <c r="B404" s="335" t="s">
        <v>547</v>
      </c>
      <c r="C404" s="153">
        <f t="array" ref="C404">SUM(($M404=(C_A06b!$B$5:$B$77))*($N404=(C_A06b!$C$5:C$77))*(C_A06b!D$5:D$77))/-1000</f>
        <v>0</v>
      </c>
      <c r="D404" s="153">
        <f t="array" ref="D404">SUM(($M404=(C_A06b!$B$5:$B$77))*($N404=(C_A06b!$C$5:D$77))*(C_A06b!E$5:E$77))/-1000</f>
        <v>0</v>
      </c>
      <c r="E404" s="153">
        <f t="array" ref="E404">SUM(($M404=(C_A06b!$B$5:$B$77))*($N404=(C_A06b!$C$5:E$77))*(C_A06b!F$5:F$77))/-1000</f>
        <v>0</v>
      </c>
      <c r="F404" s="153">
        <f t="array" ref="F404">SUM(($M404=(C_A06b!$B$5:$B$77))*($N404=(C_A06b!$C$5:F$77))*(C_A06b!G$5:G$77))/-1000</f>
        <v>0</v>
      </c>
      <c r="G404" s="153">
        <f t="array" ref="G404">SUM(($M404=(C_A06b!$B$5:$B$77))*($N404=(C_A06b!$C$5:G$77))*(C_A06b!H$5:H$77))/-1000</f>
        <v>0</v>
      </c>
      <c r="H404" s="153">
        <f t="array" ref="H404">SUM(($M404=(C_A06b!$B$5:$B$77))*($N404=(C_A06b!$C$5:H$77))*(C_A06b!I$5:I$77))/-1000</f>
        <v>0</v>
      </c>
      <c r="I404" s="153">
        <f t="array" ref="I404">SUM(($M404=(C_A06b!$B$5:$B$77))*($N404=(C_A06b!$C$5:I$77))*(C_A06b!J$5:J$77))/-1000</f>
        <v>0</v>
      </c>
      <c r="J404" s="153">
        <f t="array" ref="J404">SUM(($M404=(C_A06b!$B$5:$B$77))*($N404=(C_A06b!$C$5:J$77))*(C_A06b!K$5:K$77))/-1000</f>
        <v>0</v>
      </c>
      <c r="K404" s="153">
        <f t="array" ref="K404">SUM(($M404=(C_A06b!$B$5:$B$77))*($N404=(C_A06b!$C$5:K$77))*(C_A06b!L$5:L$77))/-1000</f>
        <v>0</v>
      </c>
      <c r="M404" s="296" t="s">
        <v>547</v>
      </c>
      <c r="N404" s="296" t="s">
        <v>147</v>
      </c>
      <c r="O404" s="296"/>
      <c r="P404" s="23"/>
    </row>
    <row r="405" spans="2:16" x14ac:dyDescent="0.2">
      <c r="B405" s="335" t="s">
        <v>548</v>
      </c>
      <c r="C405" s="152">
        <f t="array" ref="C405">SUM(($M405=(C_A06b!$B$5:$B$77))*($N405=(C_A06b!$C$5:C$77))*(C_A06b!D$5:D$77))/-1000</f>
        <v>0</v>
      </c>
      <c r="D405" s="152">
        <f t="array" ref="D405">SUM(($M405=(C_A06b!$B$5:$B$77))*($N405=(C_A06b!$C$5:D$77))*(C_A06b!E$5:E$77))/-1000</f>
        <v>0</v>
      </c>
      <c r="E405" s="152">
        <f t="array" ref="E405">SUM(($M405=(C_A06b!$B$5:$B$77))*($N405=(C_A06b!$C$5:E$77))*(C_A06b!F$5:F$77))/-1000</f>
        <v>0</v>
      </c>
      <c r="F405" s="152">
        <f t="array" ref="F405">SUM(($M405=(C_A06b!$B$5:$B$77))*($N405=(C_A06b!$C$5:F$77))*(C_A06b!G$5:G$77))/-1000</f>
        <v>0</v>
      </c>
      <c r="G405" s="152">
        <f t="array" ref="G405">SUM(($M405=(C_A06b!$B$5:$B$77))*($N405=(C_A06b!$C$5:G$77))*(C_A06b!H$5:H$77))/-1000</f>
        <v>0</v>
      </c>
      <c r="H405" s="152">
        <f t="array" ref="H405">SUM(($M405=(C_A06b!$B$5:$B$77))*($N405=(C_A06b!$C$5:H$77))*(C_A06b!I$5:I$77))/-1000</f>
        <v>0</v>
      </c>
      <c r="I405" s="152">
        <f t="array" ref="I405">SUM(($M405=(C_A06b!$B$5:$B$77))*($N405=(C_A06b!$C$5:I$77))*(C_A06b!J$5:J$77))/-1000</f>
        <v>0</v>
      </c>
      <c r="J405" s="152">
        <f t="array" ref="J405">SUM(($M405=(C_A06b!$B$5:$B$77))*($N405=(C_A06b!$C$5:J$77))*(C_A06b!K$5:K$77))/-1000</f>
        <v>0</v>
      </c>
      <c r="K405" s="152">
        <f t="array" ref="K405">SUM(($M405=(C_A06b!$B$5:$B$77))*($N405=(C_A06b!$C$5:K$77))*(C_A06b!L$5:L$77))/-1000</f>
        <v>0</v>
      </c>
      <c r="L405" s="83"/>
      <c r="M405" s="295" t="s">
        <v>548</v>
      </c>
      <c r="N405" s="295" t="s">
        <v>147</v>
      </c>
      <c r="P405" s="21"/>
    </row>
    <row r="406" spans="2:16" s="18" customFormat="1" x14ac:dyDescent="0.2">
      <c r="B406" s="335" t="s">
        <v>549</v>
      </c>
      <c r="C406" s="153">
        <f t="array" ref="C406">SUM(($M406=(C_A06b!$B$5:$B$77))*($N406=(C_A06b!$C$5:C$77))*(C_A06b!D$5:D$77))/-1000</f>
        <v>0</v>
      </c>
      <c r="D406" s="153">
        <f t="array" ref="D406">SUM(($M406=(C_A06b!$B$5:$B$77))*($N406=(C_A06b!$C$5:D$77))*(C_A06b!E$5:E$77))/-1000</f>
        <v>0</v>
      </c>
      <c r="E406" s="153">
        <f t="array" ref="E406">SUM(($M406=(C_A06b!$B$5:$B$77))*($N406=(C_A06b!$C$5:E$77))*(C_A06b!F$5:F$77))/-1000</f>
        <v>0</v>
      </c>
      <c r="F406" s="153">
        <f t="array" ref="F406">SUM(($M406=(C_A06b!$B$5:$B$77))*($N406=(C_A06b!$C$5:F$77))*(C_A06b!G$5:G$77))/-1000</f>
        <v>0</v>
      </c>
      <c r="G406" s="153">
        <f t="array" ref="G406">SUM(($M406=(C_A06b!$B$5:$B$77))*($N406=(C_A06b!$C$5:G$77))*(C_A06b!H$5:H$77))/-1000</f>
        <v>0</v>
      </c>
      <c r="H406" s="153">
        <f t="array" ref="H406">SUM(($M406=(C_A06b!$B$5:$B$77))*($N406=(C_A06b!$C$5:H$77))*(C_A06b!I$5:I$77))/-1000</f>
        <v>0</v>
      </c>
      <c r="I406" s="153">
        <f t="array" ref="I406">SUM(($M406=(C_A06b!$B$5:$B$77))*($N406=(C_A06b!$C$5:I$77))*(C_A06b!J$5:J$77))/-1000</f>
        <v>0</v>
      </c>
      <c r="J406" s="153">
        <f t="array" ref="J406">SUM(($M406=(C_A06b!$B$5:$B$77))*($N406=(C_A06b!$C$5:J$77))*(C_A06b!K$5:K$77))/-1000</f>
        <v>0</v>
      </c>
      <c r="K406" s="153">
        <f t="array" ref="K406">SUM(($M406=(C_A06b!$B$5:$B$77))*($N406=(C_A06b!$C$5:K$77))*(C_A06b!L$5:L$77))/-1000</f>
        <v>0</v>
      </c>
      <c r="L406" s="83"/>
      <c r="M406" s="296" t="s">
        <v>549</v>
      </c>
      <c r="N406" s="296" t="s">
        <v>147</v>
      </c>
      <c r="O406" s="296"/>
      <c r="P406" s="23"/>
    </row>
    <row r="407" spans="2:16" x14ac:dyDescent="0.2">
      <c r="B407" s="335" t="s">
        <v>550</v>
      </c>
      <c r="C407" s="152">
        <f t="array" ref="C407">SUM(($M407=(C_A06b!$B$5:$B$77))*($N407=(C_A06b!$C$5:C$77))*(C_A06b!D$5:D$77))/-1000</f>
        <v>0</v>
      </c>
      <c r="D407" s="152">
        <f t="array" ref="D407">SUM(($M407=(C_A06b!$B$5:$B$77))*($N407=(C_A06b!$C$5:D$77))*(C_A06b!E$5:E$77))/-1000</f>
        <v>0</v>
      </c>
      <c r="E407" s="152">
        <f t="array" ref="E407">SUM(($M407=(C_A06b!$B$5:$B$77))*($N407=(C_A06b!$C$5:E$77))*(C_A06b!F$5:F$77))/-1000</f>
        <v>0</v>
      </c>
      <c r="F407" s="152">
        <f t="array" ref="F407">SUM(($M407=(C_A06b!$B$5:$B$77))*($N407=(C_A06b!$C$5:F$77))*(C_A06b!G$5:G$77))/-1000</f>
        <v>0</v>
      </c>
      <c r="G407" s="152">
        <f t="array" ref="G407">SUM(($M407=(C_A06b!$B$5:$B$77))*($N407=(C_A06b!$C$5:G$77))*(C_A06b!H$5:H$77))/-1000</f>
        <v>0</v>
      </c>
      <c r="H407" s="152">
        <f t="array" ref="H407">SUM(($M407=(C_A06b!$B$5:$B$77))*($N407=(C_A06b!$C$5:H$77))*(C_A06b!I$5:I$77))/-1000</f>
        <v>0</v>
      </c>
      <c r="I407" s="152">
        <f t="array" ref="I407">SUM(($M407=(C_A06b!$B$5:$B$77))*($N407=(C_A06b!$C$5:I$77))*(C_A06b!J$5:J$77))/-1000</f>
        <v>0</v>
      </c>
      <c r="J407" s="152">
        <f t="array" ref="J407">SUM(($M407=(C_A06b!$B$5:$B$77))*($N407=(C_A06b!$C$5:J$77))*(C_A06b!K$5:K$77))/-1000</f>
        <v>0</v>
      </c>
      <c r="K407" s="152">
        <f t="array" ref="K407">SUM(($M407=(C_A06b!$B$5:$B$77))*($N407=(C_A06b!$C$5:K$77))*(C_A06b!L$5:L$77))/-1000</f>
        <v>0</v>
      </c>
      <c r="L407" s="83"/>
      <c r="M407" s="295" t="s">
        <v>550</v>
      </c>
      <c r="N407" s="295" t="s">
        <v>147</v>
      </c>
      <c r="P407" s="21"/>
    </row>
    <row r="408" spans="2:16" s="18" customFormat="1" x14ac:dyDescent="0.2">
      <c r="B408" s="335" t="s">
        <v>551</v>
      </c>
      <c r="C408" s="153">
        <f t="array" ref="C408">SUM(($M408=(C_A06b!$B$5:$B$77))*($N408=(C_A06b!$C$5:C$77))*(C_A06b!D$5:D$77))/-1000</f>
        <v>0</v>
      </c>
      <c r="D408" s="153">
        <f t="array" ref="D408">SUM(($M408=(C_A06b!$B$5:$B$77))*($N408=(C_A06b!$C$5:D$77))*(C_A06b!E$5:E$77))/-1000</f>
        <v>0</v>
      </c>
      <c r="E408" s="153">
        <f t="array" ref="E408">SUM(($M408=(C_A06b!$B$5:$B$77))*($N408=(C_A06b!$C$5:E$77))*(C_A06b!F$5:F$77))/-1000</f>
        <v>0</v>
      </c>
      <c r="F408" s="153">
        <f t="array" ref="F408">SUM(($M408=(C_A06b!$B$5:$B$77))*($N408=(C_A06b!$C$5:F$77))*(C_A06b!G$5:G$77))/-1000</f>
        <v>0</v>
      </c>
      <c r="G408" s="153">
        <f t="array" ref="G408">SUM(($M408=(C_A06b!$B$5:$B$77))*($N408=(C_A06b!$C$5:G$77))*(C_A06b!H$5:H$77))/-1000</f>
        <v>0</v>
      </c>
      <c r="H408" s="153">
        <f t="array" ref="H408">SUM(($M408=(C_A06b!$B$5:$B$77))*($N408=(C_A06b!$C$5:H$77))*(C_A06b!I$5:I$77))/-1000</f>
        <v>0</v>
      </c>
      <c r="I408" s="153">
        <f t="array" ref="I408">SUM(($M408=(C_A06b!$B$5:$B$77))*($N408=(C_A06b!$C$5:I$77))*(C_A06b!J$5:J$77))/-1000</f>
        <v>0</v>
      </c>
      <c r="J408" s="153">
        <f t="array" ref="J408">SUM(($M408=(C_A06b!$B$5:$B$77))*($N408=(C_A06b!$C$5:J$77))*(C_A06b!K$5:K$77))/-1000</f>
        <v>0</v>
      </c>
      <c r="K408" s="153">
        <f t="array" ref="K408">SUM(($M408=(C_A06b!$B$5:$B$77))*($N408=(C_A06b!$C$5:K$77))*(C_A06b!L$5:L$77))/-1000</f>
        <v>0</v>
      </c>
      <c r="M408" s="296" t="s">
        <v>551</v>
      </c>
      <c r="N408" s="296" t="s">
        <v>147</v>
      </c>
      <c r="O408" s="296"/>
      <c r="P408" s="23"/>
    </row>
    <row r="409" spans="2:16" x14ac:dyDescent="0.2">
      <c r="B409" s="335" t="s">
        <v>552</v>
      </c>
      <c r="C409" s="152">
        <f t="array" ref="C409">SUM(($M409=(C_A06b!$B$5:$B$77))*($N409=(C_A06b!$C$5:C$77))*(C_A06b!D$5:D$77))/-1000</f>
        <v>0</v>
      </c>
      <c r="D409" s="152">
        <f t="array" ref="D409">SUM(($M409=(C_A06b!$B$5:$B$77))*($N409=(C_A06b!$C$5:D$77))*(C_A06b!E$5:E$77))/-1000</f>
        <v>0</v>
      </c>
      <c r="E409" s="152">
        <f t="array" ref="E409">SUM(($M409=(C_A06b!$B$5:$B$77))*($N409=(C_A06b!$C$5:E$77))*(C_A06b!F$5:F$77))/-1000</f>
        <v>0</v>
      </c>
      <c r="F409" s="152">
        <f t="array" ref="F409">SUM(($M409=(C_A06b!$B$5:$B$77))*($N409=(C_A06b!$C$5:F$77))*(C_A06b!G$5:G$77))/-1000</f>
        <v>0</v>
      </c>
      <c r="G409" s="152">
        <f t="array" ref="G409">SUM(($M409=(C_A06b!$B$5:$B$77))*($N409=(C_A06b!$C$5:G$77))*(C_A06b!H$5:H$77))/-1000</f>
        <v>0</v>
      </c>
      <c r="H409" s="152">
        <f t="array" ref="H409">SUM(($M409=(C_A06b!$B$5:$B$77))*($N409=(C_A06b!$C$5:H$77))*(C_A06b!I$5:I$77))/-1000</f>
        <v>0</v>
      </c>
      <c r="I409" s="152">
        <f t="array" ref="I409">SUM(($M409=(C_A06b!$B$5:$B$77))*($N409=(C_A06b!$C$5:I$77))*(C_A06b!J$5:J$77))/-1000</f>
        <v>0</v>
      </c>
      <c r="J409" s="152">
        <f t="array" ref="J409">SUM(($M409=(C_A06b!$B$5:$B$77))*($N409=(C_A06b!$C$5:J$77))*(C_A06b!K$5:K$77))/-1000</f>
        <v>0</v>
      </c>
      <c r="K409" s="152">
        <f t="array" ref="K409">SUM(($M409=(C_A06b!$B$5:$B$77))*($N409=(C_A06b!$C$5:K$77))*(C_A06b!L$5:L$77))/-1000</f>
        <v>0</v>
      </c>
      <c r="M409" s="295" t="s">
        <v>552</v>
      </c>
      <c r="N409" s="295" t="s">
        <v>147</v>
      </c>
      <c r="P409" s="21"/>
    </row>
    <row r="410" spans="2:16" s="18" customFormat="1" x14ac:dyDescent="0.2">
      <c r="B410" s="158"/>
      <c r="C410" s="153"/>
      <c r="D410" s="153"/>
      <c r="E410" s="153"/>
      <c r="F410" s="153"/>
      <c r="G410" s="153"/>
      <c r="H410" s="153"/>
      <c r="I410" s="153"/>
      <c r="J410" s="153"/>
      <c r="K410" s="153"/>
      <c r="M410" s="296" t="s">
        <v>11</v>
      </c>
      <c r="N410" s="296" t="s">
        <v>147</v>
      </c>
      <c r="O410" s="296"/>
      <c r="P410" s="23"/>
    </row>
    <row r="411" spans="2:16" x14ac:dyDescent="0.2">
      <c r="B411" s="157"/>
      <c r="C411" s="152"/>
      <c r="D411" s="152"/>
      <c r="E411" s="152"/>
      <c r="F411" s="152"/>
      <c r="G411" s="152"/>
      <c r="H411" s="152"/>
      <c r="I411" s="152"/>
      <c r="J411" s="152"/>
      <c r="K411" s="152"/>
      <c r="M411" s="295" t="s">
        <v>12</v>
      </c>
      <c r="N411" s="295" t="s">
        <v>147</v>
      </c>
      <c r="P411" s="21"/>
    </row>
    <row r="412" spans="2:16" s="18" customFormat="1" x14ac:dyDescent="0.2">
      <c r="B412" s="158"/>
      <c r="C412" s="153"/>
      <c r="D412" s="153"/>
      <c r="E412" s="153"/>
      <c r="F412" s="153"/>
      <c r="G412" s="153"/>
      <c r="H412" s="153"/>
      <c r="I412" s="153"/>
      <c r="J412" s="153"/>
      <c r="K412" s="153"/>
      <c r="M412" s="296" t="s">
        <v>13</v>
      </c>
      <c r="N412" s="296" t="s">
        <v>147</v>
      </c>
      <c r="O412" s="296"/>
      <c r="P412" s="23"/>
    </row>
    <row r="413" spans="2:16" x14ac:dyDescent="0.2">
      <c r="B413" s="159"/>
      <c r="C413" s="154"/>
      <c r="D413" s="154"/>
      <c r="E413" s="154"/>
      <c r="F413" s="154"/>
      <c r="G413" s="154"/>
      <c r="H413" s="154"/>
      <c r="I413" s="154"/>
      <c r="J413" s="154"/>
      <c r="K413" s="154"/>
      <c r="M413" s="295" t="s">
        <v>14</v>
      </c>
      <c r="N413" s="295" t="s">
        <v>147</v>
      </c>
      <c r="P413" s="21"/>
    </row>
    <row r="414" spans="2:16" s="18" customFormat="1" ht="16" thickBot="1" x14ac:dyDescent="0.25">
      <c r="B414" s="160"/>
      <c r="C414" s="155"/>
      <c r="D414" s="155"/>
      <c r="E414" s="155"/>
      <c r="F414" s="155"/>
      <c r="G414" s="155"/>
      <c r="H414" s="155"/>
      <c r="I414" s="155"/>
      <c r="J414" s="155"/>
      <c r="K414" s="155"/>
      <c r="M414" s="296" t="s">
        <v>15</v>
      </c>
      <c r="N414" s="296" t="s">
        <v>147</v>
      </c>
      <c r="O414" s="296"/>
      <c r="P414" s="23"/>
    </row>
    <row r="415" spans="2:16" ht="16" thickTop="1" x14ac:dyDescent="0.2">
      <c r="B415" s="161" t="s">
        <v>139</v>
      </c>
      <c r="C415" s="156">
        <f t="shared" ref="C415:J415" si="53">SUM(C399:C414)</f>
        <v>0</v>
      </c>
      <c r="D415" s="156">
        <f t="shared" si="53"/>
        <v>0</v>
      </c>
      <c r="E415" s="156">
        <f t="shared" si="53"/>
        <v>0</v>
      </c>
      <c r="F415" s="156">
        <f t="shared" si="53"/>
        <v>0</v>
      </c>
      <c r="G415" s="156">
        <f t="shared" si="53"/>
        <v>0</v>
      </c>
      <c r="H415" s="156">
        <f t="shared" si="53"/>
        <v>0</v>
      </c>
      <c r="I415" s="156">
        <f t="shared" si="53"/>
        <v>0</v>
      </c>
      <c r="J415" s="156">
        <f t="shared" si="53"/>
        <v>0</v>
      </c>
      <c r="K415" s="156">
        <f>SUM(K399:K414)</f>
        <v>0</v>
      </c>
      <c r="M415" s="295" t="s">
        <v>129</v>
      </c>
      <c r="N415" s="295" t="s">
        <v>147</v>
      </c>
      <c r="P415" s="21"/>
    </row>
    <row r="416" spans="2:16" ht="16" thickBot="1" x14ac:dyDescent="0.25">
      <c r="B416" s="63" t="s">
        <v>137</v>
      </c>
      <c r="C416" s="263">
        <v>2010</v>
      </c>
      <c r="D416" s="263">
        <v>2015</v>
      </c>
      <c r="E416" s="263">
        <v>2020</v>
      </c>
      <c r="F416" s="263">
        <v>2025</v>
      </c>
      <c r="G416" s="263">
        <v>2030</v>
      </c>
      <c r="H416" s="263">
        <v>2035</v>
      </c>
      <c r="I416" s="263">
        <v>2040</v>
      </c>
      <c r="J416" s="263">
        <v>2045</v>
      </c>
      <c r="K416" s="263">
        <v>2050</v>
      </c>
    </row>
    <row r="417" spans="2:15" x14ac:dyDescent="0.2">
      <c r="B417" s="335" t="s">
        <v>542</v>
      </c>
      <c r="C417" s="152">
        <f>C381+C399</f>
        <v>0</v>
      </c>
      <c r="D417" s="152">
        <f t="shared" ref="D417:J417" si="54">D381+D399</f>
        <v>0</v>
      </c>
      <c r="E417" s="152">
        <f t="shared" si="54"/>
        <v>0</v>
      </c>
      <c r="F417" s="152">
        <f t="shared" si="54"/>
        <v>0</v>
      </c>
      <c r="G417" s="152">
        <f t="shared" si="54"/>
        <v>0</v>
      </c>
      <c r="H417" s="152">
        <f t="shared" si="54"/>
        <v>0</v>
      </c>
      <c r="I417" s="152">
        <f t="shared" si="54"/>
        <v>0</v>
      </c>
      <c r="J417" s="152">
        <f t="shared" si="54"/>
        <v>0</v>
      </c>
      <c r="K417" s="152">
        <f t="shared" ref="K417:K427" si="55">K381+K399</f>
        <v>0</v>
      </c>
    </row>
    <row r="418" spans="2:15" s="18" customFormat="1" x14ac:dyDescent="0.2">
      <c r="B418" s="336" t="s">
        <v>543</v>
      </c>
      <c r="C418" s="153">
        <f t="shared" ref="C418:J418" si="56">C382+C400</f>
        <v>0</v>
      </c>
      <c r="D418" s="153">
        <f t="shared" si="56"/>
        <v>0</v>
      </c>
      <c r="E418" s="153">
        <f t="shared" si="56"/>
        <v>0</v>
      </c>
      <c r="F418" s="153">
        <f t="shared" si="56"/>
        <v>0</v>
      </c>
      <c r="G418" s="153">
        <f t="shared" si="56"/>
        <v>0</v>
      </c>
      <c r="H418" s="153">
        <f t="shared" si="56"/>
        <v>0</v>
      </c>
      <c r="I418" s="153">
        <f t="shared" si="56"/>
        <v>0</v>
      </c>
      <c r="J418" s="153">
        <f t="shared" si="56"/>
        <v>0</v>
      </c>
      <c r="K418" s="153">
        <f t="shared" si="55"/>
        <v>0</v>
      </c>
      <c r="M418" s="296"/>
      <c r="N418" s="296"/>
      <c r="O418" s="296"/>
    </row>
    <row r="419" spans="2:15" x14ac:dyDescent="0.2">
      <c r="B419" s="335" t="s">
        <v>544</v>
      </c>
      <c r="C419" s="152">
        <f t="shared" ref="C419:J419" si="57">C383+C401</f>
        <v>0</v>
      </c>
      <c r="D419" s="152">
        <f t="shared" si="57"/>
        <v>0</v>
      </c>
      <c r="E419" s="152">
        <f t="shared" si="57"/>
        <v>0</v>
      </c>
      <c r="F419" s="152">
        <f t="shared" si="57"/>
        <v>0</v>
      </c>
      <c r="G419" s="152">
        <f t="shared" si="57"/>
        <v>0</v>
      </c>
      <c r="H419" s="152">
        <f t="shared" si="57"/>
        <v>0</v>
      </c>
      <c r="I419" s="152">
        <f t="shared" si="57"/>
        <v>0</v>
      </c>
      <c r="J419" s="152">
        <f t="shared" si="57"/>
        <v>0</v>
      </c>
      <c r="K419" s="152">
        <f t="shared" si="55"/>
        <v>0</v>
      </c>
    </row>
    <row r="420" spans="2:15" s="18" customFormat="1" x14ac:dyDescent="0.2">
      <c r="B420" s="336" t="s">
        <v>545</v>
      </c>
      <c r="C420" s="153">
        <f t="shared" ref="C420:J420" si="58">C384+C402</f>
        <v>0</v>
      </c>
      <c r="D420" s="153">
        <f t="shared" si="58"/>
        <v>0</v>
      </c>
      <c r="E420" s="153">
        <f t="shared" si="58"/>
        <v>0</v>
      </c>
      <c r="F420" s="153">
        <f t="shared" si="58"/>
        <v>0</v>
      </c>
      <c r="G420" s="153">
        <f t="shared" si="58"/>
        <v>0</v>
      </c>
      <c r="H420" s="153">
        <f t="shared" si="58"/>
        <v>0</v>
      </c>
      <c r="I420" s="153">
        <f t="shared" si="58"/>
        <v>0</v>
      </c>
      <c r="J420" s="153">
        <f t="shared" si="58"/>
        <v>0</v>
      </c>
      <c r="K420" s="153">
        <f t="shared" si="55"/>
        <v>0</v>
      </c>
      <c r="M420" s="296"/>
      <c r="N420" s="296"/>
      <c r="O420" s="296"/>
    </row>
    <row r="421" spans="2:15" x14ac:dyDescent="0.2">
      <c r="B421" s="335" t="s">
        <v>546</v>
      </c>
      <c r="C421" s="152">
        <f t="shared" ref="C421:J421" si="59">C385+C403</f>
        <v>0</v>
      </c>
      <c r="D421" s="152">
        <f t="shared" si="59"/>
        <v>0</v>
      </c>
      <c r="E421" s="152">
        <f t="shared" si="59"/>
        <v>0</v>
      </c>
      <c r="F421" s="152">
        <f t="shared" si="59"/>
        <v>0</v>
      </c>
      <c r="G421" s="152">
        <f t="shared" si="59"/>
        <v>0</v>
      </c>
      <c r="H421" s="152">
        <f t="shared" si="59"/>
        <v>0</v>
      </c>
      <c r="I421" s="152">
        <f t="shared" si="59"/>
        <v>0</v>
      </c>
      <c r="J421" s="152">
        <f t="shared" si="59"/>
        <v>0</v>
      </c>
      <c r="K421" s="152">
        <f t="shared" si="55"/>
        <v>0</v>
      </c>
    </row>
    <row r="422" spans="2:15" s="18" customFormat="1" x14ac:dyDescent="0.2">
      <c r="B422" s="336" t="s">
        <v>547</v>
      </c>
      <c r="C422" s="153">
        <f t="shared" ref="C422:J422" si="60">C386+C404</f>
        <v>0</v>
      </c>
      <c r="D422" s="153">
        <f t="shared" si="60"/>
        <v>0</v>
      </c>
      <c r="E422" s="153">
        <f t="shared" si="60"/>
        <v>0</v>
      </c>
      <c r="F422" s="153">
        <f t="shared" si="60"/>
        <v>0</v>
      </c>
      <c r="G422" s="153">
        <f t="shared" si="60"/>
        <v>0</v>
      </c>
      <c r="H422" s="153">
        <f t="shared" si="60"/>
        <v>0</v>
      </c>
      <c r="I422" s="153">
        <f t="shared" si="60"/>
        <v>0</v>
      </c>
      <c r="J422" s="153">
        <f t="shared" si="60"/>
        <v>0</v>
      </c>
      <c r="K422" s="153">
        <f t="shared" si="55"/>
        <v>0</v>
      </c>
      <c r="M422" s="296"/>
      <c r="N422" s="296"/>
      <c r="O422" s="296"/>
    </row>
    <row r="423" spans="2:15" x14ac:dyDescent="0.2">
      <c r="B423" s="335" t="s">
        <v>548</v>
      </c>
      <c r="C423" s="152">
        <f t="shared" ref="C423:J423" si="61">C387+C405</f>
        <v>0</v>
      </c>
      <c r="D423" s="152">
        <f t="shared" si="61"/>
        <v>0</v>
      </c>
      <c r="E423" s="152">
        <f t="shared" si="61"/>
        <v>0</v>
      </c>
      <c r="F423" s="152">
        <f t="shared" si="61"/>
        <v>0</v>
      </c>
      <c r="G423" s="152">
        <f t="shared" si="61"/>
        <v>0</v>
      </c>
      <c r="H423" s="152">
        <f t="shared" si="61"/>
        <v>0</v>
      </c>
      <c r="I423" s="152">
        <f t="shared" si="61"/>
        <v>0</v>
      </c>
      <c r="J423" s="152">
        <f t="shared" si="61"/>
        <v>0</v>
      </c>
      <c r="K423" s="152">
        <f t="shared" si="55"/>
        <v>0</v>
      </c>
      <c r="L423" s="83"/>
    </row>
    <row r="424" spans="2:15" s="18" customFormat="1" x14ac:dyDescent="0.2">
      <c r="B424" s="336" t="s">
        <v>549</v>
      </c>
      <c r="C424" s="153">
        <f t="shared" ref="C424:J424" si="62">C388+C406</f>
        <v>0</v>
      </c>
      <c r="D424" s="153">
        <f t="shared" si="62"/>
        <v>0</v>
      </c>
      <c r="E424" s="153">
        <f t="shared" si="62"/>
        <v>0</v>
      </c>
      <c r="F424" s="153">
        <f t="shared" si="62"/>
        <v>0</v>
      </c>
      <c r="G424" s="153">
        <f t="shared" si="62"/>
        <v>0</v>
      </c>
      <c r="H424" s="153">
        <f t="shared" si="62"/>
        <v>0</v>
      </c>
      <c r="I424" s="153">
        <f t="shared" si="62"/>
        <v>0</v>
      </c>
      <c r="J424" s="153">
        <f t="shared" si="62"/>
        <v>0</v>
      </c>
      <c r="K424" s="153">
        <f t="shared" si="55"/>
        <v>0</v>
      </c>
      <c r="L424" s="83"/>
      <c r="M424" s="296"/>
      <c r="N424" s="296"/>
      <c r="O424" s="296"/>
    </row>
    <row r="425" spans="2:15" x14ac:dyDescent="0.2">
      <c r="B425" s="335" t="s">
        <v>550</v>
      </c>
      <c r="C425" s="152">
        <f t="shared" ref="C425:J425" si="63">C389+C407</f>
        <v>0</v>
      </c>
      <c r="D425" s="152">
        <f t="shared" si="63"/>
        <v>0</v>
      </c>
      <c r="E425" s="152">
        <f t="shared" si="63"/>
        <v>0</v>
      </c>
      <c r="F425" s="152">
        <f t="shared" si="63"/>
        <v>0</v>
      </c>
      <c r="G425" s="152">
        <f t="shared" si="63"/>
        <v>0</v>
      </c>
      <c r="H425" s="152">
        <f t="shared" si="63"/>
        <v>0</v>
      </c>
      <c r="I425" s="152">
        <f t="shared" si="63"/>
        <v>0</v>
      </c>
      <c r="J425" s="152">
        <f t="shared" si="63"/>
        <v>0</v>
      </c>
      <c r="K425" s="152">
        <f t="shared" si="55"/>
        <v>0</v>
      </c>
      <c r="L425" s="83"/>
    </row>
    <row r="426" spans="2:15" s="18" customFormat="1" x14ac:dyDescent="0.2">
      <c r="B426" s="336" t="s">
        <v>551</v>
      </c>
      <c r="C426" s="153">
        <f t="shared" ref="C426:J426" si="64">C390+C408</f>
        <v>0</v>
      </c>
      <c r="D426" s="153">
        <f t="shared" si="64"/>
        <v>0</v>
      </c>
      <c r="E426" s="153">
        <f t="shared" si="64"/>
        <v>0</v>
      </c>
      <c r="F426" s="153">
        <f t="shared" si="64"/>
        <v>0</v>
      </c>
      <c r="G426" s="153">
        <f t="shared" si="64"/>
        <v>0</v>
      </c>
      <c r="H426" s="153">
        <f t="shared" si="64"/>
        <v>0</v>
      </c>
      <c r="I426" s="153">
        <f t="shared" si="64"/>
        <v>0</v>
      </c>
      <c r="J426" s="153">
        <f t="shared" si="64"/>
        <v>0</v>
      </c>
      <c r="K426" s="153">
        <f t="shared" si="55"/>
        <v>0</v>
      </c>
      <c r="M426" s="296"/>
      <c r="N426" s="296"/>
      <c r="O426" s="296"/>
    </row>
    <row r="427" spans="2:15" x14ac:dyDescent="0.2">
      <c r="B427" s="335" t="s">
        <v>552</v>
      </c>
      <c r="C427" s="152">
        <f t="shared" ref="C427:J427" si="65">C391+C409</f>
        <v>0</v>
      </c>
      <c r="D427" s="152">
        <f t="shared" si="65"/>
        <v>0</v>
      </c>
      <c r="E427" s="152">
        <f t="shared" si="65"/>
        <v>0</v>
      </c>
      <c r="F427" s="152">
        <f t="shared" si="65"/>
        <v>0</v>
      </c>
      <c r="G427" s="152">
        <f t="shared" si="65"/>
        <v>0</v>
      </c>
      <c r="H427" s="152">
        <f t="shared" si="65"/>
        <v>0</v>
      </c>
      <c r="I427" s="152">
        <f t="shared" si="65"/>
        <v>0</v>
      </c>
      <c r="J427" s="152">
        <f t="shared" si="65"/>
        <v>0</v>
      </c>
      <c r="K427" s="152">
        <f t="shared" si="55"/>
        <v>0</v>
      </c>
    </row>
    <row r="428" spans="2:15" s="18" customFormat="1" x14ac:dyDescent="0.2">
      <c r="B428" s="158"/>
      <c r="C428" s="153"/>
      <c r="D428" s="153"/>
      <c r="E428" s="153"/>
      <c r="F428" s="153"/>
      <c r="G428" s="153"/>
      <c r="H428" s="153"/>
      <c r="I428" s="153"/>
      <c r="J428" s="153"/>
      <c r="K428" s="153"/>
      <c r="M428" s="296"/>
      <c r="N428" s="296"/>
      <c r="O428" s="296"/>
    </row>
    <row r="429" spans="2:15" x14ac:dyDescent="0.2">
      <c r="B429" s="157"/>
      <c r="C429" s="152"/>
      <c r="D429" s="152"/>
      <c r="E429" s="152"/>
      <c r="F429" s="152"/>
      <c r="G429" s="152"/>
      <c r="H429" s="152"/>
      <c r="I429" s="152"/>
      <c r="J429" s="152"/>
      <c r="K429" s="152"/>
    </row>
    <row r="430" spans="2:15" s="18" customFormat="1" x14ac:dyDescent="0.2">
      <c r="B430" s="158"/>
      <c r="C430" s="153"/>
      <c r="D430" s="153"/>
      <c r="E430" s="153"/>
      <c r="F430" s="153"/>
      <c r="G430" s="153"/>
      <c r="H430" s="153"/>
      <c r="I430" s="153"/>
      <c r="J430" s="153"/>
      <c r="K430" s="153"/>
      <c r="M430" s="296"/>
      <c r="N430" s="296"/>
      <c r="O430" s="296"/>
    </row>
    <row r="431" spans="2:15" x14ac:dyDescent="0.2">
      <c r="B431" s="157"/>
      <c r="C431" s="152"/>
      <c r="D431" s="152"/>
      <c r="E431" s="152"/>
      <c r="F431" s="152"/>
      <c r="G431" s="152"/>
      <c r="H431" s="152"/>
      <c r="I431" s="152"/>
      <c r="J431" s="152"/>
      <c r="K431" s="152"/>
    </row>
    <row r="432" spans="2:15" s="18" customFormat="1" x14ac:dyDescent="0.2">
      <c r="B432" s="158"/>
      <c r="C432" s="153"/>
      <c r="D432" s="153"/>
      <c r="E432" s="153"/>
      <c r="F432" s="153"/>
      <c r="G432" s="153"/>
      <c r="H432" s="153"/>
      <c r="I432" s="153"/>
      <c r="J432" s="153"/>
      <c r="K432" s="153"/>
      <c r="M432" s="296"/>
      <c r="N432" s="296"/>
      <c r="O432" s="296"/>
    </row>
    <row r="433" spans="1:15" x14ac:dyDescent="0.2">
      <c r="B433" s="11"/>
      <c r="C433" s="64"/>
      <c r="D433" s="64"/>
      <c r="E433" s="64"/>
      <c r="F433" s="64"/>
      <c r="G433" s="64"/>
      <c r="H433" s="64"/>
      <c r="I433" s="64"/>
      <c r="J433" s="64"/>
      <c r="K433" s="64"/>
    </row>
    <row r="434" spans="1:15" x14ac:dyDescent="0.2">
      <c r="A434" s="280" t="s">
        <v>486</v>
      </c>
      <c r="B434" s="28" t="s">
        <v>149</v>
      </c>
      <c r="C434" s="61"/>
      <c r="D434" s="61"/>
      <c r="E434" s="61"/>
      <c r="F434" s="61"/>
      <c r="G434" s="61"/>
      <c r="H434" s="61"/>
      <c r="I434" s="61"/>
      <c r="J434" s="61"/>
      <c r="K434" s="61"/>
    </row>
    <row r="435" spans="1:15" x14ac:dyDescent="0.2">
      <c r="B435" s="28" t="s">
        <v>43</v>
      </c>
      <c r="C435" s="61"/>
      <c r="D435" s="61"/>
      <c r="E435" s="61"/>
      <c r="F435" s="61"/>
      <c r="G435" s="61"/>
      <c r="H435" s="61"/>
      <c r="I435" s="61"/>
      <c r="J435" s="61"/>
      <c r="K435" s="61"/>
    </row>
    <row r="436" spans="1:15" ht="16" thickBot="1" x14ac:dyDescent="0.25">
      <c r="B436" s="11"/>
      <c r="C436" s="61"/>
      <c r="D436" s="61"/>
      <c r="E436" s="61"/>
      <c r="F436" s="61"/>
      <c r="G436" s="61"/>
      <c r="H436" s="61"/>
      <c r="I436" s="61"/>
      <c r="J436" s="61"/>
      <c r="K436" s="61"/>
    </row>
    <row r="437" spans="1:15" ht="16" thickBot="1" x14ac:dyDescent="0.25">
      <c r="B437" s="53"/>
      <c r="C437" s="263">
        <v>2010</v>
      </c>
      <c r="D437" s="263">
        <v>2015</v>
      </c>
      <c r="E437" s="263">
        <v>2020</v>
      </c>
      <c r="F437" s="263">
        <v>2025</v>
      </c>
      <c r="G437" s="263">
        <v>2030</v>
      </c>
      <c r="H437" s="263">
        <v>2035</v>
      </c>
      <c r="I437" s="263">
        <v>2040</v>
      </c>
      <c r="J437" s="263">
        <v>2045</v>
      </c>
      <c r="K437" s="263">
        <v>2050</v>
      </c>
      <c r="N437" s="299"/>
    </row>
    <row r="438" spans="1:15" x14ac:dyDescent="0.2">
      <c r="B438" s="335" t="s">
        <v>542</v>
      </c>
      <c r="C438" s="54">
        <f>(SUMIF(C_A07a!$B$5:$B$92,'Global Results'!$M438,C_A07a!C$5:C$92))</f>
        <v>336.24431383626597</v>
      </c>
      <c r="D438" s="54">
        <f>(SUMIF(C_A07a!$B$5:$B$92,'Global Results'!$M438,C_A07a!D$5:D$92))</f>
        <v>308.06233590165198</v>
      </c>
      <c r="E438" s="54">
        <f>(SUMIF(C_A07a!$B$5:$B$92,'Global Results'!$M438,C_A07a!E$5:E$92))</f>
        <v>352.33447938453202</v>
      </c>
      <c r="F438" s="54">
        <f>(SUMIF(C_A07a!$B$5:$B$92,'Global Results'!$M438,C_A07a!F$5:F$92))</f>
        <v>415.693497227752</v>
      </c>
      <c r="G438" s="54">
        <f>(SUMIF(C_A07a!$B$5:$B$92,'Global Results'!$M438,C_A07a!G$5:G$92))</f>
        <v>474.13128586112202</v>
      </c>
      <c r="H438" s="54">
        <f>(SUMIF(C_A07a!$B$5:$B$92,'Global Results'!$M438,C_A07a!H$5:H$92))</f>
        <v>532.56907449449204</v>
      </c>
      <c r="I438" s="54">
        <f>(SUMIF(C_A07a!$B$5:$B$92,'Global Results'!$M438,C_A07a!I$5:I$92))</f>
        <v>591.00686312786195</v>
      </c>
      <c r="J438" s="54">
        <f>(SUMIF(C_A07a!$B$5:$B$92,'Global Results'!$M438,C_A07a!J$5:J$92))</f>
        <v>478.01565156393099</v>
      </c>
      <c r="K438" s="54">
        <f>(SUMIF(C_A07a!$B$5:$B$92,'Global Results'!$M438,C_A07a!K$5:K$92))</f>
        <v>324.20721239460102</v>
      </c>
      <c r="M438" s="295" t="s">
        <v>542</v>
      </c>
    </row>
    <row r="439" spans="1:15" s="18" customFormat="1" x14ac:dyDescent="0.2">
      <c r="B439" s="336" t="s">
        <v>543</v>
      </c>
      <c r="C439" s="55">
        <f>(SUMIF(C_A07a!$B$5:$B$92,'Global Results'!$M439,C_A07a!C$5:C$92))</f>
        <v>1605.685807637502</v>
      </c>
      <c r="D439" s="55">
        <f>(SUMIF(C_A07a!$B$5:$B$92,'Global Results'!$M439,C_A07a!D$5:D$92))</f>
        <v>1571.092922317031</v>
      </c>
      <c r="E439" s="55">
        <f>(SUMIF(C_A07a!$B$5:$B$92,'Global Results'!$M439,C_A07a!E$5:E$92))</f>
        <v>1562.1464701300019</v>
      </c>
      <c r="F439" s="55">
        <f>(SUMIF(C_A07a!$B$5:$B$92,'Global Results'!$M439,C_A07a!F$5:F$92))</f>
        <v>1668.326853932756</v>
      </c>
      <c r="G439" s="55">
        <f>(SUMIF(C_A07a!$B$5:$B$92,'Global Results'!$M439,C_A07a!G$5:G$92))</f>
        <v>1832.471132668222</v>
      </c>
      <c r="H439" s="55">
        <f>(SUMIF(C_A07a!$B$5:$B$92,'Global Results'!$M439,C_A07a!H$5:H$92))</f>
        <v>1946.2766802265519</v>
      </c>
      <c r="I439" s="55">
        <f>(SUMIF(C_A07a!$B$5:$B$92,'Global Results'!$M439,C_A07a!I$5:I$92))</f>
        <v>2060.082227784882</v>
      </c>
      <c r="J439" s="55">
        <f>(SUMIF(C_A07a!$B$5:$B$92,'Global Results'!$M439,C_A07a!J$5:J$92))</f>
        <v>2806.2910138924408</v>
      </c>
      <c r="K439" s="55">
        <f>(SUMIF(C_A07a!$B$5:$B$92,'Global Results'!$M439,C_A07a!K$5:K$92))</f>
        <v>3176.5142400651848</v>
      </c>
      <c r="M439" s="296" t="s">
        <v>543</v>
      </c>
      <c r="N439" s="296"/>
      <c r="O439" s="296"/>
    </row>
    <row r="440" spans="1:15" x14ac:dyDescent="0.2">
      <c r="B440" s="335" t="s">
        <v>544</v>
      </c>
      <c r="C440" s="54">
        <f>(SUMIF(C_A07a!$B$5:$B$92,'Global Results'!$M440,C_A07a!C$5:C$92))</f>
        <v>1452.088706775289</v>
      </c>
      <c r="D440" s="54">
        <f>(SUMIF(C_A07a!$B$5:$B$92,'Global Results'!$M440,C_A07a!D$5:D$92))</f>
        <v>1409.466684240723</v>
      </c>
      <c r="E440" s="54">
        <f>(SUMIF(C_A07a!$B$5:$B$92,'Global Results'!$M440,C_A07a!E$5:E$92))</f>
        <v>1347.655729414902</v>
      </c>
      <c r="F440" s="54">
        <f>(SUMIF(C_A07a!$B$5:$B$92,'Global Results'!$M440,C_A07a!F$5:F$92))</f>
        <v>1407.7203022429021</v>
      </c>
      <c r="G440" s="54">
        <f>(SUMIF(C_A07a!$B$5:$B$92,'Global Results'!$M440,C_A07a!G$5:G$92))</f>
        <v>1467.784875070902</v>
      </c>
      <c r="H440" s="54">
        <f>(SUMIF(C_A07a!$B$5:$B$92,'Global Results'!$M440,C_A07a!H$5:H$92))</f>
        <v>1527.8494478989021</v>
      </c>
      <c r="I440" s="54">
        <f>(SUMIF(C_A07a!$B$5:$B$92,'Global Results'!$M440,C_A07a!I$5:I$92))</f>
        <v>1587.914020726902</v>
      </c>
      <c r="J440" s="54">
        <f>(SUMIF(C_A07a!$B$5:$B$92,'Global Results'!$M440,C_A07a!J$5:J$92))</f>
        <v>2532.8543195549018</v>
      </c>
      <c r="K440" s="54">
        <f>(SUMIF(C_A07a!$B$5:$B$92,'Global Results'!$M440,C_A07a!K$5:K$92))</f>
        <v>3353.754709526987</v>
      </c>
      <c r="M440" s="295" t="s">
        <v>544</v>
      </c>
    </row>
    <row r="441" spans="1:15" s="18" customFormat="1" x14ac:dyDescent="0.2">
      <c r="B441" s="336" t="s">
        <v>545</v>
      </c>
      <c r="C441" s="55">
        <f>(SUMIF(C_A07a!$B$5:$B$92,'Global Results'!$M441,C_A07a!C$5:C$92))</f>
        <v>1123.428753155637</v>
      </c>
      <c r="D441" s="55">
        <f>(SUMIF(C_A07a!$B$5:$B$92,'Global Results'!$M441,C_A07a!D$5:D$92))</f>
        <v>1273.8879498412589</v>
      </c>
      <c r="E441" s="55">
        <f>(SUMIF(C_A07a!$B$5:$B$92,'Global Results'!$M441,C_A07a!E$5:E$92))</f>
        <v>1215.724562519965</v>
      </c>
      <c r="F441" s="55">
        <f>(SUMIF(C_A07a!$B$5:$B$92,'Global Results'!$M441,C_A07a!F$5:F$92))</f>
        <v>1250.3845048728649</v>
      </c>
      <c r="G441" s="55">
        <f>(SUMIF(C_A07a!$B$5:$B$92,'Global Results'!$M441,C_A07a!G$5:G$92))</f>
        <v>1285.044447225765</v>
      </c>
      <c r="H441" s="55">
        <f>(SUMIF(C_A07a!$B$5:$B$92,'Global Results'!$M441,C_A07a!H$5:H$92))</f>
        <v>1319.7043895786651</v>
      </c>
      <c r="I441" s="55">
        <f>(SUMIF(C_A07a!$B$5:$B$92,'Global Results'!$M441,C_A07a!I$5:I$92))</f>
        <v>1348.2137323115201</v>
      </c>
      <c r="J441" s="55">
        <f>(SUMIF(C_A07a!$B$5:$B$92,'Global Results'!$M441,C_A07a!J$5:J$92))</f>
        <v>1610.507288939802</v>
      </c>
      <c r="K441" s="55">
        <f>(SUMIF(C_A07a!$B$5:$B$92,'Global Results'!$M441,C_A07a!K$5:K$92))</f>
        <v>1804.927946966156</v>
      </c>
      <c r="M441" s="296" t="s">
        <v>545</v>
      </c>
      <c r="N441" s="296"/>
      <c r="O441" s="296"/>
    </row>
    <row r="442" spans="1:15" x14ac:dyDescent="0.2">
      <c r="B442" s="335" t="s">
        <v>546</v>
      </c>
      <c r="C442" s="54">
        <f>(SUMIF(C_A07a!$B$5:$B$92,'Global Results'!$M442,C_A07a!C$5:C$92))</f>
        <v>687.28766723440697</v>
      </c>
      <c r="D442" s="54">
        <f>(SUMIF(C_A07a!$B$5:$B$92,'Global Results'!$M442,C_A07a!D$5:D$92))</f>
        <v>725.32878719655105</v>
      </c>
      <c r="E442" s="54">
        <f>(SUMIF(C_A07a!$B$5:$B$92,'Global Results'!$M442,C_A07a!E$5:E$92))</f>
        <v>663.56696728763097</v>
      </c>
      <c r="F442" s="54">
        <f>(SUMIF(C_A07a!$B$5:$B$92,'Global Results'!$M442,C_A07a!F$5:F$92))</f>
        <v>734.641858002091</v>
      </c>
      <c r="G442" s="54">
        <f>(SUMIF(C_A07a!$B$5:$B$92,'Global Results'!$M442,C_A07a!G$5:G$92))</f>
        <v>818.21674871655102</v>
      </c>
      <c r="H442" s="54">
        <f>(SUMIF(C_A07a!$B$5:$B$92,'Global Results'!$M442,C_A07a!H$5:H$92))</f>
        <v>895.54163943101105</v>
      </c>
      <c r="I442" s="54">
        <f>(SUMIF(C_A07a!$B$5:$B$92,'Global Results'!$M442,C_A07a!I$5:I$92))</f>
        <v>972.86653014547096</v>
      </c>
      <c r="J442" s="54">
        <f>(SUMIF(C_A07a!$B$5:$B$92,'Global Results'!$M442,C_A07a!J$5:J$92))</f>
        <v>1321.367380531146</v>
      </c>
      <c r="K442" s="54">
        <f>(SUMIF(C_A07a!$B$5:$B$92,'Global Results'!$M442,C_A07a!K$5:K$92))</f>
        <v>1706.269848993287</v>
      </c>
      <c r="M442" s="295" t="s">
        <v>546</v>
      </c>
    </row>
    <row r="443" spans="1:15" s="18" customFormat="1" x14ac:dyDescent="0.2">
      <c r="B443" s="336" t="s">
        <v>547</v>
      </c>
      <c r="C443" s="55">
        <f>(SUMIF(C_A07a!$B$5:$B$92,'Global Results'!$M443,C_A07a!C$5:C$92))</f>
        <v>705.39148895625101</v>
      </c>
      <c r="D443" s="55">
        <f>(SUMIF(C_A07a!$B$5:$B$92,'Global Results'!$M443,C_A07a!D$5:D$92))</f>
        <v>783.97314173491498</v>
      </c>
      <c r="E443" s="55">
        <f>(SUMIF(C_A07a!$B$5:$B$92,'Global Results'!$M443,C_A07a!E$5:E$92))</f>
        <v>665.07308581610198</v>
      </c>
      <c r="F443" s="55">
        <f>(SUMIF(C_A07a!$B$5:$B$92,'Global Results'!$M443,C_A07a!F$5:F$92))</f>
        <v>723.88639059649904</v>
      </c>
      <c r="G443" s="55">
        <f>(SUMIF(C_A07a!$B$5:$B$92,'Global Results'!$M443,C_A07a!G$5:G$92))</f>
        <v>838.43613104108204</v>
      </c>
      <c r="H443" s="55">
        <f>(SUMIF(C_A07a!$B$5:$B$92,'Global Results'!$M443,C_A07a!H$5:H$92))</f>
        <v>925.11765365357201</v>
      </c>
      <c r="I443" s="55">
        <f>(SUMIF(C_A07a!$B$5:$B$92,'Global Results'!$M443,C_A07a!I$5:I$92))</f>
        <v>1011.799176266062</v>
      </c>
      <c r="J443" s="55">
        <f>(SUMIF(C_A07a!$B$5:$B$92,'Global Results'!$M443,C_A07a!J$5:J$92))</f>
        <v>1560.675098133031</v>
      </c>
      <c r="K443" s="55">
        <f>(SUMIF(C_A07a!$B$5:$B$92,'Global Results'!$M443,C_A07a!K$5:K$92))</f>
        <v>1833.8691756467019</v>
      </c>
      <c r="M443" s="296" t="s">
        <v>547</v>
      </c>
      <c r="N443" s="296"/>
      <c r="O443" s="296"/>
    </row>
    <row r="444" spans="1:15" x14ac:dyDescent="0.2">
      <c r="B444" s="335" t="s">
        <v>548</v>
      </c>
      <c r="C444" s="54">
        <f>(SUMIF(C_A07a!$B$5:$B$92,'Global Results'!$M444,C_A07a!C$5:C$92))</f>
        <v>758.80216094399998</v>
      </c>
      <c r="D444" s="54">
        <f>(SUMIF(C_A07a!$B$5:$B$92,'Global Results'!$M444,C_A07a!D$5:D$92))</f>
        <v>783.99617489884804</v>
      </c>
      <c r="E444" s="54">
        <f>(SUMIF(C_A07a!$B$5:$B$92,'Global Results'!$M444,C_A07a!E$5:E$92))</f>
        <v>902.28779445137297</v>
      </c>
      <c r="F444" s="54">
        <f>(SUMIF(C_A07a!$B$5:$B$92,'Global Results'!$M444,C_A07a!F$5:F$92))</f>
        <v>956.60042825949301</v>
      </c>
      <c r="G444" s="54">
        <f>(SUMIF(C_A07a!$B$5:$B$92,'Global Results'!$M444,C_A07a!G$5:G$92))</f>
        <v>1070.9066579195201</v>
      </c>
      <c r="H444" s="54">
        <f>(SUMIF(C_A07a!$B$5:$B$92,'Global Results'!$M444,C_A07a!H$5:H$92))</f>
        <v>1125.21929172764</v>
      </c>
      <c r="I444" s="54">
        <f>(SUMIF(C_A07a!$B$5:$B$92,'Global Results'!$M444,C_A07a!I$5:I$92))</f>
        <v>1179.5319255357599</v>
      </c>
      <c r="J444" s="54">
        <f>(SUMIF(C_A07a!$B$5:$B$92,'Global Results'!$M444,C_A07a!J$5:J$92))</f>
        <v>1514.3553111743261</v>
      </c>
      <c r="K444" s="54">
        <f>(SUMIF(C_A07a!$B$5:$B$92,'Global Results'!$M444,C_A07a!K$5:K$92))</f>
        <v>1709.8967882419411</v>
      </c>
      <c r="L444" s="83"/>
      <c r="M444" s="295" t="s">
        <v>548</v>
      </c>
    </row>
    <row r="445" spans="1:15" s="18" customFormat="1" x14ac:dyDescent="0.2">
      <c r="B445" s="336" t="s">
        <v>549</v>
      </c>
      <c r="C445" s="55">
        <f>(SUMIF(C_A07a!$B$5:$B$92,'Global Results'!$M445,C_A07a!C$5:C$92))</f>
        <v>903.64891130964202</v>
      </c>
      <c r="D445" s="55">
        <f>(SUMIF(C_A07a!$B$5:$B$92,'Global Results'!$M445,C_A07a!D$5:D$92))</f>
        <v>801.75689289203899</v>
      </c>
      <c r="E445" s="55">
        <f>(SUMIF(C_A07a!$B$5:$B$92,'Global Results'!$M445,C_A07a!E$5:E$92))</f>
        <v>1087.4011572804011</v>
      </c>
      <c r="F445" s="55">
        <f>(SUMIF(C_A07a!$B$5:$B$92,'Global Results'!$M445,C_A07a!F$5:F$92))</f>
        <v>1128.669115601798</v>
      </c>
      <c r="G445" s="55">
        <f>(SUMIF(C_A07a!$B$5:$B$92,'Global Results'!$M445,C_A07a!G$5:G$92))</f>
        <v>1230.603664412132</v>
      </c>
      <c r="H445" s="55">
        <f>(SUMIF(C_A07a!$B$5:$B$92,'Global Results'!$M445,C_A07a!H$5:H$92))</f>
        <v>1334.0688703492419</v>
      </c>
      <c r="I445" s="55">
        <f>(SUMIF(C_A07a!$B$5:$B$92,'Global Results'!$M445,C_A07a!I$5:I$92))</f>
        <v>1431.70578098086</v>
      </c>
      <c r="J445" s="55">
        <f>(SUMIF(C_A07a!$B$5:$B$92,'Global Results'!$M445,C_A07a!J$5:J$92))</f>
        <v>1402.864215284877</v>
      </c>
      <c r="K445" s="55">
        <f>(SUMIF(C_A07a!$B$5:$B$92,'Global Results'!$M445,C_A07a!K$5:K$92))</f>
        <v>1147.371915018924</v>
      </c>
      <c r="L445" s="83"/>
      <c r="M445" s="296" t="s">
        <v>549</v>
      </c>
      <c r="N445" s="296"/>
      <c r="O445" s="296"/>
    </row>
    <row r="446" spans="1:15" x14ac:dyDescent="0.2">
      <c r="B446" s="335" t="s">
        <v>550</v>
      </c>
      <c r="C446" s="54">
        <f>(SUMIF(C_A07a!$B$5:$B$92,'Global Results'!$M446,C_A07a!C$5:C$92))</f>
        <v>412.11125009887701</v>
      </c>
      <c r="D446" s="54">
        <f>(SUMIF(C_A07a!$B$5:$B$92,'Global Results'!$M446,C_A07a!D$5:D$92))</f>
        <v>430.69191655684199</v>
      </c>
      <c r="E446" s="54">
        <f>(SUMIF(C_A07a!$B$5:$B$92,'Global Results'!$M446,C_A07a!E$5:E$92))</f>
        <v>475.78042878760101</v>
      </c>
      <c r="F446" s="54">
        <f>(SUMIF(C_A07a!$B$5:$B$92,'Global Results'!$M446,C_A07a!F$5:F$92))</f>
        <v>532.33447995623601</v>
      </c>
      <c r="G446" s="54">
        <f>(SUMIF(C_A07a!$B$5:$B$92,'Global Results'!$M446,C_A07a!G$5:G$92))</f>
        <v>566.04558279865103</v>
      </c>
      <c r="H446" s="54">
        <f>(SUMIF(C_A07a!$B$5:$B$92,'Global Results'!$M446,C_A07a!H$5:H$92))</f>
        <v>590.57700528629505</v>
      </c>
      <c r="I446" s="54">
        <f>(SUMIF(C_A07a!$B$5:$B$92,'Global Results'!$M446,C_A07a!I$5:I$92))</f>
        <v>615.10842777393896</v>
      </c>
      <c r="J446" s="54">
        <f>(SUMIF(C_A07a!$B$5:$B$92,'Global Results'!$M446,C_A07a!J$5:J$92))</f>
        <v>958.97981722030295</v>
      </c>
      <c r="K446" s="54">
        <f>(SUMIF(C_A07a!$B$5:$B$92,'Global Results'!$M446,C_A07a!K$5:K$92))</f>
        <v>1280.1168826666669</v>
      </c>
      <c r="L446" s="83"/>
      <c r="M446" s="295" t="s">
        <v>550</v>
      </c>
    </row>
    <row r="447" spans="1:15" s="18" customFormat="1" x14ac:dyDescent="0.2">
      <c r="B447" s="336" t="s">
        <v>551</v>
      </c>
      <c r="C447" s="55">
        <f>(SUMIF(C_A07a!$B$5:$B$92,'Global Results'!$M447,C_A07a!C$5:C$92))</f>
        <v>0</v>
      </c>
      <c r="D447" s="55">
        <f>(SUMIF(C_A07a!$B$5:$B$92,'Global Results'!$M447,C_A07a!D$5:D$92))</f>
        <v>0</v>
      </c>
      <c r="E447" s="55">
        <f>(SUMIF(C_A07a!$B$5:$B$92,'Global Results'!$M447,C_A07a!E$5:E$92))</f>
        <v>0</v>
      </c>
      <c r="F447" s="55">
        <f>(SUMIF(C_A07a!$B$5:$B$92,'Global Results'!$M447,C_A07a!F$5:F$92))</f>
        <v>0</v>
      </c>
      <c r="G447" s="55">
        <f>(SUMIF(C_A07a!$B$5:$B$92,'Global Results'!$M447,C_A07a!G$5:G$92))</f>
        <v>0</v>
      </c>
      <c r="H447" s="55">
        <f>(SUMIF(C_A07a!$B$5:$B$92,'Global Results'!$M447,C_A07a!H$5:H$92))</f>
        <v>0</v>
      </c>
      <c r="I447" s="55">
        <f>(SUMIF(C_A07a!$B$5:$B$92,'Global Results'!$M447,C_A07a!I$5:I$92))</f>
        <v>0</v>
      </c>
      <c r="J447" s="55">
        <f>(SUMIF(C_A07a!$B$5:$B$92,'Global Results'!$M447,C_A07a!J$5:J$92))</f>
        <v>0</v>
      </c>
      <c r="K447" s="55">
        <f>(SUMIF(C_A07a!$B$5:$B$92,'Global Results'!$M447,C_A07a!K$5:K$92))</f>
        <v>0</v>
      </c>
      <c r="M447" s="296" t="s">
        <v>551</v>
      </c>
      <c r="N447" s="296"/>
      <c r="O447" s="296"/>
    </row>
    <row r="448" spans="1:15" x14ac:dyDescent="0.2">
      <c r="B448" s="335" t="s">
        <v>552</v>
      </c>
      <c r="C448" s="54">
        <f>(SUMIF(C_A07a!$B$5:$B$92,'Global Results'!$M448,C_A07a!C$5:C$92))</f>
        <v>0</v>
      </c>
      <c r="D448" s="54">
        <f>(SUMIF(C_A07a!$B$5:$B$92,'Global Results'!$M448,C_A07a!D$5:D$92))</f>
        <v>0</v>
      </c>
      <c r="E448" s="54">
        <f>(SUMIF(C_A07a!$B$5:$B$92,'Global Results'!$M448,C_A07a!E$5:E$92))</f>
        <v>0</v>
      </c>
      <c r="F448" s="54">
        <f>(SUMIF(C_A07a!$B$5:$B$92,'Global Results'!$M448,C_A07a!F$5:F$92))</f>
        <v>0</v>
      </c>
      <c r="G448" s="54">
        <f>(SUMIF(C_A07a!$B$5:$B$92,'Global Results'!$M448,C_A07a!G$5:G$92))</f>
        <v>0</v>
      </c>
      <c r="H448" s="54">
        <f>(SUMIF(C_A07a!$B$5:$B$92,'Global Results'!$M448,C_A07a!H$5:H$92))</f>
        <v>0</v>
      </c>
      <c r="I448" s="54">
        <f>(SUMIF(C_A07a!$B$5:$B$92,'Global Results'!$M448,C_A07a!I$5:I$92))</f>
        <v>0</v>
      </c>
      <c r="J448" s="54">
        <f>(SUMIF(C_A07a!$B$5:$B$92,'Global Results'!$M448,C_A07a!J$5:J$92))</f>
        <v>0</v>
      </c>
      <c r="K448" s="54">
        <f>(SUMIF(C_A07a!$B$5:$B$92,'Global Results'!$M448,C_A07a!K$5:K$92))</f>
        <v>0</v>
      </c>
      <c r="M448" s="295" t="s">
        <v>552</v>
      </c>
    </row>
    <row r="449" spans="1:15" s="18" customFormat="1" x14ac:dyDescent="0.2">
      <c r="B449" s="117"/>
      <c r="C449" s="55"/>
      <c r="D449" s="55"/>
      <c r="E449" s="55"/>
      <c r="F449" s="55"/>
      <c r="G449" s="55"/>
      <c r="H449" s="55"/>
      <c r="I449" s="55"/>
      <c r="J449" s="55"/>
      <c r="K449" s="55"/>
      <c r="M449" s="296" t="s">
        <v>11</v>
      </c>
      <c r="N449" s="296"/>
      <c r="O449" s="296"/>
    </row>
    <row r="450" spans="1:15" x14ac:dyDescent="0.2">
      <c r="B450" s="116"/>
      <c r="C450" s="54"/>
      <c r="D450" s="54"/>
      <c r="E450" s="54"/>
      <c r="F450" s="54"/>
      <c r="G450" s="54"/>
      <c r="H450" s="54"/>
      <c r="I450" s="54"/>
      <c r="J450" s="54"/>
      <c r="K450" s="54"/>
      <c r="M450" s="295" t="s">
        <v>12</v>
      </c>
    </row>
    <row r="451" spans="1:15" s="18" customFormat="1" x14ac:dyDescent="0.2">
      <c r="B451" s="117"/>
      <c r="C451" s="55"/>
      <c r="D451" s="55"/>
      <c r="E451" s="55"/>
      <c r="F451" s="55"/>
      <c r="G451" s="55"/>
      <c r="H451" s="55"/>
      <c r="I451" s="55"/>
      <c r="J451" s="55"/>
      <c r="K451" s="55"/>
      <c r="M451" s="296" t="s">
        <v>13</v>
      </c>
      <c r="N451" s="296"/>
      <c r="O451" s="296"/>
    </row>
    <row r="452" spans="1:15" x14ac:dyDescent="0.2">
      <c r="B452" s="120"/>
      <c r="C452" s="128"/>
      <c r="D452" s="128"/>
      <c r="E452" s="128"/>
      <c r="F452" s="128"/>
      <c r="G452" s="128"/>
      <c r="H452" s="128"/>
      <c r="I452" s="128"/>
      <c r="J452" s="128"/>
      <c r="K452" s="128"/>
      <c r="M452" s="295" t="s">
        <v>14</v>
      </c>
    </row>
    <row r="453" spans="1:15" s="18" customFormat="1" ht="16" thickBot="1" x14ac:dyDescent="0.25">
      <c r="B453" s="127"/>
      <c r="C453" s="129"/>
      <c r="D453" s="129"/>
      <c r="E453" s="129"/>
      <c r="F453" s="129"/>
      <c r="G453" s="129"/>
      <c r="H453" s="129"/>
      <c r="I453" s="129"/>
      <c r="J453" s="129"/>
      <c r="K453" s="129"/>
      <c r="M453" s="296" t="s">
        <v>15</v>
      </c>
      <c r="N453" s="296"/>
      <c r="O453" s="296"/>
    </row>
    <row r="454" spans="1:15" ht="17" thickTop="1" thickBot="1" x14ac:dyDescent="0.25">
      <c r="B454" s="57" t="s">
        <v>130</v>
      </c>
      <c r="C454" s="131">
        <f t="shared" ref="C454:J454" si="66">SUM(C438:C453)</f>
        <v>7984.689059947872</v>
      </c>
      <c r="D454" s="131">
        <f t="shared" si="66"/>
        <v>8088.2568055798602</v>
      </c>
      <c r="E454" s="131">
        <f t="shared" si="66"/>
        <v>8271.970675072509</v>
      </c>
      <c r="F454" s="131">
        <f t="shared" si="66"/>
        <v>8818.2574306923925</v>
      </c>
      <c r="G454" s="131">
        <f t="shared" si="66"/>
        <v>9583.6405257139486</v>
      </c>
      <c r="H454" s="131">
        <f t="shared" si="66"/>
        <v>10196.924052646373</v>
      </c>
      <c r="I454" s="131">
        <f t="shared" si="66"/>
        <v>10798.228684653257</v>
      </c>
      <c r="J454" s="131">
        <f t="shared" si="66"/>
        <v>14185.91009629476</v>
      </c>
      <c r="K454" s="131">
        <f>SUM(K438:K453)</f>
        <v>16336.928719520451</v>
      </c>
      <c r="M454" s="295" t="s">
        <v>129</v>
      </c>
    </row>
    <row r="455" spans="1:15" s="18" customFormat="1" x14ac:dyDescent="0.2">
      <c r="B455" s="65"/>
      <c r="C455" s="27"/>
      <c r="D455" s="27"/>
      <c r="E455" s="27"/>
      <c r="F455" s="27"/>
      <c r="G455" s="27"/>
      <c r="H455" s="27"/>
      <c r="I455" s="27"/>
      <c r="J455" s="27"/>
      <c r="K455" s="27"/>
      <c r="M455" s="296"/>
      <c r="N455" s="296"/>
      <c r="O455" s="296"/>
    </row>
    <row r="456" spans="1:15" ht="17" x14ac:dyDescent="0.25">
      <c r="A456" s="280" t="s">
        <v>479</v>
      </c>
      <c r="B456" s="28" t="s">
        <v>421</v>
      </c>
    </row>
    <row r="457" spans="1:15" ht="17" x14ac:dyDescent="0.25">
      <c r="A457" s="280" t="s">
        <v>536</v>
      </c>
      <c r="B457" s="28" t="s">
        <v>414</v>
      </c>
    </row>
    <row r="458" spans="1:15" ht="16" thickBot="1" x14ac:dyDescent="0.25">
      <c r="B458" s="11"/>
    </row>
    <row r="459" spans="1:15" ht="16" thickBot="1" x14ac:dyDescent="0.25">
      <c r="B459" s="53"/>
      <c r="C459" s="263">
        <v>2010</v>
      </c>
      <c r="D459" s="263">
        <v>2015</v>
      </c>
      <c r="E459" s="263">
        <v>2020</v>
      </c>
      <c r="F459" s="263">
        <v>2025</v>
      </c>
      <c r="G459" s="263">
        <v>2030</v>
      </c>
      <c r="H459" s="263">
        <v>2035</v>
      </c>
      <c r="I459" s="263">
        <v>2040</v>
      </c>
      <c r="J459" s="263">
        <v>2045</v>
      </c>
      <c r="K459" s="263">
        <v>2050</v>
      </c>
      <c r="N459" s="299"/>
    </row>
    <row r="460" spans="1:15" x14ac:dyDescent="0.2">
      <c r="A460" s="18"/>
      <c r="B460" s="116" t="str">
        <f>O460</f>
        <v>BNL</v>
      </c>
      <c r="C460" s="84">
        <f t="array" ref="C460">(SUM(($M460=(C_A03k!$B$5:$B$73))*($O460=(C_A03k!$C$5:C$73))*(C_A03k!D$5:D$73))+SUM(($N460=(C_A03k!$B$5:$B$73))*($O460=(C_A03k!$C$5:C$73))*(C_A03k!D$5:D$73)))/1000-C461</f>
        <v>51.778260622623797</v>
      </c>
      <c r="D460" s="84">
        <f t="array" ref="D460">(SUM(($M460=(C_A03k!$B$5:$B$73))*($O460=(C_A03k!$C$5:D$73))*(C_A03k!E$5:E$73))+SUM(($N460=(C_A03k!$B$5:$B$73))*($O460=(C_A03k!$C$5:D$73))*(C_A03k!E$5:E$73)))/1000-D461</f>
        <v>48.283603731399531</v>
      </c>
      <c r="E460" s="84">
        <f t="array" ref="E460">(SUM(($M460=(C_A03k!$B$5:$B$73))*($O460=(C_A03k!$C$5:E$73))*(C_A03k!F$5:F$73))+SUM(($N460=(C_A03k!$B$5:$B$73))*($O460=(C_A03k!$C$5:E$73))*(C_A03k!F$5:F$73)))/1000-E461</f>
        <v>46.096368798910305</v>
      </c>
      <c r="F460" s="84">
        <f t="array" ref="F460">(SUM(($M460=(C_A03k!$B$5:$B$73))*($O460=(C_A03k!$C$5:F$73))*(C_A03k!G$5:G$73))+SUM(($N460=(C_A03k!$B$5:$B$73))*($O460=(C_A03k!$C$5:F$73))*(C_A03k!G$5:G$73)))/1000-F461</f>
        <v>40.841060801475003</v>
      </c>
      <c r="G460" s="84">
        <f t="array" ref="G460">(SUM(($M460=(C_A03k!$B$5:$B$73))*($O460=(C_A03k!$C$5:G$73))*(C_A03k!H$5:H$73))+SUM(($N460=(C_A03k!$B$5:$B$73))*($O460=(C_A03k!$C$5:G$73))*(C_A03k!H$5:H$73)))/1000-G461</f>
        <v>39.95797453492942</v>
      </c>
      <c r="H460" s="84">
        <f t="array" ref="H460">(SUM(($M460=(C_A03k!$B$5:$B$73))*($O460=(C_A03k!$C$5:H$73))*(C_A03k!I$5:I$73))+SUM(($N460=(C_A03k!$B$5:$B$73))*($O460=(C_A03k!$C$5:H$73))*(C_A03k!I$5:I$73)))/1000-H461</f>
        <v>33.516309043278511</v>
      </c>
      <c r="I460" s="84">
        <f t="array" ref="I460">(SUM(($M460=(C_A03k!$B$5:$B$73))*($O460=(C_A03k!$C$5:I$73))*(C_A03k!J$5:J$73))+SUM(($N460=(C_A03k!$B$5:$B$73))*($O460=(C_A03k!$C$5:I$73))*(C_A03k!J$5:J$73)))/1000-I461</f>
        <v>32.209727294753726</v>
      </c>
      <c r="J460" s="84">
        <f t="array" ref="J460">(SUM(($M460=(C_A03k!$B$5:$B$73))*($O460=(C_A03k!$C$5:J$73))*(C_A03k!K$5:K$73))+SUM(($N460=(C_A03k!$B$5:$B$73))*($O460=(C_A03k!$C$5:J$73))*(C_A03k!K$5:K$73)))/1000-J461</f>
        <v>33.128198959450373</v>
      </c>
      <c r="K460" s="84">
        <f t="array" ref="K460">(SUM(($M460=(C_A03k!$B$5:$B$73))*($O460=(C_A03k!$C$5:K$73))*(C_A03k!L$5:L$73))+SUM(($N460=(C_A03k!$B$5:$B$73))*($O460=(C_A03k!$C$5:K$73))*(C_A03k!L$5:L$73)))/1000-K461</f>
        <v>31.486798450022754</v>
      </c>
      <c r="M460" s="295" t="s">
        <v>144</v>
      </c>
      <c r="N460" s="295" t="s">
        <v>145</v>
      </c>
      <c r="O460" s="295" t="s">
        <v>542</v>
      </c>
    </row>
    <row r="461" spans="1:15" x14ac:dyDescent="0.2">
      <c r="B461" s="116" t="s">
        <v>399</v>
      </c>
      <c r="C461" s="84">
        <f t="array" ref="C461">(SUM(($M461=(C_A03b!$C$5:$C$100))*($O461=(C_A03b!$B$5:$B$100))*(C_A03b!D$5:D$100)))/1000</f>
        <v>0</v>
      </c>
      <c r="D461" s="84">
        <f t="array" ref="D461">(SUM(($M461=(C_A03b!$C$5:$C$100))*($O461=(C_A03b!$B$5:$B$100))*(C_A03b!E$5:E$100)))/1000</f>
        <v>0</v>
      </c>
      <c r="E461" s="84">
        <f t="array" ref="E461">(SUM(($M461=(C_A03b!$C$5:$C$100))*($O461=(C_A03b!$B$5:$B$100))*(C_A03b!F$5:F$100)))/1000</f>
        <v>0</v>
      </c>
      <c r="F461" s="84">
        <f t="array" ref="F461">(SUM(($M461=(C_A03b!$C$5:$C$100))*($O461=(C_A03b!$B$5:$B$100))*(C_A03b!G$5:G$100)))/1000</f>
        <v>3.0648113877904501</v>
      </c>
      <c r="G461" s="84">
        <f t="array" ref="G461">(SUM(($M461=(C_A03b!$C$5:$C$100))*($O461=(C_A03b!$B$5:$B$100))*(C_A03b!H$5:H$100)))/1000</f>
        <v>4.4676363144996607</v>
      </c>
      <c r="H461" s="84">
        <f t="array" ref="H461">(SUM(($M461=(C_A03b!$C$5:$C$100))*($O461=(C_A03b!$B$5:$B$100))*(C_A03b!I$5:I$100)))/1000</f>
        <v>7.8618725433347896</v>
      </c>
      <c r="I461" s="84">
        <f t="array" ref="I461">(SUM(($M461=(C_A03b!$C$5:$C$100))*($O461=(C_A03b!$B$5:$B$100))*(C_A03b!J$5:J$100)))/1000</f>
        <v>10.2112251779823</v>
      </c>
      <c r="J461" s="84">
        <f t="array" ref="J461">(SUM(($M461=(C_A03b!$C$5:$C$100))*($O461=(C_A03b!$B$5:$B$100))*(C_A03b!K$5:K$100)))/1000</f>
        <v>9.0442760807909508</v>
      </c>
      <c r="K461" s="84">
        <f t="array" ref="K461">(SUM(($M461=(C_A03b!$C$5:$C$100))*($O461=(C_A03b!$B$5:$B$100))*(C_A03b!L$5:L$100)))/1000</f>
        <v>10.749475113535901</v>
      </c>
      <c r="M461" s="297" t="s">
        <v>76</v>
      </c>
      <c r="O461" s="295" t="str">
        <f>O460</f>
        <v>BNL</v>
      </c>
    </row>
    <row r="462" spans="1:15" s="18" customFormat="1" x14ac:dyDescent="0.2">
      <c r="B462" s="116" t="str">
        <f>O462</f>
        <v>DEU</v>
      </c>
      <c r="C462" s="231">
        <f t="array" ref="C462">(SUM(($M462=(C_A03k!$B$5:$B$73))*($O462=(C_A03k!$C$5:C$73))*(C_A03k!D$5:D$73))+SUM(($N462=(C_A03k!$B$5:$B$73))*($O462=(C_A03k!$C$5:C$73))*(C_A03k!D$5:D$73)))/1000-C463</f>
        <v>97.20440897608006</v>
      </c>
      <c r="D462" s="231">
        <f t="array" ref="D462">(SUM(($M462=(C_A03k!$B$5:$B$73))*($O462=(C_A03k!$C$5:D$73))*(C_A03k!E$5:E$73))+SUM(($N462=(C_A03k!$B$5:$B$73))*($O462=(C_A03k!$C$5:D$73))*(C_A03k!E$5:E$73)))/1000-D463</f>
        <v>82.484875115815242</v>
      </c>
      <c r="E462" s="231">
        <f t="array" ref="E462">(SUM(($M462=(C_A03k!$B$5:$B$73))*($O462=(C_A03k!$C$5:E$73))*(C_A03k!F$5:F$73))+SUM(($N462=(C_A03k!$B$5:$B$73))*($O462=(C_A03k!$C$5:E$73))*(C_A03k!F$5:F$73)))/1000-E463</f>
        <v>77.488398342981881</v>
      </c>
      <c r="F462" s="231">
        <f t="array" ref="F462">(SUM(($M462=(C_A03k!$B$5:$B$73))*($O462=(C_A03k!$C$5:F$73))*(C_A03k!G$5:G$73))+SUM(($N462=(C_A03k!$B$5:$B$73))*($O462=(C_A03k!$C$5:F$73))*(C_A03k!G$5:G$73)))/1000-F463</f>
        <v>63.710252902707644</v>
      </c>
      <c r="G462" s="231">
        <f t="array" ref="G462">(SUM(($M462=(C_A03k!$B$5:$B$73))*($O462=(C_A03k!$C$5:G$73))*(C_A03k!H$5:H$73))+SUM(($N462=(C_A03k!$B$5:$B$73))*($O462=(C_A03k!$C$5:G$73))*(C_A03k!H$5:H$73)))/1000-G463</f>
        <v>56.775337872269894</v>
      </c>
      <c r="H462" s="231">
        <f t="array" ref="H462">(SUM(($M462=(C_A03k!$B$5:$B$73))*($O462=(C_A03k!$C$5:H$73))*(C_A03k!I$5:I$73))+SUM(($N462=(C_A03k!$B$5:$B$73))*($O462=(C_A03k!$C$5:H$73))*(C_A03k!I$5:I$73)))/1000-H463</f>
        <v>53.722284465488116</v>
      </c>
      <c r="I462" s="231">
        <f t="array" ref="I462">(SUM(($M462=(C_A03k!$B$5:$B$73))*($O462=(C_A03k!$C$5:I$73))*(C_A03k!J$5:J$73))+SUM(($N462=(C_A03k!$B$5:$B$73))*($O462=(C_A03k!$C$5:I$73))*(C_A03k!J$5:J$73)))/1000-I463</f>
        <v>51.120463428475688</v>
      </c>
      <c r="J462" s="231">
        <f t="array" ref="J462">(SUM(($M462=(C_A03k!$B$5:$B$73))*($O462=(C_A03k!$C$5:J$73))*(C_A03k!K$5:K$73))+SUM(($N462=(C_A03k!$B$5:$B$73))*($O462=(C_A03k!$C$5:J$73))*(C_A03k!K$5:K$73)))/1000-J463</f>
        <v>37.368496298026812</v>
      </c>
      <c r="K462" s="231">
        <f t="array" ref="K462">(SUM(($M462=(C_A03k!$B$5:$B$73))*($O462=(C_A03k!$C$5:K$73))*(C_A03k!L$5:L$73))+SUM(($N462=(C_A03k!$B$5:$B$73))*($O462=(C_A03k!$C$5:K$73))*(C_A03k!L$5:L$73)))/1000-K463</f>
        <v>30.238241537240036</v>
      </c>
      <c r="M462" s="296" t="s">
        <v>144</v>
      </c>
      <c r="N462" s="296" t="s">
        <v>145</v>
      </c>
      <c r="O462" s="296" t="s">
        <v>543</v>
      </c>
    </row>
    <row r="463" spans="1:15" s="18" customFormat="1" x14ac:dyDescent="0.2">
      <c r="B463" s="116" t="s">
        <v>399</v>
      </c>
      <c r="C463" s="231">
        <f t="array" ref="C463">(SUM(($M463=(C_A03b!$C$5:$C$100))*($O463=(C_A03b!$B$5:$B$100))*(C_A03b!D$5:D$100)))/1000</f>
        <v>0</v>
      </c>
      <c r="D463" s="231">
        <f t="array" ref="D463">(SUM(($M463=(C_A03b!$C$5:$C$100))*($O463=(C_A03b!$B$5:$B$100))*(C_A03b!E$5:E$100)))/1000</f>
        <v>0</v>
      </c>
      <c r="E463" s="231">
        <f t="array" ref="E463">(SUM(($M463=(C_A03b!$C$5:$C$100))*($O463=(C_A03b!$B$5:$B$100))*(C_A03b!F$5:F$100)))/1000</f>
        <v>0</v>
      </c>
      <c r="F463" s="231">
        <f t="array" ref="F463">(SUM(($M463=(C_A03b!$C$5:$C$100))*($O463=(C_A03b!$B$5:$B$100))*(C_A03b!G$5:G$100)))/1000</f>
        <v>8.0457082142009195</v>
      </c>
      <c r="G463" s="231">
        <f t="array" ref="G463">(SUM(($M463=(C_A03b!$C$5:$C$100))*($O463=(C_A03b!$B$5:$B$100))*(C_A03b!H$5:H$100)))/1000</f>
        <v>11.4676349866017</v>
      </c>
      <c r="H463" s="231">
        <f t="array" ref="H463">(SUM(($M463=(C_A03b!$C$5:$C$100))*($O463=(C_A03b!$B$5:$B$100))*(C_A03b!I$5:I$100)))/1000</f>
        <v>15.182761375048701</v>
      </c>
      <c r="I463" s="231">
        <f t="array" ref="I463">(SUM(($M463=(C_A03b!$C$5:$C$100))*($O463=(C_A03b!$B$5:$B$100))*(C_A03b!J$5:J$100)))/1000</f>
        <v>19.1492446264844</v>
      </c>
      <c r="J463" s="231">
        <f t="array" ref="J463">(SUM(($M463=(C_A03b!$C$5:$C$100))*($O463=(C_A03b!$B$5:$B$100))*(C_A03b!K$5:K$100)))/1000</f>
        <v>25.206457546954702</v>
      </c>
      <c r="K463" s="231">
        <f t="array" ref="K463">(SUM(($M463=(C_A03b!$C$5:$C$100))*($O463=(C_A03b!$B$5:$B$100))*(C_A03b!L$5:L$100)))/1000</f>
        <v>35.278212382746496</v>
      </c>
      <c r="M463" s="297" t="s">
        <v>76</v>
      </c>
      <c r="N463" s="296"/>
      <c r="O463" s="295" t="str">
        <f>O462</f>
        <v>DEU</v>
      </c>
    </row>
    <row r="464" spans="1:15" x14ac:dyDescent="0.2">
      <c r="B464" s="116" t="str">
        <f>O464</f>
        <v>EEN</v>
      </c>
      <c r="C464" s="84">
        <f t="array" ref="C464">(SUM(($M464=(C_A03k!$B$5:$B$73))*($O464=(C_A03k!$C$5:C$73))*(C_A03k!D$5:D$73))+SUM(($N464=(C_A03k!$B$5:$B$73))*($O464=(C_A03k!$C$5:C$73))*(C_A03k!D$5:D$73)))/1000-C465</f>
        <v>54.603629472868967</v>
      </c>
      <c r="D464" s="84">
        <f t="array" ref="D464">(SUM(($M464=(C_A03k!$B$5:$B$73))*($O464=(C_A03k!$C$5:D$73))*(C_A03k!E$5:E$73))+SUM(($N464=(C_A03k!$B$5:$B$73))*($O464=(C_A03k!$C$5:D$73))*(C_A03k!E$5:E$73)))/1000-D465</f>
        <v>63.663961020788754</v>
      </c>
      <c r="E464" s="84">
        <f t="array" ref="E464">(SUM(($M464=(C_A03k!$B$5:$B$73))*($O464=(C_A03k!$C$5:E$73))*(C_A03k!F$5:F$73))+SUM(($N464=(C_A03k!$B$5:$B$73))*($O464=(C_A03k!$C$5:E$73))*(C_A03k!F$5:F$73)))/1000-E465</f>
        <v>61.973651699123316</v>
      </c>
      <c r="F464" s="84">
        <f t="array" ref="F464">(SUM(($M464=(C_A03k!$B$5:$B$73))*($O464=(C_A03k!$C$5:F$73))*(C_A03k!G$5:G$73))+SUM(($N464=(C_A03k!$B$5:$B$73))*($O464=(C_A03k!$C$5:F$73))*(C_A03k!G$5:G$73)))/1000-F465</f>
        <v>69.785056832356275</v>
      </c>
      <c r="G464" s="84">
        <f t="array" ref="G464">(SUM(($M464=(C_A03k!$B$5:$B$73))*($O464=(C_A03k!$C$5:G$73))*(C_A03k!H$5:H$73))+SUM(($N464=(C_A03k!$B$5:$B$73))*($O464=(C_A03k!$C$5:G$73))*(C_A03k!H$5:H$73)))/1000-G465</f>
        <v>72.364946543573765</v>
      </c>
      <c r="H464" s="84">
        <f t="array" ref="H464">(SUM(($M464=(C_A03k!$B$5:$B$73))*($O464=(C_A03k!$C$5:H$73))*(C_A03k!I$5:I$73))+SUM(($N464=(C_A03k!$B$5:$B$73))*($O464=(C_A03k!$C$5:H$73))*(C_A03k!I$5:I$73)))/1000-H465</f>
        <v>68.080204542180738</v>
      </c>
      <c r="I464" s="84">
        <f t="array" ref="I464">(SUM(($M464=(C_A03k!$B$5:$B$73))*($O464=(C_A03k!$C$5:I$73))*(C_A03k!J$5:J$73))+SUM(($N464=(C_A03k!$B$5:$B$73))*($O464=(C_A03k!$C$5:I$73))*(C_A03k!J$5:J$73)))/1000-I465</f>
        <v>64.00621648882796</v>
      </c>
      <c r="J464" s="84">
        <f t="array" ref="J464">(SUM(($M464=(C_A03k!$B$5:$B$73))*($O464=(C_A03k!$C$5:J$73))*(C_A03k!K$5:K$73))+SUM(($N464=(C_A03k!$B$5:$B$73))*($O464=(C_A03k!$C$5:J$73))*(C_A03k!K$5:K$73)))/1000-J465</f>
        <v>59.325757987067767</v>
      </c>
      <c r="K464" s="84">
        <f t="array" ref="K464">(SUM(($M464=(C_A03k!$B$5:$B$73))*($O464=(C_A03k!$C$5:K$73))*(C_A03k!L$5:L$73))+SUM(($N464=(C_A03k!$B$5:$B$73))*($O464=(C_A03k!$C$5:K$73))*(C_A03k!L$5:L$73)))/1000-K465</f>
        <v>54.894790692987449</v>
      </c>
      <c r="M464" s="295" t="s">
        <v>144</v>
      </c>
      <c r="N464" s="295" t="s">
        <v>145</v>
      </c>
      <c r="O464" s="295" t="s">
        <v>544</v>
      </c>
    </row>
    <row r="465" spans="2:15" x14ac:dyDescent="0.2">
      <c r="B465" s="116" t="s">
        <v>399</v>
      </c>
      <c r="C465" s="84">
        <f t="array" ref="C465">(SUM(($M465=(C_A03b!$C$5:$C$100))*($O465=(C_A03b!$B$5:$B$100))*(C_A03b!D$5:D$100)))/1000</f>
        <v>0</v>
      </c>
      <c r="D465" s="84">
        <f t="array" ref="D465">(SUM(($M465=(C_A03b!$C$5:$C$100))*($O465=(C_A03b!$B$5:$B$100))*(C_A03b!E$5:E$100)))/1000</f>
        <v>0</v>
      </c>
      <c r="E465" s="84">
        <f t="array" ref="E465">(SUM(($M465=(C_A03b!$C$5:$C$100))*($O465=(C_A03b!$B$5:$B$100))*(C_A03b!F$5:F$100)))/1000</f>
        <v>0</v>
      </c>
      <c r="F465" s="84">
        <f t="array" ref="F465">(SUM(($M465=(C_A03b!$C$5:$C$100))*($O465=(C_A03b!$B$5:$B$100))*(C_A03b!G$5:G$100)))/1000</f>
        <v>5.1638597830540807</v>
      </c>
      <c r="G465" s="84">
        <f t="array" ref="G465">(SUM(($M465=(C_A03b!$C$5:$C$100))*($O465=(C_A03b!$B$5:$B$100))*(C_A03b!H$5:H$100)))/1000</f>
        <v>8.3981750556619801</v>
      </c>
      <c r="H465" s="84">
        <f t="array" ref="H465">(SUM(($M465=(C_A03b!$C$5:$C$100))*($O465=(C_A03b!$B$5:$B$100))*(C_A03b!I$5:I$100)))/1000</f>
        <v>12.640371042852498</v>
      </c>
      <c r="I465" s="84">
        <f t="array" ref="I465">(SUM(($M465=(C_A03b!$C$5:$C$100))*($O465=(C_A03b!$B$5:$B$100))*(C_A03b!J$5:J$100)))/1000</f>
        <v>16.259505601788401</v>
      </c>
      <c r="J465" s="84">
        <f t="array" ref="J465">(SUM(($M465=(C_A03b!$C$5:$C$100))*($O465=(C_A03b!$B$5:$B$100))*(C_A03b!K$5:K$100)))/1000</f>
        <v>18.0506942137742</v>
      </c>
      <c r="K465" s="84">
        <f t="array" ref="K465">(SUM(($M465=(C_A03b!$C$5:$C$100))*($O465=(C_A03b!$B$5:$B$100))*(C_A03b!L$5:L$100)))/1000</f>
        <v>19.8739179825888</v>
      </c>
      <c r="M465" s="297" t="s">
        <v>76</v>
      </c>
      <c r="O465" s="295" t="str">
        <f>O464</f>
        <v>EEN</v>
      </c>
    </row>
    <row r="466" spans="2:15" s="18" customFormat="1" x14ac:dyDescent="0.2">
      <c r="B466" s="116" t="str">
        <f>O466</f>
        <v>EES</v>
      </c>
      <c r="C466" s="231">
        <f t="array" ref="C466">(SUM(($M466=(C_A03k!$B$5:$B$73))*($O466=(C_A03k!$C$5:C$73))*(C_A03k!D$5:D$73))+SUM(($N466=(C_A03k!$B$5:$B$73))*($O466=(C_A03k!$C$5:C$73))*(C_A03k!D$5:D$73)))/1000-C467</f>
        <v>32.097123508658214</v>
      </c>
      <c r="D466" s="231">
        <f t="array" ref="D466">(SUM(($M466=(C_A03k!$B$5:$B$73))*($O466=(C_A03k!$C$5:D$73))*(C_A03k!E$5:E$73))+SUM(($N466=(C_A03k!$B$5:$B$73))*($O466=(C_A03k!$C$5:D$73))*(C_A03k!E$5:E$73)))/1000-D467</f>
        <v>24.411666266213654</v>
      </c>
      <c r="E466" s="231">
        <f t="array" ref="E466">(SUM(($M466=(C_A03k!$B$5:$B$73))*($O466=(C_A03k!$C$5:E$73))*(C_A03k!F$5:F$73))+SUM(($N466=(C_A03k!$B$5:$B$73))*($O466=(C_A03k!$C$5:E$73))*(C_A03k!F$5:F$73)))/1000-E467</f>
        <v>20.766031672676295</v>
      </c>
      <c r="F466" s="231">
        <f t="array" ref="F466">(SUM(($M466=(C_A03k!$B$5:$B$73))*($O466=(C_A03k!$C$5:F$73))*(C_A03k!G$5:G$73))+SUM(($N466=(C_A03k!$B$5:$B$73))*($O466=(C_A03k!$C$5:F$73))*(C_A03k!G$5:G$73)))/1000-F467</f>
        <v>17.934225879515417</v>
      </c>
      <c r="G466" s="231">
        <f t="array" ref="G466">(SUM(($M466=(C_A03k!$B$5:$B$73))*($O466=(C_A03k!$C$5:G$73))*(C_A03k!H$5:H$73))+SUM(($N466=(C_A03k!$B$5:$B$73))*($O466=(C_A03k!$C$5:G$73))*(C_A03k!H$5:H$73)))/1000-G467</f>
        <v>16.735658054568074</v>
      </c>
      <c r="H466" s="231">
        <f t="array" ref="H466">(SUM(($M466=(C_A03k!$B$5:$B$73))*($O466=(C_A03k!$C$5:H$73))*(C_A03k!I$5:I$73))+SUM(($N466=(C_A03k!$B$5:$B$73))*($O466=(C_A03k!$C$5:H$73))*(C_A03k!I$5:I$73)))/1000-H467</f>
        <v>15.355384654757842</v>
      </c>
      <c r="I466" s="231">
        <f t="array" ref="I466">(SUM(($M466=(C_A03k!$B$5:$B$73))*($O466=(C_A03k!$C$5:I$73))*(C_A03k!J$5:J$73))+SUM(($N466=(C_A03k!$B$5:$B$73))*($O466=(C_A03k!$C$5:I$73))*(C_A03k!J$5:J$73)))/1000-I467</f>
        <v>14.262846091039126</v>
      </c>
      <c r="J466" s="231">
        <f t="array" ref="J466">(SUM(($M466=(C_A03k!$B$5:$B$73))*($O466=(C_A03k!$C$5:J$73))*(C_A03k!K$5:K$73))+SUM(($N466=(C_A03k!$B$5:$B$73))*($O466=(C_A03k!$C$5:J$73))*(C_A03k!K$5:K$73)))/1000-J467</f>
        <v>13.931828555602145</v>
      </c>
      <c r="K466" s="231">
        <f t="array" ref="K466">(SUM(($M466=(C_A03k!$B$5:$B$73))*($O466=(C_A03k!$C$5:K$73))*(C_A03k!L$5:L$73))+SUM(($N466=(C_A03k!$B$5:$B$73))*($O466=(C_A03k!$C$5:K$73))*(C_A03k!L$5:L$73)))/1000-K467</f>
        <v>14.368627396196032</v>
      </c>
      <c r="M466" s="296" t="s">
        <v>144</v>
      </c>
      <c r="N466" s="296" t="s">
        <v>145</v>
      </c>
      <c r="O466" s="296" t="s">
        <v>545</v>
      </c>
    </row>
    <row r="467" spans="2:15" s="18" customFormat="1" x14ac:dyDescent="0.2">
      <c r="B467" s="117" t="s">
        <v>399</v>
      </c>
      <c r="C467" s="231">
        <f t="array" ref="C467">(SUM(($M467=(C_A03b!$C$5:$C$100))*($O467=(C_A03b!$B$5:$B$100))*(C_A03b!D$5:D$100)))/1000</f>
        <v>0</v>
      </c>
      <c r="D467" s="231">
        <f t="array" ref="D467">(SUM(($M467=(C_A03b!$C$5:$C$100))*($O467=(C_A03b!$B$5:$B$100))*(C_A03b!E$5:E$100)))/1000</f>
        <v>0</v>
      </c>
      <c r="E467" s="231">
        <f t="array" ref="E467">(SUM(($M467=(C_A03b!$C$5:$C$100))*($O467=(C_A03b!$B$5:$B$100))*(C_A03b!F$5:F$100)))/1000</f>
        <v>0</v>
      </c>
      <c r="F467" s="231">
        <f t="array" ref="F467">(SUM(($M467=(C_A03b!$C$5:$C$100))*($O467=(C_A03b!$B$5:$B$100))*(C_A03b!G$5:G$100)))/1000</f>
        <v>2.27634915788766</v>
      </c>
      <c r="G467" s="231">
        <f t="array" ref="G467">(SUM(($M467=(C_A03b!$C$5:$C$100))*($O467=(C_A03b!$B$5:$B$100))*(C_A03b!H$5:H$100)))/1000</f>
        <v>3.2934854629728001</v>
      </c>
      <c r="H467" s="231">
        <f t="array" ref="H467">(SUM(($M467=(C_A03b!$C$5:$C$100))*($O467=(C_A03b!$B$5:$B$100))*(C_A03b!I$5:I$100)))/1000</f>
        <v>4.6246918630526599</v>
      </c>
      <c r="I467" s="231">
        <f t="array" ref="I467">(SUM(($M467=(C_A03b!$C$5:$C$100))*($O467=(C_A03b!$B$5:$B$100))*(C_A03b!J$5:J$100)))/1000</f>
        <v>5.5575461960552106</v>
      </c>
      <c r="J467" s="231">
        <f t="array" ref="J467">(SUM(($M467=(C_A03b!$C$5:$C$100))*($O467=(C_A03b!$B$5:$B$100))*(C_A03b!K$5:K$100)))/1000</f>
        <v>5.0736837145806204</v>
      </c>
      <c r="K467" s="231">
        <f t="array" ref="K467">(SUM(($M467=(C_A03b!$C$5:$C$100))*($O467=(C_A03b!$B$5:$B$100))*(C_A03b!L$5:L$100)))/1000</f>
        <v>5.0423860141472394</v>
      </c>
      <c r="M467" s="297" t="s">
        <v>76</v>
      </c>
      <c r="N467" s="296"/>
      <c r="O467" s="295" t="str">
        <f>O466</f>
        <v>EES</v>
      </c>
    </row>
    <row r="468" spans="2:15" x14ac:dyDescent="0.2">
      <c r="B468" s="116" t="str">
        <f>O468</f>
        <v>FRA</v>
      </c>
      <c r="C468" s="84">
        <f t="array" ref="C468">(SUM(($M468=(C_A03k!$B$5:$B$73))*($O468=(C_A03k!$C$5:C$73))*(C_A03k!D$5:D$73))+SUM(($N468=(C_A03k!$B$5:$B$73))*($O468=(C_A03k!$C$5:C$73))*(C_A03k!D$5:D$73)))/1000-C469</f>
        <v>52.197823612664394</v>
      </c>
      <c r="D468" s="84">
        <f t="array" ref="D468">(SUM(($M468=(C_A03k!$B$5:$B$73))*($O468=(C_A03k!$C$5:D$73))*(C_A03k!E$5:E$73))+SUM(($N468=(C_A03k!$B$5:$B$73))*($O468=(C_A03k!$C$5:D$73))*(C_A03k!E$5:E$73)))/1000-D469</f>
        <v>53.360008072160831</v>
      </c>
      <c r="E468" s="84">
        <f t="array" ref="E468">(SUM(($M468=(C_A03k!$B$5:$B$73))*($O468=(C_A03k!$C$5:E$73))*(C_A03k!F$5:F$73))+SUM(($N468=(C_A03k!$B$5:$B$73))*($O468=(C_A03k!$C$5:E$73))*(C_A03k!F$5:F$73)))/1000-E469</f>
        <v>43.806328747771296</v>
      </c>
      <c r="F468" s="84">
        <f t="array" ref="F468">(SUM(($M468=(C_A03k!$B$5:$B$73))*($O468=(C_A03k!$C$5:F$73))*(C_A03k!G$5:G$73))+SUM(($N468=(C_A03k!$B$5:$B$73))*($O468=(C_A03k!$C$5:F$73))*(C_A03k!G$5:G$73)))/1000-F469</f>
        <v>43.220457651361414</v>
      </c>
      <c r="G468" s="84">
        <f t="array" ref="G468">(SUM(($M468=(C_A03k!$B$5:$B$73))*($O468=(C_A03k!$C$5:G$73))*(C_A03k!H$5:H$73))+SUM(($N468=(C_A03k!$B$5:$B$73))*($O468=(C_A03k!$C$5:G$73))*(C_A03k!H$5:H$73)))/1000-G469</f>
        <v>40.382027434538458</v>
      </c>
      <c r="H468" s="84">
        <f t="array" ref="H468">(SUM(($M468=(C_A03k!$B$5:$B$73))*($O468=(C_A03k!$C$5:H$73))*(C_A03k!I$5:I$73))+SUM(($N468=(C_A03k!$B$5:$B$73))*($O468=(C_A03k!$C$5:H$73))*(C_A03k!I$5:I$73)))/1000-H469</f>
        <v>35.884837370922106</v>
      </c>
      <c r="I468" s="84">
        <f t="array" ref="I468">(SUM(($M468=(C_A03k!$B$5:$B$73))*($O468=(C_A03k!$C$5:I$73))*(C_A03k!J$5:J$73))+SUM(($N468=(C_A03k!$B$5:$B$73))*($O468=(C_A03k!$C$5:I$73))*(C_A03k!J$5:J$73)))/1000-I469</f>
        <v>33.772146264155495</v>
      </c>
      <c r="J468" s="84">
        <f t="array" ref="J468">(SUM(($M468=(C_A03k!$B$5:$B$73))*($O468=(C_A03k!$C$5:J$73))*(C_A03k!K$5:K$73))+SUM(($N468=(C_A03k!$B$5:$B$73))*($O468=(C_A03k!$C$5:J$73))*(C_A03k!K$5:K$73)))/1000-J469</f>
        <v>32.888674647851857</v>
      </c>
      <c r="K468" s="84">
        <f t="array" ref="K468">(SUM(($M468=(C_A03k!$B$5:$B$73))*($O468=(C_A03k!$C$5:K$73))*(C_A03k!L$5:L$73))+SUM(($N468=(C_A03k!$B$5:$B$73))*($O468=(C_A03k!$C$5:K$73))*(C_A03k!L$5:L$73)))/1000-K469</f>
        <v>32.444233146758407</v>
      </c>
      <c r="M468" s="295" t="s">
        <v>144</v>
      </c>
      <c r="N468" s="295" t="s">
        <v>145</v>
      </c>
      <c r="O468" s="295" t="s">
        <v>546</v>
      </c>
    </row>
    <row r="469" spans="2:15" x14ac:dyDescent="0.2">
      <c r="B469" s="116" t="s">
        <v>399</v>
      </c>
      <c r="C469" s="84">
        <f t="array" ref="C469">(SUM(($M469=(C_A03b!$C$5:$C$100))*($O469=(C_A03b!$B$5:$B$100))*(C_A03b!D$5:D$100)))/1000</f>
        <v>0</v>
      </c>
      <c r="D469" s="84">
        <f t="array" ref="D469">(SUM(($M469=(C_A03b!$C$5:$C$100))*($O469=(C_A03b!$B$5:$B$100))*(C_A03b!E$5:E$100)))/1000</f>
        <v>0</v>
      </c>
      <c r="E469" s="84">
        <f t="array" ref="E469">(SUM(($M469=(C_A03b!$C$5:$C$100))*($O469=(C_A03b!$B$5:$B$100))*(C_A03b!F$5:F$100)))/1000</f>
        <v>0</v>
      </c>
      <c r="F469" s="84">
        <f t="array" ref="F469">(SUM(($M469=(C_A03b!$C$5:$C$100))*($O469=(C_A03b!$B$5:$B$100))*(C_A03b!G$5:G$100)))/1000</f>
        <v>4.7035306348388302</v>
      </c>
      <c r="G469" s="84">
        <f t="array" ref="G469">(SUM(($M469=(C_A03b!$C$5:$C$100))*($O469=(C_A03b!$B$5:$B$100))*(C_A03b!H$5:H$100)))/1000</f>
        <v>6.6851479245186001</v>
      </c>
      <c r="H469" s="84">
        <f t="array" ref="H469">(SUM(($M469=(C_A03b!$C$5:$C$100))*($O469=(C_A03b!$B$5:$B$100))*(C_A03b!I$5:I$100)))/1000</f>
        <v>9.7804260275196899</v>
      </c>
      <c r="I469" s="84">
        <f t="array" ref="I469">(SUM(($M469=(C_A03b!$C$5:$C$100))*($O469=(C_A03b!$B$5:$B$100))*(C_A03b!J$5:J$100)))/1000</f>
        <v>12.252699549211099</v>
      </c>
      <c r="J469" s="84">
        <f t="array" ref="J469">(SUM(($M469=(C_A03b!$C$5:$C$100))*($O469=(C_A03b!$B$5:$B$100))*(C_A03b!K$5:K$100)))/1000</f>
        <v>12.325993974312199</v>
      </c>
      <c r="K469" s="84">
        <f t="array" ref="K469">(SUM(($M469=(C_A03b!$C$5:$C$100))*($O469=(C_A03b!$B$5:$B$100))*(C_A03b!L$5:L$100)))/1000</f>
        <v>14.225151336235299</v>
      </c>
      <c r="M469" s="297" t="s">
        <v>76</v>
      </c>
      <c r="O469" s="295" t="str">
        <f>O468</f>
        <v>FRA</v>
      </c>
    </row>
    <row r="470" spans="2:15" s="18" customFormat="1" x14ac:dyDescent="0.2">
      <c r="B470" s="116" t="str">
        <f>O470</f>
        <v>IAM</v>
      </c>
      <c r="C470" s="231">
        <f t="array" ref="C470">(SUM(($M470=(C_A03k!$B$5:$B$73))*($O470=(C_A03k!$C$5:C$73))*(C_A03k!D$5:D$73))+SUM(($N470=(C_A03k!$B$5:$B$73))*($O470=(C_A03k!$C$5:C$73))*(C_A03k!D$5:D$73)))/1000-C471</f>
        <v>61.44222050090697</v>
      </c>
      <c r="D470" s="231">
        <f t="array" ref="D470">(SUM(($M470=(C_A03k!$B$5:$B$73))*($O470=(C_A03k!$C$5:D$73))*(C_A03k!E$5:E$73))+SUM(($N470=(C_A03k!$B$5:$B$73))*($O470=(C_A03k!$C$5:D$73))*(C_A03k!E$5:E$73)))/1000-D471</f>
        <v>50.659745634807102</v>
      </c>
      <c r="E470" s="231">
        <f t="array" ref="E470">(SUM(($M470=(C_A03k!$B$5:$B$73))*($O470=(C_A03k!$C$5:E$73))*(C_A03k!F$5:F$73))+SUM(($N470=(C_A03k!$B$5:$B$73))*($O470=(C_A03k!$C$5:E$73))*(C_A03k!F$5:F$73)))/1000-E471</f>
        <v>40.786026289423788</v>
      </c>
      <c r="F470" s="231">
        <f t="array" ref="F470">(SUM(($M470=(C_A03k!$B$5:$B$73))*($O470=(C_A03k!$C$5:F$73))*(C_A03k!G$5:G$73))+SUM(($N470=(C_A03k!$B$5:$B$73))*($O470=(C_A03k!$C$5:F$73))*(C_A03k!G$5:G$73)))/1000-F471</f>
        <v>36.350581127848436</v>
      </c>
      <c r="G470" s="231">
        <f t="array" ref="G470">(SUM(($M470=(C_A03k!$B$5:$B$73))*($O470=(C_A03k!$C$5:G$73))*(C_A03k!H$5:H$73))+SUM(($N470=(C_A03k!$B$5:$B$73))*($O470=(C_A03k!$C$5:G$73))*(C_A03k!H$5:H$73)))/1000-G471</f>
        <v>32.204666560785626</v>
      </c>
      <c r="H470" s="231">
        <f t="array" ref="H470">(SUM(($M470=(C_A03k!$B$5:$B$73))*($O470=(C_A03k!$C$5:H$73))*(C_A03k!I$5:I$73))+SUM(($N470=(C_A03k!$B$5:$B$73))*($O470=(C_A03k!$C$5:H$73))*(C_A03k!I$5:I$73)))/1000-H471</f>
        <v>27.573375255388484</v>
      </c>
      <c r="I470" s="231">
        <f t="array" ref="I470">(SUM(($M470=(C_A03k!$B$5:$B$73))*($O470=(C_A03k!$C$5:I$73))*(C_A03k!J$5:J$73))+SUM(($N470=(C_A03k!$B$5:$B$73))*($O470=(C_A03k!$C$5:I$73))*(C_A03k!J$5:J$73)))/1000-I471</f>
        <v>25.873725162111505</v>
      </c>
      <c r="J470" s="231">
        <f t="array" ref="J470">(SUM(($M470=(C_A03k!$B$5:$B$73))*($O470=(C_A03k!$C$5:J$73))*(C_A03k!K$5:K$73))+SUM(($N470=(C_A03k!$B$5:$B$73))*($O470=(C_A03k!$C$5:J$73))*(C_A03k!K$5:K$73)))/1000-J471</f>
        <v>25.4876587639246</v>
      </c>
      <c r="K470" s="231">
        <f t="array" ref="K470">(SUM(($M470=(C_A03k!$B$5:$B$73))*($O470=(C_A03k!$C$5:K$73))*(C_A03k!L$5:L$73))+SUM(($N470=(C_A03k!$B$5:$B$73))*($O470=(C_A03k!$C$5:K$73))*(C_A03k!L$5:L$73)))/1000-K471</f>
        <v>24.549482505496805</v>
      </c>
      <c r="M470" s="296" t="s">
        <v>144</v>
      </c>
      <c r="N470" s="296" t="s">
        <v>145</v>
      </c>
      <c r="O470" s="296" t="s">
        <v>547</v>
      </c>
    </row>
    <row r="471" spans="2:15" s="18" customFormat="1" x14ac:dyDescent="0.2">
      <c r="B471" s="117" t="s">
        <v>399</v>
      </c>
      <c r="C471" s="231">
        <f t="array" ref="C471">(SUM(($M471=(C_A03b!$C$5:$C$100))*($O471=(C_A03b!$B$5:$B$100))*(C_A03b!D$5:D$100)))/1000</f>
        <v>0</v>
      </c>
      <c r="D471" s="231">
        <f t="array" ref="D471">(SUM(($M471=(C_A03b!$C$5:$C$100))*($O471=(C_A03b!$B$5:$B$100))*(C_A03b!E$5:E$100)))/1000</f>
        <v>0</v>
      </c>
      <c r="E471" s="231">
        <f t="array" ref="E471">(SUM(($M471=(C_A03b!$C$5:$C$100))*($O471=(C_A03b!$B$5:$B$100))*(C_A03b!F$5:F$100)))/1000</f>
        <v>0</v>
      </c>
      <c r="F471" s="231">
        <f t="array" ref="F471">(SUM(($M471=(C_A03b!$C$5:$C$100))*($O471=(C_A03b!$B$5:$B$100))*(C_A03b!G$5:G$100)))/1000</f>
        <v>5.2006883897941893</v>
      </c>
      <c r="G471" s="231">
        <f t="array" ref="G471">(SUM(($M471=(C_A03b!$C$5:$C$100))*($O471=(C_A03b!$B$5:$B$100))*(C_A03b!H$5:H$100)))/1000</f>
        <v>7.2937309495197198</v>
      </c>
      <c r="H471" s="231">
        <f t="array" ref="H471">(SUM(($M471=(C_A03b!$C$5:$C$100))*($O471=(C_A03b!$B$5:$B$100))*(C_A03b!I$5:I$100)))/1000</f>
        <v>9.9351858090559109</v>
      </c>
      <c r="I471" s="231">
        <f t="array" ref="I471">(SUM(($M471=(C_A03b!$C$5:$C$100))*($O471=(C_A03b!$B$5:$B$100))*(C_A03b!J$5:J$100)))/1000</f>
        <v>11.985969393022399</v>
      </c>
      <c r="J471" s="231">
        <f t="array" ref="J471">(SUM(($M471=(C_A03b!$C$5:$C$100))*($O471=(C_A03b!$B$5:$B$100))*(C_A03b!K$5:K$100)))/1000</f>
        <v>12.226747396311401</v>
      </c>
      <c r="K471" s="231">
        <f t="array" ref="K471">(SUM(($M471=(C_A03b!$C$5:$C$100))*($O471=(C_A03b!$B$5:$B$100))*(C_A03b!L$5:L$100)))/1000</f>
        <v>12.5600456421533</v>
      </c>
      <c r="M471" s="297" t="s">
        <v>76</v>
      </c>
      <c r="N471" s="296"/>
      <c r="O471" s="295" t="str">
        <f>O470</f>
        <v>IAM</v>
      </c>
    </row>
    <row r="472" spans="2:15" x14ac:dyDescent="0.2">
      <c r="B472" s="116" t="str">
        <f>O472</f>
        <v>IBE</v>
      </c>
      <c r="C472" s="84">
        <f t="array" ref="C472">(SUM(($M472=(C_A03k!$B$5:$B$73))*($O472=(C_A03k!$C$5:C$73))*(C_A03k!D$5:D$73))+SUM(($N472=(C_A03k!$B$5:$B$73))*($O472=(C_A03k!$C$5:C$73))*(C_A03k!D$5:D$73)))/1000-C473</f>
        <v>51.344741660809085</v>
      </c>
      <c r="D472" s="84">
        <f t="array" ref="D472">(SUM(($M472=(C_A03k!$B$5:$B$73))*($O472=(C_A03k!$C$5:D$73))*(C_A03k!E$5:E$73))+SUM(($N472=(C_A03k!$B$5:$B$73))*($O472=(C_A03k!$C$5:D$73))*(C_A03k!E$5:E$73)))/1000-D473</f>
        <v>48.911630583226689</v>
      </c>
      <c r="E472" s="84">
        <f t="array" ref="E472">(SUM(($M472=(C_A03k!$B$5:$B$73))*($O472=(C_A03k!$C$5:E$73))*(C_A03k!F$5:F$73))+SUM(($N472=(C_A03k!$B$5:$B$73))*($O472=(C_A03k!$C$5:E$73))*(C_A03k!F$5:F$73)))/1000-E473</f>
        <v>30.859719091108929</v>
      </c>
      <c r="F472" s="84">
        <f t="array" ref="F472">(SUM(($M472=(C_A03k!$B$5:$B$73))*($O472=(C_A03k!$C$5:F$73))*(C_A03k!G$5:G$73))+SUM(($N472=(C_A03k!$B$5:$B$73))*($O472=(C_A03k!$C$5:F$73))*(C_A03k!G$5:G$73)))/1000-F473</f>
        <v>28.177965240086245</v>
      </c>
      <c r="G472" s="84">
        <f t="array" ref="G472">(SUM(($M472=(C_A03k!$B$5:$B$73))*($O472=(C_A03k!$C$5:G$73))*(C_A03k!H$5:H$73))+SUM(($N472=(C_A03k!$B$5:$B$73))*($O472=(C_A03k!$C$5:G$73))*(C_A03k!H$5:H$73)))/1000-G473</f>
        <v>23.127135947622158</v>
      </c>
      <c r="H472" s="84">
        <f t="array" ref="H472">(SUM(($M472=(C_A03k!$B$5:$B$73))*($O472=(C_A03k!$C$5:H$73))*(C_A03k!I$5:I$73))+SUM(($N472=(C_A03k!$B$5:$B$73))*($O472=(C_A03k!$C$5:H$73))*(C_A03k!I$5:I$73)))/1000-H473</f>
        <v>17.249024981881021</v>
      </c>
      <c r="I472" s="84">
        <f t="array" ref="I472">(SUM(($M472=(C_A03k!$B$5:$B$73))*($O472=(C_A03k!$C$5:I$73))*(C_A03k!J$5:J$73))+SUM(($N472=(C_A03k!$B$5:$B$73))*($O472=(C_A03k!$C$5:I$73))*(C_A03k!J$5:J$73)))/1000-I473</f>
        <v>16.05205601475366</v>
      </c>
      <c r="J472" s="84">
        <f t="array" ref="J472">(SUM(($M472=(C_A03k!$B$5:$B$73))*($O472=(C_A03k!$C$5:J$73))*(C_A03k!K$5:K$73))+SUM(($N472=(C_A03k!$B$5:$B$73))*($O472=(C_A03k!$C$5:J$73))*(C_A03k!K$5:K$73)))/1000-J473</f>
        <v>14.723575365188843</v>
      </c>
      <c r="K472" s="84">
        <f t="array" ref="K472">(SUM(($M472=(C_A03k!$B$5:$B$73))*($O472=(C_A03k!$C$5:K$73))*(C_A03k!L$5:L$73))+SUM(($N472=(C_A03k!$B$5:$B$73))*($O472=(C_A03k!$C$5:K$73))*(C_A03k!L$5:L$73)))/1000-K473</f>
        <v>16.863686036636679</v>
      </c>
      <c r="L472" s="83"/>
      <c r="M472" s="295" t="s">
        <v>144</v>
      </c>
      <c r="N472" s="295" t="s">
        <v>145</v>
      </c>
      <c r="O472" s="295" t="s">
        <v>548</v>
      </c>
    </row>
    <row r="473" spans="2:15" x14ac:dyDescent="0.2">
      <c r="B473" s="116" t="s">
        <v>399</v>
      </c>
      <c r="C473" s="84">
        <f t="array" ref="C473">(SUM(($M473=(C_A03b!$C$5:$C$100))*($O473=(C_A03b!$B$5:$B$100))*(C_A03b!D$5:D$100)))/1000</f>
        <v>0</v>
      </c>
      <c r="D473" s="84">
        <f t="array" ref="D473">(SUM(($M473=(C_A03b!$C$5:$C$100))*($O473=(C_A03b!$B$5:$B$100))*(C_A03b!E$5:E$100)))/1000</f>
        <v>0</v>
      </c>
      <c r="E473" s="84">
        <f t="array" ref="E473">(SUM(($M473=(C_A03b!$C$5:$C$100))*($O473=(C_A03b!$B$5:$B$100))*(C_A03b!F$5:F$100)))/1000</f>
        <v>0</v>
      </c>
      <c r="F473" s="84">
        <f t="array" ref="F473">(SUM(($M473=(C_A03b!$C$5:$C$100))*($O473=(C_A03b!$B$5:$B$100))*(C_A03b!G$5:G$100)))/1000</f>
        <v>3.6137926871947501</v>
      </c>
      <c r="G473" s="84">
        <f t="array" ref="G473">(SUM(($M473=(C_A03b!$C$5:$C$100))*($O473=(C_A03b!$B$5:$B$100))*(C_A03b!H$5:H$100)))/1000</f>
        <v>4.9305325542255796</v>
      </c>
      <c r="H473" s="84">
        <f t="array" ref="H473">(SUM(($M473=(C_A03b!$C$5:$C$100))*($O473=(C_A03b!$B$5:$B$100))*(C_A03b!I$5:I$100)))/1000</f>
        <v>6.5937404644963395</v>
      </c>
      <c r="I473" s="84">
        <f t="array" ref="I473">(SUM(($M473=(C_A03b!$C$5:$C$100))*($O473=(C_A03b!$B$5:$B$100))*(C_A03b!J$5:J$100)))/1000</f>
        <v>6.7245421353752501</v>
      </c>
      <c r="J473" s="84">
        <f t="array" ref="J473">(SUM(($M473=(C_A03b!$C$5:$C$100))*($O473=(C_A03b!$B$5:$B$100))*(C_A03b!K$5:K$100)))/1000</f>
        <v>6.8240288395970898</v>
      </c>
      <c r="K473" s="84">
        <f t="array" ref="K473">(SUM(($M473=(C_A03b!$C$5:$C$100))*($O473=(C_A03b!$B$5:$B$100))*(C_A03b!L$5:L$100)))/1000</f>
        <v>4.6276292462497102</v>
      </c>
      <c r="L473" s="83"/>
      <c r="M473" s="297" t="s">
        <v>76</v>
      </c>
      <c r="O473" s="295" t="str">
        <f>O472</f>
        <v>IBE</v>
      </c>
    </row>
    <row r="474" spans="2:15" s="18" customFormat="1" x14ac:dyDescent="0.2">
      <c r="B474" s="116" t="str">
        <f>O474</f>
        <v>SDF</v>
      </c>
      <c r="C474" s="231">
        <f t="array" ref="C474">(SUM(($M474=(C_A03k!$B$5:$B$73))*($O474=(C_A03k!$C$5:C$73))*(C_A03k!D$5:D$73))+SUM(($N474=(C_A03k!$B$5:$B$73))*($O474=(C_A03k!$C$5:C$73))*(C_A03k!D$5:D$73)))/1000-C475</f>
        <v>22.00769943639693</v>
      </c>
      <c r="D474" s="231">
        <f t="array" ref="D474">(SUM(($M474=(C_A03k!$B$5:$B$73))*($O474=(C_A03k!$C$5:D$73))*(C_A03k!E$5:E$73))+SUM(($N474=(C_A03k!$B$5:$B$73))*($O474=(C_A03k!$C$5:D$73))*(C_A03k!E$5:E$73)))/1000-D475</f>
        <v>35.919258398061544</v>
      </c>
      <c r="E474" s="231">
        <f t="array" ref="E474">(SUM(($M474=(C_A03k!$B$5:$B$73))*($O474=(C_A03k!$C$5:E$73))*(C_A03k!F$5:F$73))+SUM(($N474=(C_A03k!$B$5:$B$73))*($O474=(C_A03k!$C$5:E$73))*(C_A03k!F$5:F$73)))/1000-E475</f>
        <v>24.506450614783752</v>
      </c>
      <c r="F474" s="231">
        <f t="array" ref="F474">(SUM(($M474=(C_A03k!$B$5:$B$73))*($O474=(C_A03k!$C$5:F$73))*(C_A03k!G$5:G$73))+SUM(($N474=(C_A03k!$B$5:$B$73))*($O474=(C_A03k!$C$5:F$73))*(C_A03k!G$5:G$73)))/1000-F475</f>
        <v>14.37817703445759</v>
      </c>
      <c r="G474" s="231">
        <f t="array" ref="G474">(SUM(($M474=(C_A03k!$B$5:$B$73))*($O474=(C_A03k!$C$5:G$73))*(C_A03k!H$5:H$73))+SUM(($N474=(C_A03k!$B$5:$B$73))*($O474=(C_A03k!$C$5:G$73))*(C_A03k!H$5:H$73)))/1000-G475</f>
        <v>18.596155635621002</v>
      </c>
      <c r="H474" s="231">
        <f t="array" ref="H474">(SUM(($M474=(C_A03k!$B$5:$B$73))*($O474=(C_A03k!$C$5:H$73))*(C_A03k!I$5:I$73))+SUM(($N474=(C_A03k!$B$5:$B$73))*($O474=(C_A03k!$C$5:H$73))*(C_A03k!I$5:I$73)))/1000-H475</f>
        <v>10.817463701500378</v>
      </c>
      <c r="I474" s="231">
        <f t="array" ref="I474">(SUM(($M474=(C_A03k!$B$5:$B$73))*($O474=(C_A03k!$C$5:I$73))*(C_A03k!J$5:J$73))+SUM(($N474=(C_A03k!$B$5:$B$73))*($O474=(C_A03k!$C$5:I$73))*(C_A03k!J$5:J$73)))/1000-I475</f>
        <v>11.324319972769011</v>
      </c>
      <c r="J474" s="231">
        <f t="array" ref="J474">(SUM(($M474=(C_A03k!$B$5:$B$73))*($O474=(C_A03k!$C$5:J$73))*(C_A03k!K$5:K$73))+SUM(($N474=(C_A03k!$B$5:$B$73))*($O474=(C_A03k!$C$5:J$73))*(C_A03k!K$5:K$73)))/1000-J475</f>
        <v>6.7431937827119297</v>
      </c>
      <c r="K474" s="231">
        <f t="array" ref="K474">(SUM(($M474=(C_A03k!$B$5:$B$73))*($O474=(C_A03k!$C$5:K$73))*(C_A03k!L$5:L$73))+SUM(($N474=(C_A03k!$B$5:$B$73))*($O474=(C_A03k!$C$5:K$73))*(C_A03k!L$5:L$73)))/1000-K475</f>
        <v>6.8638275055356797</v>
      </c>
      <c r="L474" s="83"/>
      <c r="M474" s="296" t="s">
        <v>144</v>
      </c>
      <c r="N474" s="296" t="s">
        <v>145</v>
      </c>
      <c r="O474" s="296" t="s">
        <v>549</v>
      </c>
    </row>
    <row r="475" spans="2:15" s="18" customFormat="1" x14ac:dyDescent="0.2">
      <c r="B475" s="117" t="s">
        <v>399</v>
      </c>
      <c r="C475" s="231">
        <f t="array" ref="C475">(SUM(($M475=(C_A03b!$C$5:$C$100))*($O475=(C_A03b!$B$5:$B$100))*(C_A03b!D$5:D$100)))/1000</f>
        <v>0</v>
      </c>
      <c r="D475" s="231">
        <f t="array" ref="D475">(SUM(($M475=(C_A03b!$C$5:$C$100))*($O475=(C_A03b!$B$5:$B$100))*(C_A03b!E$5:E$100)))/1000</f>
        <v>0</v>
      </c>
      <c r="E475" s="231">
        <f t="array" ref="E475">(SUM(($M475=(C_A03b!$C$5:$C$100))*($O475=(C_A03b!$B$5:$B$100))*(C_A03b!F$5:F$100)))/1000</f>
        <v>0</v>
      </c>
      <c r="F475" s="231">
        <f t="array" ref="F475">(SUM(($M475=(C_A03b!$C$5:$C$100))*($O475=(C_A03b!$B$5:$B$100))*(C_A03b!G$5:G$100)))/1000</f>
        <v>1.8348227128333998</v>
      </c>
      <c r="G475" s="231">
        <f t="array" ref="G475">(SUM(($M475=(C_A03b!$C$5:$C$100))*($O475=(C_A03b!$B$5:$B$100))*(C_A03b!H$5:H$100)))/1000</f>
        <v>2.6989344003779201</v>
      </c>
      <c r="H475" s="231">
        <f t="array" ref="H475">(SUM(($M475=(C_A03b!$C$5:$C$100))*($O475=(C_A03b!$B$5:$B$100))*(C_A03b!I$5:I$100)))/1000</f>
        <v>3.9130146848844602</v>
      </c>
      <c r="I475" s="231">
        <f t="array" ref="I475">(SUM(($M475=(C_A03b!$C$5:$C$100))*($O475=(C_A03b!$B$5:$B$100))*(C_A03b!J$5:J$100)))/1000</f>
        <v>5.0501489833104598</v>
      </c>
      <c r="J475" s="231">
        <f t="array" ref="J475">(SUM(($M475=(C_A03b!$C$5:$C$100))*($O475=(C_A03b!$B$5:$B$100))*(C_A03b!K$5:K$100)))/1000</f>
        <v>4.99645607648148</v>
      </c>
      <c r="K475" s="231">
        <f t="array" ref="K475">(SUM(($M475=(C_A03b!$C$5:$C$100))*($O475=(C_A03b!$B$5:$B$100))*(C_A03b!L$5:L$100)))/1000</f>
        <v>2.1664762238552497</v>
      </c>
      <c r="L475" s="83"/>
      <c r="M475" s="297" t="s">
        <v>76</v>
      </c>
      <c r="N475" s="296"/>
      <c r="O475" s="295" t="str">
        <f>O474</f>
        <v>SDF</v>
      </c>
    </row>
    <row r="476" spans="2:15" x14ac:dyDescent="0.2">
      <c r="B476" s="116" t="str">
        <f>O476</f>
        <v>UKI</v>
      </c>
      <c r="C476" s="84">
        <f t="array" ref="C476">(SUM(($M476=(C_A03k!$B$5:$B$73))*($O476=(C_A03k!$C$5:C$73))*(C_A03k!D$5:D$73))+SUM(($N476=(C_A03k!$B$5:$B$73))*($O476=(C_A03k!$C$5:C$73))*(C_A03k!D$5:D$73)))/1000-C477</f>
        <v>52.493156156296017</v>
      </c>
      <c r="D476" s="84">
        <f t="array" ref="D476">(SUM(($M476=(C_A03k!$B$5:$B$73))*($O476=(C_A03k!$C$5:D$73))*(C_A03k!E$5:E$73))+SUM(($N476=(C_A03k!$B$5:$B$73))*($O476=(C_A03k!$C$5:D$73))*(C_A03k!E$5:E$73)))/1000-D477</f>
        <v>45.959878581891118</v>
      </c>
      <c r="E476" s="84">
        <f t="array" ref="E476">(SUM(($M476=(C_A03k!$B$5:$B$73))*($O476=(C_A03k!$C$5:E$73))*(C_A03k!F$5:F$73))+SUM(($N476=(C_A03k!$B$5:$B$73))*($O476=(C_A03k!$C$5:E$73))*(C_A03k!F$5:F$73)))/1000-E477</f>
        <v>42.970301591489587</v>
      </c>
      <c r="F476" s="84">
        <f t="array" ref="F476">(SUM(($M476=(C_A03k!$B$5:$B$73))*($O476=(C_A03k!$C$5:F$73))*(C_A03k!G$5:G$73))+SUM(($N476=(C_A03k!$B$5:$B$73))*($O476=(C_A03k!$C$5:F$73))*(C_A03k!G$5:G$73)))/1000-F477</f>
        <v>30.867445522175313</v>
      </c>
      <c r="G476" s="84">
        <f t="array" ref="G476">(SUM(($M476=(C_A03k!$B$5:$B$73))*($O476=(C_A03k!$C$5:G$73))*(C_A03k!H$5:H$73))+SUM(($N476=(C_A03k!$B$5:$B$73))*($O476=(C_A03k!$C$5:G$73))*(C_A03k!H$5:H$73)))/1000-G477</f>
        <v>28.707017563206591</v>
      </c>
      <c r="H476" s="84">
        <f t="array" ref="H476">(SUM(($M476=(C_A03k!$B$5:$B$73))*($O476=(C_A03k!$C$5:H$73))*(C_A03k!I$5:I$73))+SUM(($N476=(C_A03k!$B$5:$B$73))*($O476=(C_A03k!$C$5:H$73))*(C_A03k!I$5:I$73)))/1000-H477</f>
        <v>21.23463925649607</v>
      </c>
      <c r="I476" s="84">
        <f t="array" ref="I476">(SUM(($M476=(C_A03k!$B$5:$B$73))*($O476=(C_A03k!$C$5:I$73))*(C_A03k!J$5:J$73))+SUM(($N476=(C_A03k!$B$5:$B$73))*($O476=(C_A03k!$C$5:I$73))*(C_A03k!J$5:J$73)))/1000-I477</f>
        <v>19.911374919750905</v>
      </c>
      <c r="J476" s="84">
        <f t="array" ref="J476">(SUM(($M476=(C_A03k!$B$5:$B$73))*($O476=(C_A03k!$C$5:J$73))*(C_A03k!K$5:K$73))+SUM(($N476=(C_A03k!$B$5:$B$73))*($O476=(C_A03k!$C$5:J$73))*(C_A03k!K$5:K$73)))/1000-J477</f>
        <v>18.427927106371921</v>
      </c>
      <c r="K476" s="84">
        <f t="array" ref="K476">(SUM(($M476=(C_A03k!$B$5:$B$73))*($O476=(C_A03k!$C$5:K$73))*(C_A03k!L$5:L$73))+SUM(($N476=(C_A03k!$B$5:$B$73))*($O476=(C_A03k!$C$5:K$73))*(C_A03k!L$5:L$73)))/1000-K477</f>
        <v>16.632831744432647</v>
      </c>
      <c r="L476" s="83"/>
      <c r="M476" s="295" t="s">
        <v>144</v>
      </c>
      <c r="N476" s="295" t="s">
        <v>145</v>
      </c>
      <c r="O476" s="295" t="s">
        <v>550</v>
      </c>
    </row>
    <row r="477" spans="2:15" x14ac:dyDescent="0.2">
      <c r="B477" s="116" t="s">
        <v>399</v>
      </c>
      <c r="C477" s="84">
        <f t="array" ref="C477">(SUM(($M477=(C_A03b!$C$5:$C$100))*($O477=(C_A03b!$B$5:$B$100))*(C_A03b!D$5:D$100)))/1000</f>
        <v>0</v>
      </c>
      <c r="D477" s="84">
        <f t="array" ref="D477">(SUM(($M477=(C_A03b!$C$5:$C$100))*($O477=(C_A03b!$B$5:$B$100))*(C_A03b!E$5:E$100)))/1000</f>
        <v>0</v>
      </c>
      <c r="E477" s="84">
        <f t="array" ref="E477">(SUM(($M477=(C_A03b!$C$5:$C$100))*($O477=(C_A03b!$B$5:$B$100))*(C_A03b!F$5:F$100)))/1000</f>
        <v>0</v>
      </c>
      <c r="F477" s="84">
        <f t="array" ref="F477">(SUM(($M477=(C_A03b!$C$5:$C$100))*($O477=(C_A03b!$B$5:$B$100))*(C_A03b!G$5:G$100)))/1000</f>
        <v>4.9088137210701701</v>
      </c>
      <c r="G477" s="84">
        <f t="array" ref="G477">(SUM(($M477=(C_A03b!$C$5:$C$100))*($O477=(C_A03b!$B$5:$B$100))*(C_A03b!H$5:H$100)))/1000</f>
        <v>7.0188792281303005</v>
      </c>
      <c r="H477" s="84">
        <f t="array" ref="H477">(SUM(($M477=(C_A03b!$C$5:$C$100))*($O477=(C_A03b!$B$5:$B$100))*(C_A03b!I$5:I$100)))/1000</f>
        <v>9.2962613928282103</v>
      </c>
      <c r="I477" s="84">
        <f t="array" ref="I477">(SUM(($M477=(C_A03b!$C$5:$C$100))*($O477=(C_A03b!$B$5:$B$100))*(C_A03b!J$5:J$100)))/1000</f>
        <v>11.659934824243601</v>
      </c>
      <c r="J477" s="84">
        <f t="array" ref="J477">(SUM(($M477=(C_A03b!$C$5:$C$100))*($O477=(C_A03b!$B$5:$B$100))*(C_A03b!K$5:K$100)))/1000</f>
        <v>14.340615390380801</v>
      </c>
      <c r="K477" s="84">
        <f t="array" ref="K477">(SUM(($M477=(C_A03b!$C$5:$C$100))*($O477=(C_A03b!$B$5:$B$100))*(C_A03b!L$5:L$100)))/1000</f>
        <v>17.993176806887401</v>
      </c>
      <c r="L477" s="83"/>
      <c r="M477" s="297" t="s">
        <v>76</v>
      </c>
      <c r="O477" s="295" t="str">
        <f>O476</f>
        <v>UKI</v>
      </c>
    </row>
    <row r="478" spans="2:15" s="18" customFormat="1" x14ac:dyDescent="0.2">
      <c r="B478" s="116" t="str">
        <f>O478</f>
        <v>SWZ</v>
      </c>
      <c r="C478" s="231">
        <f t="array" ref="C478">(SUM(($M478=(C_A03k!$B$5:$B$73))*($O478=(C_A03k!$C$5:C$73))*(C_A03k!D$5:D$73))+SUM(($N478=(C_A03k!$B$5:$B$73))*($O478=(C_A03k!$C$5:C$73))*(C_A03k!D$5:D$73)))/1000-C479</f>
        <v>0</v>
      </c>
      <c r="D478" s="231">
        <f t="array" ref="D478">(SUM(($M478=(C_A03k!$B$5:$B$73))*($O478=(C_A03k!$C$5:D$73))*(C_A03k!E$5:E$73))+SUM(($N478=(C_A03k!$B$5:$B$73))*($O478=(C_A03k!$C$5:D$73))*(C_A03k!E$5:E$73)))/1000-D479</f>
        <v>0</v>
      </c>
      <c r="E478" s="231">
        <f t="array" ref="E478">(SUM(($M478=(C_A03k!$B$5:$B$73))*($O478=(C_A03k!$C$5:E$73))*(C_A03k!F$5:F$73))+SUM(($N478=(C_A03k!$B$5:$B$73))*($O478=(C_A03k!$C$5:E$73))*(C_A03k!F$5:F$73)))/1000-E479</f>
        <v>0</v>
      </c>
      <c r="F478" s="231">
        <f t="array" ref="F478">(SUM(($M478=(C_A03k!$B$5:$B$73))*($O478=(C_A03k!$C$5:F$73))*(C_A03k!G$5:G$73))+SUM(($N478=(C_A03k!$B$5:$B$73))*($O478=(C_A03k!$C$5:F$73))*(C_A03k!G$5:G$73)))/1000-F479</f>
        <v>0</v>
      </c>
      <c r="G478" s="231">
        <f t="array" ref="G478">(SUM(($M478=(C_A03k!$B$5:$B$73))*($O478=(C_A03k!$C$5:G$73))*(C_A03k!H$5:H$73))+SUM(($N478=(C_A03k!$B$5:$B$73))*($O478=(C_A03k!$C$5:G$73))*(C_A03k!H$5:H$73)))/1000-G479</f>
        <v>0</v>
      </c>
      <c r="H478" s="231">
        <f t="array" ref="H478">(SUM(($M478=(C_A03k!$B$5:$B$73))*($O478=(C_A03k!$C$5:H$73))*(C_A03k!I$5:I$73))+SUM(($N478=(C_A03k!$B$5:$B$73))*($O478=(C_A03k!$C$5:H$73))*(C_A03k!I$5:I$73)))/1000-H479</f>
        <v>0</v>
      </c>
      <c r="I478" s="231">
        <f t="array" ref="I478">(SUM(($M478=(C_A03k!$B$5:$B$73))*($O478=(C_A03k!$C$5:I$73))*(C_A03k!J$5:J$73))+SUM(($N478=(C_A03k!$B$5:$B$73))*($O478=(C_A03k!$C$5:I$73))*(C_A03k!J$5:J$73)))/1000-I479</f>
        <v>0</v>
      </c>
      <c r="J478" s="231">
        <f t="array" ref="J478">(SUM(($M478=(C_A03k!$B$5:$B$73))*($O478=(C_A03k!$C$5:J$73))*(C_A03k!K$5:K$73))+SUM(($N478=(C_A03k!$B$5:$B$73))*($O478=(C_A03k!$C$5:J$73))*(C_A03k!K$5:K$73)))/1000-J479</f>
        <v>0</v>
      </c>
      <c r="K478" s="231">
        <f t="array" ref="K478">(SUM(($M478=(C_A03k!$B$5:$B$73))*($O478=(C_A03k!$C$5:K$73))*(C_A03k!L$5:L$73))+SUM(($N478=(C_A03k!$B$5:$B$73))*($O478=(C_A03k!$C$5:K$73))*(C_A03k!L$5:L$73)))/1000-K479</f>
        <v>0</v>
      </c>
      <c r="M478" s="296" t="s">
        <v>144</v>
      </c>
      <c r="N478" s="296" t="s">
        <v>145</v>
      </c>
      <c r="O478" s="296" t="s">
        <v>551</v>
      </c>
    </row>
    <row r="479" spans="2:15" s="18" customFormat="1" x14ac:dyDescent="0.2">
      <c r="B479" s="117" t="s">
        <v>399</v>
      </c>
      <c r="C479" s="231">
        <f t="array" ref="C479">(SUM(($M479=(C_A03b!$C$5:$C$100))*($O479=(C_A03b!$B$5:$B$100))*(C_A03b!D$5:D$100)))/1000</f>
        <v>0</v>
      </c>
      <c r="D479" s="231">
        <f t="array" ref="D479">(SUM(($M479=(C_A03b!$C$5:$C$100))*($O479=(C_A03b!$B$5:$B$100))*(C_A03b!E$5:E$100)))/1000</f>
        <v>0</v>
      </c>
      <c r="E479" s="231">
        <f t="array" ref="E479">(SUM(($M479=(C_A03b!$C$5:$C$100))*($O479=(C_A03b!$B$5:$B$100))*(C_A03b!F$5:F$100)))/1000</f>
        <v>0</v>
      </c>
      <c r="F479" s="231">
        <f t="array" ref="F479">(SUM(($M479=(C_A03b!$C$5:$C$100))*($O479=(C_A03b!$B$5:$B$100))*(C_A03b!G$5:G$100)))/1000</f>
        <v>0</v>
      </c>
      <c r="G479" s="231">
        <f t="array" ref="G479">(SUM(($M479=(C_A03b!$C$5:$C$100))*($O479=(C_A03b!$B$5:$B$100))*(C_A03b!H$5:H$100)))/1000</f>
        <v>0</v>
      </c>
      <c r="H479" s="231">
        <f t="array" ref="H479">(SUM(($M479=(C_A03b!$C$5:$C$100))*($O479=(C_A03b!$B$5:$B$100))*(C_A03b!I$5:I$100)))/1000</f>
        <v>0</v>
      </c>
      <c r="I479" s="231">
        <f t="array" ref="I479">(SUM(($M479=(C_A03b!$C$5:$C$100))*($O479=(C_A03b!$B$5:$B$100))*(C_A03b!J$5:J$100)))/1000</f>
        <v>0</v>
      </c>
      <c r="J479" s="231">
        <f t="array" ref="J479">(SUM(($M479=(C_A03b!$C$5:$C$100))*($O479=(C_A03b!$B$5:$B$100))*(C_A03b!K$5:K$100)))/1000</f>
        <v>0</v>
      </c>
      <c r="K479" s="231">
        <f t="array" ref="K479">(SUM(($M479=(C_A03b!$C$5:$C$100))*($O479=(C_A03b!$B$5:$B$100))*(C_A03b!L$5:L$100)))/1000</f>
        <v>0</v>
      </c>
      <c r="M479" s="297" t="s">
        <v>76</v>
      </c>
      <c r="N479" s="296"/>
      <c r="O479" s="295" t="str">
        <f>O478</f>
        <v>SWZ</v>
      </c>
    </row>
    <row r="480" spans="2:15" x14ac:dyDescent="0.2">
      <c r="B480" s="116" t="str">
        <f>O480</f>
        <v>NOI</v>
      </c>
      <c r="C480" s="84">
        <f t="array" ref="C480">(SUM(($M480=(C_A03k!$B$5:$B$73))*($O480=(C_A03k!$C$5:C$73))*(C_A03k!D$5:D$73))+SUM(($N480=(C_A03k!$B$5:$B$73))*($O480=(C_A03k!$C$5:C$73))*(C_A03k!D$5:D$73)))/1000-C481</f>
        <v>0</v>
      </c>
      <c r="D480" s="84">
        <f t="array" ref="D480">(SUM(($M480=(C_A03k!$B$5:$B$73))*($O480=(C_A03k!$C$5:D$73))*(C_A03k!E$5:E$73))+SUM(($N480=(C_A03k!$B$5:$B$73))*($O480=(C_A03k!$C$5:D$73))*(C_A03k!E$5:E$73)))/1000-D481</f>
        <v>0</v>
      </c>
      <c r="E480" s="84">
        <f t="array" ref="E480">(SUM(($M480=(C_A03k!$B$5:$B$73))*($O480=(C_A03k!$C$5:E$73))*(C_A03k!F$5:F$73))+SUM(($N480=(C_A03k!$B$5:$B$73))*($O480=(C_A03k!$C$5:E$73))*(C_A03k!F$5:F$73)))/1000-E481</f>
        <v>0</v>
      </c>
      <c r="F480" s="84">
        <f t="array" ref="F480">(SUM(($M480=(C_A03k!$B$5:$B$73))*($O480=(C_A03k!$C$5:F$73))*(C_A03k!G$5:G$73))+SUM(($N480=(C_A03k!$B$5:$B$73))*($O480=(C_A03k!$C$5:F$73))*(C_A03k!G$5:G$73)))/1000-F481</f>
        <v>0</v>
      </c>
      <c r="G480" s="84">
        <f t="array" ref="G480">(SUM(($M480=(C_A03k!$B$5:$B$73))*($O480=(C_A03k!$C$5:G$73))*(C_A03k!H$5:H$73))+SUM(($N480=(C_A03k!$B$5:$B$73))*($O480=(C_A03k!$C$5:G$73))*(C_A03k!H$5:H$73)))/1000-G481</f>
        <v>0</v>
      </c>
      <c r="H480" s="84">
        <f t="array" ref="H480">(SUM(($M480=(C_A03k!$B$5:$B$73))*($O480=(C_A03k!$C$5:H$73))*(C_A03k!I$5:I$73))+SUM(($N480=(C_A03k!$B$5:$B$73))*($O480=(C_A03k!$C$5:H$73))*(C_A03k!I$5:I$73)))/1000-H481</f>
        <v>0</v>
      </c>
      <c r="I480" s="84">
        <f t="array" ref="I480">(SUM(($M480=(C_A03k!$B$5:$B$73))*($O480=(C_A03k!$C$5:I$73))*(C_A03k!J$5:J$73))+SUM(($N480=(C_A03k!$B$5:$B$73))*($O480=(C_A03k!$C$5:I$73))*(C_A03k!J$5:J$73)))/1000-I481</f>
        <v>0</v>
      </c>
      <c r="J480" s="84">
        <f t="array" ref="J480">(SUM(($M480=(C_A03k!$B$5:$B$73))*($O480=(C_A03k!$C$5:J$73))*(C_A03k!K$5:K$73))+SUM(($N480=(C_A03k!$B$5:$B$73))*($O480=(C_A03k!$C$5:J$73))*(C_A03k!K$5:K$73)))/1000-J481</f>
        <v>0</v>
      </c>
      <c r="K480" s="84">
        <f t="array" ref="K480">(SUM(($M480=(C_A03k!$B$5:$B$73))*($O480=(C_A03k!$C$5:K$73))*(C_A03k!L$5:L$73))+SUM(($N480=(C_A03k!$B$5:$B$73))*($O480=(C_A03k!$C$5:K$73))*(C_A03k!L$5:L$73)))/1000-K481</f>
        <v>0</v>
      </c>
      <c r="M480" s="295" t="s">
        <v>144</v>
      </c>
      <c r="N480" s="295" t="s">
        <v>145</v>
      </c>
      <c r="O480" s="295" t="s">
        <v>552</v>
      </c>
    </row>
    <row r="481" spans="1:15" x14ac:dyDescent="0.2">
      <c r="B481" s="116" t="s">
        <v>399</v>
      </c>
      <c r="C481" s="84">
        <f t="array" ref="C481">(SUM(($M481=(C_A03b!$C$5:$C$100))*($O481=(C_A03b!$B$5:$B$100))*(C_A03b!D$5:D$100)))/1000</f>
        <v>0</v>
      </c>
      <c r="D481" s="84">
        <f t="array" ref="D481">(SUM(($M481=(C_A03b!$C$5:$C$100))*($O481=(C_A03b!$B$5:$B$100))*(C_A03b!E$5:E$100)))/1000</f>
        <v>0</v>
      </c>
      <c r="E481" s="84">
        <f t="array" ref="E481">(SUM(($M481=(C_A03b!$C$5:$C$100))*($O481=(C_A03b!$B$5:$B$100))*(C_A03b!F$5:F$100)))/1000</f>
        <v>0</v>
      </c>
      <c r="F481" s="84">
        <f t="array" ref="F481">(SUM(($M481=(C_A03b!$C$5:$C$100))*($O481=(C_A03b!$B$5:$B$100))*(C_A03b!G$5:G$100)))/1000</f>
        <v>0</v>
      </c>
      <c r="G481" s="84">
        <f t="array" ref="G481">(SUM(($M481=(C_A03b!$C$5:$C$100))*($O481=(C_A03b!$B$5:$B$100))*(C_A03b!H$5:H$100)))/1000</f>
        <v>0</v>
      </c>
      <c r="H481" s="84">
        <f t="array" ref="H481">(SUM(($M481=(C_A03b!$C$5:$C$100))*($O481=(C_A03b!$B$5:$B$100))*(C_A03b!I$5:I$100)))/1000</f>
        <v>0</v>
      </c>
      <c r="I481" s="84">
        <f t="array" ref="I481">(SUM(($M481=(C_A03b!$C$5:$C$100))*($O481=(C_A03b!$B$5:$B$100))*(C_A03b!J$5:J$100)))/1000</f>
        <v>0</v>
      </c>
      <c r="J481" s="84">
        <f t="array" ref="J481">(SUM(($M481=(C_A03b!$C$5:$C$100))*($O481=(C_A03b!$B$5:$B$100))*(C_A03b!K$5:K$100)))/1000</f>
        <v>0</v>
      </c>
      <c r="K481" s="84">
        <f t="array" ref="K481">(SUM(($M481=(C_A03b!$C$5:$C$100))*($O481=(C_A03b!$B$5:$B$100))*(C_A03b!L$5:L$100)))/1000</f>
        <v>0</v>
      </c>
      <c r="M481" s="297" t="s">
        <v>76</v>
      </c>
      <c r="O481" s="295" t="str">
        <f>O480</f>
        <v>NOI</v>
      </c>
    </row>
    <row r="482" spans="1:15" s="18" customFormat="1" x14ac:dyDescent="0.2">
      <c r="B482" s="117"/>
      <c r="C482" s="231"/>
      <c r="D482" s="231"/>
      <c r="E482" s="231"/>
      <c r="F482" s="231"/>
      <c r="G482" s="231"/>
      <c r="H482" s="231"/>
      <c r="I482" s="231"/>
      <c r="J482" s="231"/>
      <c r="K482" s="231"/>
      <c r="M482" s="296" t="s">
        <v>144</v>
      </c>
      <c r="N482" s="296" t="s">
        <v>145</v>
      </c>
      <c r="O482" s="296" t="s">
        <v>11</v>
      </c>
    </row>
    <row r="483" spans="1:15" s="18" customFormat="1" x14ac:dyDescent="0.2">
      <c r="B483" s="117"/>
      <c r="C483" s="231"/>
      <c r="D483" s="231"/>
      <c r="E483" s="231"/>
      <c r="F483" s="231"/>
      <c r="G483" s="231"/>
      <c r="H483" s="231"/>
      <c r="I483" s="231"/>
      <c r="J483" s="231"/>
      <c r="K483" s="231"/>
      <c r="M483" s="297" t="s">
        <v>76</v>
      </c>
      <c r="N483" s="296"/>
      <c r="O483" s="295" t="str">
        <f>O482</f>
        <v>ODA</v>
      </c>
    </row>
    <row r="484" spans="1:15" x14ac:dyDescent="0.2">
      <c r="B484" s="116"/>
      <c r="C484" s="84"/>
      <c r="D484" s="84"/>
      <c r="E484" s="84"/>
      <c r="F484" s="84"/>
      <c r="G484" s="84"/>
      <c r="H484" s="84"/>
      <c r="I484" s="84"/>
      <c r="J484" s="84"/>
      <c r="K484" s="84"/>
      <c r="M484" s="295" t="s">
        <v>144</v>
      </c>
      <c r="N484" s="295" t="s">
        <v>145</v>
      </c>
      <c r="O484" s="295" t="s">
        <v>12</v>
      </c>
    </row>
    <row r="485" spans="1:15" x14ac:dyDescent="0.2">
      <c r="B485" s="116"/>
      <c r="C485" s="84"/>
      <c r="D485" s="84"/>
      <c r="E485" s="84"/>
      <c r="F485" s="84"/>
      <c r="G485" s="84"/>
      <c r="H485" s="84"/>
      <c r="I485" s="84"/>
      <c r="J485" s="84"/>
      <c r="K485" s="84"/>
      <c r="M485" s="297" t="s">
        <v>76</v>
      </c>
      <c r="O485" s="295" t="str">
        <f>O484</f>
        <v>SKO</v>
      </c>
    </row>
    <row r="486" spans="1:15" s="18" customFormat="1" x14ac:dyDescent="0.2">
      <c r="B486" s="117"/>
      <c r="C486" s="231"/>
      <c r="D486" s="231"/>
      <c r="E486" s="231"/>
      <c r="F486" s="231"/>
      <c r="G486" s="231"/>
      <c r="H486" s="231"/>
      <c r="I486" s="231"/>
      <c r="J486" s="231"/>
      <c r="K486" s="231"/>
      <c r="M486" s="296" t="s">
        <v>144</v>
      </c>
      <c r="N486" s="296" t="s">
        <v>145</v>
      </c>
      <c r="O486" s="296" t="s">
        <v>13</v>
      </c>
    </row>
    <row r="487" spans="1:15" s="18" customFormat="1" x14ac:dyDescent="0.2">
      <c r="B487" s="230"/>
      <c r="C487" s="231"/>
      <c r="D487" s="231"/>
      <c r="E487" s="231"/>
      <c r="F487" s="231"/>
      <c r="G487" s="231"/>
      <c r="H487" s="231"/>
      <c r="I487" s="231"/>
      <c r="J487" s="231"/>
      <c r="K487" s="231"/>
      <c r="M487" s="297" t="s">
        <v>76</v>
      </c>
      <c r="N487" s="296"/>
      <c r="O487" s="295" t="str">
        <f>O486</f>
        <v>UK</v>
      </c>
    </row>
    <row r="488" spans="1:15" x14ac:dyDescent="0.2">
      <c r="B488" s="120"/>
      <c r="C488" s="84"/>
      <c r="D488" s="84"/>
      <c r="E488" s="84"/>
      <c r="F488" s="84"/>
      <c r="G488" s="84"/>
      <c r="H488" s="84"/>
      <c r="I488" s="84"/>
      <c r="J488" s="84"/>
      <c r="K488" s="84"/>
      <c r="M488" s="295" t="s">
        <v>144</v>
      </c>
      <c r="N488" s="295" t="s">
        <v>145</v>
      </c>
      <c r="O488" s="295" t="s">
        <v>14</v>
      </c>
    </row>
    <row r="489" spans="1:15" x14ac:dyDescent="0.2">
      <c r="B489" s="120"/>
      <c r="C489" s="84"/>
      <c r="D489" s="84"/>
      <c r="E489" s="84"/>
      <c r="F489" s="84"/>
      <c r="G489" s="84"/>
      <c r="H489" s="84"/>
      <c r="I489" s="84"/>
      <c r="J489" s="84"/>
      <c r="K489" s="84"/>
      <c r="M489" s="297" t="s">
        <v>76</v>
      </c>
      <c r="O489" s="295" t="str">
        <f>O488</f>
        <v>USA</v>
      </c>
    </row>
    <row r="490" spans="1:15" s="18" customFormat="1" x14ac:dyDescent="0.2">
      <c r="B490" s="232"/>
      <c r="C490" s="231"/>
      <c r="D490" s="231"/>
      <c r="E490" s="231"/>
      <c r="F490" s="231"/>
      <c r="G490" s="231"/>
      <c r="H490" s="231"/>
      <c r="I490" s="231"/>
      <c r="J490" s="231"/>
      <c r="K490" s="231"/>
      <c r="M490" s="296" t="s">
        <v>144</v>
      </c>
      <c r="N490" s="296" t="s">
        <v>145</v>
      </c>
      <c r="O490" s="296" t="s">
        <v>15</v>
      </c>
    </row>
    <row r="491" spans="1:15" s="18" customFormat="1" ht="16" thickBot="1" x14ac:dyDescent="0.25">
      <c r="B491" s="234"/>
      <c r="C491" s="235"/>
      <c r="D491" s="235"/>
      <c r="E491" s="235"/>
      <c r="F491" s="235"/>
      <c r="G491" s="235"/>
      <c r="H491" s="235"/>
      <c r="I491" s="235"/>
      <c r="J491" s="235"/>
      <c r="K491" s="235"/>
      <c r="M491" s="297" t="s">
        <v>76</v>
      </c>
      <c r="N491" s="296"/>
      <c r="O491" s="295" t="str">
        <f>O490</f>
        <v>WEU</v>
      </c>
    </row>
    <row r="492" spans="1:15" ht="16" thickTop="1" x14ac:dyDescent="0.2">
      <c r="B492" s="130" t="s">
        <v>130</v>
      </c>
      <c r="C492" s="233">
        <f>C460+C462+C464+C466+C468+C470+C472+C474+C476+C478+C480+C482+C484+C486+C488+C490</f>
        <v>475.16906394730444</v>
      </c>
      <c r="D492" s="233">
        <f t="shared" ref="D492:K492" si="67">D460+D462+D464+D466+D468+D470+D472+D474+D476+D478+D480+D482+D484+D486+D488+D490</f>
        <v>453.65462740436448</v>
      </c>
      <c r="E492" s="233">
        <f t="shared" si="67"/>
        <v>389.25327684826919</v>
      </c>
      <c r="F492" s="233">
        <f t="shared" si="67"/>
        <v>345.26522299198331</v>
      </c>
      <c r="G492" s="233">
        <f t="shared" si="67"/>
        <v>328.85092014711495</v>
      </c>
      <c r="H492" s="233">
        <f t="shared" si="67"/>
        <v>283.43352327189325</v>
      </c>
      <c r="I492" s="233">
        <f t="shared" si="67"/>
        <v>268.53287563663707</v>
      </c>
      <c r="J492" s="233">
        <f t="shared" si="67"/>
        <v>242.02531146619629</v>
      </c>
      <c r="K492" s="233">
        <f t="shared" si="67"/>
        <v>228.34251901530644</v>
      </c>
      <c r="M492" s="295" t="s">
        <v>144</v>
      </c>
      <c r="N492" s="295" t="s">
        <v>145</v>
      </c>
      <c r="O492" s="295" t="s">
        <v>129</v>
      </c>
    </row>
    <row r="493" spans="1:15" ht="16" thickBot="1" x14ac:dyDescent="0.25">
      <c r="B493" s="236" t="s">
        <v>399</v>
      </c>
      <c r="C493" s="237">
        <f>C461+C463+C465+C467+C469+C471+C473+C475+C477+C479+C481+C483+C485+C487+C489+C491</f>
        <v>0</v>
      </c>
      <c r="D493" s="237">
        <f t="shared" ref="D493:K493" si="68">D461+D463+D465+D467+D469+D471+D473+D475+D477+D479+D481+D483+D485+D487+D489+D491</f>
        <v>0</v>
      </c>
      <c r="E493" s="237">
        <f t="shared" si="68"/>
        <v>0</v>
      </c>
      <c r="F493" s="237">
        <f t="shared" si="68"/>
        <v>38.81237668866445</v>
      </c>
      <c r="G493" s="237">
        <f t="shared" si="68"/>
        <v>56.254156876508262</v>
      </c>
      <c r="H493" s="237">
        <f t="shared" si="68"/>
        <v>79.828325203073263</v>
      </c>
      <c r="I493" s="237">
        <f t="shared" si="68"/>
        <v>98.850816487473125</v>
      </c>
      <c r="J493" s="237">
        <f t="shared" si="68"/>
        <v>108.08895323318345</v>
      </c>
      <c r="K493" s="237">
        <f t="shared" si="68"/>
        <v>122.51647074839941</v>
      </c>
      <c r="O493" s="295" t="s">
        <v>129</v>
      </c>
    </row>
    <row r="494" spans="1:15" ht="16" thickTop="1" x14ac:dyDescent="0.2">
      <c r="B494" s="162"/>
    </row>
    <row r="495" spans="1:15" x14ac:dyDescent="0.2">
      <c r="A495" s="280" t="s">
        <v>536</v>
      </c>
      <c r="B495" s="28" t="s">
        <v>398</v>
      </c>
    </row>
    <row r="496" spans="1:15" ht="17" x14ac:dyDescent="0.25">
      <c r="B496" s="28" t="s">
        <v>422</v>
      </c>
    </row>
    <row r="497" spans="2:15" ht="16" thickBot="1" x14ac:dyDescent="0.25"/>
    <row r="498" spans="2:15" ht="16" thickBot="1" x14ac:dyDescent="0.25">
      <c r="B498" s="53"/>
      <c r="C498" s="263">
        <v>2010</v>
      </c>
      <c r="D498" s="263">
        <v>2015</v>
      </c>
      <c r="E498" s="263">
        <v>2020</v>
      </c>
      <c r="F498" s="263">
        <v>2025</v>
      </c>
      <c r="G498" s="263">
        <v>2030</v>
      </c>
      <c r="H498" s="263">
        <v>2035</v>
      </c>
      <c r="I498" s="263">
        <v>2040</v>
      </c>
      <c r="J498" s="263">
        <v>2045</v>
      </c>
      <c r="K498" s="263">
        <v>2050</v>
      </c>
      <c r="N498" s="299"/>
    </row>
    <row r="499" spans="2:15" x14ac:dyDescent="0.2">
      <c r="B499" s="335" t="s">
        <v>542</v>
      </c>
      <c r="C499" s="84">
        <f t="array" ref="C499">(SUM(($M499=(C_A03k!$B$5:$B$73))*($N499=(C_A03k!$C$5:C$73))*(C_A03k!D$5:D$73)))/1000</f>
        <v>0</v>
      </c>
      <c r="D499" s="84">
        <f t="array" ref="D499">(SUM(($M499=(C_A03k!$B$5:$B$73))*($N499=(C_A03k!$C$5:D$73))*(C_A03k!E$5:E$73)))/1000</f>
        <v>0</v>
      </c>
      <c r="E499" s="84">
        <f t="array" ref="E499">(SUM(($M499=(C_A03k!$B$5:$B$73))*($N499=(C_A03k!$C$5:E$73))*(C_A03k!F$5:F$73)))/1000</f>
        <v>0</v>
      </c>
      <c r="F499" s="84">
        <f t="array" ref="F499">(SUM(($M499=(C_A03k!$B$5:$B$73))*($N499=(C_A03k!$C$5:F$73))*(C_A03k!G$5:G$73)))/1000</f>
        <v>5.7501804307449795</v>
      </c>
      <c r="G499" s="84">
        <f t="array" ref="G499">(SUM(($M499=(C_A03k!$B$5:$B$73))*($N499=(C_A03k!$C$5:G$73))*(C_A03k!H$5:H$73)))/1000</f>
        <v>11.052077999766585</v>
      </c>
      <c r="H499" s="84">
        <f t="array" ref="H499">(SUM(($M499=(C_A03k!$B$5:$B$73))*($N499=(C_A03k!$C$5:H$73))*(C_A03k!I$5:I$73)))/1000</f>
        <v>13.064475965960515</v>
      </c>
      <c r="I499" s="84">
        <f t="array" ref="I499">(SUM(($M499=(C_A03k!$B$5:$B$73))*($N499=(C_A03k!$C$5:I$73))*(C_A03k!J$5:J$73)))/1000</f>
        <v>17.619072488890136</v>
      </c>
      <c r="J499" s="84">
        <f t="array" ref="J499">(SUM(($M499=(C_A03k!$B$5:$B$73))*($N499=(C_A03k!$C$5:J$73))*(C_A03k!K$5:K$73)))/1000</f>
        <v>19.327947405416488</v>
      </c>
      <c r="K499" s="84">
        <f t="array" ref="K499">(SUM(($M499=(C_A03k!$B$5:$B$73))*($N499=(C_A03k!$C$5:K$73))*(C_A03k!L$5:L$73)))/1000</f>
        <v>21.826444032410127</v>
      </c>
      <c r="M499" s="295" t="s">
        <v>146</v>
      </c>
      <c r="N499" s="295" t="s">
        <v>542</v>
      </c>
    </row>
    <row r="500" spans="2:15" s="18" customFormat="1" x14ac:dyDescent="0.2">
      <c r="B500" s="336" t="s">
        <v>543</v>
      </c>
      <c r="C500" s="84">
        <f t="array" ref="C500">(SUM(($M500=(C_A03k!$B$5:$B$73))*($N500=(C_A03k!$C$5:C$73))*(C_A03k!D$5:D$73)))/1000</f>
        <v>0</v>
      </c>
      <c r="D500" s="84">
        <f t="array" ref="D500">(SUM(($M500=(C_A03k!$B$5:$B$73))*($N500=(C_A03k!$C$5:D$73))*(C_A03k!E$5:E$73)))/1000</f>
        <v>0</v>
      </c>
      <c r="E500" s="84">
        <f t="array" ref="E500">(SUM(($M500=(C_A03k!$B$5:$B$73))*($N500=(C_A03k!$C$5:E$73))*(C_A03k!F$5:F$73)))/1000</f>
        <v>0</v>
      </c>
      <c r="F500" s="84">
        <f t="array" ref="F500">(SUM(($M500=(C_A03k!$B$5:$B$73))*($N500=(C_A03k!$C$5:F$73))*(C_A03k!G$5:G$73)))/1000</f>
        <v>56.538422498150879</v>
      </c>
      <c r="G500" s="84">
        <f t="array" ref="G500">(SUM(($M500=(C_A03k!$B$5:$B$73))*($N500=(C_A03k!$C$5:G$73))*(C_A03k!H$5:H$73)))/1000</f>
        <v>68.878952064404189</v>
      </c>
      <c r="H500" s="84">
        <f t="array" ref="H500">(SUM(($M500=(C_A03k!$B$5:$B$73))*($N500=(C_A03k!$C$5:H$73))*(C_A03k!I$5:I$73)))/1000</f>
        <v>75.375634373352128</v>
      </c>
      <c r="I500" s="84">
        <f t="array" ref="I500">(SUM(($M500=(C_A03k!$B$5:$B$73))*($N500=(C_A03k!$C$5:I$73))*(C_A03k!J$5:J$73)))/1000</f>
        <v>90.597899969551122</v>
      </c>
      <c r="J500" s="84">
        <f t="array" ref="J500">(SUM(($M500=(C_A03k!$B$5:$B$73))*($N500=(C_A03k!$C$5:J$73))*(C_A03k!K$5:K$73)))/1000</f>
        <v>90.048301791206299</v>
      </c>
      <c r="K500" s="84">
        <f t="array" ref="K500">(SUM(($M500=(C_A03k!$B$5:$B$73))*($N500=(C_A03k!$C$5:K$73))*(C_A03k!L$5:L$73)))/1000</f>
        <v>22.427271126195546</v>
      </c>
      <c r="M500" s="296" t="s">
        <v>146</v>
      </c>
      <c r="N500" s="296" t="s">
        <v>543</v>
      </c>
      <c r="O500" s="296"/>
    </row>
    <row r="501" spans="2:15" x14ac:dyDescent="0.2">
      <c r="B501" s="335" t="s">
        <v>544</v>
      </c>
      <c r="C501" s="84">
        <f t="array" ref="C501">(SUM(($M501=(C_A03k!$B$5:$B$73))*($N501=(C_A03k!$C$5:C$73))*(C_A03k!D$5:D$73)))/1000</f>
        <v>0</v>
      </c>
      <c r="D501" s="84">
        <f t="array" ref="D501">(SUM(($M501=(C_A03k!$B$5:$B$73))*($N501=(C_A03k!$C$5:D$73))*(C_A03k!E$5:E$73)))/1000</f>
        <v>0</v>
      </c>
      <c r="E501" s="84">
        <f t="array" ref="E501">(SUM(($M501=(C_A03k!$B$5:$B$73))*($N501=(C_A03k!$C$5:E$73))*(C_A03k!F$5:F$73)))/1000</f>
        <v>0</v>
      </c>
      <c r="F501" s="84">
        <f t="array" ref="F501">(SUM(($M501=(C_A03k!$B$5:$B$73))*($N501=(C_A03k!$C$5:F$73))*(C_A03k!G$5:G$73)))/1000</f>
        <v>1.7427713654563139</v>
      </c>
      <c r="G501" s="84">
        <f t="array" ref="G501">(SUM(($M501=(C_A03k!$B$5:$B$73))*($N501=(C_A03k!$C$5:G$73))*(C_A03k!H$5:H$73)))/1000</f>
        <v>10.113518140387216</v>
      </c>
      <c r="H501" s="84">
        <f t="array" ref="H501">(SUM(($M501=(C_A03k!$B$5:$B$73))*($N501=(C_A03k!$C$5:H$73))*(C_A03k!I$5:I$73)))/1000</f>
        <v>17.55534527831205</v>
      </c>
      <c r="I501" s="84">
        <f t="array" ref="I501">(SUM(($M501=(C_A03k!$B$5:$B$73))*($N501=(C_A03k!$C$5:I$73))*(C_A03k!J$5:J$73)))/1000</f>
        <v>26.301720359668987</v>
      </c>
      <c r="J501" s="84">
        <f t="array" ref="J501">(SUM(($M501=(C_A03k!$B$5:$B$73))*($N501=(C_A03k!$C$5:J$73))*(C_A03k!K$5:K$73)))/1000</f>
        <v>43.493984644480392</v>
      </c>
      <c r="K501" s="84">
        <f t="array" ref="K501">(SUM(($M501=(C_A03k!$B$5:$B$73))*($N501=(C_A03k!$C$5:K$73))*(C_A03k!L$5:L$73)))/1000</f>
        <v>38.237620057694564</v>
      </c>
      <c r="M501" s="295" t="s">
        <v>146</v>
      </c>
      <c r="N501" s="295" t="s">
        <v>544</v>
      </c>
    </row>
    <row r="502" spans="2:15" s="18" customFormat="1" x14ac:dyDescent="0.2">
      <c r="B502" s="336" t="s">
        <v>545</v>
      </c>
      <c r="C502" s="84">
        <f t="array" ref="C502">(SUM(($M502=(C_A03k!$B$5:$B$73))*($N502=(C_A03k!$C$5:C$73))*(C_A03k!D$5:D$73)))/1000</f>
        <v>0</v>
      </c>
      <c r="D502" s="84">
        <f t="array" ref="D502">(SUM(($M502=(C_A03k!$B$5:$B$73))*($N502=(C_A03k!$C$5:D$73))*(C_A03k!E$5:E$73)))/1000</f>
        <v>0</v>
      </c>
      <c r="E502" s="84">
        <f t="array" ref="E502">(SUM(($M502=(C_A03k!$B$5:$B$73))*($N502=(C_A03k!$C$5:E$73))*(C_A03k!F$5:F$73)))/1000</f>
        <v>0</v>
      </c>
      <c r="F502" s="84">
        <f t="array" ref="F502">(SUM(($M502=(C_A03k!$B$5:$B$73))*($N502=(C_A03k!$C$5:F$73))*(C_A03k!G$5:G$73)))/1000</f>
        <v>4.1190960679517996</v>
      </c>
      <c r="G502" s="84">
        <f t="array" ref="G502">(SUM(($M502=(C_A03k!$B$5:$B$73))*($N502=(C_A03k!$C$5:G$73))*(C_A03k!H$5:H$73)))/1000</f>
        <v>12.345428810513187</v>
      </c>
      <c r="H502" s="84">
        <f t="array" ref="H502">(SUM(($M502=(C_A03k!$B$5:$B$73))*($N502=(C_A03k!$C$5:H$73))*(C_A03k!I$5:I$73)))/1000</f>
        <v>18.041226505882111</v>
      </c>
      <c r="I502" s="84">
        <f t="array" ref="I502">(SUM(($M502=(C_A03k!$B$5:$B$73))*($N502=(C_A03k!$C$5:I$73))*(C_A03k!J$5:J$73)))/1000</f>
        <v>23.133699185619296</v>
      </c>
      <c r="J502" s="84">
        <f t="array" ref="J502">(SUM(($M502=(C_A03k!$B$5:$B$73))*($N502=(C_A03k!$C$5:J$73))*(C_A03k!K$5:K$73)))/1000</f>
        <v>24.786859618908078</v>
      </c>
      <c r="K502" s="84">
        <f t="array" ref="K502">(SUM(($M502=(C_A03k!$B$5:$B$73))*($N502=(C_A03k!$C$5:K$73))*(C_A03k!L$5:L$73)))/1000</f>
        <v>25.852887625228533</v>
      </c>
      <c r="M502" s="296" t="s">
        <v>146</v>
      </c>
      <c r="N502" s="296" t="s">
        <v>545</v>
      </c>
      <c r="O502" s="296"/>
    </row>
    <row r="503" spans="2:15" x14ac:dyDescent="0.2">
      <c r="B503" s="335" t="s">
        <v>546</v>
      </c>
      <c r="C503" s="84">
        <f t="array" ref="C503">(SUM(($M503=(C_A03k!$B$5:$B$73))*($N503=(C_A03k!$C$5:C$73))*(C_A03k!D$5:D$73)))/1000</f>
        <v>0</v>
      </c>
      <c r="D503" s="84">
        <f t="array" ref="D503">(SUM(($M503=(C_A03k!$B$5:$B$73))*($N503=(C_A03k!$C$5:D$73))*(C_A03k!E$5:E$73)))/1000</f>
        <v>0</v>
      </c>
      <c r="E503" s="84">
        <f t="array" ref="E503">(SUM(($M503=(C_A03k!$B$5:$B$73))*($N503=(C_A03k!$C$5:E$73))*(C_A03k!F$5:F$73)))/1000</f>
        <v>0</v>
      </c>
      <c r="F503" s="84">
        <f t="array" ref="F503">(SUM(($M503=(C_A03k!$B$5:$B$73))*($N503=(C_A03k!$C$5:F$73))*(C_A03k!G$5:G$73)))/1000</f>
        <v>3.4076257833802144</v>
      </c>
      <c r="G503" s="84">
        <f t="array" ref="G503">(SUM(($M503=(C_A03k!$B$5:$B$73))*($N503=(C_A03k!$C$5:G$73))*(C_A03k!H$5:H$73)))/1000</f>
        <v>17.051250608589591</v>
      </c>
      <c r="H503" s="84">
        <f t="array" ref="H503">(SUM(($M503=(C_A03k!$B$5:$B$73))*($N503=(C_A03k!$C$5:H$73))*(C_A03k!I$5:I$73)))/1000</f>
        <v>17.572486397464719</v>
      </c>
      <c r="I503" s="84">
        <f t="array" ref="I503">(SUM(($M503=(C_A03k!$B$5:$B$73))*($N503=(C_A03k!$C$5:I$73))*(C_A03k!J$5:J$73)))/1000</f>
        <v>20.250571243577006</v>
      </c>
      <c r="J503" s="84">
        <f t="array" ref="J503">(SUM(($M503=(C_A03k!$B$5:$B$73))*($N503=(C_A03k!$C$5:J$73))*(C_A03k!K$5:K$73)))/1000</f>
        <v>27.687512046589724</v>
      </c>
      <c r="K503" s="84">
        <f t="array" ref="K503">(SUM(($M503=(C_A03k!$B$5:$B$73))*($N503=(C_A03k!$C$5:K$73))*(C_A03k!L$5:L$73)))/1000</f>
        <v>36.265244194903538</v>
      </c>
      <c r="M503" s="295" t="s">
        <v>146</v>
      </c>
      <c r="N503" s="295" t="s">
        <v>546</v>
      </c>
    </row>
    <row r="504" spans="2:15" s="18" customFormat="1" x14ac:dyDescent="0.2">
      <c r="B504" s="336" t="s">
        <v>547</v>
      </c>
      <c r="C504" s="84">
        <f t="array" ref="C504">(SUM(($M504=(C_A03k!$B$5:$B$73))*($N504=(C_A03k!$C$5:C$73))*(C_A03k!D$5:D$73)))/1000</f>
        <v>0</v>
      </c>
      <c r="D504" s="84">
        <f t="array" ref="D504">(SUM(($M504=(C_A03k!$B$5:$B$73))*($N504=(C_A03k!$C$5:D$73))*(C_A03k!E$5:E$73)))/1000</f>
        <v>0</v>
      </c>
      <c r="E504" s="84">
        <f t="array" ref="E504">(SUM(($M504=(C_A03k!$B$5:$B$73))*($N504=(C_A03k!$C$5:E$73))*(C_A03k!F$5:F$73)))/1000</f>
        <v>0</v>
      </c>
      <c r="F504" s="84">
        <f t="array" ref="F504">(SUM(($M504=(C_A03k!$B$5:$B$73))*($N504=(C_A03k!$C$5:F$73))*(C_A03k!G$5:G$73)))/1000</f>
        <v>3.7134436156942501</v>
      </c>
      <c r="G504" s="84">
        <f t="array" ref="G504">(SUM(($M504=(C_A03k!$B$5:$B$73))*($N504=(C_A03k!$C$5:G$73))*(C_A03k!H$5:H$73)))/1000</f>
        <v>12.414802332057421</v>
      </c>
      <c r="H504" s="84">
        <f t="array" ref="H504">(SUM(($M504=(C_A03k!$B$5:$B$73))*($N504=(C_A03k!$C$5:H$73))*(C_A03k!I$5:I$73)))/1000</f>
        <v>15.418593978768564</v>
      </c>
      <c r="I504" s="84">
        <f t="array" ref="I504">(SUM(($M504=(C_A03k!$B$5:$B$73))*($N504=(C_A03k!$C$5:I$73))*(C_A03k!J$5:J$73)))/1000</f>
        <v>22.621140943770115</v>
      </c>
      <c r="J504" s="84">
        <f t="array" ref="J504">(SUM(($M504=(C_A03k!$B$5:$B$73))*($N504=(C_A03k!$C$5:J$73))*(C_A03k!K$5:K$73)))/1000</f>
        <v>29.260280271052292</v>
      </c>
      <c r="K504" s="84">
        <f t="array" ref="K504">(SUM(($M504=(C_A03k!$B$5:$B$73))*($N504=(C_A03k!$C$5:K$73))*(C_A03k!L$5:L$73)))/1000</f>
        <v>40.981565026714698</v>
      </c>
      <c r="M504" s="296" t="s">
        <v>146</v>
      </c>
      <c r="N504" s="296" t="s">
        <v>547</v>
      </c>
      <c r="O504" s="296"/>
    </row>
    <row r="505" spans="2:15" x14ac:dyDescent="0.2">
      <c r="B505" s="335" t="s">
        <v>548</v>
      </c>
      <c r="C505" s="84">
        <f t="array" ref="C505">(SUM(($M505=(C_A03k!$B$5:$B$73))*($N505=(C_A03k!$C$5:C$73))*(C_A03k!D$5:D$73)))/1000</f>
        <v>0</v>
      </c>
      <c r="D505" s="84">
        <f t="array" ref="D505">(SUM(($M505=(C_A03k!$B$5:$B$73))*($N505=(C_A03k!$C$5:D$73))*(C_A03k!E$5:E$73)))/1000</f>
        <v>0</v>
      </c>
      <c r="E505" s="84">
        <f t="array" ref="E505">(SUM(($M505=(C_A03k!$B$5:$B$73))*($N505=(C_A03k!$C$5:E$73))*(C_A03k!F$5:F$73)))/1000</f>
        <v>0</v>
      </c>
      <c r="F505" s="84">
        <f t="array" ref="F505">(SUM(($M505=(C_A03k!$B$5:$B$73))*($N505=(C_A03k!$C$5:F$73))*(C_A03k!G$5:G$73)))/1000</f>
        <v>6.3084148430405778</v>
      </c>
      <c r="G505" s="84">
        <f t="array" ref="G505">(SUM(($M505=(C_A03k!$B$5:$B$73))*($N505=(C_A03k!$C$5:G$73))*(C_A03k!H$5:H$73)))/1000</f>
        <v>13.249668524409985</v>
      </c>
      <c r="H505" s="84">
        <f t="array" ref="H505">(SUM(($M505=(C_A03k!$B$5:$B$73))*($N505=(C_A03k!$C$5:H$73))*(C_A03k!I$5:I$73)))/1000</f>
        <v>14.486801660413706</v>
      </c>
      <c r="I505" s="84">
        <f t="array" ref="I505">(SUM(($M505=(C_A03k!$B$5:$B$73))*($N505=(C_A03k!$C$5:I$73))*(C_A03k!J$5:J$73)))/1000</f>
        <v>18.251013604034622</v>
      </c>
      <c r="J505" s="84">
        <f t="array" ref="J505">(SUM(($M505=(C_A03k!$B$5:$B$73))*($N505=(C_A03k!$C$5:J$73))*(C_A03k!K$5:K$73)))/1000</f>
        <v>24.688476333899803</v>
      </c>
      <c r="K505" s="84">
        <f t="array" ref="K505">(SUM(($M505=(C_A03k!$B$5:$B$73))*($N505=(C_A03k!$C$5:K$73))*(C_A03k!L$5:L$73)))/1000</f>
        <v>30.769303969989483</v>
      </c>
      <c r="L505" s="83"/>
      <c r="M505" s="295" t="s">
        <v>146</v>
      </c>
      <c r="N505" s="295" t="s">
        <v>548</v>
      </c>
    </row>
    <row r="506" spans="2:15" s="18" customFormat="1" x14ac:dyDescent="0.2">
      <c r="B506" s="336" t="s">
        <v>549</v>
      </c>
      <c r="C506" s="84">
        <f t="array" ref="C506">(SUM(($M506=(C_A03k!$B$5:$B$73))*($N506=(C_A03k!$C$5:C$73))*(C_A03k!D$5:D$73)))/1000</f>
        <v>0</v>
      </c>
      <c r="D506" s="84">
        <f t="array" ref="D506">(SUM(($M506=(C_A03k!$B$5:$B$73))*($N506=(C_A03k!$C$5:D$73))*(C_A03k!E$5:E$73)))/1000</f>
        <v>0</v>
      </c>
      <c r="E506" s="84">
        <f t="array" ref="E506">(SUM(($M506=(C_A03k!$B$5:$B$73))*($N506=(C_A03k!$C$5:E$73))*(C_A03k!F$5:F$73)))/1000</f>
        <v>0</v>
      </c>
      <c r="F506" s="84">
        <f t="array" ref="F506">(SUM(($M506=(C_A03k!$B$5:$B$73))*($N506=(C_A03k!$C$5:F$73))*(C_A03k!G$5:G$73)))/1000</f>
        <v>0</v>
      </c>
      <c r="G506" s="84">
        <f t="array" ref="G506">(SUM(($M506=(C_A03k!$B$5:$B$73))*($N506=(C_A03k!$C$5:G$73))*(C_A03k!H$5:H$73)))/1000</f>
        <v>0</v>
      </c>
      <c r="H506" s="84">
        <f t="array" ref="H506">(SUM(($M506=(C_A03k!$B$5:$B$73))*($N506=(C_A03k!$C$5:H$73))*(C_A03k!I$5:I$73)))/1000</f>
        <v>5.0345558819032705</v>
      </c>
      <c r="I506" s="84">
        <f t="array" ref="I506">(SUM(($M506=(C_A03k!$B$5:$B$73))*($N506=(C_A03k!$C$5:I$73))*(C_A03k!J$5:J$73)))/1000</f>
        <v>8.5045018900430289</v>
      </c>
      <c r="J506" s="84">
        <f t="array" ref="J506">(SUM(($M506=(C_A03k!$B$5:$B$73))*($N506=(C_A03k!$C$5:J$73))*(C_A03k!K$5:K$73)))/1000</f>
        <v>9.2230709835510112</v>
      </c>
      <c r="K506" s="84">
        <f t="array" ref="K506">(SUM(($M506=(C_A03k!$B$5:$B$73))*($N506=(C_A03k!$C$5:K$73))*(C_A03k!L$5:L$73)))/1000</f>
        <v>11.074214130082094</v>
      </c>
      <c r="L506" s="83"/>
      <c r="M506" s="296" t="s">
        <v>146</v>
      </c>
      <c r="N506" s="296" t="s">
        <v>549</v>
      </c>
      <c r="O506" s="296"/>
    </row>
    <row r="507" spans="2:15" x14ac:dyDescent="0.2">
      <c r="B507" s="335" t="s">
        <v>550</v>
      </c>
      <c r="C507" s="84">
        <f t="array" ref="C507">(SUM(($M507=(C_A03k!$B$5:$B$73))*($N507=(C_A03k!$C$5:C$73))*(C_A03k!D$5:D$73)))/1000</f>
        <v>0</v>
      </c>
      <c r="D507" s="84">
        <f t="array" ref="D507">(SUM(($M507=(C_A03k!$B$5:$B$73))*($N507=(C_A03k!$C$5:D$73))*(C_A03k!E$5:E$73)))/1000</f>
        <v>0</v>
      </c>
      <c r="E507" s="84">
        <f t="array" ref="E507">(SUM(($M507=(C_A03k!$B$5:$B$73))*($N507=(C_A03k!$C$5:E$73))*(C_A03k!F$5:F$73)))/1000</f>
        <v>0</v>
      </c>
      <c r="F507" s="84">
        <f t="array" ref="F507">(SUM(($M507=(C_A03k!$B$5:$B$73))*($N507=(C_A03k!$C$5:F$73))*(C_A03k!G$5:G$73)))/1000</f>
        <v>4.5903427448068213</v>
      </c>
      <c r="G507" s="84">
        <f t="array" ref="G507">(SUM(($M507=(C_A03k!$B$5:$B$73))*($N507=(C_A03k!$C$5:G$73))*(C_A03k!H$5:H$73)))/1000</f>
        <v>9.8245169186284098</v>
      </c>
      <c r="H507" s="84">
        <f t="array" ref="H507">(SUM(($M507=(C_A03k!$B$5:$B$73))*($N507=(C_A03k!$C$5:H$73))*(C_A03k!I$5:I$73)))/1000</f>
        <v>17.611957873536245</v>
      </c>
      <c r="I507" s="84">
        <f t="array" ref="I507">(SUM(($M507=(C_A03k!$B$5:$B$73))*($N507=(C_A03k!$C$5:I$73))*(C_A03k!J$5:J$73)))/1000</f>
        <v>25.943662641114123</v>
      </c>
      <c r="J507" s="84">
        <f t="array" ref="J507">(SUM(($M507=(C_A03k!$B$5:$B$73))*($N507=(C_A03k!$C$5:J$73))*(C_A03k!K$5:K$73)))/1000</f>
        <v>36.575681158044439</v>
      </c>
      <c r="K507" s="84">
        <f t="array" ref="K507">(SUM(($M507=(C_A03k!$B$5:$B$73))*($N507=(C_A03k!$C$5:K$73))*(C_A03k!L$5:L$73)))/1000</f>
        <v>42.586410234032698</v>
      </c>
      <c r="L507" s="83"/>
      <c r="M507" s="295" t="s">
        <v>146</v>
      </c>
      <c r="N507" s="295" t="s">
        <v>550</v>
      </c>
    </row>
    <row r="508" spans="2:15" s="18" customFormat="1" x14ac:dyDescent="0.2">
      <c r="B508" s="336" t="s">
        <v>551</v>
      </c>
      <c r="C508" s="84">
        <f t="array" ref="C508">(SUM(($M508=(C_A03k!$B$5:$B$73))*($N508=(C_A03k!$C$5:C$73))*(C_A03k!D$5:D$73)))/1000</f>
        <v>0</v>
      </c>
      <c r="D508" s="84">
        <f t="array" ref="D508">(SUM(($M508=(C_A03k!$B$5:$B$73))*($N508=(C_A03k!$C$5:D$73))*(C_A03k!E$5:E$73)))/1000</f>
        <v>0</v>
      </c>
      <c r="E508" s="84">
        <f t="array" ref="E508">(SUM(($M508=(C_A03k!$B$5:$B$73))*($N508=(C_A03k!$C$5:E$73))*(C_A03k!F$5:F$73)))/1000</f>
        <v>0</v>
      </c>
      <c r="F508" s="84">
        <f t="array" ref="F508">(SUM(($M508=(C_A03k!$B$5:$B$73))*($N508=(C_A03k!$C$5:F$73))*(C_A03k!G$5:G$73)))/1000</f>
        <v>0</v>
      </c>
      <c r="G508" s="84">
        <f t="array" ref="G508">(SUM(($M508=(C_A03k!$B$5:$B$73))*($N508=(C_A03k!$C$5:G$73))*(C_A03k!H$5:H$73)))/1000</f>
        <v>0</v>
      </c>
      <c r="H508" s="84">
        <f t="array" ref="H508">(SUM(($M508=(C_A03k!$B$5:$B$73))*($N508=(C_A03k!$C$5:H$73))*(C_A03k!I$5:I$73)))/1000</f>
        <v>0</v>
      </c>
      <c r="I508" s="84">
        <f t="array" ref="I508">(SUM(($M508=(C_A03k!$B$5:$B$73))*($N508=(C_A03k!$C$5:I$73))*(C_A03k!J$5:J$73)))/1000</f>
        <v>0</v>
      </c>
      <c r="J508" s="84">
        <f t="array" ref="J508">(SUM(($M508=(C_A03k!$B$5:$B$73))*($N508=(C_A03k!$C$5:J$73))*(C_A03k!K$5:K$73)))/1000</f>
        <v>0</v>
      </c>
      <c r="K508" s="84">
        <f t="array" ref="K508">(SUM(($M508=(C_A03k!$B$5:$B$73))*($N508=(C_A03k!$C$5:K$73))*(C_A03k!L$5:L$73)))/1000</f>
        <v>0</v>
      </c>
      <c r="M508" s="296" t="s">
        <v>146</v>
      </c>
      <c r="N508" s="296" t="s">
        <v>551</v>
      </c>
      <c r="O508" s="296"/>
    </row>
    <row r="509" spans="2:15" x14ac:dyDescent="0.2">
      <c r="B509" s="335" t="s">
        <v>552</v>
      </c>
      <c r="C509" s="84">
        <f t="array" ref="C509">(SUM(($M509=(C_A03k!$B$5:$B$73))*($N509=(C_A03k!$C$5:C$73))*(C_A03k!D$5:D$73)))/1000</f>
        <v>0</v>
      </c>
      <c r="D509" s="84">
        <f t="array" ref="D509">(SUM(($M509=(C_A03k!$B$5:$B$73))*($N509=(C_A03k!$C$5:D$73))*(C_A03k!E$5:E$73)))/1000</f>
        <v>0</v>
      </c>
      <c r="E509" s="84">
        <f t="array" ref="E509">(SUM(($M509=(C_A03k!$B$5:$B$73))*($N509=(C_A03k!$C$5:E$73))*(C_A03k!F$5:F$73)))/1000</f>
        <v>0</v>
      </c>
      <c r="F509" s="84">
        <f t="array" ref="F509">(SUM(($M509=(C_A03k!$B$5:$B$73))*($N509=(C_A03k!$C$5:F$73))*(C_A03k!G$5:G$73)))/1000</f>
        <v>0</v>
      </c>
      <c r="G509" s="84">
        <f t="array" ref="G509">(SUM(($M509=(C_A03k!$B$5:$B$73))*($N509=(C_A03k!$C$5:G$73))*(C_A03k!H$5:H$73)))/1000</f>
        <v>0</v>
      </c>
      <c r="H509" s="84">
        <f t="array" ref="H509">(SUM(($M509=(C_A03k!$B$5:$B$73))*($N509=(C_A03k!$C$5:H$73))*(C_A03k!I$5:I$73)))/1000</f>
        <v>0</v>
      </c>
      <c r="I509" s="84">
        <f t="array" ref="I509">(SUM(($M509=(C_A03k!$B$5:$B$73))*($N509=(C_A03k!$C$5:I$73))*(C_A03k!J$5:J$73)))/1000</f>
        <v>0</v>
      </c>
      <c r="J509" s="84">
        <f t="array" ref="J509">(SUM(($M509=(C_A03k!$B$5:$B$73))*($N509=(C_A03k!$C$5:J$73))*(C_A03k!K$5:K$73)))/1000</f>
        <v>0</v>
      </c>
      <c r="K509" s="84">
        <f t="array" ref="K509">(SUM(($M509=(C_A03k!$B$5:$B$73))*($N509=(C_A03k!$C$5:K$73))*(C_A03k!L$5:L$73)))/1000</f>
        <v>0</v>
      </c>
      <c r="M509" s="295" t="s">
        <v>146</v>
      </c>
      <c r="N509" s="295" t="s">
        <v>552</v>
      </c>
    </row>
    <row r="510" spans="2:15" s="18" customFormat="1" x14ac:dyDescent="0.2">
      <c r="B510" s="117"/>
      <c r="C510" s="84"/>
      <c r="D510" s="84"/>
      <c r="E510" s="84"/>
      <c r="F510" s="84"/>
      <c r="G510" s="84"/>
      <c r="H510" s="84"/>
      <c r="I510" s="84"/>
      <c r="J510" s="84"/>
      <c r="K510" s="84"/>
      <c r="M510" s="296" t="s">
        <v>146</v>
      </c>
      <c r="N510" s="296" t="s">
        <v>11</v>
      </c>
      <c r="O510" s="296"/>
    </row>
    <row r="511" spans="2:15" x14ac:dyDescent="0.2">
      <c r="B511" s="116"/>
      <c r="C511" s="84"/>
      <c r="D511" s="84"/>
      <c r="E511" s="84"/>
      <c r="F511" s="84"/>
      <c r="G511" s="84"/>
      <c r="H511" s="84"/>
      <c r="I511" s="84"/>
      <c r="J511" s="84"/>
      <c r="K511" s="84"/>
      <c r="M511" s="295" t="s">
        <v>146</v>
      </c>
      <c r="N511" s="295" t="s">
        <v>12</v>
      </c>
    </row>
    <row r="512" spans="2:15" s="18" customFormat="1" x14ac:dyDescent="0.2">
      <c r="B512" s="117"/>
      <c r="C512" s="84"/>
      <c r="D512" s="84"/>
      <c r="E512" s="84"/>
      <c r="F512" s="84"/>
      <c r="G512" s="84"/>
      <c r="H512" s="84"/>
      <c r="I512" s="84"/>
      <c r="J512" s="84"/>
      <c r="K512" s="84"/>
      <c r="M512" s="296" t="s">
        <v>146</v>
      </c>
      <c r="N512" s="296" t="s">
        <v>13</v>
      </c>
      <c r="O512" s="296"/>
    </row>
    <row r="513" spans="1:15" x14ac:dyDescent="0.2">
      <c r="B513" s="120"/>
      <c r="C513" s="84"/>
      <c r="D513" s="84"/>
      <c r="E513" s="84"/>
      <c r="F513" s="84"/>
      <c r="G513" s="84"/>
      <c r="H513" s="84"/>
      <c r="I513" s="84"/>
      <c r="J513" s="84"/>
      <c r="K513" s="84"/>
      <c r="M513" s="295" t="s">
        <v>146</v>
      </c>
      <c r="N513" s="295" t="s">
        <v>14</v>
      </c>
    </row>
    <row r="514" spans="1:15" s="18" customFormat="1" ht="16" thickBot="1" x14ac:dyDescent="0.25">
      <c r="B514" s="127"/>
      <c r="C514" s="84"/>
      <c r="D514" s="84"/>
      <c r="E514" s="84"/>
      <c r="F514" s="84"/>
      <c r="G514" s="84"/>
      <c r="H514" s="84"/>
      <c r="I514" s="84"/>
      <c r="J514" s="84"/>
      <c r="K514" s="84"/>
      <c r="M514" s="296" t="s">
        <v>146</v>
      </c>
      <c r="N514" s="296" t="s">
        <v>15</v>
      </c>
      <c r="O514" s="296"/>
    </row>
    <row r="515" spans="1:15" ht="16" thickTop="1" x14ac:dyDescent="0.2">
      <c r="B515" s="130" t="s">
        <v>130</v>
      </c>
      <c r="C515" s="85">
        <f t="shared" ref="C515:J515" si="69">SUM(C499:C514)</f>
        <v>0</v>
      </c>
      <c r="D515" s="85">
        <f t="shared" si="69"/>
        <v>0</v>
      </c>
      <c r="E515" s="85">
        <f t="shared" si="69"/>
        <v>0</v>
      </c>
      <c r="F515" s="85">
        <f t="shared" si="69"/>
        <v>86.170297349225834</v>
      </c>
      <c r="G515" s="85">
        <f t="shared" si="69"/>
        <v>154.93021539875659</v>
      </c>
      <c r="H515" s="85">
        <f t="shared" si="69"/>
        <v>194.1610779155933</v>
      </c>
      <c r="I515" s="85">
        <f t="shared" si="69"/>
        <v>253.22328232626845</v>
      </c>
      <c r="J515" s="85">
        <f t="shared" si="69"/>
        <v>305.09211425314851</v>
      </c>
      <c r="K515" s="85">
        <f>SUM(K499:K514)</f>
        <v>270.02096039725126</v>
      </c>
      <c r="M515" s="295" t="s">
        <v>146</v>
      </c>
      <c r="N515" s="295" t="s">
        <v>129</v>
      </c>
    </row>
    <row r="517" spans="1:15" s="18" customFormat="1" x14ac:dyDescent="0.2">
      <c r="B517" s="14"/>
      <c r="C517" s="26"/>
      <c r="D517" s="26"/>
      <c r="E517" s="26"/>
      <c r="F517" s="26"/>
      <c r="G517" s="26"/>
      <c r="H517" s="26"/>
      <c r="I517" s="26"/>
      <c r="J517" s="26"/>
      <c r="K517" s="26"/>
      <c r="L517" s="14"/>
      <c r="M517" s="297"/>
      <c r="N517" s="296"/>
      <c r="O517" s="296"/>
    </row>
    <row r="518" spans="1:15" x14ac:dyDescent="0.2">
      <c r="A518" s="280" t="s">
        <v>487</v>
      </c>
      <c r="B518" s="276" t="s">
        <v>212</v>
      </c>
    </row>
    <row r="519" spans="1:15" x14ac:dyDescent="0.2">
      <c r="B519" s="28" t="s">
        <v>214</v>
      </c>
    </row>
    <row r="521" spans="1:15" x14ac:dyDescent="0.2">
      <c r="B521" s="76"/>
      <c r="C521" s="263">
        <v>2010</v>
      </c>
      <c r="D521" s="263">
        <v>2015</v>
      </c>
      <c r="E521" s="263">
        <v>2020</v>
      </c>
      <c r="F521" s="263">
        <v>2025</v>
      </c>
      <c r="G521" s="263">
        <v>2030</v>
      </c>
      <c r="H521" s="263">
        <v>2035</v>
      </c>
      <c r="I521" s="263">
        <v>2040</v>
      </c>
      <c r="J521" s="263">
        <v>2045</v>
      </c>
      <c r="K521" s="263">
        <v>2050</v>
      </c>
    </row>
    <row r="522" spans="1:15" x14ac:dyDescent="0.2">
      <c r="B522" s="71" t="s">
        <v>162</v>
      </c>
      <c r="C522" s="132"/>
      <c r="D522" s="132"/>
      <c r="E522" s="132"/>
      <c r="F522" s="132"/>
      <c r="G522" s="132"/>
      <c r="H522" s="132"/>
      <c r="I522" s="132"/>
      <c r="J522" s="132"/>
      <c r="K522" s="132"/>
    </row>
    <row r="523" spans="1:15" s="18" customFormat="1" x14ac:dyDescent="0.2">
      <c r="B523" s="74" t="s">
        <v>180</v>
      </c>
      <c r="C523" s="92">
        <f>SUM(($M523=(C_A08a!$C$5:$C$997))*($O523=(C_A08a!$D$5:D$997))*(C_A08a!E$5:E$997))+SUM(($M523=(C_A08a!$C$5:$C$997))*($N523=(C_A08a!$D$5:D$997))*(C_A08a!E$5:E$997))</f>
        <v>0</v>
      </c>
      <c r="D523" s="92">
        <f t="array" ref="D523">SUM(($M523=(C_A08a!$C$5:$C$997))*($O523=(C_A08a!$D$5:E$997))*(C_A08a!F$5:F$997))+SUM(($M523=(C_A08a!$C$5:$C$997))*($N523=(C_A08a!$D$5:E$997))*(C_A08a!F$5:F$997))</f>
        <v>47.808853726112005</v>
      </c>
      <c r="E523" s="92">
        <f t="array" ref="E523">SUM(($M523=(C_A08a!$C$5:$C$997))*($O523=(C_A08a!$D$5:F$997))*(C_A08a!G$5:G$997))+SUM(($M523=(C_A08a!$C$5:$C$997))*($N523=(C_A08a!$D$5:F$997))*(C_A08a!G$5:G$997))</f>
        <v>14.426354326887999</v>
      </c>
      <c r="F523" s="92">
        <f t="array" ref="F523">SUM(($M523=(C_A08a!$C$5:$C$997))*($O523=(C_A08a!$D$5:G$997))*(C_A08a!H$5:H$997))+SUM(($M523=(C_A08a!$C$5:$C$997))*($N523=(C_A08a!$D$5:G$997))*(C_A08a!H$5:H$997))</f>
        <v>14.242151552241999</v>
      </c>
      <c r="G523" s="92">
        <f t="array" ref="G523">SUM(($M523=(C_A08a!$C$5:$C$997))*($O523=(C_A08a!$D$5:H$997))*(C_A08a!I$5:I$997))+SUM(($M523=(C_A08a!$C$5:$C$997))*($N523=(C_A08a!$D$5:H$997))*(C_A08a!I$5:I$997))</f>
        <v>76.405472541129001</v>
      </c>
      <c r="H523" s="92">
        <f t="array" ref="H523">SUM(($M523=(C_A08a!$C$5:$C$997))*($O523=(C_A08a!$D$5:I$997))*(C_A08a!J$5:J$997))+SUM(($M523=(C_A08a!$C$5:$C$997))*($N523=(C_A08a!$D$5:I$997))*(C_A08a!J$5:J$997))</f>
        <v>85.458525255029002</v>
      </c>
      <c r="I523" s="92">
        <f t="array" ref="I523">SUM(($M523=(C_A08a!$C$5:$C$997))*($O523=(C_A08a!$D$5:J$997))*(C_A08a!K$5:K$997))+SUM(($M523=(C_A08a!$C$5:$C$997))*($N523=(C_A08a!$D$5:J$997))*(C_A08a!K$5:K$997))</f>
        <v>147.43574014620998</v>
      </c>
      <c r="J523" s="92">
        <f t="array" ref="J523">SUM(($M523=(C_A08a!$C$5:$C$997))*($O523=(C_A08a!$D$5:K$997))*(C_A08a!L$5:L$997))+SUM(($M523=(C_A08a!$C$5:$C$997))*($N523=(C_A08a!$D$5:K$997))*(C_A08a!L$5:L$997))</f>
        <v>233.98800566022501</v>
      </c>
      <c r="K523" s="147">
        <f t="array" ref="K523">SUM(($M523=(C_A08a!$C$5:$C$997))*($O523=(C_A08a!$D$5:L$997))*(C_A08a!M$5:M$997))+SUM(($M523=(C_A08a!$C$5:$C$997))*($N523=(C_A08a!$D$5:L$997))*(C_A08a!M$5:M$997))</f>
        <v>262.27401813226902</v>
      </c>
      <c r="M523" s="296" t="s">
        <v>165</v>
      </c>
      <c r="N523" s="296" t="s">
        <v>177</v>
      </c>
      <c r="O523" s="296" t="s">
        <v>175</v>
      </c>
    </row>
    <row r="524" spans="1:15" x14ac:dyDescent="0.2">
      <c r="B524" s="75" t="s">
        <v>181</v>
      </c>
      <c r="C524" s="91">
        <f t="array" ref="C524">SUM(($M524=(C_A08a!$C$5:$C$997))*($O524=(C_A08a!$D$5:D$997))*(C_A08a!E$5:E$997))+SUM(($M524=(C_A08a!$C$5:$C$997))*($N524=(C_A08a!$D$5:D$997))*(C_A08a!E$5:E$997))</f>
        <v>1.0361181478000001E-2</v>
      </c>
      <c r="D524" s="91">
        <f t="array" ref="D524">SUM(($M524=(C_A08a!$C$5:$C$997))*($O524=(C_A08a!$D$5:E$997))*(C_A08a!F$5:F$997))+SUM(($M524=(C_A08a!$C$5:$C$997))*($N524=(C_A08a!$D$5:E$997))*(C_A08a!F$5:F$997))</f>
        <v>5.1805907380000002E-3</v>
      </c>
      <c r="E524" s="91">
        <f t="array" ref="E524">SUM(($M524=(C_A08a!$C$5:$C$997))*($O524=(C_A08a!$D$5:F$997))*(C_A08a!G$5:G$997))+SUM(($M524=(C_A08a!$C$5:$C$997))*($N524=(C_A08a!$D$5:F$997))*(C_A08a!G$5:G$997))</f>
        <v>0</v>
      </c>
      <c r="F524" s="91">
        <f t="array" ref="F524">SUM(($M524=(C_A08a!$C$5:$C$997))*($O524=(C_A08a!$D$5:G$997))*(C_A08a!H$5:H$997))+SUM(($M524=(C_A08a!$C$5:$C$997))*($N524=(C_A08a!$D$5:G$997))*(C_A08a!H$5:H$997))</f>
        <v>0</v>
      </c>
      <c r="G524" s="91">
        <f t="array" ref="G524">SUM(($M524=(C_A08a!$C$5:$C$997))*($O524=(C_A08a!$D$5:H$997))*(C_A08a!I$5:I$997))+SUM(($M524=(C_A08a!$C$5:$C$997))*($N524=(C_A08a!$D$5:H$997))*(C_A08a!I$5:I$997))</f>
        <v>0</v>
      </c>
      <c r="H524" s="91">
        <f t="array" ref="H524">SUM(($M524=(C_A08a!$C$5:$C$997))*($O524=(C_A08a!$D$5:I$997))*(C_A08a!J$5:J$997))+SUM(($M524=(C_A08a!$C$5:$C$997))*($N524=(C_A08a!$D$5:I$997))*(C_A08a!J$5:J$997))</f>
        <v>0</v>
      </c>
      <c r="I524" s="91">
        <f t="array" ref="I524">SUM(($M524=(C_A08a!$C$5:$C$997))*($O524=(C_A08a!$D$5:J$997))*(C_A08a!K$5:K$997))+SUM(($M524=(C_A08a!$C$5:$C$997))*($N524=(C_A08a!$D$5:J$997))*(C_A08a!K$5:K$997))</f>
        <v>0</v>
      </c>
      <c r="J524" s="91">
        <f t="array" ref="J524">SUM(($M524=(C_A08a!$C$5:$C$997))*($O524=(C_A08a!$D$5:K$997))*(C_A08a!L$5:L$997))+SUM(($M524=(C_A08a!$C$5:$C$997))*($N524=(C_A08a!$D$5:K$997))*(C_A08a!L$5:L$997))</f>
        <v>0</v>
      </c>
      <c r="K524" s="91">
        <f t="array" ref="K524">SUM(($M524=(C_A08a!$C$5:$C$997))*($O524=(C_A08a!$D$5:L$997))*(C_A08a!M$5:M$997))+SUM(($M524=(C_A08a!$C$5:$C$997))*($N524=(C_A08a!$D$5:L$997))*(C_A08a!M$5:M$997))</f>
        <v>0</v>
      </c>
      <c r="M524" s="295" t="s">
        <v>166</v>
      </c>
      <c r="N524" s="295" t="s">
        <v>177</v>
      </c>
      <c r="O524" s="295" t="s">
        <v>175</v>
      </c>
    </row>
    <row r="525" spans="1:15" s="18" customFormat="1" x14ac:dyDescent="0.2">
      <c r="B525" s="74" t="s">
        <v>182</v>
      </c>
      <c r="C525" s="92">
        <f t="array" ref="C525">SUM(($M525=(C_A08a!$C$5:$C$997))*($O525=(C_A08a!$D$5:D$997))*(C_A08a!E$5:E$997))+SUM(($M525=(C_A08a!$C$5:$C$997))*($N525=(C_A08a!$D$5:D$997))*(C_A08a!E$5:E$997))</f>
        <v>0</v>
      </c>
      <c r="D525" s="92">
        <f t="array" ref="D525">SUM(($M525=(C_A08a!$C$5:$C$997))*($O525=(C_A08a!$D$5:E$997))*(C_A08a!F$5:F$997))+SUM(($M525=(C_A08a!$C$5:$C$997))*($N525=(C_A08a!$D$5:E$997))*(C_A08a!F$5:F$997))</f>
        <v>0</v>
      </c>
      <c r="E525" s="92">
        <f t="array" ref="E525">SUM(($M525=(C_A08a!$C$5:$C$997))*($O525=(C_A08a!$D$5:F$997))*(C_A08a!G$5:G$997))+SUM(($M525=(C_A08a!$C$5:$C$997))*($N525=(C_A08a!$D$5:F$997))*(C_A08a!G$5:G$997))</f>
        <v>0</v>
      </c>
      <c r="F525" s="92">
        <f t="array" ref="F525">SUM(($M525=(C_A08a!$C$5:$C$997))*($O525=(C_A08a!$D$5:G$997))*(C_A08a!H$5:H$997))+SUM(($M525=(C_A08a!$C$5:$C$997))*($N525=(C_A08a!$D$5:G$997))*(C_A08a!H$5:H$997))</f>
        <v>0</v>
      </c>
      <c r="G525" s="92">
        <f t="array" ref="G525">SUM(($M525=(C_A08a!$C$5:$C$997))*($O525=(C_A08a!$D$5:H$997))*(C_A08a!I$5:I$997))+SUM(($M525=(C_A08a!$C$5:$C$997))*($N525=(C_A08a!$D$5:H$997))*(C_A08a!I$5:I$997))</f>
        <v>0</v>
      </c>
      <c r="H525" s="92">
        <f t="array" ref="H525">SUM(($M525=(C_A08a!$C$5:$C$997))*($O525=(C_A08a!$D$5:I$997))*(C_A08a!J$5:J$997))+SUM(($M525=(C_A08a!$C$5:$C$997))*($N525=(C_A08a!$D$5:I$997))*(C_A08a!J$5:J$997))</f>
        <v>0</v>
      </c>
      <c r="I525" s="92">
        <f t="array" ref="I525">SUM(($M525=(C_A08a!$C$5:$C$997))*($O525=(C_A08a!$D$5:J$997))*(C_A08a!K$5:K$997))+SUM(($M525=(C_A08a!$C$5:$C$997))*($N525=(C_A08a!$D$5:J$997))*(C_A08a!K$5:K$997))</f>
        <v>0</v>
      </c>
      <c r="J525" s="92">
        <f t="array" ref="J525">SUM(($M525=(C_A08a!$C$5:$C$997))*($O525=(C_A08a!$D$5:K$997))*(C_A08a!L$5:L$997))+SUM(($M525=(C_A08a!$C$5:$C$997))*($N525=(C_A08a!$D$5:K$997))*(C_A08a!L$5:L$997))</f>
        <v>0</v>
      </c>
      <c r="K525" s="147">
        <f t="array" ref="K525">SUM(($M525=(C_A08a!$C$5:$C$997))*($O525=(C_A08a!$D$5:L$997))*(C_A08a!M$5:M$997))+SUM(($M525=(C_A08a!$C$5:$C$997))*($N525=(C_A08a!$D$5:L$997))*(C_A08a!M$5:M$997))</f>
        <v>0</v>
      </c>
      <c r="M525" s="296" t="s">
        <v>167</v>
      </c>
      <c r="N525" s="296" t="s">
        <v>177</v>
      </c>
      <c r="O525" s="296" t="s">
        <v>175</v>
      </c>
    </row>
    <row r="526" spans="1:15" x14ac:dyDescent="0.2">
      <c r="B526" s="75" t="s">
        <v>183</v>
      </c>
      <c r="C526" s="91">
        <f t="array" ref="C526">SUM(($M526=(C_A08a!$C$5:$C$997))*($O526=(C_A08a!$D$5:D$997))*(C_A08a!E$5:E$997))+SUM(($M526=(C_A08a!$C$5:$C$997))*($N526=(C_A08a!$D$5:D$997))*(C_A08a!E$5:E$997))</f>
        <v>0</v>
      </c>
      <c r="D526" s="91">
        <f t="array" ref="D526">SUM(($M526=(C_A08a!$C$5:$C$997))*($O526=(C_A08a!$D$5:E$997))*(C_A08a!F$5:F$997))+SUM(($M526=(C_A08a!$C$5:$C$997))*($N526=(C_A08a!$D$5:E$997))*(C_A08a!F$5:F$997))</f>
        <v>8.1720099702670002</v>
      </c>
      <c r="E526" s="91">
        <f t="array" ref="E526">SUM(($M526=(C_A08a!$C$5:$C$997))*($O526=(C_A08a!$D$5:F$997))*(C_A08a!G$5:G$997))+SUM(($M526=(C_A08a!$C$5:$C$997))*($N526=(C_A08a!$D$5:F$997))*(C_A08a!G$5:G$997))</f>
        <v>37.108849838923</v>
      </c>
      <c r="F526" s="91">
        <f t="array" ref="F526">SUM(($M526=(C_A08a!$C$5:$C$997))*($O526=(C_A08a!$D$5:G$997))*(C_A08a!H$5:H$997))+SUM(($M526=(C_A08a!$C$5:$C$997))*($N526=(C_A08a!$D$5:G$997))*(C_A08a!H$5:H$997))</f>
        <v>106.545604211621</v>
      </c>
      <c r="G526" s="91">
        <f t="array" ref="G526">SUM(($M526=(C_A08a!$C$5:$C$997))*($O526=(C_A08a!$D$5:H$997))*(C_A08a!I$5:I$997))+SUM(($M526=(C_A08a!$C$5:$C$997))*($N526=(C_A08a!$D$5:H$997))*(C_A08a!I$5:I$997))</f>
        <v>504.45857180866699</v>
      </c>
      <c r="H526" s="91">
        <f t="array" ref="H526">SUM(($M526=(C_A08a!$C$5:$C$997))*($O526=(C_A08a!$D$5:I$997))*(C_A08a!J$5:J$997))+SUM(($M526=(C_A08a!$C$5:$C$997))*($N526=(C_A08a!$D$5:I$997))*(C_A08a!J$5:J$997))</f>
        <v>786.28658935845897</v>
      </c>
      <c r="I526" s="91">
        <f t="array" ref="I526">SUM(($M526=(C_A08a!$C$5:$C$997))*($O526=(C_A08a!$D$5:J$997))*(C_A08a!K$5:K$997))+SUM(($M526=(C_A08a!$C$5:$C$997))*($N526=(C_A08a!$D$5:J$997))*(C_A08a!K$5:K$997))</f>
        <v>717.85036060517893</v>
      </c>
      <c r="J526" s="91">
        <f t="array" ref="J526">SUM(($M526=(C_A08a!$C$5:$C$997))*($O526=(C_A08a!$D$5:K$997))*(C_A08a!L$5:L$997))+SUM(($M526=(C_A08a!$C$5:$C$997))*($N526=(C_A08a!$D$5:K$997))*(C_A08a!L$5:L$997))</f>
        <v>552.33528700507998</v>
      </c>
      <c r="K526" s="91">
        <f t="array" ref="K526">SUM(($M526=(C_A08a!$C$5:$C$997))*($O526=(C_A08a!$D$5:L$997))*(C_A08a!M$5:M$997))+SUM(($M526=(C_A08a!$C$5:$C$997))*($N526=(C_A08a!$D$5:L$997))*(C_A08a!M$5:M$997))</f>
        <v>470.829132695287</v>
      </c>
      <c r="M526" s="295" t="s">
        <v>168</v>
      </c>
      <c r="N526" s="295" t="s">
        <v>177</v>
      </c>
      <c r="O526" s="295" t="s">
        <v>175</v>
      </c>
    </row>
    <row r="527" spans="1:15" s="18" customFormat="1" x14ac:dyDescent="0.2">
      <c r="B527" s="74" t="s">
        <v>184</v>
      </c>
      <c r="C527" s="92">
        <f t="array" ref="C527">SUM(($M527=(C_A08a!$C$5:$C$997))*($O527=(C_A08a!$D$5:D$997))*(C_A08a!E$5:E$997))+SUM(($M527=(C_A08a!$C$5:$C$997))*($N527=(C_A08a!$D$5:D$997))*(C_A08a!E$5:E$997))</f>
        <v>45.107385695815999</v>
      </c>
      <c r="D527" s="92">
        <f t="array" ref="D527">SUM(($M527=(C_A08a!$C$5:$C$997))*($O527=(C_A08a!$D$5:E$997))*(C_A08a!F$5:F$997))+SUM(($M527=(C_A08a!$C$5:$C$997))*($N527=(C_A08a!$D$5:E$997))*(C_A08a!F$5:F$997))</f>
        <v>22.553692847909002</v>
      </c>
      <c r="E527" s="92">
        <f t="array" ref="E527">SUM(($M527=(C_A08a!$C$5:$C$997))*($O527=(C_A08a!$D$5:F$997))*(C_A08a!G$5:G$997))+SUM(($M527=(C_A08a!$C$5:$C$997))*($N527=(C_A08a!$D$5:F$997))*(C_A08a!G$5:G$997))</f>
        <v>0</v>
      </c>
      <c r="F527" s="92">
        <f t="array" ref="F527">SUM(($M527=(C_A08a!$C$5:$C$997))*($O527=(C_A08a!$D$5:G$997))*(C_A08a!H$5:H$997))+SUM(($M527=(C_A08a!$C$5:$C$997))*($N527=(C_A08a!$D$5:G$997))*(C_A08a!H$5:H$997))</f>
        <v>0</v>
      </c>
      <c r="G527" s="92">
        <f t="array" ref="G527">SUM(($M527=(C_A08a!$C$5:$C$997))*($O527=(C_A08a!$D$5:H$997))*(C_A08a!I$5:I$997))+SUM(($M527=(C_A08a!$C$5:$C$997))*($N527=(C_A08a!$D$5:H$997))*(C_A08a!I$5:I$997))</f>
        <v>0</v>
      </c>
      <c r="H527" s="92">
        <f t="array" ref="H527">SUM(($M527=(C_A08a!$C$5:$C$997))*($O527=(C_A08a!$D$5:I$997))*(C_A08a!J$5:J$997))+SUM(($M527=(C_A08a!$C$5:$C$997))*($N527=(C_A08a!$D$5:I$997))*(C_A08a!J$5:J$997))</f>
        <v>0</v>
      </c>
      <c r="I527" s="92">
        <f t="array" ref="I527">SUM(($M527=(C_A08a!$C$5:$C$997))*($O527=(C_A08a!$D$5:J$997))*(C_A08a!K$5:K$997))+SUM(($M527=(C_A08a!$C$5:$C$997))*($N527=(C_A08a!$D$5:J$997))*(C_A08a!K$5:K$997))</f>
        <v>0</v>
      </c>
      <c r="J527" s="92">
        <f t="array" ref="J527">SUM(($M527=(C_A08a!$C$5:$C$997))*($O527=(C_A08a!$D$5:K$997))*(C_A08a!L$5:L$997))+SUM(($M527=(C_A08a!$C$5:$C$997))*($N527=(C_A08a!$D$5:K$997))*(C_A08a!L$5:L$997))</f>
        <v>0</v>
      </c>
      <c r="K527" s="147">
        <f t="array" ref="K527">SUM(($M527=(C_A08a!$C$5:$C$997))*($O527=(C_A08a!$D$5:L$997))*(C_A08a!M$5:M$997))+SUM(($M527=(C_A08a!$C$5:$C$997))*($N527=(C_A08a!$D$5:L$997))*(C_A08a!M$5:M$997))</f>
        <v>0</v>
      </c>
      <c r="M527" s="296" t="s">
        <v>169</v>
      </c>
      <c r="N527" s="296" t="s">
        <v>177</v>
      </c>
      <c r="O527" s="296" t="s">
        <v>175</v>
      </c>
    </row>
    <row r="528" spans="1:15" x14ac:dyDescent="0.2">
      <c r="B528" s="75" t="s">
        <v>185</v>
      </c>
      <c r="C528" s="91">
        <f t="array" ref="C528">SUM(($M528=(C_A08a!$C$5:$C$997))*($O528=(C_A08a!$D$5:D$997))*(C_A08a!E$5:E$997))+SUM(($M528=(C_A08a!$C$5:$C$997))*($N528=(C_A08a!$D$5:D$997))*(C_A08a!E$5:E$997))</f>
        <v>12.491761650716999</v>
      </c>
      <c r="D528" s="91">
        <f t="array" ref="D528">SUM(($M528=(C_A08a!$C$5:$C$997))*($O528=(C_A08a!$D$5:E$997))*(C_A08a!F$5:F$997))+SUM(($M528=(C_A08a!$C$5:$C$997))*($N528=(C_A08a!$D$5:E$997))*(C_A08a!F$5:F$997))</f>
        <v>6.2458808253579994</v>
      </c>
      <c r="E528" s="91">
        <f t="array" ref="E528">SUM(($M528=(C_A08a!$C$5:$C$997))*($O528=(C_A08a!$D$5:F$997))*(C_A08a!G$5:G$997))+SUM(($M528=(C_A08a!$C$5:$C$997))*($N528=(C_A08a!$D$5:F$997))*(C_A08a!G$5:G$997))</f>
        <v>0</v>
      </c>
      <c r="F528" s="91">
        <f t="array" ref="F528">SUM(($M528=(C_A08a!$C$5:$C$997))*($O528=(C_A08a!$D$5:G$997))*(C_A08a!H$5:H$997))+SUM(($M528=(C_A08a!$C$5:$C$997))*($N528=(C_A08a!$D$5:G$997))*(C_A08a!H$5:H$997))</f>
        <v>0</v>
      </c>
      <c r="G528" s="91">
        <f t="array" ref="G528">SUM(($M528=(C_A08a!$C$5:$C$997))*($O528=(C_A08a!$D$5:H$997))*(C_A08a!I$5:I$997))+SUM(($M528=(C_A08a!$C$5:$C$997))*($N528=(C_A08a!$D$5:H$997))*(C_A08a!I$5:I$997))</f>
        <v>0</v>
      </c>
      <c r="H528" s="91">
        <f t="array" ref="H528">SUM(($M528=(C_A08a!$C$5:$C$997))*($O528=(C_A08a!$D$5:I$997))*(C_A08a!J$5:J$997))+SUM(($M528=(C_A08a!$C$5:$C$997))*($N528=(C_A08a!$D$5:I$997))*(C_A08a!J$5:J$997))</f>
        <v>0</v>
      </c>
      <c r="I528" s="91">
        <f t="array" ref="I528">SUM(($M528=(C_A08a!$C$5:$C$997))*($O528=(C_A08a!$D$5:J$997))*(C_A08a!K$5:K$997))+SUM(($M528=(C_A08a!$C$5:$C$997))*($N528=(C_A08a!$D$5:J$997))*(C_A08a!K$5:K$997))</f>
        <v>0</v>
      </c>
      <c r="J528" s="91">
        <f t="array" ref="J528">SUM(($M528=(C_A08a!$C$5:$C$997))*($O528=(C_A08a!$D$5:K$997))*(C_A08a!L$5:L$997))+SUM(($M528=(C_A08a!$C$5:$C$997))*($N528=(C_A08a!$D$5:K$997))*(C_A08a!L$5:L$997))</f>
        <v>0</v>
      </c>
      <c r="K528" s="91">
        <f t="array" ref="K528">SUM(($M528=(C_A08a!$C$5:$C$997))*($O528=(C_A08a!$D$5:L$997))*(C_A08a!M$5:M$997))+SUM(($M528=(C_A08a!$C$5:$C$997))*($N528=(C_A08a!$D$5:L$997))*(C_A08a!M$5:M$997))</f>
        <v>0</v>
      </c>
      <c r="M528" s="295" t="s">
        <v>170</v>
      </c>
      <c r="N528" s="295" t="s">
        <v>177</v>
      </c>
      <c r="O528" s="295" t="s">
        <v>175</v>
      </c>
    </row>
    <row r="529" spans="2:15" s="18" customFormat="1" x14ac:dyDescent="0.2">
      <c r="B529" s="165" t="s">
        <v>234</v>
      </c>
      <c r="C529" s="92">
        <f t="array" ref="C529">SUM(($M529=(C_A08a!$C$5:$C$997))*($O529=(C_A08a!$D$5:D$997))*(C_A08a!E$5:E$997))+SUM(($M529=(C_A08a!$C$5:$C$997))*($N529=(C_A08a!$D$5:D$997))*(C_A08a!E$5:E$997))</f>
        <v>1758.3894896616371</v>
      </c>
      <c r="D529" s="92">
        <f t="array" ref="D529">SUM(($M529=(C_A08a!$C$5:$C$997))*($O529=(C_A08a!$D$5:E$997))*(C_A08a!F$5:F$997))+SUM(($M529=(C_A08a!$C$5:$C$997))*($N529=(C_A08a!$D$5:E$997))*(C_A08a!F$5:F$997))</f>
        <v>1884.574273625338</v>
      </c>
      <c r="E529" s="92">
        <f t="array" ref="E529">SUM(($M529=(C_A08a!$C$5:$C$997))*($O529=(C_A08a!$D$5:F$997))*(C_A08a!G$5:G$997))+SUM(($M529=(C_A08a!$C$5:$C$997))*($N529=(C_A08a!$D$5:F$997))*(C_A08a!G$5:G$997))</f>
        <v>2088.4292193276642</v>
      </c>
      <c r="F529" s="92">
        <f t="array" ref="F529">SUM(($M529=(C_A08a!$C$5:$C$997))*($O529=(C_A08a!$D$5:G$997))*(C_A08a!H$5:H$997))+SUM(($M529=(C_A08a!$C$5:$C$997))*($N529=(C_A08a!$D$5:G$997))*(C_A08a!H$5:H$997))</f>
        <v>2191.6431540048311</v>
      </c>
      <c r="G529" s="92">
        <f t="array" ref="G529">SUM(($M529=(C_A08a!$C$5:$C$997))*($O529=(C_A08a!$D$5:H$997))*(C_A08a!I$5:I$997))+SUM(($M529=(C_A08a!$C$5:$C$997))*($N529=(C_A08a!$D$5:H$997))*(C_A08a!I$5:I$997))</f>
        <v>1917.888256621387</v>
      </c>
      <c r="H529" s="92">
        <f t="array" ref="H529">SUM(($M529=(C_A08a!$C$5:$C$997))*($O529=(C_A08a!$D$5:I$997))*(C_A08a!J$5:J$997))+SUM(($M529=(C_A08a!$C$5:$C$997))*($N529=(C_A08a!$D$5:I$997))*(C_A08a!J$5:J$997))</f>
        <v>1793.1119273876102</v>
      </c>
      <c r="I529" s="92">
        <f t="array" ref="I529">SUM(($M529=(C_A08a!$C$5:$C$997))*($O529=(C_A08a!$D$5:J$997))*(C_A08a!K$5:K$997))+SUM(($M529=(C_A08a!$C$5:$C$997))*($N529=(C_A08a!$D$5:J$997))*(C_A08a!K$5:K$997))</f>
        <v>1906.1717415172579</v>
      </c>
      <c r="J529" s="92">
        <f t="array" ref="J529">SUM(($M529=(C_A08a!$C$5:$C$997))*($O529=(C_A08a!$D$5:K$997))*(C_A08a!L$5:L$997))+SUM(($M529=(C_A08a!$C$5:$C$997))*($N529=(C_A08a!$D$5:K$997))*(C_A08a!L$5:L$997))</f>
        <v>1717.4119069948561</v>
      </c>
      <c r="K529" s="147">
        <f t="array" ref="K529">SUM(($M529=(C_A08a!$C$5:$C$997))*($O529=(C_A08a!$D$5:L$997))*(C_A08a!M$5:M$997))+SUM(($M529=(C_A08a!$C$5:$C$997))*($N529=(C_A08a!$D$5:L$997))*(C_A08a!M$5:M$997))</f>
        <v>1343.6536145187551</v>
      </c>
      <c r="M529" s="296" t="s">
        <v>171</v>
      </c>
      <c r="N529" s="296" t="s">
        <v>177</v>
      </c>
      <c r="O529" s="296" t="s">
        <v>175</v>
      </c>
    </row>
    <row r="530" spans="2:15" ht="16" thickBot="1" x14ac:dyDescent="0.25">
      <c r="B530" s="140" t="s">
        <v>231</v>
      </c>
      <c r="C530" s="133">
        <f t="array" ref="C530">SUM(($M530=(C_A08a!$C$5:$C$997))*($O530=(C_A08a!$D$5:D$997))*(C_A08a!E$5:E$997))+SUM(($M530=(C_A08a!$C$5:$C$997))*($N530=(C_A08a!$D$5:D$997))*(C_A08a!E$5:E$997))</f>
        <v>0</v>
      </c>
      <c r="D530" s="133">
        <f t="array" ref="D530">SUM(($M530=(C_A08a!$C$5:$C$997))*($O530=(C_A08a!$D$5:E$997))*(C_A08a!F$5:F$997))+SUM(($M530=(C_A08a!$C$5:$C$997))*($N530=(C_A08a!$D$5:E$997))*(C_A08a!F$5:F$997))</f>
        <v>0</v>
      </c>
      <c r="E530" s="133">
        <f t="array" ref="E530">SUM(($M530=(C_A08a!$C$5:$C$997))*($O530=(C_A08a!$D$5:F$997))*(C_A08a!G$5:G$997))+SUM(($M530=(C_A08a!$C$5:$C$997))*($N530=(C_A08a!$D$5:F$997))*(C_A08a!G$5:G$997))</f>
        <v>0</v>
      </c>
      <c r="F530" s="133">
        <f t="array" ref="F530">SUM(($M530=(C_A08a!$C$5:$C$997))*($O530=(C_A08a!$D$5:G$997))*(C_A08a!H$5:H$997))+SUM(($M530=(C_A08a!$C$5:$C$997))*($N530=(C_A08a!$D$5:G$997))*(C_A08a!H$5:H$997))</f>
        <v>0</v>
      </c>
      <c r="G530" s="133">
        <f t="array" ref="G530">SUM(($M530=(C_A08a!$C$5:$C$997))*($O530=(C_A08a!$D$5:H$997))*(C_A08a!I$5:I$997))+SUM(($M530=(C_A08a!$C$5:$C$997))*($N530=(C_A08a!$D$5:H$997))*(C_A08a!I$5:I$997))</f>
        <v>4.6465091796440001</v>
      </c>
      <c r="H530" s="133">
        <f t="array" ref="H530">SUM(($M530=(C_A08a!$C$5:$C$997))*($O530=(C_A08a!$D$5:I$997))*(C_A08a!J$5:J$997))+SUM(($M530=(C_A08a!$C$5:$C$997))*($N530=(C_A08a!$D$5:I$997))*(C_A08a!J$5:J$997))</f>
        <v>4.6465091796440001</v>
      </c>
      <c r="I530" s="133">
        <f t="array" ref="I530">SUM(($M530=(C_A08a!$C$5:$C$997))*($O530=(C_A08a!$D$5:J$997))*(C_A08a!K$5:K$997))+SUM(($M530=(C_A08a!$C$5:$C$997))*($N530=(C_A08a!$D$5:J$997))*(C_A08a!K$5:K$997))</f>
        <v>64.168873306744004</v>
      </c>
      <c r="J530" s="133">
        <f t="array" ref="J530">SUM(($M530=(C_A08a!$C$5:$C$997))*($O530=(C_A08a!$D$5:K$997))*(C_A08a!L$5:L$997))+SUM(($M530=(C_A08a!$C$5:$C$997))*($N530=(C_A08a!$D$5:K$997))*(C_A08a!L$5:L$997))</f>
        <v>489.88179156918096</v>
      </c>
      <c r="K530" s="133">
        <f t="array" ref="K530">SUM(($M530=(C_A08a!$C$5:$C$997))*($O530=(C_A08a!$D$5:L$997))*(C_A08a!M$5:M$997))+SUM(($M530=(C_A08a!$C$5:$C$997))*($N530=(C_A08a!$D$5:L$997))*(C_A08a!M$5:M$997))</f>
        <v>1054.774300982951</v>
      </c>
      <c r="M530" s="295" t="s">
        <v>178</v>
      </c>
      <c r="N530" s="295" t="s">
        <v>177</v>
      </c>
      <c r="O530" s="295" t="s">
        <v>175</v>
      </c>
    </row>
    <row r="531" spans="2:15" ht="17" thickTop="1" thickBot="1" x14ac:dyDescent="0.25">
      <c r="B531" s="137" t="s">
        <v>10</v>
      </c>
      <c r="C531" s="138">
        <f>SUM(C523:C530)</f>
        <v>1815.9989981896481</v>
      </c>
      <c r="D531" s="138">
        <f t="shared" ref="D531:J531" si="70">SUM(D523:D530)</f>
        <v>1969.3598915857219</v>
      </c>
      <c r="E531" s="138">
        <f t="shared" si="70"/>
        <v>2139.9644234934754</v>
      </c>
      <c r="F531" s="138">
        <f t="shared" si="70"/>
        <v>2312.4309097686942</v>
      </c>
      <c r="G531" s="138">
        <f t="shared" si="70"/>
        <v>2503.3988101508271</v>
      </c>
      <c r="H531" s="138">
        <f t="shared" si="70"/>
        <v>2669.5035511807423</v>
      </c>
      <c r="I531" s="138">
        <f t="shared" si="70"/>
        <v>2835.6267155753908</v>
      </c>
      <c r="J531" s="138">
        <f t="shared" si="70"/>
        <v>2993.6169912293421</v>
      </c>
      <c r="K531" s="138">
        <f>SUM(K523:K530)</f>
        <v>3131.5310663292621</v>
      </c>
    </row>
    <row r="532" spans="2:15" s="18" customFormat="1" ht="16" thickTop="1" x14ac:dyDescent="0.2">
      <c r="B532" s="106" t="s">
        <v>163</v>
      </c>
      <c r="C532" s="136"/>
      <c r="D532" s="136"/>
      <c r="E532" s="136"/>
      <c r="F532" s="136"/>
      <c r="G532" s="136"/>
      <c r="H532" s="136"/>
      <c r="I532" s="136"/>
      <c r="J532" s="136"/>
      <c r="K532" s="136"/>
      <c r="M532" s="296"/>
      <c r="N532" s="296"/>
      <c r="O532" s="296"/>
    </row>
    <row r="533" spans="2:15" x14ac:dyDescent="0.2">
      <c r="B533" s="74" t="s">
        <v>180</v>
      </c>
      <c r="C533" s="92">
        <f t="array" ref="C533">SUM(($M533=(C_A08a!$C$5:$C$997))*($N533=(C_A08a!$D$5:D$997))*(C_A08a!E$5:E$997))</f>
        <v>0</v>
      </c>
      <c r="D533" s="92">
        <f t="array" ref="D533">SUM(($M533=(C_A08a!$C$5:$C$997))*($N533=(C_A08a!$D$5:E$997))*(C_A08a!F$5:F$997))</f>
        <v>62.045071171956003</v>
      </c>
      <c r="E533" s="92">
        <f t="array" ref="E533">SUM(($M533=(C_A08a!$C$5:$C$997))*($N533=(C_A08a!$D$5:F$997))*(C_A08a!G$5:G$997))</f>
        <v>122.992178166903</v>
      </c>
      <c r="F533" s="92">
        <f t="array" ref="F533">SUM(($M533=(C_A08a!$C$5:$C$997))*($N533=(C_A08a!$D$5:G$997))*(C_A08a!H$5:H$997))</f>
        <v>118.19879580461101</v>
      </c>
      <c r="G533" s="92">
        <f t="array" ref="G533">SUM(($M533=(C_A08a!$C$5:$C$997))*($N533=(C_A08a!$D$5:H$997))*(C_A08a!I$5:I$997))</f>
        <v>131.505827308704</v>
      </c>
      <c r="H533" s="92">
        <f t="array" ref="H533">SUM(($M533=(C_A08a!$C$5:$C$997))*($N533=(C_A08a!$D$5:I$997))*(C_A08a!J$5:J$997))</f>
        <v>119.97866301675199</v>
      </c>
      <c r="I533" s="92">
        <f t="array" ref="I533">SUM(($M533=(C_A08a!$C$5:$C$997))*($N533=(C_A08a!$D$5:J$997))*(C_A08a!K$5:K$997))</f>
        <v>119.89919563940698</v>
      </c>
      <c r="J533" s="92">
        <f t="array" ref="J533">SUM(($M533=(C_A08a!$C$5:$C$997))*($N533=(C_A08a!$D$5:K$997))*(C_A08a!L$5:L$997))</f>
        <v>128.75761990295598</v>
      </c>
      <c r="K533" s="147">
        <f t="array" ref="K533">SUM(($M533=(C_A08a!$C$5:$C$997))*($N533=(C_A08a!$D$5:L$997))*(C_A08a!M$5:M$997))</f>
        <v>137.98750962661799</v>
      </c>
      <c r="M533" s="295" t="s">
        <v>165</v>
      </c>
      <c r="N533" s="295" t="s">
        <v>174</v>
      </c>
    </row>
    <row r="534" spans="2:15" s="18" customFormat="1" x14ac:dyDescent="0.2">
      <c r="B534" s="75" t="s">
        <v>181</v>
      </c>
      <c r="C534" s="134">
        <f t="array" ref="C534">SUM(($M534=(C_A08a!$C$5:$C$997))*($N534=(C_A08a!$D$5:D$997))*(C_A08a!E$5:E$997))</f>
        <v>0</v>
      </c>
      <c r="D534" s="134">
        <f t="array" ref="D534">SUM(($M534=(C_A08a!$C$5:$C$997))*($N534=(C_A08a!$D$5:E$997))*(C_A08a!F$5:F$997))</f>
        <v>0</v>
      </c>
      <c r="E534" s="134">
        <f t="array" ref="E534">SUM(($M534=(C_A08a!$C$5:$C$997))*($N534=(C_A08a!$D$5:F$997))*(C_A08a!G$5:G$997))</f>
        <v>0</v>
      </c>
      <c r="F534" s="134">
        <f t="array" ref="F534">SUM(($M534=(C_A08a!$C$5:$C$997))*($N534=(C_A08a!$D$5:G$997))*(C_A08a!H$5:H$997))</f>
        <v>0</v>
      </c>
      <c r="G534" s="134">
        <f t="array" ref="G534">SUM(($M534=(C_A08a!$C$5:$C$997))*($N534=(C_A08a!$D$5:H$997))*(C_A08a!I$5:I$997))</f>
        <v>0</v>
      </c>
      <c r="H534" s="134">
        <f t="array" ref="H534">SUM(($M534=(C_A08a!$C$5:$C$997))*($N534=(C_A08a!$D$5:I$997))*(C_A08a!J$5:J$997))</f>
        <v>0</v>
      </c>
      <c r="I534" s="134">
        <f t="array" ref="I534">SUM(($M534=(C_A08a!$C$5:$C$997))*($N534=(C_A08a!$D$5:J$997))*(C_A08a!K$5:K$997))</f>
        <v>0</v>
      </c>
      <c r="J534" s="134">
        <f t="array" ref="J534">SUM(($M534=(C_A08a!$C$5:$C$997))*($N534=(C_A08a!$D$5:K$997))*(C_A08a!L$5:L$997))</f>
        <v>0</v>
      </c>
      <c r="K534" s="219">
        <f t="array" ref="K534">SUM(($M534=(C_A08a!$C$5:$C$997))*($N534=(C_A08a!$D$5:L$997))*(C_A08a!M$5:M$997))</f>
        <v>0</v>
      </c>
      <c r="M534" s="296" t="s">
        <v>166</v>
      </c>
      <c r="N534" s="296" t="s">
        <v>174</v>
      </c>
      <c r="O534" s="296"/>
    </row>
    <row r="535" spans="2:15" x14ac:dyDescent="0.2">
      <c r="B535" s="74" t="s">
        <v>182</v>
      </c>
      <c r="C535" s="92">
        <f t="array" ref="C535">SUM(($M535=(C_A08a!$C$5:$C$997))*($N535=(C_A08a!$D$5:D$997))*(C_A08a!E$5:E$997))</f>
        <v>0</v>
      </c>
      <c r="D535" s="92">
        <f t="array" ref="D535">SUM(($M535=(C_A08a!$C$5:$C$997))*($N535=(C_A08a!$D$5:E$997))*(C_A08a!F$5:F$997))</f>
        <v>0</v>
      </c>
      <c r="E535" s="92">
        <f t="array" ref="E535">SUM(($M535=(C_A08a!$C$5:$C$997))*($N535=(C_A08a!$D$5:F$997))*(C_A08a!G$5:G$997))</f>
        <v>0</v>
      </c>
      <c r="F535" s="92">
        <f t="array" ref="F535">SUM(($M535=(C_A08a!$C$5:$C$997))*($N535=(C_A08a!$D$5:G$997))*(C_A08a!H$5:H$997))</f>
        <v>0</v>
      </c>
      <c r="G535" s="92">
        <f t="array" ref="G535">SUM(($M535=(C_A08a!$C$5:$C$997))*($N535=(C_A08a!$D$5:H$997))*(C_A08a!I$5:I$997))</f>
        <v>26.767439188358999</v>
      </c>
      <c r="H535" s="92">
        <f t="array" ref="H535">SUM(($M535=(C_A08a!$C$5:$C$997))*($N535=(C_A08a!$D$5:I$997))*(C_A08a!J$5:J$997))</f>
        <v>37.157872149161001</v>
      </c>
      <c r="I535" s="92">
        <f t="array" ref="I535">SUM(($M535=(C_A08a!$C$5:$C$997))*($N535=(C_A08a!$D$5:J$997))*(C_A08a!K$5:K$997))</f>
        <v>49.734979040740996</v>
      </c>
      <c r="J535" s="92">
        <f t="array" ref="J535">SUM(($M535=(C_A08a!$C$5:$C$997))*($N535=(C_A08a!$D$5:K$997))*(C_A08a!L$5:L$997))</f>
        <v>60.071050440682001</v>
      </c>
      <c r="K535" s="147">
        <f t="array" ref="K535">SUM(($M535=(C_A08a!$C$5:$C$997))*($N535=(C_A08a!$D$5:L$997))*(C_A08a!M$5:M$997))</f>
        <v>58.722036276038004</v>
      </c>
      <c r="M535" s="295" t="s">
        <v>167</v>
      </c>
      <c r="N535" s="295" t="s">
        <v>174</v>
      </c>
    </row>
    <row r="536" spans="2:15" s="18" customFormat="1" x14ac:dyDescent="0.2">
      <c r="B536" s="75" t="s">
        <v>183</v>
      </c>
      <c r="C536" s="134">
        <f t="array" ref="C536">SUM(($M536=(C_A08a!$C$5:$C$997))*($N536=(C_A08a!$D$5:D$997))*(C_A08a!E$5:E$997))</f>
        <v>0</v>
      </c>
      <c r="D536" s="134">
        <f t="array" ref="D536">SUM(($M536=(C_A08a!$C$5:$C$997))*($N536=(C_A08a!$D$5:E$997))*(C_A08a!F$5:F$997))</f>
        <v>0</v>
      </c>
      <c r="E536" s="134">
        <f t="array" ref="E536">SUM(($M536=(C_A08a!$C$5:$C$997))*($N536=(C_A08a!$D$5:F$997))*(C_A08a!G$5:G$997))</f>
        <v>0</v>
      </c>
      <c r="F536" s="134">
        <f t="array" ref="F536">SUM(($M536=(C_A08a!$C$5:$C$997))*($N536=(C_A08a!$D$5:G$997))*(C_A08a!H$5:H$997))</f>
        <v>0</v>
      </c>
      <c r="G536" s="134">
        <f t="array" ref="G536">SUM(($M536=(C_A08a!$C$5:$C$997))*($N536=(C_A08a!$D$5:H$997))*(C_A08a!I$5:I$997))</f>
        <v>0</v>
      </c>
      <c r="H536" s="134">
        <f t="array" ref="H536">SUM(($M536=(C_A08a!$C$5:$C$997))*($N536=(C_A08a!$D$5:I$997))*(C_A08a!J$5:J$997))</f>
        <v>0</v>
      </c>
      <c r="I536" s="134">
        <f t="array" ref="I536">SUM(($M536=(C_A08a!$C$5:$C$997))*($N536=(C_A08a!$D$5:J$997))*(C_A08a!K$5:K$997))</f>
        <v>0</v>
      </c>
      <c r="J536" s="134">
        <f t="array" ref="J536">SUM(($M536=(C_A08a!$C$5:$C$997))*($N536=(C_A08a!$D$5:K$997))*(C_A08a!L$5:L$997))</f>
        <v>0</v>
      </c>
      <c r="K536" s="219">
        <f t="array" ref="K536">SUM(($M536=(C_A08a!$C$5:$C$997))*($N536=(C_A08a!$D$5:L$997))*(C_A08a!M$5:M$997))</f>
        <v>0</v>
      </c>
      <c r="M536" s="296" t="s">
        <v>168</v>
      </c>
      <c r="N536" s="296" t="s">
        <v>174</v>
      </c>
      <c r="O536" s="296"/>
    </row>
    <row r="537" spans="2:15" x14ac:dyDescent="0.2">
      <c r="B537" s="74" t="s">
        <v>184</v>
      </c>
      <c r="C537" s="92">
        <f t="array" ref="C537">SUM(($M537=(C_A08a!$C$5:$C$997))*($N537=(C_A08a!$D$5:D$997))*(C_A08a!E$5:E$997))</f>
        <v>0</v>
      </c>
      <c r="D537" s="92">
        <f t="array" ref="D537">SUM(($M537=(C_A08a!$C$5:$C$997))*($N537=(C_A08a!$D$5:E$997))*(C_A08a!F$5:F$997))</f>
        <v>0</v>
      </c>
      <c r="E537" s="92">
        <f t="array" ref="E537">SUM(($M537=(C_A08a!$C$5:$C$997))*($N537=(C_A08a!$D$5:F$997))*(C_A08a!G$5:G$997))</f>
        <v>0.36038288273699998</v>
      </c>
      <c r="F537" s="92">
        <f t="array" ref="F537">SUM(($M537=(C_A08a!$C$5:$C$997))*($N537=(C_A08a!$D$5:G$997))*(C_A08a!H$5:H$997))</f>
        <v>0.36038288273699998</v>
      </c>
      <c r="G537" s="92">
        <f t="array" ref="G537">SUM(($M537=(C_A08a!$C$5:$C$997))*($N537=(C_A08a!$D$5:H$997))*(C_A08a!I$5:I$997))</f>
        <v>0.36038288273699998</v>
      </c>
      <c r="H537" s="92">
        <f t="array" ref="H537">SUM(($M537=(C_A08a!$C$5:$C$997))*($N537=(C_A08a!$D$5:I$997))*(C_A08a!J$5:J$997))</f>
        <v>0.120127627579</v>
      </c>
      <c r="I537" s="92">
        <f t="array" ref="I537">SUM(($M537=(C_A08a!$C$5:$C$997))*($N537=(C_A08a!$D$5:J$997))*(C_A08a!K$5:K$997))</f>
        <v>0</v>
      </c>
      <c r="J537" s="92">
        <f t="array" ref="J537">SUM(($M537=(C_A08a!$C$5:$C$997))*($N537=(C_A08a!$D$5:K$997))*(C_A08a!L$5:L$997))</f>
        <v>0</v>
      </c>
      <c r="K537" s="147">
        <f t="array" ref="K537">SUM(($M537=(C_A08a!$C$5:$C$997))*($N537=(C_A08a!$D$5:L$997))*(C_A08a!M$5:M$997))</f>
        <v>0</v>
      </c>
      <c r="M537" s="295" t="s">
        <v>169</v>
      </c>
      <c r="N537" s="295" t="s">
        <v>174</v>
      </c>
    </row>
    <row r="538" spans="2:15" s="18" customFormat="1" x14ac:dyDescent="0.2">
      <c r="B538" s="75" t="s">
        <v>185</v>
      </c>
      <c r="C538" s="134">
        <f t="array" ref="C538">SUM(($M538=(C_A08a!$C$5:$C$997))*($N538=(C_A08a!$D$5:D$997))*(C_A08a!E$5:E$997))</f>
        <v>0</v>
      </c>
      <c r="D538" s="134">
        <f t="array" ref="D538">SUM(($M538=(C_A08a!$C$5:$C$997))*($N538=(C_A08a!$D$5:E$997))*(C_A08a!F$5:F$997))</f>
        <v>0</v>
      </c>
      <c r="E538" s="134">
        <f t="array" ref="E538">SUM(($M538=(C_A08a!$C$5:$C$997))*($N538=(C_A08a!$D$5:F$997))*(C_A08a!G$5:G$997))</f>
        <v>0</v>
      </c>
      <c r="F538" s="134">
        <f t="array" ref="F538">SUM(($M538=(C_A08a!$C$5:$C$997))*($N538=(C_A08a!$D$5:G$997))*(C_A08a!H$5:H$997))</f>
        <v>0</v>
      </c>
      <c r="G538" s="134">
        <f t="array" ref="G538">SUM(($M538=(C_A08a!$C$5:$C$997))*($N538=(C_A08a!$D$5:H$997))*(C_A08a!I$5:I$997))</f>
        <v>0</v>
      </c>
      <c r="H538" s="134">
        <f t="array" ref="H538">SUM(($M538=(C_A08a!$C$5:$C$997))*($N538=(C_A08a!$D$5:I$997))*(C_A08a!J$5:J$997))</f>
        <v>0</v>
      </c>
      <c r="I538" s="134">
        <f t="array" ref="I538">SUM(($M538=(C_A08a!$C$5:$C$997))*($N538=(C_A08a!$D$5:J$997))*(C_A08a!K$5:K$997))</f>
        <v>0</v>
      </c>
      <c r="J538" s="134">
        <f t="array" ref="J538">SUM(($M538=(C_A08a!$C$5:$C$997))*($N538=(C_A08a!$D$5:K$997))*(C_A08a!L$5:L$997))</f>
        <v>0</v>
      </c>
      <c r="K538" s="219">
        <f t="array" ref="K538">SUM(($M538=(C_A08a!$C$5:$C$997))*($N538=(C_A08a!$D$5:L$997))*(C_A08a!M$5:M$997))</f>
        <v>0</v>
      </c>
      <c r="M538" s="296" t="s">
        <v>170</v>
      </c>
      <c r="N538" s="296" t="s">
        <v>174</v>
      </c>
      <c r="O538" s="296"/>
    </row>
    <row r="539" spans="2:15" x14ac:dyDescent="0.2">
      <c r="B539" s="165" t="s">
        <v>234</v>
      </c>
      <c r="C539" s="92">
        <f t="array" ref="C539">SUM(($M539=(C_A08a!$C$5:$C$997))*($N539=(C_A08a!$D$5:D$997))*(C_A08a!E$5:E$997))</f>
        <v>326.57126690273606</v>
      </c>
      <c r="D539" s="92">
        <f t="array" ref="D539">SUM(($M539=(C_A08a!$C$5:$C$997))*($N539=(C_A08a!$D$5:E$997))*(C_A08a!F$5:F$997))</f>
        <v>287.414891952093</v>
      </c>
      <c r="E539" s="92">
        <f t="array" ref="E539">SUM(($M539=(C_A08a!$C$5:$C$997))*($N539=(C_A08a!$D$5:F$997))*(C_A08a!G$5:G$997))</f>
        <v>252.07468661190498</v>
      </c>
      <c r="F539" s="92">
        <f t="array" ref="F539">SUM(($M539=(C_A08a!$C$5:$C$997))*($N539=(C_A08a!$D$5:G$997))*(C_A08a!H$5:H$997))</f>
        <v>282.466357567969</v>
      </c>
      <c r="G539" s="92">
        <f t="array" ref="G539">SUM(($M539=(C_A08a!$C$5:$C$997))*($N539=(C_A08a!$D$5:H$997))*(C_A08a!I$5:I$997))</f>
        <v>269.36059147301501</v>
      </c>
      <c r="H539" s="92">
        <f t="array" ref="H539">SUM(($M539=(C_A08a!$C$5:$C$997))*($N539=(C_A08a!$D$5:I$997))*(C_A08a!J$5:J$997))</f>
        <v>297.25953430371402</v>
      </c>
      <c r="I539" s="92">
        <f t="array" ref="I539">SUM(($M539=(C_A08a!$C$5:$C$997))*($N539=(C_A08a!$D$5:J$997))*(C_A08a!K$5:K$997))</f>
        <v>312.98477334522698</v>
      </c>
      <c r="J539" s="92">
        <f t="array" ref="J539">SUM(($M539=(C_A08a!$C$5:$C$997))*($N539=(C_A08a!$D$5:K$997))*(C_A08a!L$5:L$997))</f>
        <v>322.70249449655404</v>
      </c>
      <c r="K539" s="147">
        <f t="array" ref="K539">SUM(($M539=(C_A08a!$C$5:$C$997))*($N539=(C_A08a!$D$5:L$997))*(C_A08a!M$5:M$997))</f>
        <v>345.43071506549194</v>
      </c>
      <c r="M539" s="295" t="s">
        <v>171</v>
      </c>
      <c r="N539" s="295" t="s">
        <v>174</v>
      </c>
    </row>
    <row r="540" spans="2:15" s="18" customFormat="1" ht="16" thickBot="1" x14ac:dyDescent="0.25">
      <c r="B540" s="140" t="s">
        <v>231</v>
      </c>
      <c r="C540" s="135">
        <f t="array" ref="C540">SUM(($M540=(C_A08a!$C$5:$C$997))*($N540=(C_A08a!$D$5:D$997))*(C_A08a!E$5:E$997))</f>
        <v>0</v>
      </c>
      <c r="D540" s="135">
        <f t="array" ref="D540">SUM(($M540=(C_A08a!$C$5:$C$997))*($N540=(C_A08a!$D$5:E$997))*(C_A08a!F$5:F$997))</f>
        <v>0</v>
      </c>
      <c r="E540" s="135">
        <f t="array" ref="E540">SUM(($M540=(C_A08a!$C$5:$C$997))*($N540=(C_A08a!$D$5:F$997))*(C_A08a!G$5:G$997))</f>
        <v>0</v>
      </c>
      <c r="F540" s="135">
        <f t="array" ref="F540">SUM(($M540=(C_A08a!$C$5:$C$997))*($N540=(C_A08a!$D$5:G$997))*(C_A08a!H$5:H$997))</f>
        <v>0</v>
      </c>
      <c r="G540" s="135">
        <f t="array" ref="G540">SUM(($M540=(C_A08a!$C$5:$C$997))*($N540=(C_A08a!$D$5:H$997))*(C_A08a!I$5:I$997))</f>
        <v>0</v>
      </c>
      <c r="H540" s="135">
        <f t="array" ref="H540">SUM(($M540=(C_A08a!$C$5:$C$997))*($N540=(C_A08a!$D$5:I$997))*(C_A08a!J$5:J$997))</f>
        <v>0</v>
      </c>
      <c r="I540" s="135">
        <f t="array" ref="I540">SUM(($M540=(C_A08a!$C$5:$C$997))*($N540=(C_A08a!$D$5:J$997))*(C_A08a!K$5:K$997))</f>
        <v>0</v>
      </c>
      <c r="J540" s="135">
        <f t="array" ref="J540">SUM(($M540=(C_A08a!$C$5:$C$997))*($N540=(C_A08a!$D$5:K$997))*(C_A08a!L$5:L$997))</f>
        <v>0</v>
      </c>
      <c r="K540" s="149">
        <f t="array" ref="K540">SUM(($M540=(C_A08a!$C$5:$C$997))*($N540=(C_A08a!$D$5:L$997))*(C_A08a!M$5:M$997))</f>
        <v>0</v>
      </c>
      <c r="M540" s="296" t="s">
        <v>178</v>
      </c>
      <c r="N540" s="296" t="s">
        <v>174</v>
      </c>
      <c r="O540" s="296"/>
    </row>
    <row r="541" spans="2:15" s="18" customFormat="1" ht="17" thickTop="1" thickBot="1" x14ac:dyDescent="0.25">
      <c r="B541" s="137" t="s">
        <v>10</v>
      </c>
      <c r="C541" s="138">
        <f t="shared" ref="C541:J541" si="71">SUM(C533:C540)</f>
        <v>326.57126690273606</v>
      </c>
      <c r="D541" s="138">
        <f t="shared" si="71"/>
        <v>349.45996312404901</v>
      </c>
      <c r="E541" s="138">
        <f t="shared" si="71"/>
        <v>375.42724766154498</v>
      </c>
      <c r="F541" s="138">
        <f t="shared" si="71"/>
        <v>401.02553625531698</v>
      </c>
      <c r="G541" s="138">
        <f t="shared" si="71"/>
        <v>427.99424085281498</v>
      </c>
      <c r="H541" s="138">
        <f t="shared" si="71"/>
        <v>454.51619709720603</v>
      </c>
      <c r="I541" s="138">
        <f t="shared" si="71"/>
        <v>482.61894802537495</v>
      </c>
      <c r="J541" s="138">
        <f t="shared" si="71"/>
        <v>511.53116484019199</v>
      </c>
      <c r="K541" s="138">
        <f>SUM(K533:K540)</f>
        <v>542.14026096814791</v>
      </c>
      <c r="M541" s="296"/>
      <c r="N541" s="296"/>
      <c r="O541" s="296"/>
    </row>
    <row r="542" spans="2:15" ht="16" thickTop="1" x14ac:dyDescent="0.2">
      <c r="B542" s="106" t="s">
        <v>187</v>
      </c>
      <c r="C542" s="136"/>
      <c r="D542" s="136"/>
      <c r="E542" s="136"/>
      <c r="F542" s="136"/>
      <c r="G542" s="136"/>
      <c r="H542" s="136"/>
      <c r="I542" s="136"/>
      <c r="J542" s="136"/>
      <c r="K542" s="136"/>
    </row>
    <row r="543" spans="2:15" s="18" customFormat="1" x14ac:dyDescent="0.2">
      <c r="B543" s="74" t="s">
        <v>180</v>
      </c>
      <c r="C543" s="92">
        <f t="array" ref="C543">SUM(($M543=(C_A08a!$C$5:$C$997))*($N543=(C_A08a!$D$5:D$997))*(C_A08a!E$5:E$997))</f>
        <v>10.278497856115001</v>
      </c>
      <c r="D543" s="92">
        <f t="array" ref="D543">SUM(($M543=(C_A08a!$C$5:$C$997))*($N543=(C_A08a!$D$5:E$997))*(C_A08a!F$5:F$997))</f>
        <v>10.278497856115001</v>
      </c>
      <c r="E543" s="92">
        <f t="array" ref="E543">SUM(($M543=(C_A08a!$C$5:$C$997))*($N543=(C_A08a!$D$5:F$997))*(C_A08a!G$5:G$997))</f>
        <v>0</v>
      </c>
      <c r="F543" s="92">
        <f t="array" ref="F543">SUM(($M543=(C_A08a!$C$5:$C$997))*($N543=(C_A08a!$D$5:G$997))*(C_A08a!H$5:H$997))</f>
        <v>0</v>
      </c>
      <c r="G543" s="92">
        <f t="array" ref="G543">SUM(($M543=(C_A08a!$C$5:$C$997))*($N543=(C_A08a!$D$5:H$997))*(C_A08a!I$5:I$997))</f>
        <v>0</v>
      </c>
      <c r="H543" s="92">
        <f t="array" ref="H543">SUM(($M543=(C_A08a!$C$5:$C$997))*($N543=(C_A08a!$D$5:I$997))*(C_A08a!J$5:J$997))</f>
        <v>13.538023301757001</v>
      </c>
      <c r="I543" s="92">
        <f t="array" ref="I543">SUM(($M543=(C_A08a!$C$5:$C$997))*($N543=(C_A08a!$D$5:J$997))*(C_A08a!K$5:K$997))</f>
        <v>16.279543602272</v>
      </c>
      <c r="J543" s="92">
        <f t="array" ref="J543">SUM(($M543=(C_A08a!$C$5:$C$997))*($N543=(C_A08a!$D$5:K$997))*(C_A08a!L$5:L$997))</f>
        <v>4.6755236293370004</v>
      </c>
      <c r="K543" s="147">
        <f t="array" ref="K543">SUM(($M543=(C_A08a!$C$5:$C$997))*($N543=(C_A08a!$D$5:L$997))*(C_A08a!M$5:M$997))</f>
        <v>0</v>
      </c>
      <c r="M543" s="296" t="s">
        <v>165</v>
      </c>
      <c r="N543" s="296" t="s">
        <v>172</v>
      </c>
      <c r="O543" s="296"/>
    </row>
    <row r="544" spans="2:15" x14ac:dyDescent="0.2">
      <c r="B544" s="75" t="s">
        <v>181</v>
      </c>
      <c r="C544" s="91">
        <f t="array" ref="C544">SUM(($M544=(C_A08a!$C$5:$C$997))*($N544=(C_A08a!$D$5:D$997))*(C_A08a!E$5:E$997))</f>
        <v>0</v>
      </c>
      <c r="D544" s="91">
        <f t="array" ref="D544">SUM(($M544=(C_A08a!$C$5:$C$997))*($N544=(C_A08a!$D$5:E$997))*(C_A08a!F$5:F$997))</f>
        <v>0</v>
      </c>
      <c r="E544" s="91">
        <f t="array" ref="E544">SUM(($M544=(C_A08a!$C$5:$C$997))*($N544=(C_A08a!$D$5:F$997))*(C_A08a!G$5:G$997))</f>
        <v>0</v>
      </c>
      <c r="F544" s="91">
        <f t="array" ref="F544">SUM(($M544=(C_A08a!$C$5:$C$997))*($N544=(C_A08a!$D$5:G$997))*(C_A08a!H$5:H$997))</f>
        <v>0</v>
      </c>
      <c r="G544" s="91">
        <f t="array" ref="G544">SUM(($M544=(C_A08a!$C$5:$C$997))*($N544=(C_A08a!$D$5:H$997))*(C_A08a!I$5:I$997))</f>
        <v>0</v>
      </c>
      <c r="H544" s="91">
        <f t="array" ref="H544">SUM(($M544=(C_A08a!$C$5:$C$997))*($N544=(C_A08a!$D$5:I$997))*(C_A08a!J$5:J$997))</f>
        <v>0</v>
      </c>
      <c r="I544" s="91">
        <f t="array" ref="I544">SUM(($M544=(C_A08a!$C$5:$C$997))*($N544=(C_A08a!$D$5:J$997))*(C_A08a!K$5:K$997))</f>
        <v>0</v>
      </c>
      <c r="J544" s="91">
        <f t="array" ref="J544">SUM(($M544=(C_A08a!$C$5:$C$997))*($N544=(C_A08a!$D$5:K$997))*(C_A08a!L$5:L$997))</f>
        <v>0</v>
      </c>
      <c r="K544" s="91">
        <f t="array" ref="K544">SUM(($M544=(C_A08a!$C$5:$C$997))*($N544=(C_A08a!$D$5:L$997))*(C_A08a!M$5:M$997))</f>
        <v>0</v>
      </c>
      <c r="M544" s="295" t="s">
        <v>166</v>
      </c>
      <c r="N544" s="295" t="s">
        <v>172</v>
      </c>
    </row>
    <row r="545" spans="1:15" s="18" customFormat="1" x14ac:dyDescent="0.2">
      <c r="B545" s="74" t="s">
        <v>182</v>
      </c>
      <c r="C545" s="92">
        <f t="array" ref="C545">SUM(($M545=(C_A08a!$C$5:$C$997))*($N545=(C_A08a!$D$5:D$997))*(C_A08a!E$5:E$997))</f>
        <v>0</v>
      </c>
      <c r="D545" s="92">
        <f t="array" ref="D545">SUM(($M545=(C_A08a!$C$5:$C$997))*($N545=(C_A08a!$D$5:E$997))*(C_A08a!F$5:F$997))</f>
        <v>0</v>
      </c>
      <c r="E545" s="92">
        <f t="array" ref="E545">SUM(($M545=(C_A08a!$C$5:$C$997))*($N545=(C_A08a!$D$5:F$997))*(C_A08a!G$5:G$997))</f>
        <v>0</v>
      </c>
      <c r="F545" s="92">
        <f t="array" ref="F545">SUM(($M545=(C_A08a!$C$5:$C$997))*($N545=(C_A08a!$D$5:G$997))*(C_A08a!H$5:H$997))</f>
        <v>0</v>
      </c>
      <c r="G545" s="92">
        <f t="array" ref="G545">SUM(($M545=(C_A08a!$C$5:$C$997))*($N545=(C_A08a!$D$5:H$997))*(C_A08a!I$5:I$997))</f>
        <v>0</v>
      </c>
      <c r="H545" s="92">
        <f t="array" ref="H545">SUM(($M545=(C_A08a!$C$5:$C$997))*($N545=(C_A08a!$D$5:I$997))*(C_A08a!J$5:J$997))</f>
        <v>0</v>
      </c>
      <c r="I545" s="92">
        <f t="array" ref="I545">SUM(($M545=(C_A08a!$C$5:$C$997))*($N545=(C_A08a!$D$5:J$997))*(C_A08a!K$5:K$997))</f>
        <v>0</v>
      </c>
      <c r="J545" s="92">
        <f t="array" ref="J545">SUM(($M545=(C_A08a!$C$5:$C$997))*($N545=(C_A08a!$D$5:K$997))*(C_A08a!L$5:L$997))</f>
        <v>0</v>
      </c>
      <c r="K545" s="147">
        <f t="array" ref="K545">SUM(($M545=(C_A08a!$C$5:$C$997))*($N545=(C_A08a!$D$5:L$997))*(C_A08a!M$5:M$997))</f>
        <v>0</v>
      </c>
      <c r="M545" s="296" t="s">
        <v>167</v>
      </c>
      <c r="N545" s="296" t="s">
        <v>172</v>
      </c>
      <c r="O545" s="296"/>
    </row>
    <row r="546" spans="1:15" x14ac:dyDescent="0.2">
      <c r="B546" s="75" t="s">
        <v>183</v>
      </c>
      <c r="C546" s="91">
        <f t="array" ref="C546">SUM(($M546=(C_A08a!$C$5:$C$997))*($N546=(C_A08a!$D$5:D$997))*(C_A08a!E$5:E$997))</f>
        <v>0</v>
      </c>
      <c r="D546" s="91">
        <f t="array" ref="D546">SUM(($M546=(C_A08a!$C$5:$C$997))*($N546=(C_A08a!$D$5:E$997))*(C_A08a!F$5:F$997))</f>
        <v>0.68168861731700003</v>
      </c>
      <c r="E546" s="91">
        <f t="array" ref="E546">SUM(($M546=(C_A08a!$C$5:$C$997))*($N546=(C_A08a!$D$5:F$997))*(C_A08a!G$5:G$997))</f>
        <v>20.748457625457</v>
      </c>
      <c r="F546" s="91">
        <f t="array" ref="F546">SUM(($M546=(C_A08a!$C$5:$C$997))*($N546=(C_A08a!$D$5:G$997))*(C_A08a!H$5:H$997))</f>
        <v>45.15029722925</v>
      </c>
      <c r="G546" s="91">
        <f t="array" ref="G546">SUM(($M546=(C_A08a!$C$5:$C$997))*($N546=(C_A08a!$D$5:H$997))*(C_A08a!I$5:I$997))</f>
        <v>95.456362345043019</v>
      </c>
      <c r="H546" s="91">
        <f t="array" ref="H546">SUM(($M546=(C_A08a!$C$5:$C$997))*($N546=(C_A08a!$D$5:I$997))*(C_A08a!J$5:J$997))</f>
        <v>96.04764253054401</v>
      </c>
      <c r="I546" s="91">
        <f t="array" ref="I546">SUM(($M546=(C_A08a!$C$5:$C$997))*($N546=(C_A08a!$D$5:J$997))*(C_A08a!K$5:K$997))</f>
        <v>43.700507106246995</v>
      </c>
      <c r="J546" s="91">
        <f t="array" ref="J546">SUM(($M546=(C_A08a!$C$5:$C$997))*($N546=(C_A08a!$D$5:K$997))*(C_A08a!L$5:L$997))</f>
        <v>39.991211926011999</v>
      </c>
      <c r="K546" s="91">
        <f t="array" ref="K546">SUM(($M546=(C_A08a!$C$5:$C$997))*($N546=(C_A08a!$D$5:L$997))*(C_A08a!M$5:M$997))</f>
        <v>40.666412518206997</v>
      </c>
      <c r="M546" s="295" t="s">
        <v>168</v>
      </c>
      <c r="N546" s="295" t="s">
        <v>172</v>
      </c>
    </row>
    <row r="547" spans="1:15" s="18" customFormat="1" x14ac:dyDescent="0.2">
      <c r="B547" s="74" t="s">
        <v>184</v>
      </c>
      <c r="C547" s="92">
        <f t="array" ref="C547">SUM(($M547=(C_A08a!$C$5:$C$997))*($N547=(C_A08a!$D$5:D$997))*(C_A08a!E$5:E$997))</f>
        <v>7.3916896715779998</v>
      </c>
      <c r="D547" s="92">
        <f t="array" ref="D547">SUM(($M547=(C_A08a!$C$5:$C$997))*($N547=(C_A08a!$D$5:E$997))*(C_A08a!F$5:F$997))</f>
        <v>4.9277931143850005</v>
      </c>
      <c r="E547" s="92">
        <f t="array" ref="E547">SUM(($M547=(C_A08a!$C$5:$C$997))*($N547=(C_A08a!$D$5:F$997))*(C_A08a!G$5:G$997))</f>
        <v>2.4638965571920002</v>
      </c>
      <c r="F547" s="92">
        <f t="array" ref="F547">SUM(($M547=(C_A08a!$C$5:$C$997))*($N547=(C_A08a!$D$5:G$997))*(C_A08a!H$5:H$997))</f>
        <v>0</v>
      </c>
      <c r="G547" s="92">
        <f t="array" ref="G547">SUM(($M547=(C_A08a!$C$5:$C$997))*($N547=(C_A08a!$D$5:H$997))*(C_A08a!I$5:I$997))</f>
        <v>0</v>
      </c>
      <c r="H547" s="92">
        <f t="array" ref="H547">SUM(($M547=(C_A08a!$C$5:$C$997))*($N547=(C_A08a!$D$5:I$997))*(C_A08a!J$5:J$997))</f>
        <v>0</v>
      </c>
      <c r="I547" s="92">
        <f t="array" ref="I547">SUM(($M547=(C_A08a!$C$5:$C$997))*($N547=(C_A08a!$D$5:J$997))*(C_A08a!K$5:K$997))</f>
        <v>0</v>
      </c>
      <c r="J547" s="92">
        <f t="array" ref="J547">SUM(($M547=(C_A08a!$C$5:$C$997))*($N547=(C_A08a!$D$5:K$997))*(C_A08a!L$5:L$997))</f>
        <v>0</v>
      </c>
      <c r="K547" s="147">
        <f t="array" ref="K547">SUM(($M547=(C_A08a!$C$5:$C$997))*($N547=(C_A08a!$D$5:L$997))*(C_A08a!M$5:M$997))</f>
        <v>0</v>
      </c>
      <c r="M547" s="296" t="s">
        <v>169</v>
      </c>
      <c r="N547" s="296" t="s">
        <v>172</v>
      </c>
      <c r="O547" s="296"/>
    </row>
    <row r="548" spans="1:15" x14ac:dyDescent="0.2">
      <c r="B548" s="75" t="s">
        <v>185</v>
      </c>
      <c r="C548" s="91">
        <f t="array" ref="C548">SUM(($M548=(C_A08a!$C$5:$C$997))*($N548=(C_A08a!$D$5:D$997))*(C_A08a!E$5:E$997))</f>
        <v>0</v>
      </c>
      <c r="D548" s="91">
        <f t="array" ref="D548">SUM(($M548=(C_A08a!$C$5:$C$997))*($N548=(C_A08a!$D$5:E$997))*(C_A08a!F$5:F$997))</f>
        <v>0</v>
      </c>
      <c r="E548" s="91">
        <f t="array" ref="E548">SUM(($M548=(C_A08a!$C$5:$C$997))*($N548=(C_A08a!$D$5:F$997))*(C_A08a!G$5:G$997))</f>
        <v>0</v>
      </c>
      <c r="F548" s="91">
        <f t="array" ref="F548">SUM(($M548=(C_A08a!$C$5:$C$997))*($N548=(C_A08a!$D$5:G$997))*(C_A08a!H$5:H$997))</f>
        <v>0</v>
      </c>
      <c r="G548" s="91">
        <f t="array" ref="G548">SUM(($M548=(C_A08a!$C$5:$C$997))*($N548=(C_A08a!$D$5:H$997))*(C_A08a!I$5:I$997))</f>
        <v>0</v>
      </c>
      <c r="H548" s="91">
        <f t="array" ref="H548">SUM(($M548=(C_A08a!$C$5:$C$997))*($N548=(C_A08a!$D$5:I$997))*(C_A08a!J$5:J$997))</f>
        <v>0</v>
      </c>
      <c r="I548" s="91">
        <f t="array" ref="I548">SUM(($M548=(C_A08a!$C$5:$C$997))*($N548=(C_A08a!$D$5:J$997))*(C_A08a!K$5:K$997))</f>
        <v>0</v>
      </c>
      <c r="J548" s="91">
        <f t="array" ref="J548">SUM(($M548=(C_A08a!$C$5:$C$997))*($N548=(C_A08a!$D$5:K$997))*(C_A08a!L$5:L$997))</f>
        <v>0</v>
      </c>
      <c r="K548" s="91">
        <f t="array" ref="K548">SUM(($M548=(C_A08a!$C$5:$C$997))*($N548=(C_A08a!$D$5:L$997))*(C_A08a!M$5:M$997))</f>
        <v>0</v>
      </c>
      <c r="M548" s="295" t="s">
        <v>170</v>
      </c>
      <c r="N548" s="295" t="s">
        <v>172</v>
      </c>
    </row>
    <row r="549" spans="1:15" s="18" customFormat="1" x14ac:dyDescent="0.2">
      <c r="B549" s="165" t="s">
        <v>234</v>
      </c>
      <c r="C549" s="92">
        <f t="array" ref="C549">SUM(($M549=(C_A08a!$C$5:$C$997))*($N549=(C_A08a!$D$5:D$997))*(C_A08a!E$5:E$997))</f>
        <v>192.28562542134102</v>
      </c>
      <c r="D549" s="92">
        <f t="array" ref="D549">SUM(($M549=(C_A08a!$C$5:$C$997))*($N549=(C_A08a!$D$5:E$997))*(C_A08a!F$5:F$997))</f>
        <v>198.35982947949498</v>
      </c>
      <c r="E549" s="92">
        <f t="array" ref="E549">SUM(($M549=(C_A08a!$C$5:$C$997))*($N549=(C_A08a!$D$5:F$997))*(C_A08a!G$5:G$997))</f>
        <v>207.15939917455196</v>
      </c>
      <c r="F549" s="92">
        <f t="array" ref="F549">SUM(($M549=(C_A08a!$C$5:$C$997))*($N549=(C_A08a!$D$5:G$997))*(C_A08a!H$5:H$997))</f>
        <v>191.40107534185401</v>
      </c>
      <c r="G549" s="92">
        <f t="array" ref="G549">SUM(($M549=(C_A08a!$C$5:$C$997))*($N549=(C_A08a!$D$5:H$997))*(C_A08a!I$5:I$997))</f>
        <v>89.561064288988987</v>
      </c>
      <c r="H549" s="92">
        <f t="array" ref="H549">SUM(($M549=(C_A08a!$C$5:$C$997))*($N549=(C_A08a!$D$5:I$997))*(C_A08a!J$5:J$997))</f>
        <v>4.8738500382170002</v>
      </c>
      <c r="I549" s="92">
        <f t="array" ref="I549">SUM(($M549=(C_A08a!$C$5:$C$997))*($N549=(C_A08a!$D$5:J$997))*(C_A08a!K$5:K$997))</f>
        <v>4.8738500382170002</v>
      </c>
      <c r="J549" s="92">
        <f t="array" ref="J549">SUM(($M549=(C_A08a!$C$5:$C$997))*($N549=(C_A08a!$D$5:K$997))*(C_A08a!L$5:L$997))</f>
        <v>0.69626429117400002</v>
      </c>
      <c r="K549" s="147">
        <f t="array" ref="K549">SUM(($M549=(C_A08a!$C$5:$C$997))*($N549=(C_A08a!$D$5:L$997))*(C_A08a!M$5:M$997))</f>
        <v>0</v>
      </c>
      <c r="M549" s="296" t="s">
        <v>171</v>
      </c>
      <c r="N549" s="296" t="s">
        <v>172</v>
      </c>
      <c r="O549" s="296"/>
    </row>
    <row r="550" spans="1:15" ht="16" thickBot="1" x14ac:dyDescent="0.25">
      <c r="B550" s="140" t="s">
        <v>231</v>
      </c>
      <c r="C550" s="133">
        <f t="array" ref="C550">SUM(($M550=(C_A08a!$C$5:$C$997))*($N550=(C_A08a!$D$5:D$997))*(C_A08a!E$5:E$997))</f>
        <v>0</v>
      </c>
      <c r="D550" s="133">
        <f t="array" ref="D550">SUM(($M550=(C_A08a!$C$5:$C$997))*($N550=(C_A08a!$D$5:E$997))*(C_A08a!F$5:F$997))</f>
        <v>0</v>
      </c>
      <c r="E550" s="133">
        <f t="array" ref="E550">SUM(($M550=(C_A08a!$C$5:$C$997))*($N550=(C_A08a!$D$5:F$997))*(C_A08a!G$5:G$997))</f>
        <v>0</v>
      </c>
      <c r="F550" s="133">
        <f t="array" ref="F550">SUM(($M550=(C_A08a!$C$5:$C$997))*($N550=(C_A08a!$D$5:G$997))*(C_A08a!H$5:H$997))</f>
        <v>9.4229307675760001</v>
      </c>
      <c r="G550" s="133">
        <f t="array" ref="G550">SUM(($M550=(C_A08a!$C$5:$C$997))*($N550=(C_A08a!$D$5:H$997))*(C_A08a!I$5:I$997))</f>
        <v>77.37676367873101</v>
      </c>
      <c r="H550" s="133">
        <f t="array" ref="H550">SUM(($M550=(C_A08a!$C$5:$C$997))*($N550=(C_A08a!$D$5:I$997))*(C_A08a!J$5:J$997))</f>
        <v>164.18602700487099</v>
      </c>
      <c r="I550" s="133">
        <f t="array" ref="I550">SUM(($M550=(C_A08a!$C$5:$C$997))*($N550=(C_A08a!$D$5:J$997))*(C_A08a!K$5:K$997))</f>
        <v>231.01766003769501</v>
      </c>
      <c r="J550" s="133">
        <f t="array" ref="J550">SUM(($M550=(C_A08a!$C$5:$C$997))*($N550=(C_A08a!$D$5:K$997))*(C_A08a!L$5:L$997))</f>
        <v>268.053267384447</v>
      </c>
      <c r="K550" s="133">
        <f t="array" ref="K550">SUM(($M550=(C_A08a!$C$5:$C$997))*($N550=(C_A08a!$D$5:L$997))*(C_A08a!M$5:M$997))</f>
        <v>291.32640995748801</v>
      </c>
      <c r="M550" s="295" t="s">
        <v>178</v>
      </c>
      <c r="N550" s="295" t="s">
        <v>172</v>
      </c>
    </row>
    <row r="551" spans="1:15" ht="16" thickTop="1" x14ac:dyDescent="0.2">
      <c r="B551" s="109" t="s">
        <v>10</v>
      </c>
      <c r="C551" s="139">
        <f t="shared" ref="C551:J551" si="72">SUM(C543:C550)</f>
        <v>209.95581294903403</v>
      </c>
      <c r="D551" s="139">
        <f t="shared" si="72"/>
        <v>214.24780906731198</v>
      </c>
      <c r="E551" s="139">
        <f t="shared" si="72"/>
        <v>230.37175335720096</v>
      </c>
      <c r="F551" s="139">
        <f t="shared" si="72"/>
        <v>245.97430333868002</v>
      </c>
      <c r="G551" s="139">
        <f t="shared" si="72"/>
        <v>262.39419031276304</v>
      </c>
      <c r="H551" s="139">
        <f t="shared" si="72"/>
        <v>278.64554287538897</v>
      </c>
      <c r="I551" s="139">
        <f t="shared" si="72"/>
        <v>295.87156078443104</v>
      </c>
      <c r="J551" s="139">
        <f t="shared" si="72"/>
        <v>313.41626723096999</v>
      </c>
      <c r="K551" s="139">
        <f>SUM(K543:K550)</f>
        <v>331.99282247569499</v>
      </c>
    </row>
    <row r="552" spans="1:15" s="18" customFormat="1" x14ac:dyDescent="0.2">
      <c r="C552" s="27"/>
      <c r="D552" s="27"/>
      <c r="E552" s="27"/>
      <c r="F552" s="27"/>
      <c r="G552" s="27"/>
      <c r="H552" s="27"/>
      <c r="I552" s="27"/>
      <c r="J552" s="27"/>
      <c r="K552" s="27"/>
      <c r="M552" s="300"/>
      <c r="N552" s="296"/>
      <c r="O552" s="296"/>
    </row>
    <row r="553" spans="1:15" s="18" customFormat="1" x14ac:dyDescent="0.2">
      <c r="A553" s="2" t="s">
        <v>516</v>
      </c>
      <c r="B553" s="276" t="s">
        <v>442</v>
      </c>
      <c r="C553" s="27"/>
      <c r="D553" s="27"/>
      <c r="E553" s="27"/>
      <c r="F553" s="27"/>
      <c r="G553" s="27"/>
      <c r="H553" s="27"/>
      <c r="I553" s="27"/>
      <c r="K553" s="27"/>
      <c r="L553" s="23"/>
      <c r="M553" s="300"/>
      <c r="N553" s="296"/>
      <c r="O553" s="296"/>
    </row>
    <row r="554" spans="1:15" s="18" customFormat="1" x14ac:dyDescent="0.2">
      <c r="B554" s="28" t="s">
        <v>43</v>
      </c>
      <c r="C554" s="27"/>
      <c r="D554" s="27"/>
      <c r="E554" s="27"/>
      <c r="F554" s="27"/>
      <c r="G554" s="27"/>
      <c r="H554" s="27"/>
      <c r="I554" s="27"/>
      <c r="K554" s="27"/>
      <c r="L554" s="23"/>
      <c r="M554" s="296"/>
      <c r="N554" s="296"/>
      <c r="O554" s="296"/>
    </row>
    <row r="555" spans="1:15" s="18" customFormat="1" x14ac:dyDescent="0.2">
      <c r="B555" s="28"/>
      <c r="C555" s="27"/>
      <c r="D555" s="27"/>
      <c r="E555" s="27"/>
      <c r="F555" s="27"/>
      <c r="G555" s="27"/>
      <c r="H555" s="27"/>
      <c r="I555" s="27"/>
      <c r="K555" s="27"/>
      <c r="L555" s="23"/>
      <c r="M555" s="296"/>
      <c r="N555" s="296"/>
      <c r="O555" s="296"/>
    </row>
    <row r="556" spans="1:15" s="18" customFormat="1" x14ac:dyDescent="0.2">
      <c r="B556" s="76"/>
      <c r="C556" s="263">
        <v>2010</v>
      </c>
      <c r="D556" s="263">
        <v>2015</v>
      </c>
      <c r="E556" s="263">
        <v>2020</v>
      </c>
      <c r="F556" s="263">
        <v>2025</v>
      </c>
      <c r="G556" s="263">
        <v>2030</v>
      </c>
      <c r="H556" s="263">
        <v>2035</v>
      </c>
      <c r="I556" s="263">
        <v>2040</v>
      </c>
      <c r="J556" s="263">
        <v>2045</v>
      </c>
      <c r="K556" s="263">
        <v>2050</v>
      </c>
      <c r="L556" s="23"/>
      <c r="M556" s="296"/>
      <c r="N556" s="296"/>
      <c r="O556" s="296"/>
    </row>
    <row r="557" spans="1:15" s="18" customFormat="1" x14ac:dyDescent="0.2">
      <c r="B557" s="71" t="s">
        <v>162</v>
      </c>
      <c r="C557" s="132"/>
      <c r="D557" s="132"/>
      <c r="E557" s="132"/>
      <c r="F557" s="132"/>
      <c r="G557" s="132"/>
      <c r="H557" s="132"/>
      <c r="I557" s="132"/>
      <c r="J557" s="132"/>
      <c r="K557" s="132"/>
      <c r="L557" s="23"/>
      <c r="M557" s="296"/>
      <c r="N557" s="296"/>
      <c r="O557" s="296"/>
    </row>
    <row r="558" spans="1:15" s="18" customFormat="1" x14ac:dyDescent="0.2">
      <c r="B558" s="165" t="s">
        <v>240</v>
      </c>
      <c r="C558" s="147">
        <f t="array" ref="C558">SUM(($M558=(C_A08c!$C$5:$C$1009))*($N558=(C_A08c!$D$5:D$1009))*(C_A08c!E$5:E$1009))</f>
        <v>3554.5703899121845</v>
      </c>
      <c r="D558" s="147">
        <f t="array" ref="D558">SUM(($M558=(C_A08c!$C$5:$C$1009))*($N558=(C_A08c!$D$5:E$1009))*(C_A08c!F$5:F$1009))</f>
        <v>3186.4374890676891</v>
      </c>
      <c r="E558" s="147">
        <f t="array" ref="E558">SUM(($M558=(C_A08c!$C$5:$C$1009))*($N558=(C_A08c!$D$5:F$1009))*(C_A08c!G$5:G$1009))</f>
        <v>2892.981785915309</v>
      </c>
      <c r="F558" s="147">
        <f t="array" ref="F558">SUM(($M558=(C_A08c!$C$5:$C$1009))*($N558=(C_A08c!$D$5:G$1009))*(C_A08c!H$5:H$1009))</f>
        <v>2611.5298183495888</v>
      </c>
      <c r="G558" s="147">
        <f t="array" ref="G558">SUM(($M558=(C_A08c!$C$5:$C$1009))*($N558=(C_A08c!$D$5:H$1009))*(C_A08c!I$5:I$1009))</f>
        <v>2348.626338171327</v>
      </c>
      <c r="H558" s="147">
        <f t="array" ref="H558">SUM(($M558=(C_A08c!$C$5:$C$1009))*($N558=(C_A08c!$D$5:I$1009))*(C_A08c!J$5:J$1009))</f>
        <v>2102.6844362434831</v>
      </c>
      <c r="I558" s="147">
        <f t="array" ref="I558">SUM(($M558=(C_A08c!$C$5:$C$1009))*($N558=(C_A08c!$D$5:J$1009))*(C_A08c!K$5:K$1009))</f>
        <v>2120.7206441966059</v>
      </c>
      <c r="J558" s="147">
        <f t="array" ref="J558">SUM(($M558=(C_A08c!$C$5:$C$1009))*($N558=(C_A08c!$D$5:K$1009))*(C_A08c!L$5:L$1009))</f>
        <v>1927.860535035554</v>
      </c>
      <c r="K558" s="147">
        <f t="array" ref="K558">SUM(($M558=(C_A08c!$C$5:$C$1009))*($N558=(C_A08c!$D$5:L$1009))*(C_A08c!M$5:M$1009))</f>
        <v>1859.5579298463572</v>
      </c>
      <c r="L558" s="23"/>
      <c r="M558" s="295" t="s">
        <v>202</v>
      </c>
      <c r="N558" s="295" t="s">
        <v>241</v>
      </c>
      <c r="O558" s="296"/>
    </row>
    <row r="559" spans="1:15" s="18" customFormat="1" x14ac:dyDescent="0.2">
      <c r="B559" s="172" t="s">
        <v>242</v>
      </c>
      <c r="C559" s="91">
        <f t="array" ref="C559">SUM(($M559=(C_A08c!$C$5:$C$1009))*($N559=(C_A08c!$D$5:D$1009))*(C_A08c!E$5:E$1009))</f>
        <v>1650.1229770536002</v>
      </c>
      <c r="D559" s="91">
        <f t="array" ref="D559">SUM(($M559=(C_A08c!$C$5:$C$1009))*($N559=(C_A08c!$D$5:E$1009))*(C_A08c!F$5:F$1009))</f>
        <v>2017.121168451667</v>
      </c>
      <c r="E559" s="91">
        <f t="array" ref="E559">SUM(($M559=(C_A08c!$C$5:$C$1009))*($N559=(C_A08c!$D$5:F$1009))*(C_A08c!G$5:G$1009))</f>
        <v>2176.8447728115102</v>
      </c>
      <c r="F559" s="91">
        <f t="array" ref="F559">SUM(($M559=(C_A08c!$C$5:$C$1009))*($N559=(C_A08c!$D$5:G$1009))*(C_A08c!H$5:H$1009))</f>
        <v>2494.5300996095239</v>
      </c>
      <c r="G559" s="91">
        <f t="array" ref="G559">SUM(($M559=(C_A08c!$C$5:$C$1009))*($N559=(C_A08c!$D$5:H$1009))*(C_A08c!I$5:I$1009))</f>
        <v>2707.8978195193499</v>
      </c>
      <c r="H559" s="91">
        <f t="array" ref="H559">SUM(($M559=(C_A08c!$C$5:$C$1009))*($N559=(C_A08c!$D$5:I$1009))*(C_A08c!J$5:J$1009))</f>
        <v>3058.9142973723501</v>
      </c>
      <c r="I559" s="91">
        <f t="array" ref="I559">SUM(($M559=(C_A08c!$C$5:$C$1009))*($N559=(C_A08c!$D$5:J$1009))*(C_A08c!K$5:K$1009))</f>
        <v>3203.2172624421273</v>
      </c>
      <c r="J559" s="91">
        <f t="array" ref="J559">SUM(($M559=(C_A08c!$C$5:$C$1009))*($N559=(C_A08c!$D$5:K$1009))*(C_A08c!L$5:L$1009))</f>
        <v>2848.7515211926211</v>
      </c>
      <c r="K559" s="91">
        <f t="array" ref="K559">SUM(($M559=(C_A08c!$C$5:$C$1009))*($N559=(C_A08c!$D$5:L$1009))*(C_A08c!M$5:M$1009))</f>
        <v>2204.3541460355482</v>
      </c>
      <c r="L559" s="23"/>
      <c r="M559" s="295" t="s">
        <v>200</v>
      </c>
      <c r="N559" s="295" t="s">
        <v>241</v>
      </c>
      <c r="O559" s="296"/>
    </row>
    <row r="560" spans="1:15" s="18" customFormat="1" x14ac:dyDescent="0.2">
      <c r="B560" s="172" t="s">
        <v>369</v>
      </c>
      <c r="C560" s="91">
        <f t="array" ref="C560">SUM(($M560=(C_A08c!$C$5:$C$1009))*($N560=(C_A08c!$D$5:D$1009))*(C_A08c!E$5:E$1009))</f>
        <v>0</v>
      </c>
      <c r="D560" s="91">
        <f t="array" ref="D560">SUM(($M560=(C_A08c!$C$5:$C$1009))*($N560=(C_A08c!$D$5:E$1009))*(C_A08c!F$5:F$1009))</f>
        <v>0</v>
      </c>
      <c r="E560" s="91">
        <f t="array" ref="E560">SUM(($M560=(C_A08c!$C$5:$C$1009))*($N560=(C_A08c!$D$5:F$1009))*(C_A08c!G$5:G$1009))</f>
        <v>0</v>
      </c>
      <c r="F560" s="91">
        <f t="array" ref="F560">SUM(($M560=(C_A08c!$C$5:$C$1009))*($N560=(C_A08c!$D$5:G$1009))*(C_A08c!H$5:H$1009))</f>
        <v>0</v>
      </c>
      <c r="G560" s="91">
        <f t="array" ref="G560">SUM(($M560=(C_A08c!$C$5:$C$1009))*($N560=(C_A08c!$D$5:H$1009))*(C_A08c!I$5:I$1009))</f>
        <v>0</v>
      </c>
      <c r="H560" s="91">
        <f t="array" ref="H560">SUM(($M560=(C_A08c!$C$5:$C$1009))*($N560=(C_A08c!$D$5:I$1009))*(C_A08c!J$5:J$1009))</f>
        <v>0</v>
      </c>
      <c r="I560" s="91">
        <f t="array" ref="I560">SUM(($M560=(C_A08c!$C$5:$C$1009))*($N560=(C_A08c!$D$5:J$1009))*(C_A08c!K$5:K$1009))</f>
        <v>0</v>
      </c>
      <c r="J560" s="91">
        <f t="array" ref="J560">SUM(($M560=(C_A08c!$C$5:$C$1009))*($N560=(C_A08c!$D$5:K$1009))*(C_A08c!L$5:L$1009))</f>
        <v>0</v>
      </c>
      <c r="K560" s="91">
        <f t="array" ref="K560">SUM(($M560=(C_A08c!$C$5:$C$1009))*($N560=(C_A08c!$D$5:L$1009))*(C_A08c!M$5:M$1009))</f>
        <v>0</v>
      </c>
      <c r="L560" s="23"/>
      <c r="M560" s="295" t="s">
        <v>366</v>
      </c>
      <c r="N560" s="295" t="s">
        <v>241</v>
      </c>
      <c r="O560" s="296"/>
    </row>
    <row r="561" spans="1:15" s="18" customFormat="1" x14ac:dyDescent="0.2">
      <c r="B561" s="165" t="s">
        <v>185</v>
      </c>
      <c r="C561" s="147">
        <f t="array" ref="C561">SUM(($M561=(C_A08c!$C$5:$C$1009))*($N561=(C_A08c!$D$5:D$1009))*(C_A08c!E$5:E$1009))</f>
        <v>37.358109082008006</v>
      </c>
      <c r="D561" s="147">
        <f t="array" ref="D561">SUM(($M561=(C_A08c!$C$5:$C$1009))*($N561=(C_A08c!$D$5:E$1009))*(C_A08c!F$5:F$1009))</f>
        <v>18.679054541004003</v>
      </c>
      <c r="E561" s="147">
        <f t="array" ref="E561">SUM(($M561=(C_A08c!$C$5:$C$1009))*($N561=(C_A08c!$D$5:F$1009))*(C_A08c!G$5:G$1009))</f>
        <v>0</v>
      </c>
      <c r="F561" s="147">
        <f t="array" ref="F561">SUM(($M561=(C_A08c!$C$5:$C$1009))*($N561=(C_A08c!$D$5:G$1009))*(C_A08c!H$5:H$1009))</f>
        <v>0</v>
      </c>
      <c r="G561" s="147">
        <f t="array" ref="G561">SUM(($M561=(C_A08c!$C$5:$C$1009))*($N561=(C_A08c!$D$5:H$1009))*(C_A08c!I$5:I$1009))</f>
        <v>0</v>
      </c>
      <c r="H561" s="147">
        <f t="array" ref="H561">SUM(($M561=(C_A08c!$C$5:$C$1009))*($N561=(C_A08c!$D$5:I$1009))*(C_A08c!J$5:J$1009))</f>
        <v>0</v>
      </c>
      <c r="I561" s="147">
        <f t="array" ref="I561">SUM(($M561=(C_A08c!$C$5:$C$1009))*($N561=(C_A08c!$D$5:J$1009))*(C_A08c!K$5:K$1009))</f>
        <v>0</v>
      </c>
      <c r="J561" s="147">
        <f t="array" ref="J561">SUM(($M561=(C_A08c!$C$5:$C$1009))*($N561=(C_A08c!$D$5:K$1009))*(C_A08c!L$5:L$1009))</f>
        <v>0</v>
      </c>
      <c r="K561" s="147">
        <f t="array" ref="K561">SUM(($M561=(C_A08c!$C$5:$C$1009))*($N561=(C_A08c!$D$5:L$1009))*(C_A08c!M$5:M$1009))</f>
        <v>0</v>
      </c>
      <c r="L561" s="23"/>
      <c r="M561" s="296" t="s">
        <v>243</v>
      </c>
      <c r="N561" s="295" t="s">
        <v>241</v>
      </c>
      <c r="O561" s="296"/>
    </row>
    <row r="562" spans="1:15" s="18" customFormat="1" x14ac:dyDescent="0.2">
      <c r="B562" s="172" t="s">
        <v>184</v>
      </c>
      <c r="C562" s="91">
        <f t="array" ref="C562">SUM(($M562=(C_A08c!$C$5:$C$1009))*($N562=(C_A08c!$D$5:D$1009))*(C_A08c!E$5:E$1009))</f>
        <v>144.31455589859999</v>
      </c>
      <c r="D562" s="91">
        <f t="array" ref="D562">SUM(($M562=(C_A08c!$C$5:$C$1009))*($N562=(C_A08c!$D$5:E$1009))*(C_A08c!F$5:F$1009))</f>
        <v>72.157277949299996</v>
      </c>
      <c r="E562" s="91">
        <f t="array" ref="E562">SUM(($M562=(C_A08c!$C$5:$C$1009))*($N562=(C_A08c!$D$5:F$1009))*(C_A08c!G$5:G$1009))</f>
        <v>0</v>
      </c>
      <c r="F562" s="91">
        <f t="array" ref="F562">SUM(($M562=(C_A08c!$C$5:$C$1009))*($N562=(C_A08c!$D$5:G$1009))*(C_A08c!H$5:H$1009))</f>
        <v>0</v>
      </c>
      <c r="G562" s="91">
        <f t="array" ref="G562">SUM(($M562=(C_A08c!$C$5:$C$1009))*($N562=(C_A08c!$D$5:H$1009))*(C_A08c!I$5:I$1009))</f>
        <v>0</v>
      </c>
      <c r="H562" s="91">
        <f t="array" ref="H562">SUM(($M562=(C_A08c!$C$5:$C$1009))*($N562=(C_A08c!$D$5:I$1009))*(C_A08c!J$5:J$1009))</f>
        <v>0</v>
      </c>
      <c r="I562" s="91">
        <f t="array" ref="I562">SUM(($M562=(C_A08c!$C$5:$C$1009))*($N562=(C_A08c!$D$5:J$1009))*(C_A08c!K$5:K$1009))</f>
        <v>0</v>
      </c>
      <c r="J562" s="91">
        <f t="array" ref="J562">SUM(($M562=(C_A08c!$C$5:$C$1009))*($N562=(C_A08c!$D$5:K$1009))*(C_A08c!L$5:L$1009))</f>
        <v>0</v>
      </c>
      <c r="K562" s="91">
        <f t="array" ref="K562">SUM(($M562=(C_A08c!$C$5:$C$1009))*($N562=(C_A08c!$D$5:L$1009))*(C_A08c!M$5:M$1009))</f>
        <v>0</v>
      </c>
      <c r="L562" s="23"/>
      <c r="M562" s="295" t="s">
        <v>244</v>
      </c>
      <c r="N562" s="295" t="s">
        <v>241</v>
      </c>
      <c r="O562" s="296"/>
    </row>
    <row r="563" spans="1:15" s="18" customFormat="1" x14ac:dyDescent="0.2">
      <c r="A563" s="17"/>
      <c r="B563" s="165" t="s">
        <v>245</v>
      </c>
      <c r="C563" s="147">
        <f t="array" ref="C563">SUM(($M563=(C_A08c!$C$5:$C$1009))*($N563=(C_A08c!$D$5:D$1009))*(C_A08c!E$5:E$1009)+($O563=(C_A08c!$C$5:$C$1009))*($N563=(C_A08c!$D$5:D$1009))*(C_A08c!E$5:E$1009))</f>
        <v>124.718496486584</v>
      </c>
      <c r="D563" s="147">
        <f t="array" ref="D563">SUM(($M563=(C_A08c!$C$5:$C$1009))*($N563=(C_A08c!$D$5:E$1009))*(C_A08c!F$5:F$1009)+($O563=(C_A08c!$C$5:$C$1009))*($N563=(C_A08c!$D$5:E$1009))*(C_A08c!F$5:F$1009))</f>
        <v>148.80155445222599</v>
      </c>
      <c r="E563" s="147">
        <f t="array" ref="E563">SUM(($M563=(C_A08c!$C$5:$C$1009))*($N563=(C_A08c!$D$5:F$1009))*(C_A08c!G$5:G$1009)+($O563=(C_A08c!$C$5:$C$1009))*($N563=(C_A08c!$D$5:F$1009))*(C_A08c!G$5:G$1009))</f>
        <v>40.841772558820999</v>
      </c>
      <c r="F563" s="147">
        <f t="array" ref="F563">SUM(($M563=(C_A08c!$C$5:$C$1009))*($N563=(C_A08c!$D$5:G$1009))*(C_A08c!H$5:H$1009)+($O563=(C_A08c!$C$5:$C$1009))*($N563=(C_A08c!$D$5:G$1009))*(C_A08c!H$5:H$1009))</f>
        <v>29.323843458597999</v>
      </c>
      <c r="G563" s="147">
        <f t="array" ref="G563">SUM(($M563=(C_A08c!$C$5:$C$1009))*($N563=(C_A08c!$D$5:H$1009))*(C_A08c!I$5:I$1009)+($O563=(C_A08c!$C$5:$C$1009))*($N563=(C_A08c!$D$5:H$1009))*(C_A08c!I$5:I$1009))</f>
        <v>158.13984353243302</v>
      </c>
      <c r="H563" s="147">
        <f t="array" ref="H563">SUM(($M563=(C_A08c!$C$5:$C$1009))*($N563=(C_A08c!$D$5:I$1009))*(C_A08c!J$5:J$1009)+($O563=(C_A08c!$C$5:$C$1009))*($N563=(C_A08c!$D$5:I$1009))*(C_A08c!J$5:J$1009))</f>
        <v>176.77960450050603</v>
      </c>
      <c r="I563" s="147">
        <f t="array" ref="I563">SUM(($M563=(C_A08c!$C$5:$C$1009))*($N563=(C_A08c!$D$5:J$1009))*(C_A08c!K$5:K$1009)+($O563=(C_A08c!$C$5:$C$1009))*($N563=(C_A08c!$D$5:J$1009))*(C_A08c!K$5:K$1009))</f>
        <v>295.74765922613602</v>
      </c>
      <c r="J563" s="147">
        <f t="array" ref="J563">SUM(($M563=(C_A08c!$C$5:$C$1009))*($N563=(C_A08c!$D$5:K$1009))*(C_A08c!L$5:L$1009)+($O563=(C_A08c!$C$5:$C$1009))*($N563=(C_A08c!$D$5:K$1009))*(C_A08c!L$5:L$1009))</f>
        <v>467.37644631704893</v>
      </c>
      <c r="K563" s="147">
        <f t="array" ref="K563">SUM(($M563=(C_A08c!$C$5:$C$1009))*($N563=(C_A08c!$D$5:L$1009))*(C_A08c!M$5:M$1009)+($O563=(C_A08c!$C$5:$C$1009))*($N563=(C_A08c!$D$5:L$1009))*(C_A08c!M$5:M$1009))</f>
        <v>515.74164895495198</v>
      </c>
      <c r="L563" s="23"/>
      <c r="M563" s="296" t="s">
        <v>278</v>
      </c>
      <c r="N563" s="295" t="s">
        <v>241</v>
      </c>
      <c r="O563" s="296" t="s">
        <v>320</v>
      </c>
    </row>
    <row r="564" spans="1:15" s="18" customFormat="1" x14ac:dyDescent="0.2">
      <c r="B564" s="75" t="s">
        <v>423</v>
      </c>
      <c r="C564" s="91">
        <f t="array" ref="C564">SUM(($M564=(C_A08c!$C$5:$C$1009))*($N564=(C_A08c!$D$5:D$1009))*(C_A08c!E$5:E$1009))</f>
        <v>1.800324E-2</v>
      </c>
      <c r="D564" s="91">
        <f t="array" ref="D564">SUM(($M564=(C_A08c!$C$5:$C$1009))*($N564=(C_A08c!$D$5:E$1009))*(C_A08c!F$5:F$1009))</f>
        <v>9.0016200000000001E-3</v>
      </c>
      <c r="E564" s="91">
        <f t="array" ref="E564">SUM(($M564=(C_A08c!$C$5:$C$1009))*($N564=(C_A08c!$D$5:F$1009))*(C_A08c!G$5:G$1009))</f>
        <v>0</v>
      </c>
      <c r="F564" s="91">
        <f t="array" ref="F564">SUM(($M564=(C_A08c!$C$5:$C$1009))*($N564=(C_A08c!$D$5:G$1009))*(C_A08c!H$5:H$1009))</f>
        <v>0</v>
      </c>
      <c r="G564" s="91">
        <f t="array" ref="G564">SUM(($M564=(C_A08c!$C$5:$C$1009))*($N564=(C_A08c!$D$5:H$1009))*(C_A08c!I$5:I$1009))</f>
        <v>2.745813871587</v>
      </c>
      <c r="H564" s="91">
        <f t="array" ref="H564">SUM(($M564=(C_A08c!$C$5:$C$1009))*($N564=(C_A08c!$D$5:I$1009))*(C_A08c!J$5:J$1009))</f>
        <v>2.745813871587</v>
      </c>
      <c r="I564" s="91">
        <f t="array" ref="I564">SUM(($M564=(C_A08c!$C$5:$C$1009))*($N564=(C_A08c!$D$5:J$1009))*(C_A08c!K$5:K$1009))</f>
        <v>31.713287226017997</v>
      </c>
      <c r="J564" s="91">
        <f t="array" ref="J564">SUM(($M564=(C_A08c!$C$5:$C$1009))*($N564=(C_A08c!$D$5:K$1009))*(C_A08c!L$5:L$1009))</f>
        <v>226.53534931074901</v>
      </c>
      <c r="K564" s="91">
        <f t="array" ref="K564">SUM(($M564=(C_A08c!$C$5:$C$1009))*($N564=(C_A08c!$D$5:L$1009))*(C_A08c!M$5:M$1009))</f>
        <v>463.54538772702597</v>
      </c>
      <c r="L564" s="23"/>
      <c r="M564" s="296" t="s">
        <v>201</v>
      </c>
      <c r="N564" s="295" t="s">
        <v>241</v>
      </c>
      <c r="O564" s="296"/>
    </row>
    <row r="565" spans="1:15" s="18" customFormat="1" ht="16" thickBot="1" x14ac:dyDescent="0.25">
      <c r="B565" s="74" t="s">
        <v>65</v>
      </c>
      <c r="C565" s="147">
        <f t="array" ref="C565">SUM(($M565=(C_A08c!$C$5:$C$1009))*($N565=(C_A08c!$D$5:D$1009))*(C_A08c!E$5:E$1009))</f>
        <v>0</v>
      </c>
      <c r="D565" s="147">
        <f t="array" ref="D565">SUM(($M565=(C_A08c!$C$5:$C$1009))*($N565=(C_A08c!$D$5:E$1009))*(C_A08c!F$5:F$1009))</f>
        <v>0</v>
      </c>
      <c r="E565" s="147">
        <f t="array" ref="E565">SUM(($M565=(C_A08c!$C$5:$C$1009))*($N565=(C_A08c!$D$5:F$1009))*(C_A08c!G$5:G$1009))</f>
        <v>0</v>
      </c>
      <c r="F565" s="147">
        <f t="array" ref="F565">SUM(($M565=(C_A08c!$C$5:$C$1009))*($N565=(C_A08c!$D$5:G$1009))*(C_A08c!H$5:H$1009))</f>
        <v>0</v>
      </c>
      <c r="G565" s="147">
        <f t="array" ref="G565">SUM(($M565=(C_A08c!$C$5:$C$1009))*($N565=(C_A08c!$D$5:H$1009))*(C_A08c!I$5:I$1009))</f>
        <v>0</v>
      </c>
      <c r="H565" s="147">
        <f t="array" ref="H565">SUM(($M565=(C_A08c!$C$5:$C$1009))*($N565=(C_A08c!$D$5:I$1009))*(C_A08c!J$5:J$1009))</f>
        <v>0</v>
      </c>
      <c r="I565" s="147">
        <f t="array" ref="I565">SUM(($M565=(C_A08c!$C$5:$C$1009))*($N565=(C_A08c!$D$5:J$1009))*(C_A08c!K$5:K$1009))</f>
        <v>0</v>
      </c>
      <c r="J565" s="147">
        <f t="array" ref="J565">SUM(($M565=(C_A08c!$C$5:$C$1009))*($N565=(C_A08c!$D$5:K$1009))*(C_A08c!L$5:L$1009))</f>
        <v>0</v>
      </c>
      <c r="K565" s="147">
        <f t="array" ref="K565">SUM(($M565=(C_A08c!$C$5:$C$1009))*($N565=(C_A08c!$D$5:L$1009))*(C_A08c!M$5:M$1009))</f>
        <v>0</v>
      </c>
      <c r="L565" s="23"/>
      <c r="M565" s="295" t="s">
        <v>247</v>
      </c>
      <c r="N565" s="295" t="s">
        <v>241</v>
      </c>
      <c r="O565" s="296"/>
    </row>
    <row r="566" spans="1:15" s="18" customFormat="1" ht="17" thickTop="1" thickBot="1" x14ac:dyDescent="0.25">
      <c r="B566" s="137" t="s">
        <v>10</v>
      </c>
      <c r="C566" s="138">
        <f>SUM(C558:C565)</f>
        <v>5511.1025316729765</v>
      </c>
      <c r="D566" s="138">
        <f t="shared" ref="D566:I566" si="73">SUM(D558:D565)</f>
        <v>5443.2055460818856</v>
      </c>
      <c r="E566" s="138">
        <f t="shared" si="73"/>
        <v>5110.6683312856403</v>
      </c>
      <c r="F566" s="138">
        <f t="shared" si="73"/>
        <v>5135.383761417711</v>
      </c>
      <c r="G566" s="138">
        <f t="shared" si="73"/>
        <v>5217.4098150946975</v>
      </c>
      <c r="H566" s="138">
        <f t="shared" si="73"/>
        <v>5341.1241519879268</v>
      </c>
      <c r="I566" s="138">
        <f t="shared" si="73"/>
        <v>5651.3988530908882</v>
      </c>
      <c r="J566" s="138">
        <f>SUM(J558:J565)</f>
        <v>5470.5238518559727</v>
      </c>
      <c r="K566" s="138">
        <f>SUM(K558:K565)</f>
        <v>5043.1991125638833</v>
      </c>
      <c r="L566" s="23"/>
      <c r="M566" s="296"/>
      <c r="N566" s="296"/>
      <c r="O566" s="296"/>
    </row>
    <row r="567" spans="1:15" s="18" customFormat="1" ht="16" thickTop="1" x14ac:dyDescent="0.2">
      <c r="B567" s="106" t="s">
        <v>163</v>
      </c>
      <c r="C567" s="136"/>
      <c r="D567" s="136"/>
      <c r="E567" s="136"/>
      <c r="F567" s="136"/>
      <c r="G567" s="136"/>
      <c r="H567" s="136"/>
      <c r="I567" s="136"/>
      <c r="J567" s="136"/>
      <c r="K567" s="136"/>
      <c r="L567" s="23"/>
      <c r="M567" s="296"/>
      <c r="N567" s="296"/>
      <c r="O567" s="296"/>
    </row>
    <row r="568" spans="1:15" s="18" customFormat="1" x14ac:dyDescent="0.2">
      <c r="B568" s="165" t="s">
        <v>240</v>
      </c>
      <c r="C568" s="147">
        <f t="array" ref="C568">SUM(($M568=(C_A08c!$C$5:$C$1009))*($N568=(C_A08c!$D$5:D$1009))*(C_A08c!E$5:E$1009))</f>
        <v>6.8395870436399999</v>
      </c>
      <c r="D568" s="147">
        <f t="array" ref="D568">SUM(($M568=(C_A08c!$C$5:$C$1009))*($N568=(C_A08c!$D$5:E$1009))*(C_A08c!F$5:F$1009))</f>
        <v>4.5597246957599999</v>
      </c>
      <c r="E568" s="147">
        <f t="array" ref="E568">SUM(($M568=(C_A08c!$C$5:$C$1009))*($N568=(C_A08c!$D$5:F$1009))*(C_A08c!G$5:G$1009))</f>
        <v>10</v>
      </c>
      <c r="F568" s="147">
        <f t="array" ref="F568">SUM(($M568=(C_A08c!$C$5:$C$1009))*($N568=(C_A08c!$D$5:G$1009))*(C_A08c!H$5:H$1009))</f>
        <v>7.72013765212</v>
      </c>
      <c r="G568" s="147">
        <f t="array" ref="G568">SUM(($M568=(C_A08c!$C$5:$C$1009))*($N568=(C_A08c!$D$5:H$1009))*(C_A08c!I$5:I$1009))</f>
        <v>7.72013765212</v>
      </c>
      <c r="H568" s="147">
        <f t="array" ref="H568">SUM(($M568=(C_A08c!$C$5:$C$1009))*($N568=(C_A08c!$D$5:I$1009))*(C_A08c!J$5:J$1009))</f>
        <v>2.5733792173739998</v>
      </c>
      <c r="I568" s="147">
        <f t="array" ref="I568">SUM(($M568=(C_A08c!$C$5:$C$1009))*($N568=(C_A08c!$D$5:J$1009))*(C_A08c!K$5:K$1009))</f>
        <v>0</v>
      </c>
      <c r="J568" s="147">
        <f t="array" ref="J568">SUM(($M568=(C_A08c!$C$5:$C$1009))*($N568=(C_A08c!$D$5:K$1009))*(C_A08c!L$5:L$1009))</f>
        <v>0</v>
      </c>
      <c r="K568" s="147">
        <f t="array" ref="K568">SUM(($M568=(C_A08c!$C$5:$C$1009))*($N568=(C_A08c!$D$5:L$1009))*(C_A08c!M$5:M$1009))</f>
        <v>0</v>
      </c>
      <c r="L568" s="23"/>
      <c r="M568" s="296" t="s">
        <v>202</v>
      </c>
      <c r="N568" s="295" t="s">
        <v>248</v>
      </c>
      <c r="O568" s="296"/>
    </row>
    <row r="569" spans="1:15" s="18" customFormat="1" x14ac:dyDescent="0.2">
      <c r="B569" s="172" t="s">
        <v>242</v>
      </c>
      <c r="C569" s="91">
        <f t="array" ref="C569">SUM(($M569=(C_A08c!$C$5:$C$1009))*($N569=(C_A08c!$D$5:D$1009))*(C_A08c!E$5:E$1009))</f>
        <v>3306.4996508817453</v>
      </c>
      <c r="D569" s="91">
        <f t="array" ref="D569">SUM(($M569=(C_A08c!$C$5:$C$1009))*($N569=(C_A08c!$D$5:E$1009))*(C_A08c!F$5:F$1009))</f>
        <v>2801.0691027048492</v>
      </c>
      <c r="E569" s="91">
        <f t="array" ref="E569">SUM(($M569=(C_A08c!$C$5:$C$1009))*($N569=(C_A08c!$D$5:F$1009))*(C_A08c!G$5:G$1009))</f>
        <v>2258.3660298010391</v>
      </c>
      <c r="F569" s="91">
        <f t="array" ref="F569">SUM(($M569=(C_A08c!$C$5:$C$1009))*($N569=(C_A08c!$D$5:G$1009))*(C_A08c!H$5:H$1009))</f>
        <v>2249.878011133464</v>
      </c>
      <c r="G569" s="91">
        <f t="array" ref="G569">SUM(($M569=(C_A08c!$C$5:$C$1009))*($N569=(C_A08c!$D$5:H$1009))*(C_A08c!I$5:I$1009))</f>
        <v>2093.243696305502</v>
      </c>
      <c r="H569" s="91">
        <f t="array" ref="H569">SUM(($M569=(C_A08c!$C$5:$C$1009))*($N569=(C_A08c!$D$5:I$1009))*(C_A08c!J$5:J$1009))</f>
        <v>2170.3394978724068</v>
      </c>
      <c r="I569" s="91">
        <f t="array" ref="I569">SUM(($M569=(C_A08c!$C$5:$C$1009))*($N569=(C_A08c!$D$5:J$1009))*(C_A08c!K$5:K$1009))</f>
        <v>2093.5313608041902</v>
      </c>
      <c r="J569" s="91">
        <f t="array" ref="J569">SUM(($M569=(C_A08c!$C$5:$C$1009))*($N569=(C_A08c!$D$5:K$1009))*(C_A08c!L$5:L$1009))</f>
        <v>2141.9224536913453</v>
      </c>
      <c r="K569" s="91">
        <f t="array" ref="K569">SUM(($M569=(C_A08c!$C$5:$C$1009))*($N569=(C_A08c!$D$5:L$1009))*(C_A08c!M$5:M$1009))</f>
        <v>2302.4510404360731</v>
      </c>
      <c r="L569" s="23"/>
      <c r="M569" s="295" t="s">
        <v>200</v>
      </c>
      <c r="N569" s="295" t="s">
        <v>248</v>
      </c>
      <c r="O569" s="296"/>
    </row>
    <row r="570" spans="1:15" s="18" customFormat="1" x14ac:dyDescent="0.2">
      <c r="B570" s="172" t="s">
        <v>369</v>
      </c>
      <c r="C570" s="91">
        <f t="array" ref="C570">SUM(($M570=(C_A08c!$C$5:$C$1009))*($N570=(C_A08c!$D$5:D$1009))*(C_A08c!E$5:E$1009))</f>
        <v>0</v>
      </c>
      <c r="D570" s="91">
        <f t="array" ref="D570">SUM(($M570=(C_A08c!$C$5:$C$1009))*($N570=(C_A08c!$D$5:E$1009))*(C_A08c!F$5:F$1009))</f>
        <v>0</v>
      </c>
      <c r="E570" s="91">
        <f t="array" ref="E570">SUM(($M570=(C_A08c!$C$5:$C$1009))*($N570=(C_A08c!$D$5:F$1009))*(C_A08c!G$5:G$1009))</f>
        <v>0</v>
      </c>
      <c r="F570" s="91">
        <f t="array" ref="F570">SUM(($M570=(C_A08c!$C$5:$C$1009))*($N570=(C_A08c!$D$5:G$1009))*(C_A08c!H$5:H$1009))</f>
        <v>0</v>
      </c>
      <c r="G570" s="91">
        <f t="array" ref="G570">SUM(($M570=(C_A08c!$C$5:$C$1009))*($N570=(C_A08c!$D$5:H$1009))*(C_A08c!I$5:I$1009))</f>
        <v>0</v>
      </c>
      <c r="H570" s="91">
        <f t="array" ref="H570">SUM(($M570=(C_A08c!$C$5:$C$1009))*($N570=(C_A08c!$D$5:I$1009))*(C_A08c!J$5:J$1009))</f>
        <v>0</v>
      </c>
      <c r="I570" s="91">
        <f t="array" ref="I570">SUM(($M570=(C_A08c!$C$5:$C$1009))*($N570=(C_A08c!$D$5:J$1009))*(C_A08c!K$5:K$1009))</f>
        <v>0</v>
      </c>
      <c r="J570" s="91">
        <f t="array" ref="J570">SUM(($M570=(C_A08c!$C$5:$C$1009))*($N570=(C_A08c!$D$5:K$1009))*(C_A08c!L$5:L$1009))</f>
        <v>0</v>
      </c>
      <c r="K570" s="91">
        <f t="array" ref="K570">SUM(($M570=(C_A08c!$C$5:$C$1009))*($N570=(C_A08c!$D$5:L$1009))*(C_A08c!M$5:M$1009))</f>
        <v>0</v>
      </c>
      <c r="L570" s="23"/>
      <c r="M570" s="295" t="s">
        <v>366</v>
      </c>
      <c r="N570" s="295" t="s">
        <v>248</v>
      </c>
      <c r="O570" s="296"/>
    </row>
    <row r="571" spans="1:15" s="18" customFormat="1" x14ac:dyDescent="0.2">
      <c r="B571" s="165" t="s">
        <v>185</v>
      </c>
      <c r="C571" s="147">
        <f t="array" ref="C571">SUM(($M571=(C_A08c!$C$5:$C$1009))*($N571=(C_A08c!$D$5:D$1009))*(C_A08c!E$5:E$1009))</f>
        <v>0</v>
      </c>
      <c r="D571" s="147">
        <f t="array" ref="D571">SUM(($M571=(C_A08c!$C$5:$C$1009))*($N571=(C_A08c!$D$5:E$1009))*(C_A08c!F$5:F$1009))</f>
        <v>0</v>
      </c>
      <c r="E571" s="147">
        <f t="array" ref="E571">SUM(($M571=(C_A08c!$C$5:$C$1009))*($N571=(C_A08c!$D$5:F$1009))*(C_A08c!G$5:G$1009))</f>
        <v>0</v>
      </c>
      <c r="F571" s="147">
        <f t="array" ref="F571">SUM(($M571=(C_A08c!$C$5:$C$1009))*($N571=(C_A08c!$D$5:G$1009))*(C_A08c!H$5:H$1009))</f>
        <v>0</v>
      </c>
      <c r="G571" s="147">
        <f t="array" ref="G571">SUM(($M571=(C_A08c!$C$5:$C$1009))*($N571=(C_A08c!$D$5:H$1009))*(C_A08c!I$5:I$1009))</f>
        <v>0</v>
      </c>
      <c r="H571" s="147">
        <f t="array" ref="H571">SUM(($M571=(C_A08c!$C$5:$C$1009))*($N571=(C_A08c!$D$5:I$1009))*(C_A08c!J$5:J$1009))</f>
        <v>0</v>
      </c>
      <c r="I571" s="147">
        <f t="array" ref="I571">SUM(($M571=(C_A08c!$C$5:$C$1009))*($N571=(C_A08c!$D$5:J$1009))*(C_A08c!K$5:K$1009))</f>
        <v>0</v>
      </c>
      <c r="J571" s="147">
        <f t="array" ref="J571">SUM(($M571=(C_A08c!$C$5:$C$1009))*($N571=(C_A08c!$D$5:K$1009))*(C_A08c!L$5:L$1009))</f>
        <v>0</v>
      </c>
      <c r="K571" s="147">
        <f t="array" ref="K571">SUM(($M571=(C_A08c!$C$5:$C$1009))*($N571=(C_A08c!$D$5:L$1009))*(C_A08c!M$5:M$1009))</f>
        <v>0</v>
      </c>
      <c r="L571" s="23"/>
      <c r="M571" s="296" t="s">
        <v>243</v>
      </c>
      <c r="N571" s="295" t="s">
        <v>248</v>
      </c>
      <c r="O571" s="296"/>
    </row>
    <row r="572" spans="1:15" s="18" customFormat="1" x14ac:dyDescent="0.2">
      <c r="B572" s="172" t="s">
        <v>184</v>
      </c>
      <c r="C572" s="91">
        <f t="array" ref="C572">SUM(($M572=(C_A08c!$C$5:$C$1009))*($N572=(C_A08c!$D$5:D$1009))*(C_A08c!E$5:E$1009))</f>
        <v>0</v>
      </c>
      <c r="D572" s="91">
        <f t="array" ref="D572">SUM(($M572=(C_A08c!$C$5:$C$1009))*($N572=(C_A08c!$D$5:E$1009))*(C_A08c!F$5:F$1009))</f>
        <v>0</v>
      </c>
      <c r="E572" s="91">
        <f t="array" ref="E572">SUM(($M572=(C_A08c!$C$5:$C$1009))*($N572=(C_A08c!$D$5:F$1009))*(C_A08c!G$5:G$1009))</f>
        <v>7.2659766541659998</v>
      </c>
      <c r="F572" s="91">
        <f t="array" ref="F572">SUM(($M572=(C_A08c!$C$5:$C$1009))*($N572=(C_A08c!$D$5:G$1009))*(C_A08c!H$5:H$1009))</f>
        <v>7.2659766541659998</v>
      </c>
      <c r="G572" s="91">
        <f t="array" ref="G572">SUM(($M572=(C_A08c!$C$5:$C$1009))*($N572=(C_A08c!$D$5:H$1009))*(C_A08c!I$5:I$1009))</f>
        <v>7.2659766541659998</v>
      </c>
      <c r="H572" s="91">
        <f t="array" ref="H572">SUM(($M572=(C_A08c!$C$5:$C$1009))*($N572=(C_A08c!$D$5:I$1009))*(C_A08c!J$5:J$1009))</f>
        <v>2.4219922180550002</v>
      </c>
      <c r="I572" s="91">
        <f t="array" ref="I572">SUM(($M572=(C_A08c!$C$5:$C$1009))*($N572=(C_A08c!$D$5:J$1009))*(C_A08c!K$5:K$1009))</f>
        <v>0</v>
      </c>
      <c r="J572" s="91">
        <f t="array" ref="J572">SUM(($M572=(C_A08c!$C$5:$C$1009))*($N572=(C_A08c!$D$5:K$1009))*(C_A08c!L$5:L$1009))</f>
        <v>0</v>
      </c>
      <c r="K572" s="91">
        <f t="array" ref="K572">SUM(($M572=(C_A08c!$C$5:$C$1009))*($N572=(C_A08c!$D$5:L$1009))*(C_A08c!M$5:M$1009))</f>
        <v>0</v>
      </c>
      <c r="L572" s="23"/>
      <c r="M572" s="295" t="s">
        <v>244</v>
      </c>
      <c r="N572" s="295" t="s">
        <v>248</v>
      </c>
      <c r="O572" s="296"/>
    </row>
    <row r="573" spans="1:15" s="18" customFormat="1" x14ac:dyDescent="0.2">
      <c r="A573" s="17"/>
      <c r="B573" s="165" t="s">
        <v>245</v>
      </c>
      <c r="C573" s="147">
        <f t="array" ref="C573">SUM(($M573=(C_A08c!$C$5:$C$1009))*($N573=(C_A08c!$D$5:D$1009))*(C_A08c!E$5:E$1009)+($O573=(C_A08c!$C$5:$C$1009))*($N573=(C_A08c!$D$5:D$1009))*(C_A08c!E$5:E$1009))</f>
        <v>0</v>
      </c>
      <c r="D573" s="147">
        <f t="array" ref="D573">SUM(($M573=(C_A08c!$C$5:$C$1009))*($N573=(C_A08c!$D$5:E$1009))*(C_A08c!F$5:F$1009)+($O573=(C_A08c!$C$5:$C$1009))*($N573=(C_A08c!$D$5:E$1009))*(C_A08c!F$5:F$1009))</f>
        <v>685.42037426847094</v>
      </c>
      <c r="E573" s="147">
        <f t="array" ref="E573">SUM(($M573=(C_A08c!$C$5:$C$1009))*($N573=(C_A08c!$D$5:F$1009))*(C_A08c!G$5:G$1009)+($O573=(C_A08c!$C$5:$C$1009))*($N573=(C_A08c!$D$5:F$1009))*(C_A08c!G$5:G$1009))</f>
        <v>1323.1741963574821</v>
      </c>
      <c r="F573" s="147">
        <f t="array" ref="F573">SUM(($M573=(C_A08c!$C$5:$C$1009))*($N573=(C_A08c!$D$5:G$1009))*(C_A08c!H$5:H$1009)+($O573=(C_A08c!$C$5:$C$1009))*($N573=(C_A08c!$D$5:G$1009))*(C_A08c!H$5:H$1009))</f>
        <v>1276.5781036967621</v>
      </c>
      <c r="G573" s="147">
        <f t="array" ref="G573">SUM(($M573=(C_A08c!$C$5:$C$1009))*($N573=(C_A08c!$D$5:H$1009))*(C_A08c!I$5:I$1009)+($O573=(C_A08c!$C$5:$C$1009))*($N573=(C_A08c!$D$5:H$1009))*(C_A08c!I$5:I$1009))</f>
        <v>1382.9810687533989</v>
      </c>
      <c r="H573" s="147">
        <f t="array" ref="H573">SUM(($M573=(C_A08c!$C$5:$C$1009))*($N573=(C_A08c!$D$5:I$1009))*(C_A08c!J$5:J$1009)+($O573=(C_A08c!$C$5:$C$1009))*($N573=(C_A08c!$D$5:I$1009))*(C_A08c!J$5:J$1009))</f>
        <v>1224.0852917597597</v>
      </c>
      <c r="I573" s="147">
        <f t="array" ref="I573">SUM(($M573=(C_A08c!$C$5:$C$1009))*($N573=(C_A08c!$D$5:J$1009))*(C_A08c!K$5:K$1009)+($O573=(C_A08c!$C$5:$C$1009))*($N573=(C_A08c!$D$5:J$1009))*(C_A08c!K$5:K$1009))</f>
        <v>1190.9848047023511</v>
      </c>
      <c r="J573" s="147">
        <f t="array" ref="J573">SUM(($M573=(C_A08c!$C$5:$C$1009))*($N573=(C_A08c!$D$5:K$1009))*(C_A08c!L$5:L$1009)+($O573=(C_A08c!$C$5:$C$1009))*($N573=(C_A08c!$D$5:K$1009))*(C_A08c!L$5:L$1009))</f>
        <v>1257.5332915107149</v>
      </c>
      <c r="K573" s="147">
        <f t="array" ref="K573">SUM(($M573=(C_A08c!$C$5:$C$1009))*($N573=(C_A08c!$D$5:L$1009))*(C_A08c!M$5:M$1009)+($O573=(C_A08c!$C$5:$C$1009))*($N573=(C_A08c!$D$5:L$1009))*(C_A08c!M$5:M$1009))</f>
        <v>1300.577414538719</v>
      </c>
      <c r="L573" s="23"/>
      <c r="M573" s="296" t="s">
        <v>278</v>
      </c>
      <c r="N573" s="295" t="s">
        <v>248</v>
      </c>
      <c r="O573" s="296" t="s">
        <v>320</v>
      </c>
    </row>
    <row r="574" spans="1:15" s="18" customFormat="1" x14ac:dyDescent="0.2">
      <c r="B574" s="75" t="s">
        <v>423</v>
      </c>
      <c r="C574" s="91">
        <f t="array" ref="C574">SUM(($M574=(C_A08c!$C$5:$C$1009))*($N574=(C_A08c!$D$5:D$1009))*(C_A08c!E$5:E$1009))</f>
        <v>0</v>
      </c>
      <c r="D574" s="91">
        <f t="array" ref="D574">SUM(($M574=(C_A08c!$C$5:$C$1009))*($N574=(C_A08c!$D$5:E$1009))*(C_A08c!F$5:F$1009))</f>
        <v>0</v>
      </c>
      <c r="E574" s="91">
        <f t="array" ref="E574">SUM(($M574=(C_A08c!$C$5:$C$1009))*($N574=(C_A08c!$D$5:F$1009))*(C_A08c!G$5:G$1009))</f>
        <v>0</v>
      </c>
      <c r="F574" s="91">
        <f t="array" ref="F574">SUM(($M574=(C_A08c!$C$5:$C$1009))*($N574=(C_A08c!$D$5:G$1009))*(C_A08c!H$5:H$1009))</f>
        <v>0</v>
      </c>
      <c r="G574" s="91">
        <f t="array" ref="G574">SUM(($M574=(C_A08c!$C$5:$C$1009))*($N574=(C_A08c!$D$5:H$1009))*(C_A08c!I$5:I$1009))</f>
        <v>0</v>
      </c>
      <c r="H574" s="91">
        <f t="array" ref="H574">SUM(($M574=(C_A08c!$C$5:$C$1009))*($N574=(C_A08c!$D$5:I$1009))*(C_A08c!J$5:J$1009))</f>
        <v>0</v>
      </c>
      <c r="I574" s="91">
        <f t="array" ref="I574">SUM(($M574=(C_A08c!$C$5:$C$1009))*($N574=(C_A08c!$D$5:J$1009))*(C_A08c!K$5:K$1009))</f>
        <v>0</v>
      </c>
      <c r="J574" s="91">
        <f t="array" ref="J574">SUM(($M574=(C_A08c!$C$5:$C$1009))*($N574=(C_A08c!$D$5:K$1009))*(C_A08c!L$5:L$1009))</f>
        <v>0</v>
      </c>
      <c r="K574" s="91">
        <f t="array" ref="K574">SUM(($M574=(C_A08c!$C$5:$C$1009))*($N574=(C_A08c!$D$5:L$1009))*(C_A08c!M$5:M$1009))</f>
        <v>0</v>
      </c>
      <c r="L574" s="23"/>
      <c r="M574" s="296" t="s">
        <v>201</v>
      </c>
      <c r="N574" s="295" t="s">
        <v>248</v>
      </c>
      <c r="O574" s="296"/>
    </row>
    <row r="575" spans="1:15" s="18" customFormat="1" ht="16" thickBot="1" x14ac:dyDescent="0.25">
      <c r="B575" s="74" t="s">
        <v>65</v>
      </c>
      <c r="C575" s="147">
        <f t="array" ref="C575">SUM(($M575=(C_A08c!$C$5:$C$1009))*($N575=(C_A08c!$D$5:D$1009))*(C_A08c!E$5:E$1009))</f>
        <v>0</v>
      </c>
      <c r="D575" s="147">
        <f t="array" ref="D575">SUM(($M575=(C_A08c!$C$5:$C$1009))*($N575=(C_A08c!$D$5:E$1009))*(C_A08c!F$5:F$1009))</f>
        <v>0</v>
      </c>
      <c r="E575" s="147">
        <f t="array" ref="E575">SUM(($M575=(C_A08c!$C$5:$C$1009))*($N575=(C_A08c!$D$5:F$1009))*(C_A08c!G$5:G$1009))</f>
        <v>0</v>
      </c>
      <c r="F575" s="147">
        <f t="array" ref="F575">SUM(($M575=(C_A08c!$C$5:$C$1009))*($N575=(C_A08c!$D$5:G$1009))*(C_A08c!H$5:H$1009))</f>
        <v>0</v>
      </c>
      <c r="G575" s="147">
        <f t="array" ref="G575">SUM(($M575=(C_A08c!$C$5:$C$1009))*($N575=(C_A08c!$D$5:H$1009))*(C_A08c!I$5:I$1009))</f>
        <v>267.67439188358901</v>
      </c>
      <c r="H575" s="147">
        <f t="array" ref="H575">SUM(($M575=(C_A08c!$C$5:$C$1009))*($N575=(C_A08c!$D$5:I$1009))*(C_A08c!J$5:J$1009))</f>
        <v>371.57872149160403</v>
      </c>
      <c r="I575" s="147">
        <f t="array" ref="I575">SUM(($M575=(C_A08c!$C$5:$C$1009))*($N575=(C_A08c!$D$5:J$1009))*(C_A08c!K$5:K$1009))</f>
        <v>497.34979040740404</v>
      </c>
      <c r="J575" s="147">
        <f t="array" ref="J575">SUM(($M575=(C_A08c!$C$5:$C$1009))*($N575=(C_A08c!$D$5:K$1009))*(C_A08c!L$5:L$1009))</f>
        <v>600.71050440681199</v>
      </c>
      <c r="K575" s="147">
        <f t="array" ref="K575">SUM(($M575=(C_A08c!$C$5:$C$1009))*($N575=(C_A08c!$D$5:L$1009))*(C_A08c!M$5:M$1009))</f>
        <v>587.22036276037807</v>
      </c>
      <c r="L575" s="23"/>
      <c r="M575" s="295" t="s">
        <v>249</v>
      </c>
      <c r="N575" s="295" t="s">
        <v>248</v>
      </c>
      <c r="O575" s="296"/>
    </row>
    <row r="576" spans="1:15" s="18" customFormat="1" ht="17" thickTop="1" thickBot="1" x14ac:dyDescent="0.25">
      <c r="B576" s="137" t="s">
        <v>10</v>
      </c>
      <c r="C576" s="138">
        <f>SUM(C568:C575)</f>
        <v>3313.3392379253855</v>
      </c>
      <c r="D576" s="138">
        <f t="shared" ref="D576:J576" si="74">SUM(D568:D575)</f>
        <v>3491.04920166908</v>
      </c>
      <c r="E576" s="138">
        <f t="shared" si="74"/>
        <v>3598.8062028126869</v>
      </c>
      <c r="F576" s="138">
        <f t="shared" si="74"/>
        <v>3541.4422291365117</v>
      </c>
      <c r="G576" s="138">
        <f t="shared" si="74"/>
        <v>3758.885271248776</v>
      </c>
      <c r="H576" s="138">
        <f t="shared" si="74"/>
        <v>3770.9988825591995</v>
      </c>
      <c r="I576" s="138">
        <f t="shared" si="74"/>
        <v>3781.8659559139451</v>
      </c>
      <c r="J576" s="138">
        <f t="shared" si="74"/>
        <v>4000.166249608872</v>
      </c>
      <c r="K576" s="138">
        <f>SUM(K568:K575)</f>
        <v>4190.2488177351697</v>
      </c>
      <c r="L576" s="23"/>
      <c r="M576" s="296"/>
      <c r="N576" s="296"/>
      <c r="O576" s="296"/>
    </row>
    <row r="577" spans="1:15" s="18" customFormat="1" ht="16" thickTop="1" x14ac:dyDescent="0.2">
      <c r="B577" s="106" t="s">
        <v>250</v>
      </c>
      <c r="C577" s="136"/>
      <c r="D577" s="136"/>
      <c r="E577" s="136"/>
      <c r="F577" s="136"/>
      <c r="G577" s="136"/>
      <c r="H577" s="136"/>
      <c r="I577" s="136"/>
      <c r="J577" s="136"/>
      <c r="K577" s="136"/>
      <c r="L577" s="23"/>
      <c r="M577" s="296"/>
      <c r="N577" s="296"/>
      <c r="O577" s="296"/>
    </row>
    <row r="578" spans="1:15" s="18" customFormat="1" x14ac:dyDescent="0.2">
      <c r="B578" s="165" t="s">
        <v>240</v>
      </c>
      <c r="C578" s="147">
        <f t="array" ref="C578">SUM(($M578=(C_A08c!$C$5:$C$1009))*($N578=(C_A08c!$D$5:D$1009))*(C_A08c!E$5:E$1009))</f>
        <v>214.46185390615602</v>
      </c>
      <c r="D578" s="147">
        <f t="array" ref="D578">SUM(($M578=(C_A08c!$C$5:$C$1009))*($N578=(C_A08c!$D$5:E$1009))*(C_A08c!F$5:F$1009))</f>
        <v>147.610331320852</v>
      </c>
      <c r="E578" s="147">
        <f t="array" ref="E578">SUM(($M578=(C_A08c!$C$5:$C$1009))*($N578=(C_A08c!$D$5:F$1009))*(C_A08c!G$5:G$1009))</f>
        <v>127.35213237600901</v>
      </c>
      <c r="F578" s="147">
        <f t="array" ref="F578">SUM(($M578=(C_A08c!$C$5:$C$1009))*($N578=(C_A08c!$D$5:G$1009))*(C_A08c!H$5:H$1009))</f>
        <v>126.31445767269501</v>
      </c>
      <c r="G578" s="147">
        <f t="array" ref="G578">SUM(($M578=(C_A08c!$C$5:$C$1009))*($N578=(C_A08c!$D$5:H$1009))*(C_A08c!I$5:I$1009))</f>
        <v>264.64677194436803</v>
      </c>
      <c r="H578" s="147">
        <f t="array" ref="H578">SUM(($M578=(C_A08c!$C$5:$C$1009))*($N578=(C_A08c!$D$5:I$1009))*(C_A08c!J$5:J$1009))</f>
        <v>322.26090153718201</v>
      </c>
      <c r="I578" s="147">
        <f t="array" ref="I578">SUM(($M578=(C_A08c!$C$5:$C$1009))*($N578=(C_A08c!$D$5:J$1009))*(C_A08c!K$5:K$1009))</f>
        <v>254.712599893451</v>
      </c>
      <c r="J578" s="147">
        <f t="array" ref="J578">SUM(($M578=(C_A08c!$C$5:$C$1009))*($N578=(C_A08c!$D$5:K$1009))*(C_A08c!L$5:L$1009))</f>
        <v>234.52608285078003</v>
      </c>
      <c r="K578" s="147">
        <f t="array" ref="K578">SUM(($M578=(C_A08c!$C$5:$C$1009))*($N578=(C_A08c!$D$5:L$1009))*(C_A08c!M$5:M$1009))</f>
        <v>278.979868776285</v>
      </c>
      <c r="L578" s="23"/>
      <c r="M578" s="296" t="s">
        <v>202</v>
      </c>
      <c r="N578" s="295" t="s">
        <v>251</v>
      </c>
      <c r="O578" s="296"/>
    </row>
    <row r="579" spans="1:15" s="18" customFormat="1" x14ac:dyDescent="0.2">
      <c r="B579" s="172" t="s">
        <v>242</v>
      </c>
      <c r="C579" s="91">
        <f t="array" ref="C579">SUM(($M579=(C_A08c!$C$5:$C$1009))*($N579=(C_A08c!$D$5:D$1009))*(C_A08c!E$5:E$1009))</f>
        <v>3119.4223664940428</v>
      </c>
      <c r="D579" s="91">
        <f t="array" ref="D579">SUM(($M579=(C_A08c!$C$5:$C$1009))*($N579=(C_A08c!$D$5:E$1009))*(C_A08c!F$5:F$1009))</f>
        <v>2854.1998308537582</v>
      </c>
      <c r="E579" s="91">
        <f t="array" ref="E579">SUM(($M579=(C_A08c!$C$5:$C$1009))*($N579=(C_A08c!$D$5:F$1009))*(C_A08c!G$5:G$1009))</f>
        <v>3255.9671191164002</v>
      </c>
      <c r="F579" s="91">
        <f t="array" ref="F579">SUM(($M579=(C_A08c!$C$5:$C$1009))*($N579=(C_A08c!$D$5:G$1009))*(C_A08c!H$5:H$1009))</f>
        <v>2571.1548249157781</v>
      </c>
      <c r="G579" s="91">
        <f t="array" ref="G579">SUM(($M579=(C_A08c!$C$5:$C$1009))*($N579=(C_A08c!$D$5:H$1009))*(C_A08c!I$5:I$1009))</f>
        <v>2183.2330797910818</v>
      </c>
      <c r="H579" s="91">
        <f t="array" ref="H579">SUM(($M579=(C_A08c!$C$5:$C$1009))*($N579=(C_A08c!$D$5:I$1009))*(C_A08c!J$5:J$1009))</f>
        <v>1658.247278976854</v>
      </c>
      <c r="I579" s="91">
        <f t="array" ref="I579">SUM(($M579=(C_A08c!$C$5:$C$1009))*($N579=(C_A08c!$D$5:J$1009))*(C_A08c!K$5:K$1009))</f>
        <v>1624.2997981588371</v>
      </c>
      <c r="J579" s="91">
        <f t="array" ref="J579">SUM(($M579=(C_A08c!$C$5:$C$1009))*($N579=(C_A08c!$D$5:K$1009))*(C_A08c!L$5:L$1009))</f>
        <v>1710.4795537752323</v>
      </c>
      <c r="K579" s="91">
        <f t="array" ref="K579">SUM(($M579=(C_A08c!$C$5:$C$1009))*($N579=(C_A08c!$D$5:L$1009))*(C_A08c!M$5:M$1009))</f>
        <v>1948.588824360497</v>
      </c>
      <c r="L579" s="23"/>
      <c r="M579" s="295" t="s">
        <v>200</v>
      </c>
      <c r="N579" s="295" t="s">
        <v>251</v>
      </c>
      <c r="O579" s="296"/>
    </row>
    <row r="580" spans="1:15" s="18" customFormat="1" x14ac:dyDescent="0.2">
      <c r="B580" s="172" t="s">
        <v>369</v>
      </c>
      <c r="C580" s="91">
        <f>SUM(($M580=(C_A08c!$C$5:$C$1009))*($N580=(C_A08c!$D$5:D$1009))*(C_A08c!E$5:E$1009))</f>
        <v>0</v>
      </c>
      <c r="D580" s="91">
        <f t="array" ref="D580">SUM(($M580=(C_A08c!$C$5:$C$1009))*($N580=(C_A08c!$D$5:E$1009))*(C_A08c!F$5:F$1009))</f>
        <v>0</v>
      </c>
      <c r="E580" s="91">
        <f t="array" ref="E580">SUM(($M580=(C_A08c!$C$5:$C$1009))*($N580=(C_A08c!$D$5:F$1009))*(C_A08c!G$5:G$1009))</f>
        <v>0</v>
      </c>
      <c r="F580" s="91">
        <f t="array" ref="F580">SUM(($M580=(C_A08c!$C$5:$C$1009))*($N580=(C_A08c!$D$5:G$1009))*(C_A08c!H$5:H$1009))</f>
        <v>0</v>
      </c>
      <c r="G580" s="91">
        <f t="array" ref="G580">SUM(($M580=(C_A08c!$C$5:$C$1009))*($N580=(C_A08c!$D$5:H$1009))*(C_A08c!I$5:I$1009))</f>
        <v>0</v>
      </c>
      <c r="H580" s="91">
        <f t="array" ref="H580">SUM(($M580=(C_A08c!$C$5:$C$1009))*($N580=(C_A08c!$D$5:I$1009))*(C_A08c!J$5:J$1009))</f>
        <v>0</v>
      </c>
      <c r="I580" s="91">
        <f t="array" ref="I580">SUM(($M580=(C_A08c!$C$5:$C$1009))*($N580=(C_A08c!$D$5:J$1009))*(C_A08c!K$5:K$1009))</f>
        <v>0</v>
      </c>
      <c r="J580" s="91">
        <f t="array" ref="J580">SUM(($M580=(C_A08c!$C$5:$C$1009))*($N580=(C_A08c!$D$5:K$1009))*(C_A08c!L$5:L$1009))</f>
        <v>0</v>
      </c>
      <c r="K580" s="91">
        <f t="array" ref="K580">SUM(($M580=(C_A08c!$C$5:$C$1009))*($N580=(C_A08c!$D$5:L$1009))*(C_A08c!M$5:M$1009))</f>
        <v>0</v>
      </c>
      <c r="L580" s="23"/>
      <c r="M580" s="295" t="s">
        <v>366</v>
      </c>
      <c r="N580" s="295" t="s">
        <v>251</v>
      </c>
      <c r="O580" s="296"/>
    </row>
    <row r="581" spans="1:15" s="18" customFormat="1" x14ac:dyDescent="0.2">
      <c r="B581" s="165" t="s">
        <v>185</v>
      </c>
      <c r="C581" s="147">
        <f t="array" ref="C581">SUM(($M581=(C_A08c!$C$5:$C$1009))*($N581=(C_A08c!$D$5:D$1009))*(C_A08c!E$5:E$1009))</f>
        <v>0</v>
      </c>
      <c r="D581" s="147">
        <f t="array" ref="D581">SUM(($M581=(C_A08c!$C$5:$C$1009))*($N581=(C_A08c!$D$5:E$1009))*(C_A08c!F$5:F$1009))</f>
        <v>0</v>
      </c>
      <c r="E581" s="147">
        <f t="array" ref="E581">SUM(($M581=(C_A08c!$C$5:$C$1009))*($N581=(C_A08c!$D$5:F$1009))*(C_A08c!G$5:G$1009))</f>
        <v>0</v>
      </c>
      <c r="F581" s="147">
        <f t="array" ref="F581">SUM(($M581=(C_A08c!$C$5:$C$1009))*($N581=(C_A08c!$D$5:G$1009))*(C_A08c!H$5:H$1009))</f>
        <v>0</v>
      </c>
      <c r="G581" s="147">
        <f t="array" ref="G581">SUM(($M581=(C_A08c!$C$5:$C$1009))*($N581=(C_A08c!$D$5:H$1009))*(C_A08c!I$5:I$1009))</f>
        <v>24.558624143326</v>
      </c>
      <c r="H581" s="147">
        <f t="array" ref="H581">SUM(($M581=(C_A08c!$C$5:$C$1009))*($N581=(C_A08c!$D$5:I$1009))*(C_A08c!J$5:J$1009))</f>
        <v>30.743280058951001</v>
      </c>
      <c r="I581" s="147">
        <f t="array" ref="I581">SUM(($M581=(C_A08c!$C$5:$C$1009))*($N581=(C_A08c!$D$5:J$1009))*(C_A08c!K$5:K$1009))</f>
        <v>35.483875319139997</v>
      </c>
      <c r="J581" s="147">
        <f t="array" ref="J581">SUM(($M581=(C_A08c!$C$5:$C$1009))*($N581=(C_A08c!$D$5:K$1009))*(C_A08c!L$5:L$1009))</f>
        <v>130.94937848287799</v>
      </c>
      <c r="K581" s="147">
        <f t="array" ref="K581">SUM(($M581=(C_A08c!$C$5:$C$1009))*($N581=(C_A08c!$D$5:L$1009))*(C_A08c!M$5:M$1009))</f>
        <v>118.643210851113</v>
      </c>
      <c r="L581" s="23"/>
      <c r="M581" s="296" t="s">
        <v>243</v>
      </c>
      <c r="N581" s="295" t="s">
        <v>251</v>
      </c>
      <c r="O581" s="296"/>
    </row>
    <row r="582" spans="1:15" s="18" customFormat="1" x14ac:dyDescent="0.2">
      <c r="B582" s="172" t="s">
        <v>184</v>
      </c>
      <c r="C582" s="91">
        <f t="array" ref="C582">SUM(($M582=(C_A08c!$C$5:$C$1009))*($N582=(C_A08c!$D$5:D$1009))*(C_A08c!E$5:E$1009))</f>
        <v>74.7465656814</v>
      </c>
      <c r="D582" s="91">
        <f t="array" ref="D582">SUM(($M582=(C_A08c!$C$5:$C$1009))*($N582=(C_A08c!$D$5:E$1009))*(C_A08c!F$5:F$1009))</f>
        <v>49.831043787600002</v>
      </c>
      <c r="E582" s="91">
        <f t="array" ref="E582">SUM(($M582=(C_A08c!$C$5:$C$1009))*($N582=(C_A08c!$D$5:F$1009))*(C_A08c!G$5:G$1009))</f>
        <v>24.915521893800001</v>
      </c>
      <c r="F582" s="91">
        <f t="array" ref="F582">SUM(($M582=(C_A08c!$C$5:$C$1009))*($N582=(C_A08c!$D$5:G$1009))*(C_A08c!H$5:H$1009))</f>
        <v>15.529806057495</v>
      </c>
      <c r="G582" s="91">
        <f t="array" ref="G582">SUM(($M582=(C_A08c!$C$5:$C$1009))*($N582=(C_A08c!$D$5:H$1009))*(C_A08c!I$5:I$1009))</f>
        <v>19.429717901065999</v>
      </c>
      <c r="H582" s="91">
        <f t="array" ref="H582">SUM(($M582=(C_A08c!$C$5:$C$1009))*($N582=(C_A08c!$D$5:I$1009))*(C_A08c!J$5:J$1009))</f>
        <v>77.111071210481995</v>
      </c>
      <c r="I582" s="91">
        <f t="array" ref="I582">SUM(($M582=(C_A08c!$C$5:$C$1009))*($N582=(C_A08c!$D$5:J$1009))*(C_A08c!K$5:K$1009))</f>
        <v>70.55411797778801</v>
      </c>
      <c r="J582" s="91">
        <f t="array" ref="J582">SUM(($M582=(C_A08c!$C$5:$C$1009))*($N582=(C_A08c!$D$5:K$1009))*(C_A08c!L$5:L$1009))</f>
        <v>111.13217392240799</v>
      </c>
      <c r="K582" s="91">
        <f t="array" ref="K582">SUM(($M582=(C_A08c!$C$5:$C$1009))*($N582=(C_A08c!$D$5:L$1009))*(C_A08c!M$5:M$1009))</f>
        <v>79.272600580649993</v>
      </c>
      <c r="L582" s="23"/>
      <c r="M582" s="295" t="s">
        <v>244</v>
      </c>
      <c r="N582" s="295" t="s">
        <v>251</v>
      </c>
      <c r="O582" s="296"/>
    </row>
    <row r="583" spans="1:15" s="18" customFormat="1" x14ac:dyDescent="0.2">
      <c r="A583" s="17"/>
      <c r="B583" s="165" t="s">
        <v>245</v>
      </c>
      <c r="C583" s="147">
        <f>SUM(($M583=(C_A08c!$C$5:$C$1009))*($N583=(C_A08c!$D$5:D$1009))*(C_A08c!E$5:E$1009)+($O583=(C_A08c!$C$5:$C$1009))*($N583=(C_A08c!$D$5:D$1009))*(C_A08c!E$5:E$1009))</f>
        <v>0</v>
      </c>
      <c r="D583" s="147">
        <f t="array" ref="D583">SUM(($M583=(C_A08c!$C$5:$C$1009))*($N583=(C_A08c!$D$5:E$1009))*(C_A08c!F$5:F$1009)+($O583=(C_A08c!$C$5:$C$1009))*($N583=(C_A08c!$D$5:E$1009))*(C_A08c!F$5:F$1009))</f>
        <v>43.493399251801002</v>
      </c>
      <c r="E583" s="147">
        <f t="array" ref="E583">SUM(($M583=(C_A08c!$C$5:$C$1009))*($N583=(C_A08c!$D$5:F$1009))*(C_A08c!G$5:G$1009)+($O583=(C_A08c!$C$5:$C$1009))*($N583=(C_A08c!$D$5:F$1009))*(C_A08c!G$5:G$1009))</f>
        <v>0</v>
      </c>
      <c r="F583" s="147">
        <f t="array" ref="F583">SUM(($M583=(C_A08c!$C$5:$C$1009))*($N583=(C_A08c!$D$5:G$1009))*(C_A08c!H$5:H$1009)+($O583=(C_A08c!$C$5:$C$1009))*($N583=(C_A08c!$D$5:G$1009))*(C_A08c!H$5:H$1009))</f>
        <v>0</v>
      </c>
      <c r="G583" s="147">
        <f t="array" ref="G583">SUM(($M583=(C_A08c!$C$5:$C$1009))*($N583=(C_A08c!$D$5:H$1009))*(C_A08c!I$5:I$1009)+($O583=(C_A08c!$C$5:$C$1009))*($N583=(C_A08c!$D$5:H$1009))*(C_A08c!I$5:I$1009))</f>
        <v>112.33815976164099</v>
      </c>
      <c r="H583" s="147">
        <f t="array" ref="H583">SUM(($M583=(C_A08c!$C$5:$C$1009))*($N583=(C_A08c!$D$5:I$1009))*(C_A08c!J$5:J$1009)+($O583=(C_A08c!$C$5:$C$1009))*($N583=(C_A08c!$D$5:I$1009))*(C_A08c!J$5:J$1009))</f>
        <v>316.20096953676602</v>
      </c>
      <c r="I583" s="147">
        <f t="array" ref="I583">SUM(($M583=(C_A08c!$C$5:$C$1009))*($N583=(C_A08c!$D$5:J$1009))*(C_A08c!K$5:K$1009)+($O583=(C_A08c!$C$5:$C$1009))*($N583=(C_A08c!$D$5:J$1009))*(C_A08c!K$5:K$1009))</f>
        <v>323.71899176598401</v>
      </c>
      <c r="J583" s="147">
        <f t="array" ref="J583">SUM(($M583=(C_A08c!$C$5:$C$1009))*($N583=(C_A08c!$D$5:K$1009))*(C_A08c!L$5:L$1009)+($O583=(C_A08c!$C$5:$C$1009))*($N583=(C_A08c!$D$5:K$1009))*(C_A08c!L$5:L$1009))</f>
        <v>191.403660253938</v>
      </c>
      <c r="K583" s="147">
        <f t="array" ref="K583">SUM(($M583=(C_A08c!$C$5:$C$1009))*($N583=(C_A08c!$D$5:L$1009))*(C_A08c!M$5:M$1009)+($O583=(C_A08c!$C$5:$C$1009))*($N583=(C_A08c!$D$5:L$1009))*(C_A08c!M$5:M$1009))</f>
        <v>3.8325630490460001</v>
      </c>
      <c r="L583" s="23"/>
      <c r="M583" s="296" t="s">
        <v>278</v>
      </c>
      <c r="N583" s="295" t="s">
        <v>251</v>
      </c>
      <c r="O583" s="296" t="s">
        <v>320</v>
      </c>
    </row>
    <row r="584" spans="1:15" s="18" customFormat="1" x14ac:dyDescent="0.2">
      <c r="B584" s="75" t="s">
        <v>423</v>
      </c>
      <c r="C584" s="91">
        <f t="array" ref="C584">SUM(($M584=(C_A08c!$C$5:$C$1009))*($N584=(C_A08c!$D$5:D$1009))*(C_A08c!E$5:E$1009))</f>
        <v>0</v>
      </c>
      <c r="D584" s="91">
        <f t="array" ref="D584">SUM(($M584=(C_A08c!$C$5:$C$1009))*($N584=(C_A08c!$D$5:E$1009))*(C_A08c!F$5:F$1009))</f>
        <v>0</v>
      </c>
      <c r="E584" s="91">
        <f t="array" ref="E584">SUM(($M584=(C_A08c!$C$5:$C$1009))*($N584=(C_A08c!$D$5:F$1009))*(C_A08c!G$5:G$1009))</f>
        <v>0</v>
      </c>
      <c r="F584" s="91">
        <f t="array" ref="F584">SUM(($M584=(C_A08c!$C$5:$C$1009))*($N584=(C_A08c!$D$5:G$1009))*(C_A08c!H$5:H$1009))</f>
        <v>7.7476782122029997</v>
      </c>
      <c r="G584" s="91">
        <f t="array" ref="G584">SUM(($M584=(C_A08c!$C$5:$C$1009))*($N584=(C_A08c!$D$5:H$1009))*(C_A08c!I$5:I$1009))</f>
        <v>53.825944308463001</v>
      </c>
      <c r="H584" s="91">
        <f t="array" ref="H584">SUM(($M584=(C_A08c!$C$5:$C$1009))*($N584=(C_A08c!$D$5:I$1009))*(C_A08c!J$5:J$1009))</f>
        <v>109.672460464981</v>
      </c>
      <c r="I584" s="91">
        <f t="array" ref="I584">SUM(($M584=(C_A08c!$C$5:$C$1009))*($N584=(C_A08c!$D$5:J$1009))*(C_A08c!K$5:K$1009))</f>
        <v>147.39670919547598</v>
      </c>
      <c r="J584" s="91">
        <f t="array" ref="J584">SUM(($M584=(C_A08c!$C$5:$C$1009))*($N584=(C_A08c!$D$5:K$1009))*(C_A08c!L$5:L$1009))</f>
        <v>163.20272013141903</v>
      </c>
      <c r="K584" s="91">
        <f t="array" ref="K584">SUM(($M584=(C_A08c!$C$5:$C$1009))*($N584=(C_A08c!$D$5:L$1009))*(C_A08c!M$5:M$1009))</f>
        <v>168.587065510966</v>
      </c>
      <c r="L584" s="23"/>
      <c r="M584" s="296" t="s">
        <v>201</v>
      </c>
      <c r="N584" s="295" t="s">
        <v>251</v>
      </c>
      <c r="O584" s="296"/>
    </row>
    <row r="585" spans="1:15" s="18" customFormat="1" ht="16" thickBot="1" x14ac:dyDescent="0.25">
      <c r="B585" s="74" t="s">
        <v>65</v>
      </c>
      <c r="C585" s="147">
        <f t="array" ref="C585">SUM(($M585=(C_A08c!$C$5:$C$1009))*($N585=(C_A08c!$D$5:D$1009))*(C_A08c!E$5:E$1009))</f>
        <v>0</v>
      </c>
      <c r="D585" s="147">
        <f t="array" ref="D585">SUM(($M585=(C_A08c!$C$5:$C$1009))*($N585=(C_A08c!$D$5:E$1009))*(C_A08c!F$5:F$1009))</f>
        <v>0</v>
      </c>
      <c r="E585" s="147">
        <f t="array" ref="E585">SUM(($M585=(C_A08c!$C$5:$C$1009))*($N585=(C_A08c!$D$5:F$1009))*(C_A08c!G$5:G$1009))</f>
        <v>0</v>
      </c>
      <c r="F585" s="147">
        <f t="array" ref="F585">SUM(($M585=(C_A08c!$C$5:$C$1009))*($N585=(C_A08c!$D$5:G$1009))*(C_A08c!H$5:H$1009))</f>
        <v>0</v>
      </c>
      <c r="G585" s="147">
        <f t="array" ref="G585">SUM(($M585=(C_A08c!$C$5:$C$1009))*($N585=(C_A08c!$D$5:H$1009))*(C_A08c!I$5:I$1009))</f>
        <v>0</v>
      </c>
      <c r="H585" s="147">
        <f t="array" ref="H585">SUM(($M585=(C_A08c!$C$5:$C$1009))*($N585=(C_A08c!$D$5:I$1009))*(C_A08c!J$5:J$1009))</f>
        <v>0</v>
      </c>
      <c r="I585" s="147">
        <f t="array" ref="I585">SUM(($M585=(C_A08c!$C$5:$C$1009))*($N585=(C_A08c!$D$5:J$1009))*(C_A08c!K$5:K$1009))</f>
        <v>0</v>
      </c>
      <c r="J585" s="147">
        <f t="array" ref="J585">SUM(($M585=(C_A08c!$C$5:$C$1009))*($N585=(C_A08c!$D$5:K$1009))*(C_A08c!L$5:L$1009))</f>
        <v>0</v>
      </c>
      <c r="K585" s="147">
        <f t="array" ref="K585">SUM(($M585=(C_A08c!$C$5:$C$1009))*($N585=(C_A08c!$D$5:L$1009))*(C_A08c!M$5:M$1009))</f>
        <v>0</v>
      </c>
      <c r="L585" s="23"/>
      <c r="M585" s="295" t="s">
        <v>249</v>
      </c>
      <c r="N585" s="295" t="s">
        <v>251</v>
      </c>
      <c r="O585" s="296"/>
    </row>
    <row r="586" spans="1:15" s="18" customFormat="1" ht="17" thickTop="1" thickBot="1" x14ac:dyDescent="0.25">
      <c r="B586" s="137" t="s">
        <v>10</v>
      </c>
      <c r="C586" s="138">
        <f>SUM(C578:C585)</f>
        <v>3408.6307860815991</v>
      </c>
      <c r="D586" s="138">
        <f t="shared" ref="D586:J586" si="75">SUM(D578:D585)</f>
        <v>3095.1346052140107</v>
      </c>
      <c r="E586" s="138">
        <f t="shared" si="75"/>
        <v>3408.2347733862093</v>
      </c>
      <c r="F586" s="138">
        <f t="shared" si="75"/>
        <v>2720.7467668581712</v>
      </c>
      <c r="G586" s="138">
        <f t="shared" si="75"/>
        <v>2658.0322978499457</v>
      </c>
      <c r="H586" s="138">
        <f t="shared" si="75"/>
        <v>2514.2359617852162</v>
      </c>
      <c r="I586" s="138">
        <f t="shared" si="75"/>
        <v>2456.166092310676</v>
      </c>
      <c r="J586" s="138">
        <f t="shared" si="75"/>
        <v>2541.6935694166555</v>
      </c>
      <c r="K586" s="138">
        <f>SUM(K578:K585)</f>
        <v>2597.9041331285566</v>
      </c>
      <c r="L586" s="23"/>
      <c r="M586" s="296"/>
      <c r="N586" s="296"/>
      <c r="O586" s="296"/>
    </row>
    <row r="587" spans="1:15" s="18" customFormat="1" ht="16" thickTop="1" x14ac:dyDescent="0.2">
      <c r="B587" s="106" t="s">
        <v>252</v>
      </c>
      <c r="C587" s="136"/>
      <c r="D587" s="136"/>
      <c r="E587" s="136"/>
      <c r="F587" s="136"/>
      <c r="G587" s="136"/>
      <c r="H587" s="136"/>
      <c r="I587" s="136"/>
      <c r="J587" s="136"/>
      <c r="K587" s="136"/>
      <c r="L587" s="23"/>
      <c r="M587" s="296"/>
      <c r="N587" s="296"/>
      <c r="O587" s="296"/>
    </row>
    <row r="588" spans="1:15" s="18" customFormat="1" x14ac:dyDescent="0.2">
      <c r="B588" s="165" t="s">
        <v>240</v>
      </c>
      <c r="C588" s="147">
        <f t="array" ref="C588">SUM(($M588=(C_A08c!$C$5:$C$1009))*($N588=(C_A08c!$D$5:D$1009))*(C_A08c!E$5:E$1009))</f>
        <v>18.391244070023998</v>
      </c>
      <c r="D588" s="147">
        <f t="array" ref="D588">SUM(($M588=(C_A08c!$C$5:$C$1009))*($N588=(C_A08c!$D$5:E$1009))*(C_A08c!F$5:F$1009))</f>
        <v>126.06780471482502</v>
      </c>
      <c r="E588" s="147">
        <f t="array" ref="E588">SUM(($M588=(C_A08c!$C$5:$C$1009))*($N588=(C_A08c!$D$5:F$1009))*(C_A08c!G$5:G$1009))</f>
        <v>254.91410751504</v>
      </c>
      <c r="F588" s="147">
        <f t="array" ref="F588">SUM(($M588=(C_A08c!$C$5:$C$1009))*($N588=(C_A08c!$D$5:G$1009))*(C_A08c!H$5:H$1009))</f>
        <v>387.47476010174296</v>
      </c>
      <c r="G588" s="147">
        <f t="array" ref="G588">SUM(($M588=(C_A08c!$C$5:$C$1009))*($N588=(C_A08c!$D$5:H$1009))*(C_A08c!I$5:I$1009))</f>
        <v>396.94469615252297</v>
      </c>
      <c r="H588" s="147">
        <f t="array" ref="H588">SUM(($M588=(C_A08c!$C$5:$C$1009))*($N588=(C_A08c!$D$5:I$1009))*(C_A08c!J$5:J$1009))</f>
        <v>389.55069845327995</v>
      </c>
      <c r="I588" s="147">
        <f t="array" ref="I588">SUM(($M588=(C_A08c!$C$5:$C$1009))*($N588=(C_A08c!$D$5:J$1009))*(C_A08c!K$5:K$1009))</f>
        <v>377.01606190158799</v>
      </c>
      <c r="J588" s="147">
        <f t="array" ref="J588">SUM(($M588=(C_A08c!$C$5:$C$1009))*($N588=(C_A08c!$D$5:K$1009))*(C_A08c!L$5:L$1009))</f>
        <v>370.44131200218203</v>
      </c>
      <c r="K588" s="147">
        <f t="array" ref="K588">SUM(($M588=(C_A08c!$C$5:$C$1009))*($N588=(C_A08c!$D$5:L$1009))*(C_A08c!M$5:M$1009))</f>
        <v>357.45710573040509</v>
      </c>
      <c r="L588" s="23"/>
      <c r="M588" s="296" t="s">
        <v>202</v>
      </c>
      <c r="N588" s="295" t="s">
        <v>253</v>
      </c>
      <c r="O588" s="296"/>
    </row>
    <row r="589" spans="1:15" s="18" customFormat="1" x14ac:dyDescent="0.2">
      <c r="B589" s="172" t="s">
        <v>242</v>
      </c>
      <c r="C589" s="91">
        <f t="array" ref="C589">SUM(($M589=(C_A08c!$C$5:$C$1009))*($N589=(C_A08c!$D$5:D$1009))*(C_A08c!E$5:E$1009))</f>
        <v>378.67403240784</v>
      </c>
      <c r="D589" s="91">
        <f t="array" ref="D589">SUM(($M589=(C_A08c!$C$5:$C$1009))*($N589=(C_A08c!$D$5:E$1009))*(C_A08c!F$5:F$1009))</f>
        <v>272.21614871001896</v>
      </c>
      <c r="E589" s="91">
        <f t="array" ref="E589">SUM(($M589=(C_A08c!$C$5:$C$1009))*($N589=(C_A08c!$D$5:F$1009))*(C_A08c!G$5:G$1009))</f>
        <v>145.991471240739</v>
      </c>
      <c r="F589" s="91">
        <f t="array" ref="F589">SUM(($M589=(C_A08c!$C$5:$C$1009))*($N589=(C_A08c!$D$5:G$1009))*(C_A08c!H$5:H$1009))</f>
        <v>11.295310726547999</v>
      </c>
      <c r="G589" s="91">
        <f t="array" ref="G589">SUM(($M589=(C_A08c!$C$5:$C$1009))*($N589=(C_A08c!$D$5:H$1009))*(C_A08c!I$5:I$1009))</f>
        <v>0</v>
      </c>
      <c r="H589" s="91">
        <f t="array" ref="H589">SUM(($M589=(C_A08c!$C$5:$C$1009))*($N589=(C_A08c!$D$5:I$1009))*(C_A08c!J$5:J$1009))</f>
        <v>0</v>
      </c>
      <c r="I589" s="91">
        <f t="array" ref="I589">SUM(($M589=(C_A08c!$C$5:$C$1009))*($N589=(C_A08c!$D$5:J$1009))*(C_A08c!K$5:K$1009))</f>
        <v>0</v>
      </c>
      <c r="J589" s="91">
        <f t="array" ref="J589">SUM(($M589=(C_A08c!$C$5:$C$1009))*($N589=(C_A08c!$D$5:K$1009))*(C_A08c!L$5:L$1009))</f>
        <v>0</v>
      </c>
      <c r="K589" s="91">
        <f t="array" ref="K589">SUM(($M589=(C_A08c!$C$5:$C$1009))*($N589=(C_A08c!$D$5:L$1009))*(C_A08c!M$5:M$1009))</f>
        <v>0</v>
      </c>
      <c r="L589" s="23"/>
      <c r="M589" s="295" t="s">
        <v>200</v>
      </c>
      <c r="N589" s="295" t="s">
        <v>253</v>
      </c>
      <c r="O589" s="296"/>
    </row>
    <row r="590" spans="1:15" s="18" customFormat="1" x14ac:dyDescent="0.2">
      <c r="B590" s="172" t="s">
        <v>369</v>
      </c>
      <c r="C590" s="91">
        <f t="array" ref="C590">SUM(($M590=(C_A08c!$C$5:$C$1009))*($N590=(C_A08c!$D$5:D$1009))*(C_A08c!E$5:E$1009))</f>
        <v>0</v>
      </c>
      <c r="D590" s="91">
        <f t="array" ref="D590">SUM(($M590=(C_A08c!$C$5:$C$1009))*($N590=(C_A08c!$D$5:E$1009))*(C_A08c!F$5:F$1009))</f>
        <v>0</v>
      </c>
      <c r="E590" s="91">
        <f t="array" ref="E590">SUM(($M590=(C_A08c!$C$5:$C$1009))*($N590=(C_A08c!$D$5:F$1009))*(C_A08c!G$5:G$1009))</f>
        <v>0</v>
      </c>
      <c r="F590" s="91">
        <f t="array" ref="F590">SUM(($M590=(C_A08c!$C$5:$C$1009))*($N590=(C_A08c!$D$5:G$1009))*(C_A08c!H$5:H$1009))</f>
        <v>0</v>
      </c>
      <c r="G590" s="91">
        <f t="array" ref="G590">SUM(($M590=(C_A08c!$C$5:$C$1009))*($N590=(C_A08c!$D$5:H$1009))*(C_A08c!I$5:I$1009))</f>
        <v>0</v>
      </c>
      <c r="H590" s="91">
        <f t="array" ref="H590">SUM(($M590=(C_A08c!$C$5:$C$1009))*($N590=(C_A08c!$D$5:I$1009))*(C_A08c!J$5:J$1009))</f>
        <v>0</v>
      </c>
      <c r="I590" s="91">
        <f t="array" ref="I590">SUM(($M590=(C_A08c!$C$5:$C$1009))*($N590=(C_A08c!$D$5:J$1009))*(C_A08c!K$5:K$1009))</f>
        <v>0</v>
      </c>
      <c r="J590" s="91">
        <f t="array" ref="J590">SUM(($M590=(C_A08c!$C$5:$C$1009))*($N590=(C_A08c!$D$5:K$1009))*(C_A08c!L$5:L$1009))</f>
        <v>0</v>
      </c>
      <c r="K590" s="91">
        <f t="array" ref="K590">SUM(($M590=(C_A08c!$C$5:$C$1009))*($N590=(C_A08c!$D$5:L$1009))*(C_A08c!M$5:M$1009))</f>
        <v>0</v>
      </c>
      <c r="L590" s="23"/>
      <c r="M590" s="295" t="s">
        <v>366</v>
      </c>
      <c r="N590" s="295" t="s">
        <v>253</v>
      </c>
      <c r="O590" s="296"/>
    </row>
    <row r="591" spans="1:15" s="18" customFormat="1" x14ac:dyDescent="0.2">
      <c r="B591" s="165" t="s">
        <v>185</v>
      </c>
      <c r="C591" s="147">
        <f t="array" ref="C591">SUM(($M591=(C_A08c!$C$5:$C$1009))*($N591=(C_A08c!$D$5:D$1009))*(C_A08c!E$5:E$1009))</f>
        <v>17.419176961992001</v>
      </c>
      <c r="D591" s="147">
        <f t="array" ref="D591">SUM(($M591=(C_A08c!$C$5:$C$1009))*($N591=(C_A08c!$D$5:E$1009))*(C_A08c!F$5:F$1009))</f>
        <v>11.612784641328</v>
      </c>
      <c r="E591" s="147">
        <f t="array" ref="E591">SUM(($M591=(C_A08c!$C$5:$C$1009))*($N591=(C_A08c!$D$5:F$1009))*(C_A08c!G$5:G$1009))</f>
        <v>5.806392320664</v>
      </c>
      <c r="F591" s="147">
        <f t="array" ref="F591">SUM(($M591=(C_A08c!$C$5:$C$1009))*($N591=(C_A08c!$D$5:G$1009))*(C_A08c!H$5:H$1009))</f>
        <v>0</v>
      </c>
      <c r="G591" s="147">
        <f t="array" ref="G591">SUM(($M591=(C_A08c!$C$5:$C$1009))*($N591=(C_A08c!$D$5:H$1009))*(C_A08c!I$5:I$1009))</f>
        <v>0</v>
      </c>
      <c r="H591" s="147">
        <f t="array" ref="H591">SUM(($M591=(C_A08c!$C$5:$C$1009))*($N591=(C_A08c!$D$5:I$1009))*(C_A08c!J$5:J$1009))</f>
        <v>0</v>
      </c>
      <c r="I591" s="147">
        <f t="array" ref="I591">SUM(($M591=(C_A08c!$C$5:$C$1009))*($N591=(C_A08c!$D$5:J$1009))*(C_A08c!K$5:K$1009))</f>
        <v>0</v>
      </c>
      <c r="J591" s="147">
        <f t="array" ref="J591">SUM(($M591=(C_A08c!$C$5:$C$1009))*($N591=(C_A08c!$D$5:K$1009))*(C_A08c!L$5:L$1009))</f>
        <v>0</v>
      </c>
      <c r="K591" s="147">
        <f t="array" ref="K591">SUM(($M591=(C_A08c!$C$5:$C$1009))*($N591=(C_A08c!$D$5:L$1009))*(C_A08c!M$5:M$1009))</f>
        <v>0</v>
      </c>
      <c r="L591" s="23"/>
      <c r="M591" s="296" t="s">
        <v>243</v>
      </c>
      <c r="N591" s="295" t="s">
        <v>253</v>
      </c>
      <c r="O591" s="296"/>
    </row>
    <row r="592" spans="1:15" s="18" customFormat="1" x14ac:dyDescent="0.2">
      <c r="B592" s="172" t="s">
        <v>184</v>
      </c>
      <c r="C592" s="91">
        <f t="array" ref="C592">SUM(($M592=(C_A08c!$C$5:$C$1009))*($N592=(C_A08c!$D$5:D$1009))*(C_A08c!E$5:E$1009))</f>
        <v>0</v>
      </c>
      <c r="D592" s="91">
        <f t="array" ref="D592">SUM(($M592=(C_A08c!$C$5:$C$1009))*($N592=(C_A08c!$D$5:E$1009))*(C_A08c!F$5:F$1009))</f>
        <v>0</v>
      </c>
      <c r="E592" s="91">
        <f t="array" ref="E592">SUM(($M592=(C_A08c!$C$5:$C$1009))*($N592=(C_A08c!$D$5:F$1009))*(C_A08c!G$5:G$1009))</f>
        <v>0</v>
      </c>
      <c r="F592" s="91">
        <f t="array" ref="F592">SUM(($M592=(C_A08c!$C$5:$C$1009))*($N592=(C_A08c!$D$5:G$1009))*(C_A08c!H$5:H$1009))</f>
        <v>0</v>
      </c>
      <c r="G592" s="91">
        <f t="array" ref="G592">SUM(($M592=(C_A08c!$C$5:$C$1009))*($N592=(C_A08c!$D$5:H$1009))*(C_A08c!I$5:I$1009))</f>
        <v>0</v>
      </c>
      <c r="H592" s="91">
        <f t="array" ref="H592">SUM(($M592=(C_A08c!$C$5:$C$1009))*($N592=(C_A08c!$D$5:I$1009))*(C_A08c!J$5:J$1009))</f>
        <v>0</v>
      </c>
      <c r="I592" s="91">
        <f t="array" ref="I592">SUM(($M592=(C_A08c!$C$5:$C$1009))*($N592=(C_A08c!$D$5:J$1009))*(C_A08c!K$5:K$1009))</f>
        <v>0</v>
      </c>
      <c r="J592" s="91">
        <f t="array" ref="J592">SUM(($M592=(C_A08c!$C$5:$C$1009))*($N592=(C_A08c!$D$5:K$1009))*(C_A08c!L$5:L$1009))</f>
        <v>0</v>
      </c>
      <c r="K592" s="91">
        <f t="array" ref="K592">SUM(($M592=(C_A08c!$C$5:$C$1009))*($N592=(C_A08c!$D$5:L$1009))*(C_A08c!M$5:M$1009))</f>
        <v>0</v>
      </c>
      <c r="L592" s="23"/>
      <c r="M592" s="295" t="s">
        <v>244</v>
      </c>
      <c r="N592" s="295" t="s">
        <v>253</v>
      </c>
      <c r="O592" s="296"/>
    </row>
    <row r="593" spans="1:15" s="18" customFormat="1" x14ac:dyDescent="0.2">
      <c r="A593" s="17"/>
      <c r="B593" s="165" t="s">
        <v>245</v>
      </c>
      <c r="C593" s="147">
        <f>SUM(($M593=(C_A08c!$C$5:$C$1009))*($N593=(C_A08c!$D$5:D$1009))*(C_A08c!E$5:E$1009)+($O593=(C_A08c!$C$5:$C$1009))*($N593=(C_A08c!$D$5:D$1009))*(C_A08c!E$5:E$1009))</f>
        <v>0</v>
      </c>
      <c r="D593" s="147">
        <f t="array" ref="D593">SUM(($M593=(C_A08c!$C$5:$C$1009))*($N593=(C_A08c!$D$5:E$1009))*(C_A08c!F$5:F$1009)+($O593=(C_A08c!$C$5:$C$1009))*($N593=(C_A08c!$D$5:E$1009))*(C_A08c!F$5:F$1009))</f>
        <v>0</v>
      </c>
      <c r="E593" s="147">
        <f t="array" ref="E593">SUM(($M593=(C_A08c!$C$5:$C$1009))*($N593=(C_A08c!$D$5:F$1009))*(C_A08c!G$5:G$1009)+($O593=(C_A08c!$C$5:$C$1009))*($N593=(C_A08c!$D$5:F$1009))*(C_A08c!G$5:G$1009))</f>
        <v>0</v>
      </c>
      <c r="F593" s="147">
        <f t="array" ref="F593">SUM(($M593=(C_A08c!$C$5:$C$1009))*($N593=(C_A08c!$D$5:G$1009))*(C_A08c!H$5:H$1009)+($O593=(C_A08c!$C$5:$C$1009))*($N593=(C_A08c!$D$5:G$1009))*(C_A08c!H$5:H$1009))</f>
        <v>0</v>
      </c>
      <c r="G593" s="147">
        <f t="array" ref="G593">SUM(($M593=(C_A08c!$C$5:$C$1009))*($N593=(C_A08c!$D$5:H$1009))*(C_A08c!I$5:I$1009)+($O593=(C_A08c!$C$5:$C$1009))*($N593=(C_A08c!$D$5:H$1009))*(C_A08c!I$5:I$1009))</f>
        <v>0</v>
      </c>
      <c r="H593" s="147">
        <f t="array" ref="H593">SUM(($M593=(C_A08c!$C$5:$C$1009))*($N593=(C_A08c!$D$5:I$1009))*(C_A08c!J$5:J$1009)+($O593=(C_A08c!$C$5:$C$1009))*($N593=(C_A08c!$D$5:I$1009))*(C_A08c!J$5:J$1009))</f>
        <v>0</v>
      </c>
      <c r="I593" s="147">
        <f t="array" ref="I593">SUM(($M593=(C_A08c!$C$5:$C$1009))*($N593=(C_A08c!$D$5:J$1009))*(C_A08c!K$5:K$1009)+($O593=(C_A08c!$C$5:$C$1009))*($N593=(C_A08c!$D$5:J$1009))*(C_A08c!K$5:K$1009))</f>
        <v>0</v>
      </c>
      <c r="J593" s="147">
        <f t="array" ref="J593">SUM(($M593=(C_A08c!$C$5:$C$1009))*($N593=(C_A08c!$D$5:K$1009))*(C_A08c!L$5:L$1009)+($O593=(C_A08c!$C$5:$C$1009))*($N593=(C_A08c!$D$5:K$1009))*(C_A08c!L$5:L$1009))</f>
        <v>0</v>
      </c>
      <c r="K593" s="147">
        <f t="array" ref="K593">SUM(($M593=(C_A08c!$C$5:$C$1009))*($N593=(C_A08c!$D$5:L$1009))*(C_A08c!M$5:M$1009)+($O593=(C_A08c!$C$5:$C$1009))*($N593=(C_A08c!$D$5:L$1009))*(C_A08c!M$5:M$1009))</f>
        <v>0</v>
      </c>
      <c r="L593" s="23"/>
      <c r="M593" s="296" t="s">
        <v>278</v>
      </c>
      <c r="N593" s="295" t="s">
        <v>253</v>
      </c>
      <c r="O593" s="296" t="s">
        <v>320</v>
      </c>
    </row>
    <row r="594" spans="1:15" s="18" customFormat="1" x14ac:dyDescent="0.2">
      <c r="B594" s="75" t="s">
        <v>423</v>
      </c>
      <c r="C594" s="91">
        <f t="array" ref="C594">SUM(($M594=(C_A08c!$C$5:$C$1009))*($N594=(C_A08c!$D$5:D$1009))*(C_A08c!E$5:E$1009))</f>
        <v>0</v>
      </c>
      <c r="D594" s="91">
        <f t="array" ref="D594">SUM(($M594=(C_A08c!$C$5:$C$1009))*($N594=(C_A08c!$D$5:E$1009))*(C_A08c!F$5:F$1009))</f>
        <v>0</v>
      </c>
      <c r="E594" s="91">
        <f t="array" ref="E594">SUM(($M594=(C_A08c!$C$5:$C$1009))*($N594=(C_A08c!$D$5:F$1009))*(C_A08c!G$5:G$1009))</f>
        <v>0</v>
      </c>
      <c r="F594" s="91">
        <f t="array" ref="F594">SUM(($M594=(C_A08c!$C$5:$C$1009))*($N594=(C_A08c!$D$5:G$1009))*(C_A08c!H$5:H$1009))</f>
        <v>0</v>
      </c>
      <c r="G594" s="91">
        <f t="array" ref="G594">SUM(($M594=(C_A08c!$C$5:$C$1009))*($N594=(C_A08c!$D$5:H$1009))*(C_A08c!I$5:I$1009))</f>
        <v>0</v>
      </c>
      <c r="H594" s="91">
        <f t="array" ref="H594">SUM(($M594=(C_A08c!$C$5:$C$1009))*($N594=(C_A08c!$D$5:I$1009))*(C_A08c!J$5:J$1009))</f>
        <v>0</v>
      </c>
      <c r="I594" s="91">
        <f t="array" ref="I594">SUM(($M594=(C_A08c!$C$5:$C$1009))*($N594=(C_A08c!$D$5:J$1009))*(C_A08c!K$5:K$1009))</f>
        <v>0</v>
      </c>
      <c r="J594" s="91">
        <f t="array" ref="J594">SUM(($M594=(C_A08c!$C$5:$C$1009))*($N594=(C_A08c!$D$5:K$1009))*(C_A08c!L$5:L$1009))</f>
        <v>0</v>
      </c>
      <c r="K594" s="91">
        <f t="array" ref="K594">SUM(($M594=(C_A08c!$C$5:$C$1009))*($N594=(C_A08c!$D$5:L$1009))*(C_A08c!M$5:M$1009))</f>
        <v>0</v>
      </c>
      <c r="L594" s="23"/>
      <c r="M594" s="296" t="s">
        <v>201</v>
      </c>
      <c r="N594" s="295" t="s">
        <v>253</v>
      </c>
      <c r="O594" s="296"/>
    </row>
    <row r="595" spans="1:15" s="18" customFormat="1" ht="16" thickBot="1" x14ac:dyDescent="0.25">
      <c r="B595" s="74" t="s">
        <v>65</v>
      </c>
      <c r="C595" s="147">
        <f t="array" ref="C595">SUM(($M595=(C_A08c!$C$5:$C$1009))*($N595=(C_A08c!$D$5:D$1009))*(C_A08c!E$5:E$1009))</f>
        <v>0</v>
      </c>
      <c r="D595" s="147">
        <f t="array" ref="D595">SUM(($M595=(C_A08c!$C$5:$C$1009))*($N595=(C_A08c!$D$5:E$1009))*(C_A08c!F$5:F$1009))</f>
        <v>0</v>
      </c>
      <c r="E595" s="147">
        <f t="array" ref="E595">SUM(($M595=(C_A08c!$C$5:$C$1009))*($N595=(C_A08c!$D$5:F$1009))*(C_A08c!G$5:G$1009))</f>
        <v>0</v>
      </c>
      <c r="F595" s="147">
        <f t="array" ref="F595">SUM(($M595=(C_A08c!$C$5:$C$1009))*($N595=(C_A08c!$D$5:G$1009))*(C_A08c!H$5:H$1009))</f>
        <v>0</v>
      </c>
      <c r="G595" s="147">
        <f t="array" ref="G595">SUM(($M595=(C_A08c!$C$5:$C$1009))*($N595=(C_A08c!$D$5:H$1009))*(C_A08c!I$5:I$1009))</f>
        <v>0</v>
      </c>
      <c r="H595" s="147">
        <f t="array" ref="H595">SUM(($M595=(C_A08c!$C$5:$C$1009))*($N595=(C_A08c!$D$5:I$1009))*(C_A08c!J$5:J$1009))</f>
        <v>0</v>
      </c>
      <c r="I595" s="147">
        <f t="array" ref="I595">SUM(($M595=(C_A08c!$C$5:$C$1009))*($N595=(C_A08c!$D$5:J$1009))*(C_A08c!K$5:K$1009))</f>
        <v>0</v>
      </c>
      <c r="J595" s="147">
        <f t="array" ref="J595">SUM(($M595=(C_A08c!$C$5:$C$1009))*($N595=(C_A08c!$D$5:K$1009))*(C_A08c!L$5:L$1009))</f>
        <v>0</v>
      </c>
      <c r="K595" s="147">
        <f t="array" ref="K595">SUM(($M595=(C_A08c!$C$5:$C$1009))*($N595=(C_A08c!$D$5:L$1009))*(C_A08c!M$5:M$1009))</f>
        <v>0</v>
      </c>
      <c r="L595" s="23"/>
      <c r="M595" s="295" t="s">
        <v>254</v>
      </c>
      <c r="N595" s="295" t="s">
        <v>253</v>
      </c>
      <c r="O595" s="296"/>
    </row>
    <row r="596" spans="1:15" s="18" customFormat="1" ht="17" thickTop="1" thickBot="1" x14ac:dyDescent="0.25">
      <c r="B596" s="137" t="s">
        <v>10</v>
      </c>
      <c r="C596" s="138">
        <f>SUM(C588:C595)</f>
        <v>414.484453439856</v>
      </c>
      <c r="D596" s="138">
        <f t="shared" ref="D596:J596" si="76">SUM(D588:D595)</f>
        <v>409.89673806617196</v>
      </c>
      <c r="E596" s="138">
        <f t="shared" si="76"/>
        <v>406.71197107644298</v>
      </c>
      <c r="F596" s="138">
        <f t="shared" si="76"/>
        <v>398.77007082829095</v>
      </c>
      <c r="G596" s="138">
        <f t="shared" si="76"/>
        <v>396.94469615252297</v>
      </c>
      <c r="H596" s="138">
        <f t="shared" si="76"/>
        <v>389.55069845327995</v>
      </c>
      <c r="I596" s="138">
        <f t="shared" si="76"/>
        <v>377.01606190158799</v>
      </c>
      <c r="J596" s="138">
        <f t="shared" si="76"/>
        <v>370.44131200218203</v>
      </c>
      <c r="K596" s="138">
        <f>SUM(K588:K595)</f>
        <v>357.45710573040509</v>
      </c>
      <c r="L596" s="23"/>
      <c r="M596" s="296"/>
      <c r="N596" s="296"/>
      <c r="O596" s="296"/>
    </row>
    <row r="597" spans="1:15" s="18" customFormat="1" ht="16" thickTop="1" x14ac:dyDescent="0.2">
      <c r="B597" s="106" t="s">
        <v>255</v>
      </c>
      <c r="C597" s="136"/>
      <c r="D597" s="136"/>
      <c r="E597" s="136"/>
      <c r="F597" s="136"/>
      <c r="G597" s="136"/>
      <c r="H597" s="136"/>
      <c r="I597" s="136"/>
      <c r="J597" s="136"/>
      <c r="K597" s="136"/>
      <c r="L597" s="23"/>
      <c r="M597" s="296"/>
      <c r="N597" s="296"/>
      <c r="O597" s="296"/>
    </row>
    <row r="598" spans="1:15" s="18" customFormat="1" x14ac:dyDescent="0.2">
      <c r="B598" s="165" t="s">
        <v>240</v>
      </c>
      <c r="C598" s="147">
        <f t="array" ref="C598">SUM(($M598=(C_A08c!$C$5:$C$1009))*($N598=(C_A08c!$D$5:D$1009))*(C_A08c!E$5:E$1009))</f>
        <v>17.971527761659999</v>
      </c>
      <c r="D598" s="147">
        <f t="array" ref="D598">SUM(($M598=(C_A08c!$C$5:$C$1009))*($N598=(C_A08c!$D$5:E$1009))*(C_A08c!F$5:F$1009))</f>
        <v>15.863591943034999</v>
      </c>
      <c r="E598" s="147">
        <f t="array" ref="E598">SUM(($M598=(C_A08c!$C$5:$C$1009))*($N598=(C_A08c!$D$5:F$1009))*(C_A08c!G$5:G$1009))</f>
        <v>18.032735158921998</v>
      </c>
      <c r="F598" s="147">
        <f t="array" ref="F598">SUM(($M598=(C_A08c!$C$5:$C$1009))*($N598=(C_A08c!$D$5:G$1009))*(C_A08c!H$5:H$1009))</f>
        <v>11.767671452127001</v>
      </c>
      <c r="G598" s="147">
        <f t="array" ref="G598">SUM(($M598=(C_A08c!$C$5:$C$1009))*($N598=(C_A08c!$D$5:H$1009))*(C_A08c!I$5:I$1009))</f>
        <v>11.813593648175001</v>
      </c>
      <c r="H598" s="147">
        <f t="array" ref="H598">SUM(($M598=(C_A08c!$C$5:$C$1009))*($N598=(C_A08c!$D$5:I$1009))*(C_A08c!J$5:J$1009))</f>
        <v>11.806264259138</v>
      </c>
      <c r="I598" s="147">
        <f t="array" ref="I598">SUM(($M598=(C_A08c!$C$5:$C$1009))*($N598=(C_A08c!$D$5:J$1009))*(C_A08c!K$5:K$1009))</f>
        <v>11.799735561382001</v>
      </c>
      <c r="J598" s="147">
        <f t="array" ref="J598">SUM(($M598=(C_A08c!$C$5:$C$1009))*($N598=(C_A08c!$D$5:K$1009))*(C_A08c!L$5:L$1009))</f>
        <v>11.773932147233998</v>
      </c>
      <c r="K598" s="147">
        <f t="array" ref="K598">SUM(($M598=(C_A08c!$C$5:$C$1009))*($N598=(C_A08c!$D$5:L$1009))*(C_A08c!M$5:M$1009))</f>
        <v>11.748698295554</v>
      </c>
      <c r="L598" s="23"/>
      <c r="M598" s="296" t="s">
        <v>202</v>
      </c>
      <c r="N598" s="295" t="s">
        <v>256</v>
      </c>
      <c r="O598" s="296"/>
    </row>
    <row r="599" spans="1:15" s="18" customFormat="1" x14ac:dyDescent="0.2">
      <c r="B599" s="172" t="s">
        <v>242</v>
      </c>
      <c r="C599" s="91">
        <f t="array" ref="C599">SUM(($M599=(C_A08c!$C$5:$C$1009))*($N599=(C_A08c!$D$5:D$1009))*(C_A08c!E$5:E$1009))</f>
        <v>0</v>
      </c>
      <c r="D599" s="91">
        <f t="array" ref="D599">SUM(($M599=(C_A08c!$C$5:$C$1009))*($N599=(C_A08c!$D$5:E$1009))*(C_A08c!F$5:F$1009))</f>
        <v>0</v>
      </c>
      <c r="E599" s="91">
        <f t="array" ref="E599">SUM(($M599=(C_A08c!$C$5:$C$1009))*($N599=(C_A08c!$D$5:F$1009))*(C_A08c!G$5:G$1009))</f>
        <v>0</v>
      </c>
      <c r="F599" s="91">
        <f t="array" ref="F599">SUM(($M599=(C_A08c!$C$5:$C$1009))*($N599=(C_A08c!$D$5:G$1009))*(C_A08c!H$5:H$1009))</f>
        <v>0</v>
      </c>
      <c r="G599" s="91">
        <f t="array" ref="G599">SUM(($M599=(C_A08c!$C$5:$C$1009))*($N599=(C_A08c!$D$5:H$1009))*(C_A08c!I$5:I$1009))</f>
        <v>0</v>
      </c>
      <c r="H599" s="91">
        <f t="array" ref="H599">SUM(($M599=(C_A08c!$C$5:$C$1009))*($N599=(C_A08c!$D$5:I$1009))*(C_A08c!J$5:J$1009))</f>
        <v>0</v>
      </c>
      <c r="I599" s="91">
        <f t="array" ref="I599">SUM(($M599=(C_A08c!$C$5:$C$1009))*($N599=(C_A08c!$D$5:J$1009))*(C_A08c!K$5:K$1009))</f>
        <v>0</v>
      </c>
      <c r="J599" s="91">
        <f t="array" ref="J599">SUM(($M599=(C_A08c!$C$5:$C$1009))*($N599=(C_A08c!$D$5:K$1009))*(C_A08c!L$5:L$1009))</f>
        <v>0</v>
      </c>
      <c r="K599" s="91">
        <f t="array" ref="K599">SUM(($M599=(C_A08c!$C$5:$C$1009))*($N599=(C_A08c!$D$5:L$1009))*(C_A08c!M$5:M$1009))</f>
        <v>0</v>
      </c>
      <c r="L599" s="23"/>
      <c r="M599" s="295" t="s">
        <v>200</v>
      </c>
      <c r="N599" s="295" t="s">
        <v>256</v>
      </c>
      <c r="O599" s="296"/>
    </row>
    <row r="600" spans="1:15" s="18" customFormat="1" ht="16" thickBot="1" x14ac:dyDescent="0.25">
      <c r="B600" s="172" t="s">
        <v>369</v>
      </c>
      <c r="C600" s="91">
        <f t="array" ref="C600">SUM(($M600=(C_A08c!$C$5:$C$1009))*($N600=(C_A08c!$D$5:D$1009))*(C_A08c!E$5:E$1009))</f>
        <v>0</v>
      </c>
      <c r="D600" s="91">
        <f t="array" ref="D600">SUM(($M600=(C_A08c!$C$5:$C$1009))*($N600=(C_A08c!$D$5:E$1009))*(C_A08c!F$5:F$1009))</f>
        <v>0</v>
      </c>
      <c r="E600" s="91">
        <f t="array" ref="E600">SUM(($M600=(C_A08c!$C$5:$C$1009))*($N600=(C_A08c!$D$5:F$1009))*(C_A08c!G$5:G$1009))</f>
        <v>0</v>
      </c>
      <c r="F600" s="91">
        <f t="array" ref="F600">SUM(($M600=(C_A08c!$C$5:$C$1009))*($N600=(C_A08c!$D$5:G$1009))*(C_A08c!H$5:H$1009))</f>
        <v>0</v>
      </c>
      <c r="G600" s="91">
        <f t="array" ref="G600">SUM(($M600=(C_A08c!$C$5:$C$1009))*($N600=(C_A08c!$D$5:H$1009))*(C_A08c!I$5:I$1009))</f>
        <v>0</v>
      </c>
      <c r="H600" s="91">
        <f t="array" ref="H600">SUM(($M600=(C_A08c!$C$5:$C$1009))*($N600=(C_A08c!$D$5:I$1009))*(C_A08c!J$5:J$1009))</f>
        <v>0</v>
      </c>
      <c r="I600" s="91">
        <f t="array" ref="I600">SUM(($M600=(C_A08c!$C$5:$C$1009))*($N600=(C_A08c!$D$5:J$1009))*(C_A08c!K$5:K$1009))</f>
        <v>0</v>
      </c>
      <c r="J600" s="91">
        <f t="array" ref="J600">SUM(($M600=(C_A08c!$C$5:$C$1009))*($N600=(C_A08c!$D$5:K$1009))*(C_A08c!L$5:L$1009))</f>
        <v>0</v>
      </c>
      <c r="K600" s="91">
        <f t="array" ref="K600">SUM(($M600=(C_A08c!$C$5:$C$1009))*($N600=(C_A08c!$D$5:L$1009))*(C_A08c!M$5:M$1009))</f>
        <v>0</v>
      </c>
      <c r="L600" s="23"/>
      <c r="M600" s="295" t="s">
        <v>366</v>
      </c>
      <c r="N600" s="295" t="s">
        <v>256</v>
      </c>
      <c r="O600" s="296"/>
    </row>
    <row r="601" spans="1:15" s="18" customFormat="1" ht="17" thickTop="1" thickBot="1" x14ac:dyDescent="0.25">
      <c r="B601" s="137" t="s">
        <v>10</v>
      </c>
      <c r="C601" s="138">
        <f>SUM(C598:C600)</f>
        <v>17.971527761659999</v>
      </c>
      <c r="D601" s="138">
        <f t="shared" ref="D601:J601" si="77">SUM(D598:D600)</f>
        <v>15.863591943034999</v>
      </c>
      <c r="E601" s="138">
        <f t="shared" si="77"/>
        <v>18.032735158921998</v>
      </c>
      <c r="F601" s="138">
        <f t="shared" si="77"/>
        <v>11.767671452127001</v>
      </c>
      <c r="G601" s="138">
        <f t="shared" si="77"/>
        <v>11.813593648175001</v>
      </c>
      <c r="H601" s="138">
        <f t="shared" si="77"/>
        <v>11.806264259138</v>
      </c>
      <c r="I601" s="138">
        <f t="shared" si="77"/>
        <v>11.799735561382001</v>
      </c>
      <c r="J601" s="138">
        <f t="shared" si="77"/>
        <v>11.773932147233998</v>
      </c>
      <c r="K601" s="138">
        <f>SUM(K598:K600)</f>
        <v>11.748698295554</v>
      </c>
      <c r="L601" s="23"/>
      <c r="M601" s="296"/>
      <c r="N601" s="296"/>
      <c r="O601" s="296"/>
    </row>
    <row r="602" spans="1:15" s="18" customFormat="1" ht="16" thickTop="1" x14ac:dyDescent="0.2">
      <c r="B602" s="106" t="s">
        <v>257</v>
      </c>
      <c r="C602" s="136"/>
      <c r="D602" s="136"/>
      <c r="E602" s="136"/>
      <c r="F602" s="136"/>
      <c r="G602" s="136"/>
      <c r="H602" s="136"/>
      <c r="I602" s="136"/>
      <c r="J602" s="136"/>
      <c r="K602" s="136"/>
      <c r="L602" s="23"/>
      <c r="M602" s="296"/>
      <c r="N602" s="296"/>
      <c r="O602" s="296"/>
    </row>
    <row r="603" spans="1:15" s="18" customFormat="1" x14ac:dyDescent="0.2">
      <c r="B603" s="165" t="s">
        <v>240</v>
      </c>
      <c r="C603" s="147">
        <f t="array" ref="C603">SUM(($M603=(C_A08c!$C$5:$C$1009))*($N603=(C_A08c!$D$5:D$1009))*(C_A08c!E$5:E$1009))</f>
        <v>23.443197396572</v>
      </c>
      <c r="D603" s="147">
        <f t="array" ref="D603">SUM(($M603=(C_A08c!$C$5:$C$1009))*($N603=(C_A08c!$D$5:E$1009))*(C_A08c!F$5:F$1009))</f>
        <v>20.559806135066999</v>
      </c>
      <c r="E603" s="147">
        <f t="array" ref="E603">SUM(($M603=(C_A08c!$C$5:$C$1009))*($N603=(C_A08c!$D$5:F$1009))*(C_A08c!G$5:G$1009))</f>
        <v>22.763049518075</v>
      </c>
      <c r="F603" s="147">
        <f t="array" ref="F603">SUM(($M603=(C_A08c!$C$5:$C$1009))*($N603=(C_A08c!$D$5:G$1009))*(C_A08c!H$5:H$1009))</f>
        <v>14.934774730912999</v>
      </c>
      <c r="G603" s="147">
        <f t="array" ref="G603">SUM(($M603=(C_A08c!$C$5:$C$1009))*($N603=(C_A08c!$D$5:H$1009))*(C_A08c!I$5:I$1009))</f>
        <v>14.938961260963998</v>
      </c>
      <c r="H603" s="147">
        <f t="array" ref="H603">SUM(($M603=(C_A08c!$C$5:$C$1009))*($N603=(C_A08c!$D$5:I$1009))*(C_A08c!J$5:J$1009))</f>
        <v>14.891778252812999</v>
      </c>
      <c r="I603" s="147">
        <f t="array" ref="I603">SUM(($M603=(C_A08c!$C$5:$C$1009))*($N603=(C_A08c!$D$5:J$1009))*(C_A08c!K$5:K$1009))</f>
        <v>14.845808947520998</v>
      </c>
      <c r="J603" s="147">
        <f t="array" ref="J603">SUM(($M603=(C_A08c!$C$5:$C$1009))*($N603=(C_A08c!$D$5:K$1009))*(C_A08c!L$5:L$1009))</f>
        <v>14.788850131193</v>
      </c>
      <c r="K603" s="147">
        <f t="array" ref="K603">SUM(($M603=(C_A08c!$C$5:$C$1009))*($N603=(C_A08c!$D$5:L$1009))*(C_A08c!M$5:M$1009))</f>
        <v>14.732806063331001</v>
      </c>
      <c r="L603" s="23"/>
      <c r="M603" s="296" t="s">
        <v>202</v>
      </c>
      <c r="N603" s="295" t="s">
        <v>258</v>
      </c>
      <c r="O603" s="296"/>
    </row>
    <row r="604" spans="1:15" s="18" customFormat="1" ht="16" thickBot="1" x14ac:dyDescent="0.25">
      <c r="B604" s="172" t="s">
        <v>242</v>
      </c>
      <c r="C604" s="91">
        <f t="array" ref="C604">SUM(($M604=(C_A08c!$C$5:$C$1009))*($N604=(C_A08c!$D$5:D$1009))*(C_A08c!E$5:E$1009))</f>
        <v>0</v>
      </c>
      <c r="D604" s="91">
        <f t="array" ref="D604">SUM(($M604=(C_A08c!$C$5:$C$1009))*($N604=(C_A08c!$D$5:E$1009))*(C_A08c!F$5:F$1009))</f>
        <v>0</v>
      </c>
      <c r="E604" s="91">
        <f t="array" ref="E604">SUM(($M604=(C_A08c!$C$5:$C$1009))*($N604=(C_A08c!$D$5:F$1009))*(C_A08c!G$5:G$1009))</f>
        <v>0</v>
      </c>
      <c r="F604" s="91">
        <f t="array" ref="F604">SUM(($M604=(C_A08c!$C$5:$C$1009))*($N604=(C_A08c!$D$5:G$1009))*(C_A08c!H$5:H$1009))</f>
        <v>0</v>
      </c>
      <c r="G604" s="91">
        <f t="array" ref="G604">SUM(($M604=(C_A08c!$C$5:$C$1009))*($N604=(C_A08c!$D$5:H$1009))*(C_A08c!I$5:I$1009))</f>
        <v>0</v>
      </c>
      <c r="H604" s="91">
        <f t="array" ref="H604">SUM(($M604=(C_A08c!$C$5:$C$1009))*($N604=(C_A08c!$D$5:I$1009))*(C_A08c!J$5:J$1009))</f>
        <v>0</v>
      </c>
      <c r="I604" s="91">
        <f t="array" ref="I604">SUM(($M604=(C_A08c!$C$5:$C$1009))*($N604=(C_A08c!$D$5:J$1009))*(C_A08c!K$5:K$1009))</f>
        <v>0</v>
      </c>
      <c r="J604" s="91">
        <f t="array" ref="J604">SUM(($M604=(C_A08c!$C$5:$C$1009))*($N604=(C_A08c!$D$5:K$1009))*(C_A08c!L$5:L$1009))</f>
        <v>0</v>
      </c>
      <c r="K604" s="91">
        <f t="array" ref="K604">SUM(($M604=(C_A08c!$C$5:$C$1009))*($N604=(C_A08c!$D$5:L$1009))*(C_A08c!M$5:M$1009))</f>
        <v>0</v>
      </c>
      <c r="L604" s="23"/>
      <c r="M604" s="295" t="s">
        <v>200</v>
      </c>
      <c r="N604" s="295" t="s">
        <v>258</v>
      </c>
      <c r="O604" s="296"/>
    </row>
    <row r="605" spans="1:15" s="18" customFormat="1" ht="17" thickTop="1" thickBot="1" x14ac:dyDescent="0.25">
      <c r="B605" s="137" t="s">
        <v>10</v>
      </c>
      <c r="C605" s="138">
        <f>SUM(C603:C604)</f>
        <v>23.443197396572</v>
      </c>
      <c r="D605" s="138">
        <f t="shared" ref="D605:J605" si="78">SUM(D603:D604)</f>
        <v>20.559806135066999</v>
      </c>
      <c r="E605" s="138">
        <f t="shared" si="78"/>
        <v>22.763049518075</v>
      </c>
      <c r="F605" s="138">
        <f t="shared" si="78"/>
        <v>14.934774730912999</v>
      </c>
      <c r="G605" s="138">
        <f t="shared" si="78"/>
        <v>14.938961260963998</v>
      </c>
      <c r="H605" s="138">
        <f t="shared" si="78"/>
        <v>14.891778252812999</v>
      </c>
      <c r="I605" s="138">
        <f t="shared" si="78"/>
        <v>14.845808947520998</v>
      </c>
      <c r="J605" s="138">
        <f t="shared" si="78"/>
        <v>14.788850131193</v>
      </c>
      <c r="K605" s="138">
        <f>SUM(K603:K604)</f>
        <v>14.732806063331001</v>
      </c>
      <c r="L605" s="23"/>
      <c r="M605" s="296"/>
      <c r="N605" s="296"/>
      <c r="O605" s="296"/>
    </row>
    <row r="606" spans="1:15" s="18" customFormat="1" ht="16" thickTop="1" x14ac:dyDescent="0.2">
      <c r="B606" s="106" t="s">
        <v>259</v>
      </c>
      <c r="C606" s="136"/>
      <c r="D606" s="136"/>
      <c r="E606" s="136"/>
      <c r="F606" s="136"/>
      <c r="G606" s="136"/>
      <c r="H606" s="136"/>
      <c r="I606" s="136"/>
      <c r="J606" s="136"/>
      <c r="K606" s="136"/>
      <c r="L606" s="23"/>
      <c r="M606" s="296"/>
      <c r="N606" s="296"/>
      <c r="O606" s="296"/>
    </row>
    <row r="607" spans="1:15" s="18" customFormat="1" x14ac:dyDescent="0.2">
      <c r="B607" s="165" t="s">
        <v>456</v>
      </c>
      <c r="C607" s="91">
        <f t="array" ref="C607">SUM(($M607=(C_A08c!$C$5:$C$1009))*($N607=(C_A08c!$D$5:D$1009))*(C_A08c!E$5:E$1009))</f>
        <v>9.1868380559819993</v>
      </c>
      <c r="D607" s="91">
        <f t="array" ref="D607">SUM(($M607=(C_A08c!$C$5:$C$1009))*($N607=(C_A08c!$D$5:E$1009))*(C_A08c!F$5:F$1009))</f>
        <v>9.0160608443949997</v>
      </c>
      <c r="E607" s="91">
        <f t="array" ref="E607">SUM(($M607=(C_A08c!$C$5:$C$1009))*($N607=(C_A08c!$D$5:F$1009))*(C_A08c!G$5:G$1009))</f>
        <v>8.8705815093560005</v>
      </c>
      <c r="F607" s="91">
        <f t="array" ref="F607">SUM(($M607=(C_A08c!$C$5:$C$1009))*($N607=(C_A08c!$D$5:G$1009))*(C_A08c!H$5:H$1009))</f>
        <v>9.5276395221159991</v>
      </c>
      <c r="G607" s="91">
        <f t="array" ref="G607">SUM(($M607=(C_A08c!$C$5:$C$1009))*($N607=(C_A08c!$D$5:H$1009))*(C_A08c!I$5:I$1009))</f>
        <v>10.149235903729</v>
      </c>
      <c r="H607" s="91">
        <f t="array" ref="H607">SUM(($M607=(C_A08c!$C$5:$C$1009))*($N607=(C_A08c!$D$5:I$1009))*(C_A08c!J$5:J$1009))</f>
        <v>10.696149291921001</v>
      </c>
      <c r="I607" s="91">
        <f t="array" ref="I607">SUM(($M607=(C_A08c!$C$5:$C$1009))*($N607=(C_A08c!$D$5:J$1009))*(C_A08c!K$5:K$1009))</f>
        <v>11.296394505005999</v>
      </c>
      <c r="J607" s="91">
        <f t="array" ref="J607">SUM(($M607=(C_A08c!$C$5:$C$1009))*($N607=(C_A08c!$D$5:K$1009))*(C_A08c!L$5:L$1009))</f>
        <v>11.875881447195002</v>
      </c>
      <c r="K607" s="91">
        <f t="array" ref="K607">SUM(($M607=(C_A08c!$C$5:$C$1009))*($N607=(C_A08c!$D$5:L$1009))*(C_A08c!M$5:M$1009))</f>
        <v>12.296993742002</v>
      </c>
      <c r="L607" s="23"/>
      <c r="M607" s="295" t="s">
        <v>205</v>
      </c>
      <c r="N607" s="295" t="s">
        <v>260</v>
      </c>
      <c r="O607" s="296"/>
    </row>
    <row r="608" spans="1:15" s="18" customFormat="1" x14ac:dyDescent="0.2">
      <c r="B608" s="165" t="s">
        <v>457</v>
      </c>
      <c r="C608" s="91">
        <f t="array" ref="C608">SUM(($M608=(C_A08c!$C$5:$C$1009))*($N608=(C_A08c!$D$5:D$1009))*(C_A08c!E$5:E$1009))</f>
        <v>348.66639973782901</v>
      </c>
      <c r="D608" s="91">
        <f t="array" ref="D608">SUM(($M608=(C_A08c!$C$5:$C$1009))*($N608=(C_A08c!$D$5:E$1009))*(C_A08c!F$5:F$1009))</f>
        <v>365.26115133091099</v>
      </c>
      <c r="E608" s="91">
        <f t="array" ref="E608">SUM(($M608=(C_A08c!$C$5:$C$1009))*($N608=(C_A08c!$D$5:F$1009))*(C_A08c!G$5:G$1009))</f>
        <v>391.51887959965796</v>
      </c>
      <c r="F608" s="91">
        <f t="array" ref="F608">SUM(($M608=(C_A08c!$C$5:$C$1009))*($N608=(C_A08c!$D$5:G$1009))*(C_A08c!H$5:H$1009))</f>
        <v>421.24422701502692</v>
      </c>
      <c r="G608" s="91">
        <f t="array" ref="G608">SUM(($M608=(C_A08c!$C$5:$C$1009))*($N608=(C_A08c!$D$5:H$1009))*(C_A08c!I$5:I$1009))</f>
        <v>449.500588914731</v>
      </c>
      <c r="H608" s="91">
        <f t="array" ref="H608">SUM(($M608=(C_A08c!$C$5:$C$1009))*($N608=(C_A08c!$D$5:I$1009))*(C_A08c!J$5:J$1009))</f>
        <v>473.59020468589205</v>
      </c>
      <c r="I608" s="91">
        <f t="array" ref="I608">SUM(($M608=(C_A08c!$C$5:$C$1009))*($N608=(C_A08c!$D$5:J$1009))*(C_A08c!K$5:K$1009))</f>
        <v>499.97629467056697</v>
      </c>
      <c r="J608" s="91">
        <f t="array" ref="J608">SUM(($M608=(C_A08c!$C$5:$C$1009))*($N608=(C_A08c!$D$5:K$1009))*(C_A08c!L$5:L$1009))</f>
        <v>525.87104926532811</v>
      </c>
      <c r="K608" s="91">
        <f t="array" ref="K608">SUM(($M608=(C_A08c!$C$5:$C$1009))*($N608=(C_A08c!$D$5:L$1009))*(C_A08c!M$5:M$1009))</f>
        <v>544.88445197932401</v>
      </c>
      <c r="L608" s="23"/>
      <c r="M608" s="296" t="s">
        <v>206</v>
      </c>
      <c r="N608" s="295" t="s">
        <v>260</v>
      </c>
      <c r="O608" s="296"/>
    </row>
    <row r="609" spans="2:15" s="18" customFormat="1" x14ac:dyDescent="0.2">
      <c r="B609" s="165" t="s">
        <v>458</v>
      </c>
      <c r="C609" s="147">
        <f t="array" ref="C609">SUM(($M609=(C_A08c!$C$5:$C$1009))*($N609=(C_A08c!$D$5:D$1009))*(C_A08c!E$5:E$1009))</f>
        <v>0</v>
      </c>
      <c r="D609" s="147">
        <f t="array" ref="D609">SUM(($M609=(C_A08c!$C$5:$C$1009))*($N609=(C_A08c!$D$5:E$1009))*(C_A08c!F$5:F$1009))</f>
        <v>0</v>
      </c>
      <c r="E609" s="147">
        <f t="array" ref="E609">SUM(($M609=(C_A08c!$C$5:$C$1009))*($N609=(C_A08c!$D$5:F$1009))*(C_A08c!G$5:G$1009))</f>
        <v>0</v>
      </c>
      <c r="F609" s="147">
        <f t="array" ref="F609">SUM(($M609=(C_A08c!$C$5:$C$1009))*($N609=(C_A08c!$D$5:G$1009))*(C_A08c!H$5:H$1009))</f>
        <v>0</v>
      </c>
      <c r="G609" s="147">
        <f t="array" ref="G609">SUM(($M609=(C_A08c!$C$5:$C$1009))*($N609=(C_A08c!$D$5:H$1009))*(C_A08c!I$5:I$1009))</f>
        <v>0</v>
      </c>
      <c r="H609" s="147">
        <f t="array" ref="H609">SUM(($M609=(C_A08c!$C$5:$C$1009))*($N609=(C_A08c!$D$5:I$1009))*(C_A08c!J$5:J$1009))</f>
        <v>0</v>
      </c>
      <c r="I609" s="147">
        <f t="array" ref="I609">SUM(($M609=(C_A08c!$C$5:$C$1009))*($N609=(C_A08c!$D$5:J$1009))*(C_A08c!K$5:K$1009))</f>
        <v>0</v>
      </c>
      <c r="J609" s="147">
        <f t="array" ref="J609">SUM(($M609=(C_A08c!$C$5:$C$1009))*($N609=(C_A08c!$D$5:K$1009))*(C_A08c!L$5:L$1009))</f>
        <v>0</v>
      </c>
      <c r="K609" s="147">
        <f t="array" ref="K609">SUM(($M609=(C_A08c!$C$5:$C$1009))*($N609=(C_A08c!$D$5:L$1009))*(C_A08c!M$5:M$1009))</f>
        <v>0</v>
      </c>
      <c r="L609" s="23"/>
      <c r="M609" s="296" t="s">
        <v>367</v>
      </c>
      <c r="N609" s="295" t="s">
        <v>260</v>
      </c>
      <c r="O609" s="296"/>
    </row>
    <row r="610" spans="2:15" s="18" customFormat="1" x14ac:dyDescent="0.2">
      <c r="B610" s="172" t="s">
        <v>459</v>
      </c>
      <c r="C610" s="91">
        <f t="array" ref="C610">SUM(($M610=(C_A08c!$C$5:$C$1009))*($N610=(C_A08c!$D$5:D$1009))*(C_A08c!E$5:E$1009))</f>
        <v>0.168437847995</v>
      </c>
      <c r="D610" s="91">
        <f t="array" ref="D610">SUM(($M610=(C_A08c!$C$5:$C$1009))*($N610=(C_A08c!$D$5:E$1009))*(C_A08c!F$5:F$1009))</f>
        <v>0.42355919286499999</v>
      </c>
      <c r="E610" s="91">
        <f t="array" ref="E610">SUM(($M610=(C_A08c!$C$5:$C$1009))*($N610=(C_A08c!$D$5:F$1009))*(C_A08c!G$5:G$1009))</f>
        <v>0.63543635088799999</v>
      </c>
      <c r="F610" s="91">
        <f t="array" ref="F610">SUM(($M610=(C_A08c!$C$5:$C$1009))*($N610=(C_A08c!$D$5:G$1009))*(C_A08c!H$5:H$1009))</f>
        <v>0.60594909872000002</v>
      </c>
      <c r="G610" s="91">
        <f t="array" ref="G610">SUM(($M610=(C_A08c!$C$5:$C$1009))*($N610=(C_A08c!$D$5:H$1009))*(C_A08c!I$5:I$1009))</f>
        <v>0.56008877434899995</v>
      </c>
      <c r="H610" s="91">
        <f t="array" ref="H610">SUM(($M610=(C_A08c!$C$5:$C$1009))*($N610=(C_A08c!$D$5:I$1009))*(C_A08c!J$5:J$1009))</f>
        <v>0.52721207232199996</v>
      </c>
      <c r="I610" s="91">
        <f t="array" ref="I610">SUM(($M610=(C_A08c!$C$5:$C$1009))*($N610=(C_A08c!$D$5:J$1009))*(C_A08c!K$5:K$1009))</f>
        <v>0.49717463922399996</v>
      </c>
      <c r="J610" s="91">
        <f t="array" ref="J610">SUM(($M610=(C_A08c!$C$5:$C$1009))*($N610=(C_A08c!$D$5:K$1009))*(C_A08c!L$5:L$1009))</f>
        <v>0.47083225188300004</v>
      </c>
      <c r="K610" s="91">
        <f t="array" ref="K610">SUM(($M610=(C_A08c!$C$5:$C$1009))*($N610=(C_A08c!$D$5:L$1009))*(C_A08c!M$5:M$1009))</f>
        <v>0.44818303226300005</v>
      </c>
      <c r="L610" s="23"/>
      <c r="M610" s="295" t="s">
        <v>205</v>
      </c>
      <c r="N610" s="295" t="s">
        <v>261</v>
      </c>
      <c r="O610" s="296"/>
    </row>
    <row r="611" spans="2:15" s="18" customFormat="1" x14ac:dyDescent="0.2">
      <c r="B611" s="172" t="s">
        <v>460</v>
      </c>
      <c r="C611" s="91">
        <f t="array" ref="C611">SUM(($M611=(C_A08c!$C$5:$C$1009))*($N611=(C_A08c!$D$5:D$1009))*(C_A08c!E$5:E$1009))</f>
        <v>1661.6943870789141</v>
      </c>
      <c r="D611" s="91">
        <f t="array" ref="D611">SUM(($M611=(C_A08c!$C$5:$C$1009))*($N611=(C_A08c!$D$5:E$1009))*(C_A08c!F$5:F$1009))</f>
        <v>1593.51815050306</v>
      </c>
      <c r="E611" s="91">
        <f t="array" ref="E611">SUM(($M611=(C_A08c!$C$5:$C$1009))*($N611=(C_A08c!$D$5:F$1009))*(C_A08c!G$5:G$1009))</f>
        <v>1533.4289794784358</v>
      </c>
      <c r="F611" s="91">
        <f t="array" ref="F611">SUM(($M611=(C_A08c!$C$5:$C$1009))*($N611=(C_A08c!$D$5:G$1009))*(C_A08c!H$5:H$1009))</f>
        <v>1484.2427219085753</v>
      </c>
      <c r="G611" s="91">
        <f t="array" ref="G611">SUM(($M611=(C_A08c!$C$5:$C$1009))*($N611=(C_A08c!$D$5:H$1009))*(C_A08c!I$5:I$1009))</f>
        <v>1430.5754791807271</v>
      </c>
      <c r="H611" s="91">
        <f t="array" ref="H611">SUM(($M611=(C_A08c!$C$5:$C$1009))*($N611=(C_A08c!$D$5:I$1009))*(C_A08c!J$5:J$1009))</f>
        <v>1373.855410601662</v>
      </c>
      <c r="I611" s="91">
        <f t="array" ref="I611">SUM(($M611=(C_A08c!$C$5:$C$1009))*($N611=(C_A08c!$D$5:J$1009))*(C_A08c!K$5:K$1009))</f>
        <v>1322.0291681326871</v>
      </c>
      <c r="J611" s="91">
        <f t="array" ref="J611">SUM(($M611=(C_A08c!$C$5:$C$1009))*($N611=(C_A08c!$D$5:K$1009))*(C_A08c!L$5:L$1009))</f>
        <v>1269.5019870055221</v>
      </c>
      <c r="K611" s="91">
        <f t="array" ref="K611">SUM(($M611=(C_A08c!$C$5:$C$1009))*($N611=(C_A08c!$D$5:L$1009))*(C_A08c!M$5:M$1009))</f>
        <v>1221.1600785057319</v>
      </c>
      <c r="L611" s="23"/>
      <c r="M611" s="296" t="s">
        <v>206</v>
      </c>
      <c r="N611" s="295" t="s">
        <v>261</v>
      </c>
      <c r="O611" s="296"/>
    </row>
    <row r="612" spans="2:15" s="18" customFormat="1" ht="16" thickBot="1" x14ac:dyDescent="0.25">
      <c r="B612" s="172" t="s">
        <v>461</v>
      </c>
      <c r="C612" s="147">
        <f t="array" ref="C612">SUM(($M612=(C_A08c!$C$5:$C$1009))*($N612=(C_A08c!$D$5:D$1009))*(C_A08c!E$5:E$1009))</f>
        <v>0</v>
      </c>
      <c r="D612" s="147">
        <f t="array" ref="D612">SUM(($M612=(C_A08c!$C$5:$C$1009))*($N612=(C_A08c!$D$5:E$1009))*(C_A08c!F$5:F$1009))</f>
        <v>0</v>
      </c>
      <c r="E612" s="147">
        <f t="array" ref="E612">SUM(($M612=(C_A08c!$C$5:$C$1009))*($N612=(C_A08c!$D$5:F$1009))*(C_A08c!G$5:G$1009))</f>
        <v>0</v>
      </c>
      <c r="F612" s="147">
        <f t="array" ref="F612">SUM(($M612=(C_A08c!$C$5:$C$1009))*($N612=(C_A08c!$D$5:G$1009))*(C_A08c!H$5:H$1009))</f>
        <v>0</v>
      </c>
      <c r="G612" s="147">
        <f t="array" ref="G612">SUM(($M612=(C_A08c!$C$5:$C$1009))*($N612=(C_A08c!$D$5:H$1009))*(C_A08c!I$5:I$1009))</f>
        <v>0</v>
      </c>
      <c r="H612" s="147">
        <f t="array" ref="H612">SUM(($M612=(C_A08c!$C$5:$C$1009))*($N612=(C_A08c!$D$5:I$1009))*(C_A08c!J$5:J$1009))</f>
        <v>0</v>
      </c>
      <c r="I612" s="147">
        <f t="array" ref="I612">SUM(($M612=(C_A08c!$C$5:$C$1009))*($N612=(C_A08c!$D$5:J$1009))*(C_A08c!K$5:K$1009))</f>
        <v>0</v>
      </c>
      <c r="J612" s="147">
        <f t="array" ref="J612">SUM(($M612=(C_A08c!$C$5:$C$1009))*($N612=(C_A08c!$D$5:K$1009))*(C_A08c!L$5:L$1009))</f>
        <v>0</v>
      </c>
      <c r="K612" s="147">
        <f t="array" ref="K612">SUM(($M612=(C_A08c!$C$5:$C$1009))*($N612=(C_A08c!$D$5:L$1009))*(C_A08c!M$5:M$1009))</f>
        <v>0</v>
      </c>
      <c r="L612" s="23"/>
      <c r="M612" s="296" t="s">
        <v>367</v>
      </c>
      <c r="N612" s="295" t="s">
        <v>261</v>
      </c>
      <c r="O612" s="296"/>
    </row>
    <row r="613" spans="2:15" s="18" customFormat="1" ht="17" thickTop="1" thickBot="1" x14ac:dyDescent="0.25">
      <c r="B613" s="137" t="s">
        <v>10</v>
      </c>
      <c r="C613" s="138">
        <f>SUM(C607:C612)</f>
        <v>2019.7160627207202</v>
      </c>
      <c r="D613" s="138">
        <f t="shared" ref="D613:J613" si="79">SUM(D607:D612)</f>
        <v>1968.218921871231</v>
      </c>
      <c r="E613" s="138">
        <f t="shared" si="79"/>
        <v>1934.4538769383378</v>
      </c>
      <c r="F613" s="138">
        <f t="shared" si="79"/>
        <v>1915.6205375444381</v>
      </c>
      <c r="G613" s="138">
        <f t="shared" si="79"/>
        <v>1890.7853927735362</v>
      </c>
      <c r="H613" s="138">
        <f t="shared" si="79"/>
        <v>1858.668976651797</v>
      </c>
      <c r="I613" s="138">
        <f t="shared" si="79"/>
        <v>1833.7990319474841</v>
      </c>
      <c r="J613" s="138">
        <f t="shared" si="79"/>
        <v>1807.7197499699282</v>
      </c>
      <c r="K613" s="138">
        <f>SUM(K607:K612)</f>
        <v>1778.7897072593209</v>
      </c>
      <c r="L613" s="23"/>
      <c r="M613" s="296"/>
      <c r="N613" s="296"/>
      <c r="O613" s="296"/>
    </row>
    <row r="614" spans="2:15" s="18" customFormat="1" ht="16" thickTop="1" x14ac:dyDescent="0.2">
      <c r="B614" s="106" t="s">
        <v>195</v>
      </c>
      <c r="C614" s="136"/>
      <c r="D614" s="136"/>
      <c r="E614" s="136"/>
      <c r="F614" s="136"/>
      <c r="G614" s="136"/>
      <c r="H614" s="136"/>
      <c r="I614" s="136"/>
      <c r="J614" s="136"/>
      <c r="K614" s="136"/>
      <c r="L614" s="23"/>
      <c r="M614" s="296"/>
      <c r="N614" s="296"/>
      <c r="O614" s="296"/>
    </row>
    <row r="615" spans="2:15" s="18" customFormat="1" x14ac:dyDescent="0.2">
      <c r="B615" s="165" t="s">
        <v>462</v>
      </c>
      <c r="C615" s="147">
        <f t="array" ref="C615">SUM(($M615=(C_A08c!$D$5:D$1009))*(C_A08c!E$5:E$1009))</f>
        <v>239.23591143353102</v>
      </c>
      <c r="D615" s="147">
        <f t="array" ref="D615">SUM(($M615=(C_A08c!$D$5:E$1009))*(C_A08c!F$5:F$1009))</f>
        <v>242.71888813974104</v>
      </c>
      <c r="E615" s="147">
        <f t="array" ref="E615">SUM(($M615=(C_A08c!$D$5:F$1009))*(C_A08c!G$5:G$1009))</f>
        <v>250.55889399368104</v>
      </c>
      <c r="F615" s="147">
        <f t="array" ref="F615">SUM(($M615=(C_A08c!$D$5:G$1009))*(C_A08c!H$5:H$1009))</f>
        <v>258.96556366880901</v>
      </c>
      <c r="G615" s="147">
        <f t="array" ref="G615">SUM(($M615=(C_A08c!$D$5:H$1009))*(C_A08c!I$5:I$1009))</f>
        <v>267.95440765529094</v>
      </c>
      <c r="H615" s="147">
        <f t="array" ref="H615">SUM(($M615=(C_A08c!$D$5:I$1009))*(C_A08c!J$5:J$1009))</f>
        <v>271.28652745638806</v>
      </c>
      <c r="I615" s="147">
        <f t="array" ref="I615">SUM(($M615=(C_A08c!$D$5:J$1009))*(C_A08c!K$5:K$1009))</f>
        <v>275.13538545185401</v>
      </c>
      <c r="J615" s="147">
        <f t="array" ref="J615">SUM(($M615=(C_A08c!$D$5:K$1009))*(C_A08c!L$5:L$1009))</f>
        <v>278.89852378915396</v>
      </c>
      <c r="K615" s="147">
        <f t="array" ref="K615">SUM(($M615=(C_A08c!$D$5:L$1009))*(C_A08c!M$5:M$1009))</f>
        <v>280.69522828682699</v>
      </c>
      <c r="L615" s="23"/>
      <c r="M615" s="295" t="s">
        <v>262</v>
      </c>
      <c r="N615" s="296"/>
      <c r="O615" s="296"/>
    </row>
    <row r="616" spans="2:15" s="18" customFormat="1" x14ac:dyDescent="0.2">
      <c r="B616" s="165" t="s">
        <v>454</v>
      </c>
      <c r="C616" s="147">
        <f t="array" ref="C616">SUM(($M616=(C_A08c!$C$5:$C$1009))*($N616=(C_A08c!$D$5:D$1009))*(C_A08c!E$5:E$1009))</f>
        <v>0</v>
      </c>
      <c r="D616" s="147">
        <f t="array" ref="D616">SUM(($M616=(C_A08c!$C$5:$C$1009))*($N616=(C_A08c!$D$5:E$1009))*(C_A08c!F$5:F$1009))</f>
        <v>0</v>
      </c>
      <c r="E616" s="147">
        <f t="array" ref="E616">SUM(($M616=(C_A08c!$C$5:$C$1009))*($N616=(C_A08c!$D$5:F$1009))*(C_A08c!G$5:G$1009))</f>
        <v>0</v>
      </c>
      <c r="F616" s="147">
        <f t="array" ref="F616">SUM(($M616=(C_A08c!$C$5:$C$1009))*($N616=(C_A08c!$D$5:G$1009))*(C_A08c!H$5:H$1009))</f>
        <v>0</v>
      </c>
      <c r="G616" s="147">
        <f t="array" ref="G616">SUM(($M616=(C_A08c!$C$5:$C$1009))*($N616=(C_A08c!$D$5:H$1009))*(C_A08c!I$5:I$1009))</f>
        <v>0</v>
      </c>
      <c r="H616" s="147">
        <f t="array" ref="H616">SUM(($M616=(C_A08c!$C$5:$C$1009))*($N616=(C_A08c!$D$5:I$1009))*(C_A08c!J$5:J$1009))</f>
        <v>0</v>
      </c>
      <c r="I616" s="147">
        <f t="array" ref="I616">SUM(($M616=(C_A08c!$C$5:$C$1009))*($N616=(C_A08c!$D$5:J$1009))*(C_A08c!K$5:K$1009))</f>
        <v>0</v>
      </c>
      <c r="J616" s="147">
        <f t="array" ref="J616">SUM(($M616=(C_A08c!$C$5:$C$1009))*($N616=(C_A08c!$D$5:K$1009))*(C_A08c!L$5:L$1009))</f>
        <v>0</v>
      </c>
      <c r="K616" s="147">
        <f t="array" ref="K616">SUM(($M616=(C_A08c!$C$5:$C$1009))*($N616=(C_A08c!$D$5:L$1009))*(C_A08c!M$5:M$1009))</f>
        <v>0</v>
      </c>
      <c r="L616" s="23"/>
      <c r="M616" s="296" t="s">
        <v>366</v>
      </c>
      <c r="N616" s="295" t="s">
        <v>262</v>
      </c>
      <c r="O616" s="296"/>
    </row>
    <row r="617" spans="2:15" s="18" customFormat="1" x14ac:dyDescent="0.2">
      <c r="B617" s="165" t="s">
        <v>463</v>
      </c>
      <c r="C617" s="147">
        <f t="array" ref="C617">SUM(($M617=(C_A08c!$D$5:D$1009))*(C_A08c!E$5:E$1009))</f>
        <v>1947.9891187048927</v>
      </c>
      <c r="D617" s="147">
        <f t="array" ref="D617">SUM(($M617=(C_A08c!$D$5:E$1009))*(C_A08c!F$5:F$1009))</f>
        <v>1922.0956396021827</v>
      </c>
      <c r="E617" s="147">
        <f t="array" ref="E617">SUM(($M617=(C_A08c!$D$5:F$1009))*(C_A08c!G$5:G$1009))</f>
        <v>1928.3467195985943</v>
      </c>
      <c r="F617" s="147">
        <f t="array" ref="F617">SUM(($M617=(C_A08c!$D$5:G$1009))*(C_A08c!H$5:H$1009))</f>
        <v>1938.840277744014</v>
      </c>
      <c r="G617" s="147">
        <f t="array" ref="G617">SUM(($M617=(C_A08c!$D$5:H$1009))*(C_A08c!I$5:I$1009))</f>
        <v>1955.0130153964822</v>
      </c>
      <c r="H617" s="147">
        <f t="array" ref="H617">SUM(($M617=(C_A08c!$D$5:I$1009))*(C_A08c!J$5:J$1009))</f>
        <v>1936.9017592890532</v>
      </c>
      <c r="I617" s="147">
        <f t="array" ref="I617">SUM(($M617=(C_A08c!$D$5:J$1009))*(C_A08c!K$5:K$1009))</f>
        <v>1923.4359689850451</v>
      </c>
      <c r="J617" s="147">
        <f t="array" ref="J617">SUM(($M617=(C_A08c!$D$5:K$1009))*(C_A08c!L$5:L$1009))</f>
        <v>1908.4224171756571</v>
      </c>
      <c r="K617" s="147">
        <f t="array" ref="K617">SUM(($M617=(C_A08c!$D$5:L$1009))*(C_A08c!M$5:M$1009))</f>
        <v>1887.2708937140012</v>
      </c>
      <c r="L617" s="23"/>
      <c r="M617" s="295" t="s">
        <v>263</v>
      </c>
      <c r="N617" s="296"/>
      <c r="O617" s="296"/>
    </row>
    <row r="618" spans="2:15" s="18" customFormat="1" ht="16" thickBot="1" x14ac:dyDescent="0.25">
      <c r="B618" s="172" t="s">
        <v>455</v>
      </c>
      <c r="C618" s="147">
        <f t="array" ref="C618">SUM(($M618=(C_A08c!$C$5:$C$1009))*($N618=(C_A08c!$D$5:D$1009))*(C_A08c!E$5:E$1009))</f>
        <v>0</v>
      </c>
      <c r="D618" s="147">
        <f t="array" ref="D618">SUM(($M618=(C_A08c!$C$5:$C$1009))*($N618=(C_A08c!$D$5:E$1009))*(C_A08c!F$5:F$1009))</f>
        <v>0</v>
      </c>
      <c r="E618" s="147">
        <f t="array" ref="E618">SUM(($M618=(C_A08c!$C$5:$C$1009))*($N618=(C_A08c!$D$5:F$1009))*(C_A08c!G$5:G$1009))</f>
        <v>0</v>
      </c>
      <c r="F618" s="147">
        <f t="array" ref="F618">SUM(($M618=(C_A08c!$C$5:$C$1009))*($N618=(C_A08c!$D$5:G$1009))*(C_A08c!H$5:H$1009))</f>
        <v>0</v>
      </c>
      <c r="G618" s="147">
        <f t="array" ref="G618">SUM(($M618=(C_A08c!$C$5:$C$1009))*($N618=(C_A08c!$D$5:H$1009))*(C_A08c!I$5:I$1009))</f>
        <v>0</v>
      </c>
      <c r="H618" s="147">
        <f t="array" ref="H618">SUM(($M618=(C_A08c!$C$5:$C$1009))*($N618=(C_A08c!$D$5:I$1009))*(C_A08c!J$5:J$1009))</f>
        <v>0</v>
      </c>
      <c r="I618" s="147">
        <f t="array" ref="I618">SUM(($M618=(C_A08c!$C$5:$C$1009))*($N618=(C_A08c!$D$5:J$1009))*(C_A08c!K$5:K$1009))</f>
        <v>0</v>
      </c>
      <c r="J618" s="147">
        <f t="array" ref="J618">SUM(($M618=(C_A08c!$C$5:$C$1009))*($N618=(C_A08c!$D$5:K$1009))*(C_A08c!L$5:L$1009))</f>
        <v>0</v>
      </c>
      <c r="K618" s="147">
        <f t="array" ref="K618">SUM(($M618=(C_A08c!$C$5:$C$1009))*($N618=(C_A08c!$D$5:L$1009))*(C_A08c!M$5:M$1009))</f>
        <v>0</v>
      </c>
      <c r="L618" s="23"/>
      <c r="M618" s="295" t="s">
        <v>366</v>
      </c>
      <c r="N618" s="295" t="s">
        <v>263</v>
      </c>
      <c r="O618" s="296"/>
    </row>
    <row r="619" spans="2:15" s="18" customFormat="1" ht="17" thickTop="1" thickBot="1" x14ac:dyDescent="0.25">
      <c r="B619" s="137" t="s">
        <v>10</v>
      </c>
      <c r="C619" s="138">
        <f>C615+C617</f>
        <v>2187.2250301384238</v>
      </c>
      <c r="D619" s="138">
        <f t="shared" ref="D619:J619" si="80">D615+D617</f>
        <v>2164.8145277419239</v>
      </c>
      <c r="E619" s="138">
        <f t="shared" si="80"/>
        <v>2178.9056135922751</v>
      </c>
      <c r="F619" s="138">
        <f t="shared" si="80"/>
        <v>2197.8058414128232</v>
      </c>
      <c r="G619" s="138">
        <f t="shared" si="80"/>
        <v>2222.967423051773</v>
      </c>
      <c r="H619" s="138">
        <f t="shared" si="80"/>
        <v>2208.1882867454415</v>
      </c>
      <c r="I619" s="138">
        <f t="shared" si="80"/>
        <v>2198.5713544368991</v>
      </c>
      <c r="J619" s="138">
        <f t="shared" si="80"/>
        <v>2187.3209409648111</v>
      </c>
      <c r="K619" s="138">
        <f>K615+K617</f>
        <v>2167.9661220008284</v>
      </c>
      <c r="L619" s="23"/>
      <c r="M619" s="296"/>
      <c r="N619" s="296"/>
      <c r="O619" s="296"/>
    </row>
    <row r="620" spans="2:15" s="18" customFormat="1" ht="16" thickTop="1" x14ac:dyDescent="0.2">
      <c r="B620" s="106" t="s">
        <v>197</v>
      </c>
      <c r="C620" s="136"/>
      <c r="D620" s="136"/>
      <c r="E620" s="136"/>
      <c r="F620" s="136"/>
      <c r="G620" s="136"/>
      <c r="H620" s="136"/>
      <c r="I620" s="136"/>
      <c r="J620" s="136"/>
      <c r="K620" s="136"/>
      <c r="L620" s="23"/>
      <c r="M620" s="296"/>
      <c r="N620" s="296"/>
      <c r="O620" s="296"/>
    </row>
    <row r="621" spans="2:15" s="18" customFormat="1" x14ac:dyDescent="0.2">
      <c r="B621" s="165" t="s">
        <v>264</v>
      </c>
      <c r="C621" s="147">
        <f t="array" ref="C621">SUM(($M621=(C_A08c!$D$5:D$1009))*(C_A08c!E$5:E$1009))</f>
        <v>200.93021767440004</v>
      </c>
      <c r="D621" s="147">
        <f t="array" ref="D621">SUM(($M621=(C_A08c!$D$5:E$1009))*(C_A08c!F$5:F$1009))</f>
        <v>201.98701017711502</v>
      </c>
      <c r="E621" s="147">
        <f t="array" ref="E621">SUM(($M621=(C_A08c!$D$5:F$1009))*(C_A08c!G$5:G$1009))</f>
        <v>202.07076667002599</v>
      </c>
      <c r="F621" s="147">
        <f t="array" ref="F621">SUM(($M621=(C_A08c!$D$5:G$1009))*(C_A08c!H$5:H$1009))</f>
        <v>203.419582233082</v>
      </c>
      <c r="G621" s="147">
        <f t="array" ref="G621">SUM(($M621=(C_A08c!$D$5:H$1009))*(C_A08c!I$5:I$1009))</f>
        <v>203.411051404186</v>
      </c>
      <c r="H621" s="147">
        <f t="array" ref="H621">SUM(($M621=(C_A08c!$D$5:I$1009))*(C_A08c!J$5:J$1009))</f>
        <v>203.052314571198</v>
      </c>
      <c r="I621" s="147">
        <f t="array" ref="I621">SUM(($M621=(C_A08c!$D$5:J$1009))*(C_A08c!K$5:K$1009))</f>
        <v>202.70781213860297</v>
      </c>
      <c r="J621" s="147">
        <f t="array" ref="J621">SUM(($M621=(C_A08c!$D$5:K$1009))*(C_A08c!L$5:L$1009))</f>
        <v>201.99041124888498</v>
      </c>
      <c r="K621" s="147">
        <f t="array" ref="K621">SUM(($M621=(C_A08c!$D$5:L$1009))*(C_A08c!M$5:M$1009))</f>
        <v>201.28388906045899</v>
      </c>
      <c r="L621" s="23"/>
      <c r="M621" s="295" t="s">
        <v>265</v>
      </c>
      <c r="N621" s="296"/>
      <c r="O621" s="296"/>
    </row>
    <row r="622" spans="2:15" s="18" customFormat="1" ht="16" thickBot="1" x14ac:dyDescent="0.25">
      <c r="B622" s="172" t="s">
        <v>266</v>
      </c>
      <c r="C622" s="147">
        <f t="array" ref="C622">SUM(($M622=(C_A08c!$D$5:D$1009))*(C_A08c!E$5:E$1009))</f>
        <v>110.80290466213602</v>
      </c>
      <c r="D622" s="147">
        <f t="array" ref="D622">SUM(($M622=(C_A08c!$D$5:E$1009))*(C_A08c!F$5:F$1009))</f>
        <v>120.20048139951699</v>
      </c>
      <c r="E622" s="147">
        <f t="array" ref="E622">SUM(($M622=(C_A08c!$D$5:F$1009))*(C_A08c!G$5:G$1009))</f>
        <v>133.99944597815599</v>
      </c>
      <c r="F622" s="147">
        <f t="array" ref="F622">SUM(($M622=(C_A08c!$D$5:G$1009))*(C_A08c!H$5:H$1009))</f>
        <v>148.153921249083</v>
      </c>
      <c r="G622" s="147">
        <f t="array" ref="G622">SUM(($M622=(C_A08c!$D$5:H$1009))*(C_A08c!I$5:I$1009))</f>
        <v>163.63703866757999</v>
      </c>
      <c r="H622" s="147">
        <f t="array" ref="H622">SUM(($M622=(C_A08c!$D$5:I$1009))*(C_A08c!J$5:J$1009))</f>
        <v>178.84104844500996</v>
      </c>
      <c r="I622" s="147">
        <f t="array" ref="I622">SUM(($M622=(C_A08c!$D$5:J$1009))*(C_A08c!K$5:K$1009))</f>
        <v>192.13122518622097</v>
      </c>
      <c r="J622" s="147">
        <f t="array" ref="J622">SUM(($M622=(C_A08c!$D$5:K$1009))*(C_A08c!L$5:L$1009))</f>
        <v>205.14665995374193</v>
      </c>
      <c r="K622" s="147">
        <f t="array" ref="K622">SUM(($M622=(C_A08c!$D$5:L$1009))*(C_A08c!M$5:M$1009))</f>
        <v>215.70874594637604</v>
      </c>
      <c r="L622" s="23"/>
      <c r="M622" s="295" t="s">
        <v>267</v>
      </c>
      <c r="N622" s="296"/>
      <c r="O622" s="296"/>
    </row>
    <row r="623" spans="2:15" s="18" customFormat="1" ht="16" thickTop="1" x14ac:dyDescent="0.2">
      <c r="B623" s="173" t="s">
        <v>10</v>
      </c>
      <c r="C623" s="174">
        <f>SUM(C621:C622)</f>
        <v>311.73312233653604</v>
      </c>
      <c r="D623" s="174">
        <f t="shared" ref="D623:J623" si="81">SUM(D621:D622)</f>
        <v>322.187491576632</v>
      </c>
      <c r="E623" s="174">
        <f t="shared" si="81"/>
        <v>336.07021264818195</v>
      </c>
      <c r="F623" s="174">
        <f t="shared" si="81"/>
        <v>351.57350348216499</v>
      </c>
      <c r="G623" s="174">
        <f t="shared" si="81"/>
        <v>367.04809007176596</v>
      </c>
      <c r="H623" s="174">
        <f t="shared" si="81"/>
        <v>381.89336301620796</v>
      </c>
      <c r="I623" s="174">
        <f t="shared" si="81"/>
        <v>394.83903732482395</v>
      </c>
      <c r="J623" s="174">
        <f t="shared" si="81"/>
        <v>407.13707120262688</v>
      </c>
      <c r="K623" s="174">
        <f>SUM(K621:K622)</f>
        <v>416.99263500683503</v>
      </c>
      <c r="L623" s="23"/>
      <c r="M623" s="296"/>
      <c r="N623" s="296"/>
      <c r="O623" s="296"/>
    </row>
    <row r="624" spans="2:15" s="18" customFormat="1" x14ac:dyDescent="0.2">
      <c r="B624" s="12"/>
      <c r="C624" s="175"/>
      <c r="D624" s="175"/>
      <c r="E624" s="175"/>
      <c r="F624" s="175"/>
      <c r="G624" s="175"/>
      <c r="H624" s="175"/>
      <c r="I624" s="175"/>
      <c r="J624" s="175"/>
      <c r="K624" s="175"/>
      <c r="L624" s="23"/>
      <c r="M624" s="296"/>
      <c r="N624" s="296"/>
      <c r="O624" s="296"/>
    </row>
    <row r="625" spans="2:15" s="18" customFormat="1" x14ac:dyDescent="0.2">
      <c r="B625" s="276" t="s">
        <v>268</v>
      </c>
      <c r="C625" s="175"/>
      <c r="D625" s="175"/>
      <c r="E625" s="175"/>
      <c r="F625" s="175"/>
      <c r="G625" s="175"/>
      <c r="H625" s="175"/>
      <c r="I625" s="175"/>
      <c r="J625" s="175"/>
      <c r="K625" s="175"/>
      <c r="L625" s="23"/>
      <c r="M625" s="296"/>
      <c r="N625" s="296"/>
      <c r="O625" s="296"/>
    </row>
    <row r="626" spans="2:15" s="18" customFormat="1" x14ac:dyDescent="0.2"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23"/>
      <c r="M626" s="296"/>
      <c r="N626" s="296"/>
      <c r="O626" s="296"/>
    </row>
    <row r="627" spans="2:15" s="18" customFormat="1" x14ac:dyDescent="0.2">
      <c r="B627" s="176"/>
      <c r="C627" s="263">
        <v>2010</v>
      </c>
      <c r="D627" s="263">
        <v>2015</v>
      </c>
      <c r="E627" s="263">
        <v>2020</v>
      </c>
      <c r="F627" s="263">
        <v>2025</v>
      </c>
      <c r="G627" s="263">
        <v>2030</v>
      </c>
      <c r="H627" s="263">
        <v>2035</v>
      </c>
      <c r="I627" s="263">
        <v>2040</v>
      </c>
      <c r="J627" s="263">
        <v>2045</v>
      </c>
      <c r="K627" s="263">
        <v>2050</v>
      </c>
      <c r="L627" s="23"/>
      <c r="M627" s="296"/>
      <c r="N627" s="296"/>
      <c r="O627" s="296"/>
    </row>
    <row r="628" spans="2:15" s="18" customFormat="1" x14ac:dyDescent="0.2">
      <c r="B628" s="165" t="s">
        <v>240</v>
      </c>
      <c r="C628" s="147">
        <f t="shared" ref="C628:K628" si="82">C558+C568+C578+C588+C598+C603</f>
        <v>3835.6778000902373</v>
      </c>
      <c r="D628" s="147">
        <f t="shared" si="82"/>
        <v>3501.0987478772277</v>
      </c>
      <c r="E628" s="147">
        <f t="shared" si="82"/>
        <v>3326.0438104833556</v>
      </c>
      <c r="F628" s="147">
        <f t="shared" si="82"/>
        <v>3159.7416199591867</v>
      </c>
      <c r="G628" s="147">
        <f t="shared" si="82"/>
        <v>3044.6904988294764</v>
      </c>
      <c r="H628" s="147">
        <f t="shared" si="82"/>
        <v>2843.7674579632699</v>
      </c>
      <c r="I628" s="147">
        <f t="shared" si="82"/>
        <v>2779.0948505005481</v>
      </c>
      <c r="J628" s="147">
        <f t="shared" si="82"/>
        <v>2559.3907121669436</v>
      </c>
      <c r="K628" s="147">
        <f t="shared" si="82"/>
        <v>2522.476408711932</v>
      </c>
      <c r="L628" s="23"/>
      <c r="M628" s="296"/>
      <c r="N628" s="296"/>
      <c r="O628" s="296"/>
    </row>
    <row r="629" spans="2:15" s="18" customFormat="1" x14ac:dyDescent="0.2">
      <c r="B629" s="172" t="s">
        <v>242</v>
      </c>
      <c r="C629" s="91">
        <f>C559+C569+C579+C589+C599+C604</f>
        <v>8454.7190268372269</v>
      </c>
      <c r="D629" s="91">
        <f t="shared" ref="D629:K629" si="83">D559+D569+D579+D589+D599+D604</f>
        <v>7944.6062507202942</v>
      </c>
      <c r="E629" s="91">
        <f t="shared" si="83"/>
        <v>7837.1693929696885</v>
      </c>
      <c r="F629" s="91">
        <f t="shared" si="83"/>
        <v>7326.8582463853154</v>
      </c>
      <c r="G629" s="91">
        <f t="shared" si="83"/>
        <v>6984.3745956159337</v>
      </c>
      <c r="H629" s="91">
        <f t="shared" si="83"/>
        <v>6887.5010742216109</v>
      </c>
      <c r="I629" s="91">
        <f t="shared" si="83"/>
        <v>6921.0484214051548</v>
      </c>
      <c r="J629" s="91">
        <f t="shared" si="83"/>
        <v>6701.1535286591989</v>
      </c>
      <c r="K629" s="91">
        <f t="shared" si="83"/>
        <v>6455.3940108321185</v>
      </c>
      <c r="L629" s="23"/>
      <c r="M629" s="296"/>
      <c r="N629" s="296"/>
      <c r="O629" s="296"/>
    </row>
    <row r="630" spans="2:15" s="18" customFormat="1" x14ac:dyDescent="0.2">
      <c r="B630" s="172" t="s">
        <v>370</v>
      </c>
      <c r="C630" s="91">
        <f t="shared" ref="C630:K630" si="84">C560+C570+C580+C590+C600</f>
        <v>0</v>
      </c>
      <c r="D630" s="91">
        <f t="shared" si="84"/>
        <v>0</v>
      </c>
      <c r="E630" s="91">
        <f t="shared" si="84"/>
        <v>0</v>
      </c>
      <c r="F630" s="91">
        <f t="shared" si="84"/>
        <v>0</v>
      </c>
      <c r="G630" s="91">
        <f t="shared" si="84"/>
        <v>0</v>
      </c>
      <c r="H630" s="91">
        <f t="shared" si="84"/>
        <v>0</v>
      </c>
      <c r="I630" s="91">
        <f t="shared" si="84"/>
        <v>0</v>
      </c>
      <c r="J630" s="91">
        <f t="shared" si="84"/>
        <v>0</v>
      </c>
      <c r="K630" s="91">
        <f t="shared" si="84"/>
        <v>0</v>
      </c>
      <c r="L630" s="23"/>
      <c r="M630" s="296"/>
      <c r="N630" s="296"/>
      <c r="O630" s="296"/>
    </row>
    <row r="631" spans="2:15" s="18" customFormat="1" x14ac:dyDescent="0.2">
      <c r="B631" s="165" t="s">
        <v>185</v>
      </c>
      <c r="C631" s="147">
        <f t="shared" ref="C631:K631" si="85">C561+C571+C581+C591</f>
        <v>54.777286044000007</v>
      </c>
      <c r="D631" s="147">
        <f t="shared" si="85"/>
        <v>30.291839182332005</v>
      </c>
      <c r="E631" s="147">
        <f t="shared" si="85"/>
        <v>5.806392320664</v>
      </c>
      <c r="F631" s="147">
        <f t="shared" si="85"/>
        <v>0</v>
      </c>
      <c r="G631" s="147">
        <f t="shared" si="85"/>
        <v>24.558624143326</v>
      </c>
      <c r="H631" s="147">
        <f t="shared" si="85"/>
        <v>30.743280058951001</v>
      </c>
      <c r="I631" s="147">
        <f t="shared" si="85"/>
        <v>35.483875319139997</v>
      </c>
      <c r="J631" s="147">
        <f t="shared" si="85"/>
        <v>130.94937848287799</v>
      </c>
      <c r="K631" s="147">
        <f t="shared" si="85"/>
        <v>118.643210851113</v>
      </c>
      <c r="L631" s="23"/>
      <c r="M631" s="296"/>
      <c r="N631" s="296"/>
      <c r="O631" s="296"/>
    </row>
    <row r="632" spans="2:15" s="18" customFormat="1" x14ac:dyDescent="0.2">
      <c r="B632" s="172" t="s">
        <v>184</v>
      </c>
      <c r="C632" s="91">
        <f t="shared" ref="C632:K632" si="86">C562+C572+C582+C592</f>
        <v>219.06112157999999</v>
      </c>
      <c r="D632" s="91">
        <f t="shared" si="86"/>
        <v>121.98832173689999</v>
      </c>
      <c r="E632" s="91">
        <f t="shared" si="86"/>
        <v>32.181498547966001</v>
      </c>
      <c r="F632" s="91">
        <f t="shared" si="86"/>
        <v>22.795782711660998</v>
      </c>
      <c r="G632" s="91">
        <f t="shared" si="86"/>
        <v>26.695694555231999</v>
      </c>
      <c r="H632" s="91">
        <f t="shared" si="86"/>
        <v>79.533063428536991</v>
      </c>
      <c r="I632" s="91">
        <f t="shared" si="86"/>
        <v>70.55411797778801</v>
      </c>
      <c r="J632" s="91">
        <f t="shared" si="86"/>
        <v>111.13217392240799</v>
      </c>
      <c r="K632" s="91">
        <f t="shared" si="86"/>
        <v>79.272600580649993</v>
      </c>
      <c r="L632" s="23"/>
      <c r="M632" s="296"/>
      <c r="N632" s="296"/>
      <c r="O632" s="296"/>
    </row>
    <row r="633" spans="2:15" s="18" customFormat="1" x14ac:dyDescent="0.2">
      <c r="B633" s="165" t="s">
        <v>245</v>
      </c>
      <c r="C633" s="147">
        <f t="shared" ref="C633:K633" si="87">C563+C573+C583+C593</f>
        <v>124.718496486584</v>
      </c>
      <c r="D633" s="147">
        <f>D563+D573+D583+D593</f>
        <v>877.7153279724979</v>
      </c>
      <c r="E633" s="147">
        <f t="shared" si="87"/>
        <v>1364.0159689163031</v>
      </c>
      <c r="F633" s="147">
        <f t="shared" si="87"/>
        <v>1305.9019471553602</v>
      </c>
      <c r="G633" s="147">
        <f t="shared" si="87"/>
        <v>1653.4590720474728</v>
      </c>
      <c r="H633" s="147">
        <f t="shared" si="87"/>
        <v>1717.0658657970316</v>
      </c>
      <c r="I633" s="147">
        <f t="shared" si="87"/>
        <v>1810.451455694471</v>
      </c>
      <c r="J633" s="147">
        <f t="shared" si="87"/>
        <v>1916.3133980817017</v>
      </c>
      <c r="K633" s="147">
        <f t="shared" si="87"/>
        <v>1820.1516265427169</v>
      </c>
      <c r="L633" s="23"/>
      <c r="M633" s="296"/>
      <c r="N633" s="296"/>
      <c r="O633" s="296"/>
    </row>
    <row r="634" spans="2:15" s="18" customFormat="1" x14ac:dyDescent="0.2">
      <c r="B634" s="75" t="s">
        <v>423</v>
      </c>
      <c r="C634" s="91">
        <f t="shared" ref="C634:K634" si="88">C564+C574+C584+C594</f>
        <v>1.800324E-2</v>
      </c>
      <c r="D634" s="91">
        <f t="shared" si="88"/>
        <v>9.0016200000000001E-3</v>
      </c>
      <c r="E634" s="91">
        <f t="shared" si="88"/>
        <v>0</v>
      </c>
      <c r="F634" s="91">
        <f t="shared" si="88"/>
        <v>7.7476782122029997</v>
      </c>
      <c r="G634" s="91">
        <f t="shared" si="88"/>
        <v>56.571758180049997</v>
      </c>
      <c r="H634" s="91">
        <f t="shared" si="88"/>
        <v>112.418274336568</v>
      </c>
      <c r="I634" s="91">
        <f t="shared" si="88"/>
        <v>179.10999642149397</v>
      </c>
      <c r="J634" s="91">
        <f t="shared" si="88"/>
        <v>389.73806944216801</v>
      </c>
      <c r="K634" s="91">
        <f t="shared" si="88"/>
        <v>632.13245323799197</v>
      </c>
      <c r="L634" s="23"/>
      <c r="M634" s="296"/>
      <c r="N634" s="296"/>
      <c r="O634" s="296"/>
    </row>
    <row r="635" spans="2:15" s="18" customFormat="1" ht="16" thickBot="1" x14ac:dyDescent="0.25">
      <c r="B635" s="74" t="s">
        <v>65</v>
      </c>
      <c r="C635" s="147">
        <f t="shared" ref="C635:K635" si="89">C565+C575+C585+C595</f>
        <v>0</v>
      </c>
      <c r="D635" s="147">
        <f t="shared" si="89"/>
        <v>0</v>
      </c>
      <c r="E635" s="147">
        <f t="shared" si="89"/>
        <v>0</v>
      </c>
      <c r="F635" s="147">
        <f t="shared" si="89"/>
        <v>0</v>
      </c>
      <c r="G635" s="147">
        <f t="shared" si="89"/>
        <v>267.67439188358901</v>
      </c>
      <c r="H635" s="147">
        <f t="shared" si="89"/>
        <v>371.57872149160403</v>
      </c>
      <c r="I635" s="147">
        <f t="shared" si="89"/>
        <v>497.34979040740404</v>
      </c>
      <c r="J635" s="147">
        <f t="shared" si="89"/>
        <v>600.71050440681199</v>
      </c>
      <c r="K635" s="147">
        <f t="shared" si="89"/>
        <v>587.22036276037807</v>
      </c>
      <c r="L635" s="23"/>
      <c r="M635" s="296"/>
      <c r="N635" s="296"/>
      <c r="O635" s="296"/>
    </row>
    <row r="636" spans="2:15" s="18" customFormat="1" ht="17" thickTop="1" thickBot="1" x14ac:dyDescent="0.25">
      <c r="B636" s="137" t="s">
        <v>10</v>
      </c>
      <c r="C636" s="138">
        <f>SUM(C628:C635)</f>
        <v>12688.97173427805</v>
      </c>
      <c r="D636" s="138">
        <f t="shared" ref="D636:I636" si="90">SUM(D628:D635)</f>
        <v>12475.709489109249</v>
      </c>
      <c r="E636" s="138">
        <f t="shared" si="90"/>
        <v>12565.217063237978</v>
      </c>
      <c r="F636" s="138">
        <f t="shared" si="90"/>
        <v>11823.045274423726</v>
      </c>
      <c r="G636" s="138">
        <f t="shared" si="90"/>
        <v>12058.024635255082</v>
      </c>
      <c r="H636" s="138">
        <f t="shared" si="90"/>
        <v>12042.607737297569</v>
      </c>
      <c r="I636" s="138">
        <f t="shared" si="90"/>
        <v>12293.092507726</v>
      </c>
      <c r="J636" s="138">
        <f>SUM(J628:J635)</f>
        <v>12409.38776516211</v>
      </c>
      <c r="K636" s="138">
        <f>SUM(K628:K635)</f>
        <v>12215.2906735169</v>
      </c>
      <c r="L636" s="23"/>
      <c r="M636" s="296"/>
      <c r="N636" s="296"/>
      <c r="O636" s="296"/>
    </row>
    <row r="637" spans="2:15" s="14" customFormat="1" ht="16" thickTop="1" x14ac:dyDescent="0.2">
      <c r="B637" s="12"/>
      <c r="C637" s="175"/>
      <c r="D637" s="175"/>
      <c r="E637" s="175"/>
      <c r="F637" s="175"/>
      <c r="G637" s="175"/>
      <c r="H637" s="175"/>
      <c r="I637" s="175"/>
      <c r="J637" s="175"/>
      <c r="K637" s="175"/>
      <c r="L637" s="38"/>
      <c r="M637" s="297"/>
      <c r="N637" s="297"/>
      <c r="O637" s="297"/>
    </row>
    <row r="638" spans="2:15" s="14" customFormat="1" x14ac:dyDescent="0.2">
      <c r="B638" s="276" t="s">
        <v>269</v>
      </c>
      <c r="C638" s="175"/>
      <c r="D638" s="175"/>
      <c r="E638" s="175"/>
      <c r="F638" s="175"/>
      <c r="G638" s="175"/>
      <c r="H638" s="175"/>
      <c r="I638" s="175"/>
      <c r="J638" s="175"/>
      <c r="K638" s="175"/>
      <c r="L638" s="38"/>
      <c r="M638" s="297"/>
      <c r="N638" s="297"/>
      <c r="O638" s="297"/>
    </row>
    <row r="639" spans="2:15" s="14" customFormat="1" x14ac:dyDescent="0.2">
      <c r="L639" s="38"/>
      <c r="M639" s="297"/>
      <c r="N639" s="297"/>
      <c r="O639" s="297"/>
    </row>
    <row r="640" spans="2:15" s="18" customFormat="1" x14ac:dyDescent="0.2">
      <c r="B640" s="176"/>
      <c r="C640" s="263">
        <v>2010</v>
      </c>
      <c r="D640" s="263">
        <v>2015</v>
      </c>
      <c r="E640" s="263">
        <v>2020</v>
      </c>
      <c r="F640" s="263">
        <v>2025</v>
      </c>
      <c r="G640" s="263">
        <v>2030</v>
      </c>
      <c r="H640" s="263">
        <v>2035</v>
      </c>
      <c r="I640" s="263">
        <v>2040</v>
      </c>
      <c r="J640" s="263">
        <v>2045</v>
      </c>
      <c r="K640" s="263">
        <v>2050</v>
      </c>
      <c r="L640" s="23"/>
      <c r="M640" s="296"/>
      <c r="N640" s="296"/>
      <c r="O640" s="296"/>
    </row>
    <row r="641" spans="2:15" s="18" customFormat="1" x14ac:dyDescent="0.2">
      <c r="B641" s="165" t="s">
        <v>162</v>
      </c>
      <c r="C641" s="147">
        <f t="shared" ref="C641:I641" si="91">C566</f>
        <v>5511.1025316729765</v>
      </c>
      <c r="D641" s="147">
        <f t="shared" si="91"/>
        <v>5443.2055460818856</v>
      </c>
      <c r="E641" s="147">
        <f t="shared" si="91"/>
        <v>5110.6683312856403</v>
      </c>
      <c r="F641" s="147">
        <f t="shared" si="91"/>
        <v>5135.383761417711</v>
      </c>
      <c r="G641" s="147">
        <f t="shared" si="91"/>
        <v>5217.4098150946975</v>
      </c>
      <c r="H641" s="147">
        <f t="shared" si="91"/>
        <v>5341.1241519879268</v>
      </c>
      <c r="I641" s="147">
        <f t="shared" si="91"/>
        <v>5651.3988530908882</v>
      </c>
      <c r="J641" s="147">
        <f>J566</f>
        <v>5470.5238518559727</v>
      </c>
      <c r="K641" s="147">
        <f>K566</f>
        <v>5043.1991125638833</v>
      </c>
      <c r="L641" s="23"/>
      <c r="M641" s="296"/>
      <c r="N641" s="296"/>
      <c r="O641" s="296"/>
    </row>
    <row r="642" spans="2:15" s="18" customFormat="1" x14ac:dyDescent="0.2">
      <c r="B642" s="172" t="s">
        <v>252</v>
      </c>
      <c r="C642" s="91">
        <f t="shared" ref="C642:K642" si="92">C596</f>
        <v>414.484453439856</v>
      </c>
      <c r="D642" s="91">
        <f t="shared" si="92"/>
        <v>409.89673806617196</v>
      </c>
      <c r="E642" s="91">
        <f t="shared" si="92"/>
        <v>406.71197107644298</v>
      </c>
      <c r="F642" s="91">
        <f t="shared" si="92"/>
        <v>398.77007082829095</v>
      </c>
      <c r="G642" s="91">
        <f t="shared" si="92"/>
        <v>396.94469615252297</v>
      </c>
      <c r="H642" s="91">
        <f t="shared" si="92"/>
        <v>389.55069845327995</v>
      </c>
      <c r="I642" s="91">
        <f t="shared" si="92"/>
        <v>377.01606190158799</v>
      </c>
      <c r="J642" s="91">
        <f t="shared" si="92"/>
        <v>370.44131200218203</v>
      </c>
      <c r="K642" s="91">
        <f t="shared" si="92"/>
        <v>357.45710573040509</v>
      </c>
      <c r="L642" s="23"/>
      <c r="M642" s="296"/>
      <c r="N642" s="296"/>
      <c r="O642" s="296"/>
    </row>
    <row r="643" spans="2:15" s="18" customFormat="1" x14ac:dyDescent="0.2">
      <c r="B643" s="165" t="s">
        <v>163</v>
      </c>
      <c r="C643" s="147">
        <f t="shared" ref="C643:K643" si="93">C576</f>
        <v>3313.3392379253855</v>
      </c>
      <c r="D643" s="147">
        <f t="shared" si="93"/>
        <v>3491.04920166908</v>
      </c>
      <c r="E643" s="147">
        <f t="shared" si="93"/>
        <v>3598.8062028126869</v>
      </c>
      <c r="F643" s="147">
        <f t="shared" si="93"/>
        <v>3541.4422291365117</v>
      </c>
      <c r="G643" s="147">
        <f t="shared" si="93"/>
        <v>3758.885271248776</v>
      </c>
      <c r="H643" s="147">
        <f t="shared" si="93"/>
        <v>3770.9988825591995</v>
      </c>
      <c r="I643" s="147">
        <f t="shared" si="93"/>
        <v>3781.8659559139451</v>
      </c>
      <c r="J643" s="147">
        <f t="shared" si="93"/>
        <v>4000.166249608872</v>
      </c>
      <c r="K643" s="147">
        <f t="shared" si="93"/>
        <v>4190.2488177351697</v>
      </c>
      <c r="L643" s="23"/>
      <c r="M643" s="296"/>
      <c r="N643" s="296"/>
      <c r="O643" s="296"/>
    </row>
    <row r="644" spans="2:15" s="18" customFormat="1" x14ac:dyDescent="0.2">
      <c r="B644" s="172" t="s">
        <v>270</v>
      </c>
      <c r="C644" s="91">
        <f t="shared" ref="C644:K644" si="94">C586</f>
        <v>3408.6307860815991</v>
      </c>
      <c r="D644" s="91">
        <f t="shared" si="94"/>
        <v>3095.1346052140107</v>
      </c>
      <c r="E644" s="91">
        <f t="shared" si="94"/>
        <v>3408.2347733862093</v>
      </c>
      <c r="F644" s="91">
        <f t="shared" si="94"/>
        <v>2720.7467668581712</v>
      </c>
      <c r="G644" s="91">
        <f t="shared" si="94"/>
        <v>2658.0322978499457</v>
      </c>
      <c r="H644" s="91">
        <f t="shared" si="94"/>
        <v>2514.2359617852162</v>
      </c>
      <c r="I644" s="91">
        <f t="shared" si="94"/>
        <v>2456.166092310676</v>
      </c>
      <c r="J644" s="91">
        <f t="shared" si="94"/>
        <v>2541.6935694166555</v>
      </c>
      <c r="K644" s="91">
        <f t="shared" si="94"/>
        <v>2597.9041331285566</v>
      </c>
      <c r="L644" s="23"/>
      <c r="M644" s="296"/>
      <c r="N644" s="296"/>
      <c r="O644" s="296"/>
    </row>
    <row r="645" spans="2:15" s="18" customFormat="1" x14ac:dyDescent="0.2">
      <c r="B645" s="165" t="s">
        <v>255</v>
      </c>
      <c r="C645" s="147">
        <f t="shared" ref="C645:K645" si="95">C601</f>
        <v>17.971527761659999</v>
      </c>
      <c r="D645" s="147">
        <f t="shared" si="95"/>
        <v>15.863591943034999</v>
      </c>
      <c r="E645" s="147">
        <f t="shared" si="95"/>
        <v>18.032735158921998</v>
      </c>
      <c r="F645" s="147">
        <f t="shared" si="95"/>
        <v>11.767671452127001</v>
      </c>
      <c r="G645" s="147">
        <f t="shared" si="95"/>
        <v>11.813593648175001</v>
      </c>
      <c r="H645" s="147">
        <f t="shared" si="95"/>
        <v>11.806264259138</v>
      </c>
      <c r="I645" s="147">
        <f t="shared" si="95"/>
        <v>11.799735561382001</v>
      </c>
      <c r="J645" s="147">
        <f t="shared" si="95"/>
        <v>11.773932147233998</v>
      </c>
      <c r="K645" s="147">
        <f t="shared" si="95"/>
        <v>11.748698295554</v>
      </c>
      <c r="L645" s="23"/>
      <c r="M645" s="296"/>
      <c r="N645" s="296"/>
      <c r="O645" s="296"/>
    </row>
    <row r="646" spans="2:15" s="18" customFormat="1" x14ac:dyDescent="0.2">
      <c r="B646" s="172" t="s">
        <v>257</v>
      </c>
      <c r="C646" s="91">
        <f t="shared" ref="C646:K646" si="96">C605</f>
        <v>23.443197396572</v>
      </c>
      <c r="D646" s="91">
        <f t="shared" si="96"/>
        <v>20.559806135066999</v>
      </c>
      <c r="E646" s="91">
        <f t="shared" si="96"/>
        <v>22.763049518075</v>
      </c>
      <c r="F646" s="91">
        <f t="shared" si="96"/>
        <v>14.934774730912999</v>
      </c>
      <c r="G646" s="91">
        <f t="shared" si="96"/>
        <v>14.938961260963998</v>
      </c>
      <c r="H646" s="91">
        <f t="shared" si="96"/>
        <v>14.891778252812999</v>
      </c>
      <c r="I646" s="91">
        <f t="shared" si="96"/>
        <v>14.845808947520998</v>
      </c>
      <c r="J646" s="91">
        <f t="shared" si="96"/>
        <v>14.788850131193</v>
      </c>
      <c r="K646" s="91">
        <f t="shared" si="96"/>
        <v>14.732806063331001</v>
      </c>
      <c r="L646" s="23"/>
      <c r="M646" s="296"/>
      <c r="N646" s="296"/>
      <c r="O646" s="296"/>
    </row>
    <row r="647" spans="2:15" s="18" customFormat="1" x14ac:dyDescent="0.2">
      <c r="B647" s="165" t="s">
        <v>197</v>
      </c>
      <c r="C647" s="147">
        <f t="shared" ref="C647:K647" si="97">C623</f>
        <v>311.73312233653604</v>
      </c>
      <c r="D647" s="147">
        <f t="shared" si="97"/>
        <v>322.187491576632</v>
      </c>
      <c r="E647" s="147">
        <f t="shared" si="97"/>
        <v>336.07021264818195</v>
      </c>
      <c r="F647" s="147">
        <f t="shared" si="97"/>
        <v>351.57350348216499</v>
      </c>
      <c r="G647" s="147">
        <f t="shared" si="97"/>
        <v>367.04809007176596</v>
      </c>
      <c r="H647" s="147">
        <f t="shared" si="97"/>
        <v>381.89336301620796</v>
      </c>
      <c r="I647" s="147">
        <f t="shared" si="97"/>
        <v>394.83903732482395</v>
      </c>
      <c r="J647" s="147">
        <f t="shared" si="97"/>
        <v>407.13707120262688</v>
      </c>
      <c r="K647" s="147">
        <f t="shared" si="97"/>
        <v>416.99263500683503</v>
      </c>
      <c r="L647" s="23"/>
      <c r="M647" s="296"/>
      <c r="N647" s="296"/>
      <c r="O647" s="296"/>
    </row>
    <row r="648" spans="2:15" s="18" customFormat="1" x14ac:dyDescent="0.2">
      <c r="B648" s="172" t="s">
        <v>259</v>
      </c>
      <c r="C648" s="132">
        <f t="shared" ref="C648:K648" si="98">C613</f>
        <v>2019.7160627207202</v>
      </c>
      <c r="D648" s="132">
        <f t="shared" si="98"/>
        <v>1968.218921871231</v>
      </c>
      <c r="E648" s="132">
        <f t="shared" si="98"/>
        <v>1934.4538769383378</v>
      </c>
      <c r="F648" s="132">
        <f t="shared" si="98"/>
        <v>1915.6205375444381</v>
      </c>
      <c r="G648" s="132">
        <f t="shared" si="98"/>
        <v>1890.7853927735362</v>
      </c>
      <c r="H648" s="132">
        <f t="shared" si="98"/>
        <v>1858.668976651797</v>
      </c>
      <c r="I648" s="132">
        <f t="shared" si="98"/>
        <v>1833.7990319474841</v>
      </c>
      <c r="J648" s="132">
        <f t="shared" si="98"/>
        <v>1807.7197499699282</v>
      </c>
      <c r="K648" s="132">
        <f t="shared" si="98"/>
        <v>1778.7897072593209</v>
      </c>
      <c r="L648" s="23"/>
      <c r="M648" s="296"/>
      <c r="N648" s="296"/>
      <c r="O648" s="296"/>
    </row>
    <row r="649" spans="2:15" s="18" customFormat="1" ht="16" thickBot="1" x14ac:dyDescent="0.25">
      <c r="B649" s="165" t="s">
        <v>195</v>
      </c>
      <c r="C649" s="177">
        <f t="shared" ref="C649:K649" si="99">C619</f>
        <v>2187.2250301384238</v>
      </c>
      <c r="D649" s="177">
        <f t="shared" si="99"/>
        <v>2164.8145277419239</v>
      </c>
      <c r="E649" s="177">
        <f t="shared" si="99"/>
        <v>2178.9056135922751</v>
      </c>
      <c r="F649" s="177">
        <f t="shared" si="99"/>
        <v>2197.8058414128232</v>
      </c>
      <c r="G649" s="177">
        <f t="shared" si="99"/>
        <v>2222.967423051773</v>
      </c>
      <c r="H649" s="177">
        <f t="shared" si="99"/>
        <v>2208.1882867454415</v>
      </c>
      <c r="I649" s="177">
        <f t="shared" si="99"/>
        <v>2198.5713544368991</v>
      </c>
      <c r="J649" s="177">
        <f t="shared" si="99"/>
        <v>2187.3209409648111</v>
      </c>
      <c r="K649" s="177">
        <f t="shared" si="99"/>
        <v>2167.9661220008284</v>
      </c>
      <c r="L649" s="23"/>
      <c r="M649" s="296"/>
      <c r="N649" s="296"/>
      <c r="O649" s="296"/>
    </row>
    <row r="650" spans="2:15" s="18" customFormat="1" ht="17" thickTop="1" thickBot="1" x14ac:dyDescent="0.25">
      <c r="B650" s="137" t="s">
        <v>10</v>
      </c>
      <c r="C650" s="138">
        <f>SUM(C641:C649)</f>
        <v>17207.645949473728</v>
      </c>
      <c r="D650" s="138">
        <f t="shared" ref="D650:I650" si="100">SUM(D641:D649)</f>
        <v>16930.930430299035</v>
      </c>
      <c r="E650" s="138">
        <f t="shared" si="100"/>
        <v>17014.646766416772</v>
      </c>
      <c r="F650" s="138">
        <f t="shared" si="100"/>
        <v>16288.045156863152</v>
      </c>
      <c r="G650" s="138">
        <f t="shared" si="100"/>
        <v>16538.825541152157</v>
      </c>
      <c r="H650" s="138">
        <f t="shared" si="100"/>
        <v>16491.358363711021</v>
      </c>
      <c r="I650" s="138">
        <f t="shared" si="100"/>
        <v>16720.301931435206</v>
      </c>
      <c r="J650" s="138">
        <f>SUM(J641:J649)</f>
        <v>16811.565527299477</v>
      </c>
      <c r="K650" s="138">
        <f>SUM(K641:K649)</f>
        <v>16579.039137783882</v>
      </c>
      <c r="L650" s="23"/>
      <c r="M650" s="296"/>
      <c r="N650" s="296"/>
      <c r="O650" s="296"/>
    </row>
    <row r="651" spans="2:15" s="18" customFormat="1" ht="16" thickTop="1" x14ac:dyDescent="0.2">
      <c r="B651" s="178"/>
      <c r="C651" s="179"/>
      <c r="D651" s="180"/>
      <c r="E651" s="180"/>
      <c r="F651" s="180"/>
      <c r="G651" s="180"/>
      <c r="H651" s="180"/>
      <c r="I651" s="180"/>
      <c r="J651" s="180"/>
      <c r="K651" s="180"/>
      <c r="L651" s="23"/>
      <c r="M651" s="296"/>
      <c r="N651" s="296"/>
      <c r="O651" s="296"/>
    </row>
    <row r="652" spans="2:15" s="18" customFormat="1" x14ac:dyDescent="0.2">
      <c r="B652" s="178"/>
      <c r="C652" s="180"/>
      <c r="D652" s="180"/>
      <c r="E652" s="180"/>
      <c r="F652" s="180"/>
      <c r="G652" s="180"/>
      <c r="H652" s="180"/>
      <c r="I652" s="180"/>
      <c r="J652" s="180"/>
      <c r="K652" s="180"/>
      <c r="L652" s="23"/>
      <c r="M652" s="296"/>
      <c r="N652" s="296"/>
      <c r="O652" s="296"/>
    </row>
    <row r="653" spans="2:15" s="18" customFormat="1" x14ac:dyDescent="0.2">
      <c r="B653" s="76"/>
      <c r="C653" s="263">
        <v>2010</v>
      </c>
      <c r="D653" s="263">
        <v>2015</v>
      </c>
      <c r="E653" s="263">
        <v>2020</v>
      </c>
      <c r="F653" s="263">
        <v>2025</v>
      </c>
      <c r="G653" s="263">
        <v>2030</v>
      </c>
      <c r="H653" s="263">
        <v>2035</v>
      </c>
      <c r="I653" s="263">
        <v>2040</v>
      </c>
      <c r="J653" s="263">
        <v>2045</v>
      </c>
      <c r="K653" s="263">
        <v>2050</v>
      </c>
      <c r="L653" s="23"/>
      <c r="M653" s="296"/>
      <c r="N653" s="296"/>
      <c r="O653" s="296"/>
    </row>
    <row r="654" spans="2:15" s="18" customFormat="1" x14ac:dyDescent="0.2">
      <c r="B654" s="71" t="s">
        <v>271</v>
      </c>
      <c r="C654" s="132"/>
      <c r="D654" s="132"/>
      <c r="E654" s="132"/>
      <c r="F654" s="132"/>
      <c r="G654" s="132"/>
      <c r="H654" s="132"/>
      <c r="I654" s="132"/>
      <c r="J654" s="132"/>
      <c r="K654" s="132"/>
      <c r="L654" s="23"/>
      <c r="M654" s="296"/>
      <c r="N654" s="296"/>
      <c r="O654" s="296"/>
    </row>
    <row r="655" spans="2:15" s="18" customFormat="1" x14ac:dyDescent="0.2">
      <c r="B655" s="73" t="s">
        <v>162</v>
      </c>
      <c r="C655" s="147"/>
      <c r="D655" s="147"/>
      <c r="E655" s="147"/>
      <c r="F655" s="147"/>
      <c r="G655" s="147"/>
      <c r="H655" s="147"/>
      <c r="I655" s="147"/>
      <c r="J655" s="147"/>
      <c r="K655" s="147"/>
      <c r="L655" s="23"/>
      <c r="M655" s="296"/>
      <c r="N655" s="296"/>
      <c r="O655" s="296"/>
    </row>
    <row r="656" spans="2:15" s="18" customFormat="1" x14ac:dyDescent="0.2">
      <c r="B656" s="172" t="s">
        <v>272</v>
      </c>
      <c r="C656" s="91">
        <f t="array" ref="C656">SUM(($M656=(C_A08c!$C$5:$C$1009))*($N656=(C_A08c!$D$5:D$1009))*(C_A08c!E$5:E$1009))</f>
        <v>0</v>
      </c>
      <c r="D656" s="91">
        <f t="array" ref="D656">SUM(($M656=(C_A08c!$C$5:$C$1009))*($N656=(C_A08c!$D$5:E$1009))*(C_A08c!F$5:F$1009))</f>
        <v>0</v>
      </c>
      <c r="E656" s="91">
        <f t="array" ref="E656">SUM(($M656=(C_A08c!$C$5:$C$1009))*($N656=(C_A08c!$D$5:F$1009))*(C_A08c!G$5:G$1009))</f>
        <v>0</v>
      </c>
      <c r="F656" s="91">
        <f t="array" ref="F656">SUM(($M656=(C_A08c!$C$5:$C$1009))*($N656=(C_A08c!$D$5:G$1009))*(C_A08c!H$5:H$1009))</f>
        <v>0</v>
      </c>
      <c r="G656" s="91">
        <f t="array" ref="G656">SUM(($M656=(C_A08c!$C$5:$C$1009))*($N656=(C_A08c!$D$5:H$1009))*(C_A08c!I$5:I$1009))</f>
        <v>0</v>
      </c>
      <c r="H656" s="91">
        <f t="array" ref="H656">SUM(($M656=(C_A08c!$C$5:$C$1009))*($N656=(C_A08c!$D$5:I$1009))*(C_A08c!J$5:J$1009))</f>
        <v>0</v>
      </c>
      <c r="I656" s="91">
        <f t="array" ref="I656">SUM(($M656=(C_A08c!$C$5:$C$1009))*($N656=(C_A08c!$D$5:J$1009))*(C_A08c!K$5:K$1009))</f>
        <v>0</v>
      </c>
      <c r="J656" s="91">
        <f t="array" ref="J656">SUM(($M656=(C_A08c!$C$5:$C$1009))*($N656=(C_A08c!$D$5:K$1009))*(C_A08c!L$5:L$1009))</f>
        <v>0</v>
      </c>
      <c r="K656" s="91">
        <f t="array" ref="K656">SUM(($M656=(C_A08c!$C$5:$C$1009))*($N656=(C_A08c!$D$5:L$1009))*(C_A08c!M$5:M$1009))</f>
        <v>0</v>
      </c>
      <c r="L656" s="23"/>
      <c r="M656" s="296" t="s">
        <v>273</v>
      </c>
      <c r="N656" s="295" t="s">
        <v>241</v>
      </c>
      <c r="O656" s="296"/>
    </row>
    <row r="657" spans="1:15" s="18" customFormat="1" x14ac:dyDescent="0.2">
      <c r="B657" s="178" t="s">
        <v>274</v>
      </c>
      <c r="C657" s="147">
        <f t="array" ref="C657">SUM(($M657=(C_A08c!$C$5:$C$1009))*($N657=(C_A08c!$D$5:D$1009))*(C_A08c!E$5:E$1009))</f>
        <v>0</v>
      </c>
      <c r="D657" s="147">
        <f t="array" ref="D657">SUM(($M657=(C_A08c!$C$5:$C$1009))*($N657=(C_A08c!$D$5:E$1009))*(C_A08c!F$5:F$1009))</f>
        <v>0</v>
      </c>
      <c r="E657" s="147">
        <f t="array" ref="E657">SUM(($M657=(C_A08c!$C$5:$C$1009))*($N657=(C_A08c!$D$5:F$1009))*(C_A08c!G$5:G$1009))</f>
        <v>0</v>
      </c>
      <c r="F657" s="147">
        <f t="array" ref="F657">SUM(($M657=(C_A08c!$C$5:$C$1009))*($N657=(C_A08c!$D$5:G$1009))*(C_A08c!H$5:H$1009))</f>
        <v>0</v>
      </c>
      <c r="G657" s="147">
        <f t="array" ref="G657">SUM(($M657=(C_A08c!$C$5:$C$1009))*($N657=(C_A08c!$D$5:H$1009))*(C_A08c!I$5:I$1009))</f>
        <v>0</v>
      </c>
      <c r="H657" s="147">
        <f t="array" ref="H657">SUM(($M657=(C_A08c!$C$5:$C$1009))*($N657=(C_A08c!$D$5:I$1009))*(C_A08c!J$5:J$1009))</f>
        <v>0</v>
      </c>
      <c r="I657" s="147">
        <f t="array" ref="I657">SUM(($M657=(C_A08c!$C$5:$C$1009))*($N657=(C_A08c!$D$5:J$1009))*(C_A08c!K$5:K$1009))</f>
        <v>0</v>
      </c>
      <c r="J657" s="147">
        <f t="array" ref="J657">SUM(($M657=(C_A08c!$C$5:$C$1009))*($N657=(C_A08c!$D$5:K$1009))*(C_A08c!L$5:L$1009))</f>
        <v>0</v>
      </c>
      <c r="K657" s="147">
        <f t="array" ref="K657">SUM(($M657=(C_A08c!$C$5:$C$1009))*($N657=(C_A08c!$D$5:L$1009))*(C_A08c!M$5:M$1009))</f>
        <v>0</v>
      </c>
      <c r="L657" s="23"/>
      <c r="M657" s="295" t="s">
        <v>275</v>
      </c>
      <c r="N657" s="295" t="s">
        <v>241</v>
      </c>
      <c r="O657" s="296"/>
    </row>
    <row r="658" spans="1:15" s="18" customFormat="1" x14ac:dyDescent="0.2">
      <c r="B658" s="172" t="s">
        <v>276</v>
      </c>
      <c r="C658" s="91">
        <f t="array" ref="C658">SUM(($M658=(C_A08c!$C$5:$C$1009))*($N658=(C_A08c!$D$5:D$1009))*(C_A08c!E$5:E$1009))</f>
        <v>0</v>
      </c>
      <c r="D658" s="91">
        <f t="array" ref="D658">SUM(($M658=(C_A08c!$C$5:$C$1009))*($N658=(C_A08c!$D$5:E$1009))*(C_A08c!F$5:F$1009))</f>
        <v>0</v>
      </c>
      <c r="E658" s="91">
        <f t="array" ref="E658">SUM(($M658=(C_A08c!$C$5:$C$1009))*($N658=(C_A08c!$D$5:F$1009))*(C_A08c!G$5:G$1009))</f>
        <v>0</v>
      </c>
      <c r="F658" s="91">
        <f t="array" ref="F658">SUM(($M658=(C_A08c!$C$5:$C$1009))*($N658=(C_A08c!$D$5:G$1009))*(C_A08c!H$5:H$1009))</f>
        <v>0</v>
      </c>
      <c r="G658" s="91">
        <f t="array" ref="G658">SUM(($M658=(C_A08c!$C$5:$C$1009))*($N658=(C_A08c!$D$5:H$1009))*(C_A08c!I$5:I$1009))</f>
        <v>0</v>
      </c>
      <c r="H658" s="91">
        <f t="array" ref="H658">SUM(($M658=(C_A08c!$C$5:$C$1009))*($N658=(C_A08c!$D$5:I$1009))*(C_A08c!J$5:J$1009))</f>
        <v>0</v>
      </c>
      <c r="I658" s="91">
        <f t="array" ref="I658">SUM(($M658=(C_A08c!$C$5:$C$1009))*($N658=(C_A08c!$D$5:J$1009))*(C_A08c!K$5:K$1009))</f>
        <v>0</v>
      </c>
      <c r="J658" s="91">
        <f t="array" ref="J658">SUM(($M658=(C_A08c!$C$5:$C$1009))*($N658=(C_A08c!$D$5:K$1009))*(C_A08c!L$5:L$1009))</f>
        <v>0</v>
      </c>
      <c r="K658" s="91">
        <f t="array" ref="K658">SUM(($M658=(C_A08c!$C$5:$C$1009))*($N658=(C_A08c!$D$5:L$1009))*(C_A08c!M$5:M$1009))</f>
        <v>0</v>
      </c>
      <c r="L658" s="23"/>
      <c r="M658" s="296" t="s">
        <v>277</v>
      </c>
      <c r="N658" s="295" t="s">
        <v>241</v>
      </c>
      <c r="O658" s="296"/>
    </row>
    <row r="659" spans="1:15" s="18" customFormat="1" x14ac:dyDescent="0.2">
      <c r="B659" s="73" t="s">
        <v>252</v>
      </c>
      <c r="C659" s="147"/>
      <c r="D659" s="147"/>
      <c r="E659" s="147"/>
      <c r="F659" s="147"/>
      <c r="G659" s="147"/>
      <c r="H659" s="147"/>
      <c r="I659" s="147"/>
      <c r="J659" s="147"/>
      <c r="K659" s="147"/>
      <c r="L659" s="23"/>
      <c r="M659" s="296"/>
      <c r="N659" s="296"/>
      <c r="O659" s="296"/>
    </row>
    <row r="660" spans="1:15" s="18" customFormat="1" x14ac:dyDescent="0.2">
      <c r="B660" s="172" t="s">
        <v>272</v>
      </c>
      <c r="C660" s="91">
        <f t="array" ref="C660">SUM(($M660=(C_A08c!$C$5:$C$1009))*($N660=(C_A08c!$D$5:D$1009))*(C_A08c!E$5:E$1009))</f>
        <v>0</v>
      </c>
      <c r="D660" s="91">
        <f t="array" ref="D660">SUM(($M660=(C_A08c!$C$5:$C$1009))*($N660=(C_A08c!$D$5:E$1009))*(C_A08c!F$5:F$1009))</f>
        <v>0</v>
      </c>
      <c r="E660" s="91">
        <f t="array" ref="E660">SUM(($M660=(C_A08c!$C$5:$C$1009))*($N660=(C_A08c!$D$5:F$1009))*(C_A08c!G$5:G$1009))</f>
        <v>0</v>
      </c>
      <c r="F660" s="91">
        <f t="array" ref="F660">SUM(($M660=(C_A08c!$C$5:$C$1009))*($N660=(C_A08c!$D$5:G$1009))*(C_A08c!H$5:H$1009))</f>
        <v>0</v>
      </c>
      <c r="G660" s="91">
        <f t="array" ref="G660">SUM(($M660=(C_A08c!$C$5:$C$1009))*($N660=(C_A08c!$D$5:H$1009))*(C_A08c!I$5:I$1009))</f>
        <v>0</v>
      </c>
      <c r="H660" s="91">
        <f t="array" ref="H660">SUM(($M660=(C_A08c!$C$5:$C$1009))*($N660=(C_A08c!$D$5:I$1009))*(C_A08c!J$5:J$1009))</f>
        <v>0</v>
      </c>
      <c r="I660" s="91">
        <f t="array" ref="I660">SUM(($M660=(C_A08c!$C$5:$C$1009))*($N660=(C_A08c!$D$5:J$1009))*(C_A08c!K$5:K$1009))</f>
        <v>0</v>
      </c>
      <c r="J660" s="91">
        <f t="array" ref="J660">SUM(($M660=(C_A08c!$C$5:$C$1009))*($N660=(C_A08c!$D$5:K$1009))*(C_A08c!L$5:L$1009))</f>
        <v>0</v>
      </c>
      <c r="K660" s="91">
        <f t="array" ref="K660">SUM(($M660=(C_A08c!$C$5:$C$1009))*($N660=(C_A08c!$D$5:L$1009))*(C_A08c!M$5:M$1009))</f>
        <v>0</v>
      </c>
      <c r="L660" s="23"/>
      <c r="M660" s="296" t="s">
        <v>273</v>
      </c>
      <c r="N660" s="295" t="s">
        <v>253</v>
      </c>
      <c r="O660" s="296"/>
    </row>
    <row r="661" spans="1:15" s="18" customFormat="1" x14ac:dyDescent="0.2">
      <c r="B661" s="178" t="s">
        <v>274</v>
      </c>
      <c r="C661" s="147">
        <f t="array" ref="C661">SUM(($M661=(C_A08c!$C$5:$C$1009))*($N661=(C_A08c!$D$5:D$1009))*(C_A08c!E$5:E$1009))</f>
        <v>0</v>
      </c>
      <c r="D661" s="147">
        <f t="array" ref="D661">SUM(($M661=(C_A08c!$C$5:$C$1009))*($N661=(C_A08c!$D$5:E$1009))*(C_A08c!F$5:F$1009))</f>
        <v>0</v>
      </c>
      <c r="E661" s="147">
        <f t="array" ref="E661">SUM(($M661=(C_A08c!$C$5:$C$1009))*($N661=(C_A08c!$D$5:F$1009))*(C_A08c!G$5:G$1009))</f>
        <v>0</v>
      </c>
      <c r="F661" s="147">
        <f t="array" ref="F661">SUM(($M661=(C_A08c!$C$5:$C$1009))*($N661=(C_A08c!$D$5:G$1009))*(C_A08c!H$5:H$1009))</f>
        <v>0</v>
      </c>
      <c r="G661" s="147">
        <f t="array" ref="G661">SUM(($M661=(C_A08c!$C$5:$C$1009))*($N661=(C_A08c!$D$5:H$1009))*(C_A08c!I$5:I$1009))</f>
        <v>0</v>
      </c>
      <c r="H661" s="147">
        <f t="array" ref="H661">SUM(($M661=(C_A08c!$C$5:$C$1009))*($N661=(C_A08c!$D$5:I$1009))*(C_A08c!J$5:J$1009))</f>
        <v>0</v>
      </c>
      <c r="I661" s="147">
        <f t="array" ref="I661">SUM(($M661=(C_A08c!$C$5:$C$1009))*($N661=(C_A08c!$D$5:J$1009))*(C_A08c!K$5:K$1009))</f>
        <v>0</v>
      </c>
      <c r="J661" s="147">
        <f t="array" ref="J661">SUM(($M661=(C_A08c!$C$5:$C$1009))*($N661=(C_A08c!$D$5:K$1009))*(C_A08c!L$5:L$1009))</f>
        <v>0</v>
      </c>
      <c r="K661" s="147">
        <f t="array" ref="K661">SUM(($M661=(C_A08c!$C$5:$C$1009))*($N661=(C_A08c!$D$5:L$1009))*(C_A08c!M$5:M$1009))</f>
        <v>0</v>
      </c>
      <c r="L661" s="23"/>
      <c r="M661" s="295" t="s">
        <v>275</v>
      </c>
      <c r="N661" s="295" t="s">
        <v>253</v>
      </c>
      <c r="O661" s="296"/>
    </row>
    <row r="662" spans="1:15" s="18" customFormat="1" x14ac:dyDescent="0.2">
      <c r="B662" s="172" t="s">
        <v>276</v>
      </c>
      <c r="C662" s="91">
        <f t="array" ref="C662">SUM(($M662=(C_A08c!$C$5:$C$1009))*($N662=(C_A08c!$D$5:D$1009))*(C_A08c!E$5:E$1009))</f>
        <v>0</v>
      </c>
      <c r="D662" s="91">
        <f t="array" ref="D662">SUM(($M662=(C_A08c!$C$5:$C$1009))*($N662=(C_A08c!$D$5:E$1009))*(C_A08c!F$5:F$1009))</f>
        <v>0</v>
      </c>
      <c r="E662" s="91">
        <f t="array" ref="E662">SUM(($M662=(C_A08c!$C$5:$C$1009))*($N662=(C_A08c!$D$5:F$1009))*(C_A08c!G$5:G$1009))</f>
        <v>0</v>
      </c>
      <c r="F662" s="91">
        <f t="array" ref="F662">SUM(($M662=(C_A08c!$C$5:$C$1009))*($N662=(C_A08c!$D$5:G$1009))*(C_A08c!H$5:H$1009))</f>
        <v>0</v>
      </c>
      <c r="G662" s="91">
        <f t="array" ref="G662">SUM(($M662=(C_A08c!$C$5:$C$1009))*($N662=(C_A08c!$D$5:H$1009))*(C_A08c!I$5:I$1009))</f>
        <v>0</v>
      </c>
      <c r="H662" s="91">
        <f t="array" ref="H662">SUM(($M662=(C_A08c!$C$5:$C$1009))*($N662=(C_A08c!$D$5:I$1009))*(C_A08c!J$5:J$1009))</f>
        <v>0</v>
      </c>
      <c r="I662" s="91">
        <f t="array" ref="I662">SUM(($M662=(C_A08c!$C$5:$C$1009))*($N662=(C_A08c!$D$5:J$1009))*(C_A08c!K$5:K$1009))</f>
        <v>0</v>
      </c>
      <c r="J662" s="91">
        <f t="array" ref="J662">SUM(($M662=(C_A08c!$C$5:$C$1009))*($N662=(C_A08c!$D$5:K$1009))*(C_A08c!L$5:L$1009))</f>
        <v>0</v>
      </c>
      <c r="K662" s="91">
        <f t="array" ref="K662">SUM(($M662=(C_A08c!$C$5:$C$1009))*($N662=(C_A08c!$D$5:L$1009))*(C_A08c!M$5:M$1009))</f>
        <v>0</v>
      </c>
      <c r="L662" s="23"/>
      <c r="M662" s="296" t="s">
        <v>277</v>
      </c>
      <c r="N662" s="295" t="s">
        <v>253</v>
      </c>
      <c r="O662" s="296"/>
    </row>
    <row r="663" spans="1:15" s="18" customFormat="1" x14ac:dyDescent="0.2">
      <c r="B663" s="73" t="s">
        <v>270</v>
      </c>
      <c r="C663" s="147"/>
      <c r="D663" s="147"/>
      <c r="E663" s="147"/>
      <c r="F663" s="147"/>
      <c r="G663" s="147"/>
      <c r="H663" s="147"/>
      <c r="I663" s="147"/>
      <c r="J663" s="147"/>
      <c r="K663" s="147"/>
      <c r="L663" s="23"/>
      <c r="M663" s="296"/>
      <c r="N663" s="296"/>
      <c r="O663" s="296"/>
    </row>
    <row r="664" spans="1:15" s="18" customFormat="1" x14ac:dyDescent="0.2">
      <c r="B664" s="172" t="s">
        <v>272</v>
      </c>
      <c r="C664" s="91">
        <f t="array" ref="C664">SUM(($M664=(C_A08c!$C$5:$C$1009))*($N664=(C_A08c!$D$5:D$1009))*(C_A08c!E$5:E$1009))</f>
        <v>0</v>
      </c>
      <c r="D664" s="91">
        <f t="array" ref="D664">SUM(($M664=(C_A08c!$C$5:$C$1009))*($N664=(C_A08c!$D$5:E$1009))*(C_A08c!F$5:F$1009))</f>
        <v>0</v>
      </c>
      <c r="E664" s="91">
        <f t="array" ref="E664">SUM(($M664=(C_A08c!$C$5:$C$1009))*($N664=(C_A08c!$D$5:F$1009))*(C_A08c!G$5:G$1009))</f>
        <v>0</v>
      </c>
      <c r="F664" s="91">
        <f t="array" ref="F664">SUM(($M664=(C_A08c!$C$5:$C$1009))*($N664=(C_A08c!$D$5:G$1009))*(C_A08c!H$5:H$1009))</f>
        <v>0</v>
      </c>
      <c r="G664" s="91">
        <f t="array" ref="G664">SUM(($M664=(C_A08c!$C$5:$C$1009))*($N664=(C_A08c!$D$5:H$1009))*(C_A08c!I$5:I$1009))</f>
        <v>0</v>
      </c>
      <c r="H664" s="91">
        <f t="array" ref="H664">SUM(($M664=(C_A08c!$C$5:$C$1009))*($N664=(C_A08c!$D$5:I$1009))*(C_A08c!J$5:J$1009))</f>
        <v>0</v>
      </c>
      <c r="I664" s="91">
        <f t="array" ref="I664">SUM(($M664=(C_A08c!$C$5:$C$1009))*($N664=(C_A08c!$D$5:J$1009))*(C_A08c!K$5:K$1009))</f>
        <v>0</v>
      </c>
      <c r="J664" s="91">
        <f t="array" ref="J664">SUM(($M664=(C_A08c!$C$5:$C$1009))*($N664=(C_A08c!$D$5:K$1009))*(C_A08c!L$5:L$1009))</f>
        <v>0</v>
      </c>
      <c r="K664" s="91">
        <f t="array" ref="K664">SUM(($M664=(C_A08c!$C$5:$C$1009))*($N664=(C_A08c!$D$5:L$1009))*(C_A08c!M$5:M$1009))</f>
        <v>0</v>
      </c>
      <c r="L664" s="23"/>
      <c r="M664" s="296" t="s">
        <v>273</v>
      </c>
      <c r="N664" s="295" t="s">
        <v>251</v>
      </c>
      <c r="O664" s="296"/>
    </row>
    <row r="665" spans="1:15" s="18" customFormat="1" x14ac:dyDescent="0.2">
      <c r="B665" s="178" t="s">
        <v>274</v>
      </c>
      <c r="C665" s="147">
        <f t="array" ref="C665">SUM(($M665=(C_A08c!$C$5:$C$1009))*($N665=(C_A08c!$D$5:D$1009))*(C_A08c!E$5:E$1009))</f>
        <v>0</v>
      </c>
      <c r="D665" s="147">
        <f t="array" ref="D665">SUM(($M665=(C_A08c!$C$5:$C$1009))*($N665=(C_A08c!$D$5:E$1009))*(C_A08c!F$5:F$1009))</f>
        <v>0</v>
      </c>
      <c r="E665" s="147">
        <f t="array" ref="E665">SUM(($M665=(C_A08c!$C$5:$C$1009))*($N665=(C_A08c!$D$5:F$1009))*(C_A08c!G$5:G$1009))</f>
        <v>0</v>
      </c>
      <c r="F665" s="147">
        <f t="array" ref="F665">SUM(($M665=(C_A08c!$C$5:$C$1009))*($N665=(C_A08c!$D$5:G$1009))*(C_A08c!H$5:H$1009))</f>
        <v>0</v>
      </c>
      <c r="G665" s="147">
        <f t="array" ref="G665">SUM(($M665=(C_A08c!$C$5:$C$1009))*($N665=(C_A08c!$D$5:H$1009))*(C_A08c!I$5:I$1009))</f>
        <v>0</v>
      </c>
      <c r="H665" s="147">
        <f t="array" ref="H665">SUM(($M665=(C_A08c!$C$5:$C$1009))*($N665=(C_A08c!$D$5:I$1009))*(C_A08c!J$5:J$1009))</f>
        <v>0</v>
      </c>
      <c r="I665" s="147">
        <f t="array" ref="I665">SUM(($M665=(C_A08c!$C$5:$C$1009))*($N665=(C_A08c!$D$5:J$1009))*(C_A08c!K$5:K$1009))</f>
        <v>0</v>
      </c>
      <c r="J665" s="147">
        <f t="array" ref="J665">SUM(($M665=(C_A08c!$C$5:$C$1009))*($N665=(C_A08c!$D$5:K$1009))*(C_A08c!L$5:L$1009))</f>
        <v>0</v>
      </c>
      <c r="K665" s="147">
        <f t="array" ref="K665">SUM(($M665=(C_A08c!$C$5:$C$1009))*($N665=(C_A08c!$D$5:L$1009))*(C_A08c!M$5:M$1009))</f>
        <v>0</v>
      </c>
      <c r="L665" s="23"/>
      <c r="M665" s="295" t="s">
        <v>275</v>
      </c>
      <c r="N665" s="295" t="s">
        <v>251</v>
      </c>
      <c r="O665" s="296"/>
    </row>
    <row r="666" spans="1:15" s="18" customFormat="1" ht="16" thickBot="1" x14ac:dyDescent="0.25">
      <c r="B666" s="172" t="s">
        <v>276</v>
      </c>
      <c r="C666" s="91">
        <f t="array" ref="C666">SUM(($M666=(C_A08c!$C$5:$C$1009))*($N666=(C_A08c!$D$5:D$1009))*(C_A08c!E$5:E$1009))</f>
        <v>0</v>
      </c>
      <c r="D666" s="91">
        <f t="array" ref="D666">SUM(($M666=(C_A08c!$C$5:$C$1009))*($N666=(C_A08c!$D$5:E$1009))*(C_A08c!F$5:F$1009))</f>
        <v>0</v>
      </c>
      <c r="E666" s="91">
        <f t="array" ref="E666">SUM(($M666=(C_A08c!$C$5:$C$1009))*($N666=(C_A08c!$D$5:F$1009))*(C_A08c!G$5:G$1009))</f>
        <v>0</v>
      </c>
      <c r="F666" s="91">
        <f t="array" ref="F666">SUM(($M666=(C_A08c!$C$5:$C$1009))*($N666=(C_A08c!$D$5:G$1009))*(C_A08c!H$5:H$1009))</f>
        <v>0</v>
      </c>
      <c r="G666" s="91">
        <f t="array" ref="G666">SUM(($M666=(C_A08c!$C$5:$C$1009))*($N666=(C_A08c!$D$5:H$1009))*(C_A08c!I$5:I$1009))</f>
        <v>0</v>
      </c>
      <c r="H666" s="91">
        <f t="array" ref="H666">SUM(($M666=(C_A08c!$C$5:$C$1009))*($N666=(C_A08c!$D$5:I$1009))*(C_A08c!J$5:J$1009))</f>
        <v>0</v>
      </c>
      <c r="I666" s="91">
        <f t="array" ref="I666">SUM(($M666=(C_A08c!$C$5:$C$1009))*($N666=(C_A08c!$D$5:J$1009))*(C_A08c!K$5:K$1009))</f>
        <v>0</v>
      </c>
      <c r="J666" s="91">
        <f t="array" ref="J666">SUM(($M666=(C_A08c!$C$5:$C$1009))*($N666=(C_A08c!$D$5:K$1009))*(C_A08c!L$5:L$1009))</f>
        <v>0</v>
      </c>
      <c r="K666" s="91">
        <f t="array" ref="K666">SUM(($M666=(C_A08c!$C$5:$C$1009))*($N666=(C_A08c!$D$5:L$1009))*(C_A08c!M$5:M$1009))</f>
        <v>0</v>
      </c>
      <c r="L666" s="23"/>
      <c r="M666" s="296" t="s">
        <v>277</v>
      </c>
      <c r="N666" s="295" t="s">
        <v>251</v>
      </c>
      <c r="O666" s="296"/>
    </row>
    <row r="667" spans="1:15" s="18" customFormat="1" ht="17" thickTop="1" thickBot="1" x14ac:dyDescent="0.25">
      <c r="B667" s="137" t="s">
        <v>10</v>
      </c>
      <c r="C667" s="138"/>
      <c r="D667" s="138"/>
      <c r="E667" s="138"/>
      <c r="F667" s="138"/>
      <c r="G667" s="138"/>
      <c r="H667" s="138"/>
      <c r="I667" s="138"/>
      <c r="J667" s="138"/>
      <c r="K667" s="138"/>
      <c r="L667" s="23"/>
      <c r="M667" s="296"/>
      <c r="N667" s="296"/>
      <c r="O667" s="296"/>
    </row>
    <row r="668" spans="1:15" s="18" customFormat="1" ht="16" thickTop="1" x14ac:dyDescent="0.2">
      <c r="B668" s="172" t="s">
        <v>272</v>
      </c>
      <c r="C668" s="91">
        <f>C656+C660+C664</f>
        <v>0</v>
      </c>
      <c r="D668" s="91">
        <f t="shared" ref="D668:I670" si="101">D656+D660+D664</f>
        <v>0</v>
      </c>
      <c r="E668" s="91">
        <f t="shared" si="101"/>
        <v>0</v>
      </c>
      <c r="F668" s="91">
        <f t="shared" si="101"/>
        <v>0</v>
      </c>
      <c r="G668" s="91">
        <f t="shared" si="101"/>
        <v>0</v>
      </c>
      <c r="H668" s="91">
        <f t="shared" si="101"/>
        <v>0</v>
      </c>
      <c r="I668" s="91">
        <f t="shared" si="101"/>
        <v>0</v>
      </c>
      <c r="J668" s="91">
        <f t="shared" ref="J668:K670" si="102">J656+J660+J664</f>
        <v>0</v>
      </c>
      <c r="K668" s="91">
        <f t="shared" si="102"/>
        <v>0</v>
      </c>
      <c r="L668" s="23"/>
      <c r="M668" s="296"/>
      <c r="N668" s="296"/>
      <c r="O668" s="296"/>
    </row>
    <row r="669" spans="1:15" s="18" customFormat="1" x14ac:dyDescent="0.2">
      <c r="B669" s="178" t="s">
        <v>274</v>
      </c>
      <c r="C669" s="181">
        <f>C657+C661+C665</f>
        <v>0</v>
      </c>
      <c r="D669" s="181">
        <f t="shared" si="101"/>
        <v>0</v>
      </c>
      <c r="E669" s="181">
        <f t="shared" si="101"/>
        <v>0</v>
      </c>
      <c r="F669" s="181">
        <f t="shared" si="101"/>
        <v>0</v>
      </c>
      <c r="G669" s="181">
        <f t="shared" si="101"/>
        <v>0</v>
      </c>
      <c r="H669" s="181">
        <f t="shared" si="101"/>
        <v>0</v>
      </c>
      <c r="I669" s="181">
        <f t="shared" si="101"/>
        <v>0</v>
      </c>
      <c r="J669" s="181">
        <f t="shared" si="102"/>
        <v>0</v>
      </c>
      <c r="K669" s="181">
        <f t="shared" si="102"/>
        <v>0</v>
      </c>
      <c r="L669" s="23"/>
      <c r="M669" s="296"/>
      <c r="N669" s="296"/>
      <c r="O669" s="296"/>
    </row>
    <row r="670" spans="1:15" s="18" customFormat="1" x14ac:dyDescent="0.2">
      <c r="B670" s="172" t="s">
        <v>276</v>
      </c>
      <c r="C670" s="132">
        <f>C658+C662+C666</f>
        <v>0</v>
      </c>
      <c r="D670" s="132">
        <f t="shared" si="101"/>
        <v>0</v>
      </c>
      <c r="E670" s="132">
        <f t="shared" si="101"/>
        <v>0</v>
      </c>
      <c r="F670" s="132">
        <f t="shared" si="101"/>
        <v>0</v>
      </c>
      <c r="G670" s="132">
        <f t="shared" si="101"/>
        <v>0</v>
      </c>
      <c r="H670" s="132">
        <f t="shared" si="101"/>
        <v>0</v>
      </c>
      <c r="I670" s="132">
        <f t="shared" si="101"/>
        <v>0</v>
      </c>
      <c r="J670" s="132">
        <f t="shared" si="102"/>
        <v>0</v>
      </c>
      <c r="K670" s="132">
        <f t="shared" si="102"/>
        <v>0</v>
      </c>
      <c r="L670" s="23"/>
      <c r="M670" s="296"/>
      <c r="N670" s="296"/>
      <c r="O670" s="296"/>
    </row>
    <row r="671" spans="1:15" s="18" customFormat="1" x14ac:dyDescent="0.2">
      <c r="C671" s="27"/>
      <c r="D671" s="27"/>
      <c r="E671" s="27"/>
      <c r="F671" s="27"/>
      <c r="G671" s="27"/>
      <c r="H671" s="27"/>
      <c r="I671" s="27"/>
      <c r="K671" s="27"/>
      <c r="L671" s="23"/>
      <c r="M671" s="296"/>
      <c r="N671" s="296"/>
      <c r="O671" s="296"/>
    </row>
    <row r="672" spans="1:15" s="18" customFormat="1" x14ac:dyDescent="0.2">
      <c r="A672" s="280" t="s">
        <v>515</v>
      </c>
      <c r="B672" s="276" t="s">
        <v>213</v>
      </c>
      <c r="C672" s="26"/>
      <c r="D672" s="26"/>
      <c r="E672" s="26"/>
      <c r="F672" s="26"/>
      <c r="G672" s="26"/>
      <c r="H672" s="26"/>
      <c r="I672" s="26"/>
      <c r="J672" s="26"/>
      <c r="K672" s="26"/>
      <c r="M672" s="296"/>
      <c r="N672" s="296"/>
      <c r="O672" s="296"/>
    </row>
    <row r="673" spans="2:15" s="18" customFormat="1" x14ac:dyDescent="0.2">
      <c r="B673" s="276" t="s">
        <v>43</v>
      </c>
      <c r="C673" s="26"/>
      <c r="D673" s="26"/>
      <c r="E673" s="26"/>
      <c r="F673" s="26"/>
      <c r="G673" s="26"/>
      <c r="H673" s="26"/>
      <c r="I673" s="26"/>
      <c r="J673" s="26"/>
      <c r="K673" s="26"/>
      <c r="M673" s="296"/>
      <c r="N673" s="296"/>
      <c r="O673" s="296"/>
    </row>
    <row r="674" spans="2:15" s="18" customFormat="1" x14ac:dyDescent="0.2">
      <c r="B674" s="14"/>
      <c r="C674" s="26"/>
      <c r="D674" s="26"/>
      <c r="E674" s="26"/>
      <c r="F674" s="26"/>
      <c r="G674" s="26"/>
      <c r="H674" s="26"/>
      <c r="I674" s="26"/>
      <c r="J674" s="26"/>
      <c r="K674" s="26"/>
      <c r="M674" s="296"/>
      <c r="N674" s="296"/>
      <c r="O674" s="296"/>
    </row>
    <row r="675" spans="2:15" s="18" customFormat="1" x14ac:dyDescent="0.2">
      <c r="B675" s="76"/>
      <c r="C675" s="263">
        <v>2010</v>
      </c>
      <c r="D675" s="263">
        <v>2015</v>
      </c>
      <c r="E675" s="263">
        <v>2020</v>
      </c>
      <c r="F675" s="263">
        <v>2025</v>
      </c>
      <c r="G675" s="263">
        <v>2030</v>
      </c>
      <c r="H675" s="263">
        <v>2035</v>
      </c>
      <c r="I675" s="263">
        <v>2040</v>
      </c>
      <c r="J675" s="263">
        <v>2045</v>
      </c>
      <c r="K675" s="263">
        <v>2050</v>
      </c>
      <c r="M675" s="296"/>
      <c r="N675" s="296"/>
      <c r="O675" s="296"/>
    </row>
    <row r="676" spans="2:15" s="18" customFormat="1" x14ac:dyDescent="0.2">
      <c r="B676" s="71" t="s">
        <v>196</v>
      </c>
      <c r="C676" s="134"/>
      <c r="D676" s="134"/>
      <c r="E676" s="134"/>
      <c r="F676" s="134"/>
      <c r="G676" s="134"/>
      <c r="H676" s="134"/>
      <c r="I676" s="134"/>
      <c r="J676" s="134"/>
      <c r="K676" s="219"/>
      <c r="M676" s="296"/>
      <c r="N676" s="296"/>
      <c r="O676" s="296"/>
    </row>
    <row r="677" spans="2:15" s="18" customFormat="1" x14ac:dyDescent="0.2">
      <c r="B677" s="74" t="s">
        <v>211</v>
      </c>
      <c r="C677" s="147">
        <f t="array" ref="C677">SUM(($M677=(C_A08b!$C$5:$C$1004))*($O677=(C_A08b!$D$5:D$1004))*(C_A08b!E$5:E$1004))+SUM(($M677=(C_A08b!$C$5:$C$1004))*($N677=(C_A08b!$D$5:D$1004))*(C_A08b!E$5:E$1004))</f>
        <v>2019.7160627207199</v>
      </c>
      <c r="D677" s="147">
        <f t="array" ref="D677">SUM(($M677=(C_A08b!$C$5:$C$1004))*($O677=(C_A08b!$D$5:E$1004))*(C_A08b!F$5:F$1004))+SUM(($M677=(C_A08b!$C$5:$C$1004))*($N677=(C_A08b!$D$5:E$1004))*(C_A08b!F$5:F$1004))</f>
        <v>1968.2189218712329</v>
      </c>
      <c r="E677" s="147">
        <f t="array" ref="E677">SUM(($M677=(C_A08b!$C$5:$C$1004))*($O677=(C_A08b!$D$5:F$1004))*(C_A08b!G$5:G$1004))+SUM(($M677=(C_A08b!$C$5:$C$1004))*($N677=(C_A08b!$D$5:F$1004))*(C_A08b!G$5:G$1004))</f>
        <v>1934.4538769383369</v>
      </c>
      <c r="F677" s="147">
        <f t="array" ref="F677">SUM(($M677=(C_A08b!$C$5:$C$1004))*($O677=(C_A08b!$D$5:G$1004))*(C_A08b!H$5:H$1004))+SUM(($M677=(C_A08b!$C$5:$C$1004))*($N677=(C_A08b!$D$5:G$1004))*(C_A08b!H$5:H$1004))</f>
        <v>1915.620537544437</v>
      </c>
      <c r="G677" s="147">
        <f t="array" ref="G677">SUM(($M677=(C_A08b!$C$5:$C$1004))*($O677=(C_A08b!$D$5:H$1004))*(C_A08b!I$5:I$1004))+SUM(($M677=(C_A08b!$C$5:$C$1004))*($N677=(C_A08b!$D$5:H$1004))*(C_A08b!I$5:I$1004))</f>
        <v>1890.785392773535</v>
      </c>
      <c r="H677" s="147">
        <f t="array" ref="H677">SUM(($M677=(C_A08b!$C$5:$C$1004))*($O677=(C_A08b!$D$5:I$1004))*(C_A08b!J$5:J$1004))+SUM(($M677=(C_A08b!$C$5:$C$1004))*($N677=(C_A08b!$D$5:I$1004))*(C_A08b!J$5:J$1004))</f>
        <v>1858.6689766517977</v>
      </c>
      <c r="I677" s="147">
        <f t="array" ref="I677">SUM(($M677=(C_A08b!$C$5:$C$1004))*($O677=(C_A08b!$D$5:J$1004))*(C_A08b!K$5:K$1004))+SUM(($M677=(C_A08b!$C$5:$C$1004))*($N677=(C_A08b!$D$5:J$1004))*(C_A08b!K$5:K$1004))</f>
        <v>1833.7990319474848</v>
      </c>
      <c r="J677" s="147">
        <f t="array" ref="J677">SUM(($M677=(C_A08b!$C$5:$C$1004))*($O677=(C_A08b!$D$5:K$1004))*(C_A08b!L$5:L$1004))+SUM(($M677=(C_A08b!$C$5:$C$1004))*($N677=(C_A08b!$D$5:K$1004))*(C_A08b!L$5:L$1004))</f>
        <v>1807.7197499699309</v>
      </c>
      <c r="K677" s="147">
        <f t="array" ref="K677">SUM(($M677=(C_A08b!$C$5:$C$1004))*($O677=(C_A08b!$D$5:L$1004))*(C_A08b!M$5:M$1004))+SUM(($M677=(C_A08b!$C$5:$C$1004))*($N677=(C_A08b!$D$5:L$1004))*(C_A08b!M$5:M$1004))</f>
        <v>1778.78970725932</v>
      </c>
      <c r="M677" s="296" t="s">
        <v>193</v>
      </c>
      <c r="N677" s="303" t="s">
        <v>205</v>
      </c>
      <c r="O677" s="303" t="s">
        <v>206</v>
      </c>
    </row>
    <row r="678" spans="2:15" s="18" customFormat="1" x14ac:dyDescent="0.2">
      <c r="B678" s="74" t="s">
        <v>464</v>
      </c>
      <c r="C678" s="274">
        <f t="array" ref="C678">SUM(($M678=(C_A08b!$C$5:$C$1004))*($N678=(C_A08b!$D$5:D$1004))*(C_A08b!E$5:E$1004))</f>
        <v>0</v>
      </c>
      <c r="D678" s="274">
        <f t="array" ref="D678">SUM(($M678=(C_A08b!$C$5:$C$1004))*($N678=(C_A08b!$D$5:E$1004))*(C_A08b!F$5:F$1004))</f>
        <v>0</v>
      </c>
      <c r="E678" s="274">
        <f t="array" ref="E678">SUM(($M678=(C_A08b!$C$5:$C$1004))*($N678=(C_A08b!$D$5:F$1004))*(C_A08b!G$5:G$1004))</f>
        <v>0</v>
      </c>
      <c r="F678" s="274">
        <f t="array" ref="F678">SUM(($M678=(C_A08b!$C$5:$C$1004))*($N678=(C_A08b!$D$5:G$1004))*(C_A08b!H$5:H$1004))</f>
        <v>0</v>
      </c>
      <c r="G678" s="274">
        <f t="array" ref="G678">SUM(($M678=(C_A08b!$C$5:$C$1004))*($N678=(C_A08b!$D$5:H$1004))*(C_A08b!I$5:I$1004))</f>
        <v>0</v>
      </c>
      <c r="H678" s="274">
        <f t="array" ref="H678">SUM(($M678=(C_A08b!$C$5:$C$1004))*($N678=(C_A08b!$D$5:I$1004))*(C_A08b!J$5:J$1004))</f>
        <v>0</v>
      </c>
      <c r="I678" s="274">
        <f t="array" ref="I678">SUM(($M678=(C_A08b!$C$5:$C$1004))*($N678=(C_A08b!$D$5:J$1004))*(C_A08b!K$5:K$1004))</f>
        <v>0</v>
      </c>
      <c r="J678" s="274">
        <f t="array" ref="J678">SUM(($M678=(C_A08b!$C$5:$C$1004))*($N678=(C_A08b!$D$5:K$1004))*(C_A08b!L$5:L$1004))</f>
        <v>0</v>
      </c>
      <c r="K678" s="274">
        <f t="array" ref="K678">SUM(($M678=(C_A08b!$C$5:$C$1004))*($N678=(C_A08b!$D$5:L$1004))*(C_A08b!M$5:M$1004))</f>
        <v>0</v>
      </c>
      <c r="M678" s="296" t="s">
        <v>193</v>
      </c>
      <c r="N678" s="303" t="s">
        <v>367</v>
      </c>
      <c r="O678" s="303"/>
    </row>
    <row r="679" spans="2:15" s="18" customFormat="1" x14ac:dyDescent="0.2">
      <c r="B679" s="71" t="s">
        <v>195</v>
      </c>
      <c r="C679" s="134"/>
      <c r="D679" s="134"/>
      <c r="E679" s="134"/>
      <c r="F679" s="134"/>
      <c r="G679" s="134"/>
      <c r="H679" s="134"/>
      <c r="I679" s="134"/>
      <c r="J679" s="134"/>
      <c r="K679" s="219"/>
      <c r="M679" s="296"/>
      <c r="N679" s="296"/>
      <c r="O679" s="296"/>
    </row>
    <row r="680" spans="2:15" s="18" customFormat="1" x14ac:dyDescent="0.2">
      <c r="B680" s="74" t="s">
        <v>204</v>
      </c>
      <c r="C680" s="92">
        <f t="array" ref="C680">SUM(($M680=(C_A08b!$C$5:$C$1004))*($O680=(C_A08b!$D$5:D$1004))*(C_A08b!E$5:E$1004))+SUM(($M680=(C_A08b!$C$5:$C$1004))*($N680=(C_A08b!$D$5:D$1004))*(C_A08b!E$5:E$1004))</f>
        <v>438.11593536754901</v>
      </c>
      <c r="D680" s="92">
        <f t="array" ref="D680">SUM(($M680=(C_A08b!$C$5:$C$1004))*($O680=(C_A08b!$D$5:E$1004))*(C_A08b!F$5:F$1004))+SUM(($M680=(C_A08b!$C$5:$C$1004))*($N680=(C_A08b!$D$5:E$1004))*(C_A08b!F$5:F$1004))</f>
        <v>439.92766442808198</v>
      </c>
      <c r="E680" s="92">
        <f t="array" ref="E680">SUM(($M680=(C_A08b!$C$5:$C$1004))*($O680=(C_A08b!$D$5:F$1004))*(C_A08b!G$5:G$1004))+SUM(($M680=(C_A08b!$C$5:$C$1004))*($N680=(C_A08b!$D$5:F$1004))*(C_A08b!G$5:G$1004))</f>
        <v>392.70875629233899</v>
      </c>
      <c r="F680" s="92">
        <f t="array" ref="F680">SUM(($M680=(C_A08b!$C$5:$C$1004))*($O680=(C_A08b!$D$5:G$1004))*(C_A08b!H$5:H$1004))+SUM(($M680=(C_A08b!$C$5:$C$1004))*($N680=(C_A08b!$D$5:G$1004))*(C_A08b!H$5:H$1004))</f>
        <v>230.13693937885199</v>
      </c>
      <c r="G680" s="92">
        <f t="array" ref="G680">SUM(($M680=(C_A08b!$C$5:$C$1004))*($O680=(C_A08b!$D$5:H$1004))*(C_A08b!I$5:I$1004))+SUM(($M680=(C_A08b!$C$5:$C$1004))*($N680=(C_A08b!$D$5:H$1004))*(C_A08b!I$5:I$1004))</f>
        <v>196.15998366777001</v>
      </c>
      <c r="H680" s="92">
        <f t="array" ref="H680">SUM(($M680=(C_A08b!$C$5:$C$1004))*($O680=(C_A08b!$D$5:I$1004))*(C_A08b!J$5:J$1004))+SUM(($M680=(C_A08b!$C$5:$C$1004))*($N680=(C_A08b!$D$5:I$1004))*(C_A08b!J$5:J$1004))</f>
        <v>135.21291896997002</v>
      </c>
      <c r="I680" s="92">
        <f t="array" ref="I680">SUM(($M680=(C_A08b!$C$5:$C$1004))*($O680=(C_A08b!$D$5:J$1004))*(C_A08b!K$5:K$1004))+SUM(($M680=(C_A08b!$C$5:$C$1004))*($N680=(C_A08b!$D$5:J$1004))*(C_A08b!K$5:K$1004))</f>
        <v>103.078502110877</v>
      </c>
      <c r="J680" s="92">
        <f t="array" ref="J680">SUM(($M680=(C_A08b!$C$5:$C$1004))*($O680=(C_A08b!$D$5:K$1004))*(C_A08b!L$5:L$1004))+SUM(($M680=(C_A08b!$C$5:$C$1004))*($N680=(C_A08b!$D$5:K$1004))*(C_A08b!L$5:L$1004))</f>
        <v>67.937637030749002</v>
      </c>
      <c r="K680" s="147">
        <f t="array" ref="K680">SUM(($M680=(C_A08b!$C$5:$C$1004))*($O680=(C_A08b!$D$5:L$1004))*(C_A08b!M$5:M$1004))+SUM(($M680=(C_A08b!$C$5:$C$1004))*($N680=(C_A08b!$D$5:L$1004))*(C_A08b!M$5:M$1004))</f>
        <v>34.621791604213996</v>
      </c>
      <c r="M680" s="296" t="s">
        <v>194</v>
      </c>
      <c r="N680" s="296" t="s">
        <v>200</v>
      </c>
      <c r="O680" s="296" t="s">
        <v>202</v>
      </c>
    </row>
    <row r="681" spans="2:15" s="18" customFormat="1" x14ac:dyDescent="0.2">
      <c r="B681" s="75" t="s">
        <v>210</v>
      </c>
      <c r="C681" s="274">
        <f t="array" ref="C681">SUM(($M681=(C_A08b!$C$5:$C$1004))*($N681=(C_A08b!$D$5:D$1004))*(C_A08b!E$5:E$1004))</f>
        <v>1749.1090947708747</v>
      </c>
      <c r="D681" s="274">
        <f t="array" ref="D681">SUM(($M681=(C_A08b!$C$5:$C$1004))*($N681=(C_A08b!$D$5:E$1004))*(C_A08b!F$5:F$1004))</f>
        <v>1724.8868633138427</v>
      </c>
      <c r="E681" s="274">
        <f t="array" ref="E681">SUM(($M681=(C_A08b!$C$5:$C$1004))*($N681=(C_A08b!$D$5:F$1004))*(C_A08b!G$5:G$1004))</f>
        <v>1769.5906571569817</v>
      </c>
      <c r="F681" s="274">
        <f t="array" ref="F681">SUM(($M681=(C_A08b!$C$5:$C$1004))*($N681=(C_A08b!$D$5:G$1004))*(C_A08b!H$5:H$1004))</f>
        <v>1945.759866811643</v>
      </c>
      <c r="G681" s="274">
        <f t="array" ref="G681">SUM(($M681=(C_A08b!$C$5:$C$1004))*($N681=(C_A08b!$D$5:H$1004))*(C_A08b!I$5:I$1004))</f>
        <v>2021.4669176162172</v>
      </c>
      <c r="H681" s="274">
        <f t="array" ref="H681">SUM(($M681=(C_A08b!$C$5:$C$1004))*($N681=(C_A08b!$D$5:I$1004))*(C_A08b!J$5:J$1004))</f>
        <v>2060.0780088005781</v>
      </c>
      <c r="I681" s="274">
        <f t="array" ref="I681">SUM(($M681=(C_A08b!$C$5:$C$1004))*($N681=(C_A08b!$D$5:J$1004))*(C_A08b!K$5:K$1004))</f>
        <v>2085.9042185805029</v>
      </c>
      <c r="J681" s="274">
        <f t="array" ref="J681">SUM(($M681=(C_A08b!$C$5:$C$1004))*($N681=(C_A08b!$D$5:K$1004))*(C_A08b!L$5:L$1004))</f>
        <v>2110.350781908925</v>
      </c>
      <c r="K681" s="274">
        <f t="array" ref="K681">SUM(($M681=(C_A08b!$C$5:$C$1004))*($N681=(C_A08b!$D$5:L$1004))*(C_A08b!M$5:M$1004))</f>
        <v>2123.003556220855</v>
      </c>
      <c r="M681" s="296" t="s">
        <v>194</v>
      </c>
      <c r="N681" s="296" t="s">
        <v>203</v>
      </c>
      <c r="O681" s="296"/>
    </row>
    <row r="682" spans="2:15" s="18" customFormat="1" x14ac:dyDescent="0.2">
      <c r="B682" s="75" t="s">
        <v>425</v>
      </c>
      <c r="C682" s="274">
        <f t="array" ref="C682">SUM(($M682=(C_A08b!$C$5:$C$1004))*($N682=(C_A08b!$D$5:D$1004))*(C_A08b!E$5:E$1004))</f>
        <v>0</v>
      </c>
      <c r="D682" s="274">
        <f t="array" ref="D682">SUM(($M682=(C_A08b!$C$5:$C$1004))*($N682=(C_A08b!$D$5:E$1004))*(C_A08b!F$5:F$1004))</f>
        <v>0</v>
      </c>
      <c r="E682" s="274">
        <f t="array" ref="E682">SUM(($M682=(C_A08b!$C$5:$C$1004))*($N682=(C_A08b!$D$5:F$1004))*(C_A08b!G$5:G$1004))</f>
        <v>0</v>
      </c>
      <c r="F682" s="274">
        <f t="array" ref="F682">SUM(($M682=(C_A08b!$C$5:$C$1004))*($N682=(C_A08b!$D$5:G$1004))*(C_A08b!H$5:H$1004))</f>
        <v>0</v>
      </c>
      <c r="G682" s="274">
        <f t="array" ref="G682">SUM(($M682=(C_A08b!$C$5:$C$1004))*($N682=(C_A08b!$D$5:H$1004))*(C_A08b!I$5:I$1004))</f>
        <v>0</v>
      </c>
      <c r="H682" s="274">
        <f t="array" ref="H682">SUM(($M682=(C_A08b!$C$5:$C$1004))*($N682=(C_A08b!$D$5:I$1004))*(C_A08b!J$5:J$1004))</f>
        <v>0</v>
      </c>
      <c r="I682" s="274">
        <f t="array" ref="I682">SUM(($M682=(C_A08b!$C$5:$C$1004))*($N682=(C_A08b!$D$5:J$1004))*(C_A08b!K$5:K$1004))</f>
        <v>0</v>
      </c>
      <c r="J682" s="274">
        <f t="array" ref="J682">SUM(($M682=(C_A08b!$C$5:$C$1004))*($N682=(C_A08b!$D$5:K$1004))*(C_A08b!L$5:L$1004))</f>
        <v>0</v>
      </c>
      <c r="K682" s="274">
        <f t="array" ref="K682">SUM(($M682=(C_A08b!$C$5:$C$1004))*($N682=(C_A08b!$D$5:L$1004))*(C_A08b!M$5:M$1004))</f>
        <v>0</v>
      </c>
      <c r="M682" s="296" t="s">
        <v>194</v>
      </c>
      <c r="N682" s="296" t="s">
        <v>366</v>
      </c>
      <c r="O682" s="296"/>
    </row>
    <row r="683" spans="2:15" s="18" customFormat="1" x14ac:dyDescent="0.2">
      <c r="B683" s="74" t="s">
        <v>19</v>
      </c>
      <c r="C683" s="274">
        <f t="array" ref="C683">SUM(($M683=(C_A08b!$C$5:$C$1004))*($N683=(C_A08b!$D$5:D$1004))*(C_A08b!E$5:E$1004))</f>
        <v>0</v>
      </c>
      <c r="D683" s="274">
        <f t="array" ref="D683">SUM(($M683=(C_A08b!$C$5:$C$1004))*($N683=(C_A08b!$D$5:E$1004))*(C_A08b!F$5:F$1004))</f>
        <v>0</v>
      </c>
      <c r="E683" s="274">
        <f t="array" ref="E683">SUM(($M683=(C_A08b!$C$5:$C$1004))*($N683=(C_A08b!$D$5:F$1004))*(C_A08b!G$5:G$1004))</f>
        <v>16.606200142953</v>
      </c>
      <c r="F683" s="274">
        <f t="array" ref="F683">SUM(($M683=(C_A08b!$C$5:$C$1004))*($N683=(C_A08b!$D$5:G$1004))*(C_A08b!H$5:H$1004))</f>
        <v>21.909035222328999</v>
      </c>
      <c r="G683" s="274">
        <f t="array" ref="G683">SUM(($M683=(C_A08b!$C$5:$C$1004))*($N683=(C_A08b!$D$5:H$1004))*(C_A08b!I$5:I$1004))</f>
        <v>5.340521767786</v>
      </c>
      <c r="H683" s="274">
        <f t="array" ref="H683">SUM(($M683=(C_A08b!$C$5:$C$1004))*($N683=(C_A08b!$D$5:I$1004))*(C_A08b!J$5:J$1004))</f>
        <v>12.897358974894999</v>
      </c>
      <c r="I683" s="274">
        <f t="array" ref="I683">SUM(($M683=(C_A08b!$C$5:$C$1004))*($N683=(C_A08b!$D$5:J$1004))*(C_A08b!K$5:K$1004))</f>
        <v>9.5886337455199993</v>
      </c>
      <c r="J683" s="274">
        <f t="array" ref="J683">SUM(($M683=(C_A08b!$C$5:$C$1004))*($N683=(C_A08b!$D$5:K$1004))*(C_A08b!L$5:L$1004))</f>
        <v>9.0325220251370002</v>
      </c>
      <c r="K683" s="274">
        <f t="array" ref="K683">SUM(($M683=(C_A08b!$C$5:$C$1004))*($N683=(C_A08b!$D$5:L$1004))*(C_A08b!M$5:M$1004))</f>
        <v>10.340774175759</v>
      </c>
      <c r="M683" s="296" t="s">
        <v>194</v>
      </c>
      <c r="N683" s="296" t="s">
        <v>199</v>
      </c>
      <c r="O683" s="296"/>
    </row>
    <row r="684" spans="2:15" s="18" customFormat="1" x14ac:dyDescent="0.2">
      <c r="B684" s="71" t="s">
        <v>197</v>
      </c>
      <c r="C684" s="134"/>
      <c r="D684" s="134"/>
      <c r="E684" s="134"/>
      <c r="F684" s="134"/>
      <c r="G684" s="134"/>
      <c r="H684" s="134"/>
      <c r="I684" s="134"/>
      <c r="J684" s="134"/>
      <c r="K684" s="219"/>
      <c r="M684" s="296"/>
      <c r="N684" s="296"/>
      <c r="O684" s="296"/>
    </row>
    <row r="685" spans="2:15" s="18" customFormat="1" x14ac:dyDescent="0.2">
      <c r="B685" s="74" t="s">
        <v>204</v>
      </c>
      <c r="C685" s="92">
        <f t="array" ref="C685">SUM(($M685=(C_A08b!$C$5:$C$1004))*($O685=(C_A08b!$D$5:D$1004))*(C_A08b!E$5:E$1004))+SUM(($M685=(C_A08b!$C$5:$C$1004))*($N685=(C_A08b!$D$5:D$1004))*(C_A08b!E$5:E$1004))</f>
        <v>120.02076450853602</v>
      </c>
      <c r="D685" s="92">
        <f t="array" ref="D685">SUM(($M685=(C_A08b!$C$5:$C$1004))*($O685=(C_A08b!$D$5:E$1004))*(C_A08b!F$5:F$1004))+SUM(($M685=(C_A08b!$C$5:$C$1004))*($N685=(C_A08b!$D$5:E$1004))*(C_A08b!F$5:F$1004))</f>
        <v>129.198510814949</v>
      </c>
      <c r="E685" s="92">
        <f t="array" ref="E685">SUM(($M685=(C_A08b!$C$5:$C$1004))*($O685=(C_A08b!$D$5:F$1004))*(C_A08b!G$5:G$1004))+SUM(($M685=(C_A08b!$C$5:$C$1004))*($N685=(C_A08b!$D$5:F$1004))*(C_A08b!G$5:G$1004))</f>
        <v>171.06123105019202</v>
      </c>
      <c r="F685" s="92">
        <f t="array" ref="F685">SUM(($M685=(C_A08b!$C$5:$C$1004))*($O685=(C_A08b!$D$5:G$1004))*(C_A08b!H$5:H$1004))+SUM(($M685=(C_A08b!$C$5:$C$1004))*($N685=(C_A08b!$D$5:G$1004))*(C_A08b!H$5:H$1004))</f>
        <v>220.91336432994399</v>
      </c>
      <c r="G685" s="92">
        <f t="array" ref="G685">SUM(($M685=(C_A08b!$C$5:$C$1004))*($O685=(C_A08b!$D$5:H$1004))*(C_A08b!I$5:I$1004))+SUM(($M685=(C_A08b!$C$5:$C$1004))*($N685=(C_A08b!$D$5:H$1004))*(C_A08b!I$5:I$1004))</f>
        <v>152.44556805043101</v>
      </c>
      <c r="H685" s="92">
        <f t="array" ref="H685">SUM(($M685=(C_A08b!$C$5:$C$1004))*($O685=(C_A08b!$D$5:I$1004))*(C_A08b!J$5:J$1004))+SUM(($M685=(C_A08b!$C$5:$C$1004))*($N685=(C_A08b!$D$5:I$1004))*(C_A08b!J$5:J$1004))</f>
        <v>99.989337810806006</v>
      </c>
      <c r="I685" s="92">
        <f t="array" ref="I685">SUM(($M685=(C_A08b!$C$5:$C$1004))*($O685=(C_A08b!$D$5:J$1004))*(C_A08b!K$5:K$1004))+SUM(($M685=(C_A08b!$C$5:$C$1004))*($N685=(C_A08b!$D$5:J$1004))*(C_A08b!K$5:K$1004))</f>
        <v>154.086247743971</v>
      </c>
      <c r="J685" s="92">
        <f t="array" ref="J685">SUM(($M685=(C_A08b!$C$5:$C$1004))*($O685=(C_A08b!$D$5:K$1004))*(C_A08b!L$5:L$1004))+SUM(($M685=(C_A08b!$C$5:$C$1004))*($N685=(C_A08b!$D$5:K$1004))*(C_A08b!L$5:L$1004))</f>
        <v>124.93358314708999</v>
      </c>
      <c r="K685" s="147">
        <f t="array" ref="K685">SUM(($M685=(C_A08b!$C$5:$C$1004))*($O685=(C_A08b!$D$5:L$1004))*(C_A08b!M$5:M$1004))+SUM(($M685=(C_A08b!$C$5:$C$1004))*($N685=(C_A08b!$D$5:L$1004))*(C_A08b!M$5:M$1004))</f>
        <v>218.98187437907001</v>
      </c>
      <c r="M685" s="296" t="s">
        <v>207</v>
      </c>
      <c r="N685" s="296" t="s">
        <v>200</v>
      </c>
      <c r="O685" s="296" t="s">
        <v>202</v>
      </c>
    </row>
    <row r="686" spans="2:15" s="18" customFormat="1" x14ac:dyDescent="0.2">
      <c r="B686" s="75" t="s">
        <v>425</v>
      </c>
      <c r="C686" s="274">
        <f t="array" ref="C686">SUM(($M686=(C_A08b!$C$5:$C$1004))*($N686=(C_A08b!$D$5:D$1004))*(C_A08b!E$5:E$1004))</f>
        <v>0</v>
      </c>
      <c r="D686" s="274">
        <f t="array" ref="D686">SUM(($M686=(C_A08b!$C$5:$C$1004))*($N686=(C_A08b!$D$5:E$1004))*(C_A08b!F$5:F$1004))</f>
        <v>0</v>
      </c>
      <c r="E686" s="274">
        <f t="array" ref="E686">SUM(($M686=(C_A08b!$C$5:$C$1004))*($N686=(C_A08b!$D$5:F$1004))*(C_A08b!G$5:G$1004))</f>
        <v>0</v>
      </c>
      <c r="F686" s="274">
        <f t="array" ref="F686">SUM(($M686=(C_A08b!$C$5:$C$1004))*($N686=(C_A08b!$D$5:G$1004))*(C_A08b!H$5:H$1004))</f>
        <v>0</v>
      </c>
      <c r="G686" s="274">
        <f t="array" ref="G686">SUM(($M686=(C_A08b!$C$5:$C$1004))*($N686=(C_A08b!$D$5:H$1004))*(C_A08b!I$5:I$1004))</f>
        <v>0</v>
      </c>
      <c r="H686" s="274">
        <f t="array" ref="H686">SUM(($M686=(C_A08b!$C$5:$C$1004))*($N686=(C_A08b!$D$5:I$1004))*(C_A08b!J$5:J$1004))</f>
        <v>0</v>
      </c>
      <c r="I686" s="274">
        <f t="array" ref="I686">SUM(($M686=(C_A08b!$C$5:$C$1004))*($N686=(C_A08b!$D$5:J$1004))*(C_A08b!K$5:K$1004))</f>
        <v>0</v>
      </c>
      <c r="J686" s="274">
        <f t="array" ref="J686">SUM(($M686=(C_A08b!$C$5:$C$1004))*($N686=(C_A08b!$D$5:K$1004))*(C_A08b!L$5:L$1004))</f>
        <v>0</v>
      </c>
      <c r="K686" s="274">
        <f t="array" ref="K686">SUM(($M686=(C_A08b!$C$5:$C$1004))*($N686=(C_A08b!$D$5:L$1004))*(C_A08b!M$5:M$1004))</f>
        <v>0</v>
      </c>
      <c r="M686" s="296" t="s">
        <v>207</v>
      </c>
      <c r="N686" s="296" t="s">
        <v>366</v>
      </c>
      <c r="O686" s="296"/>
    </row>
    <row r="687" spans="2:15" s="18" customFormat="1" x14ac:dyDescent="0.2">
      <c r="B687" s="75" t="s">
        <v>63</v>
      </c>
      <c r="C687" s="274">
        <f t="array" ref="C687">SUM(($M687=(C_A08b!$C$5:$C$1004))*($N687=(C_A08b!$D$5:D$1004))*(C_A08b!E$5:E$1004))</f>
        <v>191.69849952000001</v>
      </c>
      <c r="D687" s="274">
        <f t="array" ref="D687">SUM(($M687=(C_A08b!$C$5:$C$1004))*($N687=(C_A08b!$D$5:E$1004))*(C_A08b!F$5:F$1004))</f>
        <v>192.97304247950902</v>
      </c>
      <c r="E687" s="274">
        <f t="array" ref="E687">SUM(($M687=(C_A08b!$C$5:$C$1004))*($N687=(C_A08b!$D$5:F$1004))*(C_A08b!G$5:G$1004))</f>
        <v>137.7075637785</v>
      </c>
      <c r="F687" s="274">
        <f t="array" ref="F687">SUM(($M687=(C_A08b!$C$5:$C$1004))*($N687=(C_A08b!$D$5:G$1004))*(C_A08b!H$5:H$1004))</f>
        <v>60.337016618290001</v>
      </c>
      <c r="G687" s="274">
        <f t="array" ref="G687">SUM(($M687=(C_A08b!$C$5:$C$1004))*($N687=(C_A08b!$D$5:H$1004))*(C_A08b!I$5:I$1004))</f>
        <v>122.84049950339201</v>
      </c>
      <c r="H687" s="274">
        <f t="array" ref="H687">SUM(($M687=(C_A08b!$C$5:$C$1004))*($N687=(C_A08b!$D$5:I$1004))*(C_A08b!J$5:J$1004))</f>
        <v>167.33601630054</v>
      </c>
      <c r="I687" s="274">
        <f t="array" ref="I687">SUM(($M687=(C_A08b!$C$5:$C$1004))*($N687=(C_A08b!$D$5:J$1004))*(C_A08b!K$5:K$1004))</f>
        <v>117.91441667872601</v>
      </c>
      <c r="J687" s="274">
        <f t="array" ref="J687">SUM(($M687=(C_A08b!$C$5:$C$1004))*($N687=(C_A08b!$D$5:K$1004))*(C_A08b!L$5:L$1004))</f>
        <v>151.01367479076498</v>
      </c>
      <c r="K687" s="274">
        <f t="array" ref="K687">SUM(($M687=(C_A08b!$C$5:$C$1004))*($N687=(C_A08b!$D$5:L$1004))*(C_A08b!M$5:M$1004))</f>
        <v>59.014605600937003</v>
      </c>
      <c r="M687" s="296" t="s">
        <v>207</v>
      </c>
      <c r="N687" s="296" t="s">
        <v>201</v>
      </c>
      <c r="O687" s="296"/>
    </row>
    <row r="688" spans="2:15" s="18" customFormat="1" x14ac:dyDescent="0.2">
      <c r="B688" s="74" t="s">
        <v>198</v>
      </c>
      <c r="C688" s="92">
        <f t="array" ref="C688">SUM(($M688=(C_A08b!$C$5:$C$1004))*($O688=(C_A08b!$D$5:D$1004))*(C_A08b!E$5:E$1004))+SUM(($M688=(C_A08b!$C$5:$C$1004))*($N688=(C_A08b!$D$5:D$1004))*(C_A08b!E$5:E$1004))</f>
        <v>1.3858308E-2</v>
      </c>
      <c r="D688" s="92">
        <f t="array" ref="D688">SUM(($M688=(C_A08b!$C$5:$C$1004))*($O688=(C_A08b!$D$5:E$1004))*(C_A08b!F$5:F$1004))+SUM(($M688=(C_A08b!$C$5:$C$1004))*($N688=(C_A08b!$D$5:E$1004))*(C_A08b!F$5:F$1004))</f>
        <v>1.5938282174999999E-2</v>
      </c>
      <c r="E688" s="92">
        <f t="array" ref="E688">SUM(($M688=(C_A08b!$C$5:$C$1004))*($O688=(C_A08b!$D$5:F$1004))*(C_A08b!G$5:G$1004))+SUM(($M688=(C_A08b!$C$5:$C$1004))*($N688=(C_A08b!$D$5:F$1004))*(C_A08b!G$5:G$1004))</f>
        <v>27.301417819488005</v>
      </c>
      <c r="F688" s="92">
        <f t="array" ref="F688">SUM(($M688=(C_A08b!$C$5:$C$1004))*($O688=(C_A08b!$D$5:G$1004))*(C_A08b!H$5:H$1004))+SUM(($M688=(C_A08b!$C$5:$C$1004))*($N688=(C_A08b!$D$5:G$1004))*(C_A08b!H$5:H$1004))</f>
        <v>70.323122533925996</v>
      </c>
      <c r="G688" s="92">
        <f t="array" ref="G688">SUM(($M688=(C_A08b!$C$5:$C$1004))*($O688=(C_A08b!$D$5:H$1004))*(C_A08b!I$5:I$1004))+SUM(($M688=(C_A08b!$C$5:$C$1004))*($N688=(C_A08b!$D$5:H$1004))*(C_A08b!I$5:I$1004))</f>
        <v>91.762022517942</v>
      </c>
      <c r="H688" s="92">
        <f t="array" ref="H688">SUM(($M688=(C_A08b!$C$5:$C$1004))*($O688=(C_A08b!$D$5:I$1004))*(C_A08b!J$5:J$1004))+SUM(($M688=(C_A08b!$C$5:$C$1004))*($N688=(C_A08b!$D$5:I$1004))*(C_A08b!J$5:J$1004))</f>
        <v>114.56800890486099</v>
      </c>
      <c r="I688" s="92">
        <f t="array" ref="I688">SUM(($M688=(C_A08b!$C$5:$C$1004))*($O688=(C_A08b!$D$5:J$1004))*(C_A08b!K$5:K$1004))+SUM(($M688=(C_A08b!$C$5:$C$1004))*($N688=(C_A08b!$D$5:J$1004))*(C_A08b!K$5:K$1004))</f>
        <v>122.83837290212499</v>
      </c>
      <c r="J688" s="92">
        <f t="array" ref="J688">SUM(($M688=(C_A08b!$C$5:$C$1004))*($O688=(C_A08b!$D$5:K$1004))*(C_A08b!L$5:L$1004))+SUM(($M688=(C_A08b!$C$5:$C$1004))*($N688=(C_A08b!$D$5:K$1004))*(C_A08b!L$5:L$1004))</f>
        <v>131.18981326477197</v>
      </c>
      <c r="K688" s="147">
        <f t="array" ref="K688">SUM(($M688=(C_A08b!$C$5:$C$1004))*($O688=(C_A08b!$D$5:L$1004))*(C_A08b!M$5:M$1004))+SUM(($M688=(C_A08b!$C$5:$C$1004))*($N688=(C_A08b!$D$5:L$1004))*(C_A08b!M$5:M$1004))</f>
        <v>138.99615502682798</v>
      </c>
      <c r="M688" s="296" t="s">
        <v>207</v>
      </c>
      <c r="N688" s="296" t="s">
        <v>199</v>
      </c>
      <c r="O688" s="296" t="s">
        <v>203</v>
      </c>
    </row>
    <row r="689" spans="1:15" s="18" customFormat="1" x14ac:dyDescent="0.2">
      <c r="B689" s="14"/>
      <c r="C689" s="26"/>
      <c r="D689" s="26"/>
      <c r="E689" s="26"/>
      <c r="F689" s="26"/>
      <c r="G689" s="26"/>
      <c r="H689" s="26"/>
      <c r="I689" s="26"/>
      <c r="J689" s="26"/>
      <c r="K689" s="26"/>
      <c r="M689" s="296"/>
      <c r="N689" s="296"/>
      <c r="O689" s="296"/>
    </row>
    <row r="690" spans="1:15" s="18" customFormat="1" x14ac:dyDescent="0.2">
      <c r="A690" s="280" t="s">
        <v>517</v>
      </c>
      <c r="B690" s="276" t="s">
        <v>217</v>
      </c>
      <c r="C690" s="14"/>
      <c r="D690" s="14"/>
      <c r="E690" s="14"/>
      <c r="F690" s="14"/>
      <c r="G690" s="14"/>
      <c r="H690" s="14"/>
      <c r="I690" s="14"/>
      <c r="J690" s="14"/>
      <c r="K690" s="14"/>
      <c r="M690" s="296"/>
      <c r="N690" s="296"/>
      <c r="O690" s="296"/>
    </row>
    <row r="691" spans="1:15" s="18" customFormat="1" ht="17" x14ac:dyDescent="0.25">
      <c r="B691" s="276" t="s">
        <v>414</v>
      </c>
      <c r="C691" s="14"/>
      <c r="D691" s="14"/>
      <c r="E691" s="14"/>
      <c r="F691" s="14"/>
      <c r="G691" s="14"/>
      <c r="H691" s="14"/>
      <c r="I691" s="14"/>
      <c r="J691" s="14"/>
      <c r="K691" s="14"/>
      <c r="M691" s="296"/>
      <c r="N691" s="296"/>
      <c r="O691" s="296"/>
    </row>
    <row r="692" spans="1:15" s="18" customFormat="1" x14ac:dyDescent="0.2">
      <c r="B692" s="12"/>
      <c r="C692" s="14"/>
      <c r="D692" s="14"/>
      <c r="E692" s="14"/>
      <c r="F692" s="14"/>
      <c r="G692" s="14"/>
      <c r="H692" s="14"/>
      <c r="I692" s="14"/>
      <c r="J692" s="14"/>
      <c r="K692" s="14"/>
      <c r="M692" s="296"/>
      <c r="N692" s="296"/>
      <c r="O692" s="296"/>
    </row>
    <row r="693" spans="1:15" s="18" customFormat="1" x14ac:dyDescent="0.2">
      <c r="B693" s="76"/>
      <c r="C693" s="263">
        <v>2010</v>
      </c>
      <c r="D693" s="263">
        <v>2015</v>
      </c>
      <c r="E693" s="263">
        <v>2020</v>
      </c>
      <c r="F693" s="263">
        <v>2025</v>
      </c>
      <c r="G693" s="263">
        <v>2030</v>
      </c>
      <c r="H693" s="263">
        <v>2035</v>
      </c>
      <c r="I693" s="263">
        <v>2040</v>
      </c>
      <c r="J693" s="263">
        <v>2045</v>
      </c>
      <c r="K693" s="263">
        <v>2050</v>
      </c>
      <c r="M693" s="296"/>
      <c r="N693" s="296"/>
      <c r="O693" s="296"/>
    </row>
    <row r="694" spans="1:15" s="18" customFormat="1" x14ac:dyDescent="0.2">
      <c r="B694" s="71" t="s">
        <v>162</v>
      </c>
      <c r="C694" s="102">
        <f t="array" ref="C694">SUM(($M694=(C_A08d!$C$5:C$1000))*(C_A08d!D$5:D$1000))/1000</f>
        <v>379.74807690470675</v>
      </c>
      <c r="D694" s="102">
        <f t="array" ref="D694">SUM(($M694=(C_A08d!$C$5:D$1000))*(C_A08d!E$5:E$1000))/1000</f>
        <v>375.82018803828572</v>
      </c>
      <c r="E694" s="102">
        <f t="array" ref="E694">SUM(($M694=(C_A08d!$C$5:E$1000))*(C_A08d!F$5:F$1000))/1000</f>
        <v>361.71527802101417</v>
      </c>
      <c r="F694" s="102">
        <f t="array" ref="F694">SUM(($M694=(C_A08d!$C$5:F$1000))*(C_A08d!G$5:G$1000))/1000</f>
        <v>365.74054872175662</v>
      </c>
      <c r="G694" s="102">
        <f t="array" ref="G694">SUM(($M694=(C_A08d!$C$5:G$1000))*(C_A08d!H$5:H$1000))/1000</f>
        <v>363.32478621499075</v>
      </c>
      <c r="H694" s="102">
        <f t="array" ref="H694">SUM(($M694=(C_A08d!$C$5:H$1000))*(C_A08d!I$5:I$1000))/1000</f>
        <v>372.27963473501262</v>
      </c>
      <c r="I694" s="102">
        <f t="array" ref="I694">SUM(($M694=(C_A08d!$C$5:I$1000))*(C_A08d!J$5:J$1000))/1000</f>
        <v>384.21759545580426</v>
      </c>
      <c r="J694" s="102">
        <f t="array" ref="J694">SUM(($M694=(C_A08d!$C$5:J$1000))*(C_A08d!K$5:K$1000))/1000</f>
        <v>344.5983111519418</v>
      </c>
      <c r="K694" s="102">
        <f t="array" ref="K694">SUM(($M694=(C_A08d!$C$5:K$1000))*(C_A08d!L$5:L$1000))/1000</f>
        <v>292.13657986221693</v>
      </c>
      <c r="M694" s="296" t="s">
        <v>188</v>
      </c>
      <c r="N694" s="296"/>
      <c r="O694" s="296"/>
    </row>
    <row r="695" spans="1:15" s="18" customFormat="1" x14ac:dyDescent="0.2">
      <c r="B695" s="73" t="s">
        <v>163</v>
      </c>
      <c r="C695" s="102">
        <f t="array" ref="C695">SUM(($M695=(C_A08d!$C$5:C$1000))*(C_A08d!D$5:D$1000))/1000</f>
        <v>245.37539085743219</v>
      </c>
      <c r="D695" s="102">
        <f t="array" ref="D695">SUM(($M695=(C_A08d!$C$5:D$1000))*(C_A08d!E$5:E$1000))/1000</f>
        <v>207.781909003793</v>
      </c>
      <c r="E695" s="102">
        <f t="array" ref="E695">SUM(($M695=(C_A08d!$C$5:E$1000))*(C_A08d!F$5:F$1000))/1000</f>
        <v>168.42101718567278</v>
      </c>
      <c r="F695" s="102">
        <f t="array" ref="F695">SUM(($M695=(C_A08d!$C$5:F$1000))*(C_A08d!G$5:G$1000))/1000</f>
        <v>167.63433881604365</v>
      </c>
      <c r="G695" s="102">
        <f t="array" ref="G695">SUM(($M695=(C_A08d!$C$5:G$1000))*(C_A08d!H$5:H$1000))/1000</f>
        <v>156.03296787141571</v>
      </c>
      <c r="H695" s="102">
        <f t="array" ref="H695">SUM(($M695=(C_A08d!$C$5:H$1000))*(C_A08d!I$5:I$1000))/1000</f>
        <v>161.08101670659477</v>
      </c>
      <c r="I695" s="102">
        <f t="array" ref="I695">SUM(($M695=(C_A08d!$C$5:I$1000))*(C_A08d!J$5:J$1000))/1000</f>
        <v>155.0610085553775</v>
      </c>
      <c r="J695" s="102">
        <f t="array" ref="J695">SUM(($M695=(C_A08d!$C$5:J$1000))*(C_A08d!K$5:K$1000))/1000</f>
        <v>158.64518215673479</v>
      </c>
      <c r="K695" s="102">
        <f t="array" ref="K695">SUM(($M695=(C_A08d!$C$5:K$1000))*(C_A08d!L$5:L$1000))/1000</f>
        <v>170.53500378603985</v>
      </c>
      <c r="M695" s="296" t="s">
        <v>189</v>
      </c>
      <c r="N695" s="296"/>
      <c r="O695" s="296"/>
    </row>
    <row r="696" spans="1:15" s="18" customFormat="1" x14ac:dyDescent="0.2">
      <c r="B696" s="71" t="s">
        <v>187</v>
      </c>
      <c r="C696" s="102">
        <f t="array" ref="C696">SUM(($M696=(C_A08d!$C$5:C$1000))*(C_A08d!D$5:D$1000))/1000</f>
        <v>87.031339715051629</v>
      </c>
      <c r="D696" s="102">
        <f t="array" ref="D696">SUM(($M696=(C_A08d!$C$5:D$1000))*(C_A08d!E$5:E$1000))/1000</f>
        <v>74.559849838203604</v>
      </c>
      <c r="E696" s="102">
        <f t="array" ref="E696">SUM(($M696=(C_A08d!$C$5:E$1000))*(C_A08d!F$5:F$1000))/1000</f>
        <v>63.194628384686538</v>
      </c>
      <c r="F696" s="102">
        <f t="array" ref="F696">SUM(($M696=(C_A08d!$C$5:F$1000))*(C_A08d!G$5:G$1000))/1000</f>
        <v>47.743369546811159</v>
      </c>
      <c r="G696" s="102">
        <f t="array" ref="G696">SUM(($M696=(C_A08d!$C$5:G$1000))*(C_A08d!H$5:H$1000))/1000</f>
        <v>37.609281633273419</v>
      </c>
      <c r="H696" s="102">
        <f t="array" ref="H696">SUM(($M696=(C_A08d!$C$5:H$1000))*(C_A08d!I$5:I$1000))/1000</f>
        <v>24.452417342711509</v>
      </c>
      <c r="I696" s="102">
        <f t="array" ref="I696">SUM(($M696=(C_A08d!$C$5:I$1000))*(C_A08d!J$5:J$1000))/1000</f>
        <v>18.647315233983946</v>
      </c>
      <c r="J696" s="102">
        <f t="array" ref="J696">SUM(($M696=(C_A08d!$C$5:J$1000))*(C_A08d!K$5:K$1000))/1000</f>
        <v>17.974519932610406</v>
      </c>
      <c r="K696" s="102">
        <f t="array" ref="K696">SUM(($M696=(C_A08d!$C$5:K$1000))*(C_A08d!L$5:L$1000))/1000</f>
        <v>18.207722114517015</v>
      </c>
      <c r="M696" s="296" t="s">
        <v>190</v>
      </c>
      <c r="N696" s="296"/>
      <c r="O696" s="296"/>
    </row>
    <row r="697" spans="1:15" s="18" customFormat="1" x14ac:dyDescent="0.2">
      <c r="B697" s="73" t="s">
        <v>195</v>
      </c>
      <c r="C697" s="102">
        <f t="array" ref="C697">SUM(($M697=(C_A08d!$C$5:C$1000))*(C_A08d!D$5:D$1000))/1000</f>
        <v>32.393153756788166</v>
      </c>
      <c r="D697" s="102">
        <f t="array" ref="D697">SUM(($M697=(C_A08d!$C$5:D$1000))*(C_A08d!E$5:E$1000))/1000</f>
        <v>32.525099072277165</v>
      </c>
      <c r="E697" s="102">
        <f t="array" ref="E697">SUM(($M697=(C_A08d!$C$5:E$1000))*(C_A08d!F$5:F$1000))/1000</f>
        <v>30.273651845071797</v>
      </c>
      <c r="F697" s="102">
        <f t="array" ref="F697">SUM(($M697=(C_A08d!$C$5:F$1000))*(C_A08d!G$5:G$1000))/1000</f>
        <v>18.790359992213116</v>
      </c>
      <c r="G697" s="102">
        <f t="array" ref="G697">SUM(($M697=(C_A08d!$C$5:G$1000))*(C_A08d!H$5:H$1000))/1000</f>
        <v>14.584625553764829</v>
      </c>
      <c r="H697" s="102">
        <f t="array" ref="H697">SUM(($M697=(C_A08d!$C$5:H$1000))*(C_A08d!I$5:I$1000))/1000</f>
        <v>10.944466895889382</v>
      </c>
      <c r="I697" s="102">
        <f t="array" ref="I697">SUM(($M697=(C_A08d!$C$5:I$1000))*(C_A08d!J$5:J$1000))/1000</f>
        <v>8.2525916633876957</v>
      </c>
      <c r="J697" s="102">
        <f t="array" ref="J697">SUM(($M697=(C_A08d!$C$5:J$1000))*(C_A08d!K$5:K$1000))/1000</f>
        <v>5.7749713947465837</v>
      </c>
      <c r="K697" s="102">
        <f t="array" ref="K697">SUM(($M697=(C_A08d!$C$5:K$1000))*(C_A08d!L$5:L$1000))/1000</f>
        <v>3.5430742577361913</v>
      </c>
      <c r="M697" s="296" t="s">
        <v>194</v>
      </c>
      <c r="N697" s="296"/>
      <c r="O697" s="296"/>
    </row>
    <row r="698" spans="1:15" s="18" customFormat="1" x14ac:dyDescent="0.2">
      <c r="B698" s="71" t="s">
        <v>196</v>
      </c>
      <c r="C698" s="102">
        <f t="array" ref="C698">SUM(($M698=(C_A08d!$C$5:C$1000))*(C_A08d!D$5:D$1000))/1000</f>
        <v>0</v>
      </c>
      <c r="D698" s="102">
        <f t="array" ref="D698">SUM(($M698=(C_A08d!$C$5:D$1000))*(C_A08d!E$5:E$1000))/1000</f>
        <v>0</v>
      </c>
      <c r="E698" s="102">
        <f t="array" ref="E698">SUM(($M698=(C_A08d!$C$5:E$1000))*(C_A08d!F$5:F$1000))/1000</f>
        <v>0</v>
      </c>
      <c r="F698" s="102">
        <f t="array" ref="F698">SUM(($M698=(C_A08d!$C$5:F$1000))*(C_A08d!G$5:G$1000))/1000</f>
        <v>0</v>
      </c>
      <c r="G698" s="102">
        <f t="array" ref="G698">SUM(($M698=(C_A08d!$C$5:G$1000))*(C_A08d!H$5:H$1000))/1000</f>
        <v>0</v>
      </c>
      <c r="H698" s="102">
        <f t="array" ref="H698">SUM(($M698=(C_A08d!$C$5:H$1000))*(C_A08d!I$5:I$1000))/1000</f>
        <v>0</v>
      </c>
      <c r="I698" s="102">
        <f t="array" ref="I698">SUM(($M698=(C_A08d!$C$5:I$1000))*(C_A08d!J$5:J$1000))/1000</f>
        <v>0</v>
      </c>
      <c r="J698" s="102">
        <f t="array" ref="J698">SUM(($M698=(C_A08d!$C$5:J$1000))*(C_A08d!K$5:K$1000))/1000</f>
        <v>0</v>
      </c>
      <c r="K698" s="102">
        <f t="array" ref="K698">SUM(($M698=(C_A08d!$C$5:K$1000))*(C_A08d!L$5:L$1000))/1000</f>
        <v>0</v>
      </c>
      <c r="M698" s="296" t="s">
        <v>193</v>
      </c>
      <c r="N698" s="296"/>
      <c r="O698" s="296"/>
    </row>
    <row r="699" spans="1:15" s="18" customFormat="1" x14ac:dyDescent="0.2"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M699" s="296"/>
      <c r="N699" s="296"/>
      <c r="O699" s="296"/>
    </row>
    <row r="700" spans="1:15" s="18" customFormat="1" x14ac:dyDescent="0.2">
      <c r="B700" s="276" t="s">
        <v>426</v>
      </c>
      <c r="C700" s="14"/>
      <c r="D700" s="14"/>
      <c r="E700" s="14"/>
      <c r="F700" s="14"/>
      <c r="G700" s="14"/>
      <c r="H700" s="14"/>
      <c r="I700" s="14"/>
      <c r="J700" s="14"/>
      <c r="K700" s="14"/>
      <c r="M700" s="296"/>
      <c r="N700" s="296"/>
      <c r="O700" s="296"/>
    </row>
    <row r="701" spans="1:15" s="18" customFormat="1" x14ac:dyDescent="0.2">
      <c r="B701" s="12"/>
      <c r="C701" s="20"/>
      <c r="D701" s="20"/>
      <c r="E701" s="20"/>
      <c r="F701" s="20"/>
      <c r="G701" s="20"/>
      <c r="H701" s="20"/>
      <c r="I701" s="20"/>
      <c r="J701" s="20"/>
      <c r="K701" s="20"/>
      <c r="M701" s="296"/>
      <c r="N701" s="296"/>
      <c r="O701" s="296"/>
    </row>
    <row r="702" spans="1:15" s="18" customFormat="1" x14ac:dyDescent="0.2">
      <c r="B702" s="76"/>
      <c r="C702" s="263">
        <v>2010</v>
      </c>
      <c r="D702" s="263">
        <v>2015</v>
      </c>
      <c r="E702" s="263">
        <v>2020</v>
      </c>
      <c r="F702" s="263">
        <v>2025</v>
      </c>
      <c r="G702" s="263">
        <v>2030</v>
      </c>
      <c r="H702" s="263">
        <v>2035</v>
      </c>
      <c r="I702" s="263">
        <v>2040</v>
      </c>
      <c r="J702" s="263">
        <v>2045</v>
      </c>
      <c r="K702" s="263">
        <v>2050</v>
      </c>
      <c r="M702" s="296"/>
      <c r="N702" s="296"/>
      <c r="O702" s="296"/>
    </row>
    <row r="703" spans="1:15" s="18" customFormat="1" x14ac:dyDescent="0.2">
      <c r="B703" s="71" t="s">
        <v>219</v>
      </c>
      <c r="C703" s="102">
        <f t="shared" ref="C703:K703" si="103">C694/SUM(C523:C530)*1000</f>
        <v>209.11249250868198</v>
      </c>
      <c r="D703" s="102">
        <f t="shared" si="103"/>
        <v>190.83367628436699</v>
      </c>
      <c r="E703" s="102">
        <f t="shared" si="103"/>
        <v>169.02864087362573</v>
      </c>
      <c r="F703" s="102">
        <f t="shared" si="103"/>
        <v>158.16280053026131</v>
      </c>
      <c r="G703" s="102">
        <f t="shared" si="103"/>
        <v>145.1326032199803</v>
      </c>
      <c r="H703" s="102">
        <f t="shared" si="103"/>
        <v>139.45650477608484</v>
      </c>
      <c r="I703" s="102">
        <f t="shared" si="103"/>
        <v>135.49653533216934</v>
      </c>
      <c r="J703" s="102">
        <f t="shared" si="103"/>
        <v>115.11102193819089</v>
      </c>
      <c r="K703" s="102">
        <f t="shared" si="103"/>
        <v>93.288737577384296</v>
      </c>
      <c r="M703" s="296"/>
      <c r="N703" s="296"/>
      <c r="O703" s="296"/>
    </row>
    <row r="704" spans="1:15" s="18" customFormat="1" x14ac:dyDescent="0.2">
      <c r="B704" s="73" t="s">
        <v>220</v>
      </c>
      <c r="C704" s="103">
        <f t="shared" ref="C704:K704" si="104">C695/SUM(C533:C540)*1000</f>
        <v>751.36858543808523</v>
      </c>
      <c r="D704" s="103">
        <f t="shared" si="104"/>
        <v>594.58001181679265</v>
      </c>
      <c r="E704" s="103">
        <f t="shared" si="104"/>
        <v>448.61159714626689</v>
      </c>
      <c r="F704" s="103">
        <f t="shared" si="104"/>
        <v>418.01412543793111</v>
      </c>
      <c r="G704" s="103">
        <f t="shared" si="104"/>
        <v>364.56791465349329</v>
      </c>
      <c r="H704" s="103">
        <f t="shared" si="104"/>
        <v>354.40104826923221</v>
      </c>
      <c r="I704" s="103">
        <f t="shared" si="104"/>
        <v>321.29075990448837</v>
      </c>
      <c r="J704" s="103">
        <f t="shared" si="104"/>
        <v>310.13786267801947</v>
      </c>
      <c r="K704" s="103">
        <f t="shared" si="104"/>
        <v>314.55882557310974</v>
      </c>
      <c r="M704" s="296"/>
      <c r="N704" s="296"/>
      <c r="O704" s="296"/>
    </row>
    <row r="705" spans="1:15" s="18" customFormat="1" x14ac:dyDescent="0.2">
      <c r="B705" s="71" t="s">
        <v>221</v>
      </c>
      <c r="C705" s="102">
        <f>C696/SUM(C543:C550)*1000</f>
        <v>414.52217251149966</v>
      </c>
      <c r="D705" s="102">
        <f t="array" ref="D705">D696/SUM(D543:D550)*1000</f>
        <v>348.00752531746326</v>
      </c>
      <c r="E705" s="102">
        <f t="array" ref="E705">E696/SUM(E543:E550)*1000</f>
        <v>274.3158719059652</v>
      </c>
      <c r="F705" s="102">
        <f t="array" ref="F705">F696/SUM(F543:F550)*1000</f>
        <v>194.0990131846159</v>
      </c>
      <c r="G705" s="102">
        <f t="array" ref="G705">G696/SUM(G543:G550)*1000</f>
        <v>143.33122844086108</v>
      </c>
      <c r="H705" s="102">
        <f t="array" ref="H705">H696/SUM(H543:H550)*1000</f>
        <v>87.754561190475229</v>
      </c>
      <c r="I705" s="102">
        <f t="array" ref="I705">I696/SUM(I543:I550)*1000</f>
        <v>63.025034188974274</v>
      </c>
      <c r="J705" s="102">
        <f t="array" ref="J705">J696/SUM(J543:J550)*1000</f>
        <v>57.35030951461178</v>
      </c>
      <c r="K705" s="102">
        <f t="array" ref="K705">K696/SUM(K543:K550)*1000</f>
        <v>54.843722158631884</v>
      </c>
      <c r="M705" s="296"/>
      <c r="N705" s="296"/>
      <c r="O705" s="296"/>
    </row>
    <row r="706" spans="1:15" s="18" customFormat="1" x14ac:dyDescent="0.2">
      <c r="B706" s="73" t="s">
        <v>222</v>
      </c>
      <c r="C706" s="81">
        <f>C697/SUM('General parameters'!C3:C13)</f>
        <v>6.4099037632085118E-2</v>
      </c>
      <c r="D706" s="93">
        <f>D697/SUM('General parameters'!D3:D13)</f>
        <v>6.31556548115184E-2</v>
      </c>
      <c r="E706" s="93">
        <f>E697/SUM('General parameters'!E3:E13)</f>
        <v>5.7881512739417003E-2</v>
      </c>
      <c r="F706" s="93">
        <f>F697/SUM('General parameters'!F3:F13)</f>
        <v>3.552791694343458E-2</v>
      </c>
      <c r="G706" s="93">
        <f>G697/SUM('General parameters'!G3:G13)</f>
        <v>2.7383774258337528E-2</v>
      </c>
      <c r="H706" s="93">
        <f>H697/SUM('General parameters'!H3:H13)</f>
        <v>2.0485435626159332E-2</v>
      </c>
      <c r="I706" s="93">
        <f>I697/SUM('General parameters'!I3:I13)</f>
        <v>1.5275872743606407E-2</v>
      </c>
      <c r="J706" s="93">
        <f>J697/SUM('General parameters'!J3:J13)</f>
        <v>1.0518403006632699E-2</v>
      </c>
      <c r="K706" s="93">
        <f>K697/SUM('General parameters'!K3:K13)</f>
        <v>6.3222782167662497E-3</v>
      </c>
      <c r="M706" s="296"/>
      <c r="N706" s="296"/>
      <c r="O706" s="296"/>
    </row>
    <row r="707" spans="1:15" s="18" customFormat="1" x14ac:dyDescent="0.2">
      <c r="B707" s="71" t="s">
        <v>223</v>
      </c>
      <c r="C707" s="101">
        <f>C698/SUM('General parameters'!C3:C13)</f>
        <v>0</v>
      </c>
      <c r="D707" s="101">
        <f>D698/SUM('General parameters'!D3:D13)</f>
        <v>0</v>
      </c>
      <c r="E707" s="101">
        <f>E698/SUM('General parameters'!E3:E13)</f>
        <v>0</v>
      </c>
      <c r="F707" s="101">
        <f>F698/SUM('General parameters'!F3:F13)</f>
        <v>0</v>
      </c>
      <c r="G707" s="101">
        <f>G698/SUM('General parameters'!G3:G13)</f>
        <v>0</v>
      </c>
      <c r="H707" s="101">
        <f>H698/SUM('General parameters'!H3:H13)</f>
        <v>0</v>
      </c>
      <c r="I707" s="101">
        <f>I698/SUM('General parameters'!I3:I13)</f>
        <v>0</v>
      </c>
      <c r="J707" s="101">
        <f>J698/SUM('General parameters'!J3:J13)</f>
        <v>0</v>
      </c>
      <c r="K707" s="101">
        <f>K698/SUM('General parameters'!K3:K13)</f>
        <v>0</v>
      </c>
      <c r="M707" s="296"/>
      <c r="N707" s="296"/>
      <c r="O707" s="296"/>
    </row>
    <row r="708" spans="1:15" s="18" customFormat="1" x14ac:dyDescent="0.2"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M708" s="296"/>
      <c r="N708" s="296"/>
      <c r="O708" s="296"/>
    </row>
    <row r="709" spans="1:15" s="18" customFormat="1" x14ac:dyDescent="0.2">
      <c r="A709" s="280" t="s">
        <v>430</v>
      </c>
      <c r="B709" s="276" t="s">
        <v>436</v>
      </c>
      <c r="C709" s="14"/>
      <c r="D709" s="14"/>
      <c r="E709" s="14"/>
      <c r="F709" s="14"/>
      <c r="G709" s="14"/>
      <c r="H709" s="14"/>
      <c r="I709" s="14"/>
      <c r="J709" s="14"/>
      <c r="K709" s="14"/>
      <c r="M709" s="296"/>
      <c r="N709" s="296"/>
      <c r="O709" s="296"/>
    </row>
    <row r="710" spans="1:15" s="18" customFormat="1" x14ac:dyDescent="0.2">
      <c r="B710" s="276" t="s">
        <v>43</v>
      </c>
      <c r="C710" s="14"/>
      <c r="D710" s="14"/>
      <c r="E710" s="14"/>
      <c r="F710" s="14"/>
      <c r="G710" s="14"/>
      <c r="H710" s="14"/>
      <c r="I710" s="14"/>
      <c r="J710" s="14"/>
      <c r="K710" s="14"/>
      <c r="M710" s="296"/>
      <c r="N710" s="296"/>
      <c r="O710" s="296"/>
    </row>
    <row r="711" spans="1:15" s="18" customFormat="1" x14ac:dyDescent="0.2">
      <c r="B711" s="12"/>
      <c r="C711" s="14"/>
      <c r="D711" s="14"/>
      <c r="E711" s="14"/>
      <c r="F711" s="14"/>
      <c r="G711" s="14"/>
      <c r="H711" s="14"/>
      <c r="I711" s="14"/>
      <c r="J711" s="14"/>
      <c r="K711" s="14"/>
      <c r="M711" s="296"/>
      <c r="N711" s="296"/>
      <c r="O711" s="296"/>
    </row>
    <row r="712" spans="1:15" s="18" customFormat="1" x14ac:dyDescent="0.2">
      <c r="B712" s="76"/>
      <c r="C712" s="263">
        <v>2010</v>
      </c>
      <c r="D712" s="263">
        <v>2015</v>
      </c>
      <c r="E712" s="263">
        <v>2020</v>
      </c>
      <c r="F712" s="263">
        <v>2025</v>
      </c>
      <c r="G712" s="263">
        <v>2030</v>
      </c>
      <c r="H712" s="263">
        <v>2035</v>
      </c>
      <c r="I712" s="263">
        <v>2040</v>
      </c>
      <c r="J712" s="263">
        <v>2045</v>
      </c>
      <c r="K712" s="263">
        <v>2050</v>
      </c>
      <c r="M712" s="296"/>
      <c r="N712" s="296"/>
      <c r="O712" s="296"/>
    </row>
    <row r="713" spans="1:15" s="18" customFormat="1" x14ac:dyDescent="0.2">
      <c r="B713" s="71" t="s">
        <v>191</v>
      </c>
      <c r="C713" s="102">
        <f t="array" ref="C713">SUM(($M713=(C_A07b!$C$5:C$989))*(C_A07b!D$5:D$989))</f>
        <v>168.21189573838501</v>
      </c>
      <c r="D713" s="102">
        <f t="array" ref="D713">SUM(($M713=(C_A07b!$C$5:D$989))*(C_A07b!E$5:E$989))</f>
        <v>877.71532797249813</v>
      </c>
      <c r="E713" s="102">
        <f t="array" ref="E713">SUM(($M713=(C_A07b!$C$5:E$989))*(C_A07b!F$5:F$989))</f>
        <v>1364.015968951082</v>
      </c>
      <c r="F713" s="102">
        <f t="array" ref="F713">SUM(($M713=(C_A07b!$C$5:F$989))*(C_A07b!G$5:G$989))</f>
        <v>1298.401947155359</v>
      </c>
      <c r="G713" s="102">
        <f t="array" ref="G713">SUM(($M713=(C_A07b!$C$5:G$989))*(C_A07b!H$5:H$989))</f>
        <v>1554.893940019962</v>
      </c>
      <c r="H713" s="102">
        <f t="array" ref="H713">SUM(($M713=(C_A07b!$C$5:H$989))*(C_A07b!I$5:I$989))</f>
        <v>1465.0395656997709</v>
      </c>
      <c r="I713" s="102">
        <f t="array" ref="I713">SUM(($M713=(C_A07b!$C$5:I$989))*(C_A07b!J$5:J$989))</f>
        <v>1426.7473914886011</v>
      </c>
      <c r="J713" s="102">
        <f t="array" ref="J713">SUM(($M713=(C_A07b!$C$5:J$989))*(C_A07b!K$5:K$989))</f>
        <v>1474.4483370317189</v>
      </c>
      <c r="K713" s="102">
        <f t="array" ref="K713">SUM(($M713=(C_A07b!$C$5:K$989))*(C_A07b!L$5:L$989))</f>
        <v>1286.1095359731451</v>
      </c>
      <c r="M713" s="295" t="s">
        <v>368</v>
      </c>
      <c r="N713" s="296"/>
      <c r="O713" s="296"/>
    </row>
    <row r="714" spans="1:15" s="18" customFormat="1" x14ac:dyDescent="0.2">
      <c r="B714" s="73" t="s">
        <v>192</v>
      </c>
      <c r="C714" s="102">
        <f t="array" ref="C714">SUM(($M714=(C_A07b!$C$5:C$989))*(C_A07b!D$5:D$989))</f>
        <v>1376.7916565646319</v>
      </c>
      <c r="D714" s="102">
        <f t="array" ref="D714">SUM(($M714=(C_A07b!$C$5:D$989))*(C_A07b!E$5:E$989))</f>
        <v>16322.7747403703</v>
      </c>
      <c r="E714" s="102">
        <f t="array" ref="E714">SUM(($M714=(C_A07b!$C$5:E$989))*(C_A07b!F$5:F$989))</f>
        <v>14542.51015319822</v>
      </c>
      <c r="F714" s="102">
        <f t="array" ref="F714">SUM(($M714=(C_A07b!$C$5:F$989))*(C_A07b!G$5:G$989))</f>
        <v>15098.034671339034</v>
      </c>
      <c r="G714" s="102">
        <f t="array" ref="G714">SUM(($M714=(C_A07b!$C$5:G$989))*(C_A07b!H$5:H$989))</f>
        <v>15349.74211150637</v>
      </c>
      <c r="H714" s="102">
        <f t="array" ref="H714">SUM(($M714=(C_A07b!$C$5:H$989))*(C_A07b!I$5:I$989))</f>
        <v>14726.180653318634</v>
      </c>
      <c r="I714" s="102">
        <f t="array" ref="I714">SUM(($M714=(C_A07b!$C$5:I$989))*(C_A07b!J$5:J$989))</f>
        <v>14172.484789878481</v>
      </c>
      <c r="J714" s="102">
        <f t="array" ref="J714">SUM(($M714=(C_A07b!$C$5:J$989))*(C_A07b!K$5:K$989))</f>
        <v>13421.422562136506</v>
      </c>
      <c r="K714" s="102">
        <f t="array" ref="K714">SUM(($M714=(C_A07b!$C$5:K$989))*(C_A07b!L$5:L$989))</f>
        <v>13174.385700314177</v>
      </c>
      <c r="M714" s="300" t="s">
        <v>435</v>
      </c>
      <c r="N714" s="296"/>
      <c r="O714" s="296"/>
    </row>
    <row r="715" spans="1:15" s="18" customFormat="1" x14ac:dyDescent="0.2">
      <c r="B715" s="71" t="s">
        <v>216</v>
      </c>
      <c r="C715" s="95">
        <f>C713/(C713+C714)</f>
        <v>0.10887476309529812</v>
      </c>
      <c r="D715" s="95">
        <f t="shared" ref="D715:K715" si="105">D713/(D713+D714)</f>
        <v>5.1028507006781035E-2</v>
      </c>
      <c r="E715" s="95">
        <f t="shared" si="105"/>
        <v>8.5751971139175112E-2</v>
      </c>
      <c r="F715" s="95">
        <f t="shared" si="105"/>
        <v>7.9188056366517101E-2</v>
      </c>
      <c r="G715" s="95">
        <f t="shared" si="105"/>
        <v>9.1980326301054516E-2</v>
      </c>
      <c r="H715" s="95">
        <f t="shared" si="105"/>
        <v>9.0483579735325795E-2</v>
      </c>
      <c r="I715" s="95">
        <f t="shared" si="105"/>
        <v>9.1462667835203931E-2</v>
      </c>
      <c r="J715" s="95">
        <f t="shared" si="105"/>
        <v>9.8983694677029666E-2</v>
      </c>
      <c r="K715" s="95">
        <f t="shared" si="105"/>
        <v>8.893952212271182E-2</v>
      </c>
      <c r="M715" s="296"/>
      <c r="N715" s="296"/>
      <c r="O715" s="296"/>
    </row>
    <row r="717" spans="1:15" x14ac:dyDescent="0.2">
      <c r="A717" s="280" t="s">
        <v>488</v>
      </c>
      <c r="B717" s="275" t="s">
        <v>235</v>
      </c>
    </row>
    <row r="718" spans="1:15" x14ac:dyDescent="0.2">
      <c r="B718" s="28" t="s">
        <v>159</v>
      </c>
    </row>
    <row r="719" spans="1:15" ht="16" thickBot="1" x14ac:dyDescent="0.25">
      <c r="C719" s="61"/>
      <c r="D719" s="61"/>
      <c r="E719" s="61"/>
      <c r="F719" s="61"/>
      <c r="G719" s="61"/>
      <c r="H719" s="61"/>
      <c r="I719" s="61"/>
      <c r="J719" s="61"/>
      <c r="K719" s="61"/>
    </row>
    <row r="720" spans="1:15" ht="16" thickBot="1" x14ac:dyDescent="0.25">
      <c r="B720" s="53" t="s">
        <v>237</v>
      </c>
      <c r="C720" s="263">
        <v>2010</v>
      </c>
      <c r="D720" s="263">
        <v>2015</v>
      </c>
      <c r="E720" s="263">
        <v>2020</v>
      </c>
      <c r="F720" s="263">
        <v>2025</v>
      </c>
      <c r="G720" s="263">
        <v>2030</v>
      </c>
      <c r="H720" s="263">
        <v>2035</v>
      </c>
      <c r="I720" s="263">
        <v>2040</v>
      </c>
      <c r="J720" s="263">
        <v>2045</v>
      </c>
      <c r="K720" s="263">
        <v>2050</v>
      </c>
    </row>
    <row r="721" spans="2:15" x14ac:dyDescent="0.2">
      <c r="B721" s="335" t="s">
        <v>542</v>
      </c>
      <c r="C721" s="152">
        <f>C_A09a!D5</f>
        <v>2482729.8303807955</v>
      </c>
      <c r="D721" s="152">
        <f>C_A09a!E5</f>
        <v>184519.73303015018</v>
      </c>
      <c r="E721" s="152">
        <f>C_A09a!F5</f>
        <v>244886.67978663999</v>
      </c>
      <c r="F721" s="152">
        <f>C_A09a!G5</f>
        <v>255060.47747758869</v>
      </c>
      <c r="G721" s="152">
        <f>C_A09a!H5</f>
        <v>264729.32816146332</v>
      </c>
      <c r="H721" s="152">
        <f>C_A09a!I5</f>
        <v>266058.59383322549</v>
      </c>
      <c r="I721" s="152">
        <f>C_A09a!J5</f>
        <v>266346.13165083458</v>
      </c>
      <c r="J721" s="152">
        <f>C_A09a!K5</f>
        <v>277159.80551357678</v>
      </c>
      <c r="K721" s="152">
        <f>C_A09a!L5</f>
        <v>293368.9539618573</v>
      </c>
    </row>
    <row r="722" spans="2:15" s="18" customFormat="1" x14ac:dyDescent="0.2">
      <c r="B722" s="336" t="s">
        <v>543</v>
      </c>
      <c r="C722" s="152">
        <f>C_A09a!D6</f>
        <v>3488089.2540489216</v>
      </c>
      <c r="D722" s="152">
        <f>C_A09a!E6</f>
        <v>350311.10300889635</v>
      </c>
      <c r="E722" s="152">
        <f>C_A09a!F6</f>
        <v>2091487.4793438062</v>
      </c>
      <c r="F722" s="152">
        <f>C_A09a!G6</f>
        <v>503686.23234547052</v>
      </c>
      <c r="G722" s="152">
        <f>C_A09a!H6</f>
        <v>514728.06549473258</v>
      </c>
      <c r="H722" s="152">
        <f>C_A09a!I6</f>
        <v>516719.25018963974</v>
      </c>
      <c r="I722" s="152">
        <f>C_A09a!J6</f>
        <v>1754623.8304076414</v>
      </c>
      <c r="J722" s="152">
        <f>C_A09a!K6</f>
        <v>506423.97295728023</v>
      </c>
      <c r="K722" s="152">
        <f>C_A09a!L6</f>
        <v>4485270.7859727023</v>
      </c>
      <c r="M722" s="296"/>
      <c r="N722" s="296"/>
      <c r="O722" s="296"/>
    </row>
    <row r="723" spans="2:15" x14ac:dyDescent="0.2">
      <c r="B723" s="335" t="s">
        <v>544</v>
      </c>
      <c r="C723" s="152">
        <f>C_A09a!D7</f>
        <v>-534040.1766468822</v>
      </c>
      <c r="D723" s="152">
        <f>C_A09a!E7</f>
        <v>193310.199594987</v>
      </c>
      <c r="E723" s="152">
        <f>C_A09a!F7</f>
        <v>314200.77249508211</v>
      </c>
      <c r="F723" s="152">
        <f>C_A09a!G7</f>
        <v>310232.7603510489</v>
      </c>
      <c r="G723" s="152">
        <f>C_A09a!H7</f>
        <v>307057.00653258967</v>
      </c>
      <c r="H723" s="152">
        <f>C_A09a!I7</f>
        <v>303916.33463955275</v>
      </c>
      <c r="I723" s="152">
        <f>C_A09a!J7</f>
        <v>287319.95366976119</v>
      </c>
      <c r="J723" s="152">
        <f>C_A09a!K7</f>
        <v>302015.5685692812</v>
      </c>
      <c r="K723" s="152">
        <f>C_A09a!L7</f>
        <v>306312.74155304499</v>
      </c>
    </row>
    <row r="724" spans="2:15" s="18" customFormat="1" x14ac:dyDescent="0.2">
      <c r="B724" s="336" t="s">
        <v>545</v>
      </c>
      <c r="C724" s="152">
        <f>C_A09a!D8</f>
        <v>257982.9499603915</v>
      </c>
      <c r="D724" s="152">
        <f>C_A09a!E8</f>
        <v>163083.435375236</v>
      </c>
      <c r="E724" s="152">
        <f>C_A09a!F8</f>
        <v>218172.99800384569</v>
      </c>
      <c r="F724" s="152">
        <f>C_A09a!G8</f>
        <v>234859.17153418204</v>
      </c>
      <c r="G724" s="152">
        <f>C_A09a!H8</f>
        <v>235719.07806237997</v>
      </c>
      <c r="H724" s="152">
        <f>C_A09a!I8</f>
        <v>238046.30427108501</v>
      </c>
      <c r="I724" s="152">
        <f>C_A09a!J8</f>
        <v>231387.26658087561</v>
      </c>
      <c r="J724" s="152">
        <f>C_A09a!K8</f>
        <v>242898.8949879203</v>
      </c>
      <c r="K724" s="152">
        <f>C_A09a!L8</f>
        <v>247619.48835250398</v>
      </c>
      <c r="M724" s="296"/>
      <c r="N724" s="296"/>
      <c r="O724" s="296"/>
    </row>
    <row r="725" spans="2:15" x14ac:dyDescent="0.2">
      <c r="B725" s="335" t="s">
        <v>546</v>
      </c>
      <c r="C725" s="152">
        <f>C_A09a!D9</f>
        <v>1460472.465938759</v>
      </c>
      <c r="D725" s="152">
        <f>C_A09a!E9</f>
        <v>491923.74565969012</v>
      </c>
      <c r="E725" s="152">
        <f>C_A09a!F9</f>
        <v>672026.31213885196</v>
      </c>
      <c r="F725" s="152">
        <f>C_A09a!G9</f>
        <v>610271.58497682842</v>
      </c>
      <c r="G725" s="152">
        <f>C_A09a!H9</f>
        <v>631645.22090288205</v>
      </c>
      <c r="H725" s="152">
        <f>C_A09a!I9</f>
        <v>633001.46779080399</v>
      </c>
      <c r="I725" s="152">
        <f>C_A09a!J9</f>
        <v>638198.70324403304</v>
      </c>
      <c r="J725" s="152">
        <f>C_A09a!K9</f>
        <v>645160.11107443948</v>
      </c>
      <c r="K725" s="152">
        <f>C_A09a!L9</f>
        <v>668076.3658852384</v>
      </c>
    </row>
    <row r="726" spans="2:15" s="18" customFormat="1" x14ac:dyDescent="0.2">
      <c r="B726" s="336" t="s">
        <v>547</v>
      </c>
      <c r="C726" s="152">
        <f>C_A09a!D10</f>
        <v>4464661.9184134416</v>
      </c>
      <c r="D726" s="152">
        <f>C_A09a!E10</f>
        <v>226591.3446258991</v>
      </c>
      <c r="E726" s="152">
        <f>C_A09a!F10</f>
        <v>288043.1114936503</v>
      </c>
      <c r="F726" s="152">
        <f>C_A09a!G10</f>
        <v>322321.68356029829</v>
      </c>
      <c r="G726" s="152">
        <f>C_A09a!H10</f>
        <v>338489.82903225935</v>
      </c>
      <c r="H726" s="152">
        <f>C_A09a!I10</f>
        <v>342346.02435225504</v>
      </c>
      <c r="I726" s="152">
        <f>C_A09a!J10</f>
        <v>342008.38456255279</v>
      </c>
      <c r="J726" s="152">
        <f>C_A09a!K10</f>
        <v>349978.18907494668</v>
      </c>
      <c r="K726" s="152">
        <f>C_A09a!L10</f>
        <v>370492.45968246518</v>
      </c>
      <c r="M726" s="296"/>
      <c r="N726" s="296"/>
      <c r="O726" s="296"/>
    </row>
    <row r="727" spans="2:15" x14ac:dyDescent="0.2">
      <c r="B727" s="335" t="s">
        <v>548</v>
      </c>
      <c r="C727" s="152">
        <f>C_A09a!D11</f>
        <v>2960925.4281242434</v>
      </c>
      <c r="D727" s="152">
        <f>C_A09a!E11</f>
        <v>359685.54156853131</v>
      </c>
      <c r="E727" s="152">
        <f>C_A09a!F11</f>
        <v>449920.44998166198</v>
      </c>
      <c r="F727" s="152">
        <f>C_A09a!G11</f>
        <v>455487.96202594403</v>
      </c>
      <c r="G727" s="152">
        <f>C_A09a!H11</f>
        <v>477282.3579694638</v>
      </c>
      <c r="H727" s="152">
        <f>C_A09a!I11</f>
        <v>482590.19039830146</v>
      </c>
      <c r="I727" s="152">
        <f>C_A09a!J11</f>
        <v>486915.82698397583</v>
      </c>
      <c r="J727" s="152">
        <f>C_A09a!K11</f>
        <v>489945.31629978784</v>
      </c>
      <c r="K727" s="152">
        <f>C_A09a!L11</f>
        <v>508034.04862559168</v>
      </c>
    </row>
    <row r="728" spans="2:15" s="18" customFormat="1" x14ac:dyDescent="0.2">
      <c r="B728" s="336" t="s">
        <v>129</v>
      </c>
      <c r="C728" s="152">
        <f>C_A09a!D12</f>
        <v>-4171295.9843658735</v>
      </c>
      <c r="D728" s="152">
        <f>C_A09a!E12</f>
        <v>9851.3100770989549</v>
      </c>
      <c r="E728" s="152">
        <f>C_A09a!F12</f>
        <v>-190182.95542421716</v>
      </c>
      <c r="F728" s="152">
        <f>C_A09a!G12</f>
        <v>8065.539476656937</v>
      </c>
      <c r="G728" s="152">
        <f>C_A09a!H12</f>
        <v>6825.5134985939367</v>
      </c>
      <c r="H728" s="152">
        <f>C_A09a!I12</f>
        <v>7719.4915439279284</v>
      </c>
      <c r="I728" s="152">
        <f>C_A09a!J12</f>
        <v>4602.1651516109696</v>
      </c>
      <c r="J728" s="152">
        <f>C_A09a!K12</f>
        <v>7578.2106685769386</v>
      </c>
      <c r="K728" s="152">
        <f>C_A09a!L12</f>
        <v>9356.8286007759161</v>
      </c>
      <c r="M728" s="296"/>
      <c r="N728" s="296"/>
      <c r="O728" s="296"/>
    </row>
    <row r="729" spans="2:15" x14ac:dyDescent="0.2">
      <c r="B729" s="361" t="s">
        <v>549</v>
      </c>
      <c r="C729" s="152">
        <f>C_A09a!D13</f>
        <v>1672211.223625324</v>
      </c>
      <c r="D729" s="152">
        <f>C_A09a!E13</f>
        <v>151836.530084053</v>
      </c>
      <c r="E729" s="152">
        <f>C_A09a!F13</f>
        <v>233918.7760431786</v>
      </c>
      <c r="F729" s="152">
        <f>C_A09a!G13</f>
        <v>207085.16814195691</v>
      </c>
      <c r="G729" s="152">
        <f>C_A09a!H13</f>
        <v>210151.4476324135</v>
      </c>
      <c r="H729" s="152">
        <f>C_A09a!I13</f>
        <v>217780.04302068081</v>
      </c>
      <c r="I729" s="152">
        <f>C_A09a!J13</f>
        <v>214660.44297281239</v>
      </c>
      <c r="J729" s="152">
        <f>C_A09a!K13</f>
        <v>219280.3230259892</v>
      </c>
      <c r="K729" s="152">
        <f>C_A09a!L13</f>
        <v>231592.0648626422</v>
      </c>
    </row>
    <row r="730" spans="2:15" s="18" customFormat="1" x14ac:dyDescent="0.2">
      <c r="B730" s="360" t="s">
        <v>550</v>
      </c>
      <c r="C730" s="152">
        <f>C_A09a!D14</f>
        <v>1538899.801789596</v>
      </c>
      <c r="D730" s="152">
        <f>C_A09a!E14</f>
        <v>445867.00937282102</v>
      </c>
      <c r="E730" s="152">
        <f>C_A09a!F14</f>
        <v>628478.17682875111</v>
      </c>
      <c r="F730" s="152">
        <f>C_A09a!G14</f>
        <v>637155.91000437574</v>
      </c>
      <c r="G730" s="152">
        <f>C_A09a!H14</f>
        <v>673738.61698574666</v>
      </c>
      <c r="H730" s="152">
        <f>C_A09a!I14</f>
        <v>692913.47828963259</v>
      </c>
      <c r="I730" s="152">
        <f>C_A09a!J14</f>
        <v>697450.26942511159</v>
      </c>
      <c r="J730" s="152">
        <f>C_A09a!K14</f>
        <v>716529.39085428859</v>
      </c>
      <c r="K730" s="152">
        <f>C_A09a!L14</f>
        <v>740849.43954772782</v>
      </c>
      <c r="M730" s="296"/>
      <c r="N730" s="296"/>
      <c r="O730" s="296"/>
    </row>
    <row r="731" spans="2:15" x14ac:dyDescent="0.2">
      <c r="B731" s="335" t="s">
        <v>552</v>
      </c>
      <c r="C731" s="152">
        <f>C_A09a!D15</f>
        <v>0</v>
      </c>
      <c r="D731" s="152">
        <f>C_A09a!E15</f>
        <v>0</v>
      </c>
      <c r="E731" s="152">
        <f>C_A09a!F15</f>
        <v>0</v>
      </c>
      <c r="F731" s="152">
        <f>C_A09a!G15</f>
        <v>0</v>
      </c>
      <c r="G731" s="152">
        <f>C_A09a!H15</f>
        <v>0</v>
      </c>
      <c r="H731" s="152">
        <f>C_A09a!I15</f>
        <v>0</v>
      </c>
      <c r="I731" s="152">
        <f>C_A09a!J15</f>
        <v>0</v>
      </c>
      <c r="J731" s="152">
        <f>C_A09a!K15</f>
        <v>0</v>
      </c>
      <c r="K731" s="152">
        <f>C_A09a!L15</f>
        <v>0</v>
      </c>
    </row>
    <row r="732" spans="2:15" s="18" customFormat="1" x14ac:dyDescent="0.2">
      <c r="B732" s="117"/>
      <c r="C732" s="152"/>
      <c r="D732" s="152"/>
      <c r="E732" s="152"/>
      <c r="F732" s="152"/>
      <c r="G732" s="152"/>
      <c r="H732" s="152"/>
      <c r="I732" s="152"/>
      <c r="J732" s="152"/>
      <c r="K732" s="152"/>
      <c r="M732" s="296"/>
      <c r="N732" s="296"/>
      <c r="O732" s="296"/>
    </row>
    <row r="733" spans="2:15" x14ac:dyDescent="0.2">
      <c r="B733" s="116"/>
      <c r="C733" s="152"/>
      <c r="D733" s="152"/>
      <c r="E733" s="152"/>
      <c r="F733" s="152"/>
      <c r="G733" s="152"/>
      <c r="H733" s="152"/>
      <c r="I733" s="152"/>
      <c r="J733" s="152"/>
      <c r="K733" s="152"/>
    </row>
    <row r="734" spans="2:15" s="18" customFormat="1" x14ac:dyDescent="0.2">
      <c r="B734" s="117"/>
      <c r="C734" s="152"/>
      <c r="D734" s="152"/>
      <c r="E734" s="152"/>
      <c r="F734" s="152"/>
      <c r="G734" s="152"/>
      <c r="H734" s="152"/>
      <c r="I734" s="152"/>
      <c r="J734" s="152"/>
      <c r="K734" s="152"/>
      <c r="M734" s="296"/>
      <c r="N734" s="296"/>
      <c r="O734" s="296"/>
    </row>
    <row r="735" spans="2:15" x14ac:dyDescent="0.2">
      <c r="B735" s="120"/>
      <c r="C735" s="152"/>
      <c r="D735" s="152"/>
      <c r="E735" s="152"/>
      <c r="F735" s="152"/>
      <c r="G735" s="152"/>
      <c r="H735" s="152"/>
      <c r="I735" s="152"/>
      <c r="J735" s="152"/>
      <c r="K735" s="152"/>
    </row>
    <row r="736" spans="2:15" s="18" customFormat="1" ht="16" thickBot="1" x14ac:dyDescent="0.25">
      <c r="B736" s="127"/>
      <c r="C736" s="152"/>
      <c r="D736" s="152"/>
      <c r="E736" s="152"/>
      <c r="F736" s="152"/>
      <c r="G736" s="152"/>
      <c r="H736" s="152"/>
      <c r="I736" s="152"/>
      <c r="J736" s="152"/>
      <c r="K736" s="152"/>
      <c r="M736" s="296"/>
      <c r="N736" s="296"/>
      <c r="O736" s="296"/>
    </row>
    <row r="737" spans="2:15" ht="17" thickTop="1" thickBot="1" x14ac:dyDescent="0.25">
      <c r="B737" s="62" t="s">
        <v>130</v>
      </c>
      <c r="C737" s="156">
        <f>SUM(C721:C736)</f>
        <v>13620636.711268717</v>
      </c>
      <c r="D737" s="156">
        <f t="shared" ref="D737:J737" si="106">SUM(D721:D736)</f>
        <v>2576979.9523973628</v>
      </c>
      <c r="E737" s="156">
        <f t="shared" si="106"/>
        <v>4950951.8006912516</v>
      </c>
      <c r="F737" s="156">
        <f t="shared" si="106"/>
        <v>3544226.4898943501</v>
      </c>
      <c r="G737" s="156">
        <f t="shared" si="106"/>
        <v>3660366.4642725247</v>
      </c>
      <c r="H737" s="156">
        <f t="shared" si="106"/>
        <v>3701091.1783291046</v>
      </c>
      <c r="I737" s="156">
        <f t="shared" si="106"/>
        <v>4923512.9746492095</v>
      </c>
      <c r="J737" s="156">
        <f t="shared" si="106"/>
        <v>3756969.7830260871</v>
      </c>
      <c r="K737" s="156">
        <f>SUM(K721:K736)</f>
        <v>7860973.177044549</v>
      </c>
    </row>
    <row r="738" spans="2:15" ht="16" thickBot="1" x14ac:dyDescent="0.25">
      <c r="B738" s="53" t="s">
        <v>236</v>
      </c>
      <c r="C738" s="263">
        <v>2010</v>
      </c>
      <c r="D738" s="263">
        <v>2015</v>
      </c>
      <c r="E738" s="263">
        <v>2020</v>
      </c>
      <c r="F738" s="263">
        <v>2025</v>
      </c>
      <c r="G738" s="263">
        <v>2030</v>
      </c>
      <c r="H738" s="263">
        <v>2035</v>
      </c>
      <c r="I738" s="263">
        <v>2040</v>
      </c>
      <c r="J738" s="263">
        <v>2045</v>
      </c>
      <c r="K738" s="263">
        <v>2050</v>
      </c>
    </row>
    <row r="739" spans="2:15" x14ac:dyDescent="0.2">
      <c r="B739" s="335" t="s">
        <v>542</v>
      </c>
      <c r="C739" s="152">
        <f>C_A09a!D29</f>
        <v>0</v>
      </c>
      <c r="D739" s="152">
        <f>C_A09a!E29</f>
        <v>0</v>
      </c>
      <c r="E739" s="152">
        <f>C_A09a!F29</f>
        <v>0</v>
      </c>
      <c r="F739" s="152">
        <f>C_A09a!G29</f>
        <v>0</v>
      </c>
      <c r="G739" s="152">
        <f>C_A09a!H29</f>
        <v>0</v>
      </c>
      <c r="H739" s="152">
        <f>C_A09a!I29</f>
        <v>0</v>
      </c>
      <c r="I739" s="152">
        <f>C_A09a!J29</f>
        <v>0</v>
      </c>
      <c r="J739" s="152">
        <f>C_A09a!K29</f>
        <v>0</v>
      </c>
      <c r="K739" s="152">
        <f>C_A09a!L29</f>
        <v>0</v>
      </c>
    </row>
    <row r="740" spans="2:15" s="18" customFormat="1" x14ac:dyDescent="0.2">
      <c r="B740" s="336" t="s">
        <v>543</v>
      </c>
      <c r="C740" s="152">
        <f>C_A09a!D30</f>
        <v>0</v>
      </c>
      <c r="D740" s="152">
        <f>C_A09a!E30</f>
        <v>0</v>
      </c>
      <c r="E740" s="152">
        <f>C_A09a!F30</f>
        <v>0</v>
      </c>
      <c r="F740" s="152">
        <f>C_A09a!G30</f>
        <v>0</v>
      </c>
      <c r="G740" s="152">
        <f>C_A09a!H30</f>
        <v>0</v>
      </c>
      <c r="H740" s="152">
        <f>C_A09a!I30</f>
        <v>0</v>
      </c>
      <c r="I740" s="152">
        <f>C_A09a!J30</f>
        <v>0</v>
      </c>
      <c r="J740" s="152">
        <f>C_A09a!K30</f>
        <v>0</v>
      </c>
      <c r="K740" s="152">
        <f>C_A09a!L30</f>
        <v>0</v>
      </c>
      <c r="M740" s="296"/>
      <c r="N740" s="296"/>
      <c r="O740" s="296"/>
    </row>
    <row r="741" spans="2:15" x14ac:dyDescent="0.2">
      <c r="B741" s="335" t="s">
        <v>544</v>
      </c>
      <c r="C741" s="152">
        <f>C_A09a!D31</f>
        <v>0</v>
      </c>
      <c r="D741" s="152">
        <f>C_A09a!E31</f>
        <v>0</v>
      </c>
      <c r="E741" s="152">
        <f>C_A09a!F31</f>
        <v>0</v>
      </c>
      <c r="F741" s="152">
        <f>C_A09a!G31</f>
        <v>0</v>
      </c>
      <c r="G741" s="152">
        <f>C_A09a!H31</f>
        <v>0</v>
      </c>
      <c r="H741" s="152">
        <f>C_A09a!I31</f>
        <v>0</v>
      </c>
      <c r="I741" s="152">
        <f>C_A09a!J31</f>
        <v>0</v>
      </c>
      <c r="J741" s="152">
        <f>C_A09a!K31</f>
        <v>0</v>
      </c>
      <c r="K741" s="152">
        <f>C_A09a!L31</f>
        <v>0</v>
      </c>
    </row>
    <row r="742" spans="2:15" s="18" customFormat="1" x14ac:dyDescent="0.2">
      <c r="B742" s="336" t="s">
        <v>545</v>
      </c>
      <c r="C742" s="152">
        <f>C_A09a!D32</f>
        <v>0</v>
      </c>
      <c r="D742" s="152">
        <f>C_A09a!E32</f>
        <v>0</v>
      </c>
      <c r="E742" s="152">
        <f>C_A09a!F32</f>
        <v>0</v>
      </c>
      <c r="F742" s="152">
        <f>C_A09a!G32</f>
        <v>0</v>
      </c>
      <c r="G742" s="152">
        <f>C_A09a!H32</f>
        <v>0</v>
      </c>
      <c r="H742" s="152">
        <f>C_A09a!I32</f>
        <v>0</v>
      </c>
      <c r="I742" s="152">
        <f>C_A09a!J32</f>
        <v>0</v>
      </c>
      <c r="J742" s="152">
        <f>C_A09a!K32</f>
        <v>0</v>
      </c>
      <c r="K742" s="152">
        <f>C_A09a!L32</f>
        <v>0</v>
      </c>
      <c r="M742" s="296"/>
      <c r="N742" s="296"/>
      <c r="O742" s="296"/>
    </row>
    <row r="743" spans="2:15" x14ac:dyDescent="0.2">
      <c r="B743" s="335" t="s">
        <v>546</v>
      </c>
      <c r="C743" s="152">
        <f>C_A09a!D33</f>
        <v>0</v>
      </c>
      <c r="D743" s="152">
        <f>C_A09a!E33</f>
        <v>0</v>
      </c>
      <c r="E743" s="152">
        <f>C_A09a!F33</f>
        <v>0</v>
      </c>
      <c r="F743" s="152">
        <f>C_A09a!G33</f>
        <v>0</v>
      </c>
      <c r="G743" s="152">
        <f>C_A09a!H33</f>
        <v>0</v>
      </c>
      <c r="H743" s="152">
        <f>C_A09a!I33</f>
        <v>0</v>
      </c>
      <c r="I743" s="152">
        <f>C_A09a!J33</f>
        <v>0</v>
      </c>
      <c r="J743" s="152">
        <f>C_A09a!K33</f>
        <v>0</v>
      </c>
      <c r="K743" s="152">
        <f>C_A09a!L33</f>
        <v>0</v>
      </c>
    </row>
    <row r="744" spans="2:15" s="18" customFormat="1" x14ac:dyDescent="0.2">
      <c r="B744" s="336" t="s">
        <v>547</v>
      </c>
      <c r="C744" s="152">
        <f>C_A09a!D34</f>
        <v>0</v>
      </c>
      <c r="D744" s="152">
        <f>C_A09a!E34</f>
        <v>0</v>
      </c>
      <c r="E744" s="152">
        <f>C_A09a!F34</f>
        <v>0</v>
      </c>
      <c r="F744" s="152">
        <f>C_A09a!G34</f>
        <v>0</v>
      </c>
      <c r="G744" s="152">
        <f>C_A09a!H34</f>
        <v>0</v>
      </c>
      <c r="H744" s="152">
        <f>C_A09a!I34</f>
        <v>0</v>
      </c>
      <c r="I744" s="152">
        <f>C_A09a!J34</f>
        <v>0</v>
      </c>
      <c r="J744" s="152">
        <f>C_A09a!K34</f>
        <v>0</v>
      </c>
      <c r="K744" s="152">
        <f>C_A09a!L34</f>
        <v>0</v>
      </c>
      <c r="M744" s="296"/>
      <c r="N744" s="296"/>
      <c r="O744" s="296"/>
    </row>
    <row r="745" spans="2:15" x14ac:dyDescent="0.2">
      <c r="B745" s="335" t="s">
        <v>548</v>
      </c>
      <c r="C745" s="152">
        <f>C_A09a!D35</f>
        <v>0</v>
      </c>
      <c r="D745" s="152">
        <f>C_A09a!E35</f>
        <v>0</v>
      </c>
      <c r="E745" s="152">
        <f>C_A09a!F35</f>
        <v>0</v>
      </c>
      <c r="F745" s="152">
        <f>C_A09a!G35</f>
        <v>0</v>
      </c>
      <c r="G745" s="152">
        <f>C_A09a!H35</f>
        <v>0</v>
      </c>
      <c r="H745" s="152">
        <f>C_A09a!I35</f>
        <v>0</v>
      </c>
      <c r="I745" s="152">
        <f>C_A09a!J35</f>
        <v>0</v>
      </c>
      <c r="J745" s="152">
        <f>C_A09a!K35</f>
        <v>0</v>
      </c>
      <c r="K745" s="152">
        <f>C_A09a!L35</f>
        <v>0</v>
      </c>
    </row>
    <row r="746" spans="2:15" s="18" customFormat="1" x14ac:dyDescent="0.2">
      <c r="B746" s="361" t="s">
        <v>129</v>
      </c>
      <c r="C746" s="152">
        <f>C_A09a!D36</f>
        <v>0</v>
      </c>
      <c r="D746" s="152">
        <f>C_A09a!E36</f>
        <v>0</v>
      </c>
      <c r="E746" s="152">
        <f>C_A09a!F36</f>
        <v>0</v>
      </c>
      <c r="F746" s="152">
        <f>C_A09a!G36</f>
        <v>0</v>
      </c>
      <c r="G746" s="152">
        <f>C_A09a!H36</f>
        <v>0</v>
      </c>
      <c r="H746" s="152">
        <f>C_A09a!I36</f>
        <v>0</v>
      </c>
      <c r="I746" s="152">
        <f>C_A09a!J36</f>
        <v>0</v>
      </c>
      <c r="J746" s="152">
        <f>C_A09a!K36</f>
        <v>0</v>
      </c>
      <c r="K746" s="152">
        <f>C_A09a!L36</f>
        <v>0</v>
      </c>
      <c r="M746" s="296"/>
      <c r="N746" s="296"/>
      <c r="O746" s="296"/>
    </row>
    <row r="747" spans="2:15" x14ac:dyDescent="0.2">
      <c r="B747" s="361" t="s">
        <v>549</v>
      </c>
      <c r="C747" s="152">
        <f>C_A09a!D37</f>
        <v>0</v>
      </c>
      <c r="D747" s="152">
        <f>C_A09a!E37</f>
        <v>0</v>
      </c>
      <c r="E747" s="152">
        <f>C_A09a!F37</f>
        <v>0</v>
      </c>
      <c r="F747" s="152">
        <f>C_A09a!G37</f>
        <v>0</v>
      </c>
      <c r="G747" s="152">
        <f>C_A09a!H37</f>
        <v>0</v>
      </c>
      <c r="H747" s="152">
        <f>C_A09a!I37</f>
        <v>0</v>
      </c>
      <c r="I747" s="152">
        <f>C_A09a!J37</f>
        <v>0</v>
      </c>
      <c r="J747" s="152">
        <f>C_A09a!K37</f>
        <v>0</v>
      </c>
      <c r="K747" s="152">
        <f>C_A09a!L37</f>
        <v>0</v>
      </c>
    </row>
    <row r="748" spans="2:15" s="18" customFormat="1" x14ac:dyDescent="0.2">
      <c r="B748" s="360" t="s">
        <v>550</v>
      </c>
      <c r="C748" s="152">
        <f>C_A09a!D38</f>
        <v>0</v>
      </c>
      <c r="D748" s="152">
        <f>C_A09a!E38</f>
        <v>0</v>
      </c>
      <c r="E748" s="152">
        <f>C_A09a!F38</f>
        <v>0</v>
      </c>
      <c r="F748" s="152">
        <f>C_A09a!G38</f>
        <v>0</v>
      </c>
      <c r="G748" s="152">
        <f>C_A09a!H38</f>
        <v>0</v>
      </c>
      <c r="H748" s="152">
        <f>C_A09a!I38</f>
        <v>0</v>
      </c>
      <c r="I748" s="152">
        <f>C_A09a!J38</f>
        <v>0</v>
      </c>
      <c r="J748" s="152">
        <f>C_A09a!K38</f>
        <v>0</v>
      </c>
      <c r="K748" s="152">
        <f>C_A09a!L38</f>
        <v>0</v>
      </c>
      <c r="M748" s="296"/>
      <c r="N748" s="296"/>
      <c r="O748" s="296"/>
    </row>
    <row r="749" spans="2:15" x14ac:dyDescent="0.2">
      <c r="B749" s="360" t="s">
        <v>552</v>
      </c>
      <c r="C749" s="152">
        <f>C_A09a!D39</f>
        <v>0</v>
      </c>
      <c r="D749" s="152">
        <f>C_A09a!E39</f>
        <v>0</v>
      </c>
      <c r="E749" s="152">
        <f>C_A09a!F39</f>
        <v>0</v>
      </c>
      <c r="F749" s="152">
        <f>C_A09a!G39</f>
        <v>0</v>
      </c>
      <c r="G749" s="152">
        <f>C_A09a!H39</f>
        <v>0</v>
      </c>
      <c r="H749" s="152">
        <f>C_A09a!I39</f>
        <v>0</v>
      </c>
      <c r="I749" s="152">
        <f>C_A09a!J39</f>
        <v>0</v>
      </c>
      <c r="J749" s="152">
        <f>C_A09a!K39</f>
        <v>0</v>
      </c>
      <c r="K749" s="152">
        <f>C_A09a!L39</f>
        <v>0</v>
      </c>
    </row>
    <row r="750" spans="2:15" s="18" customFormat="1" x14ac:dyDescent="0.2">
      <c r="B750" s="158"/>
      <c r="C750" s="152"/>
      <c r="D750" s="152"/>
      <c r="E750" s="152"/>
      <c r="F750" s="152"/>
      <c r="G750" s="152"/>
      <c r="H750" s="152"/>
      <c r="I750" s="152"/>
      <c r="J750" s="152"/>
      <c r="K750" s="152"/>
      <c r="M750" s="296"/>
      <c r="N750" s="296"/>
      <c r="O750" s="296"/>
    </row>
    <row r="751" spans="2:15" x14ac:dyDescent="0.2">
      <c r="B751" s="157"/>
      <c r="C751" s="152"/>
      <c r="D751" s="152"/>
      <c r="E751" s="152"/>
      <c r="F751" s="152"/>
      <c r="G751" s="152"/>
      <c r="H751" s="152"/>
      <c r="I751" s="152"/>
      <c r="J751" s="152"/>
      <c r="K751" s="152"/>
    </row>
    <row r="752" spans="2:15" s="18" customFormat="1" x14ac:dyDescent="0.2">
      <c r="B752" s="158"/>
      <c r="C752" s="152"/>
      <c r="D752" s="152"/>
      <c r="E752" s="152"/>
      <c r="F752" s="152"/>
      <c r="G752" s="152"/>
      <c r="H752" s="152"/>
      <c r="I752" s="152"/>
      <c r="J752" s="152"/>
      <c r="K752" s="152"/>
      <c r="M752" s="296"/>
      <c r="N752" s="296"/>
      <c r="O752" s="296"/>
    </row>
    <row r="753" spans="1:15" x14ac:dyDescent="0.2">
      <c r="B753" s="159"/>
      <c r="C753" s="152"/>
      <c r="D753" s="152"/>
      <c r="E753" s="152"/>
      <c r="F753" s="152"/>
      <c r="G753" s="152"/>
      <c r="H753" s="152"/>
      <c r="I753" s="152"/>
      <c r="J753" s="152"/>
      <c r="K753" s="152"/>
    </row>
    <row r="754" spans="1:15" s="18" customFormat="1" ht="16" thickBot="1" x14ac:dyDescent="0.25">
      <c r="B754" s="160"/>
      <c r="C754" s="152"/>
      <c r="D754" s="152"/>
      <c r="E754" s="152"/>
      <c r="F754" s="152"/>
      <c r="G754" s="152"/>
      <c r="H754" s="152"/>
      <c r="I754" s="152"/>
      <c r="J754" s="152"/>
      <c r="K754" s="152"/>
      <c r="M754" s="296"/>
      <c r="N754" s="296"/>
      <c r="O754" s="296"/>
    </row>
    <row r="755" spans="1:15" ht="16" thickTop="1" x14ac:dyDescent="0.2">
      <c r="B755" s="62" t="s">
        <v>130</v>
      </c>
      <c r="C755" s="156">
        <f t="shared" ref="C755:J755" si="107">SUM(C739:C754)</f>
        <v>0</v>
      </c>
      <c r="D755" s="156">
        <f t="shared" si="107"/>
        <v>0</v>
      </c>
      <c r="E755" s="156">
        <f t="shared" si="107"/>
        <v>0</v>
      </c>
      <c r="F755" s="156">
        <f t="shared" si="107"/>
        <v>0</v>
      </c>
      <c r="G755" s="156">
        <f t="shared" si="107"/>
        <v>0</v>
      </c>
      <c r="H755" s="156">
        <f t="shared" si="107"/>
        <v>0</v>
      </c>
      <c r="I755" s="156">
        <f t="shared" si="107"/>
        <v>0</v>
      </c>
      <c r="J755" s="156">
        <f t="shared" si="107"/>
        <v>0</v>
      </c>
      <c r="K755" s="156">
        <f>SUM(K739:K754)</f>
        <v>0</v>
      </c>
    </row>
    <row r="756" spans="1:15" ht="16" thickBot="1" x14ac:dyDescent="0.25">
      <c r="B756" s="63" t="s">
        <v>238</v>
      </c>
      <c r="C756" s="263">
        <v>2010</v>
      </c>
      <c r="D756" s="263">
        <v>2015</v>
      </c>
      <c r="E756" s="263">
        <v>2020</v>
      </c>
      <c r="F756" s="263">
        <v>2025</v>
      </c>
      <c r="G756" s="263">
        <v>2030</v>
      </c>
      <c r="H756" s="263">
        <v>2035</v>
      </c>
      <c r="I756" s="263">
        <v>2040</v>
      </c>
      <c r="J756" s="263">
        <v>2045</v>
      </c>
      <c r="K756" s="263">
        <v>2050</v>
      </c>
    </row>
    <row r="757" spans="1:15" x14ac:dyDescent="0.2">
      <c r="B757" s="335" t="s">
        <v>542</v>
      </c>
      <c r="C757" s="152">
        <f t="shared" ref="C757:C773" si="108">C721-C739</f>
        <v>2482729.8303807955</v>
      </c>
      <c r="D757" s="152">
        <f t="shared" ref="D757:J757" si="109">D721-D739</f>
        <v>184519.73303015018</v>
      </c>
      <c r="E757" s="152">
        <f t="shared" si="109"/>
        <v>244886.67978663999</v>
      </c>
      <c r="F757" s="152">
        <f t="shared" si="109"/>
        <v>255060.47747758869</v>
      </c>
      <c r="G757" s="152">
        <f t="shared" si="109"/>
        <v>264729.32816146332</v>
      </c>
      <c r="H757" s="152">
        <f t="shared" si="109"/>
        <v>266058.59383322549</v>
      </c>
      <c r="I757" s="152">
        <f t="shared" si="109"/>
        <v>266346.13165083458</v>
      </c>
      <c r="J757" s="152">
        <f t="shared" si="109"/>
        <v>277159.80551357678</v>
      </c>
      <c r="K757" s="152">
        <f t="shared" ref="K757:K773" si="110">K721-K739</f>
        <v>293368.9539618573</v>
      </c>
      <c r="L757" s="17"/>
      <c r="M757" s="17"/>
      <c r="N757" s="17"/>
      <c r="O757" s="17"/>
    </row>
    <row r="758" spans="1:15" x14ac:dyDescent="0.2">
      <c r="A758" s="18"/>
      <c r="B758" s="336" t="s">
        <v>543</v>
      </c>
      <c r="C758" s="153">
        <f t="shared" si="108"/>
        <v>3488089.2540489216</v>
      </c>
      <c r="D758" s="153">
        <f t="shared" ref="D758:J758" si="111">D722-D740</f>
        <v>350311.10300889635</v>
      </c>
      <c r="E758" s="153">
        <f t="shared" si="111"/>
        <v>2091487.4793438062</v>
      </c>
      <c r="F758" s="153">
        <f t="shared" si="111"/>
        <v>503686.23234547052</v>
      </c>
      <c r="G758" s="153">
        <f t="shared" si="111"/>
        <v>514728.06549473258</v>
      </c>
      <c r="H758" s="153">
        <f t="shared" si="111"/>
        <v>516719.25018963974</v>
      </c>
      <c r="I758" s="153">
        <f t="shared" si="111"/>
        <v>1754623.8304076414</v>
      </c>
      <c r="J758" s="153">
        <f t="shared" si="111"/>
        <v>506423.97295728023</v>
      </c>
      <c r="K758" s="153">
        <f t="shared" si="110"/>
        <v>4485270.7859727023</v>
      </c>
      <c r="L758" s="17"/>
      <c r="M758" s="17"/>
      <c r="N758" s="17"/>
      <c r="O758" s="17"/>
    </row>
    <row r="759" spans="1:15" x14ac:dyDescent="0.2">
      <c r="B759" s="335" t="s">
        <v>544</v>
      </c>
      <c r="C759" s="152">
        <f t="shared" si="108"/>
        <v>-534040.1766468822</v>
      </c>
      <c r="D759" s="152">
        <f t="shared" ref="D759:J759" si="112">D723-D741</f>
        <v>193310.199594987</v>
      </c>
      <c r="E759" s="152">
        <f t="shared" si="112"/>
        <v>314200.77249508211</v>
      </c>
      <c r="F759" s="152">
        <f t="shared" si="112"/>
        <v>310232.7603510489</v>
      </c>
      <c r="G759" s="152">
        <f t="shared" si="112"/>
        <v>307057.00653258967</v>
      </c>
      <c r="H759" s="152">
        <f t="shared" si="112"/>
        <v>303916.33463955275</v>
      </c>
      <c r="I759" s="152">
        <f t="shared" si="112"/>
        <v>287319.95366976119</v>
      </c>
      <c r="J759" s="152">
        <f t="shared" si="112"/>
        <v>302015.5685692812</v>
      </c>
      <c r="K759" s="152">
        <f t="shared" si="110"/>
        <v>306312.74155304499</v>
      </c>
      <c r="L759" s="17"/>
      <c r="M759" s="17"/>
      <c r="N759" s="17"/>
      <c r="O759" s="17"/>
    </row>
    <row r="760" spans="1:15" x14ac:dyDescent="0.2">
      <c r="A760" s="18"/>
      <c r="B760" s="336" t="s">
        <v>545</v>
      </c>
      <c r="C760" s="153">
        <f t="shared" si="108"/>
        <v>257982.9499603915</v>
      </c>
      <c r="D760" s="153">
        <f t="shared" ref="D760:J760" si="113">D724-D742</f>
        <v>163083.435375236</v>
      </c>
      <c r="E760" s="153">
        <f t="shared" si="113"/>
        <v>218172.99800384569</v>
      </c>
      <c r="F760" s="153">
        <f t="shared" si="113"/>
        <v>234859.17153418204</v>
      </c>
      <c r="G760" s="153">
        <f t="shared" si="113"/>
        <v>235719.07806237997</v>
      </c>
      <c r="H760" s="153">
        <f t="shared" si="113"/>
        <v>238046.30427108501</v>
      </c>
      <c r="I760" s="153">
        <f t="shared" si="113"/>
        <v>231387.26658087561</v>
      </c>
      <c r="J760" s="153">
        <f t="shared" si="113"/>
        <v>242898.8949879203</v>
      </c>
      <c r="K760" s="153">
        <f t="shared" si="110"/>
        <v>247619.48835250398</v>
      </c>
      <c r="L760" s="17"/>
      <c r="M760" s="17"/>
      <c r="N760" s="17"/>
      <c r="O760" s="17"/>
    </row>
    <row r="761" spans="1:15" x14ac:dyDescent="0.2">
      <c r="B761" s="335" t="s">
        <v>546</v>
      </c>
      <c r="C761" s="152">
        <f t="shared" si="108"/>
        <v>1460472.465938759</v>
      </c>
      <c r="D761" s="152">
        <f t="shared" ref="D761:J761" si="114">D725-D743</f>
        <v>491923.74565969012</v>
      </c>
      <c r="E761" s="152">
        <f t="shared" si="114"/>
        <v>672026.31213885196</v>
      </c>
      <c r="F761" s="152">
        <f t="shared" si="114"/>
        <v>610271.58497682842</v>
      </c>
      <c r="G761" s="152">
        <f t="shared" si="114"/>
        <v>631645.22090288205</v>
      </c>
      <c r="H761" s="152">
        <f t="shared" si="114"/>
        <v>633001.46779080399</v>
      </c>
      <c r="I761" s="152">
        <f t="shared" si="114"/>
        <v>638198.70324403304</v>
      </c>
      <c r="J761" s="152">
        <f t="shared" si="114"/>
        <v>645160.11107443948</v>
      </c>
      <c r="K761" s="152">
        <f t="shared" si="110"/>
        <v>668076.3658852384</v>
      </c>
      <c r="L761" s="17"/>
      <c r="M761" s="17"/>
      <c r="N761" s="17"/>
      <c r="O761" s="17"/>
    </row>
    <row r="762" spans="1:15" x14ac:dyDescent="0.2">
      <c r="A762" s="18"/>
      <c r="B762" s="336" t="s">
        <v>547</v>
      </c>
      <c r="C762" s="153">
        <f t="shared" si="108"/>
        <v>4464661.9184134416</v>
      </c>
      <c r="D762" s="153">
        <f t="shared" ref="D762:J762" si="115">D726-D744</f>
        <v>226591.3446258991</v>
      </c>
      <c r="E762" s="153">
        <f t="shared" si="115"/>
        <v>288043.1114936503</v>
      </c>
      <c r="F762" s="153">
        <f t="shared" si="115"/>
        <v>322321.68356029829</v>
      </c>
      <c r="G762" s="153">
        <f t="shared" si="115"/>
        <v>338489.82903225935</v>
      </c>
      <c r="H762" s="153">
        <f t="shared" si="115"/>
        <v>342346.02435225504</v>
      </c>
      <c r="I762" s="153">
        <f t="shared" si="115"/>
        <v>342008.38456255279</v>
      </c>
      <c r="J762" s="153">
        <f t="shared" si="115"/>
        <v>349978.18907494668</v>
      </c>
      <c r="K762" s="153">
        <f t="shared" si="110"/>
        <v>370492.45968246518</v>
      </c>
      <c r="L762" s="17"/>
      <c r="M762" s="17"/>
      <c r="N762" s="17"/>
      <c r="O762" s="17"/>
    </row>
    <row r="763" spans="1:15" x14ac:dyDescent="0.2">
      <c r="B763" s="335" t="s">
        <v>548</v>
      </c>
      <c r="C763" s="152">
        <f t="shared" si="108"/>
        <v>2960925.4281242434</v>
      </c>
      <c r="D763" s="152">
        <f t="shared" ref="D763:J763" si="116">D727-D745</f>
        <v>359685.54156853131</v>
      </c>
      <c r="E763" s="152">
        <f t="shared" si="116"/>
        <v>449920.44998166198</v>
      </c>
      <c r="F763" s="152">
        <f t="shared" si="116"/>
        <v>455487.96202594403</v>
      </c>
      <c r="G763" s="152">
        <f t="shared" si="116"/>
        <v>477282.3579694638</v>
      </c>
      <c r="H763" s="152">
        <f t="shared" si="116"/>
        <v>482590.19039830146</v>
      </c>
      <c r="I763" s="152">
        <f t="shared" si="116"/>
        <v>486915.82698397583</v>
      </c>
      <c r="J763" s="152">
        <f t="shared" si="116"/>
        <v>489945.31629978784</v>
      </c>
      <c r="K763" s="152">
        <f t="shared" si="110"/>
        <v>508034.04862559168</v>
      </c>
      <c r="L763" s="17"/>
      <c r="M763" s="17"/>
      <c r="N763" s="17"/>
      <c r="O763" s="17"/>
    </row>
    <row r="764" spans="1:15" x14ac:dyDescent="0.2">
      <c r="A764" s="18"/>
      <c r="B764" s="361" t="s">
        <v>129</v>
      </c>
      <c r="C764" s="153">
        <f t="shared" si="108"/>
        <v>-4171295.9843658735</v>
      </c>
      <c r="D764" s="153">
        <f t="shared" ref="D764:J764" si="117">D728-D746</f>
        <v>9851.3100770989549</v>
      </c>
      <c r="E764" s="153">
        <f t="shared" si="117"/>
        <v>-190182.95542421716</v>
      </c>
      <c r="F764" s="153">
        <f t="shared" si="117"/>
        <v>8065.539476656937</v>
      </c>
      <c r="G764" s="153">
        <f t="shared" si="117"/>
        <v>6825.5134985939367</v>
      </c>
      <c r="H764" s="153">
        <f t="shared" si="117"/>
        <v>7719.4915439279284</v>
      </c>
      <c r="I764" s="153">
        <f t="shared" si="117"/>
        <v>4602.1651516109696</v>
      </c>
      <c r="J764" s="153">
        <f t="shared" si="117"/>
        <v>7578.2106685769386</v>
      </c>
      <c r="K764" s="153">
        <f t="shared" si="110"/>
        <v>9356.8286007759161</v>
      </c>
      <c r="L764" s="17"/>
      <c r="M764" s="17"/>
      <c r="N764" s="17"/>
      <c r="O764" s="17"/>
    </row>
    <row r="765" spans="1:15" x14ac:dyDescent="0.2">
      <c r="B765" s="361" t="s">
        <v>549</v>
      </c>
      <c r="C765" s="152">
        <f t="shared" si="108"/>
        <v>1672211.223625324</v>
      </c>
      <c r="D765" s="152">
        <f t="shared" ref="D765:J765" si="118">D729-D747</f>
        <v>151836.530084053</v>
      </c>
      <c r="E765" s="152">
        <f t="shared" si="118"/>
        <v>233918.7760431786</v>
      </c>
      <c r="F765" s="152">
        <f t="shared" si="118"/>
        <v>207085.16814195691</v>
      </c>
      <c r="G765" s="152">
        <f t="shared" si="118"/>
        <v>210151.4476324135</v>
      </c>
      <c r="H765" s="152">
        <f t="shared" si="118"/>
        <v>217780.04302068081</v>
      </c>
      <c r="I765" s="152">
        <f t="shared" si="118"/>
        <v>214660.44297281239</v>
      </c>
      <c r="J765" s="152">
        <f t="shared" si="118"/>
        <v>219280.3230259892</v>
      </c>
      <c r="K765" s="152">
        <f t="shared" si="110"/>
        <v>231592.0648626422</v>
      </c>
      <c r="L765" s="17"/>
      <c r="M765" s="17"/>
      <c r="N765" s="17"/>
      <c r="O765" s="17"/>
    </row>
    <row r="766" spans="1:15" x14ac:dyDescent="0.2">
      <c r="A766" s="18"/>
      <c r="B766" s="360" t="s">
        <v>550</v>
      </c>
      <c r="C766" s="153">
        <f t="shared" si="108"/>
        <v>1538899.801789596</v>
      </c>
      <c r="D766" s="153">
        <f t="shared" ref="D766:J766" si="119">D730-D748</f>
        <v>445867.00937282102</v>
      </c>
      <c r="E766" s="153">
        <f t="shared" si="119"/>
        <v>628478.17682875111</v>
      </c>
      <c r="F766" s="153">
        <f t="shared" si="119"/>
        <v>637155.91000437574</v>
      </c>
      <c r="G766" s="153">
        <f t="shared" si="119"/>
        <v>673738.61698574666</v>
      </c>
      <c r="H766" s="153">
        <f t="shared" si="119"/>
        <v>692913.47828963259</v>
      </c>
      <c r="I766" s="153">
        <f t="shared" si="119"/>
        <v>697450.26942511159</v>
      </c>
      <c r="J766" s="153">
        <f t="shared" si="119"/>
        <v>716529.39085428859</v>
      </c>
      <c r="K766" s="153">
        <f t="shared" si="110"/>
        <v>740849.43954772782</v>
      </c>
      <c r="L766" s="17"/>
      <c r="M766" s="17"/>
      <c r="N766" s="17"/>
      <c r="O766" s="17"/>
    </row>
    <row r="767" spans="1:15" x14ac:dyDescent="0.2">
      <c r="B767" s="360" t="s">
        <v>552</v>
      </c>
      <c r="C767" s="152">
        <f t="shared" si="108"/>
        <v>0</v>
      </c>
      <c r="D767" s="152">
        <f t="shared" ref="D767:J767" si="120">D731-D749</f>
        <v>0</v>
      </c>
      <c r="E767" s="152">
        <f t="shared" si="120"/>
        <v>0</v>
      </c>
      <c r="F767" s="152">
        <f t="shared" si="120"/>
        <v>0</v>
      </c>
      <c r="G767" s="152">
        <f t="shared" si="120"/>
        <v>0</v>
      </c>
      <c r="H767" s="152">
        <f t="shared" si="120"/>
        <v>0</v>
      </c>
      <c r="I767" s="152">
        <f t="shared" si="120"/>
        <v>0</v>
      </c>
      <c r="J767" s="152">
        <f t="shared" si="120"/>
        <v>0</v>
      </c>
      <c r="K767" s="152">
        <f t="shared" si="110"/>
        <v>0</v>
      </c>
      <c r="L767" s="17"/>
      <c r="M767" s="17"/>
      <c r="N767" s="17"/>
      <c r="O767" s="17"/>
    </row>
    <row r="768" spans="1:15" x14ac:dyDescent="0.2">
      <c r="A768" s="18"/>
      <c r="B768" s="168"/>
      <c r="C768" s="153"/>
      <c r="D768" s="153"/>
      <c r="E768" s="153"/>
      <c r="F768" s="153"/>
      <c r="G768" s="153"/>
      <c r="H768" s="153"/>
      <c r="I768" s="153"/>
      <c r="J768" s="153"/>
      <c r="K768" s="153"/>
      <c r="L768" s="17"/>
      <c r="M768" s="17"/>
      <c r="N768" s="17"/>
      <c r="O768" s="17"/>
    </row>
    <row r="769" spans="1:16" x14ac:dyDescent="0.2">
      <c r="B769" s="169"/>
      <c r="C769" s="152"/>
      <c r="D769" s="152"/>
      <c r="E769" s="152"/>
      <c r="F769" s="152"/>
      <c r="G769" s="152"/>
      <c r="H769" s="152"/>
      <c r="I769" s="152"/>
      <c r="J769" s="152"/>
      <c r="K769" s="152"/>
      <c r="L769" s="17"/>
      <c r="M769" s="17"/>
      <c r="N769" s="17"/>
      <c r="O769" s="17"/>
    </row>
    <row r="770" spans="1:16" x14ac:dyDescent="0.2">
      <c r="A770" s="18"/>
      <c r="B770" s="170"/>
      <c r="C770" s="153"/>
      <c r="D770" s="153"/>
      <c r="E770" s="153"/>
      <c r="F770" s="153"/>
      <c r="G770" s="153"/>
      <c r="H770" s="153"/>
      <c r="I770" s="153"/>
      <c r="J770" s="153"/>
      <c r="K770" s="153"/>
      <c r="L770" s="17"/>
      <c r="M770" s="17"/>
      <c r="N770" s="17"/>
      <c r="O770" s="17"/>
    </row>
    <row r="771" spans="1:16" x14ac:dyDescent="0.2">
      <c r="B771" s="169"/>
      <c r="C771" s="152"/>
      <c r="D771" s="152"/>
      <c r="E771" s="152"/>
      <c r="F771" s="152"/>
      <c r="G771" s="152"/>
      <c r="H771" s="152"/>
      <c r="I771" s="152"/>
      <c r="J771" s="152"/>
      <c r="K771" s="152"/>
      <c r="L771" s="17"/>
      <c r="M771" s="17"/>
      <c r="N771" s="17"/>
      <c r="O771" s="17"/>
    </row>
    <row r="772" spans="1:16" ht="16" thickBot="1" x14ac:dyDescent="0.25">
      <c r="A772" s="18"/>
      <c r="B772" s="171"/>
      <c r="C772" s="153"/>
      <c r="D772" s="153"/>
      <c r="E772" s="153"/>
      <c r="F772" s="153"/>
      <c r="G772" s="153"/>
      <c r="H772" s="153"/>
      <c r="I772" s="153"/>
      <c r="J772" s="153"/>
      <c r="K772" s="153"/>
      <c r="L772" s="17"/>
      <c r="M772" s="17"/>
      <c r="N772" s="17"/>
      <c r="O772" s="17"/>
    </row>
    <row r="773" spans="1:16" ht="16" thickTop="1" x14ac:dyDescent="0.2">
      <c r="B773" s="130" t="s">
        <v>130</v>
      </c>
      <c r="C773" s="152">
        <f t="shared" si="108"/>
        <v>13620636.711268717</v>
      </c>
      <c r="D773" s="152">
        <f t="shared" ref="D773:J773" si="121">D737-D755</f>
        <v>2576979.9523973628</v>
      </c>
      <c r="E773" s="152">
        <f t="shared" si="121"/>
        <v>4950951.8006912516</v>
      </c>
      <c r="F773" s="152">
        <f t="shared" si="121"/>
        <v>3544226.4898943501</v>
      </c>
      <c r="G773" s="152">
        <f t="shared" si="121"/>
        <v>3660366.4642725247</v>
      </c>
      <c r="H773" s="152">
        <f t="shared" si="121"/>
        <v>3701091.1783291046</v>
      </c>
      <c r="I773" s="152">
        <f t="shared" si="121"/>
        <v>4923512.9746492095</v>
      </c>
      <c r="J773" s="152">
        <f t="shared" si="121"/>
        <v>3756969.7830260871</v>
      </c>
      <c r="K773" s="152">
        <f t="shared" si="110"/>
        <v>7860973.177044549</v>
      </c>
    </row>
    <row r="775" spans="1:16" x14ac:dyDescent="0.2">
      <c r="B775" s="28" t="s">
        <v>424</v>
      </c>
    </row>
    <row r="776" spans="1:16" x14ac:dyDescent="0.2">
      <c r="B776" s="208" t="s">
        <v>327</v>
      </c>
      <c r="C776" s="208" t="s">
        <v>328</v>
      </c>
    </row>
    <row r="777" spans="1:16" x14ac:dyDescent="0.2">
      <c r="B777" s="205" t="s">
        <v>329</v>
      </c>
      <c r="C777" s="279">
        <f>884132926.413478/1000000</f>
        <v>884.132926413478</v>
      </c>
    </row>
    <row r="778" spans="1:16" x14ac:dyDescent="0.2">
      <c r="B778" s="205" t="s">
        <v>330</v>
      </c>
      <c r="C778" s="209">
        <f>599491673.855775/1000000</f>
        <v>599.49167385577505</v>
      </c>
    </row>
    <row r="779" spans="1:16" x14ac:dyDescent="0.2">
      <c r="B779" s="207" t="s">
        <v>326</v>
      </c>
      <c r="C779" s="206">
        <f>C777-C778</f>
        <v>284.64125255770296</v>
      </c>
    </row>
    <row r="780" spans="1:16" x14ac:dyDescent="0.2"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P780" s="21"/>
    </row>
    <row r="781" spans="1:16" x14ac:dyDescent="0.2">
      <c r="B781" s="14"/>
      <c r="C781" s="14"/>
      <c r="D781" s="14"/>
      <c r="E781" s="14"/>
      <c r="F781" s="14"/>
      <c r="G781" s="14"/>
      <c r="H781" s="14"/>
      <c r="I781" s="14"/>
      <c r="J781" s="14"/>
      <c r="K781" s="14"/>
    </row>
    <row r="782" spans="1:16" x14ac:dyDescent="0.2">
      <c r="B782" s="188" t="s">
        <v>319</v>
      </c>
      <c r="C782" s="189"/>
      <c r="D782" s="189"/>
      <c r="E782" s="189"/>
      <c r="F782" s="189"/>
      <c r="G782" s="189"/>
      <c r="H782" s="189"/>
      <c r="I782" s="189"/>
      <c r="J782" s="189"/>
      <c r="K782" s="189"/>
    </row>
    <row r="783" spans="1:16" x14ac:dyDescent="0.2">
      <c r="B783" s="14"/>
      <c r="C783" s="14"/>
      <c r="D783" s="14"/>
      <c r="E783" s="14"/>
      <c r="F783" s="14"/>
      <c r="G783" s="14"/>
      <c r="H783" s="14"/>
      <c r="I783" s="14"/>
      <c r="J783" s="14"/>
      <c r="K783" s="14"/>
    </row>
    <row r="784" spans="1:16" x14ac:dyDescent="0.2">
      <c r="A784" s="2" t="s">
        <v>489</v>
      </c>
      <c r="B784" s="276" t="s">
        <v>310</v>
      </c>
      <c r="C784" s="15"/>
      <c r="D784" s="15"/>
      <c r="E784" s="15"/>
      <c r="F784" s="15"/>
      <c r="G784" s="15"/>
      <c r="H784" s="15"/>
      <c r="I784" s="15"/>
      <c r="J784" s="15"/>
      <c r="K784" s="15"/>
    </row>
    <row r="785" spans="1:15" x14ac:dyDescent="0.2">
      <c r="B785" s="185"/>
      <c r="C785" s="263">
        <v>2010</v>
      </c>
      <c r="D785" s="263">
        <v>2015</v>
      </c>
      <c r="E785" s="263">
        <v>2020</v>
      </c>
      <c r="F785" s="263">
        <v>2025</v>
      </c>
      <c r="G785" s="263">
        <v>2030</v>
      </c>
      <c r="H785" s="263">
        <v>2035</v>
      </c>
      <c r="I785" s="263">
        <v>2040</v>
      </c>
      <c r="J785" s="263">
        <v>2045</v>
      </c>
      <c r="K785" s="263">
        <v>2050</v>
      </c>
    </row>
    <row r="786" spans="1:15" x14ac:dyDescent="0.2">
      <c r="B786" s="190" t="s">
        <v>304</v>
      </c>
      <c r="C786" s="148">
        <f t="array" ref="C786">SUM(($M786=(C_A10a!$C$5:$C$1023))*(C_A10a!E$5:E$1023))</f>
        <v>5502.7497261252211</v>
      </c>
      <c r="D786" s="148">
        <f t="array" ref="D786">SUM(($M786=(C_A10a!$C$5:$C$1023))*(C_A10a!F$5:F$1023))</f>
        <v>5494.5241798385186</v>
      </c>
      <c r="E786" s="148">
        <f t="array" ref="E786">SUM(($M786=(C_A10a!$C$5:$C$1023))*(C_A10a!G$5:G$1023))</f>
        <v>5730.1715439610789</v>
      </c>
      <c r="F786" s="148">
        <f t="array" ref="F786">SUM(($M786=(C_A10a!$C$5:$C$1023))*(C_A10a!H$5:H$1023))</f>
        <v>5906.5947543038774</v>
      </c>
      <c r="G786" s="148">
        <f t="array" ref="G786">SUM(($M786=(C_A10a!$C$5:$C$1023))*(C_A10a!I$5:I$1023))</f>
        <v>6037.6365252178939</v>
      </c>
      <c r="H786" s="148">
        <f t="array" ref="H786">SUM(($M786=(C_A10a!$C$5:$C$1023))*(C_A10a!J$5:J$1023))</f>
        <v>6256.4037710713847</v>
      </c>
      <c r="I786" s="148">
        <f t="array" ref="I786">SUM(($M786=(C_A10a!$C$5:$C$1023))*(C_A10a!K$5:K$1023))</f>
        <v>6373.1479878766495</v>
      </c>
      <c r="J786" s="148">
        <f t="array" ref="J786">SUM(($M786=(C_A10a!$C$5:$C$1023))*(C_A10a!L$5:L$1023))</f>
        <v>6556.7092598329427</v>
      </c>
      <c r="K786" s="219">
        <f t="array" ref="K786">SUM(($M786=(C_A10a!$C$5:$C$1023))*(C_A10a!M$5:M$1023))</f>
        <v>6676.3868734385269</v>
      </c>
      <c r="M786" s="295" t="s">
        <v>297</v>
      </c>
    </row>
    <row r="787" spans="1:15" x14ac:dyDescent="0.2">
      <c r="B787" s="192" t="s">
        <v>305</v>
      </c>
      <c r="C787" s="196">
        <f t="array" ref="C787">SUM(($M787=(C_A10a!$C$5:$C$1023))*(C_A10a!E$5:E$1023))</f>
        <v>1008.6016753961998</v>
      </c>
      <c r="D787" s="196">
        <f t="array" ref="D787">SUM(($M787=(C_A10a!$C$5:$C$1023))*(C_A10a!F$5:F$1023))</f>
        <v>1132.8665305353697</v>
      </c>
      <c r="E787" s="196">
        <f t="array" ref="E787">SUM(($M787=(C_A10a!$C$5:$C$1023))*(C_A10a!G$5:G$1023))</f>
        <v>1157.7695139610637</v>
      </c>
      <c r="F787" s="196">
        <f t="array" ref="F787">SUM(($M787=(C_A10a!$C$5:$C$1023))*(C_A10a!H$5:H$1023))</f>
        <v>1174.6952483346811</v>
      </c>
      <c r="G787" s="196">
        <f t="array" ref="G787">SUM(($M787=(C_A10a!$C$5:$C$1023))*(C_A10a!I$5:I$1023))</f>
        <v>1203.2889141984749</v>
      </c>
      <c r="H787" s="196">
        <f t="array" ref="H787">SUM(($M787=(C_A10a!$C$5:$C$1023))*(C_A10a!J$5:J$1023))</f>
        <v>1241.7535856669685</v>
      </c>
      <c r="I787" s="196">
        <f t="array" ref="I787">SUM(($M787=(C_A10a!$C$5:$C$1023))*(C_A10a!K$5:K$1023))</f>
        <v>1268.3775057313403</v>
      </c>
      <c r="J787" s="196">
        <f t="array" ref="J787">SUM(($M787=(C_A10a!$C$5:$C$1023))*(C_A10a!L$5:L$1023))</f>
        <v>1361.524137439885</v>
      </c>
      <c r="K787" s="196">
        <f t="array" ref="K787">SUM(($M787=(C_A10a!$C$5:$C$1023))*(C_A10a!M$5:M$1023))</f>
        <v>1372.254285259721</v>
      </c>
      <c r="M787" s="295" t="s">
        <v>298</v>
      </c>
    </row>
    <row r="788" spans="1:15" x14ac:dyDescent="0.2">
      <c r="B788" s="190" t="s">
        <v>306</v>
      </c>
      <c r="C788" s="148">
        <f t="array" ref="C788">SUM(($M788=(C_A10a!$C$5:$C$1023))*(C_A10a!E$5:E$1023))</f>
        <v>377.8371337932</v>
      </c>
      <c r="D788" s="148">
        <f t="array" ref="D788">SUM(($M788=(C_A10a!$C$5:$C$1023))*(C_A10a!F$5:F$1023))</f>
        <v>303.04092137086502</v>
      </c>
      <c r="E788" s="148">
        <f t="array" ref="E788">SUM(($M788=(C_A10a!$C$5:$C$1023))*(C_A10a!G$5:G$1023))</f>
        <v>265.40585038055599</v>
      </c>
      <c r="F788" s="148">
        <f t="array" ref="F788">SUM(($M788=(C_A10a!$C$5:$C$1023))*(C_A10a!H$5:H$1023))</f>
        <v>244.28121429893397</v>
      </c>
      <c r="G788" s="148">
        <f t="array" ref="G788">SUM(($M788=(C_A10a!$C$5:$C$1023))*(C_A10a!I$5:I$1023))</f>
        <v>227.81556940100407</v>
      </c>
      <c r="H788" s="148">
        <f t="array" ref="H788">SUM(($M788=(C_A10a!$C$5:$C$1023))*(C_A10a!J$5:J$1023))</f>
        <v>220.58354718160905</v>
      </c>
      <c r="I788" s="148">
        <f t="array" ref="I788">SUM(($M788=(C_A10a!$C$5:$C$1023))*(C_A10a!K$5:K$1023))</f>
        <v>211.38613524400401</v>
      </c>
      <c r="J788" s="148">
        <f t="array" ref="J788">SUM(($M788=(C_A10a!$C$5:$C$1023))*(C_A10a!L$5:L$1023))</f>
        <v>204.51873002051704</v>
      </c>
      <c r="K788" s="219">
        <f t="array" ref="K788">SUM(($M788=(C_A10a!$C$5:$C$1023))*(C_A10a!M$5:M$1023))</f>
        <v>198.28490723462298</v>
      </c>
      <c r="M788" s="295" t="s">
        <v>299</v>
      </c>
    </row>
    <row r="789" spans="1:15" x14ac:dyDescent="0.2">
      <c r="B789" s="192" t="s">
        <v>307</v>
      </c>
      <c r="C789" s="196">
        <f t="array" ref="C789">SUM(($M789=(C_A10a!$C$5:$C$1023))*(C_A10a!E$5:E$1023))</f>
        <v>1113.3771692630971</v>
      </c>
      <c r="D789" s="196">
        <f t="array" ref="D789">SUM(($M789=(C_A10a!$C$5:$C$1023))*(C_A10a!F$5:F$1023))</f>
        <v>1107.1460419453479</v>
      </c>
      <c r="E789" s="196">
        <f t="array" ref="E789">SUM(($M789=(C_A10a!$C$5:$C$1023))*(C_A10a!G$5:G$1023))</f>
        <v>1148.6169149344432</v>
      </c>
      <c r="F789" s="196">
        <f t="array" ref="F789">SUM(($M789=(C_A10a!$C$5:$C$1023))*(C_A10a!H$5:H$1023))</f>
        <v>903.74589302461391</v>
      </c>
      <c r="G789" s="196">
        <f t="array" ref="G789">SUM(($M789=(C_A10a!$C$5:$C$1023))*(C_A10a!I$5:I$1023))</f>
        <v>807.09878269003616</v>
      </c>
      <c r="H789" s="196">
        <f t="array" ref="H789">SUM(($M789=(C_A10a!$C$5:$C$1023))*(C_A10a!J$5:J$1023))</f>
        <v>727.98904204849509</v>
      </c>
      <c r="I789" s="196">
        <f t="array" ref="I789">SUM(($M789=(C_A10a!$C$5:$C$1023))*(C_A10a!K$5:K$1023))</f>
        <v>639.90293599287679</v>
      </c>
      <c r="J789" s="196">
        <f t="array" ref="J789">SUM(($M789=(C_A10a!$C$5:$C$1023))*(C_A10a!L$5:L$1023))</f>
        <v>563.47130670621698</v>
      </c>
      <c r="K789" s="196">
        <f t="array" ref="K789">SUM(($M789=(C_A10a!$C$5:$C$1023))*(C_A10a!M$5:M$1023))</f>
        <v>483.24584088194592</v>
      </c>
      <c r="M789" s="295" t="s">
        <v>300</v>
      </c>
      <c r="O789" s="17"/>
    </row>
    <row r="790" spans="1:15" x14ac:dyDescent="0.2">
      <c r="B790" s="190" t="s">
        <v>308</v>
      </c>
      <c r="C790" s="148">
        <f t="array" ref="C790">SUM(($M790=(C_A10a!$C$5:$C$1023))*(C_A10a!E$5:E$1023))</f>
        <v>3661.9790599296007</v>
      </c>
      <c r="D790" s="148">
        <f t="array" ref="D790">SUM(($M790=(C_A10a!$C$5:$C$1023))*(C_A10a!F$5:F$1023))</f>
        <v>3798.1036837529969</v>
      </c>
      <c r="E790" s="148">
        <f t="array" ref="E790">SUM(($M790=(C_A10a!$C$5:$C$1023))*(C_A10a!G$5:G$1023))</f>
        <v>3853.7845549635385</v>
      </c>
      <c r="F790" s="148">
        <f t="array" ref="F790">SUM(($M790=(C_A10a!$C$5:$C$1023))*(C_A10a!H$5:H$1023))</f>
        <v>3419.6777925593256</v>
      </c>
      <c r="G790" s="148">
        <f t="array" ref="G790">SUM(($M790=(C_A10a!$C$5:$C$1023))*(C_A10a!I$5:I$1023))</f>
        <v>3143.7952122129504</v>
      </c>
      <c r="H790" s="148">
        <f t="array" ref="H790">SUM(($M790=(C_A10a!$C$5:$C$1023))*(C_A10a!J$5:J$1023))</f>
        <v>3052.6171274408862</v>
      </c>
      <c r="I790" s="148">
        <f t="array" ref="I790">SUM(($M790=(C_A10a!$C$5:$C$1023))*(C_A10a!K$5:K$1023))</f>
        <v>2891.0128094449396</v>
      </c>
      <c r="J790" s="148">
        <f t="array" ref="J790">SUM(($M790=(C_A10a!$C$5:$C$1023))*(C_A10a!L$5:L$1023))</f>
        <v>2822.7158687514338</v>
      </c>
      <c r="K790" s="219">
        <f t="array" ref="K790">SUM(($M790=(C_A10a!$C$5:$C$1023))*(C_A10a!M$5:M$1023))</f>
        <v>2779.0268392577509</v>
      </c>
      <c r="M790" s="295" t="s">
        <v>301</v>
      </c>
      <c r="O790" s="17"/>
    </row>
    <row r="791" spans="1:15" x14ac:dyDescent="0.2">
      <c r="B791" s="192" t="s">
        <v>309</v>
      </c>
      <c r="C791" s="196">
        <f t="array" ref="C791">SUM(($M791=(C_A10a!$C$5:$C$1023))*(C_A10a!E$5:E$1023))</f>
        <v>1484.0765238384013</v>
      </c>
      <c r="D791" s="196">
        <f t="array" ref="D791">SUM(($M791=(C_A10a!$C$5:$C$1023))*(C_A10a!F$5:F$1023))</f>
        <v>1204.914381225351</v>
      </c>
      <c r="E791" s="196">
        <f t="array" ref="E791">SUM(($M791=(C_A10a!$C$5:$C$1023))*(C_A10a!G$5:G$1023))</f>
        <v>1168.2541090646941</v>
      </c>
      <c r="F791" s="196">
        <f t="array" ref="F791">SUM(($M791=(C_A10a!$C$5:$C$1023))*(C_A10a!H$5:H$1023))</f>
        <v>1149.7120338932959</v>
      </c>
      <c r="G791" s="196">
        <f t="array" ref="G791">SUM(($M791=(C_A10a!$C$5:$C$1023))*(C_A10a!I$5:I$1023))</f>
        <v>1038.891897716333</v>
      </c>
      <c r="H791" s="196">
        <f t="array" ref="H791">SUM(($M791=(C_A10a!$C$5:$C$1023))*(C_A10a!J$5:J$1023))</f>
        <v>1015.146806885735</v>
      </c>
      <c r="I791" s="196">
        <f t="array" ref="I791">SUM(($M791=(C_A10a!$C$5:$C$1023))*(C_A10a!K$5:K$1023))</f>
        <v>934.01511234869008</v>
      </c>
      <c r="J791" s="196">
        <f t="array" ref="J791">SUM(($M791=(C_A10a!$C$5:$C$1023))*(C_A10a!L$5:L$1023))</f>
        <v>926.08393067511417</v>
      </c>
      <c r="K791" s="196">
        <f t="array" ref="K791">SUM(($M791=(C_A10a!$C$5:$C$1023))*(C_A10a!M$5:M$1023))</f>
        <v>898.30299451833412</v>
      </c>
      <c r="M791" s="295" t="s">
        <v>303</v>
      </c>
      <c r="O791" s="17"/>
    </row>
    <row r="792" spans="1:15" x14ac:dyDescent="0.2">
      <c r="B792" s="190" t="s">
        <v>302</v>
      </c>
      <c r="C792" s="210">
        <f t="array" ref="C792">SUM(($M792=(C_A10a!$C$5:$C$1023))*(C_A10a!E$5:E$1023))</f>
        <v>202.50950827627895</v>
      </c>
      <c r="D792" s="210">
        <f t="array" ref="D792">SUM(($M792=(C_A10a!$C$5:$C$1023))*(C_A10a!F$5:F$1023))</f>
        <v>215.30564905878401</v>
      </c>
      <c r="E792" s="210">
        <f t="array" ref="E792">SUM(($M792=(C_A10a!$C$5:$C$1023))*(C_A10a!G$5:G$1023))</f>
        <v>230.349538841564</v>
      </c>
      <c r="F792" s="210">
        <f t="array" ref="F792">SUM(($M792=(C_A10a!$C$5:$C$1023))*(C_A10a!H$5:H$1023))</f>
        <v>246.41990482924604</v>
      </c>
      <c r="G792" s="210">
        <f t="array" ref="G792">SUM(($M792=(C_A10a!$C$5:$C$1023))*(C_A10a!I$5:I$1023))</f>
        <v>263.361490858384</v>
      </c>
      <c r="H792" s="210">
        <f t="array" ref="H792">SUM(($M792=(C_A10a!$C$5:$C$1023))*(C_A10a!J$5:J$1023))</f>
        <v>279.41100820928693</v>
      </c>
      <c r="I792" s="210">
        <f t="array" ref="I792">SUM(($M792=(C_A10a!$C$5:$C$1023))*(C_A10a!K$5:K$1023))</f>
        <v>296.358151866681</v>
      </c>
      <c r="J792" s="210">
        <f t="array" ref="J792">SUM(($M792=(C_A10a!$C$5:$C$1023))*(C_A10a!L$5:L$1023))</f>
        <v>313.37226827231001</v>
      </c>
      <c r="K792" s="219">
        <f t="array" ref="K792">SUM(($M792=(C_A10a!$C$5:$C$1023))*(C_A10a!M$5:M$1023))</f>
        <v>331.31682178987899</v>
      </c>
      <c r="M792" s="295" t="s">
        <v>302</v>
      </c>
      <c r="O792" s="17"/>
    </row>
    <row r="793" spans="1:15" x14ac:dyDescent="0.2">
      <c r="B793" s="190" t="s">
        <v>10</v>
      </c>
      <c r="C793" s="214">
        <f>SUM(C786:C792)</f>
        <v>13351.130796621997</v>
      </c>
      <c r="D793" s="214">
        <f t="shared" ref="D793:J793" si="122">SUM(D786:D792)</f>
        <v>13255.901387727234</v>
      </c>
      <c r="E793" s="214">
        <f t="shared" si="122"/>
        <v>13554.352026106937</v>
      </c>
      <c r="F793" s="214">
        <f t="shared" si="122"/>
        <v>13045.126841243975</v>
      </c>
      <c r="G793" s="214">
        <f t="shared" si="122"/>
        <v>12721.888392295077</v>
      </c>
      <c r="H793" s="214">
        <f t="shared" si="122"/>
        <v>12793.904888504365</v>
      </c>
      <c r="I793" s="214">
        <f t="shared" si="122"/>
        <v>12614.200638505183</v>
      </c>
      <c r="J793" s="214">
        <f t="shared" si="122"/>
        <v>12748.395501698418</v>
      </c>
      <c r="K793" s="214">
        <f>SUM(K786:K792)</f>
        <v>12738.818562380779</v>
      </c>
      <c r="O793" s="17"/>
    </row>
    <row r="794" spans="1:15" x14ac:dyDescent="0.2"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O794" s="17"/>
    </row>
    <row r="795" spans="1:15" x14ac:dyDescent="0.2">
      <c r="B795" s="14"/>
      <c r="C795" s="15"/>
      <c r="D795" s="15"/>
      <c r="E795" s="15"/>
      <c r="F795" s="15"/>
      <c r="G795" s="15"/>
      <c r="H795" s="15"/>
      <c r="I795" s="15"/>
      <c r="J795" s="15"/>
      <c r="K795" s="15"/>
      <c r="O795" s="17"/>
    </row>
    <row r="796" spans="1:15" x14ac:dyDescent="0.2"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O796" s="17"/>
    </row>
    <row r="797" spans="1:15" x14ac:dyDescent="0.2">
      <c r="A797" s="2" t="s">
        <v>489</v>
      </c>
      <c r="B797" s="276" t="s">
        <v>310</v>
      </c>
      <c r="C797" s="15"/>
      <c r="D797" s="15"/>
      <c r="E797" s="15"/>
      <c r="F797" s="15"/>
      <c r="G797" s="15"/>
      <c r="H797" s="15"/>
      <c r="I797" s="15"/>
      <c r="J797" s="15"/>
      <c r="K797" s="15"/>
      <c r="O797" s="17"/>
    </row>
    <row r="798" spans="1:15" x14ac:dyDescent="0.2">
      <c r="B798" s="187"/>
      <c r="C798" s="263">
        <v>2010</v>
      </c>
      <c r="D798" s="263">
        <v>2015</v>
      </c>
      <c r="E798" s="263">
        <v>2020</v>
      </c>
      <c r="F798" s="263">
        <v>2025</v>
      </c>
      <c r="G798" s="263">
        <v>2030</v>
      </c>
      <c r="H798" s="263">
        <v>2035</v>
      </c>
      <c r="I798" s="263">
        <v>2040</v>
      </c>
      <c r="J798" s="263">
        <v>2045</v>
      </c>
      <c r="K798" s="263">
        <v>2050</v>
      </c>
      <c r="O798" s="17"/>
    </row>
    <row r="799" spans="1:15" x14ac:dyDescent="0.2">
      <c r="A799" s="401" t="s">
        <v>297</v>
      </c>
      <c r="B799" s="286" t="s">
        <v>438</v>
      </c>
      <c r="C799" s="148">
        <f t="array" ref="C799">SUM(($M799=(C_A10a!$C$5:$C$1023))*($N799=(C_A10a!$D$5:D$1023))*(C_A10a!E$5:E$1023))</f>
        <v>56.144629346151007</v>
      </c>
      <c r="D799" s="148">
        <f t="array" ref="D799">SUM(($M799=(C_A10a!$C$5:$C$1023))*($N799=(C_A10a!$D$5:E$1023))*(C_A10a!F$5:F$1023))</f>
        <v>0.300120258054</v>
      </c>
      <c r="E799" s="148">
        <f t="array" ref="E799">SUM(($M799=(C_A10a!$C$5:$C$1023))*($N799=(C_A10a!$D$5:F$1023))*(C_A10a!G$5:G$1023))</f>
        <v>159.89125469256203</v>
      </c>
      <c r="F799" s="148">
        <f t="array" ref="F799">SUM(($M799=(C_A10a!$C$5:$C$1023))*($N799=(C_A10a!$D$5:G$1023))*(C_A10a!H$5:H$1023))</f>
        <v>279.19867552015296</v>
      </c>
      <c r="G799" s="148">
        <f t="array" ref="G799">SUM(($M799=(C_A10a!$C$5:$C$1023))*($N799=(C_A10a!$D$5:H$1023))*(C_A10a!I$5:I$1023))</f>
        <v>368.66022429528601</v>
      </c>
      <c r="H799" s="148">
        <f t="array" ref="H799">SUM(($M799=(C_A10a!$C$5:$C$1023))*($N799=(C_A10a!$D$5:I$1023))*(C_A10a!J$5:J$1023))</f>
        <v>706.02392215347493</v>
      </c>
      <c r="I799" s="148">
        <f t="array" ref="I799">SUM(($M799=(C_A10a!$C$5:$C$1023))*($N799=(C_A10a!$D$5:J$1023))*(C_A10a!K$5:K$1023))</f>
        <v>673.70967973258701</v>
      </c>
      <c r="J799" s="148">
        <f t="array" ref="J799">SUM(($M799=(C_A10a!$C$5:$C$1023))*($N799=(C_A10a!$D$5:K$1023))*(C_A10a!L$5:L$1023))</f>
        <v>1001.332017193736</v>
      </c>
      <c r="K799" s="219">
        <f t="array" ref="K799">SUM(($M799=(C_A10a!$C$5:$C$1023))*($N799=(C_A10a!$D$5:L$1023))*(C_A10a!M$5:M$1023))</f>
        <v>1081.4528012783489</v>
      </c>
      <c r="M799" s="295" t="s">
        <v>297</v>
      </c>
      <c r="N799" s="295" t="s">
        <v>427</v>
      </c>
      <c r="O799" s="17"/>
    </row>
    <row r="800" spans="1:15" x14ac:dyDescent="0.2">
      <c r="A800" s="401"/>
      <c r="B800" s="74" t="s">
        <v>312</v>
      </c>
      <c r="C800" s="147">
        <f t="array" ref="C800">SUM(($M800=(C_A10a!$C$5:$C$1023))*($N800=(C_A10a!$D$5:D$1023))*(C_A10a!E$5:E$1023))</f>
        <v>134.35288241997097</v>
      </c>
      <c r="D800" s="147">
        <f t="array" ref="D800">SUM(($M800=(C_A10a!$C$5:$C$1023))*($N800=(C_A10a!$D$5:E$1023))*(C_A10a!F$5:F$1023))</f>
        <v>107.719553288968</v>
      </c>
      <c r="E800" s="147">
        <f t="array" ref="E800">SUM(($M800=(C_A10a!$C$5:$C$1023))*($N800=(C_A10a!$D$5:F$1023))*(C_A10a!G$5:G$1023))</f>
        <v>22.178873073359</v>
      </c>
      <c r="F800" s="147">
        <f t="array" ref="F800">SUM(($M800=(C_A10a!$C$5:$C$1023))*($N800=(C_A10a!$D$5:G$1023))*(C_A10a!H$5:H$1023))</f>
        <v>56.184335226448994</v>
      </c>
      <c r="G800" s="147">
        <f t="array" ref="G800">SUM(($M800=(C_A10a!$C$5:$C$1023))*($N800=(C_A10a!$D$5:H$1023))*(C_A10a!I$5:I$1023))</f>
        <v>50.132075022211993</v>
      </c>
      <c r="H800" s="147">
        <f t="array" ref="H800">SUM(($M800=(C_A10a!$C$5:$C$1023))*($N800=(C_A10a!$D$5:I$1023))*(C_A10a!J$5:J$1023))</f>
        <v>39.598321052056008</v>
      </c>
      <c r="I800" s="147">
        <f t="array" ref="I800">SUM(($M800=(C_A10a!$C$5:$C$1023))*($N800=(C_A10a!$D$5:J$1023))*(C_A10a!K$5:K$1023))</f>
        <v>34.397429917685997</v>
      </c>
      <c r="J800" s="147">
        <f t="array" ref="J800">SUM(($M800=(C_A10a!$C$5:$C$1023))*($N800=(C_A10a!$D$5:K$1023))*(C_A10a!L$5:L$1023))</f>
        <v>21.488397618912003</v>
      </c>
      <c r="K800" s="147">
        <f t="array" ref="K800">SUM(($M800=(C_A10a!$C$5:$C$1023))*($N800=(C_A10a!$D$5:L$1023))*(C_A10a!M$5:M$1023))</f>
        <v>14.001403801372</v>
      </c>
      <c r="M800" s="295" t="s">
        <v>297</v>
      </c>
      <c r="N800" s="297" t="s">
        <v>40</v>
      </c>
      <c r="O800" s="17"/>
    </row>
    <row r="801" spans="1:15" x14ac:dyDescent="0.2">
      <c r="A801" s="401"/>
      <c r="B801" s="148" t="s">
        <v>313</v>
      </c>
      <c r="C801" s="148">
        <f t="array" ref="C801">SUM(($M801=(C_A10a!$C$5:$C$1023))*($N801=(C_A10a!$D$5:D$1023))*(C_A10a!E$5:E$1023))</f>
        <v>685.99905760799993</v>
      </c>
      <c r="D801" s="148">
        <f t="array" ref="D801">SUM(($M801=(C_A10a!$C$5:$C$1023))*($N801=(C_A10a!$D$5:E$1023))*(C_A10a!F$5:F$1023))</f>
        <v>678.28294699306207</v>
      </c>
      <c r="E801" s="148">
        <f t="array" ref="E801">SUM(($M801=(C_A10a!$C$5:$C$1023))*($N801=(C_A10a!$D$5:F$1023))*(C_A10a!G$5:G$1023))</f>
        <v>752.54163060406893</v>
      </c>
      <c r="F801" s="148">
        <f t="array" ref="F801">SUM(($M801=(C_A10a!$C$5:$C$1023))*($N801=(C_A10a!$D$5:G$1023))*(C_A10a!H$5:H$1023))</f>
        <v>794.60301382185185</v>
      </c>
      <c r="G801" s="148">
        <f t="array" ref="G801">SUM(($M801=(C_A10a!$C$5:$C$1023))*($N801=(C_A10a!$D$5:H$1023))*(C_A10a!I$5:I$1023))</f>
        <v>845.92153525975209</v>
      </c>
      <c r="H801" s="148">
        <f t="array" ref="H801">SUM(($M801=(C_A10a!$C$5:$C$1023))*($N801=(C_A10a!$D$5:I$1023))*(C_A10a!J$5:J$1023))</f>
        <v>869.12109597700396</v>
      </c>
      <c r="I801" s="148">
        <f t="array" ref="I801">SUM(($M801=(C_A10a!$C$5:$C$1023))*($N801=(C_A10a!$D$5:J$1023))*(C_A10a!K$5:K$1023))</f>
        <v>896.992042482035</v>
      </c>
      <c r="J801" s="148">
        <f t="array" ref="J801">SUM(($M801=(C_A10a!$C$5:$C$1023))*($N801=(C_A10a!$D$5:K$1023))*(C_A10a!L$5:L$1023))</f>
        <v>923.37796412221815</v>
      </c>
      <c r="K801" s="219">
        <f t="array" ref="K801">SUM(($M801=(C_A10a!$C$5:$C$1023))*($N801=(C_A10a!$D$5:L$1023))*(C_A10a!M$5:M$1023))</f>
        <v>941.20304378119806</v>
      </c>
      <c r="M801" s="295" t="s">
        <v>297</v>
      </c>
      <c r="N801" s="297" t="s">
        <v>55</v>
      </c>
      <c r="O801" s="17"/>
    </row>
    <row r="802" spans="1:15" x14ac:dyDescent="0.2">
      <c r="A802" s="401"/>
      <c r="B802" s="74" t="s">
        <v>314</v>
      </c>
      <c r="C802" s="147">
        <f t="array" ref="C802">SUM(($M802=(C_A10a!$C$5:$C$1023))*($N802=(C_A10a!$D$5:D$1023))*(C_A10a!E$5:E$1023))</f>
        <v>1503.1742718609003</v>
      </c>
      <c r="D802" s="147">
        <f t="array" ref="D802">SUM(($M802=(C_A10a!$C$5:$C$1023))*($N802=(C_A10a!$D$5:E$1023))*(C_A10a!F$5:F$1023))</f>
        <v>1427.862871358466</v>
      </c>
      <c r="E802" s="147">
        <f t="array" ref="E802">SUM(($M802=(C_A10a!$C$5:$C$1023))*($N802=(C_A10a!$D$5:F$1023))*(C_A10a!G$5:G$1023))</f>
        <v>1472.3336242434148</v>
      </c>
      <c r="F802" s="147">
        <f t="array" ref="F802">SUM(($M802=(C_A10a!$C$5:$C$1023))*($N802=(C_A10a!$D$5:G$1023))*(C_A10a!H$5:H$1023))</f>
        <v>1443.831598356345</v>
      </c>
      <c r="G802" s="147">
        <f t="array" ref="G802">SUM(($M802=(C_A10a!$C$5:$C$1023))*($N802=(C_A10a!$D$5:H$1023))*(C_A10a!I$5:I$1023))</f>
        <v>1425.536227920267</v>
      </c>
      <c r="H802" s="147">
        <f t="array" ref="H802">SUM(($M802=(C_A10a!$C$5:$C$1023))*($N802=(C_A10a!$D$5:I$1023))*(C_A10a!J$5:J$1023))</f>
        <v>1349.8867785725211</v>
      </c>
      <c r="I802" s="147">
        <f t="array" ref="I802">SUM(($M802=(C_A10a!$C$5:$C$1023))*($N802=(C_A10a!$D$5:J$1023))*(C_A10a!K$5:K$1023))</f>
        <v>1386.008439834734</v>
      </c>
      <c r="J802" s="147">
        <f t="array" ref="J802">SUM(($M802=(C_A10a!$C$5:$C$1023))*($N802=(C_A10a!$D$5:K$1023))*(C_A10a!L$5:L$1023))</f>
        <v>1291.1945261687119</v>
      </c>
      <c r="K802" s="147">
        <f t="array" ref="K802">SUM(($M802=(C_A10a!$C$5:$C$1023))*($N802=(C_A10a!$D$5:L$1023))*(C_A10a!M$5:M$1023))</f>
        <v>1281.641951012994</v>
      </c>
      <c r="M802" s="295" t="s">
        <v>297</v>
      </c>
      <c r="N802" s="297" t="s">
        <v>41</v>
      </c>
      <c r="O802" s="17"/>
    </row>
    <row r="803" spans="1:15" x14ac:dyDescent="0.2">
      <c r="A803" s="401"/>
      <c r="B803" s="148" t="s">
        <v>315</v>
      </c>
      <c r="C803" s="148">
        <f t="array" ref="C803">SUM(($M803=(C_A10a!$C$5:$C$1023))*($N803=(C_A10a!$D$5:D$1023))*(C_A10a!E$5:E$1023))</f>
        <v>262.8838589508</v>
      </c>
      <c r="D803" s="148">
        <f t="array" ref="D803">SUM(($M803=(C_A10a!$C$5:$C$1023))*($N803=(C_A10a!$D$5:E$1023))*(C_A10a!F$5:F$1023))</f>
        <v>367.79386632998495</v>
      </c>
      <c r="E803" s="148">
        <f t="array" ref="E803">SUM(($M803=(C_A10a!$C$5:$C$1023))*($N803=(C_A10a!$D$5:F$1023))*(C_A10a!G$5:G$1023))</f>
        <v>320.96937530590702</v>
      </c>
      <c r="F803" s="148">
        <f t="array" ref="F803">SUM(($M803=(C_A10a!$C$5:$C$1023))*($N803=(C_A10a!$D$5:G$1023))*(C_A10a!H$5:H$1023))</f>
        <v>273.56611916766201</v>
      </c>
      <c r="G803" s="148">
        <f t="array" ref="G803">SUM(($M803=(C_A10a!$C$5:$C$1023))*($N803=(C_A10a!$D$5:H$1023))*(C_A10a!I$5:I$1023))</f>
        <v>229.36976051257798</v>
      </c>
      <c r="H803" s="148">
        <f t="array" ref="H803">SUM(($M803=(C_A10a!$C$5:$C$1023))*($N803=(C_A10a!$D$5:I$1023))*(C_A10a!J$5:J$1023))</f>
        <v>118.11911292717501</v>
      </c>
      <c r="I803" s="148">
        <f t="array" ref="I803">SUM(($M803=(C_A10a!$C$5:$C$1023))*($N803=(C_A10a!$D$5:J$1023))*(C_A10a!K$5:K$1023))</f>
        <v>150.85830735800701</v>
      </c>
      <c r="J803" s="148">
        <f t="array" ref="J803">SUM(($M803=(C_A10a!$C$5:$C$1023))*($N803=(C_A10a!$D$5:K$1023))*(C_A10a!L$5:L$1023))</f>
        <v>28.730600740827999</v>
      </c>
      <c r="K803" s="219">
        <f t="array" ref="K803">SUM(($M803=(C_A10a!$C$5:$C$1023))*($N803=(C_A10a!$D$5:L$1023))*(C_A10a!M$5:M$1023))</f>
        <v>11.799806684347001</v>
      </c>
      <c r="M803" s="295" t="s">
        <v>297</v>
      </c>
      <c r="N803" s="297" t="s">
        <v>56</v>
      </c>
      <c r="O803" s="17"/>
    </row>
    <row r="804" spans="1:15" x14ac:dyDescent="0.2">
      <c r="A804" s="401"/>
      <c r="B804" s="74" t="s">
        <v>316</v>
      </c>
      <c r="C804" s="147">
        <f t="array" ref="C804">SUM(($M804=(C_A10a!$C$5:$C$1023))*($N804=(C_A10a!$D$5:D$1023))*(C_A10a!E$5:E$1023))</f>
        <v>2860.1950259394002</v>
      </c>
      <c r="D804" s="147">
        <f t="array" ref="D804">SUM(($M804=(C_A10a!$C$5:$C$1023))*($N804=(C_A10a!$D$5:E$1023))*(C_A10a!F$5:F$1023))</f>
        <v>2912.5648216099835</v>
      </c>
      <c r="E804" s="147">
        <f t="array" ref="E804">SUM(($M804=(C_A10a!$C$5:$C$1023))*($N804=(C_A10a!$D$5:F$1023))*(C_A10a!G$5:G$1023))</f>
        <v>3002.2567860417653</v>
      </c>
      <c r="F804" s="147">
        <f t="array" ref="F804">SUM(($M804=(C_A10a!$C$5:$C$1023))*($N804=(C_A10a!$D$5:G$1023))*(C_A10a!H$5:H$1023))</f>
        <v>3059.2110122114173</v>
      </c>
      <c r="G804" s="147">
        <f t="array" ref="G804">SUM(($M804=(C_A10a!$C$5:$C$1023))*($N804=(C_A10a!$D$5:H$1023))*(C_A10a!I$5:I$1023))</f>
        <v>3118.0167022077976</v>
      </c>
      <c r="H804" s="147">
        <f t="array" ref="H804">SUM(($M804=(C_A10a!$C$5:$C$1023))*($N804=(C_A10a!$D$5:I$1023))*(C_A10a!J$5:J$1023))</f>
        <v>3173.6545403891541</v>
      </c>
      <c r="I804" s="147">
        <f t="array" ref="I804">SUM(($M804=(C_A10a!$C$5:$C$1023))*($N804=(C_A10a!$D$5:J$1023))*(C_A10a!K$5:K$1023))</f>
        <v>3231.1820885516008</v>
      </c>
      <c r="J804" s="147">
        <f t="array" ref="J804">SUM(($M804=(C_A10a!$C$5:$C$1023))*($N804=(C_A10a!$D$5:K$1023))*(C_A10a!L$5:L$1023))</f>
        <v>3290.585753988536</v>
      </c>
      <c r="K804" s="147">
        <f t="array" ref="K804">SUM(($M804=(C_A10a!$C$5:$C$1023))*($N804=(C_A10a!$D$5:L$1023))*(C_A10a!M$5:M$1023))</f>
        <v>3346.2878668802682</v>
      </c>
      <c r="M804" s="295" t="s">
        <v>297</v>
      </c>
      <c r="N804" s="297" t="s">
        <v>57</v>
      </c>
      <c r="O804" s="17"/>
    </row>
    <row r="805" spans="1:15" x14ac:dyDescent="0.2">
      <c r="A805" s="401"/>
      <c r="B805" s="148" t="s">
        <v>317</v>
      </c>
      <c r="C805" s="148">
        <f t="array" ref="C805">SUM(($M805=(C_A10a!$C$5:$C$1023))*($N805=(C_A10a!$D$5:D$1023))*(C_A10a!E$5:E$1023))</f>
        <v>0</v>
      </c>
      <c r="D805" s="148">
        <f t="array" ref="D805">SUM(($M805=(C_A10a!$C$5:$C$1023))*($N805=(C_A10a!$D$5:E$1023))*(C_A10a!F$5:F$1023))</f>
        <v>0</v>
      </c>
      <c r="E805" s="148">
        <f t="array" ref="E805">SUM(($M805=(C_A10a!$C$5:$C$1023))*($N805=(C_A10a!$D$5:F$1023))*(C_A10a!G$5:G$1023))</f>
        <v>0</v>
      </c>
      <c r="F805" s="148">
        <f t="array" ref="F805">SUM(($M805=(C_A10a!$C$5:$C$1023))*($N805=(C_A10a!$D$5:G$1023))*(C_A10a!H$5:H$1023))</f>
        <v>0</v>
      </c>
      <c r="G805" s="148">
        <f t="array" ref="G805">SUM(($M805=(C_A10a!$C$5:$C$1023))*($N805=(C_A10a!$D$5:H$1023))*(C_A10a!I$5:I$1023))</f>
        <v>0</v>
      </c>
      <c r="H805" s="148">
        <f t="array" ref="H805">SUM(($M805=(C_A10a!$C$5:$C$1023))*($N805=(C_A10a!$D$5:I$1023))*(C_A10a!J$5:J$1023))</f>
        <v>0</v>
      </c>
      <c r="I805" s="148">
        <f t="array" ref="I805">SUM(($M805=(C_A10a!$C$5:$C$1023))*($N805=(C_A10a!$D$5:J$1023))*(C_A10a!K$5:K$1023))</f>
        <v>0</v>
      </c>
      <c r="J805" s="148">
        <f t="array" ref="J805">SUM(($M805=(C_A10a!$C$5:$C$1023))*($N805=(C_A10a!$D$5:K$1023))*(C_A10a!L$5:L$1023))</f>
        <v>0</v>
      </c>
      <c r="K805" s="219">
        <f t="array" ref="K805">SUM(($M805=(C_A10a!$C$5:$C$1023))*($N805=(C_A10a!$D$5:L$1023))*(C_A10a!M$5:M$1023))</f>
        <v>0</v>
      </c>
      <c r="M805" s="295" t="s">
        <v>297</v>
      </c>
      <c r="N805" s="297" t="s">
        <v>42</v>
      </c>
      <c r="O805" s="17"/>
    </row>
    <row r="806" spans="1:15" x14ac:dyDescent="0.2">
      <c r="A806" s="401"/>
      <c r="B806" s="184" t="s">
        <v>10</v>
      </c>
      <c r="C806" s="197">
        <f>SUM(C799:C805)</f>
        <v>5502.7497261252229</v>
      </c>
      <c r="D806" s="197">
        <f t="shared" ref="D806:J806" si="123">SUM(D799:D805)</f>
        <v>5494.5241798385186</v>
      </c>
      <c r="E806" s="197">
        <f t="shared" si="123"/>
        <v>5730.1715439610771</v>
      </c>
      <c r="F806" s="197">
        <f t="shared" si="123"/>
        <v>5906.5947543038783</v>
      </c>
      <c r="G806" s="197">
        <f t="shared" si="123"/>
        <v>6037.636525217893</v>
      </c>
      <c r="H806" s="197">
        <f t="shared" si="123"/>
        <v>6256.4037710713856</v>
      </c>
      <c r="I806" s="197">
        <f t="shared" si="123"/>
        <v>6373.1479878766495</v>
      </c>
      <c r="J806" s="197">
        <f t="shared" si="123"/>
        <v>6556.7092598329418</v>
      </c>
      <c r="K806" s="197">
        <f>SUM(K799:K805)</f>
        <v>6676.3868734385287</v>
      </c>
      <c r="O806" s="17"/>
    </row>
    <row r="807" spans="1:15" x14ac:dyDescent="0.2">
      <c r="A807" s="401" t="s">
        <v>298</v>
      </c>
      <c r="B807" s="286" t="s">
        <v>438</v>
      </c>
      <c r="C807" s="147">
        <f t="array" ref="C807">SUM(($M807=(C_A10a!$C$5:$C$1023))*($N807=(C_A10a!$D$5:D$1023))*(C_A10a!E$5:E$1023))</f>
        <v>1.1288450159999999</v>
      </c>
      <c r="D807" s="147">
        <f t="array" ref="D807">SUM(($M807=(C_A10a!$C$5:$C$1023))*($N807=(C_A10a!$D$5:E$1023))*(C_A10a!F$5:F$1023))</f>
        <v>0</v>
      </c>
      <c r="E807" s="147">
        <f t="array" ref="E807">SUM(($M807=(C_A10a!$C$5:$C$1023))*($N807=(C_A10a!$D$5:F$1023))*(C_A10a!G$5:G$1023))</f>
        <v>46.054559182998005</v>
      </c>
      <c r="F807" s="147">
        <f t="array" ref="F807">SUM(($M807=(C_A10a!$C$5:$C$1023))*($N807=(C_A10a!$D$5:G$1023))*(C_A10a!H$5:H$1023))</f>
        <v>52.179690818905001</v>
      </c>
      <c r="G807" s="147">
        <f t="array" ref="G807">SUM(($M807=(C_A10a!$C$5:$C$1023))*($N807=(C_A10a!$D$5:H$1023))*(C_A10a!I$5:I$1023))</f>
        <v>51.644438975123002</v>
      </c>
      <c r="H807" s="147">
        <f t="array" ref="H807">SUM(($M807=(C_A10a!$C$5:$C$1023))*($N807=(C_A10a!$D$5:I$1023))*(C_A10a!J$5:J$1023))</f>
        <v>90.280675361392994</v>
      </c>
      <c r="I807" s="147">
        <f t="array" ref="I807">SUM(($M807=(C_A10a!$C$5:$C$1023))*($N807=(C_A10a!$D$5:J$1023))*(C_A10a!K$5:K$1023))</f>
        <v>93.742946668274001</v>
      </c>
      <c r="J807" s="147">
        <f t="array" ref="J807">SUM(($M807=(C_A10a!$C$5:$C$1023))*($N807=(C_A10a!$D$5:K$1023))*(C_A10a!L$5:L$1023))</f>
        <v>124.308193219527</v>
      </c>
      <c r="K807" s="147">
        <f t="array" ref="K807">SUM(($M807=(C_A10a!$C$5:$C$1023))*($N807=(C_A10a!$D$5:L$1023))*(C_A10a!M$5:M$1023))</f>
        <v>130.96550286368699</v>
      </c>
      <c r="M807" s="295" t="s">
        <v>298</v>
      </c>
      <c r="N807" s="295" t="s">
        <v>427</v>
      </c>
      <c r="O807" s="17"/>
    </row>
    <row r="808" spans="1:15" x14ac:dyDescent="0.2">
      <c r="A808" s="401"/>
      <c r="B808" s="148" t="s">
        <v>312</v>
      </c>
      <c r="C808" s="148">
        <f t="array" ref="C808">SUM(($M808=(C_A10a!$C$5:$C$1023))*($N808=(C_A10a!$D$5:D$1023))*(C_A10a!E$5:E$1023))</f>
        <v>564.25449171599996</v>
      </c>
      <c r="D808" s="148">
        <f t="array" ref="D808">SUM(($M808=(C_A10a!$C$5:$C$1023))*($N808=(C_A10a!$D$5:E$1023))*(C_A10a!F$5:F$1023))</f>
        <v>540.85342351486702</v>
      </c>
      <c r="E808" s="148">
        <f t="array" ref="E808">SUM(($M808=(C_A10a!$C$5:$C$1023))*($N808=(C_A10a!$D$5:F$1023))*(C_A10a!G$5:G$1023))</f>
        <v>439.822401649114</v>
      </c>
      <c r="F808" s="148">
        <f t="array" ref="F808">SUM(($M808=(C_A10a!$C$5:$C$1023))*($N808=(C_A10a!$D$5:G$1023))*(C_A10a!H$5:H$1023))</f>
        <v>489.40511901857604</v>
      </c>
      <c r="G808" s="148">
        <f t="array" ref="G808">SUM(($M808=(C_A10a!$C$5:$C$1023))*($N808=(C_A10a!$D$5:H$1023))*(C_A10a!I$5:I$1023))</f>
        <v>487.07173896816698</v>
      </c>
      <c r="H808" s="148">
        <f t="array" ref="H808">SUM(($M808=(C_A10a!$C$5:$C$1023))*($N808=(C_A10a!$D$5:I$1023))*(C_A10a!J$5:J$1023))</f>
        <v>382.86127695243698</v>
      </c>
      <c r="I808" s="148">
        <f t="array" ref="I808">SUM(($M808=(C_A10a!$C$5:$C$1023))*($N808=(C_A10a!$D$5:J$1023))*(C_A10a!K$5:K$1023))</f>
        <v>369.40850840313601</v>
      </c>
      <c r="J808" s="148">
        <f t="array" ref="J808">SUM(($M808=(C_A10a!$C$5:$C$1023))*($N808=(C_A10a!$D$5:K$1023))*(C_A10a!L$5:L$1023))</f>
        <v>386.55867332044204</v>
      </c>
      <c r="K808" s="219">
        <f t="array" ref="K808">SUM(($M808=(C_A10a!$C$5:$C$1023))*($N808=(C_A10a!$D$5:L$1023))*(C_A10a!M$5:M$1023))</f>
        <v>381.94696614161302</v>
      </c>
      <c r="M808" s="295" t="s">
        <v>298</v>
      </c>
      <c r="N808" s="297" t="s">
        <v>40</v>
      </c>
      <c r="O808" s="17"/>
    </row>
    <row r="809" spans="1:15" x14ac:dyDescent="0.2">
      <c r="A809" s="401"/>
      <c r="B809" s="74" t="s">
        <v>313</v>
      </c>
      <c r="C809" s="147">
        <f t="array" ref="C809">SUM(($M809=(C_A10a!$C$5:$C$1023))*($N809=(C_A10a!$D$5:D$1023))*(C_A10a!E$5:E$1023))</f>
        <v>337.07203530300006</v>
      </c>
      <c r="D809" s="147">
        <f t="array" ref="D809">SUM(($M809=(C_A10a!$C$5:$C$1023))*($N809=(C_A10a!$D$5:E$1023))*(C_A10a!F$5:F$1023))</f>
        <v>409.20245019722302</v>
      </c>
      <c r="E809" s="147">
        <f t="array" ref="E809">SUM(($M809=(C_A10a!$C$5:$C$1023))*($N809=(C_A10a!$D$5:F$1023))*(C_A10a!G$5:G$1023))</f>
        <v>453.22157715221499</v>
      </c>
      <c r="F809" s="147">
        <f t="array" ref="F809">SUM(($M809=(C_A10a!$C$5:$C$1023))*($N809=(C_A10a!$D$5:G$1023))*(C_A10a!H$5:H$1023))</f>
        <v>462.91373452611896</v>
      </c>
      <c r="G809" s="147">
        <f t="array" ref="G809">SUM(($M809=(C_A10a!$C$5:$C$1023))*($N809=(C_A10a!$D$5:H$1023))*(C_A10a!I$5:I$1023))</f>
        <v>484.44024115230502</v>
      </c>
      <c r="H809" s="147">
        <f t="array" ref="H809">SUM(($M809=(C_A10a!$C$5:$C$1023))*($N809=(C_A10a!$D$5:I$1023))*(C_A10a!J$5:J$1023))</f>
        <v>502.16229771517095</v>
      </c>
      <c r="I809" s="147">
        <f t="array" ref="I809">SUM(($M809=(C_A10a!$C$5:$C$1023))*($N809=(C_A10a!$D$5:J$1023))*(C_A10a!K$5:K$1023))</f>
        <v>504.91142262164095</v>
      </c>
      <c r="J809" s="147">
        <f t="array" ref="J809">SUM(($M809=(C_A10a!$C$5:$C$1023))*($N809=(C_A10a!$D$5:K$1023))*(C_A10a!L$5:L$1023))</f>
        <v>520.10343286763498</v>
      </c>
      <c r="K809" s="147">
        <f t="array" ref="K809">SUM(($M809=(C_A10a!$C$5:$C$1023))*($N809=(C_A10a!$D$5:L$1023))*(C_A10a!M$5:M$1023))</f>
        <v>532.30038631862305</v>
      </c>
      <c r="M809" s="295" t="s">
        <v>298</v>
      </c>
      <c r="N809" s="297" t="s">
        <v>55</v>
      </c>
      <c r="O809" s="17"/>
    </row>
    <row r="810" spans="1:15" x14ac:dyDescent="0.2">
      <c r="A810" s="401"/>
      <c r="B810" s="148" t="s">
        <v>314</v>
      </c>
      <c r="C810" s="148">
        <f t="array" ref="C810">SUM(($M810=(C_A10a!$C$5:$C$1023))*($N810=(C_A10a!$D$5:D$1023))*(C_A10a!E$5:E$1023))</f>
        <v>90.47808777600001</v>
      </c>
      <c r="D810" s="148">
        <f t="array" ref="D810">SUM(($M810=(C_A10a!$C$5:$C$1023))*($N810=(C_A10a!$D$5:E$1023))*(C_A10a!F$5:F$1023))</f>
        <v>114.441970477203</v>
      </c>
      <c r="E810" s="148">
        <f t="array" ref="E810">SUM(($M810=(C_A10a!$C$5:$C$1023))*($N810=(C_A10a!$D$5:F$1023))*(C_A10a!G$5:G$1023))</f>
        <v>152.70626977153998</v>
      </c>
      <c r="F810" s="148">
        <f t="array" ref="F810">SUM(($M810=(C_A10a!$C$5:$C$1023))*($N810=(C_A10a!$D$5:G$1023))*(C_A10a!H$5:H$1023))</f>
        <v>104.73812383475</v>
      </c>
      <c r="G810" s="148">
        <f t="array" ref="G810">SUM(($M810=(C_A10a!$C$5:$C$1023))*($N810=(C_A10a!$D$5:H$1023))*(C_A10a!I$5:I$1023))</f>
        <v>101.10648842811401</v>
      </c>
      <c r="H810" s="148">
        <f t="array" ref="H810">SUM(($M810=(C_A10a!$C$5:$C$1023))*($N810=(C_A10a!$D$5:I$1023))*(C_A10a!J$5:J$1023))</f>
        <v>130.67699442429401</v>
      </c>
      <c r="I810" s="148">
        <f t="array" ref="I810">SUM(($M810=(C_A10a!$C$5:$C$1023))*($N810=(C_A10a!$D$5:J$1023))*(C_A10a!K$5:K$1023))</f>
        <v>144.70154282767697</v>
      </c>
      <c r="J810" s="148">
        <f t="array" ref="J810">SUM(($M810=(C_A10a!$C$5:$C$1023))*($N810=(C_A10a!$D$5:K$1023))*(C_A10a!L$5:L$1023))</f>
        <v>177.808508829461</v>
      </c>
      <c r="K810" s="219">
        <f t="array" ref="K810">SUM(($M810=(C_A10a!$C$5:$C$1023))*($N810=(C_A10a!$D$5:L$1023))*(C_A10a!M$5:M$1023))</f>
        <v>173.315968221378</v>
      </c>
      <c r="M810" s="295" t="s">
        <v>298</v>
      </c>
      <c r="N810" s="297" t="s">
        <v>41</v>
      </c>
      <c r="O810" s="17"/>
    </row>
    <row r="811" spans="1:15" x14ac:dyDescent="0.2">
      <c r="A811" s="401"/>
      <c r="B811" s="74" t="s">
        <v>315</v>
      </c>
      <c r="C811" s="147">
        <f t="array" ref="C811">SUM(($M811=(C_A10a!$C$5:$C$1023))*($N811=(C_A10a!$D$5:D$1023))*(C_A10a!E$5:E$1023))</f>
        <v>15.6682155852</v>
      </c>
      <c r="D811" s="147">
        <f t="array" ref="D811">SUM(($M811=(C_A10a!$C$5:$C$1023))*($N811=(C_A10a!$D$5:E$1023))*(C_A10a!F$5:F$1023))</f>
        <v>22.899905543717001</v>
      </c>
      <c r="E811" s="147">
        <f t="array" ref="E811">SUM(($M811=(C_A10a!$C$5:$C$1023))*($N811=(C_A10a!$D$5:F$1023))*(C_A10a!G$5:G$1023))</f>
        <v>10.195060965425</v>
      </c>
      <c r="F811" s="147">
        <f t="array" ref="F811">SUM(($M811=(C_A10a!$C$5:$C$1023))*($N811=(C_A10a!$D$5:G$1023))*(C_A10a!H$5:H$1023))</f>
        <v>0.66600555469400002</v>
      </c>
      <c r="G811" s="147">
        <f t="array" ref="G811">SUM(($M811=(C_A10a!$C$5:$C$1023))*($N811=(C_A10a!$D$5:H$1023))*(C_A10a!I$5:I$1023))</f>
        <v>8.7953577745330005</v>
      </c>
      <c r="H811" s="147">
        <f t="array" ref="H811">SUM(($M811=(C_A10a!$C$5:$C$1023))*($N811=(C_A10a!$D$5:I$1023))*(C_A10a!J$5:J$1023))</f>
        <v>6.3269968197000006</v>
      </c>
      <c r="I811" s="147">
        <f t="array" ref="I811">SUM(($M811=(C_A10a!$C$5:$C$1023))*($N811=(C_A10a!$D$5:J$1023))*(C_A10a!K$5:K$1023))</f>
        <v>22.288373789910001</v>
      </c>
      <c r="J811" s="147">
        <f t="array" ref="J811">SUM(($M811=(C_A10a!$C$5:$C$1023))*($N811=(C_A10a!$D$5:K$1023))*(C_A10a!L$5:L$1023))</f>
        <v>15.801276579048</v>
      </c>
      <c r="K811" s="147">
        <f t="array" ref="K811">SUM(($M811=(C_A10a!$C$5:$C$1023))*($N811=(C_A10a!$D$5:L$1023))*(C_A10a!M$5:M$1023))</f>
        <v>19.876458592992002</v>
      </c>
      <c r="M811" s="295" t="s">
        <v>298</v>
      </c>
      <c r="N811" s="297" t="s">
        <v>56</v>
      </c>
      <c r="O811" s="17"/>
    </row>
    <row r="812" spans="1:15" x14ac:dyDescent="0.2">
      <c r="A812" s="401"/>
      <c r="B812" s="148" t="s">
        <v>316</v>
      </c>
      <c r="C812" s="148">
        <f t="array" ref="C812">SUM(($M812=(C_A10a!$C$5:$C$1023))*($N812=(C_A10a!$D$5:D$1023))*(C_A10a!E$5:E$1023))</f>
        <v>0</v>
      </c>
      <c r="D812" s="148">
        <f t="array" ref="D812">SUM(($M812=(C_A10a!$C$5:$C$1023))*($N812=(C_A10a!$D$5:E$1023))*(C_A10a!F$5:F$1023))</f>
        <v>45.468780802360001</v>
      </c>
      <c r="E812" s="148">
        <f t="array" ref="E812">SUM(($M812=(C_A10a!$C$5:$C$1023))*($N812=(C_A10a!$D$5:F$1023))*(C_A10a!G$5:G$1023))</f>
        <v>55.769645239772004</v>
      </c>
      <c r="F812" s="148">
        <f t="array" ref="F812">SUM(($M812=(C_A10a!$C$5:$C$1023))*($N812=(C_A10a!$D$5:G$1023))*(C_A10a!H$5:H$1023))</f>
        <v>64.792574581636998</v>
      </c>
      <c r="G812" s="148">
        <f t="array" ref="G812">SUM(($M812=(C_A10a!$C$5:$C$1023))*($N812=(C_A10a!$D$5:H$1023))*(C_A10a!I$5:I$1023))</f>
        <v>70.230648900232993</v>
      </c>
      <c r="H812" s="148">
        <f t="array" ref="H812">SUM(($M812=(C_A10a!$C$5:$C$1023))*($N812=(C_A10a!$D$5:I$1023))*(C_A10a!J$5:J$1023))</f>
        <v>129.44534439397299</v>
      </c>
      <c r="I812" s="148">
        <f t="array" ref="I812">SUM(($M812=(C_A10a!$C$5:$C$1023))*($N812=(C_A10a!$D$5:J$1023))*(C_A10a!K$5:K$1023))</f>
        <v>133.32471142070301</v>
      </c>
      <c r="J812" s="148">
        <f t="array" ref="J812">SUM(($M812=(C_A10a!$C$5:$C$1023))*($N812=(C_A10a!$D$5:K$1023))*(C_A10a!L$5:L$1023))</f>
        <v>136.944052623772</v>
      </c>
      <c r="K812" s="219">
        <f t="array" ref="K812">SUM(($M812=(C_A10a!$C$5:$C$1023))*($N812=(C_A10a!$D$5:L$1023))*(C_A10a!M$5:M$1023))</f>
        <v>133.84900312142801</v>
      </c>
      <c r="M812" s="295" t="s">
        <v>298</v>
      </c>
      <c r="N812" s="297" t="s">
        <v>57</v>
      </c>
      <c r="O812" s="17"/>
    </row>
    <row r="813" spans="1:15" x14ac:dyDescent="0.2">
      <c r="A813" s="401"/>
      <c r="B813" s="74" t="s">
        <v>317</v>
      </c>
      <c r="C813" s="147">
        <f t="array" ref="C813">SUM(($M813=(C_A10a!$C$5:$C$1023))*($N813=(C_A10a!$D$5:D$1023))*(C_A10a!E$5:E$1023))</f>
        <v>0</v>
      </c>
      <c r="D813" s="147">
        <f t="array" ref="D813">SUM(($M813=(C_A10a!$C$5:$C$1023))*($N813=(C_A10a!$D$5:E$1023))*(C_A10a!F$5:F$1023))</f>
        <v>0</v>
      </c>
      <c r="E813" s="147">
        <f t="array" ref="E813">SUM(($M813=(C_A10a!$C$5:$C$1023))*($N813=(C_A10a!$D$5:F$1023))*(C_A10a!G$5:G$1023))</f>
        <v>0</v>
      </c>
      <c r="F813" s="147">
        <f t="array" ref="F813">SUM(($M813=(C_A10a!$C$5:$C$1023))*($N813=(C_A10a!$D$5:G$1023))*(C_A10a!H$5:H$1023))</f>
        <v>0</v>
      </c>
      <c r="G813" s="147">
        <f t="array" ref="G813">SUM(($M813=(C_A10a!$C$5:$C$1023))*($N813=(C_A10a!$D$5:H$1023))*(C_A10a!I$5:I$1023))</f>
        <v>0</v>
      </c>
      <c r="H813" s="147">
        <f t="array" ref="H813">SUM(($M813=(C_A10a!$C$5:$C$1023))*($N813=(C_A10a!$D$5:I$1023))*(C_A10a!J$5:J$1023))</f>
        <v>0</v>
      </c>
      <c r="I813" s="147">
        <f t="array" ref="I813">SUM(($M813=(C_A10a!$C$5:$C$1023))*($N813=(C_A10a!$D$5:J$1023))*(C_A10a!K$5:K$1023))</f>
        <v>0</v>
      </c>
      <c r="J813" s="147">
        <f t="array" ref="J813">SUM(($M813=(C_A10a!$C$5:$C$1023))*($N813=(C_A10a!$D$5:K$1023))*(C_A10a!L$5:L$1023))</f>
        <v>0</v>
      </c>
      <c r="K813" s="147">
        <f t="array" ref="K813">SUM(($M813=(C_A10a!$C$5:$C$1023))*($N813=(C_A10a!$D$5:L$1023))*(C_A10a!M$5:M$1023))</f>
        <v>0</v>
      </c>
      <c r="M813" s="295" t="s">
        <v>298</v>
      </c>
      <c r="N813" s="297" t="s">
        <v>42</v>
      </c>
      <c r="O813" s="17"/>
    </row>
    <row r="814" spans="1:15" x14ac:dyDescent="0.2">
      <c r="A814" s="401"/>
      <c r="B814" s="198" t="s">
        <v>10</v>
      </c>
      <c r="C814" s="197">
        <f>SUM(C807:C813)</f>
        <v>1008.6016753962</v>
      </c>
      <c r="D814" s="197">
        <f t="shared" ref="D814:J814" si="124">SUM(D807:D813)</f>
        <v>1132.8665305353702</v>
      </c>
      <c r="E814" s="197">
        <f t="shared" si="124"/>
        <v>1157.7695139610639</v>
      </c>
      <c r="F814" s="197">
        <f t="shared" si="124"/>
        <v>1174.6952483346811</v>
      </c>
      <c r="G814" s="197">
        <f t="shared" si="124"/>
        <v>1203.2889141984749</v>
      </c>
      <c r="H814" s="197">
        <f t="shared" si="124"/>
        <v>1241.7535856669681</v>
      </c>
      <c r="I814" s="197">
        <f t="shared" si="124"/>
        <v>1268.377505731341</v>
      </c>
      <c r="J814" s="197">
        <f t="shared" si="124"/>
        <v>1361.524137439885</v>
      </c>
      <c r="K814" s="197">
        <f>SUM(K807:K813)</f>
        <v>1372.2542852597212</v>
      </c>
      <c r="O814" s="17"/>
    </row>
    <row r="815" spans="1:15" x14ac:dyDescent="0.2">
      <c r="A815" s="401" t="s">
        <v>299</v>
      </c>
      <c r="B815" s="286" t="s">
        <v>438</v>
      </c>
      <c r="C815" s="148">
        <f t="array" ref="C815">SUM(($M815=(C_A10a!$C$5:$C$1023))*($N815=(C_A10a!$D$5:D$1023))*(C_A10a!E$5:E$1023))</f>
        <v>1.019820744</v>
      </c>
      <c r="D815" s="148">
        <f t="array" ref="D815">SUM(($M815=(C_A10a!$C$5:$C$1023))*($N815=(C_A10a!$D$5:E$1023))*(C_A10a!F$5:F$1023))</f>
        <v>0</v>
      </c>
      <c r="E815" s="148">
        <f t="array" ref="E815">SUM(($M815=(C_A10a!$C$5:$C$1023))*($N815=(C_A10a!$D$5:F$1023))*(C_A10a!G$5:G$1023))</f>
        <v>4.9810350191860007</v>
      </c>
      <c r="F815" s="148">
        <f t="array" ref="F815">SUM(($M815=(C_A10a!$C$5:$C$1023))*($N815=(C_A10a!$D$5:G$1023))*(C_A10a!H$5:H$1023))</f>
        <v>8.5426614765029978</v>
      </c>
      <c r="G815" s="148">
        <f t="array" ref="G815">SUM(($M815=(C_A10a!$C$5:$C$1023))*($N815=(C_A10a!$D$5:H$1023))*(C_A10a!I$5:I$1023))</f>
        <v>7.1944866457769994</v>
      </c>
      <c r="H815" s="148">
        <f t="array" ref="H815">SUM(($M815=(C_A10a!$C$5:$C$1023))*($N815=(C_A10a!$D$5:I$1023))*(C_A10a!J$5:J$1023))</f>
        <v>7.8898889995529995</v>
      </c>
      <c r="I815" s="148">
        <f t="array" ref="I815">SUM(($M815=(C_A10a!$C$5:$C$1023))*($N815=(C_A10a!$D$5:J$1023))*(C_A10a!K$5:K$1023))</f>
        <v>7.7338383253710008</v>
      </c>
      <c r="J815" s="148">
        <f t="array" ref="J815">SUM(($M815=(C_A10a!$C$5:$C$1023))*($N815=(C_A10a!$D$5:K$1023))*(C_A10a!L$5:L$1023))</f>
        <v>9.1228168144919994</v>
      </c>
      <c r="K815" s="219">
        <f t="array" ref="K815">SUM(($M815=(C_A10a!$C$5:$C$1023))*($N815=(C_A10a!$D$5:L$1023))*(C_A10a!M$5:M$1023))</f>
        <v>8.8334430208570005</v>
      </c>
      <c r="M815" s="295" t="s">
        <v>299</v>
      </c>
      <c r="N815" s="295" t="s">
        <v>427</v>
      </c>
      <c r="O815" s="17"/>
    </row>
    <row r="816" spans="1:15" x14ac:dyDescent="0.2">
      <c r="A816" s="401"/>
      <c r="B816" s="74" t="s">
        <v>312</v>
      </c>
      <c r="C816" s="147">
        <f t="array" ref="C816">SUM(($M816=(C_A10a!$C$5:$C$1023))*($N816=(C_A10a!$D$5:D$1023))*(C_A10a!E$5:E$1023))</f>
        <v>8.4537772199999992</v>
      </c>
      <c r="D816" s="147">
        <f t="array" ref="D816">SUM(($M816=(C_A10a!$C$5:$C$1023))*($N816=(C_A10a!$D$5:E$1023))*(C_A10a!F$5:F$1023))</f>
        <v>7.3857449450209991</v>
      </c>
      <c r="E816" s="147">
        <f t="array" ref="E816">SUM(($M816=(C_A10a!$C$5:$C$1023))*($N816=(C_A10a!$D$5:F$1023))*(C_A10a!G$5:G$1023))</f>
        <v>3.7002728202780002</v>
      </c>
      <c r="F816" s="147">
        <f t="array" ref="F816">SUM(($M816=(C_A10a!$C$5:$C$1023))*($N816=(C_A10a!$D$5:G$1023))*(C_A10a!H$5:H$1023))</f>
        <v>2.3464443335740004</v>
      </c>
      <c r="G816" s="147">
        <f t="array" ref="G816">SUM(($M816=(C_A10a!$C$5:$C$1023))*($N816=(C_A10a!$D$5:H$1023))*(C_A10a!I$5:I$1023))</f>
        <v>2.0016383458460001</v>
      </c>
      <c r="H816" s="147">
        <f t="array" ref="H816">SUM(($M816=(C_A10a!$C$5:$C$1023))*($N816=(C_A10a!$D$5:I$1023))*(C_A10a!J$5:J$1023))</f>
        <v>1.9622578696540001</v>
      </c>
      <c r="I816" s="147">
        <f t="array" ref="I816">SUM(($M816=(C_A10a!$C$5:$C$1023))*($N816=(C_A10a!$D$5:J$1023))*(C_A10a!K$5:K$1023))</f>
        <v>1.704373672442</v>
      </c>
      <c r="J816" s="147">
        <f t="array" ref="J816">SUM(($M816=(C_A10a!$C$5:$C$1023))*($N816=(C_A10a!$D$5:K$1023))*(C_A10a!L$5:L$1023))</f>
        <v>0</v>
      </c>
      <c r="K816" s="147">
        <f t="array" ref="K816">SUM(($M816=(C_A10a!$C$5:$C$1023))*($N816=(C_A10a!$D$5:L$1023))*(C_A10a!M$5:M$1023))</f>
        <v>0</v>
      </c>
      <c r="M816" s="295" t="s">
        <v>299</v>
      </c>
      <c r="N816" s="297" t="s">
        <v>40</v>
      </c>
      <c r="O816" s="17"/>
    </row>
    <row r="817" spans="1:15" x14ac:dyDescent="0.2">
      <c r="A817" s="401"/>
      <c r="B817" s="148" t="s">
        <v>313</v>
      </c>
      <c r="C817" s="148">
        <f t="array" ref="C817">SUM(($M817=(C_A10a!$C$5:$C$1023))*($N817=(C_A10a!$D$5:D$1023))*(C_A10a!E$5:E$1023))</f>
        <v>244.03751884800002</v>
      </c>
      <c r="D817" s="148">
        <f t="array" ref="D817">SUM(($M817=(C_A10a!$C$5:$C$1023))*($N817=(C_A10a!$D$5:E$1023))*(C_A10a!F$5:F$1023))</f>
        <v>190.50996001265503</v>
      </c>
      <c r="E817" s="148">
        <f t="array" ref="E817">SUM(($M817=(C_A10a!$C$5:$C$1023))*($N817=(C_A10a!$D$5:F$1023))*(C_A10a!G$5:G$1023))</f>
        <v>172.29856607581499</v>
      </c>
      <c r="F817" s="148">
        <f t="array" ref="F817">SUM(($M817=(C_A10a!$C$5:$C$1023))*($N817=(C_A10a!$D$5:G$1023))*(C_A10a!H$5:H$1023))</f>
        <v>175.32806199283399</v>
      </c>
      <c r="G817" s="148">
        <f t="array" ref="G817">SUM(($M817=(C_A10a!$C$5:$C$1023))*($N817=(C_A10a!$D$5:H$1023))*(C_A10a!I$5:I$1023))</f>
        <v>183.79044604037</v>
      </c>
      <c r="H817" s="148">
        <f t="array" ref="H817">SUM(($M817=(C_A10a!$C$5:$C$1023))*($N817=(C_A10a!$D$5:I$1023))*(C_A10a!J$5:J$1023))</f>
        <v>174.60452625368299</v>
      </c>
      <c r="I817" s="148">
        <f t="array" ref="I817">SUM(($M817=(C_A10a!$C$5:$C$1023))*($N817=(C_A10a!$D$5:J$1023))*(C_A10a!K$5:K$1023))</f>
        <v>169.40643046086399</v>
      </c>
      <c r="J817" s="148">
        <f t="array" ref="J817">SUM(($M817=(C_A10a!$C$5:$C$1023))*($N817=(C_A10a!$D$5:K$1023))*(C_A10a!L$5:L$1023))</f>
        <v>169.23585540681302</v>
      </c>
      <c r="K817" s="219">
        <f t="array" ref="K817">SUM(($M817=(C_A10a!$C$5:$C$1023))*($N817=(C_A10a!$D$5:L$1023))*(C_A10a!M$5:M$1023))</f>
        <v>170.06623425482499</v>
      </c>
      <c r="M817" s="295" t="s">
        <v>299</v>
      </c>
      <c r="N817" s="297" t="s">
        <v>55</v>
      </c>
      <c r="O817" s="17"/>
    </row>
    <row r="818" spans="1:15" x14ac:dyDescent="0.2">
      <c r="A818" s="401"/>
      <c r="B818" s="74" t="s">
        <v>314</v>
      </c>
      <c r="C818" s="147">
        <f t="array" ref="C818">SUM(($M818=(C_A10a!$C$5:$C$1023))*($N818=(C_A10a!$D$5:D$1023))*(C_A10a!E$5:E$1023))</f>
        <v>115.542407844</v>
      </c>
      <c r="D818" s="147">
        <f t="array" ref="D818">SUM(($M818=(C_A10a!$C$5:$C$1023))*($N818=(C_A10a!$D$5:E$1023))*(C_A10a!F$5:F$1023))</f>
        <v>90.840811820677004</v>
      </c>
      <c r="E818" s="147">
        <f t="array" ref="E818">SUM(($M818=(C_A10a!$C$5:$C$1023))*($N818=(C_A10a!$D$5:F$1023))*(C_A10a!G$5:G$1023))</f>
        <v>72.565934455659004</v>
      </c>
      <c r="F818" s="147">
        <f t="array" ref="F818">SUM(($M818=(C_A10a!$C$5:$C$1023))*($N818=(C_A10a!$D$5:G$1023))*(C_A10a!H$5:H$1023))</f>
        <v>47.316117765594001</v>
      </c>
      <c r="G818" s="147">
        <f t="array" ref="G818">SUM(($M818=(C_A10a!$C$5:$C$1023))*($N818=(C_A10a!$D$5:H$1023))*(C_A10a!I$5:I$1023))</f>
        <v>24.560079412878</v>
      </c>
      <c r="H818" s="147">
        <f t="array" ref="H818">SUM(($M818=(C_A10a!$C$5:$C$1023))*($N818=(C_A10a!$D$5:I$1023))*(C_A10a!J$5:J$1023))</f>
        <v>26.015789515331001</v>
      </c>
      <c r="I818" s="147">
        <f t="array" ref="I818">SUM(($M818=(C_A10a!$C$5:$C$1023))*($N818=(C_A10a!$D$5:J$1023))*(C_A10a!K$5:K$1023))</f>
        <v>21.867695661503003</v>
      </c>
      <c r="J818" s="147">
        <f t="array" ref="J818">SUM(($M818=(C_A10a!$C$5:$C$1023))*($N818=(C_A10a!$D$5:K$1023))*(C_A10a!L$5:L$1023))</f>
        <v>15.562936126776</v>
      </c>
      <c r="K818" s="147">
        <f t="array" ref="K818">SUM(($M818=(C_A10a!$C$5:$C$1023))*($N818=(C_A10a!$D$5:L$1023))*(C_A10a!M$5:M$1023))</f>
        <v>8.3992080940500013</v>
      </c>
      <c r="M818" s="295" t="s">
        <v>299</v>
      </c>
      <c r="N818" s="297" t="s">
        <v>41</v>
      </c>
      <c r="O818" s="17"/>
    </row>
    <row r="819" spans="1:15" x14ac:dyDescent="0.2">
      <c r="A819" s="401"/>
      <c r="B819" s="148" t="s">
        <v>315</v>
      </c>
      <c r="C819" s="148">
        <f t="array" ref="C819">SUM(($M819=(C_A10a!$C$5:$C$1023))*($N819=(C_A10a!$D$5:D$1023))*(C_A10a!E$5:E$1023))</f>
        <v>8.7836091371999991</v>
      </c>
      <c r="D819" s="148">
        <f t="array" ref="D819">SUM(($M819=(C_A10a!$C$5:$C$1023))*($N819=(C_A10a!$D$5:E$1023))*(C_A10a!F$5:F$1023))</f>
        <v>14.304404592512</v>
      </c>
      <c r="E819" s="148">
        <f t="array" ref="E819">SUM(($M819=(C_A10a!$C$5:$C$1023))*($N819=(C_A10a!$D$5:F$1023))*(C_A10a!G$5:G$1023))</f>
        <v>11.860042009617999</v>
      </c>
      <c r="F819" s="148">
        <f t="array" ref="F819">SUM(($M819=(C_A10a!$C$5:$C$1023))*($N819=(C_A10a!$D$5:G$1023))*(C_A10a!H$5:H$1023))</f>
        <v>10.747928730428999</v>
      </c>
      <c r="G819" s="148">
        <f t="array" ref="G819">SUM(($M819=(C_A10a!$C$5:$C$1023))*($N819=(C_A10a!$D$5:H$1023))*(C_A10a!I$5:I$1023))</f>
        <v>10.268918956133</v>
      </c>
      <c r="H819" s="148">
        <f t="array" ref="H819">SUM(($M819=(C_A10a!$C$5:$C$1023))*($N819=(C_A10a!$D$5:I$1023))*(C_A10a!J$5:J$1023))</f>
        <v>10.111084543387999</v>
      </c>
      <c r="I819" s="148">
        <f t="array" ref="I819">SUM(($M819=(C_A10a!$C$5:$C$1023))*($N819=(C_A10a!$D$5:J$1023))*(C_A10a!K$5:K$1023))</f>
        <v>10.673797123824</v>
      </c>
      <c r="J819" s="148">
        <f t="array" ref="J819">SUM(($M819=(C_A10a!$C$5:$C$1023))*($N819=(C_A10a!$D$5:K$1023))*(C_A10a!L$5:L$1023))</f>
        <v>10.597121672436</v>
      </c>
      <c r="K819" s="219">
        <f t="array" ref="K819">SUM(($M819=(C_A10a!$C$5:$C$1023))*($N819=(C_A10a!$D$5:L$1023))*(C_A10a!M$5:M$1023))</f>
        <v>10.986021864890999</v>
      </c>
      <c r="M819" s="295" t="s">
        <v>299</v>
      </c>
      <c r="N819" s="297" t="s">
        <v>56</v>
      </c>
      <c r="O819" s="17"/>
    </row>
    <row r="820" spans="1:15" x14ac:dyDescent="0.2">
      <c r="A820" s="401"/>
      <c r="B820" s="74" t="s">
        <v>316</v>
      </c>
      <c r="C820" s="147">
        <f t="array" ref="C820">SUM(($M820=(C_A10a!$C$5:$C$1023))*($N820=(C_A10a!$D$5:D$1023))*(C_A10a!E$5:E$1023))</f>
        <v>0</v>
      </c>
      <c r="D820" s="147">
        <f t="array" ref="D820">SUM(($M820=(C_A10a!$C$5:$C$1023))*($N820=(C_A10a!$D$5:E$1023))*(C_A10a!F$5:F$1023))</f>
        <v>0</v>
      </c>
      <c r="E820" s="147">
        <f t="array" ref="E820">SUM(($M820=(C_A10a!$C$5:$C$1023))*($N820=(C_A10a!$D$5:F$1023))*(C_A10a!G$5:G$1023))</f>
        <v>0</v>
      </c>
      <c r="F820" s="147">
        <f t="array" ref="F820">SUM(($M820=(C_A10a!$C$5:$C$1023))*($N820=(C_A10a!$D$5:G$1023))*(C_A10a!H$5:H$1023))</f>
        <v>0</v>
      </c>
      <c r="G820" s="147">
        <f t="array" ref="G820">SUM(($M820=(C_A10a!$C$5:$C$1023))*($N820=(C_A10a!$D$5:H$1023))*(C_A10a!I$5:I$1023))</f>
        <v>0</v>
      </c>
      <c r="H820" s="147">
        <f t="array" ref="H820">SUM(($M820=(C_A10a!$C$5:$C$1023))*($N820=(C_A10a!$D$5:I$1023))*(C_A10a!J$5:J$1023))</f>
        <v>0</v>
      </c>
      <c r="I820" s="147">
        <f t="array" ref="I820">SUM(($M820=(C_A10a!$C$5:$C$1023))*($N820=(C_A10a!$D$5:J$1023))*(C_A10a!K$5:K$1023))</f>
        <v>0</v>
      </c>
      <c r="J820" s="147">
        <f t="array" ref="J820">SUM(($M820=(C_A10a!$C$5:$C$1023))*($N820=(C_A10a!$D$5:K$1023))*(C_A10a!L$5:L$1023))</f>
        <v>0</v>
      </c>
      <c r="K820" s="147">
        <f t="array" ref="K820">SUM(($M820=(C_A10a!$C$5:$C$1023))*($N820=(C_A10a!$D$5:L$1023))*(C_A10a!M$5:M$1023))</f>
        <v>0</v>
      </c>
      <c r="M820" s="295" t="s">
        <v>299</v>
      </c>
      <c r="N820" s="297" t="s">
        <v>57</v>
      </c>
      <c r="O820" s="17"/>
    </row>
    <row r="821" spans="1:15" x14ac:dyDescent="0.2">
      <c r="A821" s="401"/>
      <c r="B821" s="148" t="s">
        <v>317</v>
      </c>
      <c r="C821" s="148">
        <f t="array" ref="C821">SUM(($M821=(C_A10a!$C$5:$C$1023))*($N821=(C_A10a!$D$5:D$1023))*(C_A10a!E$5:E$1023))</f>
        <v>0</v>
      </c>
      <c r="D821" s="148">
        <f t="array" ref="D821">SUM(($M821=(C_A10a!$C$5:$C$1023))*($N821=(C_A10a!$D$5:E$1023))*(C_A10a!F$5:F$1023))</f>
        <v>0</v>
      </c>
      <c r="E821" s="148">
        <f t="array" ref="E821">SUM(($M821=(C_A10a!$C$5:$C$1023))*($N821=(C_A10a!$D$5:F$1023))*(C_A10a!G$5:G$1023))</f>
        <v>0</v>
      </c>
      <c r="F821" s="148">
        <f t="array" ref="F821">SUM(($M821=(C_A10a!$C$5:$C$1023))*($N821=(C_A10a!$D$5:G$1023))*(C_A10a!H$5:H$1023))</f>
        <v>0</v>
      </c>
      <c r="G821" s="148">
        <f t="array" ref="G821">SUM(($M821=(C_A10a!$C$5:$C$1023))*($N821=(C_A10a!$D$5:H$1023))*(C_A10a!I$5:I$1023))</f>
        <v>0</v>
      </c>
      <c r="H821" s="148">
        <f t="array" ref="H821">SUM(($M821=(C_A10a!$C$5:$C$1023))*($N821=(C_A10a!$D$5:I$1023))*(C_A10a!J$5:J$1023))</f>
        <v>0</v>
      </c>
      <c r="I821" s="148">
        <f t="array" ref="I821">SUM(($M821=(C_A10a!$C$5:$C$1023))*($N821=(C_A10a!$D$5:J$1023))*(C_A10a!K$5:K$1023))</f>
        <v>0</v>
      </c>
      <c r="J821" s="148">
        <f t="array" ref="J821">SUM(($M821=(C_A10a!$C$5:$C$1023))*($N821=(C_A10a!$D$5:K$1023))*(C_A10a!L$5:L$1023))</f>
        <v>0</v>
      </c>
      <c r="K821" s="219">
        <f t="array" ref="K821">SUM(($M821=(C_A10a!$C$5:$C$1023))*($N821=(C_A10a!$D$5:L$1023))*(C_A10a!M$5:M$1023))</f>
        <v>0</v>
      </c>
      <c r="M821" s="295" t="s">
        <v>299</v>
      </c>
      <c r="N821" s="297" t="s">
        <v>42</v>
      </c>
      <c r="O821" s="17"/>
    </row>
    <row r="822" spans="1:15" x14ac:dyDescent="0.2">
      <c r="A822" s="401"/>
      <c r="B822" s="198" t="s">
        <v>10</v>
      </c>
      <c r="C822" s="197">
        <f t="shared" ref="C822:J822" si="125">SUM(C815:C821)</f>
        <v>377.83713379320005</v>
      </c>
      <c r="D822" s="197">
        <f t="shared" si="125"/>
        <v>303.04092137086502</v>
      </c>
      <c r="E822" s="197">
        <f t="shared" si="125"/>
        <v>265.40585038055599</v>
      </c>
      <c r="F822" s="197">
        <f t="shared" si="125"/>
        <v>244.281214298934</v>
      </c>
      <c r="G822" s="197">
        <f t="shared" si="125"/>
        <v>227.81556940100401</v>
      </c>
      <c r="H822" s="197">
        <f t="shared" si="125"/>
        <v>220.58354718160896</v>
      </c>
      <c r="I822" s="197">
        <f t="shared" si="125"/>
        <v>211.38613524400398</v>
      </c>
      <c r="J822" s="197">
        <f t="shared" si="125"/>
        <v>204.51873002051704</v>
      </c>
      <c r="K822" s="197">
        <f>SUM(K815:K821)</f>
        <v>198.28490723462301</v>
      </c>
      <c r="O822" s="17"/>
    </row>
    <row r="823" spans="1:15" x14ac:dyDescent="0.2">
      <c r="A823" s="401" t="s">
        <v>300</v>
      </c>
      <c r="B823" s="286" t="s">
        <v>438</v>
      </c>
      <c r="C823" s="147">
        <f t="array" ref="C823">SUM(($M823=(C_A10a!$C$5:$C$1023))*($N823=(C_A10a!$D$5:D$1023))*(C_A10a!E$5:E$1023))</f>
        <v>94.778768736000004</v>
      </c>
      <c r="D823" s="147">
        <f t="array" ref="D823">SUM(($M823=(C_A10a!$C$5:$C$1023))*($N823=(C_A10a!$D$5:E$1023))*(C_A10a!F$5:F$1023))</f>
        <v>0</v>
      </c>
      <c r="E823" s="147">
        <f t="array" ref="E823">SUM(($M823=(C_A10a!$C$5:$C$1023))*($N823=(C_A10a!$D$5:F$1023))*(C_A10a!G$5:G$1023))</f>
        <v>31.774964070388002</v>
      </c>
      <c r="F823" s="147">
        <f t="array" ref="F823">SUM(($M823=(C_A10a!$C$5:$C$1023))*($N823=(C_A10a!$D$5:G$1023))*(C_A10a!H$5:H$1023))</f>
        <v>44.786370316135994</v>
      </c>
      <c r="G823" s="147">
        <f t="array" ref="G823">SUM(($M823=(C_A10a!$C$5:$C$1023))*($N823=(C_A10a!$D$5:H$1023))*(C_A10a!I$5:I$1023))</f>
        <v>30.615431207950003</v>
      </c>
      <c r="H823" s="147">
        <f t="array" ref="H823">SUM(($M823=(C_A10a!$C$5:$C$1023))*($N823=(C_A10a!$D$5:I$1023))*(C_A10a!J$5:J$1023))</f>
        <v>30.419640935606999</v>
      </c>
      <c r="I823" s="147">
        <f t="array" ref="I823">SUM(($M823=(C_A10a!$C$5:$C$1023))*($N823=(C_A10a!$D$5:J$1023))*(C_A10a!K$5:K$1023))</f>
        <v>31.268498741816007</v>
      </c>
      <c r="J823" s="147">
        <f t="array" ref="J823">SUM(($M823=(C_A10a!$C$5:$C$1023))*($N823=(C_A10a!$D$5:K$1023))*(C_A10a!L$5:L$1023))</f>
        <v>37.108285185025004</v>
      </c>
      <c r="K823" s="147">
        <f t="array" ref="K823">SUM(($M823=(C_A10a!$C$5:$C$1023))*($N823=(C_A10a!$D$5:L$1023))*(C_A10a!M$5:M$1023))</f>
        <v>36.776326720145008</v>
      </c>
      <c r="M823" s="295" t="s">
        <v>300</v>
      </c>
      <c r="N823" s="295" t="s">
        <v>427</v>
      </c>
      <c r="O823" s="17"/>
    </row>
    <row r="824" spans="1:15" x14ac:dyDescent="0.2">
      <c r="A824" s="401"/>
      <c r="B824" s="148" t="s">
        <v>312</v>
      </c>
      <c r="C824" s="148">
        <f t="array" ref="C824">SUM(($M824=(C_A10a!$C$5:$C$1023))*($N824=(C_A10a!$D$5:D$1023))*(C_A10a!E$5:E$1023))</f>
        <v>190.295126028</v>
      </c>
      <c r="D824" s="148">
        <f t="array" ref="D824">SUM(($M824=(C_A10a!$C$5:$C$1023))*($N824=(C_A10a!$D$5:E$1023))*(C_A10a!F$5:F$1023))</f>
        <v>134.930220413098</v>
      </c>
      <c r="E824" s="148">
        <f t="array" ref="E824">SUM(($M824=(C_A10a!$C$5:$C$1023))*($N824=(C_A10a!$D$5:F$1023))*(C_A10a!G$5:G$1023))</f>
        <v>74.863404457800002</v>
      </c>
      <c r="F824" s="148">
        <f t="array" ref="F824">SUM(($M824=(C_A10a!$C$5:$C$1023))*($N824=(C_A10a!$D$5:G$1023))*(C_A10a!H$5:H$1023))</f>
        <v>31.165603468718</v>
      </c>
      <c r="G824" s="148">
        <f t="array" ref="G824">SUM(($M824=(C_A10a!$C$5:$C$1023))*($N824=(C_A10a!$D$5:H$1023))*(C_A10a!I$5:I$1023))</f>
        <v>12.663288873932</v>
      </c>
      <c r="H824" s="148">
        <f t="array" ref="H824">SUM(($M824=(C_A10a!$C$5:$C$1023))*($N824=(C_A10a!$D$5:I$1023))*(C_A10a!J$5:J$1023))</f>
        <v>12.663288873932</v>
      </c>
      <c r="I824" s="148">
        <f t="array" ref="I824">SUM(($M824=(C_A10a!$C$5:$C$1023))*($N824=(C_A10a!$D$5:J$1023))*(C_A10a!K$5:K$1023))</f>
        <v>9.5569357241519999</v>
      </c>
      <c r="J824" s="148">
        <f t="array" ref="J824">SUM(($M824=(C_A10a!$C$5:$C$1023))*($N824=(C_A10a!$D$5:K$1023))*(C_A10a!L$5:L$1023))</f>
        <v>1.5275087415699999</v>
      </c>
      <c r="K824" s="219">
        <f t="array" ref="K824">SUM(($M824=(C_A10a!$C$5:$C$1023))*($N824=(C_A10a!$D$5:L$1023))*(C_A10a!M$5:M$1023))</f>
        <v>0</v>
      </c>
      <c r="M824" s="295" t="s">
        <v>300</v>
      </c>
      <c r="N824" s="297" t="s">
        <v>40</v>
      </c>
      <c r="O824" s="17"/>
    </row>
    <row r="825" spans="1:15" x14ac:dyDescent="0.2">
      <c r="A825" s="401"/>
      <c r="B825" s="74" t="s">
        <v>313</v>
      </c>
      <c r="C825" s="147">
        <f t="array" ref="C825">SUM(($M825=(C_A10a!$C$5:$C$1023))*($N825=(C_A10a!$D$5:D$1023))*(C_A10a!E$5:E$1023))</f>
        <v>260.37566546189703</v>
      </c>
      <c r="D825" s="147">
        <f t="array" ref="D825">SUM(($M825=(C_A10a!$C$5:$C$1023))*($N825=(C_A10a!$D$5:E$1023))*(C_A10a!F$5:F$1023))</f>
        <v>254.43751215801601</v>
      </c>
      <c r="E825" s="147">
        <f t="array" ref="E825">SUM(($M825=(C_A10a!$C$5:$C$1023))*($N825=(C_A10a!$D$5:F$1023))*(C_A10a!G$5:G$1023))</f>
        <v>234.35751491155699</v>
      </c>
      <c r="F825" s="147">
        <f t="array" ref="F825">SUM(($M825=(C_A10a!$C$5:$C$1023))*($N825=(C_A10a!$D$5:G$1023))*(C_A10a!H$5:H$1023))</f>
        <v>206.63679969206402</v>
      </c>
      <c r="G825" s="147">
        <f t="array" ref="G825">SUM(($M825=(C_A10a!$C$5:$C$1023))*($N825=(C_A10a!$D$5:H$1023))*(C_A10a!I$5:I$1023))</f>
        <v>187.85232825776899</v>
      </c>
      <c r="H825" s="147">
        <f t="array" ref="H825">SUM(($M825=(C_A10a!$C$5:$C$1023))*($N825=(C_A10a!$D$5:I$1023))*(C_A10a!J$5:J$1023))</f>
        <v>173.13879612429699</v>
      </c>
      <c r="I825" s="147">
        <f t="array" ref="I825">SUM(($M825=(C_A10a!$C$5:$C$1023))*($N825=(C_A10a!$D$5:J$1023))*(C_A10a!K$5:K$1023))</f>
        <v>151.20799538377898</v>
      </c>
      <c r="J825" s="147">
        <f t="array" ref="J825">SUM(($M825=(C_A10a!$C$5:$C$1023))*($N825=(C_A10a!$D$5:K$1023))*(C_A10a!L$5:L$1023))</f>
        <v>140.255854649225</v>
      </c>
      <c r="K825" s="147">
        <f t="array" ref="K825">SUM(($M825=(C_A10a!$C$5:$C$1023))*($N825=(C_A10a!$D$5:L$1023))*(C_A10a!M$5:M$1023))</f>
        <v>127.368972198368</v>
      </c>
      <c r="M825" s="295" t="s">
        <v>300</v>
      </c>
      <c r="N825" s="297" t="s">
        <v>55</v>
      </c>
      <c r="O825" s="17"/>
    </row>
    <row r="826" spans="1:15" x14ac:dyDescent="0.2">
      <c r="A826" s="401"/>
      <c r="B826" s="148" t="s">
        <v>314</v>
      </c>
      <c r="C826" s="148">
        <f t="array" ref="C826">SUM(($M826=(C_A10a!$C$5:$C$1023))*($N826=(C_A10a!$D$5:D$1023))*(C_A10a!E$5:E$1023))</f>
        <v>560.99071364399992</v>
      </c>
      <c r="D826" s="148">
        <f t="array" ref="D826">SUM(($M826=(C_A10a!$C$5:$C$1023))*($N826=(C_A10a!$D$5:E$1023))*(C_A10a!F$5:F$1023))</f>
        <v>644.86417508358886</v>
      </c>
      <c r="E826" s="148">
        <f t="array" ref="E826">SUM(($M826=(C_A10a!$C$5:$C$1023))*($N826=(C_A10a!$D$5:F$1023))*(C_A10a!G$5:G$1023))</f>
        <v>748.84129305505189</v>
      </c>
      <c r="F826" s="148">
        <f t="array" ref="F826">SUM(($M826=(C_A10a!$C$5:$C$1023))*($N826=(C_A10a!$D$5:G$1023))*(C_A10a!H$5:H$1023))</f>
        <v>573.92352111192702</v>
      </c>
      <c r="G826" s="148">
        <f t="array" ref="G826">SUM(($M826=(C_A10a!$C$5:$C$1023))*($N826=(C_A10a!$D$5:H$1023))*(C_A10a!I$5:I$1023))</f>
        <v>511.3342349462701</v>
      </c>
      <c r="H826" s="148">
        <f t="array" ref="H826">SUM(($M826=(C_A10a!$C$5:$C$1023))*($N826=(C_A10a!$D$5:I$1023))*(C_A10a!J$5:J$1023))</f>
        <v>444.83342142763604</v>
      </c>
      <c r="I826" s="148">
        <f t="array" ref="I826">SUM(($M826=(C_A10a!$C$5:$C$1023))*($N826=(C_A10a!$D$5:J$1023))*(C_A10a!K$5:K$1023))</f>
        <v>394.43546748506003</v>
      </c>
      <c r="J826" s="148">
        <f t="array" ref="J826">SUM(($M826=(C_A10a!$C$5:$C$1023))*($N826=(C_A10a!$D$5:K$1023))*(C_A10a!L$5:L$1023))</f>
        <v>335.29866695288501</v>
      </c>
      <c r="K826" s="219">
        <f t="array" ref="K826">SUM(($M826=(C_A10a!$C$5:$C$1023))*($N826=(C_A10a!$D$5:L$1023))*(C_A10a!M$5:M$1023))</f>
        <v>268.29295665810599</v>
      </c>
      <c r="M826" s="295" t="s">
        <v>300</v>
      </c>
      <c r="N826" s="297" t="s">
        <v>41</v>
      </c>
      <c r="O826" s="17"/>
    </row>
    <row r="827" spans="1:15" x14ac:dyDescent="0.2">
      <c r="A827" s="401"/>
      <c r="B827" s="74" t="s">
        <v>315</v>
      </c>
      <c r="C827" s="147">
        <f t="array" ref="C827">SUM(($M827=(C_A10a!$C$5:$C$1023))*($N827=(C_A10a!$D$5:D$1023))*(C_A10a!E$5:E$1023))</f>
        <v>6.9368953931999995</v>
      </c>
      <c r="D827" s="147">
        <f t="array" ref="D827">SUM(($M827=(C_A10a!$C$5:$C$1023))*($N827=(C_A10a!$D$5:E$1023))*(C_A10a!F$5:F$1023))</f>
        <v>72.914134290645009</v>
      </c>
      <c r="E827" s="147">
        <f t="array" ref="E827">SUM(($M827=(C_A10a!$C$5:$C$1023))*($N827=(C_A10a!$D$5:F$1023))*(C_A10a!G$5:G$1023))</f>
        <v>58.779738439646003</v>
      </c>
      <c r="F827" s="147">
        <f t="array" ref="F827">SUM(($M827=(C_A10a!$C$5:$C$1023))*($N827=(C_A10a!$D$5:G$1023))*(C_A10a!H$5:H$1023))</f>
        <v>47.233598435768997</v>
      </c>
      <c r="G827" s="147">
        <f t="array" ref="G827">SUM(($M827=(C_A10a!$C$5:$C$1023))*($N827=(C_A10a!$D$5:H$1023))*(C_A10a!I$5:I$1023))</f>
        <v>64.633499404115014</v>
      </c>
      <c r="H827" s="147">
        <f t="array" ref="H827">SUM(($M827=(C_A10a!$C$5:$C$1023))*($N827=(C_A10a!$D$5:I$1023))*(C_A10a!J$5:J$1023))</f>
        <v>66.933894687022999</v>
      </c>
      <c r="I827" s="147">
        <f t="array" ref="I827">SUM(($M827=(C_A10a!$C$5:$C$1023))*($N827=(C_A10a!$D$5:J$1023))*(C_A10a!K$5:K$1023))</f>
        <v>53.434038658070008</v>
      </c>
      <c r="J827" s="147">
        <f t="array" ref="J827">SUM(($M827=(C_A10a!$C$5:$C$1023))*($N827=(C_A10a!$D$5:K$1023))*(C_A10a!L$5:L$1023))</f>
        <v>49.280991177512</v>
      </c>
      <c r="K827" s="147">
        <f t="array" ref="K827">SUM(($M827=(C_A10a!$C$5:$C$1023))*($N827=(C_A10a!$D$5:L$1023))*(C_A10a!M$5:M$1023))</f>
        <v>50.807585305327002</v>
      </c>
      <c r="M827" s="295" t="s">
        <v>300</v>
      </c>
      <c r="N827" s="297" t="s">
        <v>56</v>
      </c>
      <c r="O827" s="17"/>
    </row>
    <row r="828" spans="1:15" x14ac:dyDescent="0.2">
      <c r="A828" s="401"/>
      <c r="B828" s="148" t="s">
        <v>316</v>
      </c>
      <c r="C828" s="148">
        <f t="array" ref="C828">SUM(($M828=(C_A10a!$C$5:$C$1023))*($N828=(C_A10a!$D$5:D$1023))*(C_A10a!E$5:E$1023))</f>
        <v>0</v>
      </c>
      <c r="D828" s="148">
        <f t="array" ref="D828">SUM(($M828=(C_A10a!$C$5:$C$1023))*($N828=(C_A10a!$D$5:E$1023))*(C_A10a!F$5:F$1023))</f>
        <v>0</v>
      </c>
      <c r="E828" s="148">
        <f t="array" ref="E828">SUM(($M828=(C_A10a!$C$5:$C$1023))*($N828=(C_A10a!$D$5:F$1023))*(C_A10a!G$5:G$1023))</f>
        <v>0</v>
      </c>
      <c r="F828" s="148">
        <f t="array" ref="F828">SUM(($M828=(C_A10a!$C$5:$C$1023))*($N828=(C_A10a!$D$5:G$1023))*(C_A10a!H$5:H$1023))</f>
        <v>0</v>
      </c>
      <c r="G828" s="148">
        <f t="array" ref="G828">SUM(($M828=(C_A10a!$C$5:$C$1023))*($N828=(C_A10a!$D$5:H$1023))*(C_A10a!I$5:I$1023))</f>
        <v>0</v>
      </c>
      <c r="H828" s="148">
        <f t="array" ref="H828">SUM(($M828=(C_A10a!$C$5:$C$1023))*($N828=(C_A10a!$D$5:I$1023))*(C_A10a!J$5:J$1023))</f>
        <v>0</v>
      </c>
      <c r="I828" s="148">
        <f t="array" ref="I828">SUM(($M828=(C_A10a!$C$5:$C$1023))*($N828=(C_A10a!$D$5:J$1023))*(C_A10a!K$5:K$1023))</f>
        <v>0</v>
      </c>
      <c r="J828" s="148">
        <f t="array" ref="J828">SUM(($M828=(C_A10a!$C$5:$C$1023))*($N828=(C_A10a!$D$5:K$1023))*(C_A10a!L$5:L$1023))</f>
        <v>0</v>
      </c>
      <c r="K828" s="219">
        <f t="array" ref="K828">SUM(($M828=(C_A10a!$C$5:$C$1023))*($N828=(C_A10a!$D$5:L$1023))*(C_A10a!M$5:M$1023))</f>
        <v>0</v>
      </c>
      <c r="M828" s="295" t="s">
        <v>300</v>
      </c>
      <c r="N828" s="297" t="s">
        <v>57</v>
      </c>
      <c r="O828" s="17"/>
    </row>
    <row r="829" spans="1:15" x14ac:dyDescent="0.2">
      <c r="A829" s="401"/>
      <c r="B829" s="74" t="s">
        <v>317</v>
      </c>
      <c r="C829" s="147">
        <f t="array" ref="C829">SUM(($M829=(C_A10a!$C$5:$C$1023))*($N829=(C_A10a!$D$5:D$1023))*(C_A10a!E$5:E$1023))</f>
        <v>0</v>
      </c>
      <c r="D829" s="147">
        <f t="array" ref="D829">SUM(($M829=(C_A10a!$C$5:$C$1023))*($N829=(C_A10a!$D$5:E$1023))*(C_A10a!F$5:F$1023))</f>
        <v>0</v>
      </c>
      <c r="E829" s="147">
        <f t="array" ref="E829">SUM(($M829=(C_A10a!$C$5:$C$1023))*($N829=(C_A10a!$D$5:F$1023))*(C_A10a!G$5:G$1023))</f>
        <v>0</v>
      </c>
      <c r="F829" s="147">
        <f t="array" ref="F829">SUM(($M829=(C_A10a!$C$5:$C$1023))*($N829=(C_A10a!$D$5:G$1023))*(C_A10a!H$5:H$1023))</f>
        <v>0</v>
      </c>
      <c r="G829" s="147">
        <f t="array" ref="G829">SUM(($M829=(C_A10a!$C$5:$C$1023))*($N829=(C_A10a!$D$5:H$1023))*(C_A10a!I$5:I$1023))</f>
        <v>0</v>
      </c>
      <c r="H829" s="147">
        <f t="array" ref="H829">SUM(($M829=(C_A10a!$C$5:$C$1023))*($N829=(C_A10a!$D$5:I$1023))*(C_A10a!J$5:J$1023))</f>
        <v>0</v>
      </c>
      <c r="I829" s="147">
        <f t="array" ref="I829">SUM(($M829=(C_A10a!$C$5:$C$1023))*($N829=(C_A10a!$D$5:J$1023))*(C_A10a!K$5:K$1023))</f>
        <v>0</v>
      </c>
      <c r="J829" s="147">
        <f t="array" ref="J829">SUM(($M829=(C_A10a!$C$5:$C$1023))*($N829=(C_A10a!$D$5:K$1023))*(C_A10a!L$5:L$1023))</f>
        <v>0</v>
      </c>
      <c r="K829" s="147">
        <f t="array" ref="K829">SUM(($M829=(C_A10a!$C$5:$C$1023))*($N829=(C_A10a!$D$5:L$1023))*(C_A10a!M$5:M$1023))</f>
        <v>0</v>
      </c>
      <c r="M829" s="295" t="s">
        <v>300</v>
      </c>
      <c r="N829" s="297" t="s">
        <v>42</v>
      </c>
      <c r="O829" s="17"/>
    </row>
    <row r="830" spans="1:15" x14ac:dyDescent="0.2">
      <c r="A830" s="401"/>
      <c r="B830" s="198" t="s">
        <v>10</v>
      </c>
      <c r="C830" s="197">
        <f t="shared" ref="C830:J830" si="126">SUM(C823:C829)</f>
        <v>1113.3771692630969</v>
      </c>
      <c r="D830" s="197">
        <f t="shared" si="126"/>
        <v>1107.1460419453479</v>
      </c>
      <c r="E830" s="197">
        <f t="shared" si="126"/>
        <v>1148.616914934443</v>
      </c>
      <c r="F830" s="197">
        <f t="shared" si="126"/>
        <v>903.74589302461391</v>
      </c>
      <c r="G830" s="197">
        <f t="shared" si="126"/>
        <v>807.09878269003605</v>
      </c>
      <c r="H830" s="197">
        <f t="shared" si="126"/>
        <v>727.98904204849498</v>
      </c>
      <c r="I830" s="197">
        <f t="shared" si="126"/>
        <v>639.90293599287702</v>
      </c>
      <c r="J830" s="197">
        <f t="shared" si="126"/>
        <v>563.47130670621698</v>
      </c>
      <c r="K830" s="197">
        <f>SUM(K823:K829)</f>
        <v>483.24584088194598</v>
      </c>
      <c r="O830" s="17"/>
    </row>
    <row r="831" spans="1:15" x14ac:dyDescent="0.2">
      <c r="A831" s="401" t="s">
        <v>301</v>
      </c>
      <c r="B831" s="286" t="s">
        <v>438</v>
      </c>
      <c r="C831" s="148">
        <f t="array" ref="C831">SUM(($M831=(C_A10a!$C$5:$C$1023))*($N831=(C_A10a!$D$5:D$1023))*(C_A10a!E$5:E$1023))</f>
        <v>309.87800521200001</v>
      </c>
      <c r="D831" s="148">
        <f t="array" ref="D831">SUM(($M831=(C_A10a!$C$5:$C$1023))*($N831=(C_A10a!$D$5:E$1023))*(C_A10a!F$5:F$1023))</f>
        <v>0</v>
      </c>
      <c r="E831" s="148">
        <f t="array" ref="E831">SUM(($M831=(C_A10a!$C$5:$C$1023))*($N831=(C_A10a!$D$5:F$1023))*(C_A10a!G$5:G$1023))</f>
        <v>270.78024840606798</v>
      </c>
      <c r="F831" s="148">
        <f t="array" ref="F831">SUM(($M831=(C_A10a!$C$5:$C$1023))*($N831=(C_A10a!$D$5:G$1023))*(C_A10a!H$5:H$1023))</f>
        <v>328.447011814326</v>
      </c>
      <c r="G831" s="148">
        <f t="array" ref="G831">SUM(($M831=(C_A10a!$C$5:$C$1023))*($N831=(C_A10a!$D$5:H$1023))*(C_A10a!I$5:I$1023))</f>
        <v>313.55689454953699</v>
      </c>
      <c r="H831" s="148">
        <f t="array" ref="H831">SUM(($M831=(C_A10a!$C$5:$C$1023))*($N831=(C_A10a!$D$5:I$1023))*(C_A10a!J$5:J$1023))</f>
        <v>445.08923044239998</v>
      </c>
      <c r="I831" s="148">
        <f t="array" ref="I831">SUM(($M831=(C_A10a!$C$5:$C$1023))*($N831=(C_A10a!$D$5:J$1023))*(C_A10a!K$5:K$1023))</f>
        <v>447.968044604537</v>
      </c>
      <c r="J831" s="148">
        <f t="array" ref="J831">SUM(($M831=(C_A10a!$C$5:$C$1023))*($N831=(C_A10a!$D$5:K$1023))*(C_A10a!L$5:L$1023))</f>
        <v>537.13040620722904</v>
      </c>
      <c r="K831" s="219">
        <f t="array" ref="K831">SUM(($M831=(C_A10a!$C$5:$C$1023))*($N831=(C_A10a!$D$5:L$1023))*(C_A10a!M$5:M$1023))</f>
        <v>549.55122413405195</v>
      </c>
      <c r="M831" s="295" t="s">
        <v>301</v>
      </c>
      <c r="N831" s="295" t="s">
        <v>427</v>
      </c>
      <c r="O831" s="17"/>
    </row>
    <row r="832" spans="1:15" x14ac:dyDescent="0.2">
      <c r="A832" s="401"/>
      <c r="B832" s="74" t="s">
        <v>312</v>
      </c>
      <c r="C832" s="147">
        <f t="array" ref="C832">SUM(($M832=(C_A10a!$C$5:$C$1023))*($N832=(C_A10a!$D$5:D$1023))*(C_A10a!E$5:E$1023))</f>
        <v>91.888704432000011</v>
      </c>
      <c r="D832" s="147">
        <f t="array" ref="D832">SUM(($M832=(C_A10a!$C$5:$C$1023))*($N832=(C_A10a!$D$5:E$1023))*(C_A10a!F$5:F$1023))</f>
        <v>92.88639101883399</v>
      </c>
      <c r="E832" s="147">
        <f t="array" ref="E832">SUM(($M832=(C_A10a!$C$5:$C$1023))*($N832=(C_A10a!$D$5:F$1023))*(C_A10a!G$5:G$1023))</f>
        <v>24.803494178241003</v>
      </c>
      <c r="F832" s="147">
        <f t="array" ref="F832">SUM(($M832=(C_A10a!$C$5:$C$1023))*($N832=(C_A10a!$D$5:G$1023))*(C_A10a!H$5:H$1023))</f>
        <v>14.021866625241001</v>
      </c>
      <c r="G832" s="147">
        <f t="array" ref="G832">SUM(($M832=(C_A10a!$C$5:$C$1023))*($N832=(C_A10a!$D$5:H$1023))*(C_A10a!I$5:I$1023))</f>
        <v>0.58111970294100002</v>
      </c>
      <c r="H832" s="147">
        <f t="array" ref="H832">SUM(($M832=(C_A10a!$C$5:$C$1023))*($N832=(C_A10a!$D$5:I$1023))*(C_A10a!J$5:J$1023))</f>
        <v>0.58111970294100002</v>
      </c>
      <c r="I832" s="147">
        <f t="array" ref="I832">SUM(($M832=(C_A10a!$C$5:$C$1023))*($N832=(C_A10a!$D$5:J$1023))*(C_A10a!K$5:K$1023))</f>
        <v>0.38741313529400001</v>
      </c>
      <c r="J832" s="147">
        <f t="array" ref="J832">SUM(($M832=(C_A10a!$C$5:$C$1023))*($N832=(C_A10a!$D$5:K$1023))*(C_A10a!L$5:L$1023))</f>
        <v>0</v>
      </c>
      <c r="K832" s="147">
        <f t="array" ref="K832">SUM(($M832=(C_A10a!$C$5:$C$1023))*($N832=(C_A10a!$D$5:L$1023))*(C_A10a!M$5:M$1023))</f>
        <v>0</v>
      </c>
      <c r="M832" s="295" t="s">
        <v>301</v>
      </c>
      <c r="N832" s="297" t="s">
        <v>40</v>
      </c>
      <c r="O832" s="17"/>
    </row>
    <row r="833" spans="1:15" x14ac:dyDescent="0.2">
      <c r="A833" s="401"/>
      <c r="B833" s="148" t="s">
        <v>313</v>
      </c>
      <c r="C833" s="148">
        <f t="array" ref="C833">SUM(($M833=(C_A10a!$C$5:$C$1023))*($N833=(C_A10a!$D$5:D$1023))*(C_A10a!E$5:E$1023))</f>
        <v>1651.7504615760001</v>
      </c>
      <c r="D833" s="148">
        <f t="array" ref="D833">SUM(($M833=(C_A10a!$C$5:$C$1023))*($N833=(C_A10a!$D$5:E$1023))*(C_A10a!F$5:F$1023))</f>
        <v>1727.9856579603297</v>
      </c>
      <c r="E833" s="148">
        <f t="array" ref="E833">SUM(($M833=(C_A10a!$C$5:$C$1023))*($N833=(C_A10a!$D$5:F$1023))*(C_A10a!G$5:G$1023))</f>
        <v>1748.6179186333222</v>
      </c>
      <c r="F833" s="148">
        <f t="array" ref="F833">SUM(($M833=(C_A10a!$C$5:$C$1023))*($N833=(C_A10a!$D$5:G$1023))*(C_A10a!H$5:H$1023))</f>
        <v>1571.4083972228659</v>
      </c>
      <c r="G833" s="148">
        <f t="array" ref="G833">SUM(($M833=(C_A10a!$C$5:$C$1023))*($N833=(C_A10a!$D$5:H$1023))*(C_A10a!I$5:I$1023))</f>
        <v>1565.9025958826728</v>
      </c>
      <c r="H833" s="148">
        <f t="array" ref="H833">SUM(($M833=(C_A10a!$C$5:$C$1023))*($N833=(C_A10a!$D$5:I$1023))*(C_A10a!J$5:J$1023))</f>
        <v>1577.666044459937</v>
      </c>
      <c r="I833" s="148">
        <f t="array" ref="I833">SUM(($M833=(C_A10a!$C$5:$C$1023))*($N833=(C_A10a!$D$5:J$1023))*(C_A10a!K$5:K$1023))</f>
        <v>1593.4732172937911</v>
      </c>
      <c r="J833" s="148">
        <f t="array" ref="J833">SUM(($M833=(C_A10a!$C$5:$C$1023))*($N833=(C_A10a!$D$5:K$1023))*(C_A10a!L$5:L$1023))</f>
        <v>1631.7988007691501</v>
      </c>
      <c r="K833" s="219">
        <f t="array" ref="K833">SUM(($M833=(C_A10a!$C$5:$C$1023))*($N833=(C_A10a!$D$5:L$1023))*(C_A10a!M$5:M$1023))</f>
        <v>1686.9397537155457</v>
      </c>
      <c r="M833" s="295" t="s">
        <v>301</v>
      </c>
      <c r="N833" s="297" t="s">
        <v>55</v>
      </c>
      <c r="O833" s="17"/>
    </row>
    <row r="834" spans="1:15" x14ac:dyDescent="0.2">
      <c r="A834" s="401"/>
      <c r="B834" s="74" t="s">
        <v>314</v>
      </c>
      <c r="C834" s="147">
        <f t="array" ref="C834">SUM(($M834=(C_A10a!$C$5:$C$1023))*($N834=(C_A10a!$D$5:D$1023))*(C_A10a!E$5:E$1023))</f>
        <v>1387.0280991960001</v>
      </c>
      <c r="D834" s="147">
        <f t="array" ref="D834">SUM(($M834=(C_A10a!$C$5:$C$1023))*($N834=(C_A10a!$D$5:E$1023))*(C_A10a!F$5:F$1023))</f>
        <v>1713.7133295334977</v>
      </c>
      <c r="E834" s="147">
        <f t="array" ref="E834">SUM(($M834=(C_A10a!$C$5:$C$1023))*($N834=(C_A10a!$D$5:F$1023))*(C_A10a!G$5:G$1023))</f>
        <v>1579.422635839232</v>
      </c>
      <c r="F834" s="147">
        <f t="array" ref="F834">SUM(($M834=(C_A10a!$C$5:$C$1023))*($N834=(C_A10a!$D$5:G$1023))*(C_A10a!H$5:H$1023))</f>
        <v>1265.1770821750222</v>
      </c>
      <c r="G834" s="147">
        <f t="array" ref="G834">SUM(($M834=(C_A10a!$C$5:$C$1023))*($N834=(C_A10a!$D$5:H$1023))*(C_A10a!I$5:I$1023))</f>
        <v>979.04950052811796</v>
      </c>
      <c r="H834" s="147">
        <f t="array" ref="H834">SUM(($M834=(C_A10a!$C$5:$C$1023))*($N834=(C_A10a!$D$5:I$1023))*(C_A10a!J$5:J$1023))</f>
        <v>798.11484305960289</v>
      </c>
      <c r="I834" s="147">
        <f t="array" ref="I834">SUM(($M834=(C_A10a!$C$5:$C$1023))*($N834=(C_A10a!$D$5:J$1023))*(C_A10a!K$5:K$1023))</f>
        <v>630.99318740083004</v>
      </c>
      <c r="J834" s="147">
        <f t="array" ref="J834">SUM(($M834=(C_A10a!$C$5:$C$1023))*($N834=(C_A10a!$D$5:K$1023))*(C_A10a!L$5:L$1023))</f>
        <v>346.41874264077001</v>
      </c>
      <c r="K834" s="147">
        <f t="array" ref="K834">SUM(($M834=(C_A10a!$C$5:$C$1023))*($N834=(C_A10a!$D$5:L$1023))*(C_A10a!M$5:M$1023))</f>
        <v>225.534275490841</v>
      </c>
      <c r="M834" s="295" t="s">
        <v>301</v>
      </c>
      <c r="N834" s="297" t="s">
        <v>41</v>
      </c>
      <c r="O834" s="17"/>
    </row>
    <row r="835" spans="1:15" x14ac:dyDescent="0.2">
      <c r="A835" s="401"/>
      <c r="B835" s="148" t="s">
        <v>315</v>
      </c>
      <c r="C835" s="148">
        <f t="array" ref="C835">SUM(($M835=(C_A10a!$C$5:$C$1023))*($N835=(C_A10a!$D$5:D$1023))*(C_A10a!E$5:E$1023))</f>
        <v>220.0050858816</v>
      </c>
      <c r="D835" s="148">
        <f t="array" ref="D835">SUM(($M835=(C_A10a!$C$5:$C$1023))*($N835=(C_A10a!$D$5:E$1023))*(C_A10a!F$5:F$1023))</f>
        <v>251.393021591913</v>
      </c>
      <c r="E835" s="148">
        <f t="array" ref="E835">SUM(($M835=(C_A10a!$C$5:$C$1023))*($N835=(C_A10a!$D$5:F$1023))*(C_A10a!G$5:G$1023))</f>
        <v>230.16025790667601</v>
      </c>
      <c r="F835" s="148">
        <f t="array" ref="F835">SUM(($M835=(C_A10a!$C$5:$C$1023))*($N835=(C_A10a!$D$5:G$1023))*(C_A10a!H$5:H$1023))</f>
        <v>240.62343472186998</v>
      </c>
      <c r="G835" s="148">
        <f t="array" ref="G835">SUM(($M835=(C_A10a!$C$5:$C$1023))*($N835=(C_A10a!$D$5:H$1023))*(C_A10a!I$5:I$1023))</f>
        <v>271.54857001180198</v>
      </c>
      <c r="H835" s="148">
        <f t="array" ref="H835">SUM(($M835=(C_A10a!$C$5:$C$1023))*($N835=(C_A10a!$D$5:I$1023))*(C_A10a!J$5:J$1023))</f>
        <v>217.962898574566</v>
      </c>
      <c r="I835" s="148">
        <f t="array" ref="I835">SUM(($M835=(C_A10a!$C$5:$C$1023))*($N835=(C_A10a!$D$5:J$1023))*(C_A10a!K$5:K$1023))</f>
        <v>204.94149614548897</v>
      </c>
      <c r="J835" s="148">
        <f t="array" ref="J835">SUM(($M835=(C_A10a!$C$5:$C$1023))*($N835=(C_A10a!$D$5:K$1023))*(C_A10a!L$5:L$1023))</f>
        <v>298.01345416128999</v>
      </c>
      <c r="K835" s="219">
        <f t="array" ref="K835">SUM(($M835=(C_A10a!$C$5:$C$1023))*($N835=(C_A10a!$D$5:L$1023))*(C_A10a!M$5:M$1023))</f>
        <v>316.76114971635201</v>
      </c>
      <c r="M835" s="295" t="s">
        <v>301</v>
      </c>
      <c r="N835" s="297" t="s">
        <v>56</v>
      </c>
      <c r="O835" s="17"/>
    </row>
    <row r="836" spans="1:15" x14ac:dyDescent="0.2">
      <c r="A836" s="401"/>
      <c r="B836" s="74" t="s">
        <v>316</v>
      </c>
      <c r="C836" s="147">
        <f t="array" ref="C836">SUM(($M836=(C_A10a!$C$5:$C$1023))*($N836=(C_A10a!$D$5:D$1023))*(C_A10a!E$5:E$1023))</f>
        <v>0</v>
      </c>
      <c r="D836" s="147">
        <f t="array" ref="D836">SUM(($M836=(C_A10a!$C$5:$C$1023))*($N836=(C_A10a!$D$5:E$1023))*(C_A10a!F$5:F$1023))</f>
        <v>0</v>
      </c>
      <c r="E836" s="147">
        <f t="array" ref="E836">SUM(($M836=(C_A10a!$C$5:$C$1023))*($N836=(C_A10a!$D$5:F$1023))*(C_A10a!G$5:G$1023))</f>
        <v>0</v>
      </c>
      <c r="F836" s="147">
        <f t="array" ref="F836">SUM(($M836=(C_A10a!$C$5:$C$1023))*($N836=(C_A10a!$D$5:G$1023))*(C_A10a!H$5:H$1023))</f>
        <v>0</v>
      </c>
      <c r="G836" s="147">
        <f t="array" ref="G836">SUM(($M836=(C_A10a!$C$5:$C$1023))*($N836=(C_A10a!$D$5:H$1023))*(C_A10a!I$5:I$1023))</f>
        <v>0</v>
      </c>
      <c r="H836" s="147">
        <f t="array" ref="H836">SUM(($M836=(C_A10a!$C$5:$C$1023))*($N836=(C_A10a!$D$5:I$1023))*(C_A10a!J$5:J$1023))</f>
        <v>0</v>
      </c>
      <c r="I836" s="147">
        <f t="array" ref="I836">SUM(($M836=(C_A10a!$C$5:$C$1023))*($N836=(C_A10a!$D$5:J$1023))*(C_A10a!K$5:K$1023))</f>
        <v>0</v>
      </c>
      <c r="J836" s="147">
        <f t="array" ref="J836">SUM(($M836=(C_A10a!$C$5:$C$1023))*($N836=(C_A10a!$D$5:K$1023))*(C_A10a!L$5:L$1023))</f>
        <v>0</v>
      </c>
      <c r="K836" s="147">
        <f t="array" ref="K836">SUM(($M836=(C_A10a!$C$5:$C$1023))*($N836=(C_A10a!$D$5:L$1023))*(C_A10a!M$5:M$1023))</f>
        <v>0</v>
      </c>
      <c r="M836" s="295" t="s">
        <v>301</v>
      </c>
      <c r="N836" s="297" t="s">
        <v>57</v>
      </c>
      <c r="O836" s="17"/>
    </row>
    <row r="837" spans="1:15" x14ac:dyDescent="0.2">
      <c r="A837" s="401"/>
      <c r="B837" s="148" t="s">
        <v>317</v>
      </c>
      <c r="C837" s="148">
        <f t="array" ref="C837">SUM(($M837=(C_A10a!$C$5:$C$1023))*($N837=(C_A10a!$D$5:D$1023))*(C_A10a!E$5:E$1023))</f>
        <v>1.4287036319999999</v>
      </c>
      <c r="D837" s="148">
        <f t="array" ref="D837">SUM(($M837=(C_A10a!$C$5:$C$1023))*($N837=(C_A10a!$D$5:E$1023))*(C_A10a!F$5:F$1023))</f>
        <v>12.125283648422</v>
      </c>
      <c r="E837" s="148">
        <f t="array" ref="E837">SUM(($M837=(C_A10a!$C$5:$C$1023))*($N837=(C_A10a!$D$5:F$1023))*(C_A10a!G$5:G$1023))</f>
        <v>0</v>
      </c>
      <c r="F837" s="148">
        <f t="array" ref="F837">SUM(($M837=(C_A10a!$C$5:$C$1023))*($N837=(C_A10a!$D$5:G$1023))*(C_A10a!H$5:H$1023))</f>
        <v>0</v>
      </c>
      <c r="G837" s="148">
        <f t="array" ref="G837">SUM(($M837=(C_A10a!$C$5:$C$1023))*($N837=(C_A10a!$D$5:H$1023))*(C_A10a!I$5:I$1023))</f>
        <v>13.156531537878999</v>
      </c>
      <c r="H837" s="148">
        <f t="array" ref="H837">SUM(($M837=(C_A10a!$C$5:$C$1023))*($N837=(C_A10a!$D$5:I$1023))*(C_A10a!J$5:J$1023))</f>
        <v>13.202991201439</v>
      </c>
      <c r="I837" s="148">
        <f t="array" ref="I837">SUM(($M837=(C_A10a!$C$5:$C$1023))*($N837=(C_A10a!$D$5:J$1023))*(C_A10a!K$5:K$1023))</f>
        <v>13.249450864999</v>
      </c>
      <c r="J837" s="148">
        <f t="array" ref="J837">SUM(($M837=(C_A10a!$C$5:$C$1023))*($N837=(C_A10a!$D$5:K$1023))*(C_A10a!L$5:L$1023))</f>
        <v>9.3544649729950002</v>
      </c>
      <c r="K837" s="219">
        <f t="array" ref="K837">SUM(($M837=(C_A10a!$C$5:$C$1023))*($N837=(C_A10a!$D$5:L$1023))*(C_A10a!M$5:M$1023))</f>
        <v>0.24043620096000001</v>
      </c>
      <c r="M837" s="295" t="s">
        <v>301</v>
      </c>
      <c r="N837" s="297" t="s">
        <v>42</v>
      </c>
      <c r="O837" s="17"/>
    </row>
    <row r="838" spans="1:15" x14ac:dyDescent="0.2">
      <c r="A838" s="401"/>
      <c r="B838" s="198" t="s">
        <v>10</v>
      </c>
      <c r="C838" s="197">
        <f t="shared" ref="C838:J838" si="127">SUM(C831:C837)</f>
        <v>3661.9790599295998</v>
      </c>
      <c r="D838" s="197">
        <f t="shared" si="127"/>
        <v>3798.1036837529964</v>
      </c>
      <c r="E838" s="197">
        <f t="shared" si="127"/>
        <v>3853.7845549635394</v>
      </c>
      <c r="F838" s="197">
        <f t="shared" si="127"/>
        <v>3419.6777925593256</v>
      </c>
      <c r="G838" s="197">
        <f t="shared" si="127"/>
        <v>3143.79521221295</v>
      </c>
      <c r="H838" s="197">
        <f t="shared" si="127"/>
        <v>3052.6171274408857</v>
      </c>
      <c r="I838" s="197">
        <f t="shared" si="127"/>
        <v>2891.0128094449401</v>
      </c>
      <c r="J838" s="197">
        <f t="shared" si="127"/>
        <v>2822.7158687514348</v>
      </c>
      <c r="K838" s="197">
        <f>SUM(K831:K837)</f>
        <v>2779.0268392577509</v>
      </c>
      <c r="O838" s="17"/>
    </row>
    <row r="839" spans="1:15" x14ac:dyDescent="0.2">
      <c r="A839" s="401" t="s">
        <v>303</v>
      </c>
      <c r="B839" s="286" t="s">
        <v>438</v>
      </c>
      <c r="C839" s="147">
        <f t="array" ref="C839">SUM(($M839=(C_A10a!$C$5:$C$1023))*($N839=(C_A10a!$D$5:D$1023))*(C_A10a!E$5:E$1023))</f>
        <v>522.68961603600098</v>
      </c>
      <c r="D839" s="147">
        <f t="array" ref="D839">SUM(($M839=(C_A10a!$C$5:$C$1023))*($N839=(C_A10a!$D$5:E$1023))*(C_A10a!F$5:F$1023))</f>
        <v>0</v>
      </c>
      <c r="E839" s="147">
        <f t="array" ref="E839">SUM(($M839=(C_A10a!$C$5:$C$1023))*($N839=(C_A10a!$D$5:F$1023))*(C_A10a!G$5:G$1023))</f>
        <v>84.736122526100004</v>
      </c>
      <c r="F839" s="147">
        <f t="array" ref="F839">SUM(($M839=(C_A10a!$C$5:$C$1023))*($N839=(C_A10a!$D$5:G$1023))*(C_A10a!H$5:H$1023))</f>
        <v>270.68636775231903</v>
      </c>
      <c r="G839" s="147">
        <f t="array" ref="G839">SUM(($M839=(C_A10a!$C$5:$C$1023))*($N839=(C_A10a!$D$5:H$1023))*(C_A10a!I$5:I$1023))</f>
        <v>124.12238641370701</v>
      </c>
      <c r="H839" s="147">
        <f t="array" ref="H839">SUM(($M839=(C_A10a!$C$5:$C$1023))*($N839=(C_A10a!$D$5:I$1023))*(C_A10a!J$5:J$1023))</f>
        <v>281.39965945800702</v>
      </c>
      <c r="I839" s="147">
        <f t="array" ref="I839">SUM(($M839=(C_A10a!$C$5:$C$1023))*($N839=(C_A10a!$D$5:J$1023))*(C_A10a!K$5:K$1023))</f>
        <v>218.623378491593</v>
      </c>
      <c r="J839" s="147">
        <f t="array" ref="J839">SUM(($M839=(C_A10a!$C$5:$C$1023))*($N839=(C_A10a!$D$5:K$1023))*(C_A10a!L$5:L$1023))</f>
        <v>382.86403801882102</v>
      </c>
      <c r="K839" s="147">
        <f t="array" ref="K839">SUM(($M839=(C_A10a!$C$5:$C$1023))*($N839=(C_A10a!$D$5:L$1023))*(C_A10a!M$5:M$1023))</f>
        <v>465.530056638068</v>
      </c>
      <c r="M839" s="295" t="s">
        <v>303</v>
      </c>
      <c r="N839" s="295" t="s">
        <v>427</v>
      </c>
      <c r="O839" s="17"/>
    </row>
    <row r="840" spans="1:15" x14ac:dyDescent="0.2">
      <c r="A840" s="401"/>
      <c r="B840" s="148" t="s">
        <v>312</v>
      </c>
      <c r="C840" s="148">
        <f t="array" ref="C840">SUM(($M840=(C_A10a!$C$5:$C$1023))*($N840=(C_A10a!$D$5:D$1023))*(C_A10a!E$5:E$1023))</f>
        <v>46.893499775999999</v>
      </c>
      <c r="D840" s="148">
        <f t="array" ref="D840">SUM(($M840=(C_A10a!$C$5:$C$1023))*($N840=(C_A10a!$D$5:E$1023))*(C_A10a!F$5:F$1023))</f>
        <v>45.814356774879997</v>
      </c>
      <c r="E840" s="148">
        <f t="array" ref="E840">SUM(($M840=(C_A10a!$C$5:$C$1023))*($N840=(C_A10a!$D$5:F$1023))*(C_A10a!G$5:G$1023))</f>
        <v>5.3637998333820001</v>
      </c>
      <c r="F840" s="148">
        <f t="array" ref="F840">SUM(($M840=(C_A10a!$C$5:$C$1023))*($N840=(C_A10a!$D$5:G$1023))*(C_A10a!H$5:H$1023))</f>
        <v>13.482239319991001</v>
      </c>
      <c r="G840" s="148">
        <f t="array" ref="G840">SUM(($M840=(C_A10a!$C$5:$C$1023))*($N840=(C_A10a!$D$5:H$1023))*(C_A10a!I$5:I$1023))</f>
        <v>8.5728290052489999</v>
      </c>
      <c r="H840" s="148">
        <f t="array" ref="H840">SUM(($M840=(C_A10a!$C$5:$C$1023))*($N840=(C_A10a!$D$5:I$1023))*(C_A10a!J$5:J$1023))</f>
        <v>7.5458416861339996</v>
      </c>
      <c r="I840" s="148">
        <f t="array" ref="I840">SUM(($M840=(C_A10a!$C$5:$C$1023))*($N840=(C_A10a!$D$5:J$1023))*(C_A10a!K$5:K$1023))</f>
        <v>4.6115451684010003</v>
      </c>
      <c r="J840" s="148">
        <f t="array" ref="J840">SUM(($M840=(C_A10a!$C$5:$C$1023))*($N840=(C_A10a!$D$5:K$1023))*(C_A10a!L$5:L$1023))</f>
        <v>1.268721899485</v>
      </c>
      <c r="K840" s="219">
        <f t="array" ref="K840">SUM(($M840=(C_A10a!$C$5:$C$1023))*($N840=(C_A10a!$D$5:L$1023))*(C_A10a!M$5:M$1023))</f>
        <v>0.85781870200999999</v>
      </c>
      <c r="M840" s="295" t="s">
        <v>303</v>
      </c>
      <c r="N840" s="297" t="s">
        <v>40</v>
      </c>
      <c r="O840" s="17"/>
    </row>
    <row r="841" spans="1:15" x14ac:dyDescent="0.2">
      <c r="A841" s="401"/>
      <c r="B841" s="74" t="s">
        <v>313</v>
      </c>
      <c r="C841" s="147">
        <f t="array" ref="C841">SUM(($M841=(C_A10a!$C$5:$C$1023))*($N841=(C_A10a!$D$5:D$1023))*(C_A10a!E$5:E$1023))</f>
        <v>474.81745176000004</v>
      </c>
      <c r="D841" s="147">
        <f t="array" ref="D841">SUM(($M841=(C_A10a!$C$5:$C$1023))*($N841=(C_A10a!$D$5:E$1023))*(C_A10a!F$5:F$1023))</f>
        <v>611.24445380948612</v>
      </c>
      <c r="E841" s="147">
        <f t="array" ref="E841">SUM(($M841=(C_A10a!$C$5:$C$1023))*($N841=(C_A10a!$D$5:F$1023))*(C_A10a!G$5:G$1023))</f>
        <v>565.27141856085098</v>
      </c>
      <c r="F841" s="147">
        <f t="array" ref="F841">SUM(($M841=(C_A10a!$C$5:$C$1023))*($N841=(C_A10a!$D$5:G$1023))*(C_A10a!H$5:H$1023))</f>
        <v>507.63335611466499</v>
      </c>
      <c r="G841" s="147">
        <f t="array" ref="G841">SUM(($M841=(C_A10a!$C$5:$C$1023))*($N841=(C_A10a!$D$5:H$1023))*(C_A10a!I$5:I$1023))</f>
        <v>476.59188988306005</v>
      </c>
      <c r="H841" s="147">
        <f t="array" ref="H841">SUM(($M841=(C_A10a!$C$5:$C$1023))*($N841=(C_A10a!$D$5:I$1023))*(C_A10a!J$5:J$1023))</f>
        <v>430.48019574885501</v>
      </c>
      <c r="I841" s="147">
        <f t="array" ref="I841">SUM(($M841=(C_A10a!$C$5:$C$1023))*($N841=(C_A10a!$D$5:J$1023))*(C_A10a!K$5:K$1023))</f>
        <v>414.93110974015696</v>
      </c>
      <c r="J841" s="147">
        <f t="array" ref="J841">SUM(($M841=(C_A10a!$C$5:$C$1023))*($N841=(C_A10a!$D$5:K$1023))*(C_A10a!L$5:L$1023))</f>
        <v>326.27352942192698</v>
      </c>
      <c r="K841" s="147">
        <f t="array" ref="K841">SUM(($M841=(C_A10a!$C$5:$C$1023))*($N841=(C_A10a!$D$5:L$1023))*(C_A10a!M$5:M$1023))</f>
        <v>246.47405776421203</v>
      </c>
      <c r="M841" s="295" t="s">
        <v>303</v>
      </c>
      <c r="N841" s="297" t="s">
        <v>55</v>
      </c>
      <c r="O841" s="17"/>
    </row>
    <row r="842" spans="1:15" x14ac:dyDescent="0.2">
      <c r="A842" s="401"/>
      <c r="B842" s="148" t="s">
        <v>314</v>
      </c>
      <c r="C842" s="148">
        <f t="array" ref="C842">SUM(($M842=(C_A10a!$C$5:$C$1023))*($N842=(C_A10a!$D$5:D$1023))*(C_A10a!E$5:E$1023))</f>
        <v>352.06235981999998</v>
      </c>
      <c r="D842" s="148">
        <f t="array" ref="D842">SUM(($M842=(C_A10a!$C$5:$C$1023))*($N842=(C_A10a!$D$5:E$1023))*(C_A10a!F$5:F$1023))</f>
        <v>321.38839055253095</v>
      </c>
      <c r="E842" s="148">
        <f t="array" ref="E842">SUM(($M842=(C_A10a!$C$5:$C$1023))*($N842=(C_A10a!$D$5:F$1023))*(C_A10a!G$5:G$1023))</f>
        <v>301.88816525106301</v>
      </c>
      <c r="F842" s="148">
        <f t="array" ref="F842">SUM(($M842=(C_A10a!$C$5:$C$1023))*($N842=(C_A10a!$D$5:G$1023))*(C_A10a!H$5:H$1023))</f>
        <v>196.51051496400899</v>
      </c>
      <c r="G842" s="148">
        <f t="array" ref="G842">SUM(($M842=(C_A10a!$C$5:$C$1023))*($N842=(C_A10a!$D$5:H$1023))*(C_A10a!I$5:I$1023))</f>
        <v>241.263272315611</v>
      </c>
      <c r="H842" s="148">
        <f t="array" ref="H842">SUM(($M842=(C_A10a!$C$5:$C$1023))*($N842=(C_A10a!$D$5:I$1023))*(C_A10a!J$5:J$1023))</f>
        <v>129.73081101192599</v>
      </c>
      <c r="I842" s="148">
        <f t="array" ref="I842">SUM(($M842=(C_A10a!$C$5:$C$1023))*($N842=(C_A10a!$D$5:J$1023))*(C_A10a!K$5:K$1023))</f>
        <v>160.81471633519502</v>
      </c>
      <c r="J842" s="148">
        <f t="array" ref="J842">SUM(($M842=(C_A10a!$C$5:$C$1023))*($N842=(C_A10a!$D$5:K$1023))*(C_A10a!L$5:L$1023))</f>
        <v>80.977748604490998</v>
      </c>
      <c r="K842" s="219">
        <f t="array" ref="K842">SUM(($M842=(C_A10a!$C$5:$C$1023))*($N842=(C_A10a!$D$5:L$1023))*(C_A10a!M$5:M$1023))</f>
        <v>71.169860103540003</v>
      </c>
      <c r="M842" s="295" t="s">
        <v>303</v>
      </c>
      <c r="N842" s="297" t="s">
        <v>41</v>
      </c>
      <c r="O842" s="17"/>
    </row>
    <row r="843" spans="1:15" x14ac:dyDescent="0.2">
      <c r="A843" s="401"/>
      <c r="B843" s="74" t="s">
        <v>315</v>
      </c>
      <c r="C843" s="147">
        <f t="array" ref="C843">SUM(($M843=(C_A10a!$C$5:$C$1023))*($N843=(C_A10a!$D$5:D$1023))*(C_A10a!E$5:E$1023))</f>
        <v>87.61359644640001</v>
      </c>
      <c r="D843" s="147">
        <f t="array" ref="D843">SUM(($M843=(C_A10a!$C$5:$C$1023))*($N843=(C_A10a!$D$5:E$1023))*(C_A10a!F$5:F$1023))</f>
        <v>226.46718008845397</v>
      </c>
      <c r="E843" s="147">
        <f t="array" ref="E843">SUM(($M843=(C_A10a!$C$5:$C$1023))*($N843=(C_A10a!$D$5:F$1023))*(C_A10a!G$5:G$1023))</f>
        <v>210.99460289329798</v>
      </c>
      <c r="F843" s="147">
        <f t="array" ref="F843">SUM(($M843=(C_A10a!$C$5:$C$1023))*($N843=(C_A10a!$D$5:G$1023))*(C_A10a!H$5:H$1023))</f>
        <v>161.399555742312</v>
      </c>
      <c r="G843" s="147">
        <f t="array" ref="G843">SUM(($M843=(C_A10a!$C$5:$C$1023))*($N843=(C_A10a!$D$5:H$1023))*(C_A10a!I$5:I$1023))</f>
        <v>188.34152009870598</v>
      </c>
      <c r="H843" s="147">
        <f t="array" ref="H843">SUM(($M843=(C_A10a!$C$5:$C$1023))*($N843=(C_A10a!$D$5:I$1023))*(C_A10a!J$5:J$1023))</f>
        <v>165.99029898081301</v>
      </c>
      <c r="I843" s="147">
        <f t="array" ref="I843">SUM(($M843=(C_A10a!$C$5:$C$1023))*($N843=(C_A10a!$D$5:J$1023))*(C_A10a!K$5:K$1023))</f>
        <v>135.034362613344</v>
      </c>
      <c r="J843" s="147">
        <f t="array" ref="J843">SUM(($M843=(C_A10a!$C$5:$C$1023))*($N843=(C_A10a!$D$5:K$1023))*(C_A10a!L$5:L$1023))</f>
        <v>134.69989273038999</v>
      </c>
      <c r="K843" s="147">
        <f t="array" ref="K843">SUM(($M843=(C_A10a!$C$5:$C$1023))*($N843=(C_A10a!$D$5:L$1023))*(C_A10a!M$5:M$1023))</f>
        <v>114.271201310504</v>
      </c>
      <c r="M843" s="295" t="s">
        <v>303</v>
      </c>
      <c r="N843" s="297" t="s">
        <v>56</v>
      </c>
      <c r="O843" s="17"/>
    </row>
    <row r="844" spans="1:15" x14ac:dyDescent="0.2">
      <c r="A844" s="401"/>
      <c r="B844" s="148" t="s">
        <v>316</v>
      </c>
      <c r="C844" s="148">
        <f t="array" ref="C844">SUM(($M844=(C_A10a!$C$5:$C$1023))*($N844=(C_A10a!$D$5:D$1023))*(C_A10a!E$5:E$1023))</f>
        <v>0</v>
      </c>
      <c r="D844" s="148">
        <f t="array" ref="D844">SUM(($M844=(C_A10a!$C$5:$C$1023))*($N844=(C_A10a!$D$5:E$1023))*(C_A10a!F$5:F$1023))</f>
        <v>0</v>
      </c>
      <c r="E844" s="148">
        <f t="array" ref="E844">SUM(($M844=(C_A10a!$C$5:$C$1023))*($N844=(C_A10a!$D$5:F$1023))*(C_A10a!G$5:G$1023))</f>
        <v>0</v>
      </c>
      <c r="F844" s="148">
        <f t="array" ref="F844">SUM(($M844=(C_A10a!$C$5:$C$1023))*($N844=(C_A10a!$D$5:G$1023))*(C_A10a!H$5:H$1023))</f>
        <v>0</v>
      </c>
      <c r="G844" s="148">
        <f t="array" ref="G844">SUM(($M844=(C_A10a!$C$5:$C$1023))*($N844=(C_A10a!$D$5:H$1023))*(C_A10a!I$5:I$1023))</f>
        <v>0</v>
      </c>
      <c r="H844" s="148">
        <f t="array" ref="H844">SUM(($M844=(C_A10a!$C$5:$C$1023))*($N844=(C_A10a!$D$5:I$1023))*(C_A10a!J$5:J$1023))</f>
        <v>0</v>
      </c>
      <c r="I844" s="148">
        <f t="array" ref="I844">SUM(($M844=(C_A10a!$C$5:$C$1023))*($N844=(C_A10a!$D$5:J$1023))*(C_A10a!K$5:K$1023))</f>
        <v>0</v>
      </c>
      <c r="J844" s="148">
        <f t="array" ref="J844">SUM(($M844=(C_A10a!$C$5:$C$1023))*($N844=(C_A10a!$D$5:K$1023))*(C_A10a!L$5:L$1023))</f>
        <v>0</v>
      </c>
      <c r="K844" s="219">
        <f t="array" ref="K844">SUM(($M844=(C_A10a!$C$5:$C$1023))*($N844=(C_A10a!$D$5:L$1023))*(C_A10a!M$5:M$1023))</f>
        <v>0</v>
      </c>
      <c r="M844" s="295" t="s">
        <v>303</v>
      </c>
      <c r="N844" s="297" t="s">
        <v>57</v>
      </c>
      <c r="O844" s="17"/>
    </row>
    <row r="845" spans="1:15" x14ac:dyDescent="0.2">
      <c r="A845" s="401"/>
      <c r="B845" s="74" t="s">
        <v>317</v>
      </c>
      <c r="C845" s="147">
        <f t="array" ref="C845">SUM(($M845=(C_A10a!$C$5:$C$1023))*($N845=(C_A10a!$D$5:D$1023))*(C_A10a!E$5:E$1023))</f>
        <v>0</v>
      </c>
      <c r="D845" s="147">
        <f t="array" ref="D845">SUM(($M845=(C_A10a!$C$5:$C$1023))*($N845=(C_A10a!$D$5:E$1023))*(C_A10a!F$5:F$1023))</f>
        <v>0</v>
      </c>
      <c r="E845" s="147">
        <f t="array" ref="E845">SUM(($M845=(C_A10a!$C$5:$C$1023))*($N845=(C_A10a!$D$5:F$1023))*(C_A10a!G$5:G$1023))</f>
        <v>0</v>
      </c>
      <c r="F845" s="147">
        <f t="array" ref="F845">SUM(($M845=(C_A10a!$C$5:$C$1023))*($N845=(C_A10a!$D$5:G$1023))*(C_A10a!H$5:H$1023))</f>
        <v>0</v>
      </c>
      <c r="G845" s="147">
        <f t="array" ref="G845">SUM(($M845=(C_A10a!$C$5:$C$1023))*($N845=(C_A10a!$D$5:H$1023))*(C_A10a!I$5:I$1023))</f>
        <v>0</v>
      </c>
      <c r="H845" s="147">
        <f t="array" ref="H845">SUM(($M845=(C_A10a!$C$5:$C$1023))*($N845=(C_A10a!$D$5:I$1023))*(C_A10a!J$5:J$1023))</f>
        <v>0</v>
      </c>
      <c r="I845" s="147">
        <f t="array" ref="I845">SUM(($M845=(C_A10a!$C$5:$C$1023))*($N845=(C_A10a!$D$5:J$1023))*(C_A10a!K$5:K$1023))</f>
        <v>0</v>
      </c>
      <c r="J845" s="147">
        <f t="array" ref="J845">SUM(($M845=(C_A10a!$C$5:$C$1023))*($N845=(C_A10a!$D$5:K$1023))*(C_A10a!L$5:L$1023))</f>
        <v>0</v>
      </c>
      <c r="K845" s="147">
        <f t="array" ref="K845">SUM(($M845=(C_A10a!$C$5:$C$1023))*($N845=(C_A10a!$D$5:L$1023))*(C_A10a!M$5:M$1023))</f>
        <v>0</v>
      </c>
      <c r="M845" s="295" t="s">
        <v>303</v>
      </c>
      <c r="N845" s="297" t="s">
        <v>42</v>
      </c>
      <c r="O845" s="17"/>
    </row>
    <row r="846" spans="1:15" x14ac:dyDescent="0.2">
      <c r="A846" s="401"/>
      <c r="B846" s="199" t="s">
        <v>10</v>
      </c>
      <c r="C846" s="200">
        <f t="shared" ref="C846:J846" si="128">SUM(C839:C845)</f>
        <v>1484.0765238384008</v>
      </c>
      <c r="D846" s="200">
        <f t="shared" si="128"/>
        <v>1204.914381225351</v>
      </c>
      <c r="E846" s="200">
        <f t="shared" si="128"/>
        <v>1168.2541090646939</v>
      </c>
      <c r="F846" s="200">
        <f t="shared" si="128"/>
        <v>1149.7120338932959</v>
      </c>
      <c r="G846" s="200">
        <f t="shared" si="128"/>
        <v>1038.891897716333</v>
      </c>
      <c r="H846" s="200">
        <f t="shared" si="128"/>
        <v>1015.146806885735</v>
      </c>
      <c r="I846" s="200">
        <f t="shared" si="128"/>
        <v>934.01511234868997</v>
      </c>
      <c r="J846" s="200">
        <f t="shared" si="128"/>
        <v>926.08393067511406</v>
      </c>
      <c r="K846" s="200">
        <f>SUM(K839:K845)</f>
        <v>898.30299451833412</v>
      </c>
      <c r="O846" s="17"/>
    </row>
    <row r="847" spans="1:15" x14ac:dyDescent="0.2">
      <c r="A847" s="401" t="s">
        <v>302</v>
      </c>
      <c r="B847" s="286" t="s">
        <v>438</v>
      </c>
      <c r="C847" s="147">
        <f t="array" ref="C847">SUM(($M847=(C_A10a!$C$5:$C$1023))*($N847=(C_A10a!$D$5:D$1023))*(C_A10a!E$5:E$1023))</f>
        <v>6.3232403039999996</v>
      </c>
      <c r="D847" s="147">
        <f t="array" ref="D847">SUM(($M847=(C_A10a!$C$5:$C$1023))*($N847=(C_A10a!$D$5:E$1023))*(C_A10a!F$5:F$1023))</f>
        <v>6.5419709011479998</v>
      </c>
      <c r="E847" s="147">
        <f t="array" ref="E847">SUM(($M847=(C_A10a!$C$5:$C$1023))*($N847=(C_A10a!$D$5:F$1023))*(C_A10a!G$5:G$1023))</f>
        <v>6.9658501019030004</v>
      </c>
      <c r="F847" s="147">
        <f t="array" ref="F847">SUM(($M847=(C_A10a!$C$5:$C$1023))*($N847=(C_A10a!$D$5:G$1023))*(C_A10a!H$5:H$1023))</f>
        <v>7.354781582407</v>
      </c>
      <c r="G847" s="147">
        <f t="array" ref="G847">SUM(($M847=(C_A10a!$C$5:$C$1023))*($N847=(C_A10a!$D$5:H$1023))*(C_A10a!I$5:I$1023))</f>
        <v>7.7550128745420004</v>
      </c>
      <c r="H847" s="147">
        <f t="array" ref="H847">SUM(($M847=(C_A10a!$C$5:$C$1023))*($N847=(C_A10a!$D$5:I$1023))*(C_A10a!J$5:J$1023))</f>
        <v>8.1995377387169999</v>
      </c>
      <c r="I847" s="147">
        <f t="array" ref="I847">SUM(($M847=(C_A10a!$C$5:$C$1023))*($N847=(C_A10a!$D$5:J$1023))*(C_A10a!K$5:K$1023))</f>
        <v>8.6756950920179996</v>
      </c>
      <c r="J847" s="147">
        <f t="array" ref="J847">SUM(($M847=(C_A10a!$C$5:$C$1023))*($N847=(C_A10a!$D$5:K$1023))*(C_A10a!L$5:L$1023))</f>
        <v>9.1219718184170002</v>
      </c>
      <c r="K847" s="147">
        <f t="array" ref="K847">SUM(($M847=(C_A10a!$C$5:$C$1023))*($N847=(C_A10a!$D$5:L$1023))*(C_A10a!M$5:M$1023))</f>
        <v>9.601914016244999</v>
      </c>
      <c r="M847" s="295" t="s">
        <v>302</v>
      </c>
      <c r="N847" s="295" t="s">
        <v>427</v>
      </c>
      <c r="O847" s="17"/>
    </row>
    <row r="848" spans="1:15" x14ac:dyDescent="0.2">
      <c r="A848" s="401"/>
      <c r="B848" s="210" t="s">
        <v>312</v>
      </c>
      <c r="C848" s="210">
        <f t="array" ref="C848">SUM(($M848=(C_A10a!$C$5:$C$1023))*($N848=(C_A10a!$D$5:D$1023))*(C_A10a!E$5:E$1023))</f>
        <v>4.1780077200000001</v>
      </c>
      <c r="D848" s="210">
        <f t="array" ref="D848">SUM(($M848=(C_A10a!$C$5:$C$1023))*($N848=(C_A10a!$D$5:E$1023))*(C_A10a!F$5:F$1023))</f>
        <v>4.4067506558550003</v>
      </c>
      <c r="E848" s="210">
        <f t="array" ref="E848">SUM(($M848=(C_A10a!$C$5:$C$1023))*($N848=(C_A10a!$D$5:F$1023))*(C_A10a!G$5:G$1023))</f>
        <v>4.7175223208930008</v>
      </c>
      <c r="F848" s="210">
        <f t="array" ref="F848">SUM(($M848=(C_A10a!$C$5:$C$1023))*($N848=(C_A10a!$D$5:G$1023))*(C_A10a!H$5:H$1023))</f>
        <v>5.0559203174509992</v>
      </c>
      <c r="G848" s="210">
        <f t="array" ref="G848">SUM(($M848=(C_A10a!$C$5:$C$1023))*($N848=(C_A10a!$D$5:H$1023))*(C_A10a!I$5:I$1023))</f>
        <v>5.4140461914809999</v>
      </c>
      <c r="H848" s="210">
        <f t="array" ref="H848">SUM(($M848=(C_A10a!$C$5:$C$1023))*($N848=(C_A10a!$D$5:I$1023))*(C_A10a!J$5:J$1023))</f>
        <v>5.72351359508</v>
      </c>
      <c r="I848" s="210">
        <f t="array" ref="I848">SUM(($M848=(C_A10a!$C$5:$C$1023))*($N848=(C_A10a!$D$5:J$1023))*(C_A10a!K$5:K$1023))</f>
        <v>6.0488029879010003</v>
      </c>
      <c r="J848" s="210">
        <f t="array" ref="J848">SUM(($M848=(C_A10a!$C$5:$C$1023))*($N848=(C_A10a!$D$5:K$1023))*(C_A10a!L$5:L$1023))</f>
        <v>6.3632731221759995</v>
      </c>
      <c r="K848" s="219">
        <f t="array" ref="K848">SUM(($M848=(C_A10a!$C$5:$C$1023))*($N848=(C_A10a!$D$5:L$1023))*(C_A10a!M$5:M$1023))</f>
        <v>6.6927919864880003</v>
      </c>
      <c r="M848" s="295" t="s">
        <v>302</v>
      </c>
      <c r="N848" s="297" t="s">
        <v>40</v>
      </c>
      <c r="O848" s="17"/>
    </row>
    <row r="849" spans="1:15" x14ac:dyDescent="0.2">
      <c r="A849" s="401"/>
      <c r="B849" s="74" t="s">
        <v>313</v>
      </c>
      <c r="C849" s="147">
        <f t="array" ref="C849">SUM(($M849=(C_A10a!$C$5:$C$1023))*($N849=(C_A10a!$D$5:D$1023))*(C_A10a!E$5:E$1023))</f>
        <v>26.410523140278997</v>
      </c>
      <c r="D849" s="147">
        <f t="array" ref="D849">SUM(($M849=(C_A10a!$C$5:$C$1023))*($N849=(C_A10a!$D$5:E$1023))*(C_A10a!F$5:F$1023))</f>
        <v>28.211722926982002</v>
      </c>
      <c r="E849" s="147">
        <f t="array" ref="E849">SUM(($M849=(C_A10a!$C$5:$C$1023))*($N849=(C_A10a!$D$5:F$1023))*(C_A10a!G$5:G$1023))</f>
        <v>29.859797613796999</v>
      </c>
      <c r="F849" s="147">
        <f t="array" ref="F849">SUM(($M849=(C_A10a!$C$5:$C$1023))*($N849=(C_A10a!$D$5:G$1023))*(C_A10a!H$5:H$1023))</f>
        <v>31.948512469060997</v>
      </c>
      <c r="G849" s="147">
        <f t="array" ref="G849">SUM(($M849=(C_A10a!$C$5:$C$1023))*($N849=(C_A10a!$D$5:H$1023))*(C_A10a!I$5:I$1023))</f>
        <v>34.150241816327998</v>
      </c>
      <c r="H849" s="147">
        <f t="array" ref="H849">SUM(($M849=(C_A10a!$C$5:$C$1023))*($N849=(C_A10a!$D$5:I$1023))*(C_A10a!J$5:J$1023))</f>
        <v>36.082547522407999</v>
      </c>
      <c r="I849" s="147">
        <f t="array" ref="I849">SUM(($M849=(C_A10a!$C$5:$C$1023))*($N849=(C_A10a!$D$5:J$1023))*(C_A10a!K$5:K$1023))</f>
        <v>38.111509242383995</v>
      </c>
      <c r="J849" s="147">
        <f t="array" ref="J849">SUM(($M849=(C_A10a!$C$5:$C$1023))*($N849=(C_A10a!$D$5:K$1023))*(C_A10a!L$5:L$1023))</f>
        <v>39.959691033327999</v>
      </c>
      <c r="K849" s="147">
        <f t="array" ref="K849">SUM(($M849=(C_A10a!$C$5:$C$1023))*($N849=(C_A10a!$D$5:L$1023))*(C_A10a!M$5:M$1023))</f>
        <v>41.889929609058996</v>
      </c>
      <c r="M849" s="295" t="s">
        <v>302</v>
      </c>
      <c r="N849" s="297" t="s">
        <v>55</v>
      </c>
      <c r="O849" s="17"/>
    </row>
    <row r="850" spans="1:15" x14ac:dyDescent="0.2">
      <c r="A850" s="401"/>
      <c r="B850" s="210" t="s">
        <v>314</v>
      </c>
      <c r="C850" s="210">
        <f t="array" ref="C850">SUM(($M850=(C_A10a!$C$5:$C$1023))*($N850=(C_A10a!$D$5:D$1023))*(C_A10a!E$5:E$1023))</f>
        <v>165.597737112</v>
      </c>
      <c r="D850" s="210">
        <f t="array" ref="D850">SUM(($M850=(C_A10a!$C$5:$C$1023))*($N850=(C_A10a!$D$5:E$1023))*(C_A10a!F$5:F$1023))</f>
        <v>176.14520457479901</v>
      </c>
      <c r="E850" s="210">
        <f t="array" ref="E850">SUM(($M850=(C_A10a!$C$5:$C$1023))*($N850=(C_A10a!$D$5:F$1023))*(C_A10a!G$5:G$1023))</f>
        <v>188.80636880497099</v>
      </c>
      <c r="F850" s="210">
        <f t="array" ref="F850">SUM(($M850=(C_A10a!$C$5:$C$1023))*($N850=(C_A10a!$D$5:G$1023))*(C_A10a!H$5:H$1023))</f>
        <v>202.06069046032701</v>
      </c>
      <c r="G850" s="210">
        <f t="array" ref="G850">SUM(($M850=(C_A10a!$C$5:$C$1023))*($N850=(C_A10a!$D$5:H$1023))*(C_A10a!I$5:I$1023))</f>
        <v>216.042189976033</v>
      </c>
      <c r="H850" s="210">
        <f t="array" ref="H850">SUM(($M850=(C_A10a!$C$5:$C$1023))*($N850=(C_A10a!$D$5:I$1023))*(C_A10a!J$5:J$1023))</f>
        <v>229.40540935308198</v>
      </c>
      <c r="I850" s="210">
        <f t="array" ref="I850">SUM(($M850=(C_A10a!$C$5:$C$1023))*($N850=(C_A10a!$D$5:J$1023))*(C_A10a!K$5:K$1023))</f>
        <v>243.52214454437802</v>
      </c>
      <c r="J850" s="210">
        <f t="array" ref="J850">SUM(($M850=(C_A10a!$C$5:$C$1023))*($N850=(C_A10a!$D$5:K$1023))*(C_A10a!L$5:L$1023))</f>
        <v>257.92733229838899</v>
      </c>
      <c r="K850" s="219">
        <f t="array" ref="K850">SUM(($M850=(C_A10a!$C$5:$C$1023))*($N850=(C_A10a!$D$5:L$1023))*(C_A10a!M$5:M$1023))</f>
        <v>273.13218617808701</v>
      </c>
      <c r="M850" s="295" t="s">
        <v>302</v>
      </c>
      <c r="N850" s="297" t="s">
        <v>41</v>
      </c>
      <c r="O850" s="17"/>
    </row>
    <row r="851" spans="1:15" x14ac:dyDescent="0.2">
      <c r="A851" s="401"/>
      <c r="B851" s="74" t="s">
        <v>315</v>
      </c>
      <c r="C851" s="147">
        <f t="array" ref="C851">SUM(($M851=(C_A10a!$C$5:$C$1023))*($N851=(C_A10a!$D$5:D$1023))*(C_A10a!E$5:E$1023))</f>
        <v>0</v>
      </c>
      <c r="D851" s="147">
        <f t="array" ref="D851">SUM(($M851=(C_A10a!$C$5:$C$1023))*($N851=(C_A10a!$D$5:E$1023))*(C_A10a!F$5:F$1023))</f>
        <v>0</v>
      </c>
      <c r="E851" s="147">
        <f t="array" ref="E851">SUM(($M851=(C_A10a!$C$5:$C$1023))*($N851=(C_A10a!$D$5:F$1023))*(C_A10a!G$5:G$1023))</f>
        <v>0</v>
      </c>
      <c r="F851" s="147">
        <f t="array" ref="F851">SUM(($M851=(C_A10a!$C$5:$C$1023))*($N851=(C_A10a!$D$5:G$1023))*(C_A10a!H$5:H$1023))</f>
        <v>0</v>
      </c>
      <c r="G851" s="147">
        <f t="array" ref="G851">SUM(($M851=(C_A10a!$C$5:$C$1023))*($N851=(C_A10a!$D$5:H$1023))*(C_A10a!I$5:I$1023))</f>
        <v>0</v>
      </c>
      <c r="H851" s="147">
        <f t="array" ref="H851">SUM(($M851=(C_A10a!$C$5:$C$1023))*($N851=(C_A10a!$D$5:I$1023))*(C_A10a!J$5:J$1023))</f>
        <v>0</v>
      </c>
      <c r="I851" s="147">
        <f t="array" ref="I851">SUM(($M851=(C_A10a!$C$5:$C$1023))*($N851=(C_A10a!$D$5:J$1023))*(C_A10a!K$5:K$1023))</f>
        <v>0</v>
      </c>
      <c r="J851" s="147">
        <f t="array" ref="J851">SUM(($M851=(C_A10a!$C$5:$C$1023))*($N851=(C_A10a!$D$5:K$1023))*(C_A10a!L$5:L$1023))</f>
        <v>0</v>
      </c>
      <c r="K851" s="147">
        <f t="array" ref="K851">SUM(($M851=(C_A10a!$C$5:$C$1023))*($N851=(C_A10a!$D$5:L$1023))*(C_A10a!M$5:M$1023))</f>
        <v>0</v>
      </c>
      <c r="M851" s="295" t="s">
        <v>302</v>
      </c>
      <c r="N851" s="297" t="s">
        <v>56</v>
      </c>
      <c r="O851" s="17"/>
    </row>
    <row r="852" spans="1:15" x14ac:dyDescent="0.2">
      <c r="A852" s="401"/>
      <c r="B852" s="210" t="s">
        <v>316</v>
      </c>
      <c r="C852" s="210">
        <f t="array" ref="C852">SUM(($M852=(C_A10a!$C$5:$C$1023))*($N852=(C_A10a!$D$5:D$1023))*(C_A10a!E$5:E$1023))</f>
        <v>0</v>
      </c>
      <c r="D852" s="210">
        <f t="array" ref="D852">SUM(($M852=(C_A10a!$C$5:$C$1023))*($N852=(C_A10a!$D$5:E$1023))*(C_A10a!F$5:F$1023))</f>
        <v>0</v>
      </c>
      <c r="E852" s="210">
        <f t="array" ref="E852">SUM(($M852=(C_A10a!$C$5:$C$1023))*($N852=(C_A10a!$D$5:F$1023))*(C_A10a!G$5:G$1023))</f>
        <v>0</v>
      </c>
      <c r="F852" s="210">
        <f t="array" ref="F852">SUM(($M852=(C_A10a!$C$5:$C$1023))*($N852=(C_A10a!$D$5:G$1023))*(C_A10a!H$5:H$1023))</f>
        <v>0</v>
      </c>
      <c r="G852" s="210">
        <f t="array" ref="G852">SUM(($M852=(C_A10a!$C$5:$C$1023))*($N852=(C_A10a!$D$5:H$1023))*(C_A10a!I$5:I$1023))</f>
        <v>0</v>
      </c>
      <c r="H852" s="210">
        <f t="array" ref="H852">SUM(($M852=(C_A10a!$C$5:$C$1023))*($N852=(C_A10a!$D$5:I$1023))*(C_A10a!J$5:J$1023))</f>
        <v>0</v>
      </c>
      <c r="I852" s="210">
        <f t="array" ref="I852">SUM(($M852=(C_A10a!$C$5:$C$1023))*($N852=(C_A10a!$D$5:J$1023))*(C_A10a!K$5:K$1023))</f>
        <v>0</v>
      </c>
      <c r="J852" s="210">
        <f t="array" ref="J852">SUM(($M852=(C_A10a!$C$5:$C$1023))*($N852=(C_A10a!$D$5:K$1023))*(C_A10a!L$5:L$1023))</f>
        <v>0</v>
      </c>
      <c r="K852" s="219">
        <f t="array" ref="K852">SUM(($M852=(C_A10a!$C$5:$C$1023))*($N852=(C_A10a!$D$5:L$1023))*(C_A10a!M$5:M$1023))</f>
        <v>0</v>
      </c>
      <c r="M852" s="295" t="s">
        <v>302</v>
      </c>
      <c r="N852" s="297" t="s">
        <v>57</v>
      </c>
      <c r="O852" s="17"/>
    </row>
    <row r="853" spans="1:15" x14ac:dyDescent="0.2">
      <c r="A853" s="401"/>
      <c r="B853" s="74" t="s">
        <v>317</v>
      </c>
      <c r="C853" s="147">
        <f t="array" ref="C853">SUM(($M853=(C_A10a!$C$5:$C$1023))*($N853=(C_A10a!$D$5:D$1023))*(C_A10a!E$5:E$1023))</f>
        <v>0</v>
      </c>
      <c r="D853" s="147">
        <f t="array" ref="D853">SUM(($M853=(C_A10a!$C$5:$C$1023))*($N853=(C_A10a!$D$5:E$1023))*(C_A10a!F$5:F$1023))</f>
        <v>0</v>
      </c>
      <c r="E853" s="147">
        <f t="array" ref="E853">SUM(($M853=(C_A10a!$C$5:$C$1023))*($N853=(C_A10a!$D$5:F$1023))*(C_A10a!G$5:G$1023))</f>
        <v>0</v>
      </c>
      <c r="F853" s="147">
        <f t="array" ref="F853">SUM(($M853=(C_A10a!$C$5:$C$1023))*($N853=(C_A10a!$D$5:G$1023))*(C_A10a!H$5:H$1023))</f>
        <v>0</v>
      </c>
      <c r="G853" s="147">
        <f t="array" ref="G853">SUM(($M853=(C_A10a!$C$5:$C$1023))*($N853=(C_A10a!$D$5:H$1023))*(C_A10a!I$5:I$1023))</f>
        <v>0</v>
      </c>
      <c r="H853" s="147">
        <f t="array" ref="H853">SUM(($M853=(C_A10a!$C$5:$C$1023))*($N853=(C_A10a!$D$5:I$1023))*(C_A10a!J$5:J$1023))</f>
        <v>0</v>
      </c>
      <c r="I853" s="147">
        <f t="array" ref="I853">SUM(($M853=(C_A10a!$C$5:$C$1023))*($N853=(C_A10a!$D$5:J$1023))*(C_A10a!K$5:K$1023))</f>
        <v>0</v>
      </c>
      <c r="J853" s="147">
        <f t="array" ref="J853">SUM(($M853=(C_A10a!$C$5:$C$1023))*($N853=(C_A10a!$D$5:K$1023))*(C_A10a!L$5:L$1023))</f>
        <v>0</v>
      </c>
      <c r="K853" s="147">
        <f t="array" ref="K853">SUM(($M853=(C_A10a!$C$5:$C$1023))*($N853=(C_A10a!$D$5:L$1023))*(C_A10a!M$5:M$1023))</f>
        <v>0</v>
      </c>
      <c r="M853" s="295" t="s">
        <v>302</v>
      </c>
      <c r="N853" s="297" t="s">
        <v>42</v>
      </c>
      <c r="O853" s="17"/>
    </row>
    <row r="854" spans="1:15" x14ac:dyDescent="0.2">
      <c r="A854" s="401"/>
      <c r="B854" s="199" t="s">
        <v>10</v>
      </c>
      <c r="C854" s="200">
        <f t="shared" ref="C854:J854" si="129">SUM(C847:C853)</f>
        <v>202.50950827627901</v>
      </c>
      <c r="D854" s="200">
        <f t="shared" si="129"/>
        <v>215.30564905878401</v>
      </c>
      <c r="E854" s="200">
        <f t="shared" si="129"/>
        <v>230.34953884156397</v>
      </c>
      <c r="F854" s="200">
        <f t="shared" si="129"/>
        <v>246.41990482924601</v>
      </c>
      <c r="G854" s="200">
        <f t="shared" si="129"/>
        <v>263.361490858384</v>
      </c>
      <c r="H854" s="200">
        <f t="shared" si="129"/>
        <v>279.41100820928699</v>
      </c>
      <c r="I854" s="200">
        <f t="shared" si="129"/>
        <v>296.358151866681</v>
      </c>
      <c r="J854" s="200">
        <f t="shared" si="129"/>
        <v>313.37226827231001</v>
      </c>
      <c r="K854" s="200">
        <f>SUM(K847:K853)</f>
        <v>331.31682178987899</v>
      </c>
      <c r="O854" s="17"/>
    </row>
    <row r="855" spans="1:15" x14ac:dyDescent="0.2">
      <c r="B855" s="213" t="s">
        <v>10</v>
      </c>
      <c r="C855" s="202">
        <f>C854+C846+C838+C830+C822+C814+C806</f>
        <v>13351.130796622001</v>
      </c>
      <c r="D855" s="202">
        <f t="shared" ref="D855:J855" si="130">D854+D846+D838+D830+D822+D814+D806</f>
        <v>13255.901387727234</v>
      </c>
      <c r="E855" s="202">
        <f t="shared" si="130"/>
        <v>13554.352026106939</v>
      </c>
      <c r="F855" s="202">
        <f t="shared" si="130"/>
        <v>13045.126841243975</v>
      </c>
      <c r="G855" s="202">
        <f t="shared" si="130"/>
        <v>12721.888392295075</v>
      </c>
      <c r="H855" s="202">
        <f t="shared" si="130"/>
        <v>12793.904888504367</v>
      </c>
      <c r="I855" s="202">
        <f t="shared" si="130"/>
        <v>12614.200638505183</v>
      </c>
      <c r="J855" s="202">
        <f t="shared" si="130"/>
        <v>12748.395501698418</v>
      </c>
      <c r="K855" s="202">
        <f>K854+K846+K838+K830+K822+K814+K806</f>
        <v>12738.818562380784</v>
      </c>
      <c r="O855" s="17"/>
    </row>
    <row r="856" spans="1:15" x14ac:dyDescent="0.2">
      <c r="B856" s="304"/>
      <c r="C856" s="305"/>
      <c r="D856" s="305"/>
      <c r="E856" s="305"/>
      <c r="F856" s="305"/>
      <c r="G856" s="305"/>
      <c r="H856" s="305"/>
      <c r="I856" s="305"/>
      <c r="J856" s="305"/>
      <c r="K856" s="305"/>
      <c r="O856" s="17"/>
    </row>
    <row r="857" spans="1:15" x14ac:dyDescent="0.2"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O857" s="17"/>
    </row>
    <row r="858" spans="1:15" x14ac:dyDescent="0.2">
      <c r="B858" s="277" t="s">
        <v>318</v>
      </c>
      <c r="C858" s="14"/>
      <c r="D858" s="14"/>
      <c r="E858" s="14"/>
      <c r="F858" s="14"/>
      <c r="G858" s="14"/>
      <c r="H858" s="14"/>
      <c r="I858" s="14"/>
      <c r="J858" s="14"/>
      <c r="K858" s="14"/>
      <c r="O858" s="17"/>
    </row>
    <row r="859" spans="1:15" x14ac:dyDescent="0.2">
      <c r="A859" s="2" t="s">
        <v>518</v>
      </c>
      <c r="B859" s="276" t="s">
        <v>471</v>
      </c>
      <c r="C859" s="15"/>
      <c r="D859" s="15"/>
      <c r="E859" s="15"/>
      <c r="F859" s="15"/>
      <c r="G859" s="15"/>
      <c r="H859" s="15"/>
      <c r="I859" s="15"/>
      <c r="J859" s="15"/>
      <c r="K859" s="15"/>
      <c r="O859" s="17"/>
    </row>
    <row r="860" spans="1:15" x14ac:dyDescent="0.2">
      <c r="B860" s="187"/>
      <c r="C860" s="263">
        <v>2010</v>
      </c>
      <c r="D860" s="263">
        <v>2015</v>
      </c>
      <c r="E860" s="263">
        <v>2020</v>
      </c>
      <c r="F860" s="263">
        <v>2025</v>
      </c>
      <c r="G860" s="263">
        <v>2030</v>
      </c>
      <c r="H860" s="263">
        <v>2035</v>
      </c>
      <c r="I860" s="263">
        <v>2040</v>
      </c>
      <c r="J860" s="263">
        <v>2045</v>
      </c>
      <c r="K860" s="263">
        <v>2050</v>
      </c>
      <c r="O860" s="17"/>
    </row>
    <row r="861" spans="1:15" x14ac:dyDescent="0.2">
      <c r="A861" s="397" t="s">
        <v>66</v>
      </c>
      <c r="B861" s="286" t="s">
        <v>469</v>
      </c>
      <c r="C861" s="148">
        <f t="array" ref="C861">SUM(($M861=(C_A10b!$C$5:$C$1000))*($N861=(C_A10b!$D$5:D$1000))*(C_A10b!E$5:E$1000))</f>
        <v>83.894344775999997</v>
      </c>
      <c r="D861" s="148">
        <f t="array" ref="D861">SUM(($M861=(C_A10b!$C$5:$C$1000))*($N861=(C_A10b!$D$5:E$1000))*(C_A10b!F$5:F$1000))</f>
        <v>86.129730087767001</v>
      </c>
      <c r="E861" s="148">
        <f t="array" ref="E861">SUM(($M861=(C_A10b!$C$5:$C$1000))*($N861=(C_A10b!$D$5:F$1000))*(C_A10b!G$5:G$1000))</f>
        <v>90.444706168910997</v>
      </c>
      <c r="F861" s="148">
        <f t="array" ref="F861">SUM(($M861=(C_A10b!$C$5:$C$1000))*($N861=(C_A10b!$D$5:G$1000))*(C_A10b!H$5:H$1000))</f>
        <v>88.117350028015991</v>
      </c>
      <c r="G861" s="148">
        <f t="array" ref="G861">SUM(($M861=(C_A10b!$C$5:$C$1000))*($N861=(C_A10b!$D$5:H$1000))*(C_A10b!I$5:I$1000))</f>
        <v>87.983106651805997</v>
      </c>
      <c r="H861" s="148">
        <f t="array" ref="H861">SUM(($M861=(C_A10b!$C$5:$C$1000))*($N861=(C_A10b!$D$5:I$1000))*(C_A10b!J$5:J$1000))</f>
        <v>90.112983240104995</v>
      </c>
      <c r="I861" s="148">
        <f t="array" ref="I861">SUM(($M861=(C_A10b!$C$5:$C$1000))*($N861=(C_A10b!$D$5:J$1000))*(C_A10b!K$5:K$1000))</f>
        <v>92.286995100660988</v>
      </c>
      <c r="J861" s="148">
        <f t="array" ref="J861">SUM(($M861=(C_A10b!$C$5:$C$1000))*($N861=(C_A10b!$D$5:K$1000))*(C_A10b!L$5:L$1000))</f>
        <v>94.753165617733998</v>
      </c>
      <c r="K861" s="219">
        <f t="array" ref="K861">SUM(($M861=(C_A10b!$C$5:$C$1000))*($N861=(C_A10b!$D$5:L$1000))*(C_A10b!M$5:M$1000))</f>
        <v>97.613201841348001</v>
      </c>
      <c r="M861" s="295" t="s">
        <v>54</v>
      </c>
      <c r="N861" s="295" t="s">
        <v>427</v>
      </c>
      <c r="O861" s="17"/>
    </row>
    <row r="862" spans="1:15" x14ac:dyDescent="0.2">
      <c r="A862" s="398"/>
      <c r="B862" s="74" t="s">
        <v>19</v>
      </c>
      <c r="C862" s="147">
        <f t="array" ref="C862">SUM(($M862=(C_A10b!$C$5:$C$1000))*($N862=(C_A10b!$D$5:D$1000))*(C_A10b!E$5:E$1000))</f>
        <v>56.632750200000004</v>
      </c>
      <c r="D862" s="147">
        <f t="array" ref="D862">SUM(($M862=(C_A10b!$C$5:$C$1000))*($N862=(C_A10b!$D$5:E$1000))*(C_A10b!F$5:F$1000))</f>
        <v>56.750583545424</v>
      </c>
      <c r="E862" s="147">
        <f t="array" ref="E862">SUM(($M862=(C_A10b!$C$5:$C$1000))*($N862=(C_A10b!$D$5:F$1000))*(C_A10b!G$5:G$1000))</f>
        <v>50.687738435645997</v>
      </c>
      <c r="F862" s="147">
        <f t="array" ref="F862">SUM(($M862=(C_A10b!$C$5:$C$1000))*($N862=(C_A10b!$D$5:G$1000))*(C_A10b!H$5:H$1000))</f>
        <v>50.804576243199996</v>
      </c>
      <c r="G862" s="147">
        <f t="array" ref="G862">SUM(($M862=(C_A10b!$C$5:$C$1000))*($N862=(C_A10b!$D$5:H$1000))*(C_A10b!I$5:I$1000))</f>
        <v>45.340371349333999</v>
      </c>
      <c r="H862" s="147">
        <f t="array" ref="H862">SUM(($M862=(C_A10b!$C$5:$C$1000))*($N862=(C_A10b!$D$5:I$1000))*(C_A10b!J$5:J$1000))</f>
        <v>43.460368938072996</v>
      </c>
      <c r="I862" s="147">
        <f t="array" ref="I862">SUM(($M862=(C_A10b!$C$5:$C$1000))*($N862=(C_A10b!$D$5:J$1000))*(C_A10b!K$5:K$1000))</f>
        <v>42.230030166052003</v>
      </c>
      <c r="J862" s="147">
        <f t="array" ref="J862">SUM(($M862=(C_A10b!$C$5:$C$1000))*($N862=(C_A10b!$D$5:K$1000))*(C_A10b!L$5:L$1000))</f>
        <v>41.196549104284998</v>
      </c>
      <c r="K862" s="147">
        <f t="array" ref="K862">SUM(($M862=(C_A10b!$C$5:$C$1000))*($N862=(C_A10b!$D$5:L$1000))*(C_A10b!M$5:M$1000))</f>
        <v>40.489821904798994</v>
      </c>
      <c r="M862" s="295" t="s">
        <v>54</v>
      </c>
      <c r="N862" s="295" t="s">
        <v>40</v>
      </c>
      <c r="O862" s="17"/>
    </row>
    <row r="863" spans="1:15" x14ac:dyDescent="0.2">
      <c r="A863" s="398"/>
      <c r="B863" s="286" t="s">
        <v>63</v>
      </c>
      <c r="C863" s="148">
        <f t="array" ref="C863">SUM(($M863=(C_A10b!$C$5:$C$1000))*($N863=(C_A10b!$D$5:D$1000))*(C_A10b!E$5:E$1000))</f>
        <v>185.74487078851297</v>
      </c>
      <c r="D863" s="148">
        <f t="array" ref="D863">SUM(($M863=(C_A10b!$C$5:$C$1000))*($N863=(C_A10b!$D$5:E$1000))*(C_A10b!F$5:F$1000))</f>
        <v>197.29243229547501</v>
      </c>
      <c r="E863" s="148">
        <f t="array" ref="E863">SUM(($M863=(C_A10b!$C$5:$C$1000))*($N863=(C_A10b!$D$5:F$1000))*(C_A10b!G$5:G$1000))</f>
        <v>206.46756406164099</v>
      </c>
      <c r="F863" s="148">
        <f t="array" ref="F863">SUM(($M863=(C_A10b!$C$5:$C$1000))*($N863=(C_A10b!$D$5:G$1000))*(C_A10b!H$5:H$1000))</f>
        <v>223.76894444457099</v>
      </c>
      <c r="G863" s="148">
        <f t="array" ref="G863">SUM(($M863=(C_A10b!$C$5:$C$1000))*($N863=(C_A10b!$D$5:H$1000))*(C_A10b!I$5:I$1000))</f>
        <v>240.05298542435898</v>
      </c>
      <c r="H863" s="148">
        <f t="array" ref="H863">SUM(($M863=(C_A10b!$C$5:$C$1000))*($N863=(C_A10b!$D$5:I$1000))*(C_A10b!J$5:J$1000))</f>
        <v>261.36270441014602</v>
      </c>
      <c r="I863" s="148">
        <f t="array" ref="I863">SUM(($M863=(C_A10b!$C$5:$C$1000))*($N863=(C_A10b!$D$5:J$1000))*(C_A10b!K$5:K$1000))</f>
        <v>286.58602070301396</v>
      </c>
      <c r="J863" s="148">
        <f t="array" ref="J863">SUM(($M863=(C_A10b!$C$5:$C$1000))*($N863=(C_A10b!$D$5:K$1000))*(C_A10b!L$5:L$1000))</f>
        <v>298.64771463179</v>
      </c>
      <c r="K863" s="219">
        <f t="array" ref="K863">SUM(($M863=(C_A10b!$C$5:$C$1000))*($N863=(C_A10b!$D$5:L$1000))*(C_A10b!M$5:M$1000))</f>
        <v>312.40884252927401</v>
      </c>
      <c r="M863" s="295" t="s">
        <v>54</v>
      </c>
      <c r="N863" s="295" t="s">
        <v>55</v>
      </c>
      <c r="O863" s="17"/>
    </row>
    <row r="864" spans="1:15" x14ac:dyDescent="0.2">
      <c r="A864" s="398"/>
      <c r="B864" s="74" t="s">
        <v>393</v>
      </c>
      <c r="C864" s="147">
        <f t="array" ref="C864">SUM(($M864=(C_A10b!$C$5:$C$1000))*($N864=(C_A10b!$D$5:D$1000))*(C_A10b!E$5:E$1000))</f>
        <v>153.20292505199996</v>
      </c>
      <c r="D864" s="147">
        <f t="array" ref="D864">SUM(($M864=(C_A10b!$C$5:$C$1000))*($N864=(C_A10b!$D$5:E$1000))*(C_A10b!F$5:F$1000))</f>
        <v>147.33934819867201</v>
      </c>
      <c r="E864" s="147">
        <f t="array" ref="E864">SUM(($M864=(C_A10b!$C$5:$C$1000))*($N864=(C_A10b!$D$5:F$1000))*(C_A10b!G$5:G$1000))</f>
        <v>151.97275558145901</v>
      </c>
      <c r="F864" s="147">
        <f t="array" ref="F864">SUM(($M864=(C_A10b!$C$5:$C$1000))*($N864=(C_A10b!$D$5:G$1000))*(C_A10b!H$5:H$1000))</f>
        <v>161.64934405483598</v>
      </c>
      <c r="G864" s="147">
        <f t="array" ref="G864">SUM(($M864=(C_A10b!$C$5:$C$1000))*($N864=(C_A10b!$D$5:H$1000))*(C_A10b!I$5:I$1000))</f>
        <v>166.34358735271397</v>
      </c>
      <c r="H864" s="147">
        <f t="array" ref="H864">SUM(($M864=(C_A10b!$C$5:$C$1000))*($N864=(C_A10b!$D$5:I$1000))*(C_A10b!J$5:J$1000))</f>
        <v>174.41032478950302</v>
      </c>
      <c r="I864" s="147">
        <f t="array" ref="I864">SUM(($M864=(C_A10b!$C$5:$C$1000))*($N864=(C_A10b!$D$5:J$1000))*(C_A10b!K$5:K$1000))</f>
        <v>183.89176255621203</v>
      </c>
      <c r="J864" s="147">
        <f t="array" ref="J864">SUM(($M864=(C_A10b!$C$5:$C$1000))*($N864=(C_A10b!$D$5:K$1000))*(C_A10b!L$5:L$1000))</f>
        <v>195.162988705571</v>
      </c>
      <c r="K864" s="147">
        <f t="array" ref="K864">SUM(($M864=(C_A10b!$C$5:$C$1000))*($N864=(C_A10b!$D$5:L$1000))*(C_A10b!M$5:M$1000))</f>
        <v>209.116893420113</v>
      </c>
      <c r="M864" s="295" t="s">
        <v>54</v>
      </c>
      <c r="N864" s="295" t="s">
        <v>41</v>
      </c>
      <c r="O864" s="17"/>
    </row>
    <row r="865" spans="1:15" x14ac:dyDescent="0.2">
      <c r="A865" s="398"/>
      <c r="B865" s="286" t="s">
        <v>64</v>
      </c>
      <c r="C865" s="148">
        <f t="array" ref="C865">SUM(($M865=(C_A10b!$C$5:$C$1000))*($N865=(C_A10b!$D$5:D$1000))*(C_A10b!E$5:E$1000))</f>
        <v>12.379633192</v>
      </c>
      <c r="D865" s="148">
        <f t="array" ref="D865">SUM(($M865=(C_A10b!$C$5:$C$1000))*($N865=(C_A10b!$D$5:E$1000))*(C_A10b!F$5:F$1000))</f>
        <v>12.706582970876999</v>
      </c>
      <c r="E865" s="148">
        <f t="array" ref="E865">SUM(($M865=(C_A10b!$C$5:$C$1000))*($N865=(C_A10b!$D$5:F$1000))*(C_A10b!G$5:G$1000))</f>
        <v>12.667702848935999</v>
      </c>
      <c r="F865" s="148">
        <f t="array" ref="F865">SUM(($M865=(C_A10b!$C$5:$C$1000))*($N865=(C_A10b!$D$5:G$1000))*(C_A10b!H$5:H$1000))</f>
        <v>13.063092758987999</v>
      </c>
      <c r="G865" s="148">
        <f t="array" ref="G865">SUM(($M865=(C_A10b!$C$5:$C$1000))*($N865=(C_A10b!$D$5:H$1000))*(C_A10b!I$5:I$1000))</f>
        <v>13.153927317265001</v>
      </c>
      <c r="H865" s="148">
        <f t="array" ref="H865">SUM(($M865=(C_A10b!$C$5:$C$1000))*($N865=(C_A10b!$D$5:I$1000))*(C_A10b!J$5:J$1000))</f>
        <v>13.533768476241001</v>
      </c>
      <c r="I865" s="148">
        <f t="array" ref="I865">SUM(($M865=(C_A10b!$C$5:$C$1000))*($N865=(C_A10b!$D$5:J$1000))*(C_A10b!K$5:K$1000))</f>
        <v>14.027124251002</v>
      </c>
      <c r="J865" s="148">
        <f t="array" ref="J865">SUM(($M865=(C_A10b!$C$5:$C$1000))*($N865=(C_A10b!$D$5:K$1000))*(C_A10b!L$5:L$1000))</f>
        <v>14.640455073479</v>
      </c>
      <c r="K865" s="219">
        <f t="array" ref="K865">SUM(($M865=(C_A10b!$C$5:$C$1000))*($N865=(C_A10b!$D$5:L$1000))*(C_A10b!M$5:M$1000))</f>
        <v>15.385036276647</v>
      </c>
      <c r="M865" s="295" t="s">
        <v>54</v>
      </c>
      <c r="N865" s="295" t="s">
        <v>56</v>
      </c>
      <c r="O865" s="17"/>
    </row>
    <row r="866" spans="1:15" x14ac:dyDescent="0.2">
      <c r="A866" s="398"/>
      <c r="B866" s="286" t="s">
        <v>296</v>
      </c>
      <c r="C866" s="148">
        <f t="array" ref="C866">SUM(($M866=(C_A10b!$C$5:$C$1000))*($N866=(C_A10b!$D$5:D$1000))*(C_A10b!E$5:E$1000))</f>
        <v>561.64303630000006</v>
      </c>
      <c r="D866" s="148">
        <f t="array" ref="D866">SUM(($M866=(C_A10b!$C$5:$C$1000))*($N866=(C_A10b!$D$5:E$1000))*(C_A10b!F$5:F$1000))</f>
        <v>587.15604844834297</v>
      </c>
      <c r="E866" s="148">
        <f t="array" ref="E866">SUM(($M866=(C_A10b!$C$5:$C$1000))*($N866=(C_A10b!$D$5:F$1000))*(C_A10b!G$5:G$1000))</f>
        <v>593.78080316340413</v>
      </c>
      <c r="F866" s="148">
        <f t="array" ref="F866">SUM(($M866=(C_A10b!$C$5:$C$1000))*($N866=(C_A10b!$D$5:G$1000))*(C_A10b!H$5:H$1000))</f>
        <v>628.16071578175001</v>
      </c>
      <c r="G866" s="148">
        <f t="array" ref="G866">SUM(($M866=(C_A10b!$C$5:$C$1000))*($N866=(C_A10b!$D$5:H$1000))*(C_A10b!I$5:I$1000))</f>
        <v>646.17156626798601</v>
      </c>
      <c r="H866" s="148">
        <f t="array" ref="H866">SUM(($M866=(C_A10b!$C$5:$C$1000))*($N866=(C_A10b!$D$5:I$1000))*(C_A10b!J$5:J$1000))</f>
        <v>673.07165343788392</v>
      </c>
      <c r="I866" s="148">
        <f t="array" ref="I866">SUM(($M866=(C_A10b!$C$5:$C$1000))*($N866=(C_A10b!$D$5:J$1000))*(C_A10b!K$5:K$1000))</f>
        <v>702.38666565309597</v>
      </c>
      <c r="J866" s="148">
        <f t="array" ref="J866">SUM(($M866=(C_A10b!$C$5:$C$1000))*($N866=(C_A10b!$D$5:K$1000))*(C_A10b!L$5:L$1000))</f>
        <v>732.84329010874205</v>
      </c>
      <c r="K866" s="219">
        <f t="array" ref="K866">SUM(($M866=(C_A10b!$C$5:$C$1000))*($N866=(C_A10b!$D$5:L$1000))*(C_A10b!M$5:M$1000))</f>
        <v>765.52617093620108</v>
      </c>
      <c r="M866" s="295" t="s">
        <v>54</v>
      </c>
      <c r="N866" s="295" t="s">
        <v>57</v>
      </c>
      <c r="O866" s="17"/>
    </row>
    <row r="867" spans="1:15" x14ac:dyDescent="0.2">
      <c r="A867" s="398"/>
      <c r="B867" s="74" t="s">
        <v>65</v>
      </c>
      <c r="C867" s="147">
        <f t="array" ref="C867">SUM(($M867=(C_A10b!$C$5:$C$1000))*($N867=(C_A10b!$D$5:D$1000))*(C_A10b!E$5:E$1000))</f>
        <v>0</v>
      </c>
      <c r="D867" s="147">
        <f t="array" ref="D867">SUM(($M867=(C_A10b!$C$5:$C$1000))*($N867=(C_A10b!$D$5:E$1000))*(C_A10b!F$5:F$1000))</f>
        <v>0</v>
      </c>
      <c r="E867" s="147">
        <f t="array" ref="E867">SUM(($M867=(C_A10b!$C$5:$C$1000))*($N867=(C_A10b!$D$5:F$1000))*(C_A10b!G$5:G$1000))</f>
        <v>0</v>
      </c>
      <c r="F867" s="147">
        <f t="array" ref="F867">SUM(($M867=(C_A10b!$C$5:$C$1000))*($N867=(C_A10b!$D$5:G$1000))*(C_A10b!H$5:H$1000))</f>
        <v>0</v>
      </c>
      <c r="G867" s="147">
        <f t="array" ref="G867">SUM(($M867=(C_A10b!$C$5:$C$1000))*($N867=(C_A10b!$D$5:H$1000))*(C_A10b!I$5:I$1000))</f>
        <v>0</v>
      </c>
      <c r="H867" s="147">
        <f t="array" ref="H867">SUM(($M867=(C_A10b!$C$5:$C$1000))*($N867=(C_A10b!$D$5:I$1000))*(C_A10b!J$5:J$1000))</f>
        <v>0</v>
      </c>
      <c r="I867" s="147">
        <f t="array" ref="I867">SUM(($M867=(C_A10b!$C$5:$C$1000))*($N867=(C_A10b!$D$5:J$1000))*(C_A10b!K$5:K$1000))</f>
        <v>0</v>
      </c>
      <c r="J867" s="147">
        <f t="array" ref="J867">SUM(($M867=(C_A10b!$C$5:$C$1000))*($N867=(C_A10b!$D$5:K$1000))*(C_A10b!L$5:L$1000))</f>
        <v>0</v>
      </c>
      <c r="K867" s="147">
        <f t="array" ref="K867">SUM(($M867=(C_A10b!$C$5:$C$1000))*($N867=(C_A10b!$D$5:L$1000))*(C_A10b!M$5:M$1000))</f>
        <v>0</v>
      </c>
      <c r="M867" s="295" t="s">
        <v>54</v>
      </c>
      <c r="N867" s="295" t="s">
        <v>62</v>
      </c>
      <c r="O867" s="17"/>
    </row>
    <row r="868" spans="1:15" x14ac:dyDescent="0.2">
      <c r="A868" s="398"/>
      <c r="B868" s="74" t="s">
        <v>470</v>
      </c>
      <c r="C868" s="147">
        <f t="array" ref="C868">SUM(($M868=(C_A10b!$C$5:$C$1000))*($N868=(C_A10b!$D$5:D$1000))*(C_A10b!E$5:E$1000))</f>
        <v>2.9394232400000004</v>
      </c>
      <c r="D868" s="147">
        <f t="array" ref="D868">SUM(($M868=(C_A10b!$C$5:$C$1000))*($N868=(C_A10b!$D$5:E$1000))*(C_A10b!F$5:F$1000))</f>
        <v>3.0142468745250004</v>
      </c>
      <c r="E868" s="147">
        <f t="array" ref="E868">SUM(($M868=(C_A10b!$C$5:$C$1000))*($N868=(C_A10b!$D$5:F$1000))*(C_A10b!G$5:G$1000))</f>
        <v>2.8131174218020005</v>
      </c>
      <c r="F868" s="147">
        <f t="array" ref="F868">SUM(($M868=(C_A10b!$C$5:$C$1000))*($N868=(C_A10b!$D$5:G$1000))*(C_A10b!H$5:H$1000))</f>
        <v>2.9192203310130003</v>
      </c>
      <c r="G868" s="147">
        <f t="array" ref="G868">SUM(($M868=(C_A10b!$C$5:$C$1000))*($N868=(C_A10b!$D$5:H$1000))*(C_A10b!I$5:I$1000))</f>
        <v>2.9189787721609997</v>
      </c>
      <c r="H868" s="147">
        <f t="array" ref="H868">SUM(($M868=(C_A10b!$C$5:$C$1000))*($N868=(C_A10b!$D$5:I$1000))*(C_A10b!J$5:J$1000))</f>
        <v>2.9839709416920002</v>
      </c>
      <c r="I868" s="147">
        <f t="array" ref="I868">SUM(($M868=(C_A10b!$C$5:$C$1000))*($N868=(C_A10b!$D$5:J$1000))*(C_A10b!K$5:K$1000))</f>
        <v>3.0646301366140003</v>
      </c>
      <c r="J868" s="147">
        <f t="array" ref="J868">SUM(($M868=(C_A10b!$C$5:$C$1000))*($N868=(C_A10b!$D$5:K$1000))*(C_A10b!L$5:L$1000))</f>
        <v>3.1570221714829998</v>
      </c>
      <c r="K868" s="147">
        <f t="array" ref="K868">SUM(($M868=(C_A10b!$C$5:$C$1000))*($N868=(C_A10b!$D$5:L$1000))*(C_A10b!M$5:M$1000))</f>
        <v>3.2652456236430001</v>
      </c>
      <c r="M868" s="295" t="s">
        <v>54</v>
      </c>
      <c r="N868" s="295" t="s">
        <v>42</v>
      </c>
      <c r="O868" s="17"/>
    </row>
    <row r="869" spans="1:15" x14ac:dyDescent="0.2">
      <c r="A869" s="399"/>
      <c r="B869" s="148" t="s">
        <v>10</v>
      </c>
      <c r="C869" s="148">
        <f t="shared" ref="C869:K869" si="131">SUM(C861:C868)</f>
        <v>1056.4369835485131</v>
      </c>
      <c r="D869" s="148">
        <f t="shared" si="131"/>
        <v>1090.3889724210831</v>
      </c>
      <c r="E869" s="148">
        <f t="shared" si="131"/>
        <v>1108.8343876817989</v>
      </c>
      <c r="F869" s="148">
        <f t="shared" si="131"/>
        <v>1168.483243642374</v>
      </c>
      <c r="G869" s="148">
        <f t="shared" si="131"/>
        <v>1201.9645231356249</v>
      </c>
      <c r="H869" s="148">
        <f t="shared" si="131"/>
        <v>1258.935774233644</v>
      </c>
      <c r="I869" s="148">
        <f t="shared" si="131"/>
        <v>1324.4732285666507</v>
      </c>
      <c r="J869" s="148">
        <f t="shared" si="131"/>
        <v>1380.401185413084</v>
      </c>
      <c r="K869" s="219">
        <f t="shared" si="131"/>
        <v>1443.8052125320253</v>
      </c>
      <c r="O869" s="17"/>
    </row>
    <row r="870" spans="1:15" x14ac:dyDescent="0.2">
      <c r="A870" s="397" t="s">
        <v>67</v>
      </c>
      <c r="B870" s="286" t="s">
        <v>469</v>
      </c>
      <c r="C870" s="148">
        <f t="array" ref="C870">SUM(($M870=(C_A10b!$C$5:$C$1000))*($N870=(C_A10b!$D$5:D$1000))*(C_A10b!E$5:E$1000))</f>
        <v>88.778121372000001</v>
      </c>
      <c r="D870" s="148">
        <f t="array" ref="D870">SUM(($M870=(C_A10b!$C$5:$C$1000))*($N870=(C_A10b!$D$5:E$1000))*(C_A10b!F$5:F$1000))</f>
        <v>59.749951195199998</v>
      </c>
      <c r="E870" s="148">
        <f t="array" ref="E870">SUM(($M870=(C_A10b!$C$5:$C$1000))*($N870=(C_A10b!$D$5:F$1000))*(C_A10b!G$5:G$1000))</f>
        <v>98.7998091372</v>
      </c>
      <c r="F870" s="148">
        <f t="array" ref="F870">SUM(($M870=(C_A10b!$C$5:$C$1000))*($N870=(C_A10b!$D$5:G$1000))*(C_A10b!H$5:H$1000))</f>
        <v>78.652057729500001</v>
      </c>
      <c r="G870" s="148">
        <f t="array" ref="G870">SUM(($M870=(C_A10b!$C$5:$C$1000))*($N870=(C_A10b!$D$5:H$1000))*(C_A10b!I$5:I$1000))</f>
        <v>73.31591602476</v>
      </c>
      <c r="H870" s="148">
        <f t="array" ref="H870">SUM(($M870=(C_A10b!$C$5:$C$1000))*($N870=(C_A10b!$D$5:I$1000))*(C_A10b!J$5:J$1000))</f>
        <v>73.454091059231999</v>
      </c>
      <c r="I870" s="148">
        <f t="array" ref="I870">SUM(($M870=(C_A10b!$C$5:$C$1000))*($N870=(C_A10b!$D$5:J$1000))*(C_A10b!K$5:K$1000))</f>
        <v>69.51781495458799</v>
      </c>
      <c r="J870" s="148">
        <f t="array" ref="J870">SUM(($M870=(C_A10b!$C$5:$C$1000))*($N870=(C_A10b!$D$5:K$1000))*(C_A10b!L$5:L$1000))</f>
        <v>68.918409260546994</v>
      </c>
      <c r="K870" s="219">
        <f t="array" ref="K870">SUM(($M870=(C_A10b!$C$5:$C$1000))*($N870=(C_A10b!$D$5:L$1000))*(C_A10b!M$5:M$1000))</f>
        <v>66.042374714007011</v>
      </c>
      <c r="M870" s="295" t="s">
        <v>58</v>
      </c>
      <c r="N870" s="295" t="s">
        <v>427</v>
      </c>
      <c r="O870" s="17"/>
    </row>
    <row r="871" spans="1:15" x14ac:dyDescent="0.2">
      <c r="A871" s="398"/>
      <c r="B871" s="74" t="s">
        <v>19</v>
      </c>
      <c r="C871" s="147">
        <f t="array" ref="C871">SUM(($M871=(C_A10b!$C$5:$C$1000))*($N871=(C_A10b!$D$5:D$1000))*(C_A10b!E$5:E$1000))</f>
        <v>66.559946076000003</v>
      </c>
      <c r="D871" s="147">
        <f t="array" ref="D871">SUM(($M871=(C_A10b!$C$5:$C$1000))*($N871=(C_A10b!$D$5:E$1000))*(C_A10b!F$5:F$1000))</f>
        <v>92.222260982601995</v>
      </c>
      <c r="E871" s="147">
        <f t="array" ref="E871">SUM(($M871=(C_A10b!$C$5:$C$1000))*($N871=(C_A10b!$D$5:F$1000))*(C_A10b!G$5:G$1000))</f>
        <v>215.60586677938298</v>
      </c>
      <c r="F871" s="147">
        <f t="array" ref="F871">SUM(($M871=(C_A10b!$C$5:$C$1000))*($N871=(C_A10b!$D$5:G$1000))*(C_A10b!H$5:H$1000))</f>
        <v>143.324857769132</v>
      </c>
      <c r="G871" s="147">
        <f t="array" ref="G871">SUM(($M871=(C_A10b!$C$5:$C$1000))*($N871=(C_A10b!$D$5:H$1000))*(C_A10b!I$5:I$1000))</f>
        <v>186.53568205232801</v>
      </c>
      <c r="H871" s="147">
        <f t="array" ref="H871">SUM(($M871=(C_A10b!$C$5:$C$1000))*($N871=(C_A10b!$D$5:I$1000))*(C_A10b!J$5:J$1000))</f>
        <v>175.04062843493898</v>
      </c>
      <c r="I871" s="147">
        <f t="array" ref="I871">SUM(($M871=(C_A10b!$C$5:$C$1000))*($N871=(C_A10b!$D$5:J$1000))*(C_A10b!K$5:K$1000))</f>
        <v>156.201524078571</v>
      </c>
      <c r="J871" s="147">
        <f t="array" ref="J871">SUM(($M871=(C_A10b!$C$5:$C$1000))*($N871=(C_A10b!$D$5:K$1000))*(C_A10b!L$5:L$1000))</f>
        <v>122.576488741071</v>
      </c>
      <c r="K871" s="147">
        <f t="array" ref="K871">SUM(($M871=(C_A10b!$C$5:$C$1000))*($N871=(C_A10b!$D$5:L$1000))*(C_A10b!M$5:M$1000))</f>
        <v>112.318562062518</v>
      </c>
      <c r="M871" s="295" t="s">
        <v>58</v>
      </c>
      <c r="N871" s="295" t="s">
        <v>40</v>
      </c>
      <c r="O871" s="17"/>
    </row>
    <row r="872" spans="1:15" x14ac:dyDescent="0.2">
      <c r="A872" s="398"/>
      <c r="B872" s="286" t="s">
        <v>63</v>
      </c>
      <c r="C872" s="148">
        <f t="array" ref="C872">SUM(($M872=(C_A10b!$C$5:$C$1000))*($N872=(C_A10b!$D$5:D$1000))*(C_A10b!E$5:E$1000))</f>
        <v>3022.3767299040001</v>
      </c>
      <c r="D872" s="148">
        <f t="array" ref="D872">SUM(($M872=(C_A10b!$C$5:$C$1000))*($N872=(C_A10b!$D$5:E$1000))*(C_A10b!F$5:F$1000))</f>
        <v>3275.537647197144</v>
      </c>
      <c r="E872" s="148">
        <f t="array" ref="E872">SUM(($M872=(C_A10b!$C$5:$C$1000))*($N872=(C_A10b!$D$5:F$1000))*(C_A10b!G$5:G$1000))</f>
        <v>3235.1202122436007</v>
      </c>
      <c r="F872" s="148">
        <f t="array" ref="F872">SUM(($M872=(C_A10b!$C$5:$C$1000))*($N872=(C_A10b!$D$5:G$1000))*(C_A10b!H$5:H$1000))</f>
        <v>3242.8280551987768</v>
      </c>
      <c r="G872" s="148">
        <f t="array" ref="G872">SUM(($M872=(C_A10b!$C$5:$C$1000))*($N872=(C_A10b!$D$5:H$1000))*(C_A10b!I$5:I$1000))</f>
        <v>3422.4260755593668</v>
      </c>
      <c r="H872" s="148">
        <f t="array" ref="H872">SUM(($M872=(C_A10b!$C$5:$C$1000))*($N872=(C_A10b!$D$5:I$1000))*(C_A10b!J$5:J$1000))</f>
        <v>3544.845620837742</v>
      </c>
      <c r="I872" s="148">
        <f t="array" ref="I872">SUM(($M872=(C_A10b!$C$5:$C$1000))*($N872=(C_A10b!$D$5:J$1000))*(C_A10b!K$5:K$1000))</f>
        <v>3683.837799944029</v>
      </c>
      <c r="J872" s="148">
        <f t="array" ref="J872">SUM(($M872=(C_A10b!$C$5:$C$1000))*($N872=(C_A10b!$D$5:K$1000))*(C_A10b!L$5:L$1000))</f>
        <v>3535.0312091895207</v>
      </c>
      <c r="K872" s="219">
        <f t="array" ref="K872">SUM(($M872=(C_A10b!$C$5:$C$1000))*($N872=(C_A10b!$D$5:L$1000))*(C_A10b!M$5:M$1000))</f>
        <v>3509.5882303448825</v>
      </c>
      <c r="M872" s="295" t="s">
        <v>58</v>
      </c>
      <c r="N872" s="295" t="s">
        <v>55</v>
      </c>
      <c r="O872" s="17"/>
    </row>
    <row r="873" spans="1:15" x14ac:dyDescent="0.2">
      <c r="A873" s="398"/>
      <c r="B873" s="74" t="s">
        <v>393</v>
      </c>
      <c r="C873" s="147">
        <f t="array" ref="C873">SUM(($M873=(C_A10b!$C$5:$C$1000))*($N873=(C_A10b!$D$5:D$1000))*(C_A10b!E$5:E$1000))</f>
        <v>1958.9885723232292</v>
      </c>
      <c r="D873" s="147">
        <f t="array" ref="D873">SUM(($M873=(C_A10b!$C$5:$C$1000))*($N873=(C_A10b!$D$5:E$1000))*(C_A10b!F$5:F$1000))</f>
        <v>1159.5697147240141</v>
      </c>
      <c r="E873" s="147">
        <f t="array" ref="E873">SUM(($M873=(C_A10b!$C$5:$C$1000))*($N873=(C_A10b!$D$5:F$1000))*(C_A10b!G$5:G$1000))</f>
        <v>1586.1926125326158</v>
      </c>
      <c r="F873" s="147">
        <f t="array" ref="F873">SUM(($M873=(C_A10b!$C$5:$C$1000))*($N873=(C_A10b!$D$5:G$1000))*(C_A10b!H$5:H$1000))</f>
        <v>1556.75072893484</v>
      </c>
      <c r="G873" s="147">
        <f t="array" ref="G873">SUM(($M873=(C_A10b!$C$5:$C$1000))*($N873=(C_A10b!$D$5:H$1000))*(C_A10b!I$5:I$1000))</f>
        <v>1460.9237095290891</v>
      </c>
      <c r="H873" s="147">
        <f t="array" ref="H873">SUM(($M873=(C_A10b!$C$5:$C$1000))*($N873=(C_A10b!$D$5:I$1000))*(C_A10b!J$5:J$1000))</f>
        <v>1409.2307079952761</v>
      </c>
      <c r="I873" s="147">
        <f t="array" ref="I873">SUM(($M873=(C_A10b!$C$5:$C$1000))*($N873=(C_A10b!$D$5:J$1000))*(C_A10b!K$5:K$1000))</f>
        <v>1426.7132589198384</v>
      </c>
      <c r="J873" s="147">
        <f t="array" ref="J873">SUM(($M873=(C_A10b!$C$5:$C$1000))*($N873=(C_A10b!$D$5:K$1000))*(C_A10b!L$5:L$1000))</f>
        <v>1609.6071892615028</v>
      </c>
      <c r="K873" s="147">
        <f t="array" ref="K873">SUM(($M873=(C_A10b!$C$5:$C$1000))*($N873=(C_A10b!$D$5:L$1000))*(C_A10b!M$5:M$1000))</f>
        <v>1684.782716706176</v>
      </c>
      <c r="M873" s="295" t="s">
        <v>58</v>
      </c>
      <c r="N873" s="295" t="s">
        <v>41</v>
      </c>
      <c r="O873" s="17"/>
    </row>
    <row r="874" spans="1:15" x14ac:dyDescent="0.2">
      <c r="A874" s="398"/>
      <c r="B874" s="286" t="s">
        <v>64</v>
      </c>
      <c r="C874" s="148">
        <f t="array" ref="C874">SUM(($M874=(C_A10b!$C$5:$C$1000))*($N874=(C_A10b!$D$5:D$1000))*(C_A10b!E$5:E$1000))</f>
        <v>421.98296651999999</v>
      </c>
      <c r="D874" s="148">
        <f t="array" ref="D874">SUM(($M874=(C_A10b!$C$5:$C$1000))*($N874=(C_A10b!$D$5:E$1000))*(C_A10b!F$5:F$1000))</f>
        <v>810.87289335869298</v>
      </c>
      <c r="E874" s="148">
        <f t="array" ref="E874">SUM(($M874=(C_A10b!$C$5:$C$1000))*($N874=(C_A10b!$D$5:F$1000))*(C_A10b!G$5:G$1000))</f>
        <v>1022.6880189022639</v>
      </c>
      <c r="F874" s="148">
        <f t="array" ref="F874">SUM(($M874=(C_A10b!$C$5:$C$1000))*($N874=(C_A10b!$D$5:G$1000))*(C_A10b!H$5:H$1000))</f>
        <v>1035.6083810422849</v>
      </c>
      <c r="G874" s="148">
        <f t="array" ref="G874">SUM(($M874=(C_A10b!$C$5:$C$1000))*($N874=(C_A10b!$D$5:H$1000))*(C_A10b!I$5:I$1000))</f>
        <v>955.22467146296196</v>
      </c>
      <c r="H874" s="148">
        <f t="array" ref="H874">SUM(($M874=(C_A10b!$C$5:$C$1000))*($N874=(C_A10b!$D$5:I$1000))*(C_A10b!J$5:J$1000))</f>
        <v>878.04727015968911</v>
      </c>
      <c r="I874" s="148">
        <f t="array" ref="I874">SUM(($M874=(C_A10b!$C$5:$C$1000))*($N874=(C_A10b!$D$5:J$1000))*(C_A10b!K$5:K$1000))</f>
        <v>889.21103822052896</v>
      </c>
      <c r="J874" s="148">
        <f t="array" ref="J874">SUM(($M874=(C_A10b!$C$5:$C$1000))*($N874=(C_A10b!$D$5:K$1000))*(C_A10b!L$5:L$1000))</f>
        <v>913.95400883369803</v>
      </c>
      <c r="K874" s="219">
        <f t="array" ref="K874">SUM(($M874=(C_A10b!$C$5:$C$1000))*($N874=(C_A10b!$D$5:L$1000))*(C_A10b!M$5:M$1000))</f>
        <v>951.41297595217998</v>
      </c>
      <c r="M874" s="295" t="s">
        <v>58</v>
      </c>
      <c r="N874" s="295" t="s">
        <v>56</v>
      </c>
      <c r="O874" s="17"/>
    </row>
    <row r="875" spans="1:15" x14ac:dyDescent="0.2">
      <c r="A875" s="398"/>
      <c r="B875" s="286" t="s">
        <v>296</v>
      </c>
      <c r="C875" s="148">
        <f t="array" ref="C875">SUM(($M875=(C_A10b!$C$5:$C$1000))*($N875=(C_A10b!$D$5:D$1000))*(C_A10b!E$5:E$1000))</f>
        <v>834.08141987199997</v>
      </c>
      <c r="D875" s="148">
        <f t="array" ref="D875">SUM(($M875=(C_A10b!$C$5:$C$1000))*($N875=(C_A10b!$D$5:E$1000))*(C_A10b!F$5:F$1000))</f>
        <v>435.545202359315</v>
      </c>
      <c r="E875" s="148">
        <f t="array" ref="E875">SUM(($M875=(C_A10b!$C$5:$C$1000))*($N875=(C_A10b!$D$5:F$1000))*(C_A10b!G$5:G$1000))</f>
        <v>725.29211147826709</v>
      </c>
      <c r="F875" s="148">
        <f t="array" ref="F875">SUM(($M875=(C_A10b!$C$5:$C$1000))*($N875=(C_A10b!$D$5:G$1000))*(C_A10b!H$5:H$1000))</f>
        <v>688.99767257101996</v>
      </c>
      <c r="G875" s="148">
        <f t="array" ref="G875">SUM(($M875=(C_A10b!$C$5:$C$1000))*($N875=(C_A10b!$D$5:H$1000))*(C_A10b!I$5:I$1000))</f>
        <v>653.40085554576012</v>
      </c>
      <c r="H875" s="148">
        <f t="array" ref="H875">SUM(($M875=(C_A10b!$C$5:$C$1000))*($N875=(C_A10b!$D$5:I$1000))*(C_A10b!J$5:J$1000))</f>
        <v>607.37184968859015</v>
      </c>
      <c r="I875" s="148">
        <f t="array" ref="I875">SUM(($M875=(C_A10b!$C$5:$C$1000))*($N875=(C_A10b!$D$5:J$1000))*(C_A10b!K$5:K$1000))</f>
        <v>565.46278507104705</v>
      </c>
      <c r="J875" s="148">
        <f t="array" ref="J875">SUM(($M875=(C_A10b!$C$5:$C$1000))*($N875=(C_A10b!$D$5:K$1000))*(C_A10b!L$5:L$1000))</f>
        <v>522.29759584595695</v>
      </c>
      <c r="K875" s="219">
        <f t="array" ref="K875">SUM(($M875=(C_A10b!$C$5:$C$1000))*($N875=(C_A10b!$D$5:L$1000))*(C_A10b!M$5:M$1000))</f>
        <v>481.81536774724594</v>
      </c>
      <c r="M875" s="295" t="s">
        <v>58</v>
      </c>
      <c r="N875" s="295" t="s">
        <v>57</v>
      </c>
      <c r="O875" s="17"/>
    </row>
    <row r="876" spans="1:15" x14ac:dyDescent="0.2">
      <c r="A876" s="398"/>
      <c r="B876" s="74" t="s">
        <v>65</v>
      </c>
      <c r="C876" s="147">
        <f t="array" ref="C876">SUM(($M876=(C_A10b!$C$5:$C$1000))*($N876=(C_A10b!$D$5:D$1000))*(C_A10b!E$5:E$1000))</f>
        <v>0</v>
      </c>
      <c r="D876" s="147">
        <f t="array" ref="D876">SUM(($M876=(C_A10b!$C$5:$C$1000))*($N876=(C_A10b!$D$5:E$1000))*(C_A10b!F$5:F$1000))</f>
        <v>0</v>
      </c>
      <c r="E876" s="147">
        <f t="array" ref="E876">SUM(($M876=(C_A10b!$C$5:$C$1000))*($N876=(C_A10b!$D$5:F$1000))*(C_A10b!G$5:G$1000))</f>
        <v>0</v>
      </c>
      <c r="F876" s="147">
        <f t="array" ref="F876">SUM(($M876=(C_A10b!$C$5:$C$1000))*($N876=(C_A10b!$D$5:G$1000))*(C_A10b!H$5:H$1000))</f>
        <v>0</v>
      </c>
      <c r="G876" s="147">
        <f t="array" ref="G876">SUM(($M876=(C_A10b!$C$5:$C$1000))*($N876=(C_A10b!$D$5:H$1000))*(C_A10b!I$5:I$1000))</f>
        <v>0</v>
      </c>
      <c r="H876" s="147">
        <f t="array" ref="H876">SUM(($M876=(C_A10b!$C$5:$C$1000))*($N876=(C_A10b!$D$5:I$1000))*(C_A10b!J$5:J$1000))</f>
        <v>0</v>
      </c>
      <c r="I876" s="147">
        <f t="array" ref="I876">SUM(($M876=(C_A10b!$C$5:$C$1000))*($N876=(C_A10b!$D$5:J$1000))*(C_A10b!K$5:K$1000))</f>
        <v>0</v>
      </c>
      <c r="J876" s="147">
        <f t="array" ref="J876">SUM(($M876=(C_A10b!$C$5:$C$1000))*($N876=(C_A10b!$D$5:K$1000))*(C_A10b!L$5:L$1000))</f>
        <v>0</v>
      </c>
      <c r="K876" s="147">
        <f t="array" ref="K876">SUM(($M876=(C_A10b!$C$5:$C$1000))*($N876=(C_A10b!$D$5:L$1000))*(C_A10b!M$5:M$1000))</f>
        <v>0</v>
      </c>
      <c r="M876" s="295" t="s">
        <v>58</v>
      </c>
      <c r="N876" s="295" t="s">
        <v>62</v>
      </c>
      <c r="O876" s="17"/>
    </row>
    <row r="877" spans="1:15" x14ac:dyDescent="0.2">
      <c r="A877" s="398"/>
      <c r="B877" s="74" t="s">
        <v>470</v>
      </c>
      <c r="C877" s="147">
        <f t="array" ref="C877">SUM(($M877=(C_A10b!$C$5:$C$1000))*($N877=(C_A10b!$D$5:D$1000))*(C_A10b!E$5:E$1000))</f>
        <v>19.260304048000002</v>
      </c>
      <c r="D877" s="147">
        <f t="array" ref="D877">SUM(($M877=(C_A10b!$C$5:$C$1000))*($N877=(C_A10b!$D$5:E$1000))*(C_A10b!F$5:F$1000))</f>
        <v>10.415004586799999</v>
      </c>
      <c r="E877" s="147">
        <f t="array" ref="E877">SUM(($M877=(C_A10b!$C$5:$C$1000))*($N877=(C_A10b!$D$5:F$1000))*(C_A10b!G$5:G$1000))</f>
        <v>9.9979226400000005</v>
      </c>
      <c r="F877" s="147">
        <f t="array" ref="F877">SUM(($M877=(C_A10b!$C$5:$C$1000))*($N877=(C_A10b!$D$5:G$1000))*(C_A10b!H$5:H$1000))</f>
        <v>9.4954941917999989</v>
      </c>
      <c r="G877" s="147">
        <f t="array" ref="G877">SUM(($M877=(C_A10b!$C$5:$C$1000))*($N877=(C_A10b!$D$5:H$1000))*(C_A10b!I$5:I$1000))</f>
        <v>8.9957313395999989</v>
      </c>
      <c r="H877" s="147">
        <f t="array" ref="H877">SUM(($M877=(C_A10b!$C$5:$C$1000))*($N877=(C_A10b!$D$5:I$1000))*(C_A10b!J$5:J$1000))</f>
        <v>8.3210514891300011</v>
      </c>
      <c r="I877" s="147">
        <f t="array" ref="I877">SUM(($M877=(C_A10b!$C$5:$C$1000))*($N877=(C_A10b!$D$5:J$1000))*(C_A10b!K$5:K$1000))</f>
        <v>7.6463716386599998</v>
      </c>
      <c r="J877" s="147">
        <f t="array" ref="J877">SUM(($M877=(C_A10b!$C$5:$C$1000))*($N877=(C_A10b!$D$5:K$1000))*(C_A10b!L$5:L$1000))</f>
        <v>6.9716917881900002</v>
      </c>
      <c r="K877" s="147">
        <f t="array" ref="K877">SUM(($M877=(C_A10b!$C$5:$C$1000))*($N877=(C_A10b!$D$5:L$1000))*(C_A10b!M$5:M$1000))</f>
        <v>6.2970119377199998</v>
      </c>
      <c r="M877" s="295" t="s">
        <v>58</v>
      </c>
      <c r="N877" s="295" t="s">
        <v>42</v>
      </c>
      <c r="O877" s="17"/>
    </row>
    <row r="878" spans="1:15" x14ac:dyDescent="0.2">
      <c r="A878" s="399"/>
      <c r="B878" s="148" t="s">
        <v>10</v>
      </c>
      <c r="C878" s="148">
        <f t="shared" ref="C878:K878" si="132">SUM(C870:C877)</f>
        <v>6412.028060115229</v>
      </c>
      <c r="D878" s="148">
        <f t="shared" si="132"/>
        <v>5843.9126744037676</v>
      </c>
      <c r="E878" s="148">
        <f t="shared" si="132"/>
        <v>6893.6965537133301</v>
      </c>
      <c r="F878" s="148">
        <f t="shared" si="132"/>
        <v>6755.6572474373543</v>
      </c>
      <c r="G878" s="148">
        <f t="shared" si="132"/>
        <v>6760.8226415138661</v>
      </c>
      <c r="H878" s="148">
        <f t="shared" si="132"/>
        <v>6696.311219664598</v>
      </c>
      <c r="I878" s="148">
        <f t="shared" si="132"/>
        <v>6798.5905928272623</v>
      </c>
      <c r="J878" s="148">
        <f t="shared" si="132"/>
        <v>6779.356592920486</v>
      </c>
      <c r="K878" s="219">
        <f t="shared" si="132"/>
        <v>6812.2572394647286</v>
      </c>
      <c r="O878" s="17"/>
    </row>
    <row r="879" spans="1:15" x14ac:dyDescent="0.2">
      <c r="A879" s="400" t="s">
        <v>69</v>
      </c>
      <c r="B879" s="286" t="s">
        <v>469</v>
      </c>
      <c r="C879" s="148">
        <f t="array" ref="C879">SUM(($M879=(C_A10b!$C$5:$C$1000))*($N879=(C_A10b!$D$5:D$1000))*(C_A10b!E$5:E$1000))</f>
        <v>1569.3786884880001</v>
      </c>
      <c r="D879" s="148">
        <f t="array" ref="D879">SUM(($M879=(C_A10b!$C$5:$C$1000))*($N879=(C_A10b!$D$5:E$1000))*(C_A10b!F$5:F$1000))</f>
        <v>2694.0558473090691</v>
      </c>
      <c r="E879" s="148">
        <f t="array" ref="E879">SUM(($M879=(C_A10b!$C$5:$C$1000))*($N879=(C_A10b!$D$5:F$1000))*(C_A10b!G$5:G$1000))</f>
        <v>4116.0888812703452</v>
      </c>
      <c r="F879" s="148">
        <f t="array" ref="F879">SUM(($M879=(C_A10b!$C$5:$C$1000))*($N879=(C_A10b!$D$5:G$1000))*(C_A10b!H$5:H$1000))</f>
        <v>3352.6300696266489</v>
      </c>
      <c r="G879" s="148">
        <f t="array" ref="G879">SUM(($M879=(C_A10b!$C$5:$C$1000))*($N879=(C_A10b!$D$5:H$1000))*(C_A10b!I$5:I$1000))</f>
        <v>3505.9696050231751</v>
      </c>
      <c r="H879" s="148">
        <f t="array" ref="H879">SUM(($M879=(C_A10b!$C$5:$C$1000))*($N879=(C_A10b!$D$5:I$1000))*(C_A10b!J$5:J$1000))</f>
        <v>2842.6194921071797</v>
      </c>
      <c r="I879" s="148">
        <f t="array" ref="I879">SUM(($M879=(C_A10b!$C$5:$C$1000))*($N879=(C_A10b!$D$5:J$1000))*(C_A10b!K$5:K$1000))</f>
        <v>2348.2352769948729</v>
      </c>
      <c r="J879" s="148">
        <f t="array" ref="J879">SUM(($M879=(C_A10b!$C$5:$C$1000))*($N879=(C_A10b!$D$5:K$1000))*(C_A10b!L$5:L$1000))</f>
        <v>1694.8926629332218</v>
      </c>
      <c r="K879" s="219">
        <f t="array" ref="K879">SUM(($M879=(C_A10b!$C$5:$C$1000))*($N879=(C_A10b!$D$5:L$1000))*(C_A10b!M$5:M$1000))</f>
        <v>1602.8360662494399</v>
      </c>
      <c r="M879" s="295" t="s">
        <v>60</v>
      </c>
      <c r="N879" s="295" t="s">
        <v>427</v>
      </c>
      <c r="O879" s="17"/>
    </row>
    <row r="880" spans="1:15" x14ac:dyDescent="0.2">
      <c r="A880" s="400"/>
      <c r="B880" s="74" t="s">
        <v>19</v>
      </c>
      <c r="C880" s="147">
        <f t="array" ref="C880">SUM(($M880=(C_A10b!$C$5:$C$1000))*($N880=(C_A10b!$D$5:D$1000))*(C_A10b!E$5:E$1000))</f>
        <v>462.041096616</v>
      </c>
      <c r="D880" s="147">
        <f t="array" ref="D880">SUM(($M880=(C_A10b!$C$5:$C$1000))*($N880=(C_A10b!$D$5:E$1000))*(C_A10b!F$5:F$1000))</f>
        <v>333.21862713299902</v>
      </c>
      <c r="E880" s="147">
        <f t="array" ref="E880">SUM(($M880=(C_A10b!$C$5:$C$1000))*($N880=(C_A10b!$D$5:F$1000))*(C_A10b!G$5:G$1000))</f>
        <v>220.64722211560201</v>
      </c>
      <c r="F880" s="147">
        <f t="array" ref="F880">SUM(($M880=(C_A10b!$C$5:$C$1000))*($N880=(C_A10b!$D$5:G$1000))*(C_A10b!H$5:H$1000))</f>
        <v>320.62400903861101</v>
      </c>
      <c r="G880" s="147">
        <f t="array" ref="G880">SUM(($M880=(C_A10b!$C$5:$C$1000))*($N880=(C_A10b!$D$5:H$1000))*(C_A10b!I$5:I$1000))</f>
        <v>317.22405125154199</v>
      </c>
      <c r="H880" s="147">
        <f t="array" ref="H880">SUM(($M880=(C_A10b!$C$5:$C$1000))*($N880=(C_A10b!$D$5:I$1000))*(C_A10b!J$5:J$1000))</f>
        <v>298.079268193845</v>
      </c>
      <c r="I880" s="147">
        <f t="array" ref="I880">SUM(($M880=(C_A10b!$C$5:$C$1000))*($N880=(C_A10b!$D$5:J$1000))*(C_A10b!K$5:K$1000))</f>
        <v>271.60728186021106</v>
      </c>
      <c r="J880" s="147">
        <f t="array" ref="J880">SUM(($M880=(C_A10b!$C$5:$C$1000))*($N880=(C_A10b!$D$5:K$1000))*(C_A10b!L$5:L$1000))</f>
        <v>258.96079976243402</v>
      </c>
      <c r="K880" s="147">
        <f t="array" ref="K880">SUM(($M880=(C_A10b!$C$5:$C$1000))*($N880=(C_A10b!$D$5:L$1000))*(C_A10b!M$5:M$1000))</f>
        <v>234.59215563781902</v>
      </c>
      <c r="M880" s="295" t="s">
        <v>60</v>
      </c>
      <c r="N880" s="295" t="s">
        <v>40</v>
      </c>
      <c r="O880" s="17"/>
    </row>
    <row r="881" spans="1:15" x14ac:dyDescent="0.2">
      <c r="A881" s="400"/>
      <c r="B881" s="286" t="s">
        <v>63</v>
      </c>
      <c r="C881" s="148">
        <f t="array" ref="C881">SUM(($M881=(C_A10b!$C$5:$C$1000))*($N881=(C_A10b!$D$5:D$1000))*(C_A10b!E$5:E$1000))</f>
        <v>3058.1095606559998</v>
      </c>
      <c r="D881" s="148">
        <f t="array" ref="D881">SUM(($M881=(C_A10b!$C$5:$C$1000))*($N881=(C_A10b!$D$5:E$1000))*(C_A10b!F$5:F$1000))</f>
        <v>3642.3258193973079</v>
      </c>
      <c r="E881" s="148">
        <f t="array" ref="E881">SUM(($M881=(C_A10b!$C$5:$C$1000))*($N881=(C_A10b!$D$5:F$1000))*(C_A10b!G$5:G$1000))</f>
        <v>3506.0866195925255</v>
      </c>
      <c r="F881" s="148">
        <f t="array" ref="F881">SUM(($M881=(C_A10b!$C$5:$C$1000))*($N881=(C_A10b!$D$5:G$1000))*(C_A10b!H$5:H$1000))</f>
        <v>3531.5342037075352</v>
      </c>
      <c r="G881" s="148">
        <f t="array" ref="G881">SUM(($M881=(C_A10b!$C$5:$C$1000))*($N881=(C_A10b!$D$5:H$1000))*(C_A10b!I$5:I$1000))</f>
        <v>3788.5036812401659</v>
      </c>
      <c r="H881" s="148">
        <f t="array" ref="H881">SUM(($M881=(C_A10b!$C$5:$C$1000))*($N881=(C_A10b!$D$5:I$1000))*(C_A10b!J$5:J$1000))</f>
        <v>3919.7708913597921</v>
      </c>
      <c r="I881" s="148">
        <f t="array" ref="I881">SUM(($M881=(C_A10b!$C$5:$C$1000))*($N881=(C_A10b!$D$5:J$1000))*(C_A10b!K$5:K$1000))</f>
        <v>3952.5380419075677</v>
      </c>
      <c r="J881" s="148">
        <f t="array" ref="J881">SUM(($M881=(C_A10b!$C$5:$C$1000))*($N881=(C_A10b!$D$5:K$1000))*(C_A10b!L$5:L$1000))</f>
        <v>4029.3360793242564</v>
      </c>
      <c r="K881" s="219">
        <f t="array" ref="K881">SUM(($M881=(C_A10b!$C$5:$C$1000))*($N881=(C_A10b!$D$5:L$1000))*(C_A10b!M$5:M$1000))</f>
        <v>4055.3045822524318</v>
      </c>
      <c r="M881" s="295" t="s">
        <v>60</v>
      </c>
      <c r="N881" s="295" t="s">
        <v>55</v>
      </c>
      <c r="O881" s="17"/>
    </row>
    <row r="882" spans="1:15" x14ac:dyDescent="0.2">
      <c r="A882" s="400"/>
      <c r="B882" s="74" t="s">
        <v>393</v>
      </c>
      <c r="C882" s="147">
        <f t="array" ref="C882">SUM(($M882=(C_A10b!$C$5:$C$1000))*($N882=(C_A10b!$D$5:D$1000))*(C_A10b!E$5:E$1000))</f>
        <v>5008.9179545999996</v>
      </c>
      <c r="D882" s="147">
        <f t="array" ref="D882">SUM(($M882=(C_A10b!$C$5:$C$1000))*($N882=(C_A10b!$D$5:E$1000))*(C_A10b!F$5:F$1000))</f>
        <v>3649.869762410136</v>
      </c>
      <c r="E882" s="147">
        <f t="array" ref="E882">SUM(($M882=(C_A10b!$C$5:$C$1000))*($N882=(C_A10b!$D$5:F$1000))*(C_A10b!G$5:G$1000))</f>
        <v>4166.5034283534942</v>
      </c>
      <c r="F882" s="147">
        <f t="array" ref="F882">SUM(($M882=(C_A10b!$C$5:$C$1000))*($N882=(C_A10b!$D$5:G$1000))*(C_A10b!H$5:H$1000))</f>
        <v>4735.8991972958465</v>
      </c>
      <c r="G882" s="147">
        <f t="array" ref="G882">SUM(($M882=(C_A10b!$C$5:$C$1000))*($N882=(C_A10b!$D$5:H$1000))*(C_A10b!I$5:I$1000))</f>
        <v>5475.2750953504719</v>
      </c>
      <c r="H882" s="147">
        <f t="array" ref="H882">SUM(($M882=(C_A10b!$C$5:$C$1000))*($N882=(C_A10b!$D$5:I$1000))*(C_A10b!J$5:J$1000))</f>
        <v>5722.779119805442</v>
      </c>
      <c r="I882" s="147">
        <f t="array" ref="I882">SUM(($M882=(C_A10b!$C$5:$C$1000))*($N882=(C_A10b!$D$5:J$1000))*(C_A10b!K$5:K$1000))</f>
        <v>5793.0512552179807</v>
      </c>
      <c r="J882" s="147">
        <f t="array" ref="J882">SUM(($M882=(C_A10b!$C$5:$C$1000))*($N882=(C_A10b!$D$5:K$1000))*(C_A10b!L$5:L$1000))</f>
        <v>5361.374799811555</v>
      </c>
      <c r="K882" s="147">
        <f t="array" ref="K882">SUM(($M882=(C_A10b!$C$5:$C$1000))*($N882=(C_A10b!$D$5:L$1000))*(C_A10b!M$5:M$1000))</f>
        <v>5088.5020804676824</v>
      </c>
      <c r="M882" s="295" t="s">
        <v>60</v>
      </c>
      <c r="N882" s="295" t="s">
        <v>41</v>
      </c>
      <c r="O882" s="17"/>
    </row>
    <row r="883" spans="1:15" x14ac:dyDescent="0.2">
      <c r="A883" s="400"/>
      <c r="B883" s="286" t="s">
        <v>64</v>
      </c>
      <c r="C883" s="148">
        <f t="array" ref="C883">SUM(($M883=(C_A10b!$C$5:$C$1000))*($N883=(C_A10b!$D$5:D$1000))*(C_A10b!E$5:E$1000))</f>
        <v>944.17246929599992</v>
      </c>
      <c r="D883" s="148">
        <f t="array" ref="D883">SUM(($M883=(C_A10b!$C$5:$C$1000))*($N883=(C_A10b!$D$5:E$1000))*(C_A10b!F$5:F$1000))</f>
        <v>221.28696053100001</v>
      </c>
      <c r="E883" s="148">
        <f t="array" ref="E883">SUM(($M883=(C_A10b!$C$5:$C$1000))*($N883=(C_A10b!$D$5:F$1000))*(C_A10b!G$5:G$1000))</f>
        <v>8.002461113999999</v>
      </c>
      <c r="F883" s="148">
        <f t="array" ref="F883">SUM(($M883=(C_A10b!$C$5:$C$1000))*($N883=(C_A10b!$D$5:G$1000))*(C_A10b!H$5:H$1000))</f>
        <v>4.0012305569999995</v>
      </c>
      <c r="G883" s="148">
        <f t="array" ref="G883">SUM(($M883=(C_A10b!$C$5:$C$1000))*($N883=(C_A10b!$D$5:H$1000))*(C_A10b!I$5:I$1000))</f>
        <v>0</v>
      </c>
      <c r="H883" s="148">
        <f t="array" ref="H883">SUM(($M883=(C_A10b!$C$5:$C$1000))*($N883=(C_A10b!$D$5:I$1000))*(C_A10b!J$5:J$1000))</f>
        <v>0</v>
      </c>
      <c r="I883" s="148">
        <f t="array" ref="I883">SUM(($M883=(C_A10b!$C$5:$C$1000))*($N883=(C_A10b!$D$5:J$1000))*(C_A10b!K$5:K$1000))</f>
        <v>0</v>
      </c>
      <c r="J883" s="148">
        <f t="array" ref="J883">SUM(($M883=(C_A10b!$C$5:$C$1000))*($N883=(C_A10b!$D$5:K$1000))*(C_A10b!L$5:L$1000))</f>
        <v>6.5953111121639996</v>
      </c>
      <c r="K883" s="219">
        <f t="array" ref="K883">SUM(($M883=(C_A10b!$C$5:$C$1000))*($N883=(C_A10b!$D$5:L$1000))*(C_A10b!M$5:M$1000))</f>
        <v>0</v>
      </c>
      <c r="M883" s="295" t="s">
        <v>60</v>
      </c>
      <c r="N883" s="295" t="s">
        <v>56</v>
      </c>
      <c r="O883" s="17"/>
    </row>
    <row r="884" spans="1:15" x14ac:dyDescent="0.2">
      <c r="A884" s="400"/>
      <c r="B884" s="286" t="s">
        <v>296</v>
      </c>
      <c r="C884" s="148">
        <f t="array" ref="C884">SUM(($M884=(C_A10b!$C$5:$C$1000))*($N884=(C_A10b!$D$5:D$1000))*(C_A10b!E$5:E$1000))</f>
        <v>1803.5442353520002</v>
      </c>
      <c r="D884" s="148">
        <f t="array" ref="D884">SUM(($M884=(C_A10b!$C$5:$C$1000))*($N884=(C_A10b!$D$5:E$1000))*(C_A10b!F$5:F$1000))</f>
        <v>450.74975135357994</v>
      </c>
      <c r="E884" s="148">
        <f t="array" ref="E884">SUM(($M884=(C_A10b!$C$5:$C$1000))*($N884=(C_A10b!$D$5:F$1000))*(C_A10b!G$5:G$1000))</f>
        <v>268.67343846840902</v>
      </c>
      <c r="F884" s="148">
        <f t="array" ref="F884">SUM(($M884=(C_A10b!$C$5:$C$1000))*($N884=(C_A10b!$D$5:G$1000))*(C_A10b!H$5:H$1000))</f>
        <v>388.55542111960204</v>
      </c>
      <c r="G884" s="148">
        <f t="array" ref="G884">SUM(($M884=(C_A10b!$C$5:$C$1000))*($N884=(C_A10b!$D$5:H$1000))*(C_A10b!I$5:I$1000))</f>
        <v>392.55559510936604</v>
      </c>
      <c r="H884" s="148">
        <f t="array" ref="H884">SUM(($M884=(C_A10b!$C$5:$C$1000))*($N884=(C_A10b!$D$5:I$1000))*(C_A10b!J$5:J$1000))</f>
        <v>393.75529413444497</v>
      </c>
      <c r="I884" s="148">
        <f t="array" ref="I884">SUM(($M884=(C_A10b!$C$5:$C$1000))*($N884=(C_A10b!$D$5:J$1000))*(C_A10b!K$5:K$1000))</f>
        <v>421.88976806881101</v>
      </c>
      <c r="J884" s="148">
        <f t="array" ref="J884">SUM(($M884=(C_A10b!$C$5:$C$1000))*($N884=(C_A10b!$D$5:K$1000))*(C_A10b!L$5:L$1000))</f>
        <v>923.52857089562701</v>
      </c>
      <c r="K884" s="219">
        <f t="array" ref="K884">SUM(($M884=(C_A10b!$C$5:$C$1000))*($N884=(C_A10b!$D$5:L$1000))*(C_A10b!M$5:M$1000))</f>
        <v>958.46171204083294</v>
      </c>
      <c r="M884" s="295" t="s">
        <v>60</v>
      </c>
      <c r="N884" s="295" t="s">
        <v>57</v>
      </c>
      <c r="O884" s="17"/>
    </row>
    <row r="885" spans="1:15" x14ac:dyDescent="0.2">
      <c r="A885" s="400"/>
      <c r="B885" s="74" t="s">
        <v>65</v>
      </c>
      <c r="C885" s="147">
        <f t="array" ref="C885">SUM(($M885=(C_A10b!$C$5:$C$1000))*($N885=(C_A10b!$D$5:D$1000))*(C_A10b!E$5:E$1000))</f>
        <v>0</v>
      </c>
      <c r="D885" s="147">
        <f t="array" ref="D885">SUM(($M885=(C_A10b!$C$5:$C$1000))*($N885=(C_A10b!$D$5:E$1000))*(C_A10b!F$5:F$1000))</f>
        <v>0</v>
      </c>
      <c r="E885" s="147">
        <f t="array" ref="E885">SUM(($M885=(C_A10b!$C$5:$C$1000))*($N885=(C_A10b!$D$5:F$1000))*(C_A10b!G$5:G$1000))</f>
        <v>0</v>
      </c>
      <c r="F885" s="147">
        <f t="array" ref="F885">SUM(($M885=(C_A10b!$C$5:$C$1000))*($N885=(C_A10b!$D$5:G$1000))*(C_A10b!H$5:H$1000))</f>
        <v>0</v>
      </c>
      <c r="G885" s="147">
        <f t="array" ref="G885">SUM(($M885=(C_A10b!$C$5:$C$1000))*($N885=(C_A10b!$D$5:H$1000))*(C_A10b!I$5:I$1000))</f>
        <v>0</v>
      </c>
      <c r="H885" s="147">
        <f t="array" ref="H885">SUM(($M885=(C_A10b!$C$5:$C$1000))*($N885=(C_A10b!$D$5:I$1000))*(C_A10b!J$5:J$1000))</f>
        <v>0</v>
      </c>
      <c r="I885" s="147">
        <f t="array" ref="I885">SUM(($M885=(C_A10b!$C$5:$C$1000))*($N885=(C_A10b!$D$5:J$1000))*(C_A10b!K$5:K$1000))</f>
        <v>0</v>
      </c>
      <c r="J885" s="147">
        <f t="array" ref="J885">SUM(($M885=(C_A10b!$C$5:$C$1000))*($N885=(C_A10b!$D$5:K$1000))*(C_A10b!L$5:L$1000))</f>
        <v>0</v>
      </c>
      <c r="K885" s="147">
        <f t="array" ref="K885">SUM(($M885=(C_A10b!$C$5:$C$1000))*($N885=(C_A10b!$D$5:L$1000))*(C_A10b!M$5:M$1000))</f>
        <v>0</v>
      </c>
      <c r="M885" s="295" t="s">
        <v>60</v>
      </c>
      <c r="N885" s="295" t="s">
        <v>62</v>
      </c>
      <c r="O885" s="17"/>
    </row>
    <row r="886" spans="1:15" x14ac:dyDescent="0.2">
      <c r="A886" s="400"/>
      <c r="B886" s="74" t="s">
        <v>470</v>
      </c>
      <c r="C886" s="147">
        <f t="array" ref="C886">SUM(($M886=(C_A10b!$C$5:$C$1000))*($N886=(C_A10b!$D$5:D$1000))*(C_A10b!E$5:E$1000))</f>
        <v>72.15361973280001</v>
      </c>
      <c r="D886" s="147">
        <f t="array" ref="D886">SUM(($M886=(C_A10b!$C$5:$C$1000))*($N886=(C_A10b!$D$5:E$1000))*(C_A10b!F$5:F$1000))</f>
        <v>25.218800479297002</v>
      </c>
      <c r="E886" s="147">
        <f t="array" ref="E886">SUM(($M886=(C_A10b!$C$5:$C$1000))*($N886=(C_A10b!$D$5:F$1000))*(C_A10b!G$5:G$1000))</f>
        <v>5.6535549472060005</v>
      </c>
      <c r="F886" s="147">
        <f t="array" ref="F886">SUM(($M886=(C_A10b!$C$5:$C$1000))*($N886=(C_A10b!$D$5:G$1000))*(C_A10b!H$5:H$1000))</f>
        <v>6.0981543578939998</v>
      </c>
      <c r="G886" s="147">
        <f t="array" ref="G886">SUM(($M886=(C_A10b!$C$5:$C$1000))*($N886=(C_A10b!$D$5:H$1000))*(C_A10b!I$5:I$1000))</f>
        <v>6.0981543578939998</v>
      </c>
      <c r="H886" s="147">
        <f t="array" ref="H886">SUM(($M886=(C_A10b!$C$5:$C$1000))*($N886=(C_A10b!$D$5:I$1000))*(C_A10b!J$5:J$1000))</f>
        <v>6.3173274128449988</v>
      </c>
      <c r="I886" s="147">
        <f t="array" ref="I886">SUM(($M886=(C_A10b!$C$5:$C$1000))*($N886=(C_A10b!$D$5:J$1000))*(C_A10b!K$5:K$1000))</f>
        <v>6.5114351233199992</v>
      </c>
      <c r="J886" s="147">
        <f t="array" ref="J886">SUM(($M886=(C_A10b!$C$5:$C$1000))*($N886=(C_A10b!$D$5:K$1000))*(C_A10b!L$5:L$1000))</f>
        <v>6.7264233456600007</v>
      </c>
      <c r="K886" s="147">
        <f t="array" ref="K886">SUM(($M886=(C_A10b!$C$5:$C$1000))*($N886=(C_A10b!$D$5:L$1000))*(C_A10b!M$5:M$1000))</f>
        <v>7.034704839193</v>
      </c>
      <c r="M886" s="295" t="s">
        <v>60</v>
      </c>
      <c r="N886" s="295" t="s">
        <v>42</v>
      </c>
      <c r="O886" s="17"/>
    </row>
    <row r="887" spans="1:15" x14ac:dyDescent="0.2">
      <c r="A887" s="400"/>
      <c r="B887" s="148" t="s">
        <v>10</v>
      </c>
      <c r="C887" s="148">
        <f t="shared" ref="C887:K887" si="133">SUM(C879:C886)</f>
        <v>12918.317624740799</v>
      </c>
      <c r="D887" s="148">
        <f t="shared" si="133"/>
        <v>11016.72556861339</v>
      </c>
      <c r="E887" s="148">
        <f t="shared" si="133"/>
        <v>12291.655605861582</v>
      </c>
      <c r="F887" s="148">
        <f t="shared" si="133"/>
        <v>12339.342285703138</v>
      </c>
      <c r="G887" s="148">
        <f t="shared" si="133"/>
        <v>13485.626182332615</v>
      </c>
      <c r="H887" s="148">
        <f t="shared" si="133"/>
        <v>13183.32139301355</v>
      </c>
      <c r="I887" s="148">
        <f t="shared" si="133"/>
        <v>12793.833059172764</v>
      </c>
      <c r="J887" s="148">
        <f t="shared" si="133"/>
        <v>12281.41464718492</v>
      </c>
      <c r="K887" s="219">
        <f t="shared" si="133"/>
        <v>11946.731301487398</v>
      </c>
      <c r="O887" s="17"/>
    </row>
    <row r="888" spans="1:15" x14ac:dyDescent="0.2"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O888" s="17"/>
    </row>
    <row r="889" spans="1:15" x14ac:dyDescent="0.2"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O889" s="17"/>
    </row>
    <row r="890" spans="1:15" x14ac:dyDescent="0.2">
      <c r="A890" s="2" t="s">
        <v>473</v>
      </c>
      <c r="B890" s="277" t="s">
        <v>343</v>
      </c>
      <c r="C890" s="14"/>
      <c r="D890" s="14"/>
      <c r="E890" s="14"/>
      <c r="F890" s="14"/>
      <c r="G890" s="14"/>
      <c r="H890" s="14"/>
      <c r="I890" s="14"/>
      <c r="J890" s="14"/>
      <c r="K890" s="14"/>
      <c r="O890" s="17"/>
    </row>
    <row r="891" spans="1:15" x14ac:dyDescent="0.2">
      <c r="B891" s="187"/>
      <c r="C891" s="263">
        <v>2010</v>
      </c>
      <c r="D891" s="263">
        <v>2015</v>
      </c>
      <c r="E891" s="263">
        <v>2020</v>
      </c>
      <c r="F891" s="263">
        <v>2025</v>
      </c>
      <c r="G891" s="263">
        <v>2030</v>
      </c>
      <c r="H891" s="263">
        <v>2035</v>
      </c>
      <c r="I891" s="263">
        <v>2040</v>
      </c>
      <c r="J891" s="263">
        <v>2045</v>
      </c>
      <c r="K891" s="263">
        <v>2050</v>
      </c>
      <c r="O891" s="17"/>
    </row>
    <row r="892" spans="1:15" x14ac:dyDescent="0.2">
      <c r="B892" s="210" t="s">
        <v>341</v>
      </c>
      <c r="C892" s="148">
        <f t="array" ref="C892">SUM(($M892=(C_A01b!$C$5:$C$981))*($N892=(C_A01b!$D$5:D$981))*(C_A01b!E$5:E$981))</f>
        <v>13.346283416403001</v>
      </c>
      <c r="D892" s="148">
        <f t="array" ref="D892">SUM(($M892=(C_A01b!$C$5:$C$981))*($N892=(C_A01b!$D$5:E$981))*(C_A01b!F$5:F$981))</f>
        <v>38.211663462202992</v>
      </c>
      <c r="E892" s="148">
        <f t="array" ref="E892">SUM(($M892=(C_A01b!$C$5:$C$981))*($N892=(C_A01b!$D$5:F$981))*(C_A01b!G$5:G$981))</f>
        <v>20.844000000000001</v>
      </c>
      <c r="F892" s="148">
        <f t="array" ref="F892">SUM(($M892=(C_A01b!$C$5:$C$981))*($N892=(C_A01b!$D$5:G$981))*(C_A01b!H$5:H$981))</f>
        <v>17.37</v>
      </c>
      <c r="G892" s="148">
        <f t="array" ref="G892">SUM(($M892=(C_A01b!$C$5:$C$981))*($N892=(C_A01b!$D$5:H$981))*(C_A01b!I$5:I$981))</f>
        <v>18.644789694305999</v>
      </c>
      <c r="H892" s="148">
        <f t="array" ref="H892">SUM(($M892=(C_A01b!$C$5:$C$981))*($N892=(C_A01b!$D$5:I$981))*(C_A01b!J$5:J$981))</f>
        <v>11.250900000000001</v>
      </c>
      <c r="I892" s="148">
        <f t="array" ref="I892">SUM(($M892=(C_A01b!$C$5:$C$981))*($N892=(C_A01b!$D$5:J$981))*(C_A01b!K$5:K$981))</f>
        <v>8.8100999999999985</v>
      </c>
      <c r="J892" s="148">
        <f t="array" ref="J892">SUM(($M892=(C_A01b!$C$5:$C$981))*($N892=(C_A01b!$D$5:K$981))*(C_A01b!L$5:L$981))</f>
        <v>3.8916000000000004</v>
      </c>
      <c r="K892" s="219">
        <f t="array" ref="K892">SUM(($M892=(C_A01b!$C$5:$C$981))*($N892=(C_A01b!$D$5:L$981))*(C_A01b!M$5:M$981))</f>
        <v>0</v>
      </c>
      <c r="M892" s="295" t="s">
        <v>331</v>
      </c>
      <c r="N892" s="295" t="s">
        <v>332</v>
      </c>
      <c r="O892" s="17"/>
    </row>
    <row r="893" spans="1:15" x14ac:dyDescent="0.2">
      <c r="B893" s="165" t="s">
        <v>342</v>
      </c>
      <c r="C893" s="211">
        <f t="array" ref="C893">(SUM(($M893=(C_A01b!$C$5:$C$981))*($N893=(C_A01b!$D$5:D$981))*(C_A01b!E$5:E$981)))/1000</f>
        <v>0.177054872876797</v>
      </c>
      <c r="D893" s="211">
        <f t="array" ref="D893">(SUM(($M893=(C_A01b!$C$5:$C$981))*($N893=(C_A01b!$D$5:E$981))*(C_A01b!F$5:F$981)))/1000</f>
        <v>0.181885372413293</v>
      </c>
      <c r="E893" s="211">
        <f t="array" ref="E893">(SUM(($M893=(C_A01b!$C$5:$C$981))*($N893=(C_A01b!$D$5:F$981))*(C_A01b!G$5:G$981)))/1000</f>
        <v>0</v>
      </c>
      <c r="F893" s="211">
        <f t="array" ref="F893">(SUM(($M893=(C_A01b!$C$5:$C$981))*($N893=(C_A01b!$D$5:G$981))*(C_A01b!H$5:H$981)))/1000</f>
        <v>0</v>
      </c>
      <c r="G893" s="211">
        <f t="array" ref="G893">(SUM(($M893=(C_A01b!$C$5:$C$981))*($N893=(C_A01b!$D$5:H$981))*(C_A01b!I$5:I$981)))/1000</f>
        <v>1.9354270118399998E-2</v>
      </c>
      <c r="H893" s="211">
        <f t="array" ref="H893">(SUM(($M893=(C_A01b!$C$5:$C$981))*($N893=(C_A01b!$D$5:I$981))*(C_A01b!J$5:J$981)))/1000</f>
        <v>0</v>
      </c>
      <c r="I893" s="211">
        <f t="array" ref="I893">(SUM(($M893=(C_A01b!$C$5:$C$981))*($N893=(C_A01b!$D$5:J$981))*(C_A01b!K$5:K$981)))/1000</f>
        <v>0</v>
      </c>
      <c r="J893" s="211">
        <f t="array" ref="J893">(SUM(($M893=(C_A01b!$C$5:$C$981))*($N893=(C_A01b!$D$5:K$981))*(C_A01b!L$5:L$981)))/1000</f>
        <v>0</v>
      </c>
      <c r="K893" s="211">
        <f t="array" ref="K893">(SUM(($M893=(C_A01b!$C$5:$C$981))*($N893=(C_A01b!$D$5:L$981))*(C_A01b!M$5:M$981)))/1000</f>
        <v>0</v>
      </c>
      <c r="M893" s="295" t="s">
        <v>331</v>
      </c>
      <c r="N893" s="295" t="s">
        <v>144</v>
      </c>
      <c r="O893" s="17"/>
    </row>
    <row r="894" spans="1:15" x14ac:dyDescent="0.2">
      <c r="B894" s="219" t="s">
        <v>373</v>
      </c>
      <c r="C894" s="148">
        <f t="array" ref="C894">SUM(($M894=(C_A01b!$C$5:$C$981))*($N894=(C_A01b!$D$5:D$981))*(C_A01b!E$5:E$981))</f>
        <v>141.86767563565098</v>
      </c>
      <c r="D894" s="148">
        <f t="array" ref="D894">SUM(($M894=(C_A01b!$C$5:$C$981))*($N894=(C_A01b!$D$5:E$981))*(C_A01b!F$5:F$981))</f>
        <v>238.824778067127</v>
      </c>
      <c r="E894" s="148">
        <f t="array" ref="E894">SUM(($M894=(C_A01b!$C$5:$C$981))*($N894=(C_A01b!$D$5:F$981))*(C_A01b!G$5:G$981))</f>
        <v>203.32506448368298</v>
      </c>
      <c r="F894" s="148">
        <f t="array" ref="F894">SUM(($M894=(C_A01b!$C$5:$C$981))*($N894=(C_A01b!$D$5:G$981))*(C_A01b!H$5:H$981))</f>
        <v>128.170567464713</v>
      </c>
      <c r="G894" s="148">
        <f t="array" ref="G894">SUM(($M894=(C_A01b!$C$5:$C$981))*($N894=(C_A01b!$D$5:H$981))*(C_A01b!I$5:I$981))</f>
        <v>137.13819858948901</v>
      </c>
      <c r="H894" s="148">
        <f t="array" ref="H894">SUM(($M894=(C_A01b!$C$5:$C$981))*($N894=(C_A01b!$D$5:I$981))*(C_A01b!J$5:J$981))</f>
        <v>111.02398234284598</v>
      </c>
      <c r="I894" s="148">
        <f t="array" ref="I894">SUM(($M894=(C_A01b!$C$5:$C$981))*($N894=(C_A01b!$D$5:J$981))*(C_A01b!K$5:K$981))</f>
        <v>101.12867431611701</v>
      </c>
      <c r="J894" s="148">
        <f t="array" ref="J894">SUM(($M894=(C_A01b!$C$5:$C$981))*($N894=(C_A01b!$D$5:K$981))*(C_A01b!L$5:L$981))</f>
        <v>69.723100597227997</v>
      </c>
      <c r="K894" s="219">
        <f t="array" ref="K894">SUM(($M894=(C_A01b!$C$5:$C$981))*($N894=(C_A01b!$D$5:L$981))*(C_A01b!M$5:M$981))</f>
        <v>50.556475204210997</v>
      </c>
      <c r="M894" s="295" t="s">
        <v>333</v>
      </c>
      <c r="N894" s="295" t="s">
        <v>332</v>
      </c>
      <c r="O894" s="17"/>
    </row>
    <row r="895" spans="1:15" x14ac:dyDescent="0.2">
      <c r="B895" s="165" t="s">
        <v>374</v>
      </c>
      <c r="C895" s="211">
        <f t="array" ref="C895">SUM(($M895=(C_A01b!$C$5:$C$981))*($N895=(C_A01b!$D$5:D$981))*(C_A01b!E$5:E$981))</f>
        <v>213.56222495347598</v>
      </c>
      <c r="D895" s="211">
        <f t="array" ref="D895">SUM(($M895=(C_A01b!$C$5:$C$981))*($N895=(C_A01b!$D$5:E$981))*(C_A01b!F$5:F$981))</f>
        <v>343.84028423280006</v>
      </c>
      <c r="E895" s="211">
        <f t="array" ref="E895">SUM(($M895=(C_A01b!$C$5:$C$981))*($N895=(C_A01b!$D$5:F$981))*(C_A01b!G$5:G$981))</f>
        <v>245.60147956896205</v>
      </c>
      <c r="F895" s="211">
        <f t="array" ref="F895">SUM(($M895=(C_A01b!$C$5:$C$981))*($N895=(C_A01b!$D$5:G$981))*(C_A01b!H$5:H$981))</f>
        <v>123.60977487795599</v>
      </c>
      <c r="G895" s="211">
        <f t="array" ref="G895">SUM(($M895=(C_A01b!$C$5:$C$981))*($N895=(C_A01b!$D$5:H$981))*(C_A01b!I$5:I$981))</f>
        <v>132.22029117232501</v>
      </c>
      <c r="H895" s="211">
        <f t="array" ref="H895">SUM(($M895=(C_A01b!$C$5:$C$981))*($N895=(C_A01b!$D$5:I$981))*(C_A01b!J$5:J$981))</f>
        <v>106.10606975797398</v>
      </c>
      <c r="I895" s="211">
        <f t="array" ref="I895">SUM(($M895=(C_A01b!$C$5:$C$981))*($N895=(C_A01b!$D$5:J$981))*(C_A01b!K$5:K$981))</f>
        <v>96.470406791093012</v>
      </c>
      <c r="J895" s="211">
        <f t="array" ref="J895">SUM(($M895=(C_A01b!$C$5:$C$981))*($N895=(C_A01b!$D$5:K$981))*(C_A01b!L$5:L$981))</f>
        <v>67.130815231273999</v>
      </c>
      <c r="K895" s="211">
        <f t="array" ref="K895">SUM(($M895=(C_A01b!$C$5:$C$981))*($N895=(C_A01b!$D$5:L$981))*(C_A01b!M$5:M$981))</f>
        <v>49.362974769246996</v>
      </c>
      <c r="M895" s="295" t="s">
        <v>333</v>
      </c>
      <c r="N895" s="295" t="s">
        <v>334</v>
      </c>
      <c r="O895" s="17"/>
    </row>
    <row r="896" spans="1:15" x14ac:dyDescent="0.2">
      <c r="B896" s="219" t="s">
        <v>375</v>
      </c>
      <c r="C896" s="148">
        <f t="array" ref="C896">(SUM(($M896=(C_A01b!$C$5:$C$981))*($N896=(C_A01b!$D$5:D$981))*(C_A01b!E$5:E$981)))/1000</f>
        <v>2.6052505435658189</v>
      </c>
      <c r="D896" s="148">
        <f t="array" ref="D896">(SUM(($M896=(C_A01b!$C$5:$C$981))*($N896=(C_A01b!$D$5:E$981))*(C_A01b!F$5:F$981)))/1000</f>
        <v>12.90250747107592</v>
      </c>
      <c r="E896" s="148">
        <f t="array" ref="E896">(SUM(($M896=(C_A01b!$C$5:$C$981))*($N896=(C_A01b!$D$5:F$981))*(C_A01b!G$5:G$981)))/1000</f>
        <v>8.3973683489015567</v>
      </c>
      <c r="F896" s="148">
        <f t="array" ref="F896">(SUM(($M896=(C_A01b!$C$5:$C$981))*($N896=(C_A01b!$D$5:G$981))*(C_A01b!H$5:H$981)))/1000</f>
        <v>5.7003144739842551</v>
      </c>
      <c r="G896" s="148">
        <f t="array" ref="G896">(SUM(($M896=(C_A01b!$C$5:$C$981))*($N896=(C_A01b!$D$5:H$981))*(C_A01b!I$5:I$981)))/1000</f>
        <v>6.6135016054548812</v>
      </c>
      <c r="H896" s="148">
        <f t="array" ref="H896">(SUM(($M896=(C_A01b!$C$5:$C$981))*($N896=(C_A01b!$D$5:I$981))*(C_A01b!J$5:J$981)))/1000</f>
        <v>3.2627071384409492</v>
      </c>
      <c r="I896" s="148">
        <f t="array" ref="I896">(SUM(($M896=(C_A01b!$C$5:$C$981))*($N896=(C_A01b!$D$5:J$981))*(C_A01b!K$5:K$981)))/1000</f>
        <v>3.1498160883709172</v>
      </c>
      <c r="J896" s="148">
        <f t="array" ref="J896">(SUM(($M896=(C_A01b!$C$5:$C$981))*($N896=(C_A01b!$D$5:K$981))*(C_A01b!L$5:L$981)))/1000</f>
        <v>3.2202182470425824</v>
      </c>
      <c r="K896" s="219">
        <f t="array" ref="K896">(SUM(($M896=(C_A01b!$C$5:$C$981))*($N896=(C_A01b!$D$5:L$981))*(C_A01b!M$5:M$981)))/1000</f>
        <v>3.1516255959530834</v>
      </c>
      <c r="M896" s="295" t="s">
        <v>333</v>
      </c>
      <c r="N896" s="295" t="s">
        <v>144</v>
      </c>
      <c r="O896" s="17"/>
    </row>
    <row r="897" spans="1:15" x14ac:dyDescent="0.2">
      <c r="B897" s="219" t="s">
        <v>376</v>
      </c>
      <c r="C897" s="210">
        <f t="array" ref="C897">SUM(($M897=(C_A01b!$C$5:$C$981))*($N897=(C_A01b!$D$5:D$981))*(C_A01b!E$5:E$981))</f>
        <v>135.447690058706</v>
      </c>
      <c r="D897" s="210">
        <f t="array" ref="D897">SUM(($M897=(C_A01b!$C$5:$C$981))*($N897=(C_A01b!$D$5:E$981))*(C_A01b!F$5:F$981))</f>
        <v>218.67655827490699</v>
      </c>
      <c r="E897" s="210">
        <f t="array" ref="E897">SUM(($M897=(C_A01b!$C$5:$C$981))*($N897=(C_A01b!$D$5:F$981))*(C_A01b!G$5:G$981))</f>
        <v>207.54769933180896</v>
      </c>
      <c r="F897" s="210">
        <f t="array" ref="F897">SUM(($M897=(C_A01b!$C$5:$C$981))*($N897=(C_A01b!$D$5:G$981))*(C_A01b!H$5:H$981))</f>
        <v>214.97477109260103</v>
      </c>
      <c r="G897" s="210">
        <f t="array" ref="G897">SUM(($M897=(C_A01b!$C$5:$C$981))*($N897=(C_A01b!$D$5:H$981))*(C_A01b!I$5:I$981))</f>
        <v>211.210479285855</v>
      </c>
      <c r="H897" s="210">
        <f t="array" ref="H897">SUM(($M897=(C_A01b!$C$5:$C$981))*($N897=(C_A01b!$D$5:I$981))*(C_A01b!J$5:J$981))</f>
        <v>196.23696033463006</v>
      </c>
      <c r="I897" s="210">
        <f t="array" ref="I897">SUM(($M897=(C_A01b!$C$5:$C$981))*($N897=(C_A01b!$D$5:J$981))*(C_A01b!K$5:K$981))</f>
        <v>183.47392514869799</v>
      </c>
      <c r="J897" s="210">
        <f t="array" ref="J897">SUM(($M897=(C_A01b!$C$5:$C$981))*($N897=(C_A01b!$D$5:K$981))*(C_A01b!L$5:L$981))</f>
        <v>168.79914793808297</v>
      </c>
      <c r="K897" s="219">
        <f t="array" ref="K897">SUM(($M897=(C_A01b!$C$5:$C$981))*($N897=(C_A01b!$D$5:L$981))*(C_A01b!M$5:M$981))</f>
        <v>154.64622066449897</v>
      </c>
      <c r="M897" s="295" t="s">
        <v>333</v>
      </c>
      <c r="N897" s="295" t="s">
        <v>371</v>
      </c>
      <c r="O897" s="17"/>
    </row>
    <row r="898" spans="1:15" x14ac:dyDescent="0.2">
      <c r="B898" s="219" t="s">
        <v>377</v>
      </c>
      <c r="C898" s="210">
        <f t="array" ref="C898">(SUM(($M898=(C_A01b!$C$5:$C$981))*($N898=(C_A01b!$D$5:D$981))*(C_A01b!E$5:E$981)))/1000</f>
        <v>28.69168046160199</v>
      </c>
      <c r="D898" s="210">
        <f t="array" ref="D898">(SUM(($M898=(C_A01b!$C$5:$C$981))*($N898=(C_A01b!$D$5:E$981))*(C_A01b!F$5:F$981)))/1000</f>
        <v>51.300705155161367</v>
      </c>
      <c r="E898" s="210">
        <f t="array" ref="E898">(SUM(($M898=(C_A01b!$C$5:$C$981))*($N898=(C_A01b!$D$5:F$981))*(C_A01b!G$5:G$981)))/1000</f>
        <v>41.446690741815004</v>
      </c>
      <c r="F898" s="210">
        <f t="array" ref="F898">(SUM(($M898=(C_A01b!$C$5:$C$981))*($N898=(C_A01b!$D$5:G$981))*(C_A01b!H$5:H$981)))/1000</f>
        <v>53.850690191301062</v>
      </c>
      <c r="G898" s="210">
        <f t="array" ref="G898">(SUM(($M898=(C_A01b!$C$5:$C$981))*($N898=(C_A01b!$D$5:H$981))*(C_A01b!I$5:I$981)))/1000</f>
        <v>53.266202016613903</v>
      </c>
      <c r="H898" s="210">
        <f t="array" ref="H898">(SUM(($M898=(C_A01b!$C$5:$C$981))*($N898=(C_A01b!$D$5:I$981))*(C_A01b!J$5:J$981)))/1000</f>
        <v>49.965728774211456</v>
      </c>
      <c r="I898" s="210">
        <f t="array" ref="I898">(SUM(($M898=(C_A01b!$C$5:$C$981))*($N898=(C_A01b!$D$5:J$981))*(C_A01b!K$5:K$981)))/1000</f>
        <v>46.681022179966448</v>
      </c>
      <c r="J898" s="210">
        <f t="array" ref="J898">(SUM(($M898=(C_A01b!$C$5:$C$981))*($N898=(C_A01b!$D$5:K$981))*(C_A01b!L$5:L$981)))/1000</f>
        <v>42.685616170562405</v>
      </c>
      <c r="K898" s="219">
        <f t="array" ref="K898">(SUM(($M898=(C_A01b!$C$5:$C$981))*($N898=(C_A01b!$D$5:L$981))*(C_A01b!M$5:M$981)))/1000</f>
        <v>38.145757687656051</v>
      </c>
      <c r="M898" s="295" t="s">
        <v>333</v>
      </c>
      <c r="N898" s="295" t="s">
        <v>372</v>
      </c>
      <c r="O898" s="17"/>
    </row>
    <row r="899" spans="1:15" x14ac:dyDescent="0.2">
      <c r="B899" s="165" t="s">
        <v>353</v>
      </c>
      <c r="C899" s="211">
        <f t="array" ref="C899">SUM(($M899=(C_A01b!$C$5:$C$981))*($N899=(C_A01b!$D$5:D$981))*(C_A01b!E$5:E$981))</f>
        <v>11564.414355824631</v>
      </c>
      <c r="D899" s="211">
        <f t="array" ref="D899">SUM(($M899=(C_A01b!$C$5:$C$981))*($N899=(C_A01b!$D$5:E$981))*(C_A01b!F$5:F$981))</f>
        <v>12199.837414439811</v>
      </c>
      <c r="E899" s="211">
        <f t="array" ref="E899">SUM(($M899=(C_A01b!$C$5:$C$981))*($N899=(C_A01b!$D$5:F$981))*(C_A01b!G$5:G$981))</f>
        <v>12093.656651871634</v>
      </c>
      <c r="F899" s="211">
        <f t="array" ref="F899">SUM(($M899=(C_A01b!$C$5:$C$981))*($N899=(C_A01b!$D$5:G$981))*(C_A01b!H$5:H$981))</f>
        <v>11866.399403523625</v>
      </c>
      <c r="G899" s="211">
        <f t="array" ref="G899">SUM(($M899=(C_A01b!$C$5:$C$981))*($N899=(C_A01b!$D$5:H$981))*(C_A01b!I$5:I$981))</f>
        <v>12501.50177463527</v>
      </c>
      <c r="H899" s="211">
        <f t="array" ref="H899">SUM(($M899=(C_A01b!$C$5:$C$981))*($N899=(C_A01b!$D$5:I$981))*(C_A01b!J$5:J$981))</f>
        <v>12906.165916704311</v>
      </c>
      <c r="I899" s="211">
        <f t="array" ref="I899">SUM(($M899=(C_A01b!$C$5:$C$981))*($N899=(C_A01b!$D$5:J$981))*(C_A01b!K$5:K$981))</f>
        <v>13109.023395014488</v>
      </c>
      <c r="J899" s="211">
        <f t="array" ref="J899">SUM(($M899=(C_A01b!$C$5:$C$981))*($N899=(C_A01b!$D$5:K$981))*(C_A01b!L$5:L$981))</f>
        <v>13281.281544916257</v>
      </c>
      <c r="K899" s="211">
        <f t="array" ref="K899">SUM(($M899=(C_A01b!$C$5:$C$981))*($N899=(C_A01b!$D$5:L$981))*(C_A01b!M$5:M$981))</f>
        <v>13332.854974617316</v>
      </c>
      <c r="M899" s="295" t="s">
        <v>335</v>
      </c>
      <c r="N899" s="295" t="s">
        <v>336</v>
      </c>
      <c r="O899" s="17"/>
    </row>
    <row r="900" spans="1:15" x14ac:dyDescent="0.2">
      <c r="B900" s="210" t="s">
        <v>345</v>
      </c>
      <c r="C900" s="148">
        <f t="array" ref="C900">SUM(($M900=(C_A01b!$C$5:$C$981))*($N900=(C_A01b!$D$5:D$981))*(C_A01b!E$5:E$981))</f>
        <v>0</v>
      </c>
      <c r="D900" s="148">
        <f t="array" ref="D900">SUM(($M900=(C_A01b!$C$5:$C$981))*($N900=(C_A01b!$D$5:E$981))*(C_A01b!F$5:F$981))</f>
        <v>7.3779622488719996</v>
      </c>
      <c r="E900" s="148">
        <f t="array" ref="E900">SUM(($M900=(C_A01b!$C$5:$C$981))*($N900=(C_A01b!$D$5:F$981))*(C_A01b!G$5:G$981))</f>
        <v>25.551886846093002</v>
      </c>
      <c r="F900" s="148">
        <f t="array" ref="F900">SUM(($M900=(C_A01b!$C$5:$C$981))*($N900=(C_A01b!$D$5:G$981))*(C_A01b!H$5:H$981))</f>
        <v>30.157054597702999</v>
      </c>
      <c r="G900" s="148">
        <f t="array" ref="G900">SUM(($M900=(C_A01b!$C$5:$C$981))*($N900=(C_A01b!$D$5:H$981))*(C_A01b!I$5:I$981))</f>
        <v>52.729914957490003</v>
      </c>
      <c r="H900" s="148">
        <f t="array" ref="H900">SUM(($M900=(C_A01b!$C$5:$C$981))*($N900=(C_A01b!$D$5:I$981))*(C_A01b!J$5:J$981))</f>
        <v>103.93441465333299</v>
      </c>
      <c r="I900" s="148">
        <f t="array" ref="I900">SUM(($M900=(C_A01b!$C$5:$C$981))*($N900=(C_A01b!$D$5:J$981))*(C_A01b!K$5:K$981))</f>
        <v>146.17395710249602</v>
      </c>
      <c r="J900" s="148">
        <f t="array" ref="J900">SUM(($M900=(C_A01b!$C$5:$C$981))*($N900=(C_A01b!$D$5:K$981))*(C_A01b!L$5:L$981))</f>
        <v>201.072051488868</v>
      </c>
      <c r="K900" s="219">
        <f t="array" ref="K900">SUM(($M900=(C_A01b!$C$5:$C$981))*($N900=(C_A01b!$D$5:L$981))*(C_A01b!M$5:M$981))</f>
        <v>329.07605876903392</v>
      </c>
      <c r="M900" s="295" t="s">
        <v>335</v>
      </c>
      <c r="N900" s="295" t="s">
        <v>338</v>
      </c>
      <c r="O900" s="17"/>
    </row>
    <row r="901" spans="1:15" x14ac:dyDescent="0.2">
      <c r="B901" s="165" t="s">
        <v>346</v>
      </c>
      <c r="C901" s="211">
        <f t="array" ref="C901">(SUM(($M901=(C_A01b!$C$5:$C$981))*($N901=(C_A01b!$D$5:D$981))*(C_A01b!E$5:E$981)))/1000</f>
        <v>1116.7275470868817</v>
      </c>
      <c r="D901" s="211">
        <f t="array" ref="D901">(SUM(($M901=(C_A01b!$C$5:$C$981))*($N901=(C_A01b!$D$5:E$981))*(C_A01b!F$5:F$981)))/1000</f>
        <v>1138.3153101076493</v>
      </c>
      <c r="E901" s="211">
        <f t="array" ref="E901">(SUM(($M901=(C_A01b!$C$5:$C$981))*($N901=(C_A01b!$D$5:F$981))*(C_A01b!G$5:G$981)))/1000</f>
        <v>948.95586093939437</v>
      </c>
      <c r="F901" s="211">
        <f t="array" ref="F901">(SUM(($M901=(C_A01b!$C$5:$C$981))*($N901=(C_A01b!$D$5:G$981))*(C_A01b!H$5:H$981)))/1000</f>
        <v>879.98037224294808</v>
      </c>
      <c r="G901" s="211">
        <f t="array" ref="G901">(SUM(($M901=(C_A01b!$C$5:$C$981))*($N901=(C_A01b!$D$5:H$981))*(C_A01b!I$5:I$981)))/1000</f>
        <v>782.74701748266398</v>
      </c>
      <c r="H901" s="211">
        <f t="array" ref="H901">(SUM(($M901=(C_A01b!$C$5:$C$981))*($N901=(C_A01b!$D$5:I$981))*(C_A01b!J$5:J$981)))/1000</f>
        <v>728.28269869804944</v>
      </c>
      <c r="I901" s="211">
        <f t="array" ref="I901">(SUM(($M901=(C_A01b!$C$5:$C$981))*($N901=(C_A01b!$D$5:J$981))*(C_A01b!K$5:K$981)))/1000</f>
        <v>648.13616075187826</v>
      </c>
      <c r="J901" s="211">
        <f t="array" ref="J901">(SUM(($M901=(C_A01b!$C$5:$C$981))*($N901=(C_A01b!$D$5:K$981))*(C_A01b!L$5:L$981)))/1000</f>
        <v>580.76883900968517</v>
      </c>
      <c r="K901" s="211">
        <f t="array" ref="K901">(SUM(($M901=(C_A01b!$C$5:$C$981))*($N901=(C_A01b!$D$5:L$981))*(C_A01b!M$5:M$981)))/1000</f>
        <v>416.5421447470074</v>
      </c>
      <c r="M901" s="295" t="s">
        <v>335</v>
      </c>
      <c r="N901" s="295" t="s">
        <v>337</v>
      </c>
      <c r="O901" s="17"/>
    </row>
    <row r="902" spans="1:15" x14ac:dyDescent="0.2">
      <c r="B902" s="210" t="s">
        <v>347</v>
      </c>
      <c r="C902" s="148">
        <f t="array" ref="C902">(SUM(($M902=(C_A01b!$C$5:$C$981))*($N902=(C_A01b!$D$5:D$981))*(C_A01b!E$5:E$981)))/1000</f>
        <v>0</v>
      </c>
      <c r="D902" s="148">
        <f t="array" ref="D902">(SUM(($M902=(C_A01b!$C$5:$C$981))*($N902=(C_A01b!$D$5:E$981))*(C_A01b!F$5:F$981)))/1000</f>
        <v>0</v>
      </c>
      <c r="E902" s="148">
        <f t="array" ref="E902">(SUM(($M902=(C_A01b!$C$5:$C$981))*($N902=(C_A01b!$D$5:F$981))*(C_A01b!G$5:G$981)))/1000</f>
        <v>0</v>
      </c>
      <c r="F902" s="148">
        <f t="array" ref="F902">(SUM(($M902=(C_A01b!$C$5:$C$981))*($N902=(C_A01b!$D$5:G$981))*(C_A01b!H$5:H$981)))/1000</f>
        <v>72.2635229223838</v>
      </c>
      <c r="G902" s="148">
        <f t="array" ref="G902">(SUM(($M902=(C_A01b!$C$5:$C$981))*($N902=(C_A01b!$D$5:H$981))*(C_A01b!I$5:I$981)))/1000</f>
        <v>112.76320217269803</v>
      </c>
      <c r="H902" s="148">
        <f t="array" ref="H902">(SUM(($M902=(C_A01b!$C$5:$C$981))*($N902=(C_A01b!$D$5:I$981))*(C_A01b!J$5:J$981)))/1000</f>
        <v>145.03266998727767</v>
      </c>
      <c r="I902" s="148">
        <f t="array" ref="I902">(SUM(($M902=(C_A01b!$C$5:$C$981))*($N902=(C_A01b!$D$5:J$981))*(C_A01b!K$5:K$981)))/1000</f>
        <v>197.84131227887858</v>
      </c>
      <c r="J902" s="148">
        <f t="array" ref="J902">(SUM(($M902=(C_A01b!$C$5:$C$981))*($N902=(C_A01b!$D$5:K$981))*(C_A01b!L$5:L$981)))/1000</f>
        <v>249.18154110165443</v>
      </c>
      <c r="K902" s="219">
        <f t="array" ref="K902">(SUM(($M902=(C_A01b!$C$5:$C$981))*($N902=(C_A01b!$D$5:L$981))*(C_A01b!M$5:M$981)))/1000</f>
        <v>223.51167543059105</v>
      </c>
      <c r="M902" s="295" t="s">
        <v>335</v>
      </c>
      <c r="N902" s="295" t="s">
        <v>146</v>
      </c>
      <c r="O902" s="17"/>
    </row>
    <row r="903" spans="1:15" x14ac:dyDescent="0.2">
      <c r="B903" s="165" t="s">
        <v>348</v>
      </c>
      <c r="C903" s="211">
        <f t="array" ref="C903">(SUM(($M903=(C_A01b!$C$5:$C$981))*($N903=(C_A01b!$D$5:D$981))*(C_A01b!E$5:E$981)))/1000</f>
        <v>0</v>
      </c>
      <c r="D903" s="211">
        <f t="array" ref="D903">(SUM(($M903=(C_A01b!$C$5:$C$981))*($N903=(C_A01b!$D$5:E$981))*(C_A01b!F$5:F$981)))/1000</f>
        <v>0</v>
      </c>
      <c r="E903" s="211">
        <f t="array" ref="E903">(SUM(($M903=(C_A01b!$C$5:$C$981))*($N903=(C_A01b!$D$5:F$981))*(C_A01b!G$5:G$981)))/1000</f>
        <v>0</v>
      </c>
      <c r="F903" s="211">
        <f t="array" ref="F903">(SUM(($M903=(C_A01b!$C$5:$C$981))*($N903=(C_A01b!$D$5:G$981))*(C_A01b!H$5:H$981)))/1000</f>
        <v>13.74934992778577</v>
      </c>
      <c r="G903" s="211">
        <f t="array" ref="G903">(SUM(($M903=(C_A01b!$C$5:$C$981))*($N903=(C_A01b!$D$5:H$981))*(C_A01b!I$5:I$981)))/1000</f>
        <v>19.042680562146398</v>
      </c>
      <c r="H903" s="211">
        <f t="array" ref="H903">(SUM(($M903=(C_A01b!$C$5:$C$981))*($N903=(C_A01b!$D$5:I$981))*(C_A01b!J$5:J$981)))/1000</f>
        <v>38.5448814880152</v>
      </c>
      <c r="I903" s="211">
        <f t="array" ref="I903">(SUM(($M903=(C_A01b!$C$5:$C$981))*($N903=(C_A01b!$D$5:J$981))*(C_A01b!K$5:K$981)))/1000</f>
        <v>41.539021625951428</v>
      </c>
      <c r="J903" s="211">
        <f t="array" ref="J903">(SUM(($M903=(C_A01b!$C$5:$C$981))*($N903=(C_A01b!$D$5:K$981))*(C_A01b!L$5:L$981)))/1000</f>
        <v>59.131605131469151</v>
      </c>
      <c r="K903" s="211">
        <f t="array" ref="K903">(SUM(($M903=(C_A01b!$C$5:$C$981))*($N903=(C_A01b!$D$5:L$981))*(C_A01b!M$5:M$981)))/1000</f>
        <v>142.45644988369088</v>
      </c>
      <c r="M903" s="295" t="s">
        <v>335</v>
      </c>
      <c r="N903" s="295" t="s">
        <v>148</v>
      </c>
      <c r="O903" s="17"/>
    </row>
    <row r="904" spans="1:15" x14ac:dyDescent="0.2">
      <c r="B904" s="210" t="s">
        <v>349</v>
      </c>
      <c r="C904" s="148">
        <f t="array" ref="C904">SUM(($M904=(C_A01b!$C$5:$C$981))*($N904=(C_A01b!$D$5:D$981))*(C_A01b!E$5:E$981))</f>
        <v>418.96209786525901</v>
      </c>
      <c r="D904" s="148">
        <f t="array" ref="D904">SUM(($M904=(C_A01b!$C$5:$C$981))*($N904=(C_A01b!$D$5:E$981))*(C_A01b!F$5:F$981))</f>
        <v>470.80541706175808</v>
      </c>
      <c r="E904" s="148">
        <f t="array" ref="E904">SUM(($M904=(C_A01b!$C$5:$C$981))*($N904=(C_A01b!$D$5:F$981))*(C_A01b!G$5:G$981))</f>
        <v>692.05315183490097</v>
      </c>
      <c r="F904" s="148">
        <f t="array" ref="F904">SUM(($M904=(C_A01b!$C$5:$C$981))*($N904=(C_A01b!$D$5:G$981))*(C_A01b!H$5:H$981))</f>
        <v>772.71004348292604</v>
      </c>
      <c r="G904" s="148">
        <f t="array" ref="G904">SUM(($M904=(C_A01b!$C$5:$C$981))*($N904=(C_A01b!$D$5:H$981))*(C_A01b!I$5:I$981))</f>
        <v>786.11224833911297</v>
      </c>
      <c r="H904" s="148">
        <f t="array" ref="H904">SUM(($M904=(C_A01b!$C$5:$C$981))*($N904=(C_A01b!$D$5:I$981))*(C_A01b!J$5:J$981))</f>
        <v>697.86151962368001</v>
      </c>
      <c r="I904" s="148">
        <f t="array" ref="I904">SUM(($M904=(C_A01b!$C$5:$C$981))*($N904=(C_A01b!$D$5:J$981))*(C_A01b!K$5:K$981))</f>
        <v>835.63204972145411</v>
      </c>
      <c r="J904" s="148">
        <f t="array" ref="J904">SUM(($M904=(C_A01b!$C$5:$C$981))*($N904=(C_A01b!$D$5:K$981))*(C_A01b!L$5:L$981))</f>
        <v>960.65370850999909</v>
      </c>
      <c r="K904" s="219">
        <f t="array" ref="K904">SUM(($M904=(C_A01b!$C$5:$C$981))*($N904=(C_A01b!$D$5:L$981))*(C_A01b!M$5:M$981))</f>
        <v>1255.364595391055</v>
      </c>
      <c r="M904" s="295" t="s">
        <v>339</v>
      </c>
      <c r="N904" s="295" t="s">
        <v>340</v>
      </c>
      <c r="O904" s="17"/>
    </row>
    <row r="905" spans="1:15" x14ac:dyDescent="0.2">
      <c r="B905" s="165" t="s">
        <v>350</v>
      </c>
      <c r="C905" s="211">
        <f t="array" ref="C905">(SUM(($M905=(C_A01b!$C$5:$C$981))*($N905=(C_A01b!$D$5:D$981))*(C_A01b!E$5:E$981)))/1000</f>
        <v>24.365111252818856</v>
      </c>
      <c r="D905" s="211">
        <f t="array" ref="D905">(SUM(($M905=(C_A01b!$C$5:$C$981))*($N905=(C_A01b!$D$5:E$981))*(C_A01b!F$5:F$981)))/1000</f>
        <v>29.632048625749729</v>
      </c>
      <c r="E905" s="211">
        <f t="array" ref="E905">(SUM(($M905=(C_A01b!$C$5:$C$981))*($N905=(C_A01b!$D$5:F$981))*(C_A01b!G$5:G$981)))/1000</f>
        <v>34.687697163929812</v>
      </c>
      <c r="F905" s="211">
        <f t="array" ref="F905">(SUM(($M905=(C_A01b!$C$5:$C$981))*($N905=(C_A01b!$D$5:G$981))*(C_A01b!H$5:H$981)))/1000</f>
        <v>49.533180843530609</v>
      </c>
      <c r="G905" s="211">
        <f t="array" ref="G905">(SUM(($M905=(C_A01b!$C$5:$C$981))*($N905=(C_A01b!$D$5:H$981))*(C_A01b!I$5:I$981)))/1000</f>
        <v>50.480134749064462</v>
      </c>
      <c r="H905" s="211">
        <f t="array" ref="H905">(SUM(($M905=(C_A01b!$C$5:$C$981))*($N905=(C_A01b!$D$5:I$981))*(C_A01b!J$5:J$981)))/1000</f>
        <v>41.846166416551206</v>
      </c>
      <c r="I905" s="211">
        <f t="array" ref="I905">(SUM(($M905=(C_A01b!$C$5:$C$981))*($N905=(C_A01b!$D$5:J$981))*(C_A01b!K$5:K$981)))/1000</f>
        <v>48.34725625793272</v>
      </c>
      <c r="J905" s="211">
        <f t="array" ref="J905">(SUM(($M905=(C_A01b!$C$5:$C$981))*($N905=(C_A01b!$D$5:K$981))*(C_A01b!L$5:L$981)))/1000</f>
        <v>45.150355375754593</v>
      </c>
      <c r="K905" s="211">
        <f t="array" ref="K905">(SUM(($M905=(C_A01b!$C$5:$C$981))*($N905=(C_A01b!$D$5:L$981))*(C_A01b!M$5:M$981)))/1000</f>
        <v>47.422279484982987</v>
      </c>
      <c r="M905" s="295" t="s">
        <v>339</v>
      </c>
      <c r="N905" s="295" t="s">
        <v>337</v>
      </c>
      <c r="O905" s="17"/>
    </row>
    <row r="906" spans="1:15" x14ac:dyDescent="0.2">
      <c r="B906" s="210" t="s">
        <v>351</v>
      </c>
      <c r="C906" s="148">
        <f t="array" ref="C906">(SUM(($M906=(C_A01b!$C$5:$C$981))*($N906=(C_A01b!$D$5:D$981))*(C_A01b!E$5:E$981)))/1000</f>
        <v>0</v>
      </c>
      <c r="D906" s="148">
        <f t="array" ref="D906">(SUM(($M906=(C_A01b!$C$5:$C$981))*($N906=(C_A01b!$D$5:E$981))*(C_A01b!F$5:F$981)))/1000</f>
        <v>0</v>
      </c>
      <c r="E906" s="148">
        <f t="array" ref="E906">(SUM(($M906=(C_A01b!$C$5:$C$981))*($N906=(C_A01b!$D$5:F$981))*(C_A01b!G$5:G$981)))/1000</f>
        <v>0</v>
      </c>
      <c r="F906" s="148">
        <f t="array" ref="F906">(SUM(($M906=(C_A01b!$C$5:$C$981))*($N906=(C_A01b!$D$5:G$981))*(C_A01b!H$5:H$981)))/1000</f>
        <v>12.057511532214201</v>
      </c>
      <c r="G906" s="148">
        <f t="array" ref="G906">(SUM(($M906=(C_A01b!$C$5:$C$981))*($N906=(C_A01b!$D$5:H$981))*(C_A01b!I$5:I$981)))/1000</f>
        <v>22.005100187219021</v>
      </c>
      <c r="H906" s="148">
        <f t="array" ref="H906">(SUM(($M906=(C_A01b!$C$5:$C$981))*($N906=(C_A01b!$D$5:I$981))*(C_A01b!J$5:J$981)))/1000</f>
        <v>25.971991374027411</v>
      </c>
      <c r="I906" s="148">
        <f t="array" ref="I906">(SUM(($M906=(C_A01b!$C$5:$C$981))*($N906=(C_A01b!$D$5:J$981))*(C_A01b!K$5:K$981)))/1000</f>
        <v>32.212859328774407</v>
      </c>
      <c r="J906" s="148">
        <f t="array" ref="J906">(SUM(($M906=(C_A01b!$C$5:$C$981))*($N906=(C_A01b!$D$5:K$981))*(C_A01b!L$5:L$981)))/1000</f>
        <v>32.741462432878699</v>
      </c>
      <c r="K906" s="219">
        <f t="array" ref="K906">(SUM(($M906=(C_A01b!$C$5:$C$981))*($N906=(C_A01b!$D$5:L$981))*(C_A01b!M$5:M$981)))/1000</f>
        <v>36.16083345462394</v>
      </c>
      <c r="M906" s="295" t="s">
        <v>339</v>
      </c>
      <c r="N906" s="295" t="s">
        <v>146</v>
      </c>
      <c r="O906" s="17"/>
    </row>
    <row r="907" spans="1:15" x14ac:dyDescent="0.2">
      <c r="B907" s="165"/>
      <c r="C907" s="211"/>
      <c r="D907" s="211"/>
      <c r="E907" s="211"/>
      <c r="F907" s="211"/>
      <c r="G907" s="211"/>
      <c r="H907" s="211"/>
      <c r="I907" s="211"/>
      <c r="J907" s="211"/>
      <c r="K907" s="211"/>
      <c r="O907" s="17"/>
    </row>
    <row r="910" spans="1:15" x14ac:dyDescent="0.2">
      <c r="A910" s="2" t="s">
        <v>537</v>
      </c>
      <c r="B910" s="276" t="s">
        <v>519</v>
      </c>
      <c r="C910" s="15"/>
      <c r="D910" s="15"/>
      <c r="E910" s="15"/>
      <c r="F910" s="15"/>
      <c r="G910" s="15"/>
      <c r="H910" s="15"/>
      <c r="I910" s="15"/>
      <c r="J910" s="15"/>
      <c r="K910" s="15"/>
      <c r="O910" s="17"/>
    </row>
    <row r="911" spans="1:15" x14ac:dyDescent="0.2">
      <c r="B911" s="185"/>
      <c r="C911" s="263">
        <v>2010</v>
      </c>
      <c r="D911" s="263">
        <v>2015</v>
      </c>
      <c r="E911" s="263">
        <v>2020</v>
      </c>
      <c r="F911" s="263">
        <v>2025</v>
      </c>
      <c r="G911" s="263">
        <v>2030</v>
      </c>
      <c r="H911" s="263">
        <v>2035</v>
      </c>
      <c r="I911" s="263">
        <v>2040</v>
      </c>
      <c r="J911" s="263">
        <v>2045</v>
      </c>
      <c r="K911" s="263">
        <v>2050</v>
      </c>
      <c r="O911" s="17"/>
    </row>
    <row r="912" spans="1:15" x14ac:dyDescent="0.2">
      <c r="B912" s="190" t="s">
        <v>63</v>
      </c>
      <c r="C912" s="219">
        <f t="array" ref="C912">SUM(($M912=(C_A11RH!$C$5:$C$1000))*(C_A11RH!D$5:D$1000))</f>
        <v>424.52465188521603</v>
      </c>
      <c r="D912" s="219">
        <f t="array" ref="D912">SUM(($M912=(C_A11RH!$C$5:$C$1000))*(C_A11RH!E$5:E$1000))</f>
        <v>1133.128387847159</v>
      </c>
      <c r="E912" s="219">
        <f t="array" ref="E912">SUM(($M912=(C_A11RH!$C$5:$C$1000))*(C_A11RH!F$5:F$1000))</f>
        <v>1315.1284328146539</v>
      </c>
      <c r="F912" s="219">
        <f t="array" ref="F912">SUM(($M912=(C_A11RH!$C$5:$C$1000))*(C_A11RH!G$5:G$1000))</f>
        <v>1370.9674244647849</v>
      </c>
      <c r="G912" s="219">
        <f t="array" ref="G912">SUM(($M912=(C_A11RH!$C$5:$C$1000))*(C_A11RH!H$5:H$1000))</f>
        <v>1560.3939442212159</v>
      </c>
      <c r="H912" s="219">
        <f t="array" ref="H912">SUM(($M912=(C_A11RH!$C$5:$C$1000))*(C_A11RH!I$5:I$1000))</f>
        <v>1600.2187169331621</v>
      </c>
      <c r="I912" s="219">
        <f t="array" ref="I912">SUM(($M912=(C_A11RH!$C$5:$C$1000))*(C_A11RH!J$5:J$1000))</f>
        <v>1475.9801831607481</v>
      </c>
      <c r="J912" s="219">
        <f t="array" ref="J912">SUM(($M912=(C_A11RH!$C$5:$C$1000))*(C_A11RH!K$5:K$1000))</f>
        <v>1403.9019371708441</v>
      </c>
      <c r="K912" s="219">
        <f t="array" ref="K912">SUM(($M912=(C_A11RH!$C$5:$C$1000))*(C_A11RH!L$5:L$1000))</f>
        <v>1180.786745950953</v>
      </c>
      <c r="M912" s="295" t="s">
        <v>388</v>
      </c>
      <c r="O912" s="17"/>
    </row>
    <row r="913" spans="1:15" x14ac:dyDescent="0.2">
      <c r="B913" s="192" t="s">
        <v>393</v>
      </c>
      <c r="C913" s="196">
        <f t="array" ref="C913">SUM(($M913=(C_A11RH!$C$5:$C$1000))*(C_A11RH!D$5:D$1000))</f>
        <v>2588.4407163578139</v>
      </c>
      <c r="D913" s="196">
        <f t="array" ref="D913">SUM(($M913=(C_A11RH!$C$5:$C$1000))*(C_A11RH!E$5:E$1000))</f>
        <v>1412.9014107384551</v>
      </c>
      <c r="E913" s="196">
        <f t="array" ref="E913">SUM(($M913=(C_A11RH!$C$5:$C$1000))*(C_A11RH!F$5:F$1000))</f>
        <v>1626.950328193969</v>
      </c>
      <c r="F913" s="196">
        <f t="array" ref="F913">SUM(($M913=(C_A11RH!$C$5:$C$1000))*(C_A11RH!G$5:G$1000))</f>
        <v>2348.0805387723831</v>
      </c>
      <c r="G913" s="196">
        <f t="array" ref="G913">SUM(($M913=(C_A11RH!$C$5:$C$1000))*(C_A11RH!H$5:H$1000))</f>
        <v>2915.9084878589938</v>
      </c>
      <c r="H913" s="196">
        <f t="array" ref="H913">SUM(($M913=(C_A11RH!$C$5:$C$1000))*(C_A11RH!I$5:I$1000))</f>
        <v>2854.625687241758</v>
      </c>
      <c r="I913" s="196">
        <f t="array" ref="I913">SUM(($M913=(C_A11RH!$C$5:$C$1000))*(C_A11RH!J$5:J$1000))</f>
        <v>2805.8237186939978</v>
      </c>
      <c r="J913" s="196">
        <f t="array" ref="J913">SUM(($M913=(C_A11RH!$C$5:$C$1000))*(C_A11RH!K$5:K$1000))</f>
        <v>2428.6533348404992</v>
      </c>
      <c r="K913" s="196">
        <f t="array" ref="K913">SUM(($M913=(C_A11RH!$C$5:$C$1000))*(C_A11RH!L$5:L$1000))</f>
        <v>2160.8577234760887</v>
      </c>
      <c r="M913" s="295" t="s">
        <v>389</v>
      </c>
      <c r="O913" s="17"/>
    </row>
    <row r="914" spans="1:15" x14ac:dyDescent="0.2">
      <c r="B914" s="190" t="s">
        <v>64</v>
      </c>
      <c r="C914" s="219">
        <f t="array" ref="C914">SUM(($M914=(C_A11RH!$C$5:$C$1000))*(C_A11RH!D$5:D$1000))</f>
        <v>774.41324557679991</v>
      </c>
      <c r="D914" s="219">
        <f t="array" ref="D914">SUM(($M914=(C_A11RH!$C$5:$C$1000))*(C_A11RH!E$5:E$1000))</f>
        <v>161.4872760831</v>
      </c>
      <c r="E914" s="219">
        <f t="array" ref="E914">SUM(($M914=(C_A11RH!$C$5:$C$1000))*(C_A11RH!F$5:F$1000))</f>
        <v>7.2022150026</v>
      </c>
      <c r="F914" s="219">
        <f t="array" ref="F914">SUM(($M914=(C_A11RH!$C$5:$C$1000))*(C_A11RH!G$5:G$1000))</f>
        <v>3.6011075013</v>
      </c>
      <c r="G914" s="219">
        <f t="array" ref="G914">SUM(($M914=(C_A11RH!$C$5:$C$1000))*(C_A11RH!H$5:H$1000))</f>
        <v>0</v>
      </c>
      <c r="H914" s="219">
        <f t="array" ref="H914">SUM(($M914=(C_A11RH!$C$5:$C$1000))*(C_A11RH!I$5:I$1000))</f>
        <v>0</v>
      </c>
      <c r="I914" s="219">
        <f t="array" ref="I914">SUM(($M914=(C_A11RH!$C$5:$C$1000))*(C_A11RH!J$5:J$1000))</f>
        <v>0</v>
      </c>
      <c r="J914" s="219">
        <f t="array" ref="J914">SUM(($M914=(C_A11RH!$C$5:$C$1000))*(C_A11RH!K$5:K$1000))</f>
        <v>0</v>
      </c>
      <c r="K914" s="219">
        <f t="array" ref="K914">SUM(($M914=(C_A11RH!$C$5:$C$1000))*(C_A11RH!L$5:L$1000))</f>
        <v>0</v>
      </c>
      <c r="M914" s="295" t="s">
        <v>390</v>
      </c>
      <c r="O914" s="17"/>
    </row>
    <row r="915" spans="1:15" x14ac:dyDescent="0.2">
      <c r="B915" s="192" t="s">
        <v>394</v>
      </c>
      <c r="C915" s="196">
        <f t="array" ref="C915">SUM(($M915=(C_A11RH!$C$5:$C$1000))*(C_A11RH!D$5:D$1000))</f>
        <v>148.439219851008</v>
      </c>
      <c r="D915" s="196">
        <f t="array" ref="D915">SUM(($M915=(C_A11RH!$C$5:$C$1000))*(C_A11RH!E$5:E$1000))</f>
        <v>540.71000646472703</v>
      </c>
      <c r="E915" s="196">
        <f t="array" ref="E915">SUM(($M915=(C_A11RH!$C$5:$C$1000))*(C_A11RH!F$5:F$1000))</f>
        <v>533.18512864557101</v>
      </c>
      <c r="F915" s="196">
        <f t="array" ref="F915">SUM(($M915=(C_A11RH!$C$5:$C$1000))*(C_A11RH!G$5:G$1000))</f>
        <v>452.99685632196804</v>
      </c>
      <c r="G915" s="196">
        <f t="array" ref="G915">SUM(($M915=(C_A11RH!$C$5:$C$1000))*(C_A11RH!H$5:H$1000))</f>
        <v>737.0569344406241</v>
      </c>
      <c r="H915" s="196">
        <f t="array" ref="H915">SUM(($M915=(C_A11RH!$C$5:$C$1000))*(C_A11RH!I$5:I$1000))</f>
        <v>814.30882481112894</v>
      </c>
      <c r="I915" s="196">
        <f t="array" ref="I915">SUM(($M915=(C_A11RH!$C$5:$C$1000))*(C_A11RH!J$5:J$1000))</f>
        <v>1117.0976446741029</v>
      </c>
      <c r="J915" s="196">
        <f t="array" ref="J915">SUM(($M915=(C_A11RH!$C$5:$C$1000))*(C_A11RH!K$5:K$1000))</f>
        <v>1427.3541362014869</v>
      </c>
      <c r="K915" s="196">
        <f t="array" ref="K915">SUM(($M915=(C_A11RH!$C$5:$C$1000))*(C_A11RH!L$5:L$1000))</f>
        <v>1992.712856428328</v>
      </c>
      <c r="M915" s="295" t="s">
        <v>391</v>
      </c>
      <c r="O915" s="17"/>
    </row>
    <row r="916" spans="1:15" x14ac:dyDescent="0.2">
      <c r="B916" s="190" t="s">
        <v>392</v>
      </c>
      <c r="C916" s="196">
        <f t="array" ref="C916">SUM(($M916=(C_A11RH!$C$5:$C$1000))*(C_A11RH!D$5:D$1000))</f>
        <v>1664.3620180252949</v>
      </c>
      <c r="D916" s="196">
        <f t="array" ref="D916">SUM(($M916=(C_A11RH!$C$5:$C$1000))*(C_A11RH!E$5:E$1000))</f>
        <v>2479.7607763291612</v>
      </c>
      <c r="E916" s="196">
        <f t="array" ref="E916">SUM(($M916=(C_A11RH!$C$5:$C$1000))*(C_A11RH!F$5:F$1000))</f>
        <v>2393.7897851960934</v>
      </c>
      <c r="F916" s="196">
        <f t="array" ref="F916">SUM(($M916=(C_A11RH!$C$5:$C$1000))*(C_A11RH!G$5:G$1000))</f>
        <v>1830.8585026313831</v>
      </c>
      <c r="G916" s="196">
        <f t="array" ref="G916">SUM(($M916=(C_A11RH!$C$5:$C$1000))*(C_A11RH!H$5:H$1000))</f>
        <v>938.9376555750049</v>
      </c>
      <c r="H916" s="196">
        <f t="array" ref="H916">SUM(($M916=(C_A11RH!$C$5:$C$1000))*(C_A11RH!I$5:I$1000))</f>
        <v>947.91111135969186</v>
      </c>
      <c r="I916" s="196">
        <f t="array" ref="I916">SUM(($M916=(C_A11RH!$C$5:$C$1000))*(C_A11RH!J$5:J$1000))</f>
        <v>881.47900213502305</v>
      </c>
      <c r="J916" s="196">
        <f t="array" ref="J916">SUM(($M916=(C_A11RH!$C$5:$C$1000))*(C_A11RH!K$5:K$1000))</f>
        <v>1084.8352791764171</v>
      </c>
      <c r="K916" s="196">
        <f t="array" ref="K916">SUM(($M916=(C_A11RH!$C$5:$C$1000))*(C_A11RH!L$5:L$1000))</f>
        <v>1073.390787805728</v>
      </c>
      <c r="M916" s="295" t="s">
        <v>465</v>
      </c>
      <c r="O916" s="17"/>
    </row>
    <row r="917" spans="1:15" x14ac:dyDescent="0.2">
      <c r="B917" s="190" t="s">
        <v>10</v>
      </c>
      <c r="C917" s="219">
        <f>SUM(C912:C916)</f>
        <v>5600.1798516961326</v>
      </c>
      <c r="D917" s="219">
        <f t="shared" ref="D917:K917" si="134">SUM(D912:D916)</f>
        <v>5727.9878574626018</v>
      </c>
      <c r="E917" s="219">
        <f t="shared" si="134"/>
        <v>5876.2558898528869</v>
      </c>
      <c r="F917" s="219">
        <f t="shared" si="134"/>
        <v>6006.5044296918186</v>
      </c>
      <c r="G917" s="219">
        <f t="shared" si="134"/>
        <v>6152.2970220958387</v>
      </c>
      <c r="H917" s="219">
        <f t="shared" si="134"/>
        <v>6217.0643403457407</v>
      </c>
      <c r="I917" s="219">
        <f t="shared" si="134"/>
        <v>6280.3805486638712</v>
      </c>
      <c r="J917" s="219">
        <f t="shared" si="134"/>
        <v>6344.7446873892477</v>
      </c>
      <c r="K917" s="219">
        <f t="shared" si="134"/>
        <v>6407.7481136610977</v>
      </c>
      <c r="N917" s="17"/>
      <c r="O917" s="17"/>
    </row>
    <row r="920" spans="1:15" x14ac:dyDescent="0.2">
      <c r="A920" s="2" t="s">
        <v>538</v>
      </c>
      <c r="B920" s="276" t="s">
        <v>520</v>
      </c>
      <c r="C920" s="15"/>
      <c r="D920" s="15"/>
      <c r="E920" s="15"/>
      <c r="F920" s="15"/>
      <c r="G920" s="15"/>
      <c r="H920" s="15"/>
      <c r="I920" s="15"/>
      <c r="J920" s="15"/>
      <c r="K920" s="15"/>
      <c r="N920" s="17"/>
      <c r="O920" s="17"/>
    </row>
    <row r="921" spans="1:15" x14ac:dyDescent="0.2">
      <c r="B921" s="185"/>
      <c r="C921" s="263">
        <v>2010</v>
      </c>
      <c r="D921" s="263">
        <v>2015</v>
      </c>
      <c r="E921" s="263">
        <v>2020</v>
      </c>
      <c r="F921" s="263">
        <v>2025</v>
      </c>
      <c r="G921" s="263">
        <v>2030</v>
      </c>
      <c r="H921" s="263">
        <v>2035</v>
      </c>
      <c r="I921" s="263">
        <v>2040</v>
      </c>
      <c r="J921" s="263">
        <v>2045</v>
      </c>
      <c r="K921" s="263">
        <v>2050</v>
      </c>
      <c r="N921" s="17"/>
      <c r="O921" s="17"/>
    </row>
    <row r="922" spans="1:15" x14ac:dyDescent="0.2">
      <c r="B922" s="190" t="s">
        <v>63</v>
      </c>
      <c r="C922" s="219">
        <f t="array" ref="C922">SUM(($M922=(C_A11CH!$C$5:$C$1000))*(C_A11CH!D$5:D$1000))</f>
        <v>329.59048160988004</v>
      </c>
      <c r="D922" s="219">
        <f t="array" ref="D922">SUM(($M922=(C_A11CH!$C$5:$C$1000))*(C_A11CH!E$5:E$1000))</f>
        <v>577.92741651590097</v>
      </c>
      <c r="E922" s="219">
        <f t="array" ref="E922">SUM(($M922=(C_A11CH!$C$5:$C$1000))*(C_A11CH!F$5:F$1000))</f>
        <v>900.32176144570315</v>
      </c>
      <c r="F922" s="219">
        <f t="array" ref="F922">SUM(($M922=(C_A11CH!$C$5:$C$1000))*(C_A11CH!G$5:G$1000))</f>
        <v>982.41670086863701</v>
      </c>
      <c r="G922" s="219">
        <f t="array" ref="G922">SUM(($M922=(C_A11CH!$C$5:$C$1000))*(C_A11CH!H$5:H$1000))</f>
        <v>1008.0129910929941</v>
      </c>
      <c r="H922" s="219">
        <f t="array" ref="H922">SUM(($M922=(C_A11CH!$C$5:$C$1000))*(C_A11CH!I$5:I$1000))</f>
        <v>953.85988496653397</v>
      </c>
      <c r="I922" s="219">
        <f t="array" ref="I922">SUM(($M922=(C_A11CH!$C$5:$C$1000))*(C_A11CH!J$5:J$1000))</f>
        <v>926.537695407103</v>
      </c>
      <c r="J922" s="219">
        <f t="array" ref="J922">SUM(($M922=(C_A11CH!$C$5:$C$1000))*(C_A11CH!K$5:K$1000))</f>
        <v>726.78556386124399</v>
      </c>
      <c r="K922" s="219">
        <f t="array" ref="K922">SUM(($M922=(C_A11CH!$C$5:$C$1000))*(C_A11CH!L$5:L$1000))</f>
        <v>502.919189075156</v>
      </c>
      <c r="M922" s="295" t="s">
        <v>384</v>
      </c>
      <c r="N922" s="17"/>
      <c r="O922" s="17"/>
    </row>
    <row r="923" spans="1:15" x14ac:dyDescent="0.2">
      <c r="B923" s="192" t="s">
        <v>393</v>
      </c>
      <c r="C923" s="196">
        <f t="array" ref="C923">SUM(($M923=(C_A11CH!$C$5:$C$1000))*(C_A11CH!D$5:D$1000))</f>
        <v>821.09622176461596</v>
      </c>
      <c r="D923" s="196">
        <f t="array" ref="D923">SUM(($M923=(C_A11CH!$C$5:$C$1000))*(C_A11CH!E$5:E$1000))</f>
        <v>462.24082350475999</v>
      </c>
      <c r="E923" s="196">
        <f t="array" ref="E923">SUM(($M923=(C_A11CH!$C$5:$C$1000))*(C_A11CH!F$5:F$1000))</f>
        <v>527.87234927229304</v>
      </c>
      <c r="F923" s="196">
        <f t="array" ref="F923">SUM(($M923=(C_A11CH!$C$5:$C$1000))*(C_A11CH!G$5:G$1000))</f>
        <v>496.99482456433896</v>
      </c>
      <c r="G923" s="196">
        <f t="array" ref="G923">SUM(($M923=(C_A11CH!$C$5:$C$1000))*(C_A11CH!H$5:H$1000))</f>
        <v>510.03059720181398</v>
      </c>
      <c r="H923" s="196">
        <f t="array" ref="H923">SUM(($M923=(C_A11CH!$C$5:$C$1000))*(C_A11CH!I$5:I$1000))</f>
        <v>683.66155286579306</v>
      </c>
      <c r="I923" s="196">
        <f t="array" ref="I923">SUM(($M923=(C_A11CH!$C$5:$C$1000))*(C_A11CH!J$5:J$1000))</f>
        <v>745.65708568660602</v>
      </c>
      <c r="J923" s="196">
        <f t="array" ref="J923">SUM(($M923=(C_A11CH!$C$5:$C$1000))*(C_A11CH!K$5:K$1000))</f>
        <v>903.5582131273311</v>
      </c>
      <c r="K923" s="196">
        <f t="array" ref="K923">SUM(($M923=(C_A11CH!$C$5:$C$1000))*(C_A11CH!L$5:L$1000))</f>
        <v>992.85877505582903</v>
      </c>
      <c r="M923" s="295" t="s">
        <v>385</v>
      </c>
      <c r="N923" s="17"/>
      <c r="O923" s="17"/>
    </row>
    <row r="924" spans="1:15" x14ac:dyDescent="0.2">
      <c r="B924" s="190" t="s">
        <v>64</v>
      </c>
      <c r="C924" s="219">
        <f t="array" ref="C924">SUM(($M924=(C_A11CH!$C$5:$C$1000))*(C_A11CH!D$5:D$1000))</f>
        <v>0</v>
      </c>
      <c r="D924" s="219">
        <f t="array" ref="D924">SUM(($M924=(C_A11CH!$C$5:$C$1000))*(C_A11CH!E$5:E$1000))</f>
        <v>0</v>
      </c>
      <c r="E924" s="219">
        <f t="array" ref="E924">SUM(($M924=(C_A11CH!$C$5:$C$1000))*(C_A11CH!F$5:F$1000))</f>
        <v>0</v>
      </c>
      <c r="F924" s="219">
        <f t="array" ref="F924">SUM(($M924=(C_A11CH!$C$5:$C$1000))*(C_A11CH!G$5:G$1000))</f>
        <v>0</v>
      </c>
      <c r="G924" s="219">
        <f t="array" ref="G924">SUM(($M924=(C_A11CH!$C$5:$C$1000))*(C_A11CH!H$5:H$1000))</f>
        <v>0</v>
      </c>
      <c r="H924" s="219">
        <f t="array" ref="H924">SUM(($M924=(C_A11CH!$C$5:$C$1000))*(C_A11CH!I$5:I$1000))</f>
        <v>0</v>
      </c>
      <c r="I924" s="219">
        <f t="array" ref="I924">SUM(($M924=(C_A11CH!$C$5:$C$1000))*(C_A11CH!J$5:J$1000))</f>
        <v>0</v>
      </c>
      <c r="J924" s="219">
        <f t="array" ref="J924">SUM(($M924=(C_A11CH!$C$5:$C$1000))*(C_A11CH!K$5:K$1000))</f>
        <v>0</v>
      </c>
      <c r="K924" s="219">
        <f t="array" ref="K924">SUM(($M924=(C_A11CH!$C$5:$C$1000))*(C_A11CH!L$5:L$1000))</f>
        <v>0</v>
      </c>
      <c r="M924" s="295" t="s">
        <v>386</v>
      </c>
      <c r="N924" s="17"/>
      <c r="O924" s="17"/>
    </row>
    <row r="925" spans="1:15" x14ac:dyDescent="0.2">
      <c r="B925" s="192" t="s">
        <v>394</v>
      </c>
      <c r="C925" s="196">
        <f t="array" ref="C925">SUM(($M925=(C_A11CH!$C$5:$C$1000))*(C_A11CH!D$5:D$1000))</f>
        <v>201.39830757827298</v>
      </c>
      <c r="D925" s="196">
        <f t="array" ref="D925">SUM(($M925=(C_A11CH!$C$5:$C$1000))*(C_A11CH!E$5:E$1000))</f>
        <v>588.30192860734292</v>
      </c>
      <c r="E925" s="196">
        <f t="array" ref="E925">SUM(($M925=(C_A11CH!$C$5:$C$1000))*(C_A11CH!F$5:F$1000))</f>
        <v>708.56227138473196</v>
      </c>
      <c r="F925" s="196">
        <f t="array" ref="F925">SUM(($M925=(C_A11CH!$C$5:$C$1000))*(C_A11CH!G$5:G$1000))</f>
        <v>767.42345366094207</v>
      </c>
      <c r="G925" s="196">
        <f t="array" ref="G925">SUM(($M925=(C_A11CH!$C$5:$C$1000))*(C_A11CH!H$5:H$1000))</f>
        <v>935.60715386549089</v>
      </c>
      <c r="H925" s="196">
        <f t="array" ref="H925">SUM(($M925=(C_A11CH!$C$5:$C$1000))*(C_A11CH!I$5:I$1000))</f>
        <v>1005.8373721596208</v>
      </c>
      <c r="I925" s="196">
        <f t="array" ref="I925">SUM(($M925=(C_A11CH!$C$5:$C$1000))*(C_A11CH!J$5:J$1000))</f>
        <v>1093.841846867653</v>
      </c>
      <c r="J925" s="196">
        <f t="array" ref="J925">SUM(($M925=(C_A11CH!$C$5:$C$1000))*(C_A11CH!K$5:K$1000))</f>
        <v>1257.6684965488319</v>
      </c>
      <c r="K925" s="196">
        <f t="array" ref="K925">SUM(($M925=(C_A11CH!$C$5:$C$1000))*(C_A11CH!L$5:L$1000))</f>
        <v>1505.78376816432</v>
      </c>
      <c r="M925" s="295" t="s">
        <v>387</v>
      </c>
      <c r="N925" s="17"/>
      <c r="O925" s="17"/>
    </row>
    <row r="926" spans="1:15" x14ac:dyDescent="0.2">
      <c r="B926" s="190" t="s">
        <v>392</v>
      </c>
      <c r="C926" s="196">
        <f t="array" ref="C926">SUM(($M926=(C_A11CH!$C$5:$C$1000))*(C_A11CH!D$5:D$1000))</f>
        <v>866.99891062904203</v>
      </c>
      <c r="D926" s="196">
        <f t="array" ref="D926">SUM(($M926=(C_A11CH!$C$5:$C$1000))*(C_A11CH!E$5:E$1000))</f>
        <v>681.95698868880299</v>
      </c>
      <c r="E926" s="196">
        <f t="array" ref="E926">SUM(($M926=(C_A11CH!$C$5:$C$1000))*(C_A11CH!F$5:F$1000))</f>
        <v>331.96169066056603</v>
      </c>
      <c r="F926" s="196">
        <f t="array" ref="F926">SUM(($M926=(C_A11CH!$C$5:$C$1000))*(C_A11CH!G$5:G$1000))</f>
        <v>255.78797334842801</v>
      </c>
      <c r="G926" s="196">
        <f t="array" ref="G926">SUM(($M926=(C_A11CH!$C$5:$C$1000))*(C_A11CH!H$5:H$1000))</f>
        <v>143.61985451221798</v>
      </c>
      <c r="H926" s="196">
        <f t="array" ref="H926">SUM(($M926=(C_A11CH!$C$5:$C$1000))*(C_A11CH!I$5:I$1000))</f>
        <v>46.865459703758006</v>
      </c>
      <c r="I926" s="196">
        <f t="array" ref="I926">SUM(($M926=(C_A11CH!$C$5:$C$1000))*(C_A11CH!J$5:J$1000))</f>
        <v>26.310873946313002</v>
      </c>
      <c r="J926" s="196">
        <f t="array" ref="J926">SUM(($M926=(C_A11CH!$C$5:$C$1000))*(C_A11CH!K$5:K$1000))</f>
        <v>14.299641575284001</v>
      </c>
      <c r="K926" s="196">
        <f t="array" ref="K926">SUM(($M926=(C_A11CH!$C$5:$C$1000))*(C_A11CH!L$5:L$1000))</f>
        <v>16.176058933410999</v>
      </c>
      <c r="M926" s="295" t="s">
        <v>466</v>
      </c>
      <c r="N926" s="17"/>
      <c r="O926" s="17"/>
    </row>
    <row r="927" spans="1:15" x14ac:dyDescent="0.2">
      <c r="B927" s="190" t="s">
        <v>10</v>
      </c>
      <c r="C927" s="219">
        <f>SUM(C922:C926)</f>
        <v>2219.0839215818114</v>
      </c>
      <c r="D927" s="219">
        <f t="shared" ref="D927:K927" si="135">SUM(D922:D926)</f>
        <v>2310.4271573168071</v>
      </c>
      <c r="E927" s="219">
        <f t="shared" si="135"/>
        <v>2468.718072763294</v>
      </c>
      <c r="F927" s="219">
        <f t="shared" si="135"/>
        <v>2502.6229524423456</v>
      </c>
      <c r="G927" s="219">
        <f t="shared" si="135"/>
        <v>2597.2705966725171</v>
      </c>
      <c r="H927" s="219">
        <f t="shared" si="135"/>
        <v>2690.224269695706</v>
      </c>
      <c r="I927" s="219">
        <f t="shared" si="135"/>
        <v>2792.347501907675</v>
      </c>
      <c r="J927" s="219">
        <f t="shared" si="135"/>
        <v>2902.3119151126912</v>
      </c>
      <c r="K927" s="219">
        <f t="shared" si="135"/>
        <v>3017.7377912287157</v>
      </c>
      <c r="N927" s="17"/>
      <c r="O927" s="17"/>
    </row>
    <row r="931" spans="1:15" x14ac:dyDescent="0.2">
      <c r="A931" s="2" t="s">
        <v>483</v>
      </c>
      <c r="B931" s="278" t="s">
        <v>378</v>
      </c>
      <c r="N931" s="17"/>
      <c r="O931" s="17"/>
    </row>
    <row r="932" spans="1:15" x14ac:dyDescent="0.2">
      <c r="A932" t="s">
        <v>383</v>
      </c>
      <c r="B932" s="70" t="str">
        <f>A932</f>
        <v>Coal (2005$/ton)</v>
      </c>
      <c r="C932" s="263">
        <v>2010</v>
      </c>
      <c r="D932" s="263">
        <v>2015</v>
      </c>
      <c r="E932" s="263">
        <v>2020</v>
      </c>
      <c r="F932" s="263">
        <v>2025</v>
      </c>
      <c r="G932" s="263">
        <v>2030</v>
      </c>
      <c r="H932" s="263">
        <v>2035</v>
      </c>
      <c r="I932" s="263">
        <v>2040</v>
      </c>
      <c r="J932" s="263">
        <v>2045</v>
      </c>
      <c r="K932" s="263">
        <v>2050</v>
      </c>
      <c r="N932" s="17"/>
      <c r="O932" s="17"/>
    </row>
    <row r="933" spans="1:15" x14ac:dyDescent="0.2">
      <c r="A933"/>
      <c r="B933" s="205" t="s">
        <v>542</v>
      </c>
      <c r="C933" s="225"/>
      <c r="D933" s="226">
        <f>C_A04c!D5*26.9</f>
        <v>0</v>
      </c>
      <c r="E933" s="226">
        <f>C_A04c!E5*26.9</f>
        <v>87.709513490338196</v>
      </c>
      <c r="F933" s="226">
        <f>C_A04c!F5*26.9</f>
        <v>104.17212120924579</v>
      </c>
      <c r="G933" s="226">
        <f>C_A04c!G5*26.9</f>
        <v>83.991490664179096</v>
      </c>
      <c r="H933" s="226">
        <f>C_A04c!H5*26.9</f>
        <v>87.816339003614999</v>
      </c>
      <c r="I933" s="226">
        <f>C_A04c!I5*26.9</f>
        <v>92.317059624832396</v>
      </c>
      <c r="J933" s="226">
        <f>C_A04c!J5*26.9</f>
        <v>97.742541297778303</v>
      </c>
      <c r="K933" s="226">
        <f>C_A04c!K5*26.9</f>
        <v>104.1520392152695</v>
      </c>
      <c r="L933" s="17"/>
      <c r="M933" s="17"/>
      <c r="N933" s="17"/>
      <c r="O933" s="17"/>
    </row>
    <row r="934" spans="1:15" x14ac:dyDescent="0.2">
      <c r="A934"/>
      <c r="B934" s="205" t="s">
        <v>543</v>
      </c>
      <c r="C934" s="225"/>
      <c r="D934" s="226">
        <f>C_A04c!D6*26.9</f>
        <v>133.0956703252258</v>
      </c>
      <c r="E934" s="226">
        <f>C_A04c!E6*26.9</f>
        <v>87.640143033708597</v>
      </c>
      <c r="F934" s="226">
        <f>C_A04c!F6*26.9</f>
        <v>104.10275075261619</v>
      </c>
      <c r="G934" s="226">
        <f>C_A04c!G6*26.9</f>
        <v>83.922120207549497</v>
      </c>
      <c r="H934" s="226">
        <f>C_A04c!H6*26.9</f>
        <v>88.110477693861895</v>
      </c>
      <c r="I934" s="226">
        <f>C_A04c!I6*26.9</f>
        <v>92.611198315079292</v>
      </c>
      <c r="J934" s="226">
        <f>C_A04c!J6*26.9</f>
        <v>98.036679988025199</v>
      </c>
      <c r="K934" s="226">
        <f>C_A04c!K6*26.9</f>
        <v>104.44617790551639</v>
      </c>
      <c r="L934" s="17"/>
      <c r="M934" s="17"/>
      <c r="N934" s="17"/>
      <c r="O934" s="17"/>
    </row>
    <row r="935" spans="1:15" x14ac:dyDescent="0.2">
      <c r="A935"/>
      <c r="B935" s="205" t="s">
        <v>544</v>
      </c>
      <c r="C935" s="225"/>
      <c r="D935" s="226">
        <f>C_A04c!D7*26.9</f>
        <v>1346.4638798114036</v>
      </c>
      <c r="E935" s="226">
        <f>C_A04c!E7*26.9</f>
        <v>87.197250596397993</v>
      </c>
      <c r="F935" s="226">
        <f>C_A04c!F7*26.9</f>
        <v>103.65985831530558</v>
      </c>
      <c r="G935" s="226">
        <f>C_A04c!G7*26.9</f>
        <v>83.479227770238893</v>
      </c>
      <c r="H935" s="226">
        <f>C_A04c!H7*26.9</f>
        <v>87.667585256551291</v>
      </c>
      <c r="I935" s="226">
        <f>C_A04c!I7*26.9</f>
        <v>92.168305877741787</v>
      </c>
      <c r="J935" s="226">
        <f>C_A04c!J7*26.9</f>
        <v>97.593787550714595</v>
      </c>
      <c r="K935" s="226">
        <f>C_A04c!K7*26.9</f>
        <v>104.00328546817889</v>
      </c>
      <c r="L935" s="17"/>
      <c r="M935" s="17"/>
      <c r="N935" s="17"/>
      <c r="O935" s="17"/>
    </row>
    <row r="936" spans="1:15" x14ac:dyDescent="0.2">
      <c r="A936"/>
      <c r="B936" s="205" t="s">
        <v>545</v>
      </c>
      <c r="C936" s="225"/>
      <c r="D936" s="226">
        <f>C_A04c!D8*26.9</f>
        <v>1.2187788577331999</v>
      </c>
      <c r="E936" s="226">
        <f>C_A04c!E8*26.9</f>
        <v>87.713692327812396</v>
      </c>
      <c r="F936" s="226">
        <f>C_A04c!F8*26.9</f>
        <v>104.17630004671999</v>
      </c>
      <c r="G936" s="226">
        <f>C_A04c!G8*26.9</f>
        <v>83.995669501653296</v>
      </c>
      <c r="H936" s="226">
        <f>C_A04c!H8*26.9</f>
        <v>88.184026987965694</v>
      </c>
      <c r="I936" s="226">
        <f>C_A04c!I8*26.9</f>
        <v>92.684747609183091</v>
      </c>
      <c r="J936" s="226">
        <f>C_A04c!J8*26.9</f>
        <v>98.110229282128998</v>
      </c>
      <c r="K936" s="226">
        <f>C_A04c!K8*26.9</f>
        <v>104.51972719962019</v>
      </c>
      <c r="L936" s="17"/>
      <c r="M936" s="17"/>
      <c r="N936" s="17"/>
      <c r="O936" s="17"/>
    </row>
    <row r="937" spans="1:15" x14ac:dyDescent="0.2">
      <c r="A937"/>
      <c r="B937" s="205" t="s">
        <v>546</v>
      </c>
      <c r="C937" s="225"/>
      <c r="D937" s="226">
        <f>C_A04c!D9*26.9</f>
        <v>1345</v>
      </c>
      <c r="E937" s="226">
        <f>C_A04c!E9*26.9</f>
        <v>87.734838005731291</v>
      </c>
      <c r="F937" s="226">
        <f>C_A04c!F9*26.9</f>
        <v>104.1974457246389</v>
      </c>
      <c r="G937" s="226">
        <f>C_A04c!G9*26.9</f>
        <v>84.016815179572205</v>
      </c>
      <c r="H937" s="226">
        <f>C_A04c!H9*26.9</f>
        <v>88.205172665911491</v>
      </c>
      <c r="I937" s="226">
        <f>C_A04c!I9*26.9</f>
        <v>92.705893287101986</v>
      </c>
      <c r="J937" s="226">
        <f>C_A04c!J9*26.9</f>
        <v>98.131374960074794</v>
      </c>
      <c r="K937" s="226">
        <f>C_A04c!K9*26.9</f>
        <v>104.54087287753909</v>
      </c>
      <c r="L937" s="17"/>
      <c r="M937" s="17"/>
      <c r="N937" s="17"/>
      <c r="O937" s="17"/>
    </row>
    <row r="938" spans="1:15" x14ac:dyDescent="0.2">
      <c r="A938"/>
      <c r="B938" s="205" t="s">
        <v>547</v>
      </c>
      <c r="C938" s="225"/>
      <c r="D938" s="226">
        <f>C_A04c!D10*26.9</f>
        <v>135.03447751526278</v>
      </c>
      <c r="E938" s="226">
        <f>C_A04c!E10*26.9</f>
        <v>87.751149800994199</v>
      </c>
      <c r="F938" s="226">
        <f>C_A04c!F10*26.9</f>
        <v>104.2137575199018</v>
      </c>
      <c r="G938" s="226">
        <f>C_A04c!G10*26.9</f>
        <v>84.033126974835099</v>
      </c>
      <c r="H938" s="226">
        <f>C_A04c!H10*26.9</f>
        <v>88.221484461174398</v>
      </c>
      <c r="I938" s="226">
        <f>C_A04c!I10*26.9</f>
        <v>92.722205082364894</v>
      </c>
      <c r="J938" s="226">
        <f>C_A04c!J10*26.9</f>
        <v>98.147686755337702</v>
      </c>
      <c r="K938" s="226">
        <f>C_A04c!K10*26.9</f>
        <v>104.55718467280199</v>
      </c>
      <c r="L938" s="17"/>
      <c r="M938" s="17"/>
      <c r="N938" s="17"/>
      <c r="O938" s="17"/>
    </row>
    <row r="939" spans="1:15" x14ac:dyDescent="0.2">
      <c r="A939"/>
      <c r="B939" s="205" t="s">
        <v>548</v>
      </c>
      <c r="C939" s="225"/>
      <c r="D939" s="226">
        <f>C_A04c!D11*26.9</f>
        <v>0.54907994348900002</v>
      </c>
      <c r="E939" s="226">
        <f>C_A04c!E11*26.9</f>
        <v>87.891697937195488</v>
      </c>
      <c r="F939" s="226">
        <f>C_A04c!F11*26.9</f>
        <v>104.35430565610309</v>
      </c>
      <c r="G939" s="226">
        <f>C_A04c!G11*26.9</f>
        <v>84.173675111036403</v>
      </c>
      <c r="H939" s="226">
        <f>C_A04c!H11*26.9</f>
        <v>88.362032597348787</v>
      </c>
      <c r="I939" s="226">
        <f>C_A04c!I11*26.9</f>
        <v>92.862753218539297</v>
      </c>
      <c r="J939" s="226">
        <f>C_A04c!J11*26.9</f>
        <v>98.28823489151209</v>
      </c>
      <c r="K939" s="226">
        <f>C_A04c!K11*26.9</f>
        <v>104.6977328090033</v>
      </c>
      <c r="L939" s="17"/>
      <c r="M939" s="17"/>
      <c r="N939" s="17"/>
      <c r="O939" s="17"/>
    </row>
    <row r="940" spans="1:15" x14ac:dyDescent="0.2">
      <c r="A940"/>
      <c r="B940" s="205" t="s">
        <v>549</v>
      </c>
      <c r="C940" s="225"/>
      <c r="D940" s="226">
        <f>C_A04c!D12*26.9</f>
        <v>1346.0010786788205</v>
      </c>
      <c r="E940" s="226">
        <f>C_A04c!E12*26.9</f>
        <v>87.660051728954087</v>
      </c>
      <c r="F940" s="226">
        <f>C_A04c!F12*26.9</f>
        <v>104.12265944786169</v>
      </c>
      <c r="G940" s="226">
        <f>C_A04c!G12*26.9</f>
        <v>83.942028902795002</v>
      </c>
      <c r="H940" s="226">
        <f>C_A04c!H12*26.9</f>
        <v>88.130386389107386</v>
      </c>
      <c r="I940" s="226">
        <f>C_A04c!I12*26.9</f>
        <v>92.631107010324797</v>
      </c>
      <c r="J940" s="226">
        <f>C_A04c!J12*26.9</f>
        <v>98.056588683270689</v>
      </c>
      <c r="K940" s="226">
        <f>C_A04c!K12*26.9</f>
        <v>104.4660866007619</v>
      </c>
      <c r="L940" s="17"/>
      <c r="M940" s="17"/>
      <c r="N940" s="17"/>
      <c r="O940" s="17"/>
    </row>
    <row r="941" spans="1:15" x14ac:dyDescent="0.2">
      <c r="A941"/>
      <c r="B941" s="205" t="s">
        <v>550</v>
      </c>
      <c r="C941" s="225"/>
      <c r="D941" s="226">
        <f>C_A04c!D13*26.9</f>
        <v>1345.4276450905152</v>
      </c>
      <c r="E941" s="226">
        <f>C_A04c!E13*26.9</f>
        <v>87.777369154947891</v>
      </c>
      <c r="F941" s="226">
        <f>C_A04c!F13*26.9</f>
        <v>104.2399768738555</v>
      </c>
      <c r="G941" s="226">
        <f>C_A04c!G13*26.9</f>
        <v>84.059346328788806</v>
      </c>
      <c r="H941" s="226">
        <f>C_A04c!H13*26.9</f>
        <v>88.24770381510119</v>
      </c>
      <c r="I941" s="226">
        <f>C_A04c!I13*26.9</f>
        <v>92.7484244362917</v>
      </c>
      <c r="J941" s="226">
        <f>C_A04c!J13*26.9</f>
        <v>98.173906109264493</v>
      </c>
      <c r="K941" s="226">
        <f>C_A04c!K13*26.9</f>
        <v>104.58340402672879</v>
      </c>
      <c r="L941" s="17"/>
      <c r="M941" s="17"/>
      <c r="N941" s="17"/>
      <c r="O941" s="17"/>
    </row>
    <row r="942" spans="1:15" x14ac:dyDescent="0.2">
      <c r="A942"/>
      <c r="B942" s="205" t="s">
        <v>551</v>
      </c>
      <c r="C942" s="225"/>
      <c r="D942" s="226">
        <f>C_A04c!D14*26.9</f>
        <v>0</v>
      </c>
      <c r="E942" s="226">
        <f>C_A04c!E14*26.9</f>
        <v>0</v>
      </c>
      <c r="F942" s="226">
        <f>C_A04c!F14*26.9</f>
        <v>0</v>
      </c>
      <c r="G942" s="226">
        <f>C_A04c!G14*26.9</f>
        <v>0</v>
      </c>
      <c r="H942" s="226">
        <f>C_A04c!H14*26.9</f>
        <v>0</v>
      </c>
      <c r="I942" s="226">
        <f>C_A04c!I14*26.9</f>
        <v>0</v>
      </c>
      <c r="J942" s="226">
        <f>C_A04c!J14*26.9</f>
        <v>0</v>
      </c>
      <c r="K942" s="226">
        <f>C_A04c!K14*26.9</f>
        <v>0</v>
      </c>
      <c r="L942" s="17"/>
      <c r="M942" s="17"/>
      <c r="N942" s="17"/>
      <c r="O942" s="17"/>
    </row>
    <row r="943" spans="1:15" x14ac:dyDescent="0.2">
      <c r="A943"/>
      <c r="B943" s="205" t="s">
        <v>552</v>
      </c>
      <c r="C943" s="225"/>
      <c r="D943" s="226">
        <f>C_A04c!D15*26.9</f>
        <v>0</v>
      </c>
      <c r="E943" s="226">
        <f>C_A04c!E15*26.9</f>
        <v>0</v>
      </c>
      <c r="F943" s="226">
        <f>C_A04c!F15*26.9</f>
        <v>0</v>
      </c>
      <c r="G943" s="226">
        <f>C_A04c!G15*26.9</f>
        <v>0</v>
      </c>
      <c r="H943" s="226">
        <f>C_A04c!H15*26.9</f>
        <v>0</v>
      </c>
      <c r="I943" s="226">
        <f>C_A04c!I15*26.9</f>
        <v>0</v>
      </c>
      <c r="J943" s="226">
        <f>C_A04c!J15*26.9</f>
        <v>0</v>
      </c>
      <c r="K943" s="226">
        <f>C_A04c!K15*26.9</f>
        <v>0</v>
      </c>
      <c r="L943" s="17"/>
      <c r="M943" s="17"/>
      <c r="N943" s="17"/>
      <c r="O943" s="17"/>
    </row>
    <row r="944" spans="1:15" x14ac:dyDescent="0.2">
      <c r="A944"/>
      <c r="B944" s="205"/>
      <c r="C944" s="225"/>
      <c r="D944" s="226"/>
      <c r="E944" s="226"/>
      <c r="F944" s="226"/>
      <c r="G944" s="226"/>
      <c r="H944" s="226"/>
      <c r="I944" s="226"/>
      <c r="J944" s="226"/>
      <c r="K944" s="226"/>
      <c r="L944" s="17"/>
      <c r="M944" s="17"/>
      <c r="N944" s="17"/>
      <c r="O944" s="17"/>
    </row>
    <row r="945" spans="1:15" x14ac:dyDescent="0.2">
      <c r="A945"/>
      <c r="B945" s="205"/>
      <c r="C945" s="225"/>
      <c r="D945" s="226"/>
      <c r="E945" s="226"/>
      <c r="F945" s="226"/>
      <c r="G945" s="226"/>
      <c r="H945" s="226"/>
      <c r="I945" s="226"/>
      <c r="J945" s="226"/>
      <c r="K945" s="226"/>
      <c r="L945" s="17"/>
      <c r="M945" s="17"/>
      <c r="N945" s="17"/>
      <c r="O945" s="17"/>
    </row>
    <row r="946" spans="1:15" x14ac:dyDescent="0.2">
      <c r="A946"/>
      <c r="B946" s="205"/>
      <c r="C946" s="225"/>
      <c r="D946" s="226"/>
      <c r="E946" s="226"/>
      <c r="F946" s="226"/>
      <c r="G946" s="226"/>
      <c r="H946" s="226"/>
      <c r="I946" s="226"/>
      <c r="J946" s="226"/>
      <c r="K946" s="226"/>
      <c r="L946" s="17"/>
      <c r="M946" s="17"/>
      <c r="N946" s="17"/>
      <c r="O946" s="17"/>
    </row>
    <row r="947" spans="1:15" x14ac:dyDescent="0.2">
      <c r="A947"/>
      <c r="B947" s="205"/>
      <c r="C947" s="225"/>
      <c r="D947" s="226"/>
      <c r="E947" s="226"/>
      <c r="F947" s="226"/>
      <c r="G947" s="226"/>
      <c r="H947" s="226"/>
      <c r="I947" s="226"/>
      <c r="J947" s="226"/>
      <c r="K947" s="226"/>
      <c r="L947" s="17"/>
      <c r="M947" s="17"/>
      <c r="N947" s="17"/>
      <c r="O947" s="17"/>
    </row>
    <row r="948" spans="1:15" x14ac:dyDescent="0.2">
      <c r="A948"/>
      <c r="B948" s="205"/>
      <c r="C948" s="225"/>
      <c r="D948" s="226"/>
      <c r="E948" s="226"/>
      <c r="F948" s="226"/>
      <c r="G948" s="226"/>
      <c r="H948" s="226"/>
      <c r="I948" s="226"/>
      <c r="J948" s="226"/>
      <c r="K948" s="226"/>
      <c r="L948" s="17"/>
      <c r="M948" s="17"/>
      <c r="N948" s="17"/>
      <c r="O948" s="17"/>
    </row>
    <row r="949" spans="1:15" x14ac:dyDescent="0.2">
      <c r="A949"/>
      <c r="B949"/>
      <c r="D949" s="224"/>
      <c r="E949" s="224"/>
      <c r="F949" s="224"/>
      <c r="G949" s="224"/>
      <c r="H949" s="224"/>
      <c r="I949" s="224"/>
      <c r="J949" s="224"/>
      <c r="K949" s="224"/>
      <c r="L949" s="17"/>
      <c r="M949" s="17"/>
      <c r="N949" s="17"/>
      <c r="O949" s="17"/>
    </row>
    <row r="950" spans="1:15" x14ac:dyDescent="0.2">
      <c r="A950" s="2" t="s">
        <v>483</v>
      </c>
      <c r="B950" s="278" t="s">
        <v>379</v>
      </c>
      <c r="D950"/>
      <c r="E950"/>
      <c r="F950"/>
      <c r="G950"/>
      <c r="H950"/>
      <c r="I950"/>
      <c r="J950"/>
      <c r="K950"/>
      <c r="L950" s="17"/>
      <c r="M950" s="17"/>
      <c r="N950" s="17"/>
      <c r="O950" s="17"/>
    </row>
    <row r="951" spans="1:15" x14ac:dyDescent="0.2">
      <c r="A951" s="9"/>
      <c r="B951" s="70" t="str">
        <f>A952</f>
        <v>GASNGA (2005$/therm)</v>
      </c>
      <c r="C951" s="263">
        <v>2010</v>
      </c>
      <c r="D951" s="263">
        <v>2015</v>
      </c>
      <c r="E951" s="263">
        <v>2020</v>
      </c>
      <c r="F951" s="263">
        <v>2025</v>
      </c>
      <c r="G951" s="263">
        <v>2030</v>
      </c>
      <c r="H951" s="263">
        <v>2035</v>
      </c>
      <c r="I951" s="263">
        <v>2040</v>
      </c>
      <c r="J951" s="263">
        <v>2045</v>
      </c>
      <c r="K951" s="263">
        <v>2050</v>
      </c>
      <c r="L951" s="17"/>
      <c r="M951" s="17"/>
      <c r="N951" s="17"/>
      <c r="O951" s="17"/>
    </row>
    <row r="952" spans="1:15" x14ac:dyDescent="0.2">
      <c r="A952" t="s">
        <v>381</v>
      </c>
      <c r="B952" s="205" t="s">
        <v>542</v>
      </c>
      <c r="C952" s="225"/>
      <c r="D952" s="227">
        <f>C_A04c!D16/9.5</f>
        <v>0.88592409826621055</v>
      </c>
      <c r="E952" s="227">
        <f>C_A04c!E16/9.5</f>
        <v>0.77499856074263151</v>
      </c>
      <c r="F952" s="227">
        <f>C_A04c!F16/9.5</f>
        <v>0.87576673858094733</v>
      </c>
      <c r="G952" s="227">
        <f>C_A04c!G16/9.5</f>
        <v>0.95144501699578943</v>
      </c>
      <c r="H952" s="227">
        <f>C_A04c!H16/9.5</f>
        <v>1.0359303723158948</v>
      </c>
      <c r="I952" s="227">
        <f>C_A04c!I16/9.5</f>
        <v>1.0597754504029473</v>
      </c>
      <c r="J952" s="227">
        <f>C_A04c!J16/9.5</f>
        <v>1.067286052523579</v>
      </c>
      <c r="K952" s="227">
        <f>C_A04c!K16/9.5</f>
        <v>1.0778766676988421</v>
      </c>
      <c r="L952" s="17"/>
      <c r="M952" s="17"/>
      <c r="N952" s="17"/>
      <c r="O952" s="17"/>
    </row>
    <row r="953" spans="1:15" x14ac:dyDescent="0.2">
      <c r="A953"/>
      <c r="B953" s="205" t="s">
        <v>543</v>
      </c>
      <c r="C953" s="225"/>
      <c r="D953" s="227">
        <f>C_A04c!D17/9.5</f>
        <v>0</v>
      </c>
      <c r="E953" s="227">
        <f>C_A04c!E17/9.5</f>
        <v>0.77505615050357901</v>
      </c>
      <c r="F953" s="227">
        <f>C_A04c!F17/9.5</f>
        <v>0.90993095704210536</v>
      </c>
      <c r="G953" s="227">
        <f>C_A04c!G17/9.5</f>
        <v>0.96479137638126311</v>
      </c>
      <c r="H953" s="227">
        <f>C_A04c!H17/9.5</f>
        <v>1.0359879620768422</v>
      </c>
      <c r="I953" s="227">
        <f>C_A04c!I17/9.5</f>
        <v>1.0598330401638947</v>
      </c>
      <c r="J953" s="227">
        <f>C_A04c!J17/9.5</f>
        <v>1.0673436422845264</v>
      </c>
      <c r="K953" s="227">
        <f>C_A04c!K17/9.5</f>
        <v>1.0777779139366317</v>
      </c>
      <c r="L953" s="17"/>
      <c r="M953" s="17"/>
      <c r="N953" s="17"/>
      <c r="O953" s="17"/>
    </row>
    <row r="954" spans="1:15" x14ac:dyDescent="0.2">
      <c r="A954"/>
      <c r="B954" s="205" t="s">
        <v>544</v>
      </c>
      <c r="C954" s="225"/>
      <c r="D954" s="227">
        <f>C_A04c!D18/9.5</f>
        <v>0.63145116815715796</v>
      </c>
      <c r="E954" s="227">
        <f>C_A04c!E18/9.5</f>
        <v>0.76138710015768429</v>
      </c>
      <c r="F954" s="227">
        <f>C_A04c!F18/9.5</f>
        <v>0.93922924942115782</v>
      </c>
      <c r="G954" s="227">
        <f>C_A04c!G18/9.5</f>
        <v>0.96485143094400005</v>
      </c>
      <c r="H954" s="227">
        <f>C_A04c!H18/9.5</f>
        <v>1.0541917860570527</v>
      </c>
      <c r="I954" s="227">
        <f>C_A04c!I18/9.5</f>
        <v>1.0705186289944211</v>
      </c>
      <c r="J954" s="227">
        <f>C_A04c!J18/9.5</f>
        <v>1.0674036968472631</v>
      </c>
      <c r="K954" s="227">
        <f>C_A04c!K18/9.5</f>
        <v>1.0778379684993684</v>
      </c>
      <c r="L954" s="17"/>
      <c r="M954" s="17"/>
      <c r="N954" s="17"/>
      <c r="O954" s="17"/>
    </row>
    <row r="955" spans="1:15" x14ac:dyDescent="0.2">
      <c r="A955"/>
      <c r="B955" s="205" t="s">
        <v>545</v>
      </c>
      <c r="C955" s="225"/>
      <c r="D955" s="227">
        <f>C_A04c!D19/9.5</f>
        <v>0.85965991711736844</v>
      </c>
      <c r="E955" s="227">
        <f>C_A04c!E19/9.5</f>
        <v>0.76504984958705269</v>
      </c>
      <c r="F955" s="227">
        <f>C_A04c!F19/9.5</f>
        <v>0.87570824712126316</v>
      </c>
      <c r="G955" s="227">
        <f>C_A04c!G19/9.5</f>
        <v>0.95139223919021054</v>
      </c>
      <c r="H955" s="227">
        <f>C_A04c!H19/9.5</f>
        <v>1.0359303723158948</v>
      </c>
      <c r="I955" s="227">
        <f>C_A04c!I19/9.5</f>
        <v>1.0404888397985264</v>
      </c>
      <c r="J955" s="227">
        <f>C_A04c!J19/9.5</f>
        <v>1.0672199533278948</v>
      </c>
      <c r="K955" s="227">
        <f>C_A04c!K19/9.5</f>
        <v>1.0778078286910526</v>
      </c>
      <c r="L955" s="17"/>
      <c r="M955" s="17"/>
      <c r="N955" s="17"/>
      <c r="O955" s="17"/>
    </row>
    <row r="956" spans="1:15" x14ac:dyDescent="0.2">
      <c r="A956"/>
      <c r="B956" s="205" t="s">
        <v>546</v>
      </c>
      <c r="C956" s="225"/>
      <c r="D956" s="227">
        <f>C_A04c!D20/9.5</f>
        <v>2.4913818625578947E-2</v>
      </c>
      <c r="E956" s="227">
        <f>C_A04c!E20/9.5</f>
        <v>0.76135331366768422</v>
      </c>
      <c r="F956" s="227">
        <f>C_A04c!F20/9.5</f>
        <v>0.89358954301705262</v>
      </c>
      <c r="G956" s="227">
        <f>C_A04c!G20/9.5</f>
        <v>0.97569776666578945</v>
      </c>
      <c r="H956" s="227">
        <f>C_A04c!H20/9.5</f>
        <v>1.0769209179614738</v>
      </c>
      <c r="I956" s="227">
        <f>C_A04c!I20/9.5</f>
        <v>1.0599186468224211</v>
      </c>
      <c r="J956" s="227">
        <f>C_A04c!J20/9.5</f>
        <v>1.0674292489431578</v>
      </c>
      <c r="K956" s="227">
        <f>C_A04c!K20/9.5</f>
        <v>1.0778002310388421</v>
      </c>
      <c r="L956" s="17"/>
      <c r="M956" s="17"/>
      <c r="N956" s="17"/>
      <c r="O956" s="17"/>
    </row>
    <row r="957" spans="1:15" x14ac:dyDescent="0.2">
      <c r="A957"/>
      <c r="B957" s="205" t="s">
        <v>547</v>
      </c>
      <c r="C957" s="225"/>
      <c r="D957" s="227">
        <f>C_A04c!D21/9.5</f>
        <v>0</v>
      </c>
      <c r="E957" s="227">
        <f>C_A04c!E21/9.5</f>
        <v>0.77512591200768421</v>
      </c>
      <c r="F957" s="227">
        <f>C_A04c!F21/9.5</f>
        <v>0.93309292500884222</v>
      </c>
      <c r="G957" s="227">
        <f>C_A04c!G21/9.5</f>
        <v>0.95145833838589466</v>
      </c>
      <c r="H957" s="227">
        <f>C_A04c!H21/9.5</f>
        <v>1.035996471511579</v>
      </c>
      <c r="I957" s="227">
        <f>C_A04c!I21/9.5</f>
        <v>1.0405549389942106</v>
      </c>
      <c r="J957" s="227">
        <f>C_A04c!J21/9.5</f>
        <v>1.067286052523579</v>
      </c>
      <c r="K957" s="227">
        <f>C_A04c!K21/9.5</f>
        <v>1.0778739278867369</v>
      </c>
      <c r="L957" s="17"/>
      <c r="M957" s="17"/>
      <c r="N957" s="17"/>
      <c r="O957" s="17"/>
    </row>
    <row r="958" spans="1:15" x14ac:dyDescent="0.2">
      <c r="A958"/>
      <c r="B958" s="205" t="s">
        <v>548</v>
      </c>
      <c r="C958" s="225"/>
      <c r="D958" s="227">
        <f>C_A04c!D22/9.5</f>
        <v>0</v>
      </c>
      <c r="E958" s="227">
        <f>C_A04c!E22/9.5</f>
        <v>0.77503699360473688</v>
      </c>
      <c r="F958" s="227">
        <f>C_A04c!F22/9.5</f>
        <v>0.88468099578168424</v>
      </c>
      <c r="G958" s="227">
        <f>C_A04c!G22/9.5</f>
        <v>0.95830833505410518</v>
      </c>
      <c r="H958" s="227">
        <f>C_A04c!H22/9.5</f>
        <v>1.0675814514054738</v>
      </c>
      <c r="I958" s="227">
        <f>C_A04c!I22/9.5</f>
        <v>1.0598499035954736</v>
      </c>
      <c r="J958" s="227">
        <f>C_A04c!J22/9.5</f>
        <v>1.0673605057161053</v>
      </c>
      <c r="K958" s="227">
        <f>C_A04c!K22/9.5</f>
        <v>1.0777314878118949</v>
      </c>
      <c r="L958" s="17"/>
      <c r="M958" s="17"/>
      <c r="N958" s="17"/>
      <c r="O958" s="17"/>
    </row>
    <row r="959" spans="1:15" x14ac:dyDescent="0.2">
      <c r="A959"/>
      <c r="B959" s="205" t="s">
        <v>549</v>
      </c>
      <c r="C959" s="225"/>
      <c r="D959" s="227">
        <f>C_A04c!D23/9.5</f>
        <v>0.63145116815715796</v>
      </c>
      <c r="E959" s="227">
        <f>C_A04c!E23/9.5</f>
        <v>0.78514499296547369</v>
      </c>
      <c r="F959" s="227">
        <f>C_A04c!F23/9.5</f>
        <v>0.87570824712126316</v>
      </c>
      <c r="G959" s="227">
        <f>C_A04c!G23/9.5</f>
        <v>0.95145833838589466</v>
      </c>
      <c r="H959" s="227">
        <f>C_A04c!H23/9.5</f>
        <v>1.0359303723158948</v>
      </c>
      <c r="I959" s="227">
        <f>C_A04c!I23/9.5</f>
        <v>1.0705186289944211</v>
      </c>
      <c r="J959" s="227">
        <f>C_A04c!J23/9.5</f>
        <v>1.067286052523579</v>
      </c>
      <c r="K959" s="227">
        <f>C_A04c!K23/9.5</f>
        <v>1.0778977325210526</v>
      </c>
      <c r="L959" s="17"/>
      <c r="M959" s="17"/>
      <c r="N959" s="17"/>
      <c r="O959" s="17"/>
    </row>
    <row r="960" spans="1:15" x14ac:dyDescent="0.2">
      <c r="A960"/>
      <c r="B960" s="205" t="s">
        <v>550</v>
      </c>
      <c r="C960" s="225"/>
      <c r="D960" s="227">
        <f>C_A04c!D24/9.5</f>
        <v>56.435443476752106</v>
      </c>
      <c r="E960" s="227">
        <f>C_A04c!E24/9.5</f>
        <v>0.79502103510378941</v>
      </c>
      <c r="F960" s="227">
        <f>C_A04c!F24/9.5</f>
        <v>0.87570824712126316</v>
      </c>
      <c r="G960" s="227">
        <f>C_A04c!G24/9.5</f>
        <v>0.95145833838589466</v>
      </c>
      <c r="H960" s="227">
        <f>C_A04c!H24/9.5</f>
        <v>1.0286035446257895</v>
      </c>
      <c r="I960" s="227">
        <f>C_A04c!I24/9.5</f>
        <v>1.0404888397985264</v>
      </c>
      <c r="J960" s="227">
        <f>C_A04c!J24/9.5</f>
        <v>1.0672275610639999</v>
      </c>
      <c r="K960" s="227">
        <f>C_A04c!K24/9.5</f>
        <v>1.0778977325210526</v>
      </c>
      <c r="L960" s="17"/>
      <c r="M960" s="17"/>
      <c r="N960" s="17"/>
      <c r="O960" s="17"/>
    </row>
    <row r="961" spans="1:15" x14ac:dyDescent="0.2">
      <c r="A961"/>
      <c r="B961" s="205" t="s">
        <v>551</v>
      </c>
      <c r="C961" s="225"/>
      <c r="D961" s="227">
        <f>C_A04c!D25/9.5</f>
        <v>0</v>
      </c>
      <c r="E961" s="227">
        <f>C_A04c!E25/9.5</f>
        <v>0</v>
      </c>
      <c r="F961" s="227">
        <f>C_A04c!F25/9.5</f>
        <v>0</v>
      </c>
      <c r="G961" s="227">
        <f>C_A04c!G25/9.5</f>
        <v>0</v>
      </c>
      <c r="H961" s="227">
        <f>C_A04c!H25/9.5</f>
        <v>0</v>
      </c>
      <c r="I961" s="227">
        <f>C_A04c!I25/9.5</f>
        <v>0</v>
      </c>
      <c r="J961" s="227">
        <f>C_A04c!J25/9.5</f>
        <v>0</v>
      </c>
      <c r="K961" s="227">
        <f>C_A04c!K25/9.5</f>
        <v>0</v>
      </c>
      <c r="L961" s="17"/>
      <c r="M961" s="17"/>
      <c r="N961" s="17"/>
      <c r="O961" s="17"/>
    </row>
    <row r="962" spans="1:15" x14ac:dyDescent="0.2">
      <c r="A962"/>
      <c r="B962" s="205" t="s">
        <v>552</v>
      </c>
      <c r="C962" s="225"/>
      <c r="D962" s="227">
        <f>C_A04c!D26/9.5</f>
        <v>0</v>
      </c>
      <c r="E962" s="227">
        <f>C_A04c!E26/9.5</f>
        <v>0</v>
      </c>
      <c r="F962" s="227">
        <f>C_A04c!F26/9.5</f>
        <v>0</v>
      </c>
      <c r="G962" s="227">
        <f>C_A04c!G26/9.5</f>
        <v>0</v>
      </c>
      <c r="H962" s="227">
        <f>C_A04c!H26/9.5</f>
        <v>0</v>
      </c>
      <c r="I962" s="227">
        <f>C_A04c!I26/9.5</f>
        <v>0</v>
      </c>
      <c r="J962" s="227">
        <f>C_A04c!J26/9.5</f>
        <v>0</v>
      </c>
      <c r="K962" s="227">
        <f>C_A04c!K26/9.5</f>
        <v>0</v>
      </c>
      <c r="L962" s="17"/>
      <c r="M962" s="17"/>
      <c r="N962" s="17"/>
      <c r="O962" s="17"/>
    </row>
    <row r="963" spans="1:15" x14ac:dyDescent="0.2">
      <c r="A963"/>
      <c r="B963" s="205"/>
      <c r="C963" s="225"/>
      <c r="D963" s="227"/>
      <c r="E963" s="227"/>
      <c r="F963" s="227"/>
      <c r="G963" s="227"/>
      <c r="H963" s="227"/>
      <c r="I963" s="227"/>
      <c r="J963" s="227"/>
      <c r="K963" s="227"/>
      <c r="L963" s="17"/>
      <c r="M963" s="17"/>
      <c r="N963" s="17"/>
      <c r="O963" s="17"/>
    </row>
    <row r="964" spans="1:15" x14ac:dyDescent="0.2">
      <c r="A964"/>
      <c r="B964" s="205"/>
      <c r="C964" s="225"/>
      <c r="D964" s="227"/>
      <c r="E964" s="227"/>
      <c r="F964" s="227"/>
      <c r="G964" s="227"/>
      <c r="H964" s="227"/>
      <c r="I964" s="227"/>
      <c r="J964" s="227"/>
      <c r="K964" s="227"/>
      <c r="L964" s="17"/>
      <c r="M964" s="17"/>
      <c r="N964" s="17"/>
      <c r="O964" s="17"/>
    </row>
    <row r="965" spans="1:15" x14ac:dyDescent="0.2">
      <c r="A965"/>
      <c r="B965" s="205"/>
      <c r="C965" s="225"/>
      <c r="D965" s="227"/>
      <c r="E965" s="227"/>
      <c r="F965" s="227"/>
      <c r="G965" s="227"/>
      <c r="H965" s="227"/>
      <c r="I965" s="227"/>
      <c r="J965" s="227"/>
      <c r="K965" s="227"/>
      <c r="N965" s="17"/>
      <c r="O965" s="17"/>
    </row>
    <row r="966" spans="1:15" x14ac:dyDescent="0.2">
      <c r="A966"/>
      <c r="B966" s="205"/>
      <c r="C966" s="225"/>
      <c r="D966" s="227"/>
      <c r="E966" s="227"/>
      <c r="F966" s="227"/>
      <c r="G966" s="227"/>
      <c r="H966" s="227"/>
      <c r="I966" s="227"/>
      <c r="J966" s="227"/>
      <c r="K966" s="227"/>
      <c r="N966" s="17"/>
      <c r="O966" s="17"/>
    </row>
    <row r="967" spans="1:15" x14ac:dyDescent="0.2">
      <c r="A967"/>
      <c r="B967" s="205"/>
      <c r="C967" s="225"/>
      <c r="D967" s="227"/>
      <c r="E967" s="227"/>
      <c r="F967" s="227"/>
      <c r="G967" s="227"/>
      <c r="H967" s="227"/>
      <c r="I967" s="227"/>
      <c r="J967" s="227"/>
      <c r="K967" s="227"/>
      <c r="N967" s="17"/>
      <c r="O967" s="17"/>
    </row>
    <row r="968" spans="1:15" x14ac:dyDescent="0.2">
      <c r="A968"/>
      <c r="B968"/>
      <c r="D968"/>
      <c r="E968"/>
      <c r="F968"/>
      <c r="G968"/>
      <c r="H968"/>
      <c r="I968"/>
      <c r="J968"/>
      <c r="K968"/>
      <c r="N968" s="17"/>
      <c r="O968" s="17"/>
    </row>
    <row r="969" spans="1:15" x14ac:dyDescent="0.2">
      <c r="A969" s="2" t="s">
        <v>483</v>
      </c>
      <c r="B969" s="278" t="s">
        <v>380</v>
      </c>
      <c r="D969"/>
      <c r="E969"/>
      <c r="F969"/>
      <c r="G969"/>
      <c r="H969"/>
      <c r="I969"/>
      <c r="J969"/>
      <c r="K969"/>
      <c r="N969" s="17"/>
      <c r="O969" s="17"/>
    </row>
    <row r="970" spans="1:15" x14ac:dyDescent="0.2">
      <c r="B970" s="70" t="str">
        <f>A971</f>
        <v>Crude oil (2005$/bbl)</v>
      </c>
      <c r="C970" s="263">
        <v>2010</v>
      </c>
      <c r="D970" s="263">
        <v>2015</v>
      </c>
      <c r="E970" s="263">
        <v>2020</v>
      </c>
      <c r="F970" s="263">
        <v>2025</v>
      </c>
      <c r="G970" s="263">
        <v>2030</v>
      </c>
      <c r="H970" s="263">
        <v>2035</v>
      </c>
      <c r="I970" s="263">
        <v>2040</v>
      </c>
      <c r="J970" s="263">
        <v>2045</v>
      </c>
      <c r="K970" s="263">
        <v>2050</v>
      </c>
      <c r="N970" s="17"/>
      <c r="O970" s="17"/>
    </row>
    <row r="971" spans="1:15" x14ac:dyDescent="0.2">
      <c r="A971" s="2" t="s">
        <v>382</v>
      </c>
      <c r="B971" s="205" t="s">
        <v>542</v>
      </c>
      <c r="C971" s="225"/>
      <c r="D971" s="226">
        <f>C_A04c!D27*5.7</f>
        <v>42636.968457866737</v>
      </c>
      <c r="E971" s="227">
        <f>C_A04c!E27*5.7</f>
        <v>52.850949142143904</v>
      </c>
      <c r="F971" s="227">
        <f>C_A04c!F27*5.7</f>
        <v>62.2289586710748</v>
      </c>
      <c r="G971" s="227">
        <f>C_A04c!G27*5.7</f>
        <v>64.506111101822697</v>
      </c>
      <c r="H971" s="227">
        <f>C_A04c!H27*5.7</f>
        <v>66.599133807777605</v>
      </c>
      <c r="I971" s="227">
        <f>C_A04c!I27*5.7</f>
        <v>67.843217544157199</v>
      </c>
      <c r="J971" s="227">
        <f>C_A04c!J27*5.7</f>
        <v>67.606924212284412</v>
      </c>
      <c r="K971" s="227">
        <f>C_A04c!K27*5.7</f>
        <v>67.479540292617003</v>
      </c>
      <c r="N971" s="17"/>
      <c r="O971" s="17"/>
    </row>
    <row r="972" spans="1:15" x14ac:dyDescent="0.2">
      <c r="A972"/>
      <c r="B972" s="205" t="s">
        <v>543</v>
      </c>
      <c r="C972" s="225"/>
      <c r="D972" s="226">
        <f>C_A04c!D28*5.7</f>
        <v>42636.513150345309</v>
      </c>
      <c r="E972" s="227">
        <f>C_A04c!E28*5.7</f>
        <v>52.850949142143904</v>
      </c>
      <c r="F972" s="227">
        <f>C_A04c!F28*5.7</f>
        <v>62.2289586710748</v>
      </c>
      <c r="G972" s="227">
        <f>C_A04c!G28*5.7</f>
        <v>64.506111101822697</v>
      </c>
      <c r="H972" s="227">
        <f>C_A04c!H28*5.7</f>
        <v>66.599133807777605</v>
      </c>
      <c r="I972" s="227">
        <f>C_A04c!I28*5.7</f>
        <v>67.843217544157199</v>
      </c>
      <c r="J972" s="227">
        <f>C_A04c!J28*5.7</f>
        <v>67.606924212284412</v>
      </c>
      <c r="K972" s="227">
        <f>C_A04c!K28*5.7</f>
        <v>67.479540292617003</v>
      </c>
      <c r="N972" s="17"/>
      <c r="O972" s="17"/>
    </row>
    <row r="973" spans="1:15" x14ac:dyDescent="0.2">
      <c r="A973"/>
      <c r="B973" s="205" t="s">
        <v>544</v>
      </c>
      <c r="C973" s="225"/>
      <c r="D973" s="226">
        <f>C_A04c!D29*5.7</f>
        <v>285</v>
      </c>
      <c r="E973" s="227">
        <f>C_A04c!E29*5.7</f>
        <v>52.850949142143904</v>
      </c>
      <c r="F973" s="227">
        <f>C_A04c!F29*5.7</f>
        <v>62.2289586710748</v>
      </c>
      <c r="G973" s="227">
        <f>C_A04c!G29*5.7</f>
        <v>64.506111101822697</v>
      </c>
      <c r="H973" s="227">
        <f>C_A04c!H29*5.7</f>
        <v>66.599133807777605</v>
      </c>
      <c r="I973" s="227">
        <f>C_A04c!I29*5.7</f>
        <v>67.843217544157199</v>
      </c>
      <c r="J973" s="227">
        <f>C_A04c!J29*5.7</f>
        <v>67.606924212284412</v>
      </c>
      <c r="K973" s="227">
        <f>C_A04c!K29*5.7</f>
        <v>67.479540292617003</v>
      </c>
      <c r="N973" s="17"/>
      <c r="O973" s="17"/>
    </row>
    <row r="974" spans="1:15" x14ac:dyDescent="0.2">
      <c r="A974"/>
      <c r="B974" s="205" t="s">
        <v>545</v>
      </c>
      <c r="C974" s="225"/>
      <c r="D974" s="226">
        <f>C_A04c!D30*5.7</f>
        <v>42635.976283978365</v>
      </c>
      <c r="E974" s="227">
        <f>C_A04c!E30*5.7</f>
        <v>52.850949142143904</v>
      </c>
      <c r="F974" s="227">
        <f>C_A04c!F30*5.7</f>
        <v>62.2289586710748</v>
      </c>
      <c r="G974" s="227">
        <f>C_A04c!G30*5.7</f>
        <v>64.506111101822697</v>
      </c>
      <c r="H974" s="227">
        <f>C_A04c!H30*5.7</f>
        <v>66.599133807777605</v>
      </c>
      <c r="I974" s="227">
        <f>C_A04c!I30*5.7</f>
        <v>67.843217544157199</v>
      </c>
      <c r="J974" s="227">
        <f>C_A04c!J30*5.7</f>
        <v>67.606924212284412</v>
      </c>
      <c r="K974" s="227">
        <f>C_A04c!K30*5.7</f>
        <v>67.479540292617003</v>
      </c>
      <c r="N974" s="17"/>
      <c r="O974" s="17"/>
    </row>
    <row r="975" spans="1:15" x14ac:dyDescent="0.2">
      <c r="A975"/>
      <c r="B975" s="205" t="s">
        <v>546</v>
      </c>
      <c r="C975" s="225"/>
      <c r="D975" s="226">
        <f>C_A04c!D31*5.7</f>
        <v>44868.487052665077</v>
      </c>
      <c r="E975" s="227">
        <f>C_A04c!E31*5.7</f>
        <v>52.850949142143904</v>
      </c>
      <c r="F975" s="227">
        <f>C_A04c!F31*5.7</f>
        <v>62.2289586710748</v>
      </c>
      <c r="G975" s="227">
        <f>C_A04c!G31*5.7</f>
        <v>64.506111101822697</v>
      </c>
      <c r="H975" s="227">
        <f>C_A04c!H31*5.7</f>
        <v>66.599133807777605</v>
      </c>
      <c r="I975" s="227">
        <f>C_A04c!I31*5.7</f>
        <v>67.843217544157199</v>
      </c>
      <c r="J975" s="227">
        <f>C_A04c!J31*5.7</f>
        <v>67.606924212284412</v>
      </c>
      <c r="K975" s="227">
        <f>C_A04c!K31*5.7</f>
        <v>67.479540292617003</v>
      </c>
      <c r="N975" s="17"/>
      <c r="O975" s="17"/>
    </row>
    <row r="976" spans="1:15" x14ac:dyDescent="0.2">
      <c r="A976"/>
      <c r="B976" s="205" t="s">
        <v>547</v>
      </c>
      <c r="C976" s="225"/>
      <c r="D976" s="226">
        <f>C_A04c!D32*5.7</f>
        <v>38944.138536225437</v>
      </c>
      <c r="E976" s="227">
        <f>C_A04c!E32*5.7</f>
        <v>52.850949142143904</v>
      </c>
      <c r="F976" s="227">
        <f>C_A04c!F32*5.7</f>
        <v>62.2289586710748</v>
      </c>
      <c r="G976" s="227">
        <f>C_A04c!G32*5.7</f>
        <v>64.506111101822697</v>
      </c>
      <c r="H976" s="227">
        <f>C_A04c!H32*5.7</f>
        <v>66.599133807777605</v>
      </c>
      <c r="I976" s="227">
        <f>C_A04c!I32*5.7</f>
        <v>67.843217544157199</v>
      </c>
      <c r="J976" s="227">
        <f>C_A04c!J32*5.7</f>
        <v>67.606924212284412</v>
      </c>
      <c r="K976" s="227">
        <f>C_A04c!K32*5.7</f>
        <v>67.479540292617003</v>
      </c>
      <c r="M976" s="302"/>
      <c r="N976" s="17"/>
      <c r="O976" s="17"/>
    </row>
    <row r="977" spans="1:15" x14ac:dyDescent="0.2">
      <c r="A977"/>
      <c r="B977" s="205" t="s">
        <v>548</v>
      </c>
      <c r="C977" s="225"/>
      <c r="D977" s="226">
        <f>C_A04c!D33*5.7</f>
        <v>38722.739781909644</v>
      </c>
      <c r="E977" s="227">
        <f>C_A04c!E33*5.7</f>
        <v>52.850949142143904</v>
      </c>
      <c r="F977" s="227">
        <f>C_A04c!F33*5.7</f>
        <v>62.2289586710748</v>
      </c>
      <c r="G977" s="227">
        <f>C_A04c!G33*5.7</f>
        <v>64.506111101822697</v>
      </c>
      <c r="H977" s="227">
        <f>C_A04c!H33*5.7</f>
        <v>66.599133807777605</v>
      </c>
      <c r="I977" s="227">
        <f>C_A04c!I33*5.7</f>
        <v>67.843217544157199</v>
      </c>
      <c r="J977" s="227">
        <f>C_A04c!J33*5.7</f>
        <v>67.606924212284412</v>
      </c>
      <c r="K977" s="227">
        <f>C_A04c!K33*5.7</f>
        <v>67.479540292617003</v>
      </c>
      <c r="N977" s="17"/>
      <c r="O977" s="17"/>
    </row>
    <row r="978" spans="1:15" x14ac:dyDescent="0.2">
      <c r="A978"/>
      <c r="B978" s="205" t="s">
        <v>549</v>
      </c>
      <c r="C978" s="225"/>
      <c r="D978" s="226">
        <f>C_A04c!D34*5.7</f>
        <v>5624.4831488332875</v>
      </c>
      <c r="E978" s="227">
        <f>C_A04c!E34*5.7</f>
        <v>52.850949142143904</v>
      </c>
      <c r="F978" s="227">
        <f>C_A04c!F34*5.7</f>
        <v>62.2289586710748</v>
      </c>
      <c r="G978" s="227">
        <f>C_A04c!G34*5.7</f>
        <v>64.506111101822697</v>
      </c>
      <c r="H978" s="227">
        <f>C_A04c!H34*5.7</f>
        <v>66.599133807777605</v>
      </c>
      <c r="I978" s="227">
        <f>C_A04c!I34*5.7</f>
        <v>67.843217544157199</v>
      </c>
      <c r="J978" s="227">
        <f>C_A04c!J34*5.7</f>
        <v>67.606924212284412</v>
      </c>
      <c r="K978" s="227">
        <f>C_A04c!K34*5.7</f>
        <v>67.479540292617003</v>
      </c>
      <c r="N978" s="17"/>
      <c r="O978" s="17"/>
    </row>
    <row r="979" spans="1:15" x14ac:dyDescent="0.2">
      <c r="A979"/>
      <c r="B979" s="205" t="s">
        <v>550</v>
      </c>
      <c r="C979" s="225"/>
      <c r="D979" s="226">
        <f>C_A04c!D35*5.7</f>
        <v>0</v>
      </c>
      <c r="E979" s="227">
        <f>C_A04c!E35*5.7</f>
        <v>52.392500401327503</v>
      </c>
      <c r="F979" s="227">
        <f>C_A04c!F35*5.7</f>
        <v>61.770509930264105</v>
      </c>
      <c r="G979" s="227">
        <f>C_A04c!G35*5.7</f>
        <v>64.047662361006303</v>
      </c>
      <c r="H979" s="227">
        <f>C_A04c!H35*5.7</f>
        <v>66.140685066966896</v>
      </c>
      <c r="I979" s="227">
        <f>C_A04c!I35*5.7</f>
        <v>67.384768803340805</v>
      </c>
      <c r="J979" s="227">
        <f>C_A04c!J35*5.7</f>
        <v>67.148475471468004</v>
      </c>
      <c r="K979" s="227">
        <f>C_A04c!K35*5.7</f>
        <v>67.021091551806308</v>
      </c>
      <c r="N979" s="17"/>
      <c r="O979" s="17"/>
    </row>
    <row r="980" spans="1:15" x14ac:dyDescent="0.2">
      <c r="A980"/>
      <c r="B980" s="205" t="s">
        <v>551</v>
      </c>
      <c r="C980" s="225"/>
      <c r="D980" s="226">
        <f>C_A04c!D36*5.7</f>
        <v>0</v>
      </c>
      <c r="E980" s="227">
        <f>C_A04c!E36*5.7</f>
        <v>0</v>
      </c>
      <c r="F980" s="227">
        <f>C_A04c!F36*5.7</f>
        <v>0</v>
      </c>
      <c r="G980" s="227">
        <f>C_A04c!G36*5.7</f>
        <v>0</v>
      </c>
      <c r="H980" s="227">
        <f>C_A04c!H36*5.7</f>
        <v>0</v>
      </c>
      <c r="I980" s="227">
        <f>C_A04c!I36*5.7</f>
        <v>0</v>
      </c>
      <c r="J980" s="227">
        <f>C_A04c!J36*5.7</f>
        <v>0</v>
      </c>
      <c r="K980" s="227">
        <f>C_A04c!K36*5.7</f>
        <v>0</v>
      </c>
      <c r="N980" s="17"/>
      <c r="O980" s="17"/>
    </row>
    <row r="981" spans="1:15" x14ac:dyDescent="0.2">
      <c r="A981"/>
      <c r="B981" s="205" t="s">
        <v>552</v>
      </c>
      <c r="C981" s="225"/>
      <c r="D981" s="226">
        <f>C_A04c!D37*5.7</f>
        <v>0</v>
      </c>
      <c r="E981" s="227">
        <f>C_A04c!E37*5.7</f>
        <v>0</v>
      </c>
      <c r="F981" s="227">
        <f>C_A04c!F37*5.7</f>
        <v>0</v>
      </c>
      <c r="G981" s="227">
        <f>C_A04c!G37*5.7</f>
        <v>0</v>
      </c>
      <c r="H981" s="227">
        <f>C_A04c!H37*5.7</f>
        <v>0</v>
      </c>
      <c r="I981" s="227">
        <f>C_A04c!I37*5.7</f>
        <v>0</v>
      </c>
      <c r="J981" s="227">
        <f>C_A04c!J37*5.7</f>
        <v>0</v>
      </c>
      <c r="K981" s="227">
        <f>C_A04c!K37*5.7</f>
        <v>0</v>
      </c>
      <c r="N981" s="17"/>
      <c r="O981" s="17"/>
    </row>
    <row r="982" spans="1:15" x14ac:dyDescent="0.2">
      <c r="A982"/>
      <c r="B982" s="205"/>
      <c r="C982" s="225"/>
      <c r="D982" s="226"/>
      <c r="E982" s="226"/>
      <c r="F982" s="226"/>
      <c r="G982" s="226"/>
      <c r="H982" s="226"/>
      <c r="I982" s="226"/>
      <c r="J982" s="226"/>
      <c r="K982" s="226"/>
      <c r="N982" s="17"/>
      <c r="O982" s="17"/>
    </row>
    <row r="983" spans="1:15" x14ac:dyDescent="0.2">
      <c r="A983"/>
      <c r="B983" s="205"/>
      <c r="C983" s="225"/>
      <c r="D983" s="226"/>
      <c r="E983" s="226"/>
      <c r="F983" s="226"/>
      <c r="G983" s="226"/>
      <c r="H983" s="226"/>
      <c r="I983" s="226"/>
      <c r="J983" s="226"/>
      <c r="K983" s="226"/>
      <c r="N983" s="17"/>
      <c r="O983" s="17"/>
    </row>
    <row r="984" spans="1:15" x14ac:dyDescent="0.2">
      <c r="A984"/>
      <c r="B984" s="205"/>
      <c r="C984" s="225"/>
      <c r="D984" s="226"/>
      <c r="E984" s="226"/>
      <c r="F984" s="226"/>
      <c r="G984" s="226"/>
      <c r="H984" s="226"/>
      <c r="I984" s="226"/>
      <c r="J984" s="226"/>
      <c r="K984" s="226"/>
      <c r="N984" s="17"/>
      <c r="O984" s="17"/>
    </row>
    <row r="985" spans="1:15" x14ac:dyDescent="0.2">
      <c r="A985"/>
      <c r="B985" s="205"/>
      <c r="C985" s="225"/>
      <c r="D985" s="226"/>
      <c r="E985" s="226"/>
      <c r="F985" s="226"/>
      <c r="G985" s="226"/>
      <c r="H985" s="226"/>
      <c r="I985" s="226"/>
      <c r="J985" s="226"/>
      <c r="K985" s="226"/>
      <c r="N985" s="17"/>
      <c r="O985" s="17"/>
    </row>
    <row r="986" spans="1:15" x14ac:dyDescent="0.2">
      <c r="A986"/>
      <c r="B986" s="205"/>
      <c r="C986" s="225"/>
      <c r="D986" s="226"/>
      <c r="E986" s="226"/>
      <c r="F986" s="226"/>
      <c r="G986" s="226"/>
      <c r="H986" s="226"/>
      <c r="I986" s="226"/>
      <c r="J986" s="226"/>
      <c r="K986" s="226"/>
      <c r="N986" s="17"/>
      <c r="O986" s="17"/>
    </row>
    <row r="989" spans="1:15" x14ac:dyDescent="0.2">
      <c r="A989" s="2" t="s">
        <v>481</v>
      </c>
      <c r="B989" s="277" t="s">
        <v>354</v>
      </c>
      <c r="C989" s="14"/>
      <c r="D989" s="14"/>
      <c r="E989" s="14"/>
      <c r="F989" s="14"/>
      <c r="G989" s="14"/>
      <c r="H989" s="14"/>
      <c r="I989" s="14"/>
      <c r="J989" s="14"/>
      <c r="K989"/>
      <c r="N989" s="17"/>
      <c r="O989" s="17"/>
    </row>
    <row r="990" spans="1:15" x14ac:dyDescent="0.2">
      <c r="B990" s="217"/>
      <c r="C990" s="263">
        <v>2010</v>
      </c>
      <c r="D990" s="263">
        <v>2015</v>
      </c>
      <c r="E990" s="263">
        <v>2020</v>
      </c>
      <c r="F990" s="263">
        <v>2025</v>
      </c>
      <c r="G990" s="263">
        <v>2030</v>
      </c>
      <c r="H990" s="263">
        <v>2035</v>
      </c>
      <c r="I990" s="263">
        <v>2040</v>
      </c>
      <c r="J990" s="263">
        <v>2045</v>
      </c>
      <c r="K990" s="263">
        <v>2050</v>
      </c>
      <c r="L990" s="294"/>
      <c r="N990" s="17"/>
      <c r="O990" s="17"/>
    </row>
    <row r="991" spans="1:15" x14ac:dyDescent="0.2">
      <c r="B991" s="218" t="s">
        <v>542</v>
      </c>
      <c r="C991" s="79">
        <f t="array" ref="C991">SUM(($B991=(C_A04a!$B$5:$B$1045))*($M991=(C_A04a!$C$5:$C$1045))*(C_A04a!D$5:D$1045))+SUM(($C$662=(C_A04a!$B$5:$B$1045))*($M991=(C_A04a!$C$5:$C$1045))*(C_A04a!D$5:D$1045))+SUM(($D$662=(C_A04a!$B$5:$B$1045))*($M991=(C_A04a!$C$5:$C$1045))*(C_A04a!D$5:D$1045))</f>
        <v>1585.646</v>
      </c>
      <c r="D991" s="79">
        <f t="array" ref="D991">SUM(($B991=(C_A04a!$B$5:$B$1045))*($M991=(C_A04a!$C$5:$C$1045))*(C_A04a!E$5:E$1045))+SUM(($C$662=(C_A04a!$B$5:$B$1045))*($M991=(C_A04a!$C$5:$C$1045))*(C_A04a!E$5:E$1045))+SUM(($D$662=(C_A04a!$B$5:$B$1045))*($M991=(C_A04a!$C$5:$C$1045))*(C_A04a!E$5:E$1045))</f>
        <v>792.82299999999998</v>
      </c>
      <c r="E991" s="79">
        <f t="array" ref="E991">SUM(($B991=(C_A04a!$B$5:$B$1045))*($M991=(C_A04a!$C$5:$C$1045))*(C_A04a!F$5:F$1045))+SUM(($C$662=(C_A04a!$B$5:$B$1045))*($M991=(C_A04a!$C$5:$C$1045))*(C_A04a!F$5:F$1045))+SUM(($D$662=(C_A04a!$B$5:$B$1045))*($M991=(C_A04a!$C$5:$C$1045))*(C_A04a!F$5:F$1045))</f>
        <v>827.14646909259898</v>
      </c>
      <c r="F991" s="79">
        <f t="array" ref="F991">SUM(($B991=(C_A04a!$B$5:$B$1045))*($M991=(C_A04a!$C$5:$C$1045))*(C_A04a!G$5:G$1045))+SUM(($C$662=(C_A04a!$B$5:$B$1045))*($M991=(C_A04a!$C$5:$C$1045))*(C_A04a!G$5:G$1045))+SUM(($D$662=(C_A04a!$B$5:$B$1045))*($M991=(C_A04a!$C$5:$C$1045))*(C_A04a!G$5:G$1045))</f>
        <v>792.82299999999998</v>
      </c>
      <c r="G991" s="79">
        <f t="array" ref="G991">SUM(($B991=(C_A04a!$B$5:$B$1045))*($M991=(C_A04a!$C$5:$C$1045))*(C_A04a!H$5:H$1045))+SUM(($C$662=(C_A04a!$B$5:$B$1045))*($M991=(C_A04a!$C$5:$C$1045))*(C_A04a!H$5:H$1045))+SUM(($D$662=(C_A04a!$B$5:$B$1045))*($M991=(C_A04a!$C$5:$C$1045))*(C_A04a!H$5:H$1045))</f>
        <v>952.872853197376</v>
      </c>
      <c r="H991" s="79">
        <f t="array" ref="H991">SUM(($B991=(C_A04a!$B$5:$B$1045))*($M991=(C_A04a!$C$5:$C$1045))*(C_A04a!I$5:I$1045))+SUM(($C$662=(C_A04a!$B$5:$B$1045))*($M991=(C_A04a!$C$5:$C$1045))*(C_A04a!I$5:I$1045))+SUM(($D$662=(C_A04a!$B$5:$B$1045))*($M991=(C_A04a!$C$5:$C$1045))*(C_A04a!I$5:I$1045))</f>
        <v>1314.7884236394241</v>
      </c>
      <c r="I991" s="79">
        <f t="array" ref="I991">SUM(($B991=(C_A04a!$B$5:$B$1045))*($M991=(C_A04a!$C$5:$C$1045))*(C_A04a!J$5:J$1045))+SUM(($C$662=(C_A04a!$B$5:$B$1045))*($M991=(C_A04a!$C$5:$C$1045))*(C_A04a!J$5:J$1045))+SUM(($D$662=(C_A04a!$B$5:$B$1045))*($M991=(C_A04a!$C$5:$C$1045))*(C_A04a!J$5:J$1045))</f>
        <v>868.57301821333397</v>
      </c>
      <c r="J991" s="79">
        <f t="array" ref="J991">SUM(($B991=(C_A04a!$B$5:$B$1045))*($M991=(C_A04a!$C$5:$C$1045))*(C_A04a!K$5:K$1045))+SUM(($C$662=(C_A04a!$B$5:$B$1045))*($M991=(C_A04a!$C$5:$C$1045))*(C_A04a!K$5:K$1045))+SUM(($D$662=(C_A04a!$B$5:$B$1045))*($M991=(C_A04a!$C$5:$C$1045))*(C_A04a!K$5:K$1045))</f>
        <v>815.89949999999999</v>
      </c>
      <c r="K991" s="79">
        <f t="array" ref="K991">SUM(($B991=(C_A04a!$B$5:$B$1045))*($M991=(C_A04a!$C$5:$C$1045))*(C_A04a!L$5:L$1045))+SUM(($C$662=(C_A04a!$B$5:$B$1045))*($M991=(C_A04a!$C$5:$C$1045))*(C_A04a!L$5:L$1045))+SUM(($D$662=(C_A04a!$B$5:$B$1045))*($M991=(C_A04a!$C$5:$C$1045))*(C_A04a!L$5:L$1045))</f>
        <v>882.94901729759795</v>
      </c>
      <c r="L991" s="287"/>
      <c r="M991" s="295" t="s">
        <v>285</v>
      </c>
      <c r="N991" s="17"/>
      <c r="O991" s="17"/>
    </row>
    <row r="992" spans="1:15" x14ac:dyDescent="0.2">
      <c r="B992" s="218" t="s">
        <v>543</v>
      </c>
      <c r="C992" s="79">
        <f t="array" ref="C992">SUM(($B992=(C_A04a!$B$5:$B$1045))*($M992=(C_A04a!$C$5:$C$1045))*(C_A04a!D$5:D$1045))+SUM(($C$662=(C_A04a!$B$5:$B$1045))*($M992=(C_A04a!$C$5:$C$1045))*(C_A04a!D$5:D$1045))+SUM(($D$662=(C_A04a!$B$5:$B$1045))*($M992=(C_A04a!$C$5:$C$1045))*(C_A04a!D$5:D$1045))</f>
        <v>3456.7269999999999</v>
      </c>
      <c r="D992" s="79">
        <f t="array" ref="D992">SUM(($B992=(C_A04a!$B$5:$B$1045))*($M992=(C_A04a!$C$5:$C$1045))*(C_A04a!E$5:E$1045))+SUM(($C$662=(C_A04a!$B$5:$B$1045))*($M992=(C_A04a!$C$5:$C$1045))*(C_A04a!E$5:E$1045))+SUM(($D$662=(C_A04a!$B$5:$B$1045))*($M992=(C_A04a!$C$5:$C$1045))*(C_A04a!E$5:E$1045))</f>
        <v>1981.1213867019601</v>
      </c>
      <c r="E992" s="79">
        <f t="array" ref="E992">SUM(($B992=(C_A04a!$B$5:$B$1045))*($M992=(C_A04a!$C$5:$C$1045))*(C_A04a!F$5:F$1045))+SUM(($C$662=(C_A04a!$B$5:$B$1045))*($M992=(C_A04a!$C$5:$C$1045))*(C_A04a!F$5:F$1045))+SUM(($D$662=(C_A04a!$B$5:$B$1045))*($M992=(C_A04a!$C$5:$C$1045))*(C_A04a!F$5:F$1045))</f>
        <v>2888.6843515964829</v>
      </c>
      <c r="F992" s="79">
        <f t="array" ref="F992">SUM(($B992=(C_A04a!$B$5:$B$1045))*($M992=(C_A04a!$C$5:$C$1045))*(C_A04a!G$5:G$1045))+SUM(($C$662=(C_A04a!$B$5:$B$1045))*($M992=(C_A04a!$C$5:$C$1045))*(C_A04a!G$5:G$1045))+SUM(($D$662=(C_A04a!$B$5:$B$1045))*($M992=(C_A04a!$C$5:$C$1045))*(C_A04a!G$5:G$1045))</f>
        <v>2888.6843515964829</v>
      </c>
      <c r="G992" s="79">
        <f t="array" ref="G992">SUM(($B992=(C_A04a!$B$5:$B$1045))*($M992=(C_A04a!$C$5:$C$1045))*(C_A04a!H$5:H$1045))+SUM(($C$662=(C_A04a!$B$5:$B$1045))*($M992=(C_A04a!$C$5:$C$1045))*(C_A04a!H$5:H$1045))+SUM(($D$662=(C_A04a!$B$5:$B$1045))*($M992=(C_A04a!$C$5:$C$1045))*(C_A04a!H$5:H$1045))</f>
        <v>2195.6158273000519</v>
      </c>
      <c r="H992" s="79">
        <f t="array" ref="H992">SUM(($B992=(C_A04a!$B$5:$B$1045))*($M992=(C_A04a!$C$5:$C$1045))*(C_A04a!I$5:I$1045))+SUM(($C$662=(C_A04a!$B$5:$B$1045))*($M992=(C_A04a!$C$5:$C$1045))*(C_A04a!I$5:I$1045))+SUM(($D$662=(C_A04a!$B$5:$B$1045))*($M992=(C_A04a!$C$5:$C$1045))*(C_A04a!I$5:I$1045))</f>
        <v>2593.9433910770899</v>
      </c>
      <c r="I992" s="79">
        <f t="array" ref="I992">SUM(($B992=(C_A04a!$B$5:$B$1045))*($M992=(C_A04a!$C$5:$C$1045))*(C_A04a!J$5:J$1045))+SUM(($C$662=(C_A04a!$B$5:$B$1045))*($M992=(C_A04a!$C$5:$C$1045))*(C_A04a!J$5:J$1045))+SUM(($D$662=(C_A04a!$B$5:$B$1045))*($M992=(C_A04a!$C$5:$C$1045))*(C_A04a!J$5:J$1045))</f>
        <v>1866.175633638037</v>
      </c>
      <c r="J992" s="79">
        <f t="array" ref="J992">SUM(($B992=(C_A04a!$B$5:$B$1045))*($M992=(C_A04a!$C$5:$C$1045))*(C_A04a!K$5:K$1045))+SUM(($C$662=(C_A04a!$B$5:$B$1045))*($M992=(C_A04a!$C$5:$C$1045))*(C_A04a!K$5:K$1045))+SUM(($D$662=(C_A04a!$B$5:$B$1045))*($M992=(C_A04a!$C$5:$C$1045))*(C_A04a!K$5:K$1045))</f>
        <v>1728.3634999999999</v>
      </c>
      <c r="K992" s="79">
        <f t="array" ref="K992">SUM(($B992=(C_A04a!$B$5:$B$1045))*($M992=(C_A04a!$C$5:$C$1045))*(C_A04a!L$5:L$1045))+SUM(($C$662=(C_A04a!$B$5:$B$1045))*($M992=(C_A04a!$C$5:$C$1045))*(C_A04a!L$5:L$1045))+SUM(($D$662=(C_A04a!$B$5:$B$1045))*($M992=(C_A04a!$C$5:$C$1045))*(C_A04a!L$5:L$1045))</f>
        <v>1728.3634999999999</v>
      </c>
      <c r="L992" s="287"/>
      <c r="M992" s="295" t="s">
        <v>285</v>
      </c>
      <c r="N992" s="17"/>
      <c r="O992" s="17"/>
    </row>
    <row r="993" spans="2:15" x14ac:dyDescent="0.2">
      <c r="B993" s="218" t="s">
        <v>544</v>
      </c>
      <c r="C993" s="79">
        <f t="array" ref="C993">SUM(($B993=(C_A04a!$B$5:$B$1045))*($M993=(C_A04a!$C$5:$C$1045))*(C_A04a!D$5:D$1045))+SUM(($C$662=(C_A04a!$B$5:$B$1045))*($M993=(C_A04a!$C$5:$C$1045))*(C_A04a!D$5:D$1045))+SUM(($D$662=(C_A04a!$B$5:$B$1045))*($M993=(C_A04a!$C$5:$C$1045))*(C_A04a!D$5:D$1045))</f>
        <v>998.01599999999996</v>
      </c>
      <c r="D993" s="79">
        <f t="array" ref="D993">SUM(($B993=(C_A04a!$B$5:$B$1045))*($M993=(C_A04a!$C$5:$C$1045))*(C_A04a!E$5:E$1045))+SUM(($C$662=(C_A04a!$B$5:$B$1045))*($M993=(C_A04a!$C$5:$C$1045))*(C_A04a!E$5:E$1045))+SUM(($D$662=(C_A04a!$B$5:$B$1045))*($M993=(C_A04a!$C$5:$C$1045))*(C_A04a!E$5:E$1045))</f>
        <v>499.00799999999998</v>
      </c>
      <c r="E993" s="79">
        <f t="array" ref="E993">SUM(($B993=(C_A04a!$B$5:$B$1045))*($M993=(C_A04a!$C$5:$C$1045))*(C_A04a!F$5:F$1045))+SUM(($C$662=(C_A04a!$B$5:$B$1045))*($M993=(C_A04a!$C$5:$C$1045))*(C_A04a!F$5:F$1045))+SUM(($D$662=(C_A04a!$B$5:$B$1045))*($M993=(C_A04a!$C$5:$C$1045))*(C_A04a!F$5:F$1045))</f>
        <v>790.81440714915504</v>
      </c>
      <c r="F993" s="79">
        <f t="array" ref="F993">SUM(($B993=(C_A04a!$B$5:$B$1045))*($M993=(C_A04a!$C$5:$C$1045))*(C_A04a!G$5:G$1045))+SUM(($C$662=(C_A04a!$B$5:$B$1045))*($M993=(C_A04a!$C$5:$C$1045))*(C_A04a!G$5:G$1045))+SUM(($D$662=(C_A04a!$B$5:$B$1045))*($M993=(C_A04a!$C$5:$C$1045))*(C_A04a!G$5:G$1045))</f>
        <v>660.06450077258603</v>
      </c>
      <c r="G993" s="79">
        <f t="array" ref="G993">SUM(($B993=(C_A04a!$B$5:$B$1045))*($M993=(C_A04a!$C$5:$C$1045))*(C_A04a!H$5:H$1045))+SUM(($C$662=(C_A04a!$B$5:$B$1045))*($M993=(C_A04a!$C$5:$C$1045))*(C_A04a!H$5:H$1045))+SUM(($D$662=(C_A04a!$B$5:$B$1045))*($M993=(C_A04a!$C$5:$C$1045))*(C_A04a!H$5:H$1045))</f>
        <v>792.35226014136595</v>
      </c>
      <c r="H993" s="79">
        <f t="array" ref="H993">SUM(($B993=(C_A04a!$B$5:$B$1045))*($M993=(C_A04a!$C$5:$C$1045))*(C_A04a!I$5:I$1045))+SUM(($C$662=(C_A04a!$B$5:$B$1045))*($M993=(C_A04a!$C$5:$C$1045))*(C_A04a!I$5:I$1045))+SUM(($D$662=(C_A04a!$B$5:$B$1045))*($M993=(C_A04a!$C$5:$C$1045))*(C_A04a!I$5:I$1045))</f>
        <v>792.35226014136595</v>
      </c>
      <c r="I993" s="79">
        <f t="array" ref="I993">SUM(($B993=(C_A04a!$B$5:$B$1045))*($M993=(C_A04a!$C$5:$C$1045))*(C_A04a!J$5:J$1045))+SUM(($C$662=(C_A04a!$B$5:$B$1045))*($M993=(C_A04a!$C$5:$C$1045))*(C_A04a!J$5:J$1045))+SUM(($D$662=(C_A04a!$B$5:$B$1045))*($M993=(C_A04a!$C$5:$C$1045))*(C_A04a!J$5:J$1045))</f>
        <v>712.51802343416796</v>
      </c>
      <c r="J993" s="79">
        <f t="array" ref="J993">SUM(($B993=(C_A04a!$B$5:$B$1045))*($M993=(C_A04a!$C$5:$C$1045))*(C_A04a!K$5:K$1045))+SUM(($C$662=(C_A04a!$B$5:$B$1045))*($M993=(C_A04a!$C$5:$C$1045))*(C_A04a!K$5:K$1045))+SUM(($D$662=(C_A04a!$B$5:$B$1045))*($M993=(C_A04a!$C$5:$C$1045))*(C_A04a!K$5:K$1045))</f>
        <v>504.49958675076402</v>
      </c>
      <c r="K993" s="79">
        <f t="array" ref="K993">SUM(($B993=(C_A04a!$B$5:$B$1045))*($M993=(C_A04a!$C$5:$C$1045))*(C_A04a!L$5:L$1045))+SUM(($C$662=(C_A04a!$B$5:$B$1045))*($M993=(C_A04a!$C$5:$C$1045))*(C_A04a!L$5:L$1045))+SUM(($D$662=(C_A04a!$B$5:$B$1045))*($M993=(C_A04a!$C$5:$C$1045))*(C_A04a!L$5:L$1045))</f>
        <v>499.00799999999998</v>
      </c>
      <c r="L993" s="287"/>
      <c r="M993" s="295" t="s">
        <v>285</v>
      </c>
      <c r="N993" s="17"/>
      <c r="O993" s="17"/>
    </row>
    <row r="994" spans="2:15" x14ac:dyDescent="0.2">
      <c r="B994" s="218" t="s">
        <v>545</v>
      </c>
      <c r="C994" s="79">
        <f t="array" ref="C994">SUM(($B994=(C_A04a!$B$5:$B$1045))*($M994=(C_A04a!$C$5:$C$1045))*(C_A04a!D$5:D$1045))+SUM(($C$662=(C_A04a!$B$5:$B$1045))*($M994=(C_A04a!$C$5:$C$1045))*(C_A04a!D$5:D$1045))+SUM(($D$662=(C_A04a!$B$5:$B$1045))*($M994=(C_A04a!$C$5:$C$1045))*(C_A04a!D$5:D$1045))</f>
        <v>558.24400000000003</v>
      </c>
      <c r="D994" s="79">
        <f t="array" ref="D994">SUM(($B994=(C_A04a!$B$5:$B$1045))*($M994=(C_A04a!$C$5:$C$1045))*(C_A04a!E$5:E$1045))+SUM(($C$662=(C_A04a!$B$5:$B$1045))*($M994=(C_A04a!$C$5:$C$1045))*(C_A04a!E$5:E$1045))+SUM(($D$662=(C_A04a!$B$5:$B$1045))*($M994=(C_A04a!$C$5:$C$1045))*(C_A04a!E$5:E$1045))</f>
        <v>287.53949999999998</v>
      </c>
      <c r="E994" s="79">
        <f t="array" ref="E994">SUM(($B994=(C_A04a!$B$5:$B$1045))*($M994=(C_A04a!$C$5:$C$1045))*(C_A04a!F$5:F$1045))+SUM(($C$662=(C_A04a!$B$5:$B$1045))*($M994=(C_A04a!$C$5:$C$1045))*(C_A04a!F$5:F$1045))+SUM(($D$662=(C_A04a!$B$5:$B$1045))*($M994=(C_A04a!$C$5:$C$1045))*(C_A04a!F$5:F$1045))</f>
        <v>279.12200000000001</v>
      </c>
      <c r="F994" s="79">
        <f t="array" ref="F994">SUM(($B994=(C_A04a!$B$5:$B$1045))*($M994=(C_A04a!$C$5:$C$1045))*(C_A04a!G$5:G$1045))+SUM(($C$662=(C_A04a!$B$5:$B$1045))*($M994=(C_A04a!$C$5:$C$1045))*(C_A04a!G$5:G$1045))+SUM(($D$662=(C_A04a!$B$5:$B$1045))*($M994=(C_A04a!$C$5:$C$1045))*(C_A04a!G$5:G$1045))</f>
        <v>279.12200000000001</v>
      </c>
      <c r="G994" s="79">
        <f t="array" ref="G994">SUM(($B994=(C_A04a!$B$5:$B$1045))*($M994=(C_A04a!$C$5:$C$1045))*(C_A04a!H$5:H$1045))+SUM(($C$662=(C_A04a!$B$5:$B$1045))*($M994=(C_A04a!$C$5:$C$1045))*(C_A04a!H$5:H$1045))+SUM(($D$662=(C_A04a!$B$5:$B$1045))*($M994=(C_A04a!$C$5:$C$1045))*(C_A04a!H$5:H$1045))</f>
        <v>279.12200000000001</v>
      </c>
      <c r="H994" s="79">
        <f t="array" ref="H994">SUM(($B994=(C_A04a!$B$5:$B$1045))*($M994=(C_A04a!$C$5:$C$1045))*(C_A04a!I$5:I$1045))+SUM(($C$662=(C_A04a!$B$5:$B$1045))*($M994=(C_A04a!$C$5:$C$1045))*(C_A04a!I$5:I$1045))+SUM(($D$662=(C_A04a!$B$5:$B$1045))*($M994=(C_A04a!$C$5:$C$1045))*(C_A04a!I$5:I$1045))</f>
        <v>279.12200000000001</v>
      </c>
      <c r="I994" s="79">
        <f t="array" ref="I994">SUM(($B994=(C_A04a!$B$5:$B$1045))*($M994=(C_A04a!$C$5:$C$1045))*(C_A04a!J$5:J$1045))+SUM(($C$662=(C_A04a!$B$5:$B$1045))*($M994=(C_A04a!$C$5:$C$1045))*(C_A04a!J$5:J$1045))+SUM(($D$662=(C_A04a!$B$5:$B$1045))*($M994=(C_A04a!$C$5:$C$1045))*(C_A04a!J$5:J$1045))</f>
        <v>279.12200000000001</v>
      </c>
      <c r="J994" s="79">
        <f t="array" ref="J994">SUM(($B994=(C_A04a!$B$5:$B$1045))*($M994=(C_A04a!$C$5:$C$1045))*(C_A04a!K$5:K$1045))+SUM(($C$662=(C_A04a!$B$5:$B$1045))*($M994=(C_A04a!$C$5:$C$1045))*(C_A04a!K$5:K$1045))+SUM(($D$662=(C_A04a!$B$5:$B$1045))*($M994=(C_A04a!$C$5:$C$1045))*(C_A04a!K$5:K$1045))</f>
        <v>279.12200000000001</v>
      </c>
      <c r="K994" s="79">
        <f t="array" ref="K994">SUM(($B994=(C_A04a!$B$5:$B$1045))*($M994=(C_A04a!$C$5:$C$1045))*(C_A04a!L$5:L$1045))+SUM(($C$662=(C_A04a!$B$5:$B$1045))*($M994=(C_A04a!$C$5:$C$1045))*(C_A04a!L$5:L$1045))+SUM(($D$662=(C_A04a!$B$5:$B$1045))*($M994=(C_A04a!$C$5:$C$1045))*(C_A04a!L$5:L$1045))</f>
        <v>279.12200000000001</v>
      </c>
      <c r="L994" s="287"/>
      <c r="M994" s="295" t="s">
        <v>285</v>
      </c>
      <c r="N994" s="17"/>
      <c r="O994" s="17"/>
    </row>
    <row r="995" spans="2:15" x14ac:dyDescent="0.2">
      <c r="B995" s="218" t="s">
        <v>546</v>
      </c>
      <c r="C995" s="79">
        <f t="array" ref="C995">SUM(($B995=(C_A04a!$B$5:$B$1045))*($M995=(C_A04a!$C$5:$C$1045))*(C_A04a!D$5:D$1045))+SUM(($C$662=(C_A04a!$B$5:$B$1045))*($M995=(C_A04a!$C$5:$C$1045))*(C_A04a!D$5:D$1045))+SUM(($D$662=(C_A04a!$B$5:$B$1045))*($M995=(C_A04a!$C$5:$C$1045))*(C_A04a!D$5:D$1045))</f>
        <v>1669.4010000000001</v>
      </c>
      <c r="D995" s="79">
        <f t="array" ref="D995">SUM(($B995=(C_A04a!$B$5:$B$1045))*($M995=(C_A04a!$C$5:$C$1045))*(C_A04a!E$5:E$1045))+SUM(($C$662=(C_A04a!$B$5:$B$1045))*($M995=(C_A04a!$C$5:$C$1045))*(C_A04a!E$5:E$1045))+SUM(($D$662=(C_A04a!$B$5:$B$1045))*($M995=(C_A04a!$C$5:$C$1045))*(C_A04a!E$5:E$1045))</f>
        <v>834.65049999999997</v>
      </c>
      <c r="E995" s="79">
        <f t="array" ref="E995">SUM(($B995=(C_A04a!$B$5:$B$1045))*($M995=(C_A04a!$C$5:$C$1045))*(C_A04a!F$5:F$1045))+SUM(($C$662=(C_A04a!$B$5:$B$1045))*($M995=(C_A04a!$C$5:$C$1045))*(C_A04a!F$5:F$1045))+SUM(($D$662=(C_A04a!$B$5:$B$1045))*($M995=(C_A04a!$C$5:$C$1045))*(C_A04a!F$5:F$1045))</f>
        <v>1073.660777116879</v>
      </c>
      <c r="F995" s="79">
        <f t="array" ref="F995">SUM(($B995=(C_A04a!$B$5:$B$1045))*($M995=(C_A04a!$C$5:$C$1045))*(C_A04a!G$5:G$1045))+SUM(($C$662=(C_A04a!$B$5:$B$1045))*($M995=(C_A04a!$C$5:$C$1045))*(C_A04a!G$5:G$1045))+SUM(($D$662=(C_A04a!$B$5:$B$1045))*($M995=(C_A04a!$C$5:$C$1045))*(C_A04a!G$5:G$1045))</f>
        <v>1141.2222766681789</v>
      </c>
      <c r="G995" s="79">
        <f t="array" ref="G995">SUM(($B995=(C_A04a!$B$5:$B$1045))*($M995=(C_A04a!$C$5:$C$1045))*(C_A04a!H$5:H$1045))+SUM(($C$662=(C_A04a!$B$5:$B$1045))*($M995=(C_A04a!$C$5:$C$1045))*(C_A04a!H$5:H$1045))+SUM(($D$662=(C_A04a!$B$5:$B$1045))*($M995=(C_A04a!$C$5:$C$1045))*(C_A04a!H$5:H$1045))</f>
        <v>1141.2222766681789</v>
      </c>
      <c r="H995" s="79">
        <f t="array" ref="H995">SUM(($B995=(C_A04a!$B$5:$B$1045))*($M995=(C_A04a!$C$5:$C$1045))*(C_A04a!I$5:I$1045))+SUM(($C$662=(C_A04a!$B$5:$B$1045))*($M995=(C_A04a!$C$5:$C$1045))*(C_A04a!I$5:I$1045))+SUM(($D$662=(C_A04a!$B$5:$B$1045))*($M995=(C_A04a!$C$5:$C$1045))*(C_A04a!I$5:I$1045))</f>
        <v>1090.1771420500299</v>
      </c>
      <c r="I995" s="79">
        <f t="array" ref="I995">SUM(($B995=(C_A04a!$B$5:$B$1045))*($M995=(C_A04a!$C$5:$C$1045))*(C_A04a!J$5:J$1045))+SUM(($C$662=(C_A04a!$B$5:$B$1045))*($M995=(C_A04a!$C$5:$C$1045))*(C_A04a!J$5:J$1045))+SUM(($D$662=(C_A04a!$B$5:$B$1045))*($M995=(C_A04a!$C$5:$C$1045))*(C_A04a!J$5:J$1045))</f>
        <v>958.29015708268298</v>
      </c>
      <c r="J995" s="79">
        <f t="array" ref="J995">SUM(($B995=(C_A04a!$B$5:$B$1045))*($M995=(C_A04a!$C$5:$C$1045))*(C_A04a!K$5:K$1045))+SUM(($C$662=(C_A04a!$B$5:$B$1045))*($M995=(C_A04a!$C$5:$C$1045))*(C_A04a!K$5:K$1045))+SUM(($D$662=(C_A04a!$B$5:$B$1045))*($M995=(C_A04a!$C$5:$C$1045))*(C_A04a!K$5:K$1045))</f>
        <v>864.65228382671398</v>
      </c>
      <c r="K995" s="79">
        <f t="array" ref="K995">SUM(($B995=(C_A04a!$B$5:$B$1045))*($M995=(C_A04a!$C$5:$C$1045))*(C_A04a!L$5:L$1045))+SUM(($C$662=(C_A04a!$B$5:$B$1045))*($M995=(C_A04a!$C$5:$C$1045))*(C_A04a!L$5:L$1045))+SUM(($D$662=(C_A04a!$B$5:$B$1045))*($M995=(C_A04a!$C$5:$C$1045))*(C_A04a!L$5:L$1045))</f>
        <v>861.36320518998195</v>
      </c>
      <c r="L995" s="287"/>
      <c r="M995" s="295" t="s">
        <v>285</v>
      </c>
      <c r="N995" s="17"/>
      <c r="O995" s="17"/>
    </row>
    <row r="996" spans="2:15" x14ac:dyDescent="0.2">
      <c r="B996" s="218" t="s">
        <v>547</v>
      </c>
      <c r="C996" s="79">
        <f t="array" ref="C996">SUM(($B996=(C_A04a!$B$5:$B$1045))*($M996=(C_A04a!$C$5:$C$1045))*(C_A04a!D$5:D$1045))+SUM(($C$662=(C_A04a!$B$5:$B$1045))*($M996=(C_A04a!$C$5:$C$1045))*(C_A04a!D$5:D$1045))+SUM(($D$662=(C_A04a!$B$5:$B$1045))*($M996=(C_A04a!$C$5:$C$1045))*(C_A04a!D$5:D$1045))</f>
        <v>3210.0349999999999</v>
      </c>
      <c r="D996" s="79">
        <f t="array" ref="D996">SUM(($B996=(C_A04a!$B$5:$B$1045))*($M996=(C_A04a!$C$5:$C$1045))*(C_A04a!E$5:E$1045))+SUM(($C$662=(C_A04a!$B$5:$B$1045))*($M996=(C_A04a!$C$5:$C$1045))*(C_A04a!E$5:E$1045))+SUM(($D$662=(C_A04a!$B$5:$B$1045))*($M996=(C_A04a!$C$5:$C$1045))*(C_A04a!E$5:E$1045))</f>
        <v>2501.5422772298712</v>
      </c>
      <c r="E996" s="79">
        <f t="array" ref="E996">SUM(($B996=(C_A04a!$B$5:$B$1045))*($M996=(C_A04a!$C$5:$C$1045))*(C_A04a!F$5:F$1045))+SUM(($C$662=(C_A04a!$B$5:$B$1045))*($M996=(C_A04a!$C$5:$C$1045))*(C_A04a!F$5:F$1045))+SUM(($D$662=(C_A04a!$B$5:$B$1045))*($M996=(C_A04a!$C$5:$C$1045))*(C_A04a!F$5:F$1045))</f>
        <v>2530.3063839041852</v>
      </c>
      <c r="F996" s="79">
        <f t="array" ref="F996">SUM(($B996=(C_A04a!$B$5:$B$1045))*($M996=(C_A04a!$C$5:$C$1045))*(C_A04a!G$5:G$1045))+SUM(($C$662=(C_A04a!$B$5:$B$1045))*($M996=(C_A04a!$C$5:$C$1045))*(C_A04a!G$5:G$1045))+SUM(($D$662=(C_A04a!$B$5:$B$1045))*($M996=(C_A04a!$C$5:$C$1045))*(C_A04a!G$5:G$1045))</f>
        <v>2096.6051828237851</v>
      </c>
      <c r="G996" s="79">
        <f t="array" ref="G996">SUM(($B996=(C_A04a!$B$5:$B$1045))*($M996=(C_A04a!$C$5:$C$1045))*(C_A04a!H$5:H$1045))+SUM(($C$662=(C_A04a!$B$5:$B$1045))*($M996=(C_A04a!$C$5:$C$1045))*(C_A04a!H$5:H$1045))+SUM(($D$662=(C_A04a!$B$5:$B$1045))*($M996=(C_A04a!$C$5:$C$1045))*(C_A04a!H$5:H$1045))</f>
        <v>2164.3011182314031</v>
      </c>
      <c r="H996" s="79">
        <f t="array" ref="H996">SUM(($B996=(C_A04a!$B$5:$B$1045))*($M996=(C_A04a!$C$5:$C$1045))*(C_A04a!I$5:I$1045))+SUM(($C$662=(C_A04a!$B$5:$B$1045))*($M996=(C_A04a!$C$5:$C$1045))*(C_A04a!I$5:I$1045))+SUM(($D$662=(C_A04a!$B$5:$B$1045))*($M996=(C_A04a!$C$5:$C$1045))*(C_A04a!I$5:I$1045))</f>
        <v>2342.9720832060821</v>
      </c>
      <c r="I996" s="79">
        <f t="array" ref="I996">SUM(($B996=(C_A04a!$B$5:$B$1045))*($M996=(C_A04a!$C$5:$C$1045))*(C_A04a!J$5:J$1045))+SUM(($C$662=(C_A04a!$B$5:$B$1045))*($M996=(C_A04a!$C$5:$C$1045))*(C_A04a!J$5:J$1045))+SUM(($D$662=(C_A04a!$B$5:$B$1045))*($M996=(C_A04a!$C$5:$C$1045))*(C_A04a!J$5:J$1045))</f>
        <v>2135.1004478557438</v>
      </c>
      <c r="J996" s="79">
        <f t="array" ref="J996">SUM(($B996=(C_A04a!$B$5:$B$1045))*($M996=(C_A04a!$C$5:$C$1045))*(C_A04a!K$5:K$1045))+SUM(($C$662=(C_A04a!$B$5:$B$1045))*($M996=(C_A04a!$C$5:$C$1045))*(C_A04a!K$5:K$1045))+SUM(($D$662=(C_A04a!$B$5:$B$1045))*($M996=(C_A04a!$C$5:$C$1045))*(C_A04a!K$5:K$1045))</f>
        <v>2066.4544898635809</v>
      </c>
      <c r="K996" s="79">
        <f t="array" ref="K996">SUM(($B996=(C_A04a!$B$5:$B$1045))*($M996=(C_A04a!$C$5:$C$1045))*(C_A04a!L$5:L$1045))+SUM(($C$662=(C_A04a!$B$5:$B$1045))*($M996=(C_A04a!$C$5:$C$1045))*(C_A04a!L$5:L$1045))+SUM(($D$662=(C_A04a!$B$5:$B$1045))*($M996=(C_A04a!$C$5:$C$1045))*(C_A04a!L$5:L$1045))</f>
        <v>1796.3611421683379</v>
      </c>
      <c r="L996" s="287"/>
      <c r="M996" s="295" t="s">
        <v>285</v>
      </c>
      <c r="N996" s="17"/>
      <c r="O996" s="17"/>
    </row>
    <row r="997" spans="2:15" x14ac:dyDescent="0.2">
      <c r="B997" s="218" t="s">
        <v>548</v>
      </c>
      <c r="C997" s="79">
        <f t="array" ref="C997">SUM(($B997=(C_A04a!$B$5:$B$1045))*($M997=(C_A04a!$C$5:$C$1045))*(C_A04a!D$5:D$1045))+SUM(($C$662=(C_A04a!$B$5:$B$1045))*($M997=(C_A04a!$C$5:$C$1045))*(C_A04a!D$5:D$1045))+SUM(($D$662=(C_A04a!$B$5:$B$1045))*($M997=(C_A04a!$C$5:$C$1045))*(C_A04a!D$5:D$1045))</f>
        <v>1696.1279999999999</v>
      </c>
      <c r="D997" s="79">
        <f t="array" ref="D997">SUM(($B997=(C_A04a!$B$5:$B$1045))*($M997=(C_A04a!$C$5:$C$1045))*(C_A04a!E$5:E$1045))+SUM(($C$662=(C_A04a!$B$5:$B$1045))*($M997=(C_A04a!$C$5:$C$1045))*(C_A04a!E$5:E$1045))+SUM(($D$662=(C_A04a!$B$5:$B$1045))*($M997=(C_A04a!$C$5:$C$1045))*(C_A04a!E$5:E$1045))</f>
        <v>851.39599999999996</v>
      </c>
      <c r="E997" s="79">
        <f t="array" ref="E997">SUM(($B997=(C_A04a!$B$5:$B$1045))*($M997=(C_A04a!$C$5:$C$1045))*(C_A04a!F$5:F$1045))+SUM(($C$662=(C_A04a!$B$5:$B$1045))*($M997=(C_A04a!$C$5:$C$1045))*(C_A04a!F$5:F$1045))+SUM(($D$662=(C_A04a!$B$5:$B$1045))*($M997=(C_A04a!$C$5:$C$1045))*(C_A04a!F$5:F$1045))</f>
        <v>1044.4383854681059</v>
      </c>
      <c r="F997" s="79">
        <f t="array" ref="F997">SUM(($B997=(C_A04a!$B$5:$B$1045))*($M997=(C_A04a!$C$5:$C$1045))*(C_A04a!G$5:G$1045))+SUM(($C$662=(C_A04a!$B$5:$B$1045))*($M997=(C_A04a!$C$5:$C$1045))*(C_A04a!G$5:G$1045))+SUM(($D$662=(C_A04a!$B$5:$B$1045))*($M997=(C_A04a!$C$5:$C$1045))*(C_A04a!G$5:G$1045))</f>
        <v>1085.915055940038</v>
      </c>
      <c r="G997" s="79">
        <f t="array" ref="G997">SUM(($B997=(C_A04a!$B$5:$B$1045))*($M997=(C_A04a!$C$5:$C$1045))*(C_A04a!H$5:H$1045))+SUM(($C$662=(C_A04a!$B$5:$B$1045))*($M997=(C_A04a!$C$5:$C$1045))*(C_A04a!H$5:H$1045))+SUM(($D$662=(C_A04a!$B$5:$B$1045))*($M997=(C_A04a!$C$5:$C$1045))*(C_A04a!H$5:H$1045))</f>
        <v>1118.2775921996461</v>
      </c>
      <c r="H997" s="79">
        <f t="array" ref="H997">SUM(($B997=(C_A04a!$B$5:$B$1045))*($M997=(C_A04a!$C$5:$C$1045))*(C_A04a!I$5:I$1045))+SUM(($C$662=(C_A04a!$B$5:$B$1045))*($M997=(C_A04a!$C$5:$C$1045))*(C_A04a!I$5:I$1045))+SUM(($D$662=(C_A04a!$B$5:$B$1045))*($M997=(C_A04a!$C$5:$C$1045))*(C_A04a!I$5:I$1045))</f>
        <v>1068.877206394802</v>
      </c>
      <c r="I997" s="79">
        <f t="array" ref="I997">SUM(($B997=(C_A04a!$B$5:$B$1045))*($M997=(C_A04a!$C$5:$C$1045))*(C_A04a!J$5:J$1045))+SUM(($C$662=(C_A04a!$B$5:$B$1045))*($M997=(C_A04a!$C$5:$C$1045))*(C_A04a!J$5:J$1045))+SUM(($D$662=(C_A04a!$B$5:$B$1045))*($M997=(C_A04a!$C$5:$C$1045))*(C_A04a!J$5:J$1045))</f>
        <v>922.253999112918</v>
      </c>
      <c r="J997" s="79">
        <f t="array" ref="J997">SUM(($B997=(C_A04a!$B$5:$B$1045))*($M997=(C_A04a!$C$5:$C$1045))*(C_A04a!K$5:K$1045))+SUM(($C$662=(C_A04a!$B$5:$B$1045))*($M997=(C_A04a!$C$5:$C$1045))*(C_A04a!K$5:K$1045))+SUM(($D$662=(C_A04a!$B$5:$B$1045))*($M997=(C_A04a!$C$5:$C$1045))*(C_A04a!K$5:K$1045))</f>
        <v>848.06399999999996</v>
      </c>
      <c r="K997" s="79">
        <f t="array" ref="K997">SUM(($B997=(C_A04a!$B$5:$B$1045))*($M997=(C_A04a!$C$5:$C$1045))*(C_A04a!L$5:L$1045))+SUM(($C$662=(C_A04a!$B$5:$B$1045))*($M997=(C_A04a!$C$5:$C$1045))*(C_A04a!L$5:L$1045))+SUM(($D$662=(C_A04a!$B$5:$B$1045))*($M997=(C_A04a!$C$5:$C$1045))*(C_A04a!L$5:L$1045))</f>
        <v>848.06399999999996</v>
      </c>
      <c r="L997" s="287"/>
      <c r="M997" s="295" t="s">
        <v>285</v>
      </c>
      <c r="N997" s="17"/>
      <c r="O997" s="17"/>
    </row>
    <row r="998" spans="2:15" x14ac:dyDescent="0.2">
      <c r="B998" s="218" t="s">
        <v>549</v>
      </c>
      <c r="C998" s="79">
        <f t="array" ref="C998">SUM(($B998=(C_A04a!$B$5:$B$1045))*($M998=(C_A04a!$C$5:$C$1045))*(C_A04a!D$5:D$1045))+SUM(($C$662=(C_A04a!$B$5:$B$1045))*($M998=(C_A04a!$C$5:$C$1045))*(C_A04a!D$5:D$1045))+SUM(($D$662=(C_A04a!$B$5:$B$1045))*($M998=(C_A04a!$C$5:$C$1045))*(C_A04a!D$5:D$1045))</f>
        <v>184.84800000000001</v>
      </c>
      <c r="D998" s="79">
        <f t="array" ref="D998">SUM(($B998=(C_A04a!$B$5:$B$1045))*($M998=(C_A04a!$C$5:$C$1045))*(C_A04a!E$5:E$1045))+SUM(($C$662=(C_A04a!$B$5:$B$1045))*($M998=(C_A04a!$C$5:$C$1045))*(C_A04a!E$5:E$1045))+SUM(($D$662=(C_A04a!$B$5:$B$1045))*($M998=(C_A04a!$C$5:$C$1045))*(C_A04a!E$5:E$1045))</f>
        <v>95.587999999999994</v>
      </c>
      <c r="E998" s="79">
        <f t="array" ref="E998">SUM(($B998=(C_A04a!$B$5:$B$1045))*($M998=(C_A04a!$C$5:$C$1045))*(C_A04a!F$5:F$1045))+SUM(($C$662=(C_A04a!$B$5:$B$1045))*($M998=(C_A04a!$C$5:$C$1045))*(C_A04a!F$5:F$1045))+SUM(($D$662=(C_A04a!$B$5:$B$1045))*($M998=(C_A04a!$C$5:$C$1045))*(C_A04a!F$5:F$1045))</f>
        <v>92.424000000000007</v>
      </c>
      <c r="F998" s="79">
        <f t="array" ref="F998">SUM(($B998=(C_A04a!$B$5:$B$1045))*($M998=(C_A04a!$C$5:$C$1045))*(C_A04a!G$5:G$1045))+SUM(($C$662=(C_A04a!$B$5:$B$1045))*($M998=(C_A04a!$C$5:$C$1045))*(C_A04a!G$5:G$1045))+SUM(($D$662=(C_A04a!$B$5:$B$1045))*($M998=(C_A04a!$C$5:$C$1045))*(C_A04a!G$5:G$1045))</f>
        <v>92.424000000000007</v>
      </c>
      <c r="G998" s="79">
        <f t="array" ref="G998">SUM(($B998=(C_A04a!$B$5:$B$1045))*($M998=(C_A04a!$C$5:$C$1045))*(C_A04a!H$5:H$1045))+SUM(($C$662=(C_A04a!$B$5:$B$1045))*($M998=(C_A04a!$C$5:$C$1045))*(C_A04a!H$5:H$1045))+SUM(($D$662=(C_A04a!$B$5:$B$1045))*($M998=(C_A04a!$C$5:$C$1045))*(C_A04a!H$5:H$1045))</f>
        <v>92.424000000000007</v>
      </c>
      <c r="H998" s="79">
        <f t="array" ref="H998">SUM(($B998=(C_A04a!$B$5:$B$1045))*($M998=(C_A04a!$C$5:$C$1045))*(C_A04a!I$5:I$1045))+SUM(($C$662=(C_A04a!$B$5:$B$1045))*($M998=(C_A04a!$C$5:$C$1045))*(C_A04a!I$5:I$1045))+SUM(($D$662=(C_A04a!$B$5:$B$1045))*($M998=(C_A04a!$C$5:$C$1045))*(C_A04a!I$5:I$1045))</f>
        <v>95.587999999999994</v>
      </c>
      <c r="I998" s="79">
        <f t="array" ref="I998">SUM(($B998=(C_A04a!$B$5:$B$1045))*($M998=(C_A04a!$C$5:$C$1045))*(C_A04a!J$5:J$1045))+SUM(($C$662=(C_A04a!$B$5:$B$1045))*($M998=(C_A04a!$C$5:$C$1045))*(C_A04a!J$5:J$1045))+SUM(($D$662=(C_A04a!$B$5:$B$1045))*($M998=(C_A04a!$C$5:$C$1045))*(C_A04a!J$5:J$1045))</f>
        <v>92.424000000000007</v>
      </c>
      <c r="J998" s="79">
        <f t="array" ref="J998">SUM(($B998=(C_A04a!$B$5:$B$1045))*($M998=(C_A04a!$C$5:$C$1045))*(C_A04a!K$5:K$1045))+SUM(($C$662=(C_A04a!$B$5:$B$1045))*($M998=(C_A04a!$C$5:$C$1045))*(C_A04a!K$5:K$1045))+SUM(($D$662=(C_A04a!$B$5:$B$1045))*($M998=(C_A04a!$C$5:$C$1045))*(C_A04a!K$5:K$1045))</f>
        <v>95.587999999999994</v>
      </c>
      <c r="K998" s="79">
        <f t="array" ref="K998">SUM(($B998=(C_A04a!$B$5:$B$1045))*($M998=(C_A04a!$C$5:$C$1045))*(C_A04a!L$5:L$1045))+SUM(($C$662=(C_A04a!$B$5:$B$1045))*($M998=(C_A04a!$C$5:$C$1045))*(C_A04a!L$5:L$1045))+SUM(($D$662=(C_A04a!$B$5:$B$1045))*($M998=(C_A04a!$C$5:$C$1045))*(C_A04a!L$5:L$1045))</f>
        <v>92.424000000000007</v>
      </c>
      <c r="L998" s="287"/>
      <c r="M998" s="295" t="s">
        <v>285</v>
      </c>
      <c r="N998" s="17"/>
      <c r="O998" s="17"/>
    </row>
    <row r="999" spans="2:15" x14ac:dyDescent="0.2">
      <c r="B999" s="218" t="s">
        <v>550</v>
      </c>
      <c r="C999" s="79">
        <f t="array" ref="C999">SUM(($B999=(C_A04a!$B$5:$B$1045))*($M999=(C_A04a!$C$5:$C$1045))*(C_A04a!D$5:D$1045))+SUM(($C$662=(C_A04a!$B$5:$B$1045))*($M999=(C_A04a!$C$5:$C$1045))*(C_A04a!D$5:D$1045))+SUM(($D$662=(C_A04a!$B$5:$B$1045))*($M999=(C_A04a!$C$5:$C$1045))*(C_A04a!D$5:D$1045))</f>
        <v>2122.1889999999999</v>
      </c>
      <c r="D999" s="79">
        <f t="array" ref="D999">SUM(($B999=(C_A04a!$B$5:$B$1045))*($M999=(C_A04a!$C$5:$C$1045))*(C_A04a!E$5:E$1045))+SUM(($C$662=(C_A04a!$B$5:$B$1045))*($M999=(C_A04a!$C$5:$C$1045))*(C_A04a!E$5:E$1045))+SUM(($D$662=(C_A04a!$B$5:$B$1045))*($M999=(C_A04a!$C$5:$C$1045))*(C_A04a!E$5:E$1045))</f>
        <v>1257.1165000000001</v>
      </c>
      <c r="E999" s="79">
        <f t="array" ref="E999">SUM(($B999=(C_A04a!$B$5:$B$1045))*($M999=(C_A04a!$C$5:$C$1045))*(C_A04a!F$5:F$1045))+SUM(($C$662=(C_A04a!$B$5:$B$1045))*($M999=(C_A04a!$C$5:$C$1045))*(C_A04a!F$5:F$1045))+SUM(($D$662=(C_A04a!$B$5:$B$1045))*($M999=(C_A04a!$C$5:$C$1045))*(C_A04a!F$5:F$1045))</f>
        <v>1061.0944999999999</v>
      </c>
      <c r="F999" s="79">
        <f t="array" ref="F999">SUM(($B999=(C_A04a!$B$5:$B$1045))*($M999=(C_A04a!$C$5:$C$1045))*(C_A04a!G$5:G$1045))+SUM(($C$662=(C_A04a!$B$5:$B$1045))*($M999=(C_A04a!$C$5:$C$1045))*(C_A04a!G$5:G$1045))+SUM(($D$662=(C_A04a!$B$5:$B$1045))*($M999=(C_A04a!$C$5:$C$1045))*(C_A04a!G$5:G$1045))</f>
        <v>1061.0944999999999</v>
      </c>
      <c r="G999" s="79">
        <f t="array" ref="G999">SUM(($B999=(C_A04a!$B$5:$B$1045))*($M999=(C_A04a!$C$5:$C$1045))*(C_A04a!H$5:H$1045))+SUM(($C$662=(C_A04a!$B$5:$B$1045))*($M999=(C_A04a!$C$5:$C$1045))*(C_A04a!H$5:H$1045))+SUM(($D$662=(C_A04a!$B$5:$B$1045))*($M999=(C_A04a!$C$5:$C$1045))*(C_A04a!H$5:H$1045))</f>
        <v>1061.0944999999999</v>
      </c>
      <c r="H999" s="79">
        <f t="array" ref="H999">SUM(($B999=(C_A04a!$B$5:$B$1045))*($M999=(C_A04a!$C$5:$C$1045))*(C_A04a!I$5:I$1045))+SUM(($C$662=(C_A04a!$B$5:$B$1045))*($M999=(C_A04a!$C$5:$C$1045))*(C_A04a!I$5:I$1045))+SUM(($D$662=(C_A04a!$B$5:$B$1045))*($M999=(C_A04a!$C$5:$C$1045))*(C_A04a!I$5:I$1045))</f>
        <v>1061.0944999999999</v>
      </c>
      <c r="I999" s="79">
        <f t="array" ref="I999">SUM(($B999=(C_A04a!$B$5:$B$1045))*($M999=(C_A04a!$C$5:$C$1045))*(C_A04a!J$5:J$1045))+SUM(($C$662=(C_A04a!$B$5:$B$1045))*($M999=(C_A04a!$C$5:$C$1045))*(C_A04a!J$5:J$1045))+SUM(($D$662=(C_A04a!$B$5:$B$1045))*($M999=(C_A04a!$C$5:$C$1045))*(C_A04a!J$5:J$1045))</f>
        <v>1061.0944999999999</v>
      </c>
      <c r="J999" s="79">
        <f t="array" ref="J999">SUM(($B999=(C_A04a!$B$5:$B$1045))*($M999=(C_A04a!$C$5:$C$1045))*(C_A04a!K$5:K$1045))+SUM(($C$662=(C_A04a!$B$5:$B$1045))*($M999=(C_A04a!$C$5:$C$1045))*(C_A04a!K$5:K$1045))+SUM(($D$662=(C_A04a!$B$5:$B$1045))*($M999=(C_A04a!$C$5:$C$1045))*(C_A04a!K$5:K$1045))</f>
        <v>1061.0944999999999</v>
      </c>
      <c r="K999" s="79">
        <f t="array" ref="K999">SUM(($B999=(C_A04a!$B$5:$B$1045))*($M999=(C_A04a!$C$5:$C$1045))*(C_A04a!L$5:L$1045))+SUM(($C$662=(C_A04a!$B$5:$B$1045))*($M999=(C_A04a!$C$5:$C$1045))*(C_A04a!L$5:L$1045))+SUM(($D$662=(C_A04a!$B$5:$B$1045))*($M999=(C_A04a!$C$5:$C$1045))*(C_A04a!L$5:L$1045))</f>
        <v>1061.0944999999999</v>
      </c>
      <c r="L999" s="287"/>
      <c r="M999" s="295" t="s">
        <v>285</v>
      </c>
      <c r="N999" s="17"/>
      <c r="O999" s="17"/>
    </row>
    <row r="1000" spans="2:15" x14ac:dyDescent="0.2">
      <c r="B1000" s="218" t="s">
        <v>551</v>
      </c>
      <c r="C1000" s="79">
        <f t="array" ref="C1000">SUM(($B1000=(C_A04a!$B$5:$B$1045))*($M1000=(C_A04a!$C$5:$C$1045))*(C_A04a!D$5:D$1045))+SUM(($C$662=(C_A04a!$B$5:$B$1045))*($M1000=(C_A04a!$C$5:$C$1045))*(C_A04a!D$5:D$1045))+SUM(($D$662=(C_A04a!$B$5:$B$1045))*($M1000=(C_A04a!$C$5:$C$1045))*(C_A04a!D$5:D$1045))</f>
        <v>0</v>
      </c>
      <c r="D1000" s="79">
        <f t="array" ref="D1000">SUM(($B1000=(C_A04a!$B$5:$B$1045))*($M1000=(C_A04a!$C$5:$C$1045))*(C_A04a!E$5:E$1045))+SUM(($C$662=(C_A04a!$B$5:$B$1045))*($M1000=(C_A04a!$C$5:$C$1045))*(C_A04a!E$5:E$1045))+SUM(($D$662=(C_A04a!$B$5:$B$1045))*($M1000=(C_A04a!$C$5:$C$1045))*(C_A04a!E$5:E$1045))</f>
        <v>0</v>
      </c>
      <c r="E1000" s="79">
        <f t="array" ref="E1000">SUM(($B1000=(C_A04a!$B$5:$B$1045))*($M1000=(C_A04a!$C$5:$C$1045))*(C_A04a!F$5:F$1045))+SUM(($C$662=(C_A04a!$B$5:$B$1045))*($M1000=(C_A04a!$C$5:$C$1045))*(C_A04a!F$5:F$1045))+SUM(($D$662=(C_A04a!$B$5:$B$1045))*($M1000=(C_A04a!$C$5:$C$1045))*(C_A04a!F$5:F$1045))</f>
        <v>0</v>
      </c>
      <c r="F1000" s="79">
        <f t="array" ref="F1000">SUM(($B1000=(C_A04a!$B$5:$B$1045))*($M1000=(C_A04a!$C$5:$C$1045))*(C_A04a!G$5:G$1045))+SUM(($C$662=(C_A04a!$B$5:$B$1045))*($M1000=(C_A04a!$C$5:$C$1045))*(C_A04a!G$5:G$1045))+SUM(($D$662=(C_A04a!$B$5:$B$1045))*($M1000=(C_A04a!$C$5:$C$1045))*(C_A04a!G$5:G$1045))</f>
        <v>0</v>
      </c>
      <c r="G1000" s="79">
        <f t="array" ref="G1000">SUM(($B1000=(C_A04a!$B$5:$B$1045))*($M1000=(C_A04a!$C$5:$C$1045))*(C_A04a!H$5:H$1045))+SUM(($C$662=(C_A04a!$B$5:$B$1045))*($M1000=(C_A04a!$C$5:$C$1045))*(C_A04a!H$5:H$1045))+SUM(($D$662=(C_A04a!$B$5:$B$1045))*($M1000=(C_A04a!$C$5:$C$1045))*(C_A04a!H$5:H$1045))</f>
        <v>0</v>
      </c>
      <c r="H1000" s="79">
        <f t="array" ref="H1000">SUM(($B1000=(C_A04a!$B$5:$B$1045))*($M1000=(C_A04a!$C$5:$C$1045))*(C_A04a!I$5:I$1045))+SUM(($C$662=(C_A04a!$B$5:$B$1045))*($M1000=(C_A04a!$C$5:$C$1045))*(C_A04a!I$5:I$1045))+SUM(($D$662=(C_A04a!$B$5:$B$1045))*($M1000=(C_A04a!$C$5:$C$1045))*(C_A04a!I$5:I$1045))</f>
        <v>0</v>
      </c>
      <c r="I1000" s="79">
        <f t="array" ref="I1000">SUM(($B1000=(C_A04a!$B$5:$B$1045))*($M1000=(C_A04a!$C$5:$C$1045))*(C_A04a!J$5:J$1045))+SUM(($C$662=(C_A04a!$B$5:$B$1045))*($M1000=(C_A04a!$C$5:$C$1045))*(C_A04a!J$5:J$1045))+SUM(($D$662=(C_A04a!$B$5:$B$1045))*($M1000=(C_A04a!$C$5:$C$1045))*(C_A04a!J$5:J$1045))</f>
        <v>0</v>
      </c>
      <c r="J1000" s="79">
        <f t="array" ref="J1000">SUM(($B1000=(C_A04a!$B$5:$B$1045))*($M1000=(C_A04a!$C$5:$C$1045))*(C_A04a!K$5:K$1045))+SUM(($C$662=(C_A04a!$B$5:$B$1045))*($M1000=(C_A04a!$C$5:$C$1045))*(C_A04a!K$5:K$1045))+SUM(($D$662=(C_A04a!$B$5:$B$1045))*($M1000=(C_A04a!$C$5:$C$1045))*(C_A04a!K$5:K$1045))</f>
        <v>0</v>
      </c>
      <c r="K1000" s="79">
        <f t="array" ref="K1000">SUM(($B1000=(C_A04a!$B$5:$B$1045))*($M1000=(C_A04a!$C$5:$C$1045))*(C_A04a!L$5:L$1045))+SUM(($C$662=(C_A04a!$B$5:$B$1045))*($M1000=(C_A04a!$C$5:$C$1045))*(C_A04a!L$5:L$1045))+SUM(($D$662=(C_A04a!$B$5:$B$1045))*($M1000=(C_A04a!$C$5:$C$1045))*(C_A04a!L$5:L$1045))</f>
        <v>0</v>
      </c>
      <c r="L1000" s="287"/>
      <c r="M1000" s="295" t="s">
        <v>285</v>
      </c>
      <c r="N1000" s="17"/>
      <c r="O1000" s="17"/>
    </row>
    <row r="1001" spans="2:15" x14ac:dyDescent="0.2">
      <c r="B1001" s="218" t="s">
        <v>552</v>
      </c>
      <c r="C1001" s="79">
        <f t="array" ref="C1001">SUM(($B1001=(C_A04a!$B$5:$B$1045))*($M1001=(C_A04a!$C$5:$C$1045))*(C_A04a!D$5:D$1045))+SUM(($C$662=(C_A04a!$B$5:$B$1045))*($M1001=(C_A04a!$C$5:$C$1045))*(C_A04a!D$5:D$1045))+SUM(($D$662=(C_A04a!$B$5:$B$1045))*($M1001=(C_A04a!$C$5:$C$1045))*(C_A04a!D$5:D$1045))</f>
        <v>0</v>
      </c>
      <c r="D1001" s="79">
        <f t="array" ref="D1001">SUM(($B1001=(C_A04a!$B$5:$B$1045))*($M1001=(C_A04a!$C$5:$C$1045))*(C_A04a!E$5:E$1045))+SUM(($C$662=(C_A04a!$B$5:$B$1045))*($M1001=(C_A04a!$C$5:$C$1045))*(C_A04a!E$5:E$1045))+SUM(($D$662=(C_A04a!$B$5:$B$1045))*($M1001=(C_A04a!$C$5:$C$1045))*(C_A04a!E$5:E$1045))</f>
        <v>0</v>
      </c>
      <c r="E1001" s="79">
        <f t="array" ref="E1001">SUM(($B1001=(C_A04a!$B$5:$B$1045))*($M1001=(C_A04a!$C$5:$C$1045))*(C_A04a!F$5:F$1045))+SUM(($C$662=(C_A04a!$B$5:$B$1045))*($M1001=(C_A04a!$C$5:$C$1045))*(C_A04a!F$5:F$1045))+SUM(($D$662=(C_A04a!$B$5:$B$1045))*($M1001=(C_A04a!$C$5:$C$1045))*(C_A04a!F$5:F$1045))</f>
        <v>0</v>
      </c>
      <c r="F1001" s="79">
        <f t="array" ref="F1001">SUM(($B1001=(C_A04a!$B$5:$B$1045))*($M1001=(C_A04a!$C$5:$C$1045))*(C_A04a!G$5:G$1045))+SUM(($C$662=(C_A04a!$B$5:$B$1045))*($M1001=(C_A04a!$C$5:$C$1045))*(C_A04a!G$5:G$1045))+SUM(($D$662=(C_A04a!$B$5:$B$1045))*($M1001=(C_A04a!$C$5:$C$1045))*(C_A04a!G$5:G$1045))</f>
        <v>0</v>
      </c>
      <c r="G1001" s="79">
        <f t="array" ref="G1001">SUM(($B1001=(C_A04a!$B$5:$B$1045))*($M1001=(C_A04a!$C$5:$C$1045))*(C_A04a!H$5:H$1045))+SUM(($C$662=(C_A04a!$B$5:$B$1045))*($M1001=(C_A04a!$C$5:$C$1045))*(C_A04a!H$5:H$1045))+SUM(($D$662=(C_A04a!$B$5:$B$1045))*($M1001=(C_A04a!$C$5:$C$1045))*(C_A04a!H$5:H$1045))</f>
        <v>0</v>
      </c>
      <c r="H1001" s="79">
        <f t="array" ref="H1001">SUM(($B1001=(C_A04a!$B$5:$B$1045))*($M1001=(C_A04a!$C$5:$C$1045))*(C_A04a!I$5:I$1045))+SUM(($C$662=(C_A04a!$B$5:$B$1045))*($M1001=(C_A04a!$C$5:$C$1045))*(C_A04a!I$5:I$1045))+SUM(($D$662=(C_A04a!$B$5:$B$1045))*($M1001=(C_A04a!$C$5:$C$1045))*(C_A04a!I$5:I$1045))</f>
        <v>0</v>
      </c>
      <c r="I1001" s="79">
        <f t="array" ref="I1001">SUM(($B1001=(C_A04a!$B$5:$B$1045))*($M1001=(C_A04a!$C$5:$C$1045))*(C_A04a!J$5:J$1045))+SUM(($C$662=(C_A04a!$B$5:$B$1045))*($M1001=(C_A04a!$C$5:$C$1045))*(C_A04a!J$5:J$1045))+SUM(($D$662=(C_A04a!$B$5:$B$1045))*($M1001=(C_A04a!$C$5:$C$1045))*(C_A04a!J$5:J$1045))</f>
        <v>0</v>
      </c>
      <c r="J1001" s="79">
        <f t="array" ref="J1001">SUM(($B1001=(C_A04a!$B$5:$B$1045))*($M1001=(C_A04a!$C$5:$C$1045))*(C_A04a!K$5:K$1045))+SUM(($C$662=(C_A04a!$B$5:$B$1045))*($M1001=(C_A04a!$C$5:$C$1045))*(C_A04a!K$5:K$1045))+SUM(($D$662=(C_A04a!$B$5:$B$1045))*($M1001=(C_A04a!$C$5:$C$1045))*(C_A04a!K$5:K$1045))</f>
        <v>0</v>
      </c>
      <c r="K1001" s="79">
        <f t="array" ref="K1001">SUM(($B1001=(C_A04a!$B$5:$B$1045))*($M1001=(C_A04a!$C$5:$C$1045))*(C_A04a!L$5:L$1045))+SUM(($C$662=(C_A04a!$B$5:$B$1045))*($M1001=(C_A04a!$C$5:$C$1045))*(C_A04a!L$5:L$1045))+SUM(($D$662=(C_A04a!$B$5:$B$1045))*($M1001=(C_A04a!$C$5:$C$1045))*(C_A04a!L$5:L$1045))</f>
        <v>0</v>
      </c>
      <c r="L1001" s="287"/>
      <c r="M1001" s="295" t="s">
        <v>285</v>
      </c>
      <c r="N1001" s="17"/>
      <c r="O1001" s="17"/>
    </row>
    <row r="1002" spans="2:15" x14ac:dyDescent="0.2">
      <c r="B1002" s="218"/>
      <c r="C1002" s="79"/>
      <c r="D1002" s="79"/>
      <c r="E1002" s="79"/>
      <c r="F1002" s="79"/>
      <c r="G1002" s="79"/>
      <c r="H1002" s="79"/>
      <c r="I1002" s="79"/>
      <c r="J1002" s="79"/>
      <c r="K1002" s="79"/>
      <c r="L1002" s="287"/>
      <c r="M1002" s="295" t="s">
        <v>285</v>
      </c>
      <c r="N1002" s="17"/>
      <c r="O1002" s="17"/>
    </row>
    <row r="1003" spans="2:15" x14ac:dyDescent="0.2">
      <c r="B1003" s="218"/>
      <c r="C1003" s="79"/>
      <c r="D1003" s="79"/>
      <c r="E1003" s="79"/>
      <c r="F1003" s="79"/>
      <c r="G1003" s="79"/>
      <c r="H1003" s="79"/>
      <c r="I1003" s="79"/>
      <c r="J1003" s="79"/>
      <c r="K1003" s="79"/>
      <c r="L1003" s="287"/>
      <c r="M1003" s="295" t="s">
        <v>285</v>
      </c>
      <c r="N1003" s="17"/>
      <c r="O1003" s="17"/>
    </row>
    <row r="1004" spans="2:15" x14ac:dyDescent="0.2">
      <c r="B1004" s="218"/>
      <c r="C1004" s="79"/>
      <c r="D1004" s="79"/>
      <c r="E1004" s="79"/>
      <c r="F1004" s="79"/>
      <c r="G1004" s="79"/>
      <c r="H1004" s="79"/>
      <c r="I1004" s="79"/>
      <c r="J1004" s="79"/>
      <c r="K1004" s="79"/>
      <c r="L1004" s="287"/>
      <c r="M1004" s="295" t="s">
        <v>285</v>
      </c>
      <c r="N1004" s="17"/>
      <c r="O1004" s="17"/>
    </row>
    <row r="1005" spans="2:15" x14ac:dyDescent="0.2">
      <c r="B1005" s="218"/>
      <c r="C1005" s="79"/>
      <c r="D1005" s="79"/>
      <c r="E1005" s="79"/>
      <c r="F1005" s="79"/>
      <c r="G1005" s="79"/>
      <c r="H1005" s="79"/>
      <c r="I1005" s="79"/>
      <c r="J1005" s="79"/>
      <c r="K1005" s="79"/>
      <c r="L1005" s="287"/>
      <c r="M1005" s="295" t="s">
        <v>285</v>
      </c>
      <c r="N1005" s="17"/>
      <c r="O1005" s="17"/>
    </row>
    <row r="1006" spans="2:15" x14ac:dyDescent="0.2">
      <c r="B1006" s="218"/>
      <c r="C1006" s="79"/>
      <c r="D1006" s="79"/>
      <c r="E1006" s="79"/>
      <c r="F1006" s="79"/>
      <c r="G1006" s="79"/>
      <c r="H1006" s="79"/>
      <c r="I1006" s="79"/>
      <c r="J1006" s="79"/>
      <c r="K1006" s="79"/>
      <c r="L1006" s="287"/>
      <c r="M1006" s="295" t="s">
        <v>285</v>
      </c>
      <c r="N1006" s="17"/>
      <c r="O1006" s="17"/>
    </row>
    <row r="1007" spans="2:15" x14ac:dyDescent="0.2">
      <c r="B1007" s="109" t="s">
        <v>10</v>
      </c>
      <c r="C1007" s="110">
        <f>SUM(C991:C1006)</f>
        <v>15481.234</v>
      </c>
      <c r="D1007" s="110">
        <f t="shared" ref="D1007:K1007" si="136">SUM(D991:D1006)</f>
        <v>9100.7851639318287</v>
      </c>
      <c r="E1007" s="110">
        <f t="shared" si="136"/>
        <v>10587.691274327408</v>
      </c>
      <c r="F1007" s="110">
        <f t="shared" si="136"/>
        <v>10097.954867801071</v>
      </c>
      <c r="G1007" s="110">
        <f t="shared" si="136"/>
        <v>9797.2824277380223</v>
      </c>
      <c r="H1007" s="110">
        <f t="shared" si="136"/>
        <v>10638.915006508792</v>
      </c>
      <c r="I1007" s="110">
        <f t="shared" si="136"/>
        <v>8895.5517793368836</v>
      </c>
      <c r="J1007" s="110">
        <f t="shared" si="136"/>
        <v>8263.7378604410587</v>
      </c>
      <c r="K1007" s="110">
        <f t="shared" si="136"/>
        <v>8048.7493646559178</v>
      </c>
      <c r="L1007" s="183"/>
      <c r="M1007" s="296"/>
      <c r="N1007" s="17"/>
      <c r="O1007" s="17"/>
    </row>
    <row r="1008" spans="2:15" x14ac:dyDescent="0.2">
      <c r="B1008" s="14"/>
      <c r="C1008" s="14"/>
      <c r="D1008" s="14"/>
      <c r="E1008" s="14"/>
      <c r="F1008" s="14"/>
      <c r="G1008" s="14"/>
      <c r="H1008" s="14"/>
      <c r="I1008" s="14"/>
      <c r="J1008" s="14"/>
      <c r="K1008"/>
      <c r="N1008" s="17"/>
      <c r="O1008" s="17"/>
    </row>
    <row r="1009" spans="1:15" x14ac:dyDescent="0.2">
      <c r="A1009" s="2" t="s">
        <v>482</v>
      </c>
      <c r="B1009" s="277" t="s">
        <v>355</v>
      </c>
      <c r="C1009" s="14"/>
      <c r="D1009" s="14"/>
      <c r="E1009" s="14"/>
      <c r="F1009" s="14"/>
      <c r="G1009" s="14"/>
      <c r="H1009" s="14"/>
      <c r="I1009" s="14"/>
      <c r="J1009" s="14"/>
      <c r="K1009"/>
      <c r="N1009" s="17"/>
      <c r="O1009" s="17"/>
    </row>
    <row r="1010" spans="1:15" ht="16" thickBot="1" x14ac:dyDescent="0.25">
      <c r="B1010" s="66"/>
      <c r="C1010" s="263">
        <v>2010</v>
      </c>
      <c r="D1010" s="263">
        <v>2015</v>
      </c>
      <c r="E1010" s="263">
        <v>2020</v>
      </c>
      <c r="F1010" s="263">
        <v>2025</v>
      </c>
      <c r="G1010" s="263">
        <v>2030</v>
      </c>
      <c r="H1010" s="263">
        <v>2035</v>
      </c>
      <c r="I1010" s="263">
        <v>2040</v>
      </c>
      <c r="J1010" s="263">
        <v>2045</v>
      </c>
      <c r="K1010" s="263">
        <v>2050</v>
      </c>
      <c r="L1010" s="294"/>
      <c r="N1010" s="17"/>
      <c r="O1010" s="17"/>
    </row>
    <row r="1011" spans="1:15" x14ac:dyDescent="0.2">
      <c r="B1011" s="218" t="s">
        <v>542</v>
      </c>
      <c r="C1011" s="72">
        <f t="array" ref="C1011">SUM(($B1011=(C_A04b!$B$5:$B$1073))*($M1011=(C_A04b!$C$5:$C$1073))*(C_A04b!D$5:D$1073))+SUM(($C$680=(C_A04b!$B$5:$B$1073))*($M1011=(C_A04b!$C$5:$C$1073))*(C_A04b!D$5:D$1073))+SUM(($D$680=(C_A04b!$B$5:$B$1073))*($M1011=(C_A04b!$C$5:$C$1073))*(C_A04b!D$5:D$1073))</f>
        <v>1380.64</v>
      </c>
      <c r="D1011" s="72">
        <f t="array" ref="D1011">SUM(($B1011=(C_A04b!$B$5:$B$1073))*($M1011=(C_A04b!$C$5:$C$1073))*(C_A04b!E$5:E$1073))+SUM(($C$680=(C_A04b!$B$5:$B$1073))*($M1011=(C_A04b!$C$5:$C$1073))*(C_A04b!E$5:E$1073))+SUM(($D$680=(C_A04b!$B$5:$B$1073))*($M1011=(C_A04b!$C$5:$C$1073))*(C_A04b!E$5:E$1073))</f>
        <v>1199.25488670196</v>
      </c>
      <c r="E1011" s="72">
        <f t="array" ref="E1011">SUM(($B1011=(C_A04b!$B$5:$B$1073))*($M1011=(C_A04b!$C$5:$C$1073))*(C_A04b!F$5:F$1073))+SUM(($C$680=(C_A04b!$B$5:$B$1073))*($M1011=(C_A04b!$C$5:$C$1073))*(C_A04b!F$5:F$1073))+SUM(($D$680=(C_A04b!$B$5:$B$1073))*($M1011=(C_A04b!$C$5:$C$1073))*(C_A04b!F$5:F$1073))</f>
        <v>2016.717193308886</v>
      </c>
      <c r="F1011" s="72">
        <f t="array" ref="F1011">SUM(($B1011=(C_A04b!$B$5:$B$1073))*($M1011=(C_A04b!$C$5:$C$1073))*(C_A04b!G$5:G$1073))+SUM(($C$680=(C_A04b!$B$5:$B$1073))*($M1011=(C_A04b!$C$5:$C$1073))*(C_A04b!G$5:G$1073))+SUM(($D$680=(C_A04b!$B$5:$B$1073))*($M1011=(C_A04b!$C$5:$C$1073))*(C_A04b!G$5:G$1073))</f>
        <v>1997.9388637808181</v>
      </c>
      <c r="G1011" s="72">
        <f t="array" ref="G1011">SUM(($B1011=(C_A04b!$B$5:$B$1073))*($M1011=(C_A04b!$C$5:$C$1073))*(C_A04b!H$5:H$1073))+SUM(($C$680=(C_A04b!$B$5:$B$1073))*($M1011=(C_A04b!$C$5:$C$1073))*(C_A04b!H$5:H$1073))+SUM(($D$680=(C_A04b!$B$5:$B$1073))*($M1011=(C_A04b!$C$5:$C$1073))*(C_A04b!H$5:H$1073))</f>
        <v>1427.7859194996979</v>
      </c>
      <c r="H1011" s="72">
        <f t="array" ref="H1011">SUM(($B1011=(C_A04b!$B$5:$B$1073))*($M1011=(C_A04b!$C$5:$C$1073))*(C_A04b!I$5:I$1073))+SUM(($C$680=(C_A04b!$B$5:$B$1073))*($M1011=(C_A04b!$C$5:$C$1073))*(C_A04b!I$5:I$1073))+SUM(($D$680=(C_A04b!$B$5:$B$1073))*($M1011=(C_A04b!$C$5:$C$1073))*(C_A04b!I$5:I$1073))</f>
        <v>1776.7130974718921</v>
      </c>
      <c r="I1011" s="72">
        <f t="array" ref="I1011">SUM(($B1011=(C_A04b!$B$5:$B$1073))*($M1011=(C_A04b!$C$5:$C$1073))*(C_A04b!J$5:J$1073))+SUM(($C$680=(C_A04b!$B$5:$B$1073))*($M1011=(C_A04b!$C$5:$C$1073))*(C_A04b!J$5:J$1073))+SUM(($D$680=(C_A04b!$B$5:$B$1073))*($M1011=(C_A04b!$C$5:$C$1073))*(C_A04b!J$5:J$1073))</f>
        <v>902.32213275095501</v>
      </c>
      <c r="J1011" s="72">
        <f t="array" ref="J1011">SUM(($B1011=(C_A04b!$B$5:$B$1073))*($M1011=(C_A04b!$C$5:$C$1073))*(C_A04b!K$5:K$1073))+SUM(($C$680=(C_A04b!$B$5:$B$1073))*($M1011=(C_A04b!$C$5:$C$1073))*(C_A04b!K$5:K$1073))+SUM(($D$680=(C_A04b!$B$5:$B$1073))*($M1011=(C_A04b!$C$5:$C$1073))*(C_A04b!K$5:K$1073))</f>
        <v>690.32</v>
      </c>
      <c r="K1011" s="72">
        <f t="array" ref="K1011">SUM(($B1011=(C_A04b!$B$5:$B$1073))*($M1011=(C_A04b!$C$5:$C$1073))*(C_A04b!L$5:L$1073))+SUM(($C$680=(C_A04b!$B$5:$B$1073))*($M1011=(C_A04b!$C$5:$C$1073))*(C_A04b!L$5:L$1073))+SUM(($D$680=(C_A04b!$B$5:$B$1073))*($M1011=(C_A04b!$C$5:$C$1073))*(C_A04b!L$5:L$1073))</f>
        <v>690.32</v>
      </c>
      <c r="L1011" s="287"/>
      <c r="M1011" s="295" t="s">
        <v>285</v>
      </c>
      <c r="N1011" s="17"/>
      <c r="O1011" s="17"/>
    </row>
    <row r="1012" spans="1:15" x14ac:dyDescent="0.2">
      <c r="B1012" s="218" t="s">
        <v>543</v>
      </c>
      <c r="C1012" s="72">
        <f t="array" ref="C1012">SUM(($B1012=(C_A04b!$B$5:$B$1073))*($M1012=(C_A04b!$C$5:$C$1073))*(C_A04b!D$5:D$1073))+SUM(($C$680=(C_A04b!$B$5:$B$1073))*($M1012=(C_A04b!$C$5:$C$1073))*(C_A04b!D$5:D$1073))+SUM(($D$680=(C_A04b!$B$5:$B$1073))*($M1012=(C_A04b!$C$5:$C$1073))*(C_A04b!D$5:D$1073))</f>
        <v>162.27199999999999</v>
      </c>
      <c r="D1012" s="72">
        <f t="array" ref="D1012">SUM(($B1012=(C_A04b!$B$5:$B$1073))*($M1012=(C_A04b!$C$5:$C$1073))*(C_A04b!E$5:E$1073))+SUM(($C$680=(C_A04b!$B$5:$B$1073))*($M1012=(C_A04b!$C$5:$C$1073))*(C_A04b!E$5:E$1073))+SUM(($D$680=(C_A04b!$B$5:$B$1073))*($M1012=(C_A04b!$C$5:$C$1073))*(C_A04b!E$5:E$1073))</f>
        <v>86.372893325685993</v>
      </c>
      <c r="E1012" s="72">
        <f t="array" ref="E1012">SUM(($B1012=(C_A04b!$B$5:$B$1073))*($M1012=(C_A04b!$C$5:$C$1073))*(C_A04b!F$5:F$1073))+SUM(($C$680=(C_A04b!$B$5:$B$1073))*($M1012=(C_A04b!$C$5:$C$1073))*(C_A04b!F$5:F$1073))+SUM(($D$680=(C_A04b!$B$5:$B$1073))*($M1012=(C_A04b!$C$5:$C$1073))*(C_A04b!F$5:F$1073))</f>
        <v>403.87940714915499</v>
      </c>
      <c r="F1012" s="72">
        <f t="array" ref="F1012">SUM(($B1012=(C_A04b!$B$5:$B$1073))*($M1012=(C_A04b!$C$5:$C$1073))*(C_A04b!G$5:G$1073))+SUM(($C$680=(C_A04b!$B$5:$B$1073))*($M1012=(C_A04b!$C$5:$C$1073))*(C_A04b!G$5:G$1073))+SUM(($D$680=(C_A04b!$B$5:$B$1073))*($M1012=(C_A04b!$C$5:$C$1073))*(C_A04b!G$5:G$1073))</f>
        <v>242.19250077258599</v>
      </c>
      <c r="G1012" s="72">
        <f t="array" ref="G1012">SUM(($B1012=(C_A04b!$B$5:$B$1073))*($M1012=(C_A04b!$C$5:$C$1073))*(C_A04b!H$5:H$1073))+SUM(($C$680=(C_A04b!$B$5:$B$1073))*($M1012=(C_A04b!$C$5:$C$1073))*(C_A04b!H$5:H$1073))+SUM(($D$680=(C_A04b!$B$5:$B$1073))*($M1012=(C_A04b!$C$5:$C$1073))*(C_A04b!H$5:H$1073))</f>
        <v>374.48026014136599</v>
      </c>
      <c r="H1012" s="72">
        <f t="array" ref="H1012">SUM(($B1012=(C_A04b!$B$5:$B$1073))*($M1012=(C_A04b!$C$5:$C$1073))*(C_A04b!I$5:I$1073))+SUM(($C$680=(C_A04b!$B$5:$B$1073))*($M1012=(C_A04b!$C$5:$C$1073))*(C_A04b!I$5:I$1073))+SUM(($D$680=(C_A04b!$B$5:$B$1073))*($M1012=(C_A04b!$C$5:$C$1073))*(C_A04b!I$5:I$1073))</f>
        <v>377.64426014136598</v>
      </c>
      <c r="I1012" s="72">
        <f t="array" ref="I1012">SUM(($B1012=(C_A04b!$B$5:$B$1073))*($M1012=(C_A04b!$C$5:$C$1073))*(C_A04b!J$5:J$1073))+SUM(($C$680=(C_A04b!$B$5:$B$1073))*($M1012=(C_A04b!$C$5:$C$1073))*(C_A04b!J$5:J$1073))+SUM(($D$680=(C_A04b!$B$5:$B$1073))*($M1012=(C_A04b!$C$5:$C$1073))*(C_A04b!J$5:J$1073))</f>
        <v>294.646023434168</v>
      </c>
      <c r="J1012" s="72">
        <f t="array" ref="J1012">SUM(($B1012=(C_A04b!$B$5:$B$1073))*($M1012=(C_A04b!$C$5:$C$1073))*(C_A04b!K$5:K$1073))+SUM(($C$680=(C_A04b!$B$5:$B$1073))*($M1012=(C_A04b!$C$5:$C$1073))*(C_A04b!K$5:K$1073))+SUM(($D$680=(C_A04b!$B$5:$B$1073))*($M1012=(C_A04b!$C$5:$C$1073))*(C_A04b!K$5:K$1073))</f>
        <v>143.80508675076399</v>
      </c>
      <c r="K1012" s="72">
        <f t="array" ref="K1012">SUM(($B1012=(C_A04b!$B$5:$B$1073))*($M1012=(C_A04b!$C$5:$C$1073))*(C_A04b!L$5:L$1073))+SUM(($C$680=(C_A04b!$B$5:$B$1073))*($M1012=(C_A04b!$C$5:$C$1073))*(C_A04b!L$5:L$1073))+SUM(($D$680=(C_A04b!$B$5:$B$1073))*($M1012=(C_A04b!$C$5:$C$1073))*(C_A04b!L$5:L$1073))</f>
        <v>104.21250000000001</v>
      </c>
      <c r="L1012" s="287"/>
      <c r="M1012" s="295" t="s">
        <v>285</v>
      </c>
      <c r="N1012" s="17"/>
      <c r="O1012" s="17"/>
    </row>
    <row r="1013" spans="1:15" x14ac:dyDescent="0.2">
      <c r="B1013" s="218" t="s">
        <v>544</v>
      </c>
      <c r="C1013" s="72">
        <f t="array" ref="C1013">SUM(($B1013=(C_A04b!$B$5:$B$1073))*($M1013=(C_A04b!$C$5:$C$1073))*(C_A04b!D$5:D$1073))+SUM(($C$680=(C_A04b!$B$5:$B$1073))*($M1013=(C_A04b!$C$5:$C$1073))*(C_A04b!D$5:D$1073))+SUM(($D$680=(C_A04b!$B$5:$B$1073))*($M1013=(C_A04b!$C$5:$C$1073))*(C_A04b!D$5:D$1073))</f>
        <v>0</v>
      </c>
      <c r="D1013" s="72">
        <f t="array" ref="D1013">SUM(($B1013=(C_A04b!$B$5:$B$1073))*($M1013=(C_A04b!$C$5:$C$1073))*(C_A04b!E$5:E$1073))+SUM(($C$680=(C_A04b!$B$5:$B$1073))*($M1013=(C_A04b!$C$5:$C$1073))*(C_A04b!E$5:E$1073))+SUM(($D$680=(C_A04b!$B$5:$B$1073))*($M1013=(C_A04b!$C$5:$C$1073))*(C_A04b!E$5:E$1073))</f>
        <v>0.2</v>
      </c>
      <c r="E1013" s="72">
        <f t="array" ref="E1013">SUM(($B1013=(C_A04b!$B$5:$B$1073))*($M1013=(C_A04b!$C$5:$C$1073))*(C_A04b!F$5:F$1073))+SUM(($C$680=(C_A04b!$B$5:$B$1073))*($M1013=(C_A04b!$C$5:$C$1073))*(C_A04b!F$5:F$1073))+SUM(($D$680=(C_A04b!$B$5:$B$1073))*($M1013=(C_A04b!$C$5:$C$1073))*(C_A04b!F$5:F$1073))</f>
        <v>0</v>
      </c>
      <c r="F1013" s="72">
        <f t="array" ref="F1013">SUM(($B1013=(C_A04b!$B$5:$B$1073))*($M1013=(C_A04b!$C$5:$C$1073))*(C_A04b!G$5:G$1073))+SUM(($C$680=(C_A04b!$B$5:$B$1073))*($M1013=(C_A04b!$C$5:$C$1073))*(C_A04b!G$5:G$1073))+SUM(($D$680=(C_A04b!$B$5:$B$1073))*($M1013=(C_A04b!$C$5:$C$1073))*(C_A04b!G$5:G$1073))</f>
        <v>0</v>
      </c>
      <c r="G1013" s="72">
        <f t="array" ref="G1013">SUM(($B1013=(C_A04b!$B$5:$B$1073))*($M1013=(C_A04b!$C$5:$C$1073))*(C_A04b!H$5:H$1073))+SUM(($C$680=(C_A04b!$B$5:$B$1073))*($M1013=(C_A04b!$C$5:$C$1073))*(C_A04b!H$5:H$1073))+SUM(($D$680=(C_A04b!$B$5:$B$1073))*($M1013=(C_A04b!$C$5:$C$1073))*(C_A04b!H$5:H$1073))</f>
        <v>0</v>
      </c>
      <c r="H1013" s="72">
        <f t="array" ref="H1013">SUM(($B1013=(C_A04b!$B$5:$B$1073))*($M1013=(C_A04b!$C$5:$C$1073))*(C_A04b!I$5:I$1073))+SUM(($C$680=(C_A04b!$B$5:$B$1073))*($M1013=(C_A04b!$C$5:$C$1073))*(C_A04b!I$5:I$1073))+SUM(($D$680=(C_A04b!$B$5:$B$1073))*($M1013=(C_A04b!$C$5:$C$1073))*(C_A04b!I$5:I$1073))</f>
        <v>0</v>
      </c>
      <c r="I1013" s="72">
        <f t="array" ref="I1013">SUM(($B1013=(C_A04b!$B$5:$B$1073))*($M1013=(C_A04b!$C$5:$C$1073))*(C_A04b!J$5:J$1073))+SUM(($C$680=(C_A04b!$B$5:$B$1073))*($M1013=(C_A04b!$C$5:$C$1073))*(C_A04b!J$5:J$1073))+SUM(($D$680=(C_A04b!$B$5:$B$1073))*($M1013=(C_A04b!$C$5:$C$1073))*(C_A04b!J$5:J$1073))</f>
        <v>0</v>
      </c>
      <c r="J1013" s="72">
        <f t="array" ref="J1013">SUM(($B1013=(C_A04b!$B$5:$B$1073))*($M1013=(C_A04b!$C$5:$C$1073))*(C_A04b!K$5:K$1073))+SUM(($C$680=(C_A04b!$B$5:$B$1073))*($M1013=(C_A04b!$C$5:$C$1073))*(C_A04b!K$5:K$1073))+SUM(($D$680=(C_A04b!$B$5:$B$1073))*($M1013=(C_A04b!$C$5:$C$1073))*(C_A04b!K$5:K$1073))</f>
        <v>0</v>
      </c>
      <c r="K1013" s="72">
        <f t="array" ref="K1013">SUM(($B1013=(C_A04b!$B$5:$B$1073))*($M1013=(C_A04b!$C$5:$C$1073))*(C_A04b!L$5:L$1073))+SUM(($C$680=(C_A04b!$B$5:$B$1073))*($M1013=(C_A04b!$C$5:$C$1073))*(C_A04b!L$5:L$1073))+SUM(($D$680=(C_A04b!$B$5:$B$1073))*($M1013=(C_A04b!$C$5:$C$1073))*(C_A04b!L$5:L$1073))</f>
        <v>0</v>
      </c>
      <c r="L1013" s="287"/>
      <c r="M1013" s="295" t="s">
        <v>285</v>
      </c>
      <c r="N1013" s="17"/>
      <c r="O1013" s="17"/>
    </row>
    <row r="1014" spans="1:15" x14ac:dyDescent="0.2">
      <c r="B1014" s="218" t="s">
        <v>545</v>
      </c>
      <c r="C1014" s="72">
        <f t="array" ref="C1014">SUM(($B1014=(C_A04b!$B$5:$B$1073))*($M1014=(C_A04b!$C$5:$C$1073))*(C_A04b!D$5:D$1073))+SUM(($C$680=(C_A04b!$B$5:$B$1073))*($M1014=(C_A04b!$C$5:$C$1073))*(C_A04b!D$5:D$1073))+SUM(($D$680=(C_A04b!$B$5:$B$1073))*($M1014=(C_A04b!$C$5:$C$1073))*(C_A04b!D$5:D$1073))</f>
        <v>17.145</v>
      </c>
      <c r="D1014" s="72">
        <f t="array" ref="D1014">SUM(($B1014=(C_A04b!$B$5:$B$1073))*($M1014=(C_A04b!$C$5:$C$1073))*(C_A04b!E$5:E$1073))+SUM(($C$680=(C_A04b!$B$5:$B$1073))*($M1014=(C_A04b!$C$5:$C$1073))*(C_A04b!E$5:E$1073))+SUM(($D$680=(C_A04b!$B$5:$B$1073))*($M1014=(C_A04b!$C$5:$C$1073))*(C_A04b!E$5:E$1073))</f>
        <v>842.669383904185</v>
      </c>
      <c r="E1014" s="72">
        <f t="array" ref="E1014">SUM(($B1014=(C_A04b!$B$5:$B$1073))*($M1014=(C_A04b!$C$5:$C$1073))*(C_A04b!F$5:F$1073))+SUM(($C$680=(C_A04b!$B$5:$B$1073))*($M1014=(C_A04b!$C$5:$C$1073))*(C_A04b!F$5:F$1073))+SUM(($D$680=(C_A04b!$B$5:$B$1073))*($M1014=(C_A04b!$C$5:$C$1073))*(C_A04b!F$5:F$1073))</f>
        <v>842.669383904185</v>
      </c>
      <c r="F1014" s="72">
        <f t="array" ref="F1014">SUM(($B1014=(C_A04b!$B$5:$B$1073))*($M1014=(C_A04b!$C$5:$C$1073))*(C_A04b!G$5:G$1073))+SUM(($C$680=(C_A04b!$B$5:$B$1073))*($M1014=(C_A04b!$C$5:$C$1073))*(C_A04b!G$5:G$1073))+SUM(($D$680=(C_A04b!$B$5:$B$1073))*($M1014=(C_A04b!$C$5:$C$1073))*(C_A04b!G$5:G$1073))</f>
        <v>500.16018282378502</v>
      </c>
      <c r="G1014" s="72">
        <f t="array" ref="G1014">SUM(($B1014=(C_A04b!$B$5:$B$1073))*($M1014=(C_A04b!$C$5:$C$1073))*(C_A04b!H$5:H$1073))+SUM(($C$680=(C_A04b!$B$5:$B$1073))*($M1014=(C_A04b!$C$5:$C$1073))*(C_A04b!H$5:H$1073))+SUM(($D$680=(C_A04b!$B$5:$B$1073))*($M1014=(C_A04b!$C$5:$C$1073))*(C_A04b!H$5:H$1073))</f>
        <v>567.856118231403</v>
      </c>
      <c r="H1014" s="72">
        <f t="array" ref="H1014">SUM(($B1014=(C_A04b!$B$5:$B$1073))*($M1014=(C_A04b!$C$5:$C$1073))*(C_A04b!I$5:I$1073))+SUM(($C$680=(C_A04b!$B$5:$B$1073))*($M1014=(C_A04b!$C$5:$C$1073))*(C_A04b!I$5:I$1073))+SUM(($D$680=(C_A04b!$B$5:$B$1073))*($M1014=(C_A04b!$C$5:$C$1073))*(C_A04b!I$5:I$1073))</f>
        <v>746.52708320608201</v>
      </c>
      <c r="I1014" s="72">
        <f t="array" ref="I1014">SUM(($B1014=(C_A04b!$B$5:$B$1073))*($M1014=(C_A04b!$C$5:$C$1073))*(C_A04b!J$5:J$1073))+SUM(($C$680=(C_A04b!$B$5:$B$1073))*($M1014=(C_A04b!$C$5:$C$1073))*(C_A04b!J$5:J$1073))+SUM(($D$680=(C_A04b!$B$5:$B$1073))*($M1014=(C_A04b!$C$5:$C$1073))*(C_A04b!J$5:J$1073))</f>
        <v>538.655447855744</v>
      </c>
      <c r="J1014" s="72">
        <f t="array" ref="J1014">SUM(($B1014=(C_A04b!$B$5:$B$1073))*($M1014=(C_A04b!$C$5:$C$1073))*(C_A04b!K$5:K$1073))+SUM(($C$680=(C_A04b!$B$5:$B$1073))*($M1014=(C_A04b!$C$5:$C$1073))*(C_A04b!K$5:K$1073))+SUM(($D$680=(C_A04b!$B$5:$B$1073))*($M1014=(C_A04b!$C$5:$C$1073))*(C_A04b!K$5:K$1073))</f>
        <v>439.07248986358098</v>
      </c>
      <c r="K1014" s="72">
        <f t="array" ref="K1014">SUM(($B1014=(C_A04b!$B$5:$B$1073))*($M1014=(C_A04b!$C$5:$C$1073))*(C_A04b!L$5:L$1073))+SUM(($C$680=(C_A04b!$B$5:$B$1073))*($M1014=(C_A04b!$C$5:$C$1073))*(C_A04b!L$5:L$1073))+SUM(($D$680=(C_A04b!$B$5:$B$1073))*($M1014=(C_A04b!$C$5:$C$1073))*(C_A04b!L$5:L$1073))</f>
        <v>199.91614216833801</v>
      </c>
      <c r="L1014" s="287"/>
      <c r="M1014" s="295" t="s">
        <v>285</v>
      </c>
      <c r="N1014" s="17"/>
      <c r="O1014" s="17"/>
    </row>
    <row r="1015" spans="1:15" x14ac:dyDescent="0.2">
      <c r="B1015" s="218" t="s">
        <v>546</v>
      </c>
      <c r="C1015" s="72">
        <f t="array" ref="C1015">SUM(($B1015=(C_A04b!$B$5:$B$1073))*($M1015=(C_A04b!$C$5:$C$1073))*(C_A04b!D$5:D$1073))+SUM(($C$680=(C_A04b!$B$5:$B$1073))*($M1015=(C_A04b!$C$5:$C$1073))*(C_A04b!D$5:D$1073))+SUM(($D$680=(C_A04b!$B$5:$B$1073))*($M1015=(C_A04b!$C$5:$C$1073))*(C_A04b!D$5:D$1073))</f>
        <v>23.498999999999999</v>
      </c>
      <c r="D1015" s="72">
        <f t="array" ref="D1015">SUM(($B1015=(C_A04b!$B$5:$B$1073))*($M1015=(C_A04b!$C$5:$C$1073))*(C_A04b!E$5:E$1073))+SUM(($C$680=(C_A04b!$B$5:$B$1073))*($M1015=(C_A04b!$C$5:$C$1073))*(C_A04b!E$5:E$1073))+SUM(($D$680=(C_A04b!$B$5:$B$1073))*($M1015=(C_A04b!$C$5:$C$1073))*(C_A04b!E$5:E$1073))</f>
        <v>23.498999999999999</v>
      </c>
      <c r="E1015" s="72">
        <f t="array" ref="E1015">SUM(($B1015=(C_A04b!$B$5:$B$1073))*($M1015=(C_A04b!$C$5:$C$1073))*(C_A04b!F$5:F$1073))+SUM(($C$680=(C_A04b!$B$5:$B$1073))*($M1015=(C_A04b!$C$5:$C$1073))*(C_A04b!F$5:F$1073))+SUM(($D$680=(C_A04b!$B$5:$B$1073))*($M1015=(C_A04b!$C$5:$C$1073))*(C_A04b!F$5:F$1073))</f>
        <v>11.749499999999999</v>
      </c>
      <c r="F1015" s="72">
        <f t="array" ref="F1015">SUM(($B1015=(C_A04b!$B$5:$B$1073))*($M1015=(C_A04b!$C$5:$C$1073))*(C_A04b!G$5:G$1073))+SUM(($C$680=(C_A04b!$B$5:$B$1073))*($M1015=(C_A04b!$C$5:$C$1073))*(C_A04b!G$5:G$1073))+SUM(($D$680=(C_A04b!$B$5:$B$1073))*($M1015=(C_A04b!$C$5:$C$1073))*(C_A04b!G$5:G$1073))</f>
        <v>11.749499999999999</v>
      </c>
      <c r="G1015" s="72">
        <f t="array" ref="G1015">SUM(($B1015=(C_A04b!$B$5:$B$1073))*($M1015=(C_A04b!$C$5:$C$1073))*(C_A04b!H$5:H$1073))+SUM(($C$680=(C_A04b!$B$5:$B$1073))*($M1015=(C_A04b!$C$5:$C$1073))*(C_A04b!H$5:H$1073))+SUM(($D$680=(C_A04b!$B$5:$B$1073))*($M1015=(C_A04b!$C$5:$C$1073))*(C_A04b!H$5:H$1073))</f>
        <v>11.749499999999999</v>
      </c>
      <c r="H1015" s="72">
        <f t="array" ref="H1015">SUM(($B1015=(C_A04b!$B$5:$B$1073))*($M1015=(C_A04b!$C$5:$C$1073))*(C_A04b!I$5:I$1073))+SUM(($C$680=(C_A04b!$B$5:$B$1073))*($M1015=(C_A04b!$C$5:$C$1073))*(C_A04b!I$5:I$1073))+SUM(($D$680=(C_A04b!$B$5:$B$1073))*($M1015=(C_A04b!$C$5:$C$1073))*(C_A04b!I$5:I$1073))</f>
        <v>11.749499999999999</v>
      </c>
      <c r="I1015" s="72">
        <f t="array" ref="I1015">SUM(($B1015=(C_A04b!$B$5:$B$1073))*($M1015=(C_A04b!$C$5:$C$1073))*(C_A04b!J$5:J$1073))+SUM(($C$680=(C_A04b!$B$5:$B$1073))*($M1015=(C_A04b!$C$5:$C$1073))*(C_A04b!J$5:J$1073))+SUM(($D$680=(C_A04b!$B$5:$B$1073))*($M1015=(C_A04b!$C$5:$C$1073))*(C_A04b!J$5:J$1073))</f>
        <v>11.749499999999999</v>
      </c>
      <c r="J1015" s="72">
        <f t="array" ref="J1015">SUM(($B1015=(C_A04b!$B$5:$B$1073))*($M1015=(C_A04b!$C$5:$C$1073))*(C_A04b!K$5:K$1073))+SUM(($C$680=(C_A04b!$B$5:$B$1073))*($M1015=(C_A04b!$C$5:$C$1073))*(C_A04b!K$5:K$1073))+SUM(($D$680=(C_A04b!$B$5:$B$1073))*($M1015=(C_A04b!$C$5:$C$1073))*(C_A04b!K$5:K$1073))</f>
        <v>11.749499999999999</v>
      </c>
      <c r="K1015" s="72">
        <f t="array" ref="K1015">SUM(($B1015=(C_A04b!$B$5:$B$1073))*($M1015=(C_A04b!$C$5:$C$1073))*(C_A04b!L$5:L$1073))+SUM(($C$680=(C_A04b!$B$5:$B$1073))*($M1015=(C_A04b!$C$5:$C$1073))*(C_A04b!L$5:L$1073))+SUM(($D$680=(C_A04b!$B$5:$B$1073))*($M1015=(C_A04b!$C$5:$C$1073))*(C_A04b!L$5:L$1073))</f>
        <v>11.749499999999999</v>
      </c>
      <c r="L1015" s="287"/>
      <c r="M1015" s="295" t="s">
        <v>285</v>
      </c>
      <c r="N1015" s="17"/>
      <c r="O1015" s="17"/>
    </row>
    <row r="1016" spans="1:15" x14ac:dyDescent="0.2">
      <c r="B1016" s="218" t="s">
        <v>547</v>
      </c>
      <c r="C1016" s="72">
        <f t="array" ref="C1016">SUM(($B1016=(C_A04b!$B$5:$B$1073))*($M1016=(C_A04b!$C$5:$C$1073))*(C_A04b!D$5:D$1073))+SUM(($C$680=(C_A04b!$B$5:$B$1073))*($M1016=(C_A04b!$C$5:$C$1073))*(C_A04b!D$5:D$1073))+SUM(($D$680=(C_A04b!$B$5:$B$1073))*($M1016=(C_A04b!$C$5:$C$1073))*(C_A04b!D$5:D$1073))</f>
        <v>7.9720000000000004</v>
      </c>
      <c r="D1016" s="72">
        <f t="array" ref="D1016">SUM(($B1016=(C_A04b!$B$5:$B$1073))*($M1016=(C_A04b!$C$5:$C$1073))*(C_A04b!E$5:E$1073))+SUM(($C$680=(C_A04b!$B$5:$B$1073))*($M1016=(C_A04b!$C$5:$C$1073))*(C_A04b!E$5:E$1073))+SUM(($D$680=(C_A04b!$B$5:$B$1073))*($M1016=(C_A04b!$C$5:$C$1073))*(C_A04b!E$5:E$1073))</f>
        <v>3.9860000000000002</v>
      </c>
      <c r="E1016" s="72">
        <f t="array" ref="E1016">SUM(($B1016=(C_A04b!$B$5:$B$1073))*($M1016=(C_A04b!$C$5:$C$1073))*(C_A04b!F$5:F$1073))+SUM(($C$680=(C_A04b!$B$5:$B$1073))*($M1016=(C_A04b!$C$5:$C$1073))*(C_A04b!F$5:F$1073))+SUM(($D$680=(C_A04b!$B$5:$B$1073))*($M1016=(C_A04b!$C$5:$C$1073))*(C_A04b!F$5:F$1073))</f>
        <v>3.9860000000000002</v>
      </c>
      <c r="F1016" s="72">
        <f t="array" ref="F1016">SUM(($B1016=(C_A04b!$B$5:$B$1073))*($M1016=(C_A04b!$C$5:$C$1073))*(C_A04b!G$5:G$1073))+SUM(($C$680=(C_A04b!$B$5:$B$1073))*($M1016=(C_A04b!$C$5:$C$1073))*(C_A04b!G$5:G$1073))+SUM(($D$680=(C_A04b!$B$5:$B$1073))*($M1016=(C_A04b!$C$5:$C$1073))*(C_A04b!G$5:G$1073))</f>
        <v>3.9860000000000002</v>
      </c>
      <c r="G1016" s="72">
        <f t="array" ref="G1016">SUM(($B1016=(C_A04b!$B$5:$B$1073))*($M1016=(C_A04b!$C$5:$C$1073))*(C_A04b!H$5:H$1073))+SUM(($C$680=(C_A04b!$B$5:$B$1073))*($M1016=(C_A04b!$C$5:$C$1073))*(C_A04b!H$5:H$1073))+SUM(($D$680=(C_A04b!$B$5:$B$1073))*($M1016=(C_A04b!$C$5:$C$1073))*(C_A04b!H$5:H$1073))</f>
        <v>3.9860000000000002</v>
      </c>
      <c r="H1016" s="72">
        <f t="array" ref="H1016">SUM(($B1016=(C_A04b!$B$5:$B$1073))*($M1016=(C_A04b!$C$5:$C$1073))*(C_A04b!I$5:I$1073))+SUM(($C$680=(C_A04b!$B$5:$B$1073))*($M1016=(C_A04b!$C$5:$C$1073))*(C_A04b!I$5:I$1073))+SUM(($D$680=(C_A04b!$B$5:$B$1073))*($M1016=(C_A04b!$C$5:$C$1073))*(C_A04b!I$5:I$1073))</f>
        <v>3.9860000000000002</v>
      </c>
      <c r="I1016" s="72">
        <f t="array" ref="I1016">SUM(($B1016=(C_A04b!$B$5:$B$1073))*($M1016=(C_A04b!$C$5:$C$1073))*(C_A04b!J$5:J$1073))+SUM(($C$680=(C_A04b!$B$5:$B$1073))*($M1016=(C_A04b!$C$5:$C$1073))*(C_A04b!J$5:J$1073))+SUM(($D$680=(C_A04b!$B$5:$B$1073))*($M1016=(C_A04b!$C$5:$C$1073))*(C_A04b!J$5:J$1073))</f>
        <v>3.9860000000000002</v>
      </c>
      <c r="J1016" s="72">
        <f t="array" ref="J1016">SUM(($B1016=(C_A04b!$B$5:$B$1073))*($M1016=(C_A04b!$C$5:$C$1073))*(C_A04b!K$5:K$1073))+SUM(($C$680=(C_A04b!$B$5:$B$1073))*($M1016=(C_A04b!$C$5:$C$1073))*(C_A04b!K$5:K$1073))+SUM(($D$680=(C_A04b!$B$5:$B$1073))*($M1016=(C_A04b!$C$5:$C$1073))*(C_A04b!K$5:K$1073))</f>
        <v>3.9860000000000002</v>
      </c>
      <c r="K1016" s="72">
        <f t="array" ref="K1016">SUM(($B1016=(C_A04b!$B$5:$B$1073))*($M1016=(C_A04b!$C$5:$C$1073))*(C_A04b!L$5:L$1073))+SUM(($C$680=(C_A04b!$B$5:$B$1073))*($M1016=(C_A04b!$C$5:$C$1073))*(C_A04b!L$5:L$1073))+SUM(($D$680=(C_A04b!$B$5:$B$1073))*($M1016=(C_A04b!$C$5:$C$1073))*(C_A04b!L$5:L$1073))</f>
        <v>3.9860000000000002</v>
      </c>
      <c r="L1016" s="287"/>
      <c r="M1016" s="295" t="s">
        <v>285</v>
      </c>
      <c r="N1016" s="17"/>
      <c r="O1016" s="17"/>
    </row>
    <row r="1017" spans="1:15" x14ac:dyDescent="0.2">
      <c r="B1017" s="218" t="s">
        <v>548</v>
      </c>
      <c r="C1017" s="72">
        <f t="array" ref="C1017">SUM(($B1017=(C_A04b!$B$5:$B$1073))*($M1017=(C_A04b!$C$5:$C$1073))*(C_A04b!D$5:D$1073))+SUM(($C$680=(C_A04b!$B$5:$B$1073))*($M1017=(C_A04b!$C$5:$C$1073))*(C_A04b!D$5:D$1073))+SUM(($D$680=(C_A04b!$B$5:$B$1073))*($M1017=(C_A04b!$C$5:$C$1073))*(C_A04b!D$5:D$1073))</f>
        <v>0.1</v>
      </c>
      <c r="D1017" s="72">
        <f t="array" ref="D1017">SUM(($B1017=(C_A04b!$B$5:$B$1073))*($M1017=(C_A04b!$C$5:$C$1073))*(C_A04b!E$5:E$1073))+SUM(($C$680=(C_A04b!$B$5:$B$1073))*($M1017=(C_A04b!$C$5:$C$1073))*(C_A04b!E$5:E$1073))+SUM(($D$680=(C_A04b!$B$5:$B$1073))*($M1017=(C_A04b!$C$5:$C$1073))*(C_A04b!E$5:E$1073))</f>
        <v>0</v>
      </c>
      <c r="E1017" s="72">
        <f t="array" ref="E1017">SUM(($B1017=(C_A04b!$B$5:$B$1073))*($M1017=(C_A04b!$C$5:$C$1073))*(C_A04b!F$5:F$1073))+SUM(($C$680=(C_A04b!$B$5:$B$1073))*($M1017=(C_A04b!$C$5:$C$1073))*(C_A04b!F$5:F$1073))+SUM(($D$680=(C_A04b!$B$5:$B$1073))*($M1017=(C_A04b!$C$5:$C$1073))*(C_A04b!F$5:F$1073))</f>
        <v>239.010277116879</v>
      </c>
      <c r="F1017" s="72">
        <f t="array" ref="F1017">SUM(($B1017=(C_A04b!$B$5:$B$1073))*($M1017=(C_A04b!$C$5:$C$1073))*(C_A04b!G$5:G$1073))+SUM(($C$680=(C_A04b!$B$5:$B$1073))*($M1017=(C_A04b!$C$5:$C$1073))*(C_A04b!G$5:G$1073))+SUM(($D$680=(C_A04b!$B$5:$B$1073))*($M1017=(C_A04b!$C$5:$C$1073))*(C_A04b!G$5:G$1073))</f>
        <v>306.57177666817898</v>
      </c>
      <c r="G1017" s="72">
        <f t="array" ref="G1017">SUM(($B1017=(C_A04b!$B$5:$B$1073))*($M1017=(C_A04b!$C$5:$C$1073))*(C_A04b!H$5:H$1073))+SUM(($C$680=(C_A04b!$B$5:$B$1073))*($M1017=(C_A04b!$C$5:$C$1073))*(C_A04b!H$5:H$1073))+SUM(($D$680=(C_A04b!$B$5:$B$1073))*($M1017=(C_A04b!$C$5:$C$1073))*(C_A04b!H$5:H$1073))</f>
        <v>306.57177666817898</v>
      </c>
      <c r="H1017" s="72">
        <f t="array" ref="H1017">SUM(($B1017=(C_A04b!$B$5:$B$1073))*($M1017=(C_A04b!$C$5:$C$1073))*(C_A04b!I$5:I$1073))+SUM(($C$680=(C_A04b!$B$5:$B$1073))*($M1017=(C_A04b!$C$5:$C$1073))*(C_A04b!I$5:I$1073))+SUM(($D$680=(C_A04b!$B$5:$B$1073))*($M1017=(C_A04b!$C$5:$C$1073))*(C_A04b!I$5:I$1073))</f>
        <v>255.52664205003001</v>
      </c>
      <c r="I1017" s="72">
        <f t="array" ref="I1017">SUM(($B1017=(C_A04b!$B$5:$B$1073))*($M1017=(C_A04b!$C$5:$C$1073))*(C_A04b!J$5:J$1073))+SUM(($C$680=(C_A04b!$B$5:$B$1073))*($M1017=(C_A04b!$C$5:$C$1073))*(C_A04b!J$5:J$1073))+SUM(($D$680=(C_A04b!$B$5:$B$1073))*($M1017=(C_A04b!$C$5:$C$1073))*(C_A04b!J$5:J$1073))</f>
        <v>123.639657082683</v>
      </c>
      <c r="J1017" s="72">
        <f t="array" ref="J1017">SUM(($B1017=(C_A04b!$B$5:$B$1073))*($M1017=(C_A04b!$C$5:$C$1073))*(C_A04b!K$5:K$1073))+SUM(($C$680=(C_A04b!$B$5:$B$1073))*($M1017=(C_A04b!$C$5:$C$1073))*(C_A04b!K$5:K$1073))+SUM(($D$680=(C_A04b!$B$5:$B$1073))*($M1017=(C_A04b!$C$5:$C$1073))*(C_A04b!K$5:K$1073))</f>
        <v>30.001783826714</v>
      </c>
      <c r="K1017" s="72">
        <f t="array" ref="K1017">SUM(($B1017=(C_A04b!$B$5:$B$1073))*($M1017=(C_A04b!$C$5:$C$1073))*(C_A04b!L$5:L$1073))+SUM(($C$680=(C_A04b!$B$5:$B$1073))*($M1017=(C_A04b!$C$5:$C$1073))*(C_A04b!L$5:L$1073))+SUM(($D$680=(C_A04b!$B$5:$B$1073))*($M1017=(C_A04b!$C$5:$C$1073))*(C_A04b!L$5:L$1073))</f>
        <v>26.712705189982</v>
      </c>
      <c r="L1017" s="287"/>
      <c r="M1017" s="295" t="s">
        <v>285</v>
      </c>
      <c r="N1017" s="17"/>
      <c r="O1017" s="17"/>
    </row>
    <row r="1018" spans="1:15" x14ac:dyDescent="0.2">
      <c r="B1018" s="218" t="s">
        <v>549</v>
      </c>
      <c r="C1018" s="72">
        <f t="array" ref="C1018">SUM(($B1018=(C_A04b!$B$5:$B$1073))*($M1018=(C_A04b!$C$5:$C$1073))*(C_A04b!D$5:D$1073))+SUM(($C$680=(C_A04b!$B$5:$B$1073))*($M1018=(C_A04b!$C$5:$C$1073))*(C_A04b!D$5:D$1073))+SUM(($D$680=(C_A04b!$B$5:$B$1073))*($M1018=(C_A04b!$C$5:$C$1073))*(C_A04b!D$5:D$1073))</f>
        <v>31.33</v>
      </c>
      <c r="D1018" s="72">
        <f t="array" ref="D1018">SUM(($B1018=(C_A04b!$B$5:$B$1073))*($M1018=(C_A04b!$C$5:$C$1073))*(C_A04b!E$5:E$1073))+SUM(($C$680=(C_A04b!$B$5:$B$1073))*($M1018=(C_A04b!$C$5:$C$1073))*(C_A04b!E$5:E$1073))+SUM(($D$680=(C_A04b!$B$5:$B$1073))*($M1018=(C_A04b!$C$5:$C$1073))*(C_A04b!E$5:E$1073))</f>
        <v>15.664999999999999</v>
      </c>
      <c r="E1018" s="72">
        <f t="array" ref="E1018">SUM(($B1018=(C_A04b!$B$5:$B$1073))*($M1018=(C_A04b!$C$5:$C$1073))*(C_A04b!F$5:F$1073))+SUM(($C$680=(C_A04b!$B$5:$B$1073))*($M1018=(C_A04b!$C$5:$C$1073))*(C_A04b!F$5:F$1073))+SUM(($D$680=(C_A04b!$B$5:$B$1073))*($M1018=(C_A04b!$C$5:$C$1073))*(C_A04b!F$5:F$1073))</f>
        <v>106.21804375570299</v>
      </c>
      <c r="F1018" s="72">
        <f t="array" ref="F1018">SUM(($B1018=(C_A04b!$B$5:$B$1073))*($M1018=(C_A04b!$C$5:$C$1073))*(C_A04b!G$5:G$1073))+SUM(($C$680=(C_A04b!$B$5:$B$1073))*($M1018=(C_A04b!$C$5:$C$1073))*(C_A04b!G$5:G$1073))+SUM(($D$680=(C_A04b!$B$5:$B$1073))*($M1018=(C_A04b!$C$5:$C$1073))*(C_A04b!G$5:G$1073))</f>
        <v>106.21804375570299</v>
      </c>
      <c r="G1018" s="72">
        <f t="array" ref="G1018">SUM(($B1018=(C_A04b!$B$5:$B$1073))*($M1018=(C_A04b!$C$5:$C$1073))*(C_A04b!H$5:H$1073))+SUM(($C$680=(C_A04b!$B$5:$B$1073))*($M1018=(C_A04b!$C$5:$C$1073))*(C_A04b!H$5:H$1073))+SUM(($D$680=(C_A04b!$B$5:$B$1073))*($M1018=(C_A04b!$C$5:$C$1073))*(C_A04b!H$5:H$1073))</f>
        <v>15.664999999999999</v>
      </c>
      <c r="H1018" s="72">
        <f t="array" ref="H1018">SUM(($B1018=(C_A04b!$B$5:$B$1073))*($M1018=(C_A04b!$C$5:$C$1073))*(C_A04b!I$5:I$1073))+SUM(($C$680=(C_A04b!$B$5:$B$1073))*($M1018=(C_A04b!$C$5:$C$1073))*(C_A04b!I$5:I$1073))+SUM(($D$680=(C_A04b!$B$5:$B$1073))*($M1018=(C_A04b!$C$5:$C$1073))*(C_A04b!I$5:I$1073))</f>
        <v>15.664999999999999</v>
      </c>
      <c r="I1018" s="72">
        <f t="array" ref="I1018">SUM(($B1018=(C_A04b!$B$5:$B$1073))*($M1018=(C_A04b!$C$5:$C$1073))*(C_A04b!J$5:J$1073))+SUM(($C$680=(C_A04b!$B$5:$B$1073))*($M1018=(C_A04b!$C$5:$C$1073))*(C_A04b!J$5:J$1073))+SUM(($D$680=(C_A04b!$B$5:$B$1073))*($M1018=(C_A04b!$C$5:$C$1073))*(C_A04b!J$5:J$1073))</f>
        <v>15.664999999999999</v>
      </c>
      <c r="J1018" s="72">
        <f t="array" ref="J1018">SUM(($B1018=(C_A04b!$B$5:$B$1073))*($M1018=(C_A04b!$C$5:$C$1073))*(C_A04b!K$5:K$1073))+SUM(($C$680=(C_A04b!$B$5:$B$1073))*($M1018=(C_A04b!$C$5:$C$1073))*(C_A04b!K$5:K$1073))+SUM(($D$680=(C_A04b!$B$5:$B$1073))*($M1018=(C_A04b!$C$5:$C$1073))*(C_A04b!K$5:K$1073))</f>
        <v>15.664999999999999</v>
      </c>
      <c r="K1018" s="72">
        <f t="array" ref="K1018">SUM(($B1018=(C_A04b!$B$5:$B$1073))*($M1018=(C_A04b!$C$5:$C$1073))*(C_A04b!L$5:L$1073))+SUM(($C$680=(C_A04b!$B$5:$B$1073))*($M1018=(C_A04b!$C$5:$C$1073))*(C_A04b!L$5:L$1073))+SUM(($D$680=(C_A04b!$B$5:$B$1073))*($M1018=(C_A04b!$C$5:$C$1073))*(C_A04b!L$5:L$1073))</f>
        <v>15.664999999999999</v>
      </c>
      <c r="L1018" s="287"/>
      <c r="M1018" s="295" t="s">
        <v>285</v>
      </c>
      <c r="N1018" s="17"/>
      <c r="O1018" s="17"/>
    </row>
    <row r="1019" spans="1:15" x14ac:dyDescent="0.2">
      <c r="B1019" s="218" t="s">
        <v>550</v>
      </c>
      <c r="C1019" s="72">
        <f t="array" ref="C1019">SUM(($B1019=(C_A04b!$B$5:$B$1073))*($M1019=(C_A04b!$C$5:$C$1073))*(C_A04b!D$5:D$1073))+SUM(($C$680=(C_A04b!$B$5:$B$1073))*($M1019=(C_A04b!$C$5:$C$1073))*(C_A04b!D$5:D$1073))+SUM(($D$680=(C_A04b!$B$5:$B$1073))*($M1019=(C_A04b!$C$5:$C$1073))*(C_A04b!D$5:D$1073))</f>
        <v>281.94900000000001</v>
      </c>
      <c r="D1019" s="72">
        <f t="array" ref="D1019">SUM(($B1019=(C_A04b!$B$5:$B$1073))*($M1019=(C_A04b!$C$5:$C$1073))*(C_A04b!E$5:E$1073))+SUM(($C$680=(C_A04b!$B$5:$B$1073))*($M1019=(C_A04b!$C$5:$C$1073))*(C_A04b!E$5:E$1073))+SUM(($D$680=(C_A04b!$B$5:$B$1073))*($M1019=(C_A04b!$C$5:$C$1073))*(C_A04b!E$5:E$1073))</f>
        <v>140.97450000000001</v>
      </c>
      <c r="E1019" s="72">
        <f t="array" ref="E1019">SUM(($B1019=(C_A04b!$B$5:$B$1073))*($M1019=(C_A04b!$C$5:$C$1073))*(C_A04b!F$5:F$1073))+SUM(($C$680=(C_A04b!$B$5:$B$1073))*($M1019=(C_A04b!$C$5:$C$1073))*(C_A04b!F$5:F$1073))+SUM(($D$680=(C_A04b!$B$5:$B$1073))*($M1019=(C_A04b!$C$5:$C$1073))*(C_A04b!F$5:F$1073))</f>
        <v>175.297969092599</v>
      </c>
      <c r="F1019" s="72">
        <f t="array" ref="F1019">SUM(($B1019=(C_A04b!$B$5:$B$1073))*($M1019=(C_A04b!$C$5:$C$1073))*(C_A04b!G$5:G$1073))+SUM(($C$680=(C_A04b!$B$5:$B$1073))*($M1019=(C_A04b!$C$5:$C$1073))*(C_A04b!G$5:G$1073))+SUM(($D$680=(C_A04b!$B$5:$B$1073))*($M1019=(C_A04b!$C$5:$C$1073))*(C_A04b!G$5:G$1073))</f>
        <v>140.97450000000001</v>
      </c>
      <c r="G1019" s="72">
        <f t="array" ref="G1019">SUM(($B1019=(C_A04b!$B$5:$B$1073))*($M1019=(C_A04b!$C$5:$C$1073))*(C_A04b!H$5:H$1073))+SUM(($C$680=(C_A04b!$B$5:$B$1073))*($M1019=(C_A04b!$C$5:$C$1073))*(C_A04b!H$5:H$1073))+SUM(($D$680=(C_A04b!$B$5:$B$1073))*($M1019=(C_A04b!$C$5:$C$1073))*(C_A04b!H$5:H$1073))</f>
        <v>301.024353197376</v>
      </c>
      <c r="H1019" s="72">
        <f t="array" ref="H1019">SUM(($B1019=(C_A04b!$B$5:$B$1073))*($M1019=(C_A04b!$C$5:$C$1073))*(C_A04b!I$5:I$1073))+SUM(($C$680=(C_A04b!$B$5:$B$1073))*($M1019=(C_A04b!$C$5:$C$1073))*(C_A04b!I$5:I$1073))+SUM(($D$680=(C_A04b!$B$5:$B$1073))*($M1019=(C_A04b!$C$5:$C$1073))*(C_A04b!I$5:I$1073))</f>
        <v>662.93992363942402</v>
      </c>
      <c r="I1019" s="72">
        <f t="array" ref="I1019">SUM(($B1019=(C_A04b!$B$5:$B$1073))*($M1019=(C_A04b!$C$5:$C$1073))*(C_A04b!J$5:J$1073))+SUM(($C$680=(C_A04b!$B$5:$B$1073))*($M1019=(C_A04b!$C$5:$C$1073))*(C_A04b!J$5:J$1073))+SUM(($D$680=(C_A04b!$B$5:$B$1073))*($M1019=(C_A04b!$C$5:$C$1073))*(C_A04b!J$5:J$1073))</f>
        <v>216.72451821333399</v>
      </c>
      <c r="J1019" s="72">
        <f t="array" ref="J1019">SUM(($B1019=(C_A04b!$B$5:$B$1073))*($M1019=(C_A04b!$C$5:$C$1073))*(C_A04b!K$5:K$1073))+SUM(($C$680=(C_A04b!$B$5:$B$1073))*($M1019=(C_A04b!$C$5:$C$1073))*(C_A04b!K$5:K$1073))+SUM(($D$680=(C_A04b!$B$5:$B$1073))*($M1019=(C_A04b!$C$5:$C$1073))*(C_A04b!K$5:K$1073))</f>
        <v>140.97450000000001</v>
      </c>
      <c r="K1019" s="72">
        <f t="array" ref="K1019">SUM(($B1019=(C_A04b!$B$5:$B$1073))*($M1019=(C_A04b!$C$5:$C$1073))*(C_A04b!L$5:L$1073))+SUM(($C$680=(C_A04b!$B$5:$B$1073))*($M1019=(C_A04b!$C$5:$C$1073))*(C_A04b!L$5:L$1073))+SUM(($D$680=(C_A04b!$B$5:$B$1073))*($M1019=(C_A04b!$C$5:$C$1073))*(C_A04b!L$5:L$1073))</f>
        <v>208.02401729759799</v>
      </c>
      <c r="L1019" s="287"/>
      <c r="M1019" s="295" t="s">
        <v>285</v>
      </c>
      <c r="N1019" s="17"/>
      <c r="O1019" s="17"/>
    </row>
    <row r="1020" spans="1:15" x14ac:dyDescent="0.2">
      <c r="B1020" s="218" t="s">
        <v>551</v>
      </c>
      <c r="C1020" s="72">
        <f t="array" ref="C1020">SUM(($B1020=(C_A04b!$B$5:$B$1073))*($M1020=(C_A04b!$C$5:$C$1073))*(C_A04b!D$5:D$1073))+SUM(($C$680=(C_A04b!$B$5:$B$1073))*($M1020=(C_A04b!$C$5:$C$1073))*(C_A04b!D$5:D$1073))+SUM(($D$680=(C_A04b!$B$5:$B$1073))*($M1020=(C_A04b!$C$5:$C$1073))*(C_A04b!D$5:D$1073))</f>
        <v>0</v>
      </c>
      <c r="D1020" s="72">
        <f t="array" ref="D1020">SUM(($B1020=(C_A04b!$B$5:$B$1073))*($M1020=(C_A04b!$C$5:$C$1073))*(C_A04b!E$5:E$1073))+SUM(($C$680=(C_A04b!$B$5:$B$1073))*($M1020=(C_A04b!$C$5:$C$1073))*(C_A04b!E$5:E$1073))+SUM(($D$680=(C_A04b!$B$5:$B$1073))*($M1020=(C_A04b!$C$5:$C$1073))*(C_A04b!E$5:E$1073))</f>
        <v>0</v>
      </c>
      <c r="E1020" s="72">
        <f t="array" ref="E1020">SUM(($B1020=(C_A04b!$B$5:$B$1073))*($M1020=(C_A04b!$C$5:$C$1073))*(C_A04b!F$5:F$1073))+SUM(($C$680=(C_A04b!$B$5:$B$1073))*($M1020=(C_A04b!$C$5:$C$1073))*(C_A04b!F$5:F$1073))+SUM(($D$680=(C_A04b!$B$5:$B$1073))*($M1020=(C_A04b!$C$5:$C$1073))*(C_A04b!F$5:F$1073))</f>
        <v>0</v>
      </c>
      <c r="F1020" s="72">
        <f t="array" ref="F1020">SUM(($B1020=(C_A04b!$B$5:$B$1073))*($M1020=(C_A04b!$C$5:$C$1073))*(C_A04b!G$5:G$1073))+SUM(($C$680=(C_A04b!$B$5:$B$1073))*($M1020=(C_A04b!$C$5:$C$1073))*(C_A04b!G$5:G$1073))+SUM(($D$680=(C_A04b!$B$5:$B$1073))*($M1020=(C_A04b!$C$5:$C$1073))*(C_A04b!G$5:G$1073))</f>
        <v>0</v>
      </c>
      <c r="G1020" s="72">
        <f t="array" ref="G1020">SUM(($B1020=(C_A04b!$B$5:$B$1073))*($M1020=(C_A04b!$C$5:$C$1073))*(C_A04b!H$5:H$1073))+SUM(($C$680=(C_A04b!$B$5:$B$1073))*($M1020=(C_A04b!$C$5:$C$1073))*(C_A04b!H$5:H$1073))+SUM(($D$680=(C_A04b!$B$5:$B$1073))*($M1020=(C_A04b!$C$5:$C$1073))*(C_A04b!H$5:H$1073))</f>
        <v>0</v>
      </c>
      <c r="H1020" s="72">
        <f t="array" ref="H1020">SUM(($B1020=(C_A04b!$B$5:$B$1073))*($M1020=(C_A04b!$C$5:$C$1073))*(C_A04b!I$5:I$1073))+SUM(($C$680=(C_A04b!$B$5:$B$1073))*($M1020=(C_A04b!$C$5:$C$1073))*(C_A04b!I$5:I$1073))+SUM(($D$680=(C_A04b!$B$5:$B$1073))*($M1020=(C_A04b!$C$5:$C$1073))*(C_A04b!I$5:I$1073))</f>
        <v>0</v>
      </c>
      <c r="I1020" s="72">
        <f t="array" ref="I1020">SUM(($B1020=(C_A04b!$B$5:$B$1073))*($M1020=(C_A04b!$C$5:$C$1073))*(C_A04b!J$5:J$1073))+SUM(($C$680=(C_A04b!$B$5:$B$1073))*($M1020=(C_A04b!$C$5:$C$1073))*(C_A04b!J$5:J$1073))+SUM(($D$680=(C_A04b!$B$5:$B$1073))*($M1020=(C_A04b!$C$5:$C$1073))*(C_A04b!J$5:J$1073))</f>
        <v>0</v>
      </c>
      <c r="J1020" s="72">
        <f t="array" ref="J1020">SUM(($B1020=(C_A04b!$B$5:$B$1073))*($M1020=(C_A04b!$C$5:$C$1073))*(C_A04b!K$5:K$1073))+SUM(($C$680=(C_A04b!$B$5:$B$1073))*($M1020=(C_A04b!$C$5:$C$1073))*(C_A04b!K$5:K$1073))+SUM(($D$680=(C_A04b!$B$5:$B$1073))*($M1020=(C_A04b!$C$5:$C$1073))*(C_A04b!K$5:K$1073))</f>
        <v>0</v>
      </c>
      <c r="K1020" s="72">
        <f t="array" ref="K1020">SUM(($B1020=(C_A04b!$B$5:$B$1073))*($M1020=(C_A04b!$C$5:$C$1073))*(C_A04b!L$5:L$1073))+SUM(($C$680=(C_A04b!$B$5:$B$1073))*($M1020=(C_A04b!$C$5:$C$1073))*(C_A04b!L$5:L$1073))+SUM(($D$680=(C_A04b!$B$5:$B$1073))*($M1020=(C_A04b!$C$5:$C$1073))*(C_A04b!L$5:L$1073))</f>
        <v>0</v>
      </c>
      <c r="L1020" s="287"/>
      <c r="M1020" s="295" t="s">
        <v>285</v>
      </c>
      <c r="N1020" s="17"/>
      <c r="O1020" s="17"/>
    </row>
    <row r="1021" spans="1:15" x14ac:dyDescent="0.2">
      <c r="B1021" s="218" t="s">
        <v>552</v>
      </c>
      <c r="C1021" s="72">
        <f t="array" ref="C1021">SUM(($B1021=(C_A04b!$B$5:$B$1073))*($M1021=(C_A04b!$C$5:$C$1073))*(C_A04b!D$5:D$1073))+SUM(($C$680=(C_A04b!$B$5:$B$1073))*($M1021=(C_A04b!$C$5:$C$1073))*(C_A04b!D$5:D$1073))+SUM(($D$680=(C_A04b!$B$5:$B$1073))*($M1021=(C_A04b!$C$5:$C$1073))*(C_A04b!D$5:D$1073))</f>
        <v>0</v>
      </c>
      <c r="D1021" s="72">
        <f t="array" ref="D1021">SUM(($B1021=(C_A04b!$B$5:$B$1073))*($M1021=(C_A04b!$C$5:$C$1073))*(C_A04b!E$5:E$1073))+SUM(($C$680=(C_A04b!$B$5:$B$1073))*($M1021=(C_A04b!$C$5:$C$1073))*(C_A04b!E$5:E$1073))+SUM(($D$680=(C_A04b!$B$5:$B$1073))*($M1021=(C_A04b!$C$5:$C$1073))*(C_A04b!E$5:E$1073))</f>
        <v>0</v>
      </c>
      <c r="E1021" s="72">
        <f t="array" ref="E1021">SUM(($B1021=(C_A04b!$B$5:$B$1073))*($M1021=(C_A04b!$C$5:$C$1073))*(C_A04b!F$5:F$1073))+SUM(($C$680=(C_A04b!$B$5:$B$1073))*($M1021=(C_A04b!$C$5:$C$1073))*(C_A04b!F$5:F$1073))+SUM(($D$680=(C_A04b!$B$5:$B$1073))*($M1021=(C_A04b!$C$5:$C$1073))*(C_A04b!F$5:F$1073))</f>
        <v>0</v>
      </c>
      <c r="F1021" s="72">
        <f t="array" ref="F1021">SUM(($B1021=(C_A04b!$B$5:$B$1073))*($M1021=(C_A04b!$C$5:$C$1073))*(C_A04b!G$5:G$1073))+SUM(($C$680=(C_A04b!$B$5:$B$1073))*($M1021=(C_A04b!$C$5:$C$1073))*(C_A04b!G$5:G$1073))+SUM(($D$680=(C_A04b!$B$5:$B$1073))*($M1021=(C_A04b!$C$5:$C$1073))*(C_A04b!G$5:G$1073))</f>
        <v>0</v>
      </c>
      <c r="G1021" s="72">
        <f t="array" ref="G1021">SUM(($B1021=(C_A04b!$B$5:$B$1073))*($M1021=(C_A04b!$C$5:$C$1073))*(C_A04b!H$5:H$1073))+SUM(($C$680=(C_A04b!$B$5:$B$1073))*($M1021=(C_A04b!$C$5:$C$1073))*(C_A04b!H$5:H$1073))+SUM(($D$680=(C_A04b!$B$5:$B$1073))*($M1021=(C_A04b!$C$5:$C$1073))*(C_A04b!H$5:H$1073))</f>
        <v>0</v>
      </c>
      <c r="H1021" s="72">
        <f t="array" ref="H1021">SUM(($B1021=(C_A04b!$B$5:$B$1073))*($M1021=(C_A04b!$C$5:$C$1073))*(C_A04b!I$5:I$1073))+SUM(($C$680=(C_A04b!$B$5:$B$1073))*($M1021=(C_A04b!$C$5:$C$1073))*(C_A04b!I$5:I$1073))+SUM(($D$680=(C_A04b!$B$5:$B$1073))*($M1021=(C_A04b!$C$5:$C$1073))*(C_A04b!I$5:I$1073))</f>
        <v>0</v>
      </c>
      <c r="I1021" s="72">
        <f t="array" ref="I1021">SUM(($B1021=(C_A04b!$B$5:$B$1073))*($M1021=(C_A04b!$C$5:$C$1073))*(C_A04b!J$5:J$1073))+SUM(($C$680=(C_A04b!$B$5:$B$1073))*($M1021=(C_A04b!$C$5:$C$1073))*(C_A04b!J$5:J$1073))+SUM(($D$680=(C_A04b!$B$5:$B$1073))*($M1021=(C_A04b!$C$5:$C$1073))*(C_A04b!J$5:J$1073))</f>
        <v>0</v>
      </c>
      <c r="J1021" s="72">
        <f t="array" ref="J1021">SUM(($B1021=(C_A04b!$B$5:$B$1073))*($M1021=(C_A04b!$C$5:$C$1073))*(C_A04b!K$5:K$1073))+SUM(($C$680=(C_A04b!$B$5:$B$1073))*($M1021=(C_A04b!$C$5:$C$1073))*(C_A04b!K$5:K$1073))+SUM(($D$680=(C_A04b!$B$5:$B$1073))*($M1021=(C_A04b!$C$5:$C$1073))*(C_A04b!K$5:K$1073))</f>
        <v>0</v>
      </c>
      <c r="K1021" s="72">
        <f t="array" ref="K1021">SUM(($B1021=(C_A04b!$B$5:$B$1073))*($M1021=(C_A04b!$C$5:$C$1073))*(C_A04b!L$5:L$1073))+SUM(($C$680=(C_A04b!$B$5:$B$1073))*($M1021=(C_A04b!$C$5:$C$1073))*(C_A04b!L$5:L$1073))+SUM(($D$680=(C_A04b!$B$5:$B$1073))*($M1021=(C_A04b!$C$5:$C$1073))*(C_A04b!L$5:L$1073))</f>
        <v>0</v>
      </c>
      <c r="L1021" s="287"/>
      <c r="M1021" s="295" t="s">
        <v>285</v>
      </c>
      <c r="N1021" s="17"/>
      <c r="O1021" s="17"/>
    </row>
    <row r="1022" spans="1:15" x14ac:dyDescent="0.2">
      <c r="B1022" s="218"/>
      <c r="C1022" s="72"/>
      <c r="D1022" s="72"/>
      <c r="E1022" s="72"/>
      <c r="F1022" s="72"/>
      <c r="G1022" s="72"/>
      <c r="H1022" s="72"/>
      <c r="I1022" s="72"/>
      <c r="J1022" s="72"/>
      <c r="K1022" s="72"/>
      <c r="L1022" s="287"/>
      <c r="M1022" s="295" t="s">
        <v>285</v>
      </c>
      <c r="N1022" s="17"/>
      <c r="O1022" s="17"/>
    </row>
    <row r="1023" spans="1:15" x14ac:dyDescent="0.2">
      <c r="B1023" s="218"/>
      <c r="C1023" s="72"/>
      <c r="D1023" s="72"/>
      <c r="E1023" s="72"/>
      <c r="F1023" s="72"/>
      <c r="G1023" s="72"/>
      <c r="H1023" s="72"/>
      <c r="I1023" s="72"/>
      <c r="J1023" s="72"/>
      <c r="K1023" s="72"/>
      <c r="L1023" s="287"/>
      <c r="M1023" s="295" t="s">
        <v>285</v>
      </c>
      <c r="N1023" s="17"/>
      <c r="O1023" s="17"/>
    </row>
    <row r="1024" spans="1:15" x14ac:dyDescent="0.2">
      <c r="B1024" s="218"/>
      <c r="C1024" s="72"/>
      <c r="D1024" s="72"/>
      <c r="E1024" s="72"/>
      <c r="F1024" s="72"/>
      <c r="G1024" s="72"/>
      <c r="H1024" s="72"/>
      <c r="I1024" s="72"/>
      <c r="J1024" s="72"/>
      <c r="K1024" s="72"/>
      <c r="L1024" s="287"/>
      <c r="M1024" s="295" t="s">
        <v>285</v>
      </c>
      <c r="N1024" s="17"/>
      <c r="O1024" s="17"/>
    </row>
    <row r="1025" spans="1:15" x14ac:dyDescent="0.2">
      <c r="B1025" s="218"/>
      <c r="C1025" s="72"/>
      <c r="D1025" s="72"/>
      <c r="E1025" s="72"/>
      <c r="F1025" s="72"/>
      <c r="G1025" s="72"/>
      <c r="H1025" s="72"/>
      <c r="I1025" s="72"/>
      <c r="J1025" s="72"/>
      <c r="K1025" s="72"/>
      <c r="L1025" s="287"/>
      <c r="M1025" s="295" t="s">
        <v>285</v>
      </c>
      <c r="N1025" s="17"/>
      <c r="O1025" s="17"/>
    </row>
    <row r="1026" spans="1:15" x14ac:dyDescent="0.2">
      <c r="B1026" s="218"/>
      <c r="C1026" s="72"/>
      <c r="D1026" s="72"/>
      <c r="E1026" s="72"/>
      <c r="F1026" s="72"/>
      <c r="G1026" s="72"/>
      <c r="H1026" s="72"/>
      <c r="I1026" s="72"/>
      <c r="J1026" s="72"/>
      <c r="K1026" s="72"/>
      <c r="L1026" s="287"/>
      <c r="M1026" s="295" t="s">
        <v>285</v>
      </c>
      <c r="N1026" s="17"/>
      <c r="O1026" s="17"/>
    </row>
    <row r="1027" spans="1:15" x14ac:dyDescent="0.2">
      <c r="B1027" s="106" t="s">
        <v>10</v>
      </c>
      <c r="C1027" s="107">
        <f>SUM(C1011:C1026)</f>
        <v>1904.9069999999999</v>
      </c>
      <c r="D1027" s="107">
        <f t="shared" ref="D1027:K1027" si="137">SUM(D1011:D1026)</f>
        <v>2312.6216639318304</v>
      </c>
      <c r="E1027" s="107">
        <f t="shared" si="137"/>
        <v>3799.5277743274069</v>
      </c>
      <c r="F1027" s="107">
        <f t="shared" si="137"/>
        <v>3309.7913678010709</v>
      </c>
      <c r="G1027" s="107">
        <f t="shared" si="137"/>
        <v>3009.1189277380217</v>
      </c>
      <c r="H1027" s="107">
        <f t="shared" si="137"/>
        <v>3850.7515065087937</v>
      </c>
      <c r="I1027" s="107">
        <f t="shared" si="137"/>
        <v>2107.3882793368839</v>
      </c>
      <c r="J1027" s="107">
        <f t="shared" si="137"/>
        <v>1475.5743604410591</v>
      </c>
      <c r="K1027" s="107">
        <f t="shared" si="137"/>
        <v>1260.5858646559179</v>
      </c>
      <c r="L1027" s="183"/>
      <c r="N1027" s="17"/>
      <c r="O1027" s="17"/>
    </row>
    <row r="1028" spans="1:15" x14ac:dyDescent="0.2">
      <c r="B1028" s="14"/>
      <c r="C1028" s="14"/>
      <c r="D1028" s="14"/>
      <c r="E1028" s="14"/>
      <c r="F1028" s="14"/>
      <c r="G1028" s="14"/>
      <c r="H1028" s="14"/>
      <c r="I1028" s="14"/>
      <c r="J1028" s="14"/>
      <c r="K1028"/>
      <c r="N1028" s="17"/>
      <c r="O1028" s="17"/>
    </row>
    <row r="1029" spans="1:15" x14ac:dyDescent="0.2">
      <c r="B1029" s="14"/>
      <c r="C1029" s="14"/>
      <c r="D1029" s="14"/>
      <c r="E1029" s="14"/>
      <c r="F1029" s="14"/>
      <c r="G1029" s="14"/>
      <c r="H1029" s="14"/>
      <c r="I1029" s="14"/>
      <c r="J1029" s="14"/>
      <c r="K1029"/>
      <c r="N1029" s="17"/>
      <c r="O1029" s="17"/>
    </row>
    <row r="1030" spans="1:15" x14ac:dyDescent="0.2">
      <c r="A1030" s="2" t="s">
        <v>481</v>
      </c>
      <c r="B1030" s="277" t="s">
        <v>356</v>
      </c>
      <c r="C1030" s="14"/>
      <c r="D1030" s="14"/>
      <c r="E1030" s="14"/>
      <c r="F1030" s="14"/>
      <c r="G1030" s="14"/>
      <c r="H1030" s="14"/>
      <c r="I1030" s="14"/>
      <c r="J1030" s="14"/>
      <c r="K1030"/>
      <c r="N1030" s="17"/>
      <c r="O1030" s="17"/>
    </row>
    <row r="1031" spans="1:15" x14ac:dyDescent="0.2">
      <c r="B1031" s="217"/>
      <c r="C1031" s="263">
        <v>2010</v>
      </c>
      <c r="D1031" s="263">
        <v>2015</v>
      </c>
      <c r="E1031" s="263">
        <v>2020</v>
      </c>
      <c r="F1031" s="263">
        <v>2025</v>
      </c>
      <c r="G1031" s="263">
        <v>2030</v>
      </c>
      <c r="H1031" s="263">
        <v>2035</v>
      </c>
      <c r="I1031" s="263">
        <v>2040</v>
      </c>
      <c r="J1031" s="263">
        <v>2045</v>
      </c>
      <c r="K1031" s="263">
        <v>2050</v>
      </c>
      <c r="L1031" s="294"/>
      <c r="N1031" s="17"/>
      <c r="O1031" s="17"/>
    </row>
    <row r="1032" spans="1:15" x14ac:dyDescent="0.2">
      <c r="B1032" s="218" t="s">
        <v>542</v>
      </c>
      <c r="C1032" s="79">
        <f t="array" ref="C1032">SUM(($B1032=(C_A04a!$B$5:$B$1045))*($M1032=(C_A04a!$C$5:$C$1045))*(C_A04a!D$5:D$1045))+SUM(($C$662=(C_A04a!$B$5:$B$1045))*($M1032=(C_A04a!$C$5:$C$1045))*(C_A04a!D$5:D$1045))+SUM(($D$662=(C_A04a!$B$5:$B$1045))*($M1032=(C_A04a!$C$5:$C$1045))*(C_A04a!D$5:D$1045))</f>
        <v>1518.1944077723099</v>
      </c>
      <c r="D1032" s="79">
        <f t="array" ref="D1032">SUM(($B1032=(C_A04a!$B$5:$B$1045))*($M1032=(C_A04a!$C$5:$C$1045))*(C_A04a!E$5:E$1045))+SUM(($C$662=(C_A04a!$B$5:$B$1045))*($M1032=(C_A04a!$C$5:$C$1045))*(C_A04a!E$5:E$1045))+SUM(($D$662=(C_A04a!$B$5:$B$1045))*($M1032=(C_A04a!$C$5:$C$1045))*(C_A04a!E$5:E$1045))</f>
        <v>1518.1944077723149</v>
      </c>
      <c r="E1032" s="79">
        <f t="array" ref="E1032">SUM(($B1032=(C_A04a!$B$5:$B$1045))*($M1032=(C_A04a!$C$5:$C$1045))*(C_A04a!F$5:F$1045))+SUM(($C$662=(C_A04a!$B$5:$B$1045))*($M1032=(C_A04a!$C$5:$C$1045))*(C_A04a!F$5:F$1045))+SUM(($D$662=(C_A04a!$B$5:$B$1045))*($M1032=(C_A04a!$C$5:$C$1045))*(C_A04a!F$5:F$1045))</f>
        <v>1518.1944077723149</v>
      </c>
      <c r="F1032" s="79">
        <f t="array" ref="F1032">SUM(($B1032=(C_A04a!$B$5:$B$1045))*($M1032=(C_A04a!$C$5:$C$1045))*(C_A04a!G$5:G$1045))+SUM(($C$662=(C_A04a!$B$5:$B$1045))*($M1032=(C_A04a!$C$5:$C$1045))*(C_A04a!G$5:G$1045))+SUM(($D$662=(C_A04a!$B$5:$B$1045))*($M1032=(C_A04a!$C$5:$C$1045))*(C_A04a!G$5:G$1045))</f>
        <v>330.25253130152902</v>
      </c>
      <c r="G1032" s="79">
        <f t="array" ref="G1032">SUM(($B1032=(C_A04a!$B$5:$B$1045))*($M1032=(C_A04a!$C$5:$C$1045))*(C_A04a!H$5:H$1045))+SUM(($C$662=(C_A04a!$B$5:$B$1045))*($M1032=(C_A04a!$C$5:$C$1045))*(C_A04a!H$5:H$1045))+SUM(($D$662=(C_A04a!$B$5:$B$1045))*($M1032=(C_A04a!$C$5:$C$1045))*(C_A04a!H$5:H$1045))</f>
        <v>704.83464960481501</v>
      </c>
      <c r="H1032" s="79">
        <f t="array" ref="H1032">SUM(($B1032=(C_A04a!$B$5:$B$1045))*($M1032=(C_A04a!$C$5:$C$1045))*(C_A04a!I$5:I$1045))+SUM(($C$662=(C_A04a!$B$5:$B$1045))*($M1032=(C_A04a!$C$5:$C$1045))*(C_A04a!I$5:I$1045))+SUM(($D$662=(C_A04a!$B$5:$B$1045))*($M1032=(C_A04a!$C$5:$C$1045))*(C_A04a!I$5:I$1045))</f>
        <v>1518.1944077723149</v>
      </c>
      <c r="I1032" s="79">
        <f t="array" ref="I1032">SUM(($B1032=(C_A04a!$B$5:$B$1045))*($M1032=(C_A04a!$C$5:$C$1045))*(C_A04a!J$5:J$1045))+SUM(($C$662=(C_A04a!$B$5:$B$1045))*($M1032=(C_A04a!$C$5:$C$1045))*(C_A04a!J$5:J$1045))+SUM(($D$662=(C_A04a!$B$5:$B$1045))*($M1032=(C_A04a!$C$5:$C$1045))*(C_A04a!J$5:J$1045))</f>
        <v>1608.32818745503</v>
      </c>
      <c r="J1032" s="79">
        <f t="array" ref="J1032">SUM(($B1032=(C_A04a!$B$5:$B$1045))*($M1032=(C_A04a!$C$5:$C$1045))*(C_A04a!K$5:K$1045))+SUM(($C$662=(C_A04a!$B$5:$B$1045))*($M1032=(C_A04a!$C$5:$C$1045))*(C_A04a!K$5:K$1045))+SUM(($D$662=(C_A04a!$B$5:$B$1045))*($M1032=(C_A04a!$C$5:$C$1045))*(C_A04a!K$5:K$1045))</f>
        <v>1844.8694718960901</v>
      </c>
      <c r="K1032" s="79">
        <f t="array" ref="K1032">SUM(($B1032=(C_A04a!$B$5:$B$1045))*($M1032=(C_A04a!$C$5:$C$1045))*(C_A04a!L$5:L$1045))+SUM(($C$662=(C_A04a!$B$5:$B$1045))*($M1032=(C_A04a!$C$5:$C$1045))*(C_A04a!L$5:L$1045))+SUM(($D$662=(C_A04a!$B$5:$B$1045))*($M1032=(C_A04a!$C$5:$C$1045))*(C_A04a!L$5:L$1045))</f>
        <v>1844.8694718960901</v>
      </c>
      <c r="L1032" s="287"/>
      <c r="M1032" s="295" t="s">
        <v>284</v>
      </c>
      <c r="N1032" s="17"/>
      <c r="O1032" s="17"/>
    </row>
    <row r="1033" spans="1:15" x14ac:dyDescent="0.2">
      <c r="B1033" s="218" t="s">
        <v>543</v>
      </c>
      <c r="C1033" s="79">
        <f t="array" ref="C1033">SUM(($B1033=(C_A04a!$B$5:$B$1045))*($M1033=(C_A04a!$C$5:$C$1045))*(C_A04a!D$5:D$1045))+SUM(($C$662=(C_A04a!$B$5:$B$1045))*($M1033=(C_A04a!$C$5:$C$1045))*(C_A04a!D$5:D$1045))+SUM(($D$662=(C_A04a!$B$5:$B$1045))*($M1033=(C_A04a!$C$5:$C$1045))*(C_A04a!D$5:D$1045))</f>
        <v>0</v>
      </c>
      <c r="D1033" s="79">
        <f t="array" ref="D1033">SUM(($B1033=(C_A04a!$B$5:$B$1045))*($M1033=(C_A04a!$C$5:$C$1045))*(C_A04a!E$5:E$1045))+SUM(($C$662=(C_A04a!$B$5:$B$1045))*($M1033=(C_A04a!$C$5:$C$1045))*(C_A04a!E$5:E$1045))+SUM(($D$662=(C_A04a!$B$5:$B$1045))*($M1033=(C_A04a!$C$5:$C$1045))*(C_A04a!E$5:E$1045))</f>
        <v>1010.2954759491799</v>
      </c>
      <c r="E1033" s="79">
        <f t="array" ref="E1033">SUM(($B1033=(C_A04a!$B$5:$B$1045))*($M1033=(C_A04a!$C$5:$C$1045))*(C_A04a!F$5:F$1045))+SUM(($C$662=(C_A04a!$B$5:$B$1045))*($M1033=(C_A04a!$C$5:$C$1045))*(C_A04a!F$5:F$1045))+SUM(($D$662=(C_A04a!$B$5:$B$1045))*($M1033=(C_A04a!$C$5:$C$1045))*(C_A04a!F$5:F$1045))</f>
        <v>1010.2954759491799</v>
      </c>
      <c r="F1033" s="79">
        <f t="array" ref="F1033">SUM(($B1033=(C_A04a!$B$5:$B$1045))*($M1033=(C_A04a!$C$5:$C$1045))*(C_A04a!G$5:G$1045))+SUM(($C$662=(C_A04a!$B$5:$B$1045))*($M1033=(C_A04a!$C$5:$C$1045))*(C_A04a!G$5:G$1045))+SUM(($D$662=(C_A04a!$B$5:$B$1045))*($M1033=(C_A04a!$C$5:$C$1045))*(C_A04a!G$5:G$1045))</f>
        <v>1010.2954759491799</v>
      </c>
      <c r="G1033" s="79">
        <f t="array" ref="G1033">SUM(($B1033=(C_A04a!$B$5:$B$1045))*($M1033=(C_A04a!$C$5:$C$1045))*(C_A04a!H$5:H$1045))+SUM(($C$662=(C_A04a!$B$5:$B$1045))*($M1033=(C_A04a!$C$5:$C$1045))*(C_A04a!H$5:H$1045))+SUM(($D$662=(C_A04a!$B$5:$B$1045))*($M1033=(C_A04a!$C$5:$C$1045))*(C_A04a!H$5:H$1045))</f>
        <v>1010.2954759491799</v>
      </c>
      <c r="H1033" s="79">
        <f t="array" ref="H1033">SUM(($B1033=(C_A04a!$B$5:$B$1045))*($M1033=(C_A04a!$C$5:$C$1045))*(C_A04a!I$5:I$1045))+SUM(($C$662=(C_A04a!$B$5:$B$1045))*($M1033=(C_A04a!$C$5:$C$1045))*(C_A04a!I$5:I$1045))+SUM(($D$662=(C_A04a!$B$5:$B$1045))*($M1033=(C_A04a!$C$5:$C$1045))*(C_A04a!I$5:I$1045))</f>
        <v>1010.2954759491799</v>
      </c>
      <c r="I1033" s="79">
        <f t="array" ref="I1033">SUM(($B1033=(C_A04a!$B$5:$B$1045))*($M1033=(C_A04a!$C$5:$C$1045))*(C_A04a!J$5:J$1045))+SUM(($C$662=(C_A04a!$B$5:$B$1045))*($M1033=(C_A04a!$C$5:$C$1045))*(C_A04a!J$5:J$1045))+SUM(($D$662=(C_A04a!$B$5:$B$1045))*($M1033=(C_A04a!$C$5:$C$1045))*(C_A04a!J$5:J$1045))</f>
        <v>1010.2954759491799</v>
      </c>
      <c r="J1033" s="79">
        <f t="array" ref="J1033">SUM(($B1033=(C_A04a!$B$5:$B$1045))*($M1033=(C_A04a!$C$5:$C$1045))*(C_A04a!K$5:K$1045))+SUM(($C$662=(C_A04a!$B$5:$B$1045))*($M1033=(C_A04a!$C$5:$C$1045))*(C_A04a!K$5:K$1045))+SUM(($D$662=(C_A04a!$B$5:$B$1045))*($M1033=(C_A04a!$C$5:$C$1045))*(C_A04a!K$5:K$1045))</f>
        <v>1010.2954759491799</v>
      </c>
      <c r="K1033" s="79">
        <f t="array" ref="K1033">SUM(($B1033=(C_A04a!$B$5:$B$1045))*($M1033=(C_A04a!$C$5:$C$1045))*(C_A04a!L$5:L$1045))+SUM(($C$662=(C_A04a!$B$5:$B$1045))*($M1033=(C_A04a!$C$5:$C$1045))*(C_A04a!L$5:L$1045))+SUM(($D$662=(C_A04a!$B$5:$B$1045))*($M1033=(C_A04a!$C$5:$C$1045))*(C_A04a!L$5:L$1045))</f>
        <v>1002.30719937865</v>
      </c>
      <c r="L1033" s="287"/>
      <c r="M1033" s="295" t="s">
        <v>284</v>
      </c>
      <c r="N1033" s="17"/>
      <c r="O1033" s="17"/>
    </row>
    <row r="1034" spans="1:15" x14ac:dyDescent="0.2">
      <c r="B1034" s="218" t="s">
        <v>544</v>
      </c>
      <c r="C1034" s="79">
        <f t="array" ref="C1034">SUM(($B1034=(C_A04a!$B$5:$B$1045))*($M1034=(C_A04a!$C$5:$C$1045))*(C_A04a!D$5:D$1045))+SUM(($C$662=(C_A04a!$B$5:$B$1045))*($M1034=(C_A04a!$C$5:$C$1045))*(C_A04a!D$5:D$1045))+SUM(($D$662=(C_A04a!$B$5:$B$1045))*($M1034=(C_A04a!$C$5:$C$1045))*(C_A04a!D$5:D$1045))</f>
        <v>262.09959873670999</v>
      </c>
      <c r="D1034" s="79">
        <f t="array" ref="D1034">SUM(($B1034=(C_A04a!$B$5:$B$1045))*($M1034=(C_A04a!$C$5:$C$1045))*(C_A04a!E$5:E$1045))+SUM(($C$662=(C_A04a!$B$5:$B$1045))*($M1034=(C_A04a!$C$5:$C$1045))*(C_A04a!E$5:E$1045))+SUM(($D$662=(C_A04a!$B$5:$B$1045))*($M1034=(C_A04a!$C$5:$C$1045))*(C_A04a!E$5:E$1045))</f>
        <v>781.11069666582102</v>
      </c>
      <c r="E1034" s="79">
        <f t="array" ref="E1034">SUM(($B1034=(C_A04a!$B$5:$B$1045))*($M1034=(C_A04a!$C$5:$C$1045))*(C_A04a!F$5:F$1045))+SUM(($C$662=(C_A04a!$B$5:$B$1045))*($M1034=(C_A04a!$C$5:$C$1045))*(C_A04a!F$5:F$1045))+SUM(($D$662=(C_A04a!$B$5:$B$1045))*($M1034=(C_A04a!$C$5:$C$1045))*(C_A04a!F$5:F$1045))</f>
        <v>781.11069666582102</v>
      </c>
      <c r="F1034" s="79">
        <f t="array" ref="F1034">SUM(($B1034=(C_A04a!$B$5:$B$1045))*($M1034=(C_A04a!$C$5:$C$1045))*(C_A04a!G$5:G$1045))+SUM(($C$662=(C_A04a!$B$5:$B$1045))*($M1034=(C_A04a!$C$5:$C$1045))*(C_A04a!G$5:G$1045))+SUM(($D$662=(C_A04a!$B$5:$B$1045))*($M1034=(C_A04a!$C$5:$C$1045))*(C_A04a!G$5:G$1045))</f>
        <v>781.11069666582102</v>
      </c>
      <c r="G1034" s="79">
        <f t="array" ref="G1034">SUM(($B1034=(C_A04a!$B$5:$B$1045))*($M1034=(C_A04a!$C$5:$C$1045))*(C_A04a!H$5:H$1045))+SUM(($C$662=(C_A04a!$B$5:$B$1045))*($M1034=(C_A04a!$C$5:$C$1045))*(C_A04a!H$5:H$1045))+SUM(($D$662=(C_A04a!$B$5:$B$1045))*($M1034=(C_A04a!$C$5:$C$1045))*(C_A04a!H$5:H$1045))</f>
        <v>781.11069666582102</v>
      </c>
      <c r="H1034" s="79">
        <f t="array" ref="H1034">SUM(($B1034=(C_A04a!$B$5:$B$1045))*($M1034=(C_A04a!$C$5:$C$1045))*(C_A04a!I$5:I$1045))+SUM(($C$662=(C_A04a!$B$5:$B$1045))*($M1034=(C_A04a!$C$5:$C$1045))*(C_A04a!I$5:I$1045))+SUM(($D$662=(C_A04a!$B$5:$B$1045))*($M1034=(C_A04a!$C$5:$C$1045))*(C_A04a!I$5:I$1045))</f>
        <v>1257.4640714537099</v>
      </c>
      <c r="I1034" s="79">
        <f t="array" ref="I1034">SUM(($B1034=(C_A04a!$B$5:$B$1045))*($M1034=(C_A04a!$C$5:$C$1045))*(C_A04a!J$5:J$1045))+SUM(($C$662=(C_A04a!$B$5:$B$1045))*($M1034=(C_A04a!$C$5:$C$1045))*(C_A04a!J$5:J$1045))+SUM(($D$662=(C_A04a!$B$5:$B$1045))*($M1034=(C_A04a!$C$5:$C$1045))*(C_A04a!J$5:J$1045))</f>
        <v>1380.15853720633</v>
      </c>
      <c r="J1034" s="79">
        <f t="array" ref="J1034">SUM(($B1034=(C_A04a!$B$5:$B$1045))*($M1034=(C_A04a!$C$5:$C$1045))*(C_A04a!K$5:K$1045))+SUM(($C$662=(C_A04a!$B$5:$B$1045))*($M1034=(C_A04a!$C$5:$C$1045))*(C_A04a!K$5:K$1045))+SUM(($D$662=(C_A04a!$B$5:$B$1045))*($M1034=(C_A04a!$C$5:$C$1045))*(C_A04a!K$5:K$1045))</f>
        <v>1380.15853720633</v>
      </c>
      <c r="K1034" s="79">
        <f t="array" ref="K1034">SUM(($B1034=(C_A04a!$B$5:$B$1045))*($M1034=(C_A04a!$C$5:$C$1045))*(C_A04a!L$5:L$1045))+SUM(($C$662=(C_A04a!$B$5:$B$1045))*($M1034=(C_A04a!$C$5:$C$1045))*(C_A04a!L$5:L$1045))+SUM(($D$662=(C_A04a!$B$5:$B$1045))*($M1034=(C_A04a!$C$5:$C$1045))*(C_A04a!L$5:L$1045))</f>
        <v>1094.3175826182201</v>
      </c>
      <c r="L1034" s="287"/>
      <c r="M1034" s="295" t="s">
        <v>284</v>
      </c>
      <c r="N1034" s="17"/>
      <c r="O1034" s="17"/>
    </row>
    <row r="1035" spans="1:15" x14ac:dyDescent="0.2">
      <c r="B1035" s="218" t="s">
        <v>545</v>
      </c>
      <c r="C1035" s="79">
        <f t="array" ref="C1035">SUM(($B1035=(C_A04a!$B$5:$B$1045))*($M1035=(C_A04a!$C$5:$C$1045))*(C_A04a!D$5:D$1045))+SUM(($C$662=(C_A04a!$B$5:$B$1045))*($M1035=(C_A04a!$C$5:$C$1045))*(C_A04a!D$5:D$1045))+SUM(($D$662=(C_A04a!$B$5:$B$1045))*($M1035=(C_A04a!$C$5:$C$1045))*(C_A04a!D$5:D$1045))</f>
        <v>640.86095016664399</v>
      </c>
      <c r="D1035" s="79">
        <f t="array" ref="D1035">SUM(($B1035=(C_A04a!$B$5:$B$1045))*($M1035=(C_A04a!$C$5:$C$1045))*(C_A04a!E$5:E$1045))+SUM(($C$662=(C_A04a!$B$5:$B$1045))*($M1035=(C_A04a!$C$5:$C$1045))*(C_A04a!E$5:E$1045))+SUM(($D$662=(C_A04a!$B$5:$B$1045))*($M1035=(C_A04a!$C$5:$C$1045))*(C_A04a!E$5:E$1045))</f>
        <v>640.86095016664399</v>
      </c>
      <c r="E1035" s="79">
        <f t="array" ref="E1035">SUM(($B1035=(C_A04a!$B$5:$B$1045))*($M1035=(C_A04a!$C$5:$C$1045))*(C_A04a!F$5:F$1045))+SUM(($C$662=(C_A04a!$B$5:$B$1045))*($M1035=(C_A04a!$C$5:$C$1045))*(C_A04a!F$5:F$1045))+SUM(($D$662=(C_A04a!$B$5:$B$1045))*($M1035=(C_A04a!$C$5:$C$1045))*(C_A04a!F$5:F$1045))</f>
        <v>493.39360667416901</v>
      </c>
      <c r="F1035" s="79">
        <f t="array" ref="F1035">SUM(($B1035=(C_A04a!$B$5:$B$1045))*($M1035=(C_A04a!$C$5:$C$1045))*(C_A04a!G$5:G$1045))+SUM(($C$662=(C_A04a!$B$5:$B$1045))*($M1035=(C_A04a!$C$5:$C$1045))*(C_A04a!G$5:G$1045))+SUM(($D$662=(C_A04a!$B$5:$B$1045))*($M1035=(C_A04a!$C$5:$C$1045))*(C_A04a!G$5:G$1045))</f>
        <v>0</v>
      </c>
      <c r="G1035" s="79">
        <f t="array" ref="G1035">SUM(($B1035=(C_A04a!$B$5:$B$1045))*($M1035=(C_A04a!$C$5:$C$1045))*(C_A04a!H$5:H$1045))+SUM(($C$662=(C_A04a!$B$5:$B$1045))*($M1035=(C_A04a!$C$5:$C$1045))*(C_A04a!H$5:H$1045))+SUM(($D$662=(C_A04a!$B$5:$B$1045))*($M1035=(C_A04a!$C$5:$C$1045))*(C_A04a!H$5:H$1045))</f>
        <v>107.741697084131</v>
      </c>
      <c r="H1035" s="79">
        <f t="array" ref="H1035">SUM(($B1035=(C_A04a!$B$5:$B$1045))*($M1035=(C_A04a!$C$5:$C$1045))*(C_A04a!I$5:I$1045))+SUM(($C$662=(C_A04a!$B$5:$B$1045))*($M1035=(C_A04a!$C$5:$C$1045))*(C_A04a!I$5:I$1045))+SUM(($D$662=(C_A04a!$B$5:$B$1045))*($M1035=(C_A04a!$C$5:$C$1045))*(C_A04a!I$5:I$1045))</f>
        <v>571.69692263045204</v>
      </c>
      <c r="I1035" s="79">
        <f t="array" ref="I1035">SUM(($B1035=(C_A04a!$B$5:$B$1045))*($M1035=(C_A04a!$C$5:$C$1045))*(C_A04a!J$5:J$1045))+SUM(($C$662=(C_A04a!$B$5:$B$1045))*($M1035=(C_A04a!$C$5:$C$1045))*(C_A04a!J$5:J$1045))+SUM(($D$662=(C_A04a!$B$5:$B$1045))*($M1035=(C_A04a!$C$5:$C$1045))*(C_A04a!J$5:J$1045))</f>
        <v>640.86095016664399</v>
      </c>
      <c r="J1035" s="79">
        <f t="array" ref="J1035">SUM(($B1035=(C_A04a!$B$5:$B$1045))*($M1035=(C_A04a!$C$5:$C$1045))*(C_A04a!K$5:K$1045))+SUM(($C$662=(C_A04a!$B$5:$B$1045))*($M1035=(C_A04a!$C$5:$C$1045))*(C_A04a!K$5:K$1045))+SUM(($D$662=(C_A04a!$B$5:$B$1045))*($M1035=(C_A04a!$C$5:$C$1045))*(C_A04a!K$5:K$1045))</f>
        <v>640.86095016664399</v>
      </c>
      <c r="K1035" s="79">
        <f t="array" ref="K1035">SUM(($B1035=(C_A04a!$B$5:$B$1045))*($M1035=(C_A04a!$C$5:$C$1045))*(C_A04a!L$5:L$1045))+SUM(($C$662=(C_A04a!$B$5:$B$1045))*($M1035=(C_A04a!$C$5:$C$1045))*(C_A04a!L$5:L$1045))+SUM(($D$662=(C_A04a!$B$5:$B$1045))*($M1035=(C_A04a!$C$5:$C$1045))*(C_A04a!L$5:L$1045))</f>
        <v>576.650607648235</v>
      </c>
      <c r="L1035" s="287"/>
      <c r="M1035" s="295" t="s">
        <v>284</v>
      </c>
      <c r="N1035" s="17"/>
      <c r="O1035" s="17"/>
    </row>
    <row r="1036" spans="1:15" x14ac:dyDescent="0.2">
      <c r="B1036" s="218" t="s">
        <v>546</v>
      </c>
      <c r="C1036" s="79">
        <f t="array" ref="C1036">SUM(($B1036=(C_A04a!$B$5:$B$1045))*($M1036=(C_A04a!$C$5:$C$1045))*(C_A04a!D$5:D$1045))+SUM(($C$662=(C_A04a!$B$5:$B$1045))*($M1036=(C_A04a!$C$5:$C$1045))*(C_A04a!D$5:D$1045))+SUM(($D$662=(C_A04a!$B$5:$B$1045))*($M1036=(C_A04a!$C$5:$C$1045))*(C_A04a!D$5:D$1045))</f>
        <v>571.34199999999998</v>
      </c>
      <c r="D1036" s="79">
        <f t="array" ref="D1036">SUM(($B1036=(C_A04a!$B$5:$B$1045))*($M1036=(C_A04a!$C$5:$C$1045))*(C_A04a!E$5:E$1045))+SUM(($C$662=(C_A04a!$B$5:$B$1045))*($M1036=(C_A04a!$C$5:$C$1045))*(C_A04a!E$5:E$1045))+SUM(($D$662=(C_A04a!$B$5:$B$1045))*($M1036=(C_A04a!$C$5:$C$1045))*(C_A04a!E$5:E$1045))</f>
        <v>397.05347489160903</v>
      </c>
      <c r="E1036" s="79">
        <f t="array" ref="E1036">SUM(($B1036=(C_A04a!$B$5:$B$1045))*($M1036=(C_A04a!$C$5:$C$1045))*(C_A04a!F$5:F$1045))+SUM(($C$662=(C_A04a!$B$5:$B$1045))*($M1036=(C_A04a!$C$5:$C$1045))*(C_A04a!F$5:F$1045))+SUM(($D$662=(C_A04a!$B$5:$B$1045))*($M1036=(C_A04a!$C$5:$C$1045))*(C_A04a!F$5:F$1045))</f>
        <v>397.05347489160903</v>
      </c>
      <c r="F1036" s="79">
        <f t="array" ref="F1036">SUM(($B1036=(C_A04a!$B$5:$B$1045))*($M1036=(C_A04a!$C$5:$C$1045))*(C_A04a!G$5:G$1045))+SUM(($C$662=(C_A04a!$B$5:$B$1045))*($M1036=(C_A04a!$C$5:$C$1045))*(C_A04a!G$5:G$1045))+SUM(($D$662=(C_A04a!$B$5:$B$1045))*($M1036=(C_A04a!$C$5:$C$1045))*(C_A04a!G$5:G$1045))</f>
        <v>397.05347489160903</v>
      </c>
      <c r="G1036" s="79">
        <f t="array" ref="G1036">SUM(($B1036=(C_A04a!$B$5:$B$1045))*($M1036=(C_A04a!$C$5:$C$1045))*(C_A04a!H$5:H$1045))+SUM(($C$662=(C_A04a!$B$5:$B$1045))*($M1036=(C_A04a!$C$5:$C$1045))*(C_A04a!H$5:H$1045))+SUM(($D$662=(C_A04a!$B$5:$B$1045))*($M1036=(C_A04a!$C$5:$C$1045))*(C_A04a!H$5:H$1045))</f>
        <v>506.507689428096</v>
      </c>
      <c r="H1036" s="79">
        <f t="array" ref="H1036">SUM(($B1036=(C_A04a!$B$5:$B$1045))*($M1036=(C_A04a!$C$5:$C$1045))*(C_A04a!I$5:I$1045))+SUM(($C$662=(C_A04a!$B$5:$B$1045))*($M1036=(C_A04a!$C$5:$C$1045))*(C_A04a!I$5:I$1045))+SUM(($D$662=(C_A04a!$B$5:$B$1045))*($M1036=(C_A04a!$C$5:$C$1045))*(C_A04a!I$5:I$1045))</f>
        <v>506.507689428096</v>
      </c>
      <c r="I1036" s="79">
        <f t="array" ref="I1036">SUM(($B1036=(C_A04a!$B$5:$B$1045))*($M1036=(C_A04a!$C$5:$C$1045))*(C_A04a!J$5:J$1045))+SUM(($C$662=(C_A04a!$B$5:$B$1045))*($M1036=(C_A04a!$C$5:$C$1045))*(C_A04a!J$5:J$1045))+SUM(($D$662=(C_A04a!$B$5:$B$1045))*($M1036=(C_A04a!$C$5:$C$1045))*(C_A04a!J$5:J$1045))</f>
        <v>635.87110749428996</v>
      </c>
      <c r="J1036" s="79">
        <f t="array" ref="J1036">SUM(($B1036=(C_A04a!$B$5:$B$1045))*($M1036=(C_A04a!$C$5:$C$1045))*(C_A04a!K$5:K$1045))+SUM(($C$662=(C_A04a!$B$5:$B$1045))*($M1036=(C_A04a!$C$5:$C$1045))*(C_A04a!K$5:K$1045))+SUM(($D$662=(C_A04a!$B$5:$B$1045))*($M1036=(C_A04a!$C$5:$C$1045))*(C_A04a!K$5:K$1045))</f>
        <v>635.87110749428996</v>
      </c>
      <c r="K1036" s="79">
        <f t="array" ref="K1036">SUM(($B1036=(C_A04a!$B$5:$B$1045))*($M1036=(C_A04a!$C$5:$C$1045))*(C_A04a!L$5:L$1045))+SUM(($C$662=(C_A04a!$B$5:$B$1045))*($M1036=(C_A04a!$C$5:$C$1045))*(C_A04a!L$5:L$1045))+SUM(($D$662=(C_A04a!$B$5:$B$1045))*($M1036=(C_A04a!$C$5:$C$1045))*(C_A04a!L$5:L$1045))</f>
        <v>635.87110749428996</v>
      </c>
      <c r="L1036" s="287"/>
      <c r="M1036" s="295" t="s">
        <v>284</v>
      </c>
      <c r="N1036" s="17"/>
      <c r="O1036" s="17"/>
    </row>
    <row r="1037" spans="1:15" x14ac:dyDescent="0.2">
      <c r="B1037" s="218" t="s">
        <v>547</v>
      </c>
      <c r="C1037" s="79">
        <f t="array" ref="C1037">SUM(($B1037=(C_A04a!$B$5:$B$1045))*($M1037=(C_A04a!$C$5:$C$1045))*(C_A04a!D$5:D$1045))+SUM(($C$662=(C_A04a!$B$5:$B$1045))*($M1037=(C_A04a!$C$5:$C$1045))*(C_A04a!D$5:D$1045))+SUM(($D$662=(C_A04a!$B$5:$B$1045))*($M1037=(C_A04a!$C$5:$C$1045))*(C_A04a!D$5:D$1045))</f>
        <v>340.72699999999998</v>
      </c>
      <c r="D1037" s="79">
        <f t="array" ref="D1037">SUM(($B1037=(C_A04a!$B$5:$B$1045))*($M1037=(C_A04a!$C$5:$C$1045))*(C_A04a!E$5:E$1045))+SUM(($C$662=(C_A04a!$B$5:$B$1045))*($M1037=(C_A04a!$C$5:$C$1045))*(C_A04a!E$5:E$1045))+SUM(($D$662=(C_A04a!$B$5:$B$1045))*($M1037=(C_A04a!$C$5:$C$1045))*(C_A04a!E$5:E$1045))</f>
        <v>170.36349999999999</v>
      </c>
      <c r="E1037" s="79">
        <f t="array" ref="E1037">SUM(($B1037=(C_A04a!$B$5:$B$1045))*($M1037=(C_A04a!$C$5:$C$1045))*(C_A04a!F$5:F$1045))+SUM(($C$662=(C_A04a!$B$5:$B$1045))*($M1037=(C_A04a!$C$5:$C$1045))*(C_A04a!F$5:F$1045))+SUM(($D$662=(C_A04a!$B$5:$B$1045))*($M1037=(C_A04a!$C$5:$C$1045))*(C_A04a!F$5:F$1045))</f>
        <v>170.36349999999999</v>
      </c>
      <c r="F1037" s="79">
        <f t="array" ref="F1037">SUM(($B1037=(C_A04a!$B$5:$B$1045))*($M1037=(C_A04a!$C$5:$C$1045))*(C_A04a!G$5:G$1045))+SUM(($C$662=(C_A04a!$B$5:$B$1045))*($M1037=(C_A04a!$C$5:$C$1045))*(C_A04a!G$5:G$1045))+SUM(($D$662=(C_A04a!$B$5:$B$1045))*($M1037=(C_A04a!$C$5:$C$1045))*(C_A04a!G$5:G$1045))</f>
        <v>167.22652948857299</v>
      </c>
      <c r="G1037" s="79">
        <f t="array" ref="G1037">SUM(($B1037=(C_A04a!$B$5:$B$1045))*($M1037=(C_A04a!$C$5:$C$1045))*(C_A04a!H$5:H$1045))+SUM(($C$662=(C_A04a!$B$5:$B$1045))*($M1037=(C_A04a!$C$5:$C$1045))*(C_A04a!H$5:H$1045))+SUM(($D$662=(C_A04a!$B$5:$B$1045))*($M1037=(C_A04a!$C$5:$C$1045))*(C_A04a!H$5:H$1045))</f>
        <v>170.36349999999999</v>
      </c>
      <c r="H1037" s="79">
        <f t="array" ref="H1037">SUM(($B1037=(C_A04a!$B$5:$B$1045))*($M1037=(C_A04a!$C$5:$C$1045))*(C_A04a!I$5:I$1045))+SUM(($C$662=(C_A04a!$B$5:$B$1045))*($M1037=(C_A04a!$C$5:$C$1045))*(C_A04a!I$5:I$1045))+SUM(($D$662=(C_A04a!$B$5:$B$1045))*($M1037=(C_A04a!$C$5:$C$1045))*(C_A04a!I$5:I$1045))</f>
        <v>170.36349999999999</v>
      </c>
      <c r="I1037" s="79">
        <f t="array" ref="I1037">SUM(($B1037=(C_A04a!$B$5:$B$1045))*($M1037=(C_A04a!$C$5:$C$1045))*(C_A04a!J$5:J$1045))+SUM(($C$662=(C_A04a!$B$5:$B$1045))*($M1037=(C_A04a!$C$5:$C$1045))*(C_A04a!J$5:J$1045))+SUM(($D$662=(C_A04a!$B$5:$B$1045))*($M1037=(C_A04a!$C$5:$C$1045))*(C_A04a!J$5:J$1045))</f>
        <v>302.39817959853201</v>
      </c>
      <c r="J1037" s="79">
        <f t="array" ref="J1037">SUM(($B1037=(C_A04a!$B$5:$B$1045))*($M1037=(C_A04a!$C$5:$C$1045))*(C_A04a!K$5:K$1045))+SUM(($C$662=(C_A04a!$B$5:$B$1045))*($M1037=(C_A04a!$C$5:$C$1045))*(C_A04a!K$5:K$1045))+SUM(($D$662=(C_A04a!$B$5:$B$1045))*($M1037=(C_A04a!$C$5:$C$1045))*(C_A04a!K$5:K$1045))</f>
        <v>368.27498053798001</v>
      </c>
      <c r="K1037" s="79">
        <f t="array" ref="K1037">SUM(($B1037=(C_A04a!$B$5:$B$1045))*($M1037=(C_A04a!$C$5:$C$1045))*(C_A04a!L$5:L$1045))+SUM(($C$662=(C_A04a!$B$5:$B$1045))*($M1037=(C_A04a!$C$5:$C$1045))*(C_A04a!L$5:L$1045))+SUM(($D$662=(C_A04a!$B$5:$B$1045))*($M1037=(C_A04a!$C$5:$C$1045))*(C_A04a!L$5:L$1045))</f>
        <v>368.27498053798001</v>
      </c>
      <c r="L1037" s="287"/>
      <c r="M1037" s="295" t="s">
        <v>284</v>
      </c>
      <c r="N1037" s="17"/>
      <c r="O1037" s="17"/>
    </row>
    <row r="1038" spans="1:15" x14ac:dyDescent="0.2">
      <c r="B1038" s="218" t="s">
        <v>548</v>
      </c>
      <c r="C1038" s="79">
        <f t="array" ref="C1038">SUM(($B1038=(C_A04a!$B$5:$B$1045))*($M1038=(C_A04a!$C$5:$C$1045))*(C_A04a!D$5:D$1045))+SUM(($C$662=(C_A04a!$B$5:$B$1045))*($M1038=(C_A04a!$C$5:$C$1045))*(C_A04a!D$5:D$1045))+SUM(($D$662=(C_A04a!$B$5:$B$1045))*($M1038=(C_A04a!$C$5:$C$1045))*(C_A04a!D$5:D$1045))</f>
        <v>1239.933</v>
      </c>
      <c r="D1038" s="79">
        <f t="array" ref="D1038">SUM(($B1038=(C_A04a!$B$5:$B$1045))*($M1038=(C_A04a!$C$5:$C$1045))*(C_A04a!E$5:E$1045))+SUM(($C$662=(C_A04a!$B$5:$B$1045))*($M1038=(C_A04a!$C$5:$C$1045))*(C_A04a!E$5:E$1045))+SUM(($D$662=(C_A04a!$B$5:$B$1045))*($M1038=(C_A04a!$C$5:$C$1045))*(C_A04a!E$5:E$1045))</f>
        <v>619.9665</v>
      </c>
      <c r="E1038" s="79">
        <f t="array" ref="E1038">SUM(($B1038=(C_A04a!$B$5:$B$1045))*($M1038=(C_A04a!$C$5:$C$1045))*(C_A04a!F$5:F$1045))+SUM(($C$662=(C_A04a!$B$5:$B$1045))*($M1038=(C_A04a!$C$5:$C$1045))*(C_A04a!F$5:F$1045))+SUM(($D$662=(C_A04a!$B$5:$B$1045))*($M1038=(C_A04a!$C$5:$C$1045))*(C_A04a!F$5:F$1045))</f>
        <v>619.9665</v>
      </c>
      <c r="F1038" s="79">
        <f t="array" ref="F1038">SUM(($B1038=(C_A04a!$B$5:$B$1045))*($M1038=(C_A04a!$C$5:$C$1045))*(C_A04a!G$5:G$1045))+SUM(($C$662=(C_A04a!$B$5:$B$1045))*($M1038=(C_A04a!$C$5:$C$1045))*(C_A04a!G$5:G$1045))+SUM(($D$662=(C_A04a!$B$5:$B$1045))*($M1038=(C_A04a!$C$5:$C$1045))*(C_A04a!G$5:G$1045))</f>
        <v>516.65541666666695</v>
      </c>
      <c r="G1038" s="79">
        <f t="array" ref="G1038">SUM(($B1038=(C_A04a!$B$5:$B$1045))*($M1038=(C_A04a!$C$5:$C$1045))*(C_A04a!H$5:H$1045))+SUM(($C$662=(C_A04a!$B$5:$B$1045))*($M1038=(C_A04a!$C$5:$C$1045))*(C_A04a!H$5:H$1045))+SUM(($D$662=(C_A04a!$B$5:$B$1045))*($M1038=(C_A04a!$C$5:$C$1045))*(C_A04a!H$5:H$1045))</f>
        <v>413.344333333333</v>
      </c>
      <c r="H1038" s="79">
        <f t="array" ref="H1038">SUM(($B1038=(C_A04a!$B$5:$B$1045))*($M1038=(C_A04a!$C$5:$C$1045))*(C_A04a!I$5:I$1045))+SUM(($C$662=(C_A04a!$B$5:$B$1045))*($M1038=(C_A04a!$C$5:$C$1045))*(C_A04a!I$5:I$1045))+SUM(($D$662=(C_A04a!$B$5:$B$1045))*($M1038=(C_A04a!$C$5:$C$1045))*(C_A04a!I$5:I$1045))</f>
        <v>310.03325000000001</v>
      </c>
      <c r="I1038" s="79">
        <f t="array" ref="I1038">SUM(($B1038=(C_A04a!$B$5:$B$1045))*($M1038=(C_A04a!$C$5:$C$1045))*(C_A04a!J$5:J$1045))+SUM(($C$662=(C_A04a!$B$5:$B$1045))*($M1038=(C_A04a!$C$5:$C$1045))*(C_A04a!J$5:J$1045))+SUM(($D$662=(C_A04a!$B$5:$B$1045))*($M1038=(C_A04a!$C$5:$C$1045))*(C_A04a!J$5:J$1045))</f>
        <v>286.18830203180499</v>
      </c>
      <c r="J1038" s="79">
        <f t="array" ref="J1038">SUM(($B1038=(C_A04a!$B$5:$B$1045))*($M1038=(C_A04a!$C$5:$C$1045))*(C_A04a!K$5:K$1045))+SUM(($C$662=(C_A04a!$B$5:$B$1045))*($M1038=(C_A04a!$C$5:$C$1045))*(C_A04a!K$5:K$1045))+SUM(($D$662=(C_A04a!$B$5:$B$1045))*($M1038=(C_A04a!$C$5:$C$1045))*(C_A04a!K$5:K$1045))</f>
        <v>286.18830203180499</v>
      </c>
      <c r="K1038" s="79">
        <f t="array" ref="K1038">SUM(($B1038=(C_A04a!$B$5:$B$1045))*($M1038=(C_A04a!$C$5:$C$1045))*(C_A04a!L$5:L$1045))+SUM(($C$662=(C_A04a!$B$5:$B$1045))*($M1038=(C_A04a!$C$5:$C$1045))*(C_A04a!L$5:L$1045))+SUM(($D$662=(C_A04a!$B$5:$B$1045))*($M1038=(C_A04a!$C$5:$C$1045))*(C_A04a!L$5:L$1045))</f>
        <v>264.88445738420199</v>
      </c>
      <c r="L1038" s="287"/>
      <c r="M1038" s="295" t="s">
        <v>284</v>
      </c>
      <c r="N1038" s="17"/>
      <c r="O1038" s="17"/>
    </row>
    <row r="1039" spans="1:15" x14ac:dyDescent="0.2">
      <c r="B1039" s="218" t="s">
        <v>549</v>
      </c>
      <c r="C1039" s="79">
        <f t="array" ref="C1039">SUM(($B1039=(C_A04a!$B$5:$B$1045))*($M1039=(C_A04a!$C$5:$C$1045))*(C_A04a!D$5:D$1045))+SUM(($C$662=(C_A04a!$B$5:$B$1045))*($M1039=(C_A04a!$C$5:$C$1045))*(C_A04a!D$5:D$1045))+SUM(($D$662=(C_A04a!$B$5:$B$1045))*($M1039=(C_A04a!$C$5:$C$1045))*(C_A04a!D$5:D$1045))</f>
        <v>158.212019552893</v>
      </c>
      <c r="D1039" s="79">
        <f t="array" ref="D1039">SUM(($B1039=(C_A04a!$B$5:$B$1045))*($M1039=(C_A04a!$C$5:$C$1045))*(C_A04a!E$5:E$1045))+SUM(($C$662=(C_A04a!$B$5:$B$1045))*($M1039=(C_A04a!$C$5:$C$1045))*(C_A04a!E$5:E$1045))+SUM(($D$662=(C_A04a!$B$5:$B$1045))*($M1039=(C_A04a!$C$5:$C$1045))*(C_A04a!E$5:E$1045))</f>
        <v>634.22793680332302</v>
      </c>
      <c r="E1039" s="79">
        <f t="array" ref="E1039">SUM(($B1039=(C_A04a!$B$5:$B$1045))*($M1039=(C_A04a!$C$5:$C$1045))*(C_A04a!F$5:F$1045))+SUM(($C$662=(C_A04a!$B$5:$B$1045))*($M1039=(C_A04a!$C$5:$C$1045))*(C_A04a!F$5:F$1045))+SUM(($D$662=(C_A04a!$B$5:$B$1045))*($M1039=(C_A04a!$C$5:$C$1045))*(C_A04a!F$5:F$1045))</f>
        <v>245.96150260960201</v>
      </c>
      <c r="F1039" s="79">
        <f t="array" ref="F1039">SUM(($B1039=(C_A04a!$B$5:$B$1045))*($M1039=(C_A04a!$C$5:$C$1045))*(C_A04a!G$5:G$1045))+SUM(($C$662=(C_A04a!$B$5:$B$1045))*($M1039=(C_A04a!$C$5:$C$1045))*(C_A04a!G$5:G$1045))+SUM(($D$662=(C_A04a!$B$5:$B$1045))*($M1039=(C_A04a!$C$5:$C$1045))*(C_A04a!G$5:G$1045))</f>
        <v>510.56793894619</v>
      </c>
      <c r="G1039" s="79">
        <f t="array" ref="G1039">SUM(($B1039=(C_A04a!$B$5:$B$1045))*($M1039=(C_A04a!$C$5:$C$1045))*(C_A04a!H$5:H$1045))+SUM(($C$662=(C_A04a!$B$5:$B$1045))*($M1039=(C_A04a!$C$5:$C$1045))*(C_A04a!H$5:H$1045))+SUM(($D$662=(C_A04a!$B$5:$B$1045))*($M1039=(C_A04a!$C$5:$C$1045))*(C_A04a!H$5:H$1045))</f>
        <v>495.486763750188</v>
      </c>
      <c r="H1039" s="79">
        <f t="array" ref="H1039">SUM(($B1039=(C_A04a!$B$5:$B$1045))*($M1039=(C_A04a!$C$5:$C$1045))*(C_A04a!I$5:I$1045))+SUM(($C$662=(C_A04a!$B$5:$B$1045))*($M1039=(C_A04a!$C$5:$C$1045))*(C_A04a!I$5:I$1045))+SUM(($D$662=(C_A04a!$B$5:$B$1045))*($M1039=(C_A04a!$C$5:$C$1045))*(C_A04a!I$5:I$1045))</f>
        <v>701.44107346912699</v>
      </c>
      <c r="I1039" s="79">
        <f t="array" ref="I1039">SUM(($B1039=(C_A04a!$B$5:$B$1045))*($M1039=(C_A04a!$C$5:$C$1045))*(C_A04a!J$5:J$1045))+SUM(($C$662=(C_A04a!$B$5:$B$1045))*($M1039=(C_A04a!$C$5:$C$1045))*(C_A04a!J$5:J$1045))+SUM(($D$662=(C_A04a!$B$5:$B$1045))*($M1039=(C_A04a!$C$5:$C$1045))*(C_A04a!J$5:J$1045))</f>
        <v>793.90986716150701</v>
      </c>
      <c r="J1039" s="79">
        <f t="array" ref="J1039">SUM(($B1039=(C_A04a!$B$5:$B$1045))*($M1039=(C_A04a!$C$5:$C$1045))*(C_A04a!K$5:K$1045))+SUM(($C$662=(C_A04a!$B$5:$B$1045))*($M1039=(C_A04a!$C$5:$C$1045))*(C_A04a!K$5:K$1045))+SUM(($D$662=(C_A04a!$B$5:$B$1045))*($M1039=(C_A04a!$C$5:$C$1045))*(C_A04a!K$5:K$1045))</f>
        <v>932.50847746870602</v>
      </c>
      <c r="K1039" s="79">
        <f t="array" ref="K1039">SUM(($B1039=(C_A04a!$B$5:$B$1045))*($M1039=(C_A04a!$C$5:$C$1045))*(C_A04a!L$5:L$1045))+SUM(($C$662=(C_A04a!$B$5:$B$1045))*($M1039=(C_A04a!$C$5:$C$1045))*(C_A04a!L$5:L$1045))+SUM(($D$662=(C_A04a!$B$5:$B$1045))*($M1039=(C_A04a!$C$5:$C$1045))*(C_A04a!L$5:L$1045))</f>
        <v>783.21485743104699</v>
      </c>
      <c r="L1039" s="287"/>
      <c r="M1039" s="295" t="s">
        <v>284</v>
      </c>
      <c r="N1039" s="17"/>
      <c r="O1039" s="17"/>
    </row>
    <row r="1040" spans="1:15" x14ac:dyDescent="0.2">
      <c r="B1040" s="218" t="s">
        <v>550</v>
      </c>
      <c r="C1040" s="79">
        <f t="array" ref="C1040">SUM(($B1040=(C_A04a!$B$5:$B$1045))*($M1040=(C_A04a!$C$5:$C$1045))*(C_A04a!D$5:D$1045))+SUM(($C$662=(C_A04a!$B$5:$B$1045))*($M1040=(C_A04a!$C$5:$C$1045))*(C_A04a!D$5:D$1045))+SUM(($D$662=(C_A04a!$B$5:$B$1045))*($M1040=(C_A04a!$C$5:$C$1045))*(C_A04a!D$5:D$1045))</f>
        <v>733.63900000000001</v>
      </c>
      <c r="D1040" s="79">
        <f t="array" ref="D1040">SUM(($B1040=(C_A04a!$B$5:$B$1045))*($M1040=(C_A04a!$C$5:$C$1045))*(C_A04a!E$5:E$1045))+SUM(($C$662=(C_A04a!$B$5:$B$1045))*($M1040=(C_A04a!$C$5:$C$1045))*(C_A04a!E$5:E$1045))+SUM(($D$662=(C_A04a!$B$5:$B$1045))*($M1040=(C_A04a!$C$5:$C$1045))*(C_A04a!E$5:E$1045))</f>
        <v>1054.7614869894801</v>
      </c>
      <c r="E1040" s="79">
        <f t="array" ref="E1040">SUM(($B1040=(C_A04a!$B$5:$B$1045))*($M1040=(C_A04a!$C$5:$C$1045))*(C_A04a!F$5:F$1045))+SUM(($C$662=(C_A04a!$B$5:$B$1045))*($M1040=(C_A04a!$C$5:$C$1045))*(C_A04a!F$5:F$1045))+SUM(($D$662=(C_A04a!$B$5:$B$1045))*($M1040=(C_A04a!$C$5:$C$1045))*(C_A04a!F$5:F$1045))</f>
        <v>706.35104696585597</v>
      </c>
      <c r="F1040" s="79">
        <f t="array" ref="F1040">SUM(($B1040=(C_A04a!$B$5:$B$1045))*($M1040=(C_A04a!$C$5:$C$1045))*(C_A04a!G$5:G$1045))+SUM(($C$662=(C_A04a!$B$5:$B$1045))*($M1040=(C_A04a!$C$5:$C$1045))*(C_A04a!G$5:G$1045))+SUM(($D$662=(C_A04a!$B$5:$B$1045))*($M1040=(C_A04a!$C$5:$C$1045))*(C_A04a!G$5:G$1045))</f>
        <v>661.42198519650299</v>
      </c>
      <c r="G1040" s="79">
        <f t="array" ref="G1040">SUM(($B1040=(C_A04a!$B$5:$B$1045))*($M1040=(C_A04a!$C$5:$C$1045))*(C_A04a!H$5:H$1045))+SUM(($C$662=(C_A04a!$B$5:$B$1045))*($M1040=(C_A04a!$C$5:$C$1045))*(C_A04a!H$5:H$1045))+SUM(($D$662=(C_A04a!$B$5:$B$1045))*($M1040=(C_A04a!$C$5:$C$1045))*(C_A04a!H$5:H$1045))</f>
        <v>244.57966666666701</v>
      </c>
      <c r="H1040" s="79">
        <f t="array" ref="H1040">SUM(($B1040=(C_A04a!$B$5:$B$1045))*($M1040=(C_A04a!$C$5:$C$1045))*(C_A04a!I$5:I$1045))+SUM(($C$662=(C_A04a!$B$5:$B$1045))*($M1040=(C_A04a!$C$5:$C$1045))*(C_A04a!I$5:I$1045))+SUM(($D$662=(C_A04a!$B$5:$B$1045))*($M1040=(C_A04a!$C$5:$C$1045))*(C_A04a!I$5:I$1045))</f>
        <v>844.67181985210505</v>
      </c>
      <c r="I1040" s="79">
        <f t="array" ref="I1040">SUM(($B1040=(C_A04a!$B$5:$B$1045))*($M1040=(C_A04a!$C$5:$C$1045))*(C_A04a!J$5:J$1045))+SUM(($C$662=(C_A04a!$B$5:$B$1045))*($M1040=(C_A04a!$C$5:$C$1045))*(C_A04a!J$5:J$1045))+SUM(($D$662=(C_A04a!$B$5:$B$1045))*($M1040=(C_A04a!$C$5:$C$1045))*(C_A04a!J$5:J$1045))</f>
        <v>1054.7614869894801</v>
      </c>
      <c r="J1040" s="79">
        <f t="array" ref="J1040">SUM(($B1040=(C_A04a!$B$5:$B$1045))*($M1040=(C_A04a!$C$5:$C$1045))*(C_A04a!K$5:K$1045))+SUM(($C$662=(C_A04a!$B$5:$B$1045))*($M1040=(C_A04a!$C$5:$C$1045))*(C_A04a!K$5:K$1045))+SUM(($D$662=(C_A04a!$B$5:$B$1045))*($M1040=(C_A04a!$C$5:$C$1045))*(C_A04a!K$5:K$1045))</f>
        <v>1318.9824302325201</v>
      </c>
      <c r="K1040" s="79">
        <f t="array" ref="K1040">SUM(($B1040=(C_A04a!$B$5:$B$1045))*($M1040=(C_A04a!$C$5:$C$1045))*(C_A04a!L$5:L$1045))+SUM(($C$662=(C_A04a!$B$5:$B$1045))*($M1040=(C_A04a!$C$5:$C$1045))*(C_A04a!L$5:L$1045))+SUM(($D$662=(C_A04a!$B$5:$B$1045))*($M1040=(C_A04a!$C$5:$C$1045))*(C_A04a!L$5:L$1045))</f>
        <v>1308.3754955176</v>
      </c>
      <c r="L1040" s="287"/>
      <c r="M1040" s="295" t="s">
        <v>284</v>
      </c>
      <c r="N1040" s="17"/>
      <c r="O1040" s="17"/>
    </row>
    <row r="1041" spans="1:15" x14ac:dyDescent="0.2">
      <c r="B1041" s="218" t="s">
        <v>551</v>
      </c>
      <c r="C1041" s="79">
        <f t="array" ref="C1041">SUM(($B1041=(C_A04a!$B$5:$B$1045))*($M1041=(C_A04a!$C$5:$C$1045))*(C_A04a!D$5:D$1045))+SUM(($C$662=(C_A04a!$B$5:$B$1045))*($M1041=(C_A04a!$C$5:$C$1045))*(C_A04a!D$5:D$1045))+SUM(($D$662=(C_A04a!$B$5:$B$1045))*($M1041=(C_A04a!$C$5:$C$1045))*(C_A04a!D$5:D$1045))</f>
        <v>0</v>
      </c>
      <c r="D1041" s="79">
        <f t="array" ref="D1041">SUM(($B1041=(C_A04a!$B$5:$B$1045))*($M1041=(C_A04a!$C$5:$C$1045))*(C_A04a!E$5:E$1045))+SUM(($C$662=(C_A04a!$B$5:$B$1045))*($M1041=(C_A04a!$C$5:$C$1045))*(C_A04a!E$5:E$1045))+SUM(($D$662=(C_A04a!$B$5:$B$1045))*($M1041=(C_A04a!$C$5:$C$1045))*(C_A04a!E$5:E$1045))</f>
        <v>0</v>
      </c>
      <c r="E1041" s="79">
        <f t="array" ref="E1041">SUM(($B1041=(C_A04a!$B$5:$B$1045))*($M1041=(C_A04a!$C$5:$C$1045))*(C_A04a!F$5:F$1045))+SUM(($C$662=(C_A04a!$B$5:$B$1045))*($M1041=(C_A04a!$C$5:$C$1045))*(C_A04a!F$5:F$1045))+SUM(($D$662=(C_A04a!$B$5:$B$1045))*($M1041=(C_A04a!$C$5:$C$1045))*(C_A04a!F$5:F$1045))</f>
        <v>0</v>
      </c>
      <c r="F1041" s="79">
        <f t="array" ref="F1041">SUM(($B1041=(C_A04a!$B$5:$B$1045))*($M1041=(C_A04a!$C$5:$C$1045))*(C_A04a!G$5:G$1045))+SUM(($C$662=(C_A04a!$B$5:$B$1045))*($M1041=(C_A04a!$C$5:$C$1045))*(C_A04a!G$5:G$1045))+SUM(($D$662=(C_A04a!$B$5:$B$1045))*($M1041=(C_A04a!$C$5:$C$1045))*(C_A04a!G$5:G$1045))</f>
        <v>0</v>
      </c>
      <c r="G1041" s="79">
        <f t="array" ref="G1041">SUM(($B1041=(C_A04a!$B$5:$B$1045))*($M1041=(C_A04a!$C$5:$C$1045))*(C_A04a!H$5:H$1045))+SUM(($C$662=(C_A04a!$B$5:$B$1045))*($M1041=(C_A04a!$C$5:$C$1045))*(C_A04a!H$5:H$1045))+SUM(($D$662=(C_A04a!$B$5:$B$1045))*($M1041=(C_A04a!$C$5:$C$1045))*(C_A04a!H$5:H$1045))</f>
        <v>0</v>
      </c>
      <c r="H1041" s="79">
        <f t="array" ref="H1041">SUM(($B1041=(C_A04a!$B$5:$B$1045))*($M1041=(C_A04a!$C$5:$C$1045))*(C_A04a!I$5:I$1045))+SUM(($C$662=(C_A04a!$B$5:$B$1045))*($M1041=(C_A04a!$C$5:$C$1045))*(C_A04a!I$5:I$1045))+SUM(($D$662=(C_A04a!$B$5:$B$1045))*($M1041=(C_A04a!$C$5:$C$1045))*(C_A04a!I$5:I$1045))</f>
        <v>0</v>
      </c>
      <c r="I1041" s="79">
        <f t="array" ref="I1041">SUM(($B1041=(C_A04a!$B$5:$B$1045))*($M1041=(C_A04a!$C$5:$C$1045))*(C_A04a!J$5:J$1045))+SUM(($C$662=(C_A04a!$B$5:$B$1045))*($M1041=(C_A04a!$C$5:$C$1045))*(C_A04a!J$5:J$1045))+SUM(($D$662=(C_A04a!$B$5:$B$1045))*($M1041=(C_A04a!$C$5:$C$1045))*(C_A04a!J$5:J$1045))</f>
        <v>0</v>
      </c>
      <c r="J1041" s="79">
        <f t="array" ref="J1041">SUM(($B1041=(C_A04a!$B$5:$B$1045))*($M1041=(C_A04a!$C$5:$C$1045))*(C_A04a!K$5:K$1045))+SUM(($C$662=(C_A04a!$B$5:$B$1045))*($M1041=(C_A04a!$C$5:$C$1045))*(C_A04a!K$5:K$1045))+SUM(($D$662=(C_A04a!$B$5:$B$1045))*($M1041=(C_A04a!$C$5:$C$1045))*(C_A04a!K$5:K$1045))</f>
        <v>0</v>
      </c>
      <c r="K1041" s="79">
        <f t="array" ref="K1041">SUM(($B1041=(C_A04a!$B$5:$B$1045))*($M1041=(C_A04a!$C$5:$C$1045))*(C_A04a!L$5:L$1045))+SUM(($C$662=(C_A04a!$B$5:$B$1045))*($M1041=(C_A04a!$C$5:$C$1045))*(C_A04a!L$5:L$1045))+SUM(($D$662=(C_A04a!$B$5:$B$1045))*($M1041=(C_A04a!$C$5:$C$1045))*(C_A04a!L$5:L$1045))</f>
        <v>0</v>
      </c>
      <c r="L1041" s="287"/>
      <c r="M1041" s="295" t="s">
        <v>284</v>
      </c>
      <c r="N1041" s="17"/>
      <c r="O1041" s="17"/>
    </row>
    <row r="1042" spans="1:15" x14ac:dyDescent="0.2">
      <c r="B1042" s="218" t="s">
        <v>552</v>
      </c>
      <c r="C1042" s="79">
        <f t="array" ref="C1042">SUM(($B1042=(C_A04a!$B$5:$B$1045))*($M1042=(C_A04a!$C$5:$C$1045))*(C_A04a!D$5:D$1045))+SUM(($C$662=(C_A04a!$B$5:$B$1045))*($M1042=(C_A04a!$C$5:$C$1045))*(C_A04a!D$5:D$1045))+SUM(($D$662=(C_A04a!$B$5:$B$1045))*($M1042=(C_A04a!$C$5:$C$1045))*(C_A04a!D$5:D$1045))</f>
        <v>0</v>
      </c>
      <c r="D1042" s="79">
        <f t="array" ref="D1042">SUM(($B1042=(C_A04a!$B$5:$B$1045))*($M1042=(C_A04a!$C$5:$C$1045))*(C_A04a!E$5:E$1045))+SUM(($C$662=(C_A04a!$B$5:$B$1045))*($M1042=(C_A04a!$C$5:$C$1045))*(C_A04a!E$5:E$1045))+SUM(($D$662=(C_A04a!$B$5:$B$1045))*($M1042=(C_A04a!$C$5:$C$1045))*(C_A04a!E$5:E$1045))</f>
        <v>0</v>
      </c>
      <c r="E1042" s="79">
        <f t="array" ref="E1042">SUM(($B1042=(C_A04a!$B$5:$B$1045))*($M1042=(C_A04a!$C$5:$C$1045))*(C_A04a!F$5:F$1045))+SUM(($C$662=(C_A04a!$B$5:$B$1045))*($M1042=(C_A04a!$C$5:$C$1045))*(C_A04a!F$5:F$1045))+SUM(($D$662=(C_A04a!$B$5:$B$1045))*($M1042=(C_A04a!$C$5:$C$1045))*(C_A04a!F$5:F$1045))</f>
        <v>0</v>
      </c>
      <c r="F1042" s="79">
        <f t="array" ref="F1042">SUM(($B1042=(C_A04a!$B$5:$B$1045))*($M1042=(C_A04a!$C$5:$C$1045))*(C_A04a!G$5:G$1045))+SUM(($C$662=(C_A04a!$B$5:$B$1045))*($M1042=(C_A04a!$C$5:$C$1045))*(C_A04a!G$5:G$1045))+SUM(($D$662=(C_A04a!$B$5:$B$1045))*($M1042=(C_A04a!$C$5:$C$1045))*(C_A04a!G$5:G$1045))</f>
        <v>0</v>
      </c>
      <c r="G1042" s="79">
        <f t="array" ref="G1042">SUM(($B1042=(C_A04a!$B$5:$B$1045))*($M1042=(C_A04a!$C$5:$C$1045))*(C_A04a!H$5:H$1045))+SUM(($C$662=(C_A04a!$B$5:$B$1045))*($M1042=(C_A04a!$C$5:$C$1045))*(C_A04a!H$5:H$1045))+SUM(($D$662=(C_A04a!$B$5:$B$1045))*($M1042=(C_A04a!$C$5:$C$1045))*(C_A04a!H$5:H$1045))</f>
        <v>0</v>
      </c>
      <c r="H1042" s="79">
        <f t="array" ref="H1042">SUM(($B1042=(C_A04a!$B$5:$B$1045))*($M1042=(C_A04a!$C$5:$C$1045))*(C_A04a!I$5:I$1045))+SUM(($C$662=(C_A04a!$B$5:$B$1045))*($M1042=(C_A04a!$C$5:$C$1045))*(C_A04a!I$5:I$1045))+SUM(($D$662=(C_A04a!$B$5:$B$1045))*($M1042=(C_A04a!$C$5:$C$1045))*(C_A04a!I$5:I$1045))</f>
        <v>0</v>
      </c>
      <c r="I1042" s="79">
        <f t="array" ref="I1042">SUM(($B1042=(C_A04a!$B$5:$B$1045))*($M1042=(C_A04a!$C$5:$C$1045))*(C_A04a!J$5:J$1045))+SUM(($C$662=(C_A04a!$B$5:$B$1045))*($M1042=(C_A04a!$C$5:$C$1045))*(C_A04a!J$5:J$1045))+SUM(($D$662=(C_A04a!$B$5:$B$1045))*($M1042=(C_A04a!$C$5:$C$1045))*(C_A04a!J$5:J$1045))</f>
        <v>0</v>
      </c>
      <c r="J1042" s="79">
        <f t="array" ref="J1042">SUM(($B1042=(C_A04a!$B$5:$B$1045))*($M1042=(C_A04a!$C$5:$C$1045))*(C_A04a!K$5:K$1045))+SUM(($C$662=(C_A04a!$B$5:$B$1045))*($M1042=(C_A04a!$C$5:$C$1045))*(C_A04a!K$5:K$1045))+SUM(($D$662=(C_A04a!$B$5:$B$1045))*($M1042=(C_A04a!$C$5:$C$1045))*(C_A04a!K$5:K$1045))</f>
        <v>0</v>
      </c>
      <c r="K1042" s="79">
        <f t="array" ref="K1042">SUM(($B1042=(C_A04a!$B$5:$B$1045))*($M1042=(C_A04a!$C$5:$C$1045))*(C_A04a!L$5:L$1045))+SUM(($C$662=(C_A04a!$B$5:$B$1045))*($M1042=(C_A04a!$C$5:$C$1045))*(C_A04a!L$5:L$1045))+SUM(($D$662=(C_A04a!$B$5:$B$1045))*($M1042=(C_A04a!$C$5:$C$1045))*(C_A04a!L$5:L$1045))</f>
        <v>0</v>
      </c>
      <c r="L1042" s="287"/>
      <c r="M1042" s="295" t="s">
        <v>284</v>
      </c>
      <c r="N1042" s="17"/>
      <c r="O1042" s="17"/>
    </row>
    <row r="1043" spans="1:15" x14ac:dyDescent="0.2">
      <c r="B1043" s="218"/>
      <c r="C1043" s="79"/>
      <c r="D1043" s="79"/>
      <c r="E1043" s="79"/>
      <c r="F1043" s="79"/>
      <c r="G1043" s="79"/>
      <c r="H1043" s="79"/>
      <c r="I1043" s="79"/>
      <c r="J1043" s="79"/>
      <c r="K1043" s="79"/>
      <c r="L1043" s="287"/>
      <c r="M1043" s="295" t="s">
        <v>284</v>
      </c>
      <c r="N1043" s="17"/>
      <c r="O1043" s="17"/>
    </row>
    <row r="1044" spans="1:15" x14ac:dyDescent="0.2">
      <c r="B1044" s="218"/>
      <c r="C1044" s="79"/>
      <c r="D1044" s="79"/>
      <c r="E1044" s="79"/>
      <c r="F1044" s="79"/>
      <c r="G1044" s="79"/>
      <c r="H1044" s="79"/>
      <c r="I1044" s="79"/>
      <c r="J1044" s="79"/>
      <c r="K1044" s="79"/>
      <c r="L1044" s="287"/>
      <c r="M1044" s="295" t="s">
        <v>284</v>
      </c>
      <c r="N1044" s="17"/>
      <c r="O1044" s="17"/>
    </row>
    <row r="1045" spans="1:15" x14ac:dyDescent="0.2">
      <c r="B1045" s="218"/>
      <c r="C1045" s="79"/>
      <c r="D1045" s="79"/>
      <c r="E1045" s="79"/>
      <c r="F1045" s="79"/>
      <c r="G1045" s="79"/>
      <c r="H1045" s="79"/>
      <c r="I1045" s="79"/>
      <c r="J1045" s="79"/>
      <c r="K1045" s="79"/>
      <c r="L1045" s="287"/>
      <c r="M1045" s="295" t="s">
        <v>284</v>
      </c>
      <c r="N1045" s="17"/>
      <c r="O1045" s="17"/>
    </row>
    <row r="1046" spans="1:15" x14ac:dyDescent="0.2">
      <c r="B1046" s="218"/>
      <c r="C1046" s="79"/>
      <c r="D1046" s="79"/>
      <c r="E1046" s="79"/>
      <c r="F1046" s="79"/>
      <c r="G1046" s="79"/>
      <c r="H1046" s="79"/>
      <c r="I1046" s="79"/>
      <c r="J1046" s="79"/>
      <c r="K1046" s="79"/>
      <c r="L1046" s="287"/>
      <c r="M1046" s="295" t="s">
        <v>284</v>
      </c>
      <c r="N1046" s="17"/>
      <c r="O1046" s="17"/>
    </row>
    <row r="1047" spans="1:15" x14ac:dyDescent="0.2">
      <c r="B1047" s="218"/>
      <c r="C1047" s="79"/>
      <c r="D1047" s="79"/>
      <c r="E1047" s="79"/>
      <c r="F1047" s="79"/>
      <c r="G1047" s="79"/>
      <c r="H1047" s="79"/>
      <c r="I1047" s="79"/>
      <c r="J1047" s="79"/>
      <c r="K1047" s="79"/>
      <c r="L1047" s="287"/>
      <c r="M1047" s="295" t="s">
        <v>284</v>
      </c>
      <c r="N1047" s="17"/>
      <c r="O1047" s="17"/>
    </row>
    <row r="1048" spans="1:15" x14ac:dyDescent="0.2">
      <c r="B1048" s="109" t="s">
        <v>10</v>
      </c>
      <c r="C1048" s="110">
        <f t="shared" ref="C1048:K1048" si="138">SUM(C1032:C1047)</f>
        <v>5465.0079762285577</v>
      </c>
      <c r="D1048" s="110">
        <f t="shared" si="138"/>
        <v>6826.8344292383736</v>
      </c>
      <c r="E1048" s="110">
        <f t="shared" si="138"/>
        <v>5942.690211528552</v>
      </c>
      <c r="F1048" s="110">
        <f t="shared" si="138"/>
        <v>4374.5840491060708</v>
      </c>
      <c r="G1048" s="110">
        <f t="shared" si="138"/>
        <v>4434.2644724822312</v>
      </c>
      <c r="H1048" s="110">
        <f t="shared" si="138"/>
        <v>6890.6682105549862</v>
      </c>
      <c r="I1048" s="110">
        <f t="shared" si="138"/>
        <v>7712.7720940527979</v>
      </c>
      <c r="J1048" s="110">
        <f t="shared" si="138"/>
        <v>8418.0097329835444</v>
      </c>
      <c r="K1048" s="110">
        <f t="shared" si="138"/>
        <v>7878.7657599063141</v>
      </c>
      <c r="L1048" s="183"/>
      <c r="M1048" s="296"/>
      <c r="N1048" s="17"/>
      <c r="O1048" s="17"/>
    </row>
    <row r="1049" spans="1:15" x14ac:dyDescent="0.2">
      <c r="B1049" s="14"/>
      <c r="C1049" s="14"/>
      <c r="D1049" s="14"/>
      <c r="E1049" s="14"/>
      <c r="F1049" s="14"/>
      <c r="G1049" s="14"/>
      <c r="H1049" s="14"/>
      <c r="I1049" s="14"/>
      <c r="J1049" s="14"/>
      <c r="K1049"/>
      <c r="N1049" s="17"/>
      <c r="O1049" s="17"/>
    </row>
    <row r="1050" spans="1:15" x14ac:dyDescent="0.2">
      <c r="A1050" s="2" t="s">
        <v>482</v>
      </c>
      <c r="B1050" s="277" t="s">
        <v>357</v>
      </c>
      <c r="C1050" s="14"/>
      <c r="D1050" s="14"/>
      <c r="E1050" s="14"/>
      <c r="F1050" s="14"/>
      <c r="G1050" s="14"/>
      <c r="H1050" s="14"/>
      <c r="I1050" s="14"/>
      <c r="J1050" s="14"/>
      <c r="K1050"/>
      <c r="N1050" s="17"/>
      <c r="O1050" s="17"/>
    </row>
    <row r="1051" spans="1:15" ht="16" thickBot="1" x14ac:dyDescent="0.25">
      <c r="B1051" s="66"/>
      <c r="C1051" s="263">
        <v>2010</v>
      </c>
      <c r="D1051" s="263">
        <v>2015</v>
      </c>
      <c r="E1051" s="263">
        <v>2020</v>
      </c>
      <c r="F1051" s="263">
        <v>2025</v>
      </c>
      <c r="G1051" s="263">
        <v>2030</v>
      </c>
      <c r="H1051" s="263">
        <v>2035</v>
      </c>
      <c r="I1051" s="263">
        <v>2040</v>
      </c>
      <c r="J1051" s="263">
        <v>2045</v>
      </c>
      <c r="K1051" s="263">
        <v>2050</v>
      </c>
      <c r="L1051" s="294"/>
      <c r="N1051" s="17"/>
      <c r="O1051" s="17"/>
    </row>
    <row r="1052" spans="1:15" x14ac:dyDescent="0.2">
      <c r="B1052" s="218" t="s">
        <v>542</v>
      </c>
      <c r="C1052" s="72">
        <f t="array" ref="C1052">SUM(($B1052=(C_A04b!$B$5:$B$1073))*($M1052=(C_A04b!$C$5:$C$1073))*(C_A04b!D$5:D$1073))+SUM(($C$680=(C_A04b!$B$5:$B$1073))*($M1052=(C_A04b!$C$5:$C$1073))*(C_A04b!D$5:D$1073))+SUM(($D$680=(C_A04b!$B$5:$B$1073))*($M1052=(C_A04b!$C$5:$C$1073))*(C_A04b!D$5:D$1073))</f>
        <v>0</v>
      </c>
      <c r="D1052" s="72">
        <f t="array" ref="D1052">SUM(($B1052=(C_A04b!$B$5:$B$1073))*($M1052=(C_A04b!$C$5:$C$1073))*(C_A04b!E$5:E$1073))+SUM(($C$680=(C_A04b!$B$5:$B$1073))*($M1052=(C_A04b!$C$5:$C$1073))*(C_A04b!E$5:E$1073))+SUM(($D$680=(C_A04b!$B$5:$B$1073))*($M1052=(C_A04b!$C$5:$C$1073))*(C_A04b!E$5:E$1073))</f>
        <v>0</v>
      </c>
      <c r="E1052" s="72">
        <f t="array" ref="E1052">SUM(($B1052=(C_A04b!$B$5:$B$1073))*($M1052=(C_A04b!$C$5:$C$1073))*(C_A04b!F$5:F$1073))+SUM(($C$680=(C_A04b!$B$5:$B$1073))*($M1052=(C_A04b!$C$5:$C$1073))*(C_A04b!F$5:F$1073))+SUM(($D$680=(C_A04b!$B$5:$B$1073))*($M1052=(C_A04b!$C$5:$C$1073))*(C_A04b!F$5:F$1073))</f>
        <v>0</v>
      </c>
      <c r="F1052" s="72">
        <f t="array" ref="F1052">SUM(($B1052=(C_A04b!$B$5:$B$1073))*($M1052=(C_A04b!$C$5:$C$1073))*(C_A04b!G$5:G$1073))+SUM(($C$680=(C_A04b!$B$5:$B$1073))*($M1052=(C_A04b!$C$5:$C$1073))*(C_A04b!G$5:G$1073))+SUM(($D$680=(C_A04b!$B$5:$B$1073))*($M1052=(C_A04b!$C$5:$C$1073))*(C_A04b!G$5:G$1073))</f>
        <v>0</v>
      </c>
      <c r="G1052" s="72">
        <f t="array" ref="G1052">SUM(($B1052=(C_A04b!$B$5:$B$1073))*($M1052=(C_A04b!$C$5:$C$1073))*(C_A04b!H$5:H$1073))+SUM(($C$680=(C_A04b!$B$5:$B$1073))*($M1052=(C_A04b!$C$5:$C$1073))*(C_A04b!H$5:H$1073))+SUM(($D$680=(C_A04b!$B$5:$B$1073))*($M1052=(C_A04b!$C$5:$C$1073))*(C_A04b!H$5:H$1073))</f>
        <v>0</v>
      </c>
      <c r="H1052" s="72">
        <f t="array" ref="H1052">SUM(($B1052=(C_A04b!$B$5:$B$1073))*($M1052=(C_A04b!$C$5:$C$1073))*(C_A04b!I$5:I$1073))+SUM(($C$680=(C_A04b!$B$5:$B$1073))*($M1052=(C_A04b!$C$5:$C$1073))*(C_A04b!I$5:I$1073))+SUM(($D$680=(C_A04b!$B$5:$B$1073))*($M1052=(C_A04b!$C$5:$C$1073))*(C_A04b!I$5:I$1073))</f>
        <v>0</v>
      </c>
      <c r="I1052" s="72">
        <f t="array" ref="I1052">SUM(($B1052=(C_A04b!$B$5:$B$1073))*($M1052=(C_A04b!$C$5:$C$1073))*(C_A04b!J$5:J$1073))+SUM(($C$680=(C_A04b!$B$5:$B$1073))*($M1052=(C_A04b!$C$5:$C$1073))*(C_A04b!J$5:J$1073))+SUM(($D$680=(C_A04b!$B$5:$B$1073))*($M1052=(C_A04b!$C$5:$C$1073))*(C_A04b!J$5:J$1073))</f>
        <v>0</v>
      </c>
      <c r="J1052" s="72">
        <f t="array" ref="J1052">SUM(($B1052=(C_A04b!$B$5:$B$1073))*($M1052=(C_A04b!$C$5:$C$1073))*(C_A04b!K$5:K$1073))+SUM(($C$680=(C_A04b!$B$5:$B$1073))*($M1052=(C_A04b!$C$5:$C$1073))*(C_A04b!K$5:K$1073))+SUM(($D$680=(C_A04b!$B$5:$B$1073))*($M1052=(C_A04b!$C$5:$C$1073))*(C_A04b!K$5:K$1073))</f>
        <v>0</v>
      </c>
      <c r="K1052" s="72">
        <f t="array" ref="K1052">SUM(($B1052=(C_A04b!$B$5:$B$1073))*($M1052=(C_A04b!$C$5:$C$1073))*(C_A04b!L$5:L$1073))+SUM(($C$680=(C_A04b!$B$5:$B$1073))*($M1052=(C_A04b!$C$5:$C$1073))*(C_A04b!L$5:L$1073))+SUM(($D$680=(C_A04b!$B$5:$B$1073))*($M1052=(C_A04b!$C$5:$C$1073))*(C_A04b!L$5:L$1073))</f>
        <v>0</v>
      </c>
      <c r="L1052" s="287"/>
      <c r="M1052" s="295" t="s">
        <v>284</v>
      </c>
      <c r="N1052" s="17"/>
      <c r="O1052" s="17"/>
    </row>
    <row r="1053" spans="1:15" x14ac:dyDescent="0.2">
      <c r="B1053" s="218" t="s">
        <v>543</v>
      </c>
      <c r="C1053" s="72">
        <f t="array" ref="C1053">SUM(($B1053=(C_A04b!$B$5:$B$1073))*($M1053=(C_A04b!$C$5:$C$1073))*(C_A04b!D$5:D$1073))+SUM(($C$680=(C_A04b!$B$5:$B$1073))*($M1053=(C_A04b!$C$5:$C$1073))*(C_A04b!D$5:D$1073))+SUM(($D$680=(C_A04b!$B$5:$B$1073))*($M1053=(C_A04b!$C$5:$C$1073))*(C_A04b!D$5:D$1073))</f>
        <v>0</v>
      </c>
      <c r="D1053" s="72">
        <f t="array" ref="D1053">SUM(($B1053=(C_A04b!$B$5:$B$1073))*($M1053=(C_A04b!$C$5:$C$1073))*(C_A04b!E$5:E$1073))+SUM(($C$680=(C_A04b!$B$5:$B$1073))*($M1053=(C_A04b!$C$5:$C$1073))*(C_A04b!E$5:E$1073))+SUM(($D$680=(C_A04b!$B$5:$B$1073))*($M1053=(C_A04b!$C$5:$C$1073))*(C_A04b!E$5:E$1073))</f>
        <v>0</v>
      </c>
      <c r="E1053" s="72">
        <f t="array" ref="E1053">SUM(($B1053=(C_A04b!$B$5:$B$1073))*($M1053=(C_A04b!$C$5:$C$1073))*(C_A04b!F$5:F$1073))+SUM(($C$680=(C_A04b!$B$5:$B$1073))*($M1053=(C_A04b!$C$5:$C$1073))*(C_A04b!F$5:F$1073))+SUM(($D$680=(C_A04b!$B$5:$B$1073))*($M1053=(C_A04b!$C$5:$C$1073))*(C_A04b!F$5:F$1073))</f>
        <v>0</v>
      </c>
      <c r="F1053" s="72">
        <f t="array" ref="F1053">SUM(($B1053=(C_A04b!$B$5:$B$1073))*($M1053=(C_A04b!$C$5:$C$1073))*(C_A04b!G$5:G$1073))+SUM(($C$680=(C_A04b!$B$5:$B$1073))*($M1053=(C_A04b!$C$5:$C$1073))*(C_A04b!G$5:G$1073))+SUM(($D$680=(C_A04b!$B$5:$B$1073))*($M1053=(C_A04b!$C$5:$C$1073))*(C_A04b!G$5:G$1073))</f>
        <v>0</v>
      </c>
      <c r="G1053" s="72">
        <f t="array" ref="G1053">SUM(($B1053=(C_A04b!$B$5:$B$1073))*($M1053=(C_A04b!$C$5:$C$1073))*(C_A04b!H$5:H$1073))+SUM(($C$680=(C_A04b!$B$5:$B$1073))*($M1053=(C_A04b!$C$5:$C$1073))*(C_A04b!H$5:H$1073))+SUM(($D$680=(C_A04b!$B$5:$B$1073))*($M1053=(C_A04b!$C$5:$C$1073))*(C_A04b!H$5:H$1073))</f>
        <v>0</v>
      </c>
      <c r="H1053" s="72">
        <f t="array" ref="H1053">SUM(($B1053=(C_A04b!$B$5:$B$1073))*($M1053=(C_A04b!$C$5:$C$1073))*(C_A04b!I$5:I$1073))+SUM(($C$680=(C_A04b!$B$5:$B$1073))*($M1053=(C_A04b!$C$5:$C$1073))*(C_A04b!I$5:I$1073))+SUM(($D$680=(C_A04b!$B$5:$B$1073))*($M1053=(C_A04b!$C$5:$C$1073))*(C_A04b!I$5:I$1073))</f>
        <v>0</v>
      </c>
      <c r="I1053" s="72">
        <f t="array" ref="I1053">SUM(($B1053=(C_A04b!$B$5:$B$1073))*($M1053=(C_A04b!$C$5:$C$1073))*(C_A04b!J$5:J$1073))+SUM(($C$680=(C_A04b!$B$5:$B$1073))*($M1053=(C_A04b!$C$5:$C$1073))*(C_A04b!J$5:J$1073))+SUM(($D$680=(C_A04b!$B$5:$B$1073))*($M1053=(C_A04b!$C$5:$C$1073))*(C_A04b!J$5:J$1073))</f>
        <v>0</v>
      </c>
      <c r="J1053" s="72">
        <f t="array" ref="J1053">SUM(($B1053=(C_A04b!$B$5:$B$1073))*($M1053=(C_A04b!$C$5:$C$1073))*(C_A04b!K$5:K$1073))+SUM(($C$680=(C_A04b!$B$5:$B$1073))*($M1053=(C_A04b!$C$5:$C$1073))*(C_A04b!K$5:K$1073))+SUM(($D$680=(C_A04b!$B$5:$B$1073))*($M1053=(C_A04b!$C$5:$C$1073))*(C_A04b!K$5:K$1073))</f>
        <v>0</v>
      </c>
      <c r="K1053" s="72">
        <f t="array" ref="K1053">SUM(($B1053=(C_A04b!$B$5:$B$1073))*($M1053=(C_A04b!$C$5:$C$1073))*(C_A04b!L$5:L$1073))+SUM(($C$680=(C_A04b!$B$5:$B$1073))*($M1053=(C_A04b!$C$5:$C$1073))*(C_A04b!L$5:L$1073))+SUM(($D$680=(C_A04b!$B$5:$B$1073))*($M1053=(C_A04b!$C$5:$C$1073))*(C_A04b!L$5:L$1073))</f>
        <v>0</v>
      </c>
      <c r="L1053" s="287"/>
      <c r="M1053" s="295" t="s">
        <v>284</v>
      </c>
      <c r="N1053" s="17"/>
      <c r="O1053" s="17"/>
    </row>
    <row r="1054" spans="1:15" x14ac:dyDescent="0.2">
      <c r="B1054" s="218" t="s">
        <v>544</v>
      </c>
      <c r="C1054" s="72">
        <f t="array" ref="C1054">SUM(($B1054=(C_A04b!$B$5:$B$1073))*($M1054=(C_A04b!$C$5:$C$1073))*(C_A04b!D$5:D$1073))+SUM(($C$680=(C_A04b!$B$5:$B$1073))*($M1054=(C_A04b!$C$5:$C$1073))*(C_A04b!D$5:D$1073))+SUM(($D$680=(C_A04b!$B$5:$B$1073))*($M1054=(C_A04b!$C$5:$C$1073))*(C_A04b!D$5:D$1073))</f>
        <v>0</v>
      </c>
      <c r="D1054" s="72">
        <f t="array" ref="D1054">SUM(($B1054=(C_A04b!$B$5:$B$1073))*($M1054=(C_A04b!$C$5:$C$1073))*(C_A04b!E$5:E$1073))+SUM(($C$680=(C_A04b!$B$5:$B$1073))*($M1054=(C_A04b!$C$5:$C$1073))*(C_A04b!E$5:E$1073))+SUM(($D$680=(C_A04b!$B$5:$B$1073))*($M1054=(C_A04b!$C$5:$C$1073))*(C_A04b!E$5:E$1073))</f>
        <v>0</v>
      </c>
      <c r="E1054" s="72">
        <f t="array" ref="E1054">SUM(($B1054=(C_A04b!$B$5:$B$1073))*($M1054=(C_A04b!$C$5:$C$1073))*(C_A04b!F$5:F$1073))+SUM(($C$680=(C_A04b!$B$5:$B$1073))*($M1054=(C_A04b!$C$5:$C$1073))*(C_A04b!F$5:F$1073))+SUM(($D$680=(C_A04b!$B$5:$B$1073))*($M1054=(C_A04b!$C$5:$C$1073))*(C_A04b!F$5:F$1073))</f>
        <v>0</v>
      </c>
      <c r="F1054" s="72">
        <f t="array" ref="F1054">SUM(($B1054=(C_A04b!$B$5:$B$1073))*($M1054=(C_A04b!$C$5:$C$1073))*(C_A04b!G$5:G$1073))+SUM(($C$680=(C_A04b!$B$5:$B$1073))*($M1054=(C_A04b!$C$5:$C$1073))*(C_A04b!G$5:G$1073))+SUM(($D$680=(C_A04b!$B$5:$B$1073))*($M1054=(C_A04b!$C$5:$C$1073))*(C_A04b!G$5:G$1073))</f>
        <v>0</v>
      </c>
      <c r="G1054" s="72">
        <f t="array" ref="G1054">SUM(($B1054=(C_A04b!$B$5:$B$1073))*($M1054=(C_A04b!$C$5:$C$1073))*(C_A04b!H$5:H$1073))+SUM(($C$680=(C_A04b!$B$5:$B$1073))*($M1054=(C_A04b!$C$5:$C$1073))*(C_A04b!H$5:H$1073))+SUM(($D$680=(C_A04b!$B$5:$B$1073))*($M1054=(C_A04b!$C$5:$C$1073))*(C_A04b!H$5:H$1073))</f>
        <v>0</v>
      </c>
      <c r="H1054" s="72">
        <f t="array" ref="H1054">SUM(($B1054=(C_A04b!$B$5:$B$1073))*($M1054=(C_A04b!$C$5:$C$1073))*(C_A04b!I$5:I$1073))+SUM(($C$680=(C_A04b!$B$5:$B$1073))*($M1054=(C_A04b!$C$5:$C$1073))*(C_A04b!I$5:I$1073))+SUM(($D$680=(C_A04b!$B$5:$B$1073))*($M1054=(C_A04b!$C$5:$C$1073))*(C_A04b!I$5:I$1073))</f>
        <v>0</v>
      </c>
      <c r="I1054" s="72">
        <f t="array" ref="I1054">SUM(($B1054=(C_A04b!$B$5:$B$1073))*($M1054=(C_A04b!$C$5:$C$1073))*(C_A04b!J$5:J$1073))+SUM(($C$680=(C_A04b!$B$5:$B$1073))*($M1054=(C_A04b!$C$5:$C$1073))*(C_A04b!J$5:J$1073))+SUM(($D$680=(C_A04b!$B$5:$B$1073))*($M1054=(C_A04b!$C$5:$C$1073))*(C_A04b!J$5:J$1073))</f>
        <v>0</v>
      </c>
      <c r="J1054" s="72">
        <f t="array" ref="J1054">SUM(($B1054=(C_A04b!$B$5:$B$1073))*($M1054=(C_A04b!$C$5:$C$1073))*(C_A04b!K$5:K$1073))+SUM(($C$680=(C_A04b!$B$5:$B$1073))*($M1054=(C_A04b!$C$5:$C$1073))*(C_A04b!K$5:K$1073))+SUM(($D$680=(C_A04b!$B$5:$B$1073))*($M1054=(C_A04b!$C$5:$C$1073))*(C_A04b!K$5:K$1073))</f>
        <v>0</v>
      </c>
      <c r="K1054" s="72">
        <f t="array" ref="K1054">SUM(($B1054=(C_A04b!$B$5:$B$1073))*($M1054=(C_A04b!$C$5:$C$1073))*(C_A04b!L$5:L$1073))+SUM(($C$680=(C_A04b!$B$5:$B$1073))*($M1054=(C_A04b!$C$5:$C$1073))*(C_A04b!L$5:L$1073))+SUM(($D$680=(C_A04b!$B$5:$B$1073))*($M1054=(C_A04b!$C$5:$C$1073))*(C_A04b!L$5:L$1073))</f>
        <v>0</v>
      </c>
      <c r="L1054" s="287"/>
      <c r="M1054" s="295" t="s">
        <v>284</v>
      </c>
      <c r="N1054" s="17"/>
      <c r="O1054" s="17"/>
    </row>
    <row r="1055" spans="1:15" x14ac:dyDescent="0.2">
      <c r="B1055" s="218" t="s">
        <v>545</v>
      </c>
      <c r="C1055" s="72">
        <f t="array" ref="C1055">SUM(($B1055=(C_A04b!$B$5:$B$1073))*($M1055=(C_A04b!$C$5:$C$1073))*(C_A04b!D$5:D$1073))+SUM(($C$680=(C_A04b!$B$5:$B$1073))*($M1055=(C_A04b!$C$5:$C$1073))*(C_A04b!D$5:D$1073))+SUM(($D$680=(C_A04b!$B$5:$B$1073))*($M1055=(C_A04b!$C$5:$C$1073))*(C_A04b!D$5:D$1073))</f>
        <v>0</v>
      </c>
      <c r="D1055" s="72">
        <f t="array" ref="D1055">SUM(($B1055=(C_A04b!$B$5:$B$1073))*($M1055=(C_A04b!$C$5:$C$1073))*(C_A04b!E$5:E$1073))+SUM(($C$680=(C_A04b!$B$5:$B$1073))*($M1055=(C_A04b!$C$5:$C$1073))*(C_A04b!E$5:E$1073))+SUM(($D$680=(C_A04b!$B$5:$B$1073))*($M1055=(C_A04b!$C$5:$C$1073))*(C_A04b!E$5:E$1073))</f>
        <v>0</v>
      </c>
      <c r="E1055" s="72">
        <f t="array" ref="E1055">SUM(($B1055=(C_A04b!$B$5:$B$1073))*($M1055=(C_A04b!$C$5:$C$1073))*(C_A04b!F$5:F$1073))+SUM(($C$680=(C_A04b!$B$5:$B$1073))*($M1055=(C_A04b!$C$5:$C$1073))*(C_A04b!F$5:F$1073))+SUM(($D$680=(C_A04b!$B$5:$B$1073))*($M1055=(C_A04b!$C$5:$C$1073))*(C_A04b!F$5:F$1073))</f>
        <v>0</v>
      </c>
      <c r="F1055" s="72">
        <f t="array" ref="F1055">SUM(($B1055=(C_A04b!$B$5:$B$1073))*($M1055=(C_A04b!$C$5:$C$1073))*(C_A04b!G$5:G$1073))+SUM(($C$680=(C_A04b!$B$5:$B$1073))*($M1055=(C_A04b!$C$5:$C$1073))*(C_A04b!G$5:G$1073))+SUM(($D$680=(C_A04b!$B$5:$B$1073))*($M1055=(C_A04b!$C$5:$C$1073))*(C_A04b!G$5:G$1073))</f>
        <v>0</v>
      </c>
      <c r="G1055" s="72">
        <f t="array" ref="G1055">SUM(($B1055=(C_A04b!$B$5:$B$1073))*($M1055=(C_A04b!$C$5:$C$1073))*(C_A04b!H$5:H$1073))+SUM(($C$680=(C_A04b!$B$5:$B$1073))*($M1055=(C_A04b!$C$5:$C$1073))*(C_A04b!H$5:H$1073))+SUM(($D$680=(C_A04b!$B$5:$B$1073))*($M1055=(C_A04b!$C$5:$C$1073))*(C_A04b!H$5:H$1073))</f>
        <v>0</v>
      </c>
      <c r="H1055" s="72">
        <f t="array" ref="H1055">SUM(($B1055=(C_A04b!$B$5:$B$1073))*($M1055=(C_A04b!$C$5:$C$1073))*(C_A04b!I$5:I$1073))+SUM(($C$680=(C_A04b!$B$5:$B$1073))*($M1055=(C_A04b!$C$5:$C$1073))*(C_A04b!I$5:I$1073))+SUM(($D$680=(C_A04b!$B$5:$B$1073))*($M1055=(C_A04b!$C$5:$C$1073))*(C_A04b!I$5:I$1073))</f>
        <v>0</v>
      </c>
      <c r="I1055" s="72">
        <f t="array" ref="I1055">SUM(($B1055=(C_A04b!$B$5:$B$1073))*($M1055=(C_A04b!$C$5:$C$1073))*(C_A04b!J$5:J$1073))+SUM(($C$680=(C_A04b!$B$5:$B$1073))*($M1055=(C_A04b!$C$5:$C$1073))*(C_A04b!J$5:J$1073))+SUM(($D$680=(C_A04b!$B$5:$B$1073))*($M1055=(C_A04b!$C$5:$C$1073))*(C_A04b!J$5:J$1073))</f>
        <v>0</v>
      </c>
      <c r="J1055" s="72">
        <f t="array" ref="J1055">SUM(($B1055=(C_A04b!$B$5:$B$1073))*($M1055=(C_A04b!$C$5:$C$1073))*(C_A04b!K$5:K$1073))+SUM(($C$680=(C_A04b!$B$5:$B$1073))*($M1055=(C_A04b!$C$5:$C$1073))*(C_A04b!K$5:K$1073))+SUM(($D$680=(C_A04b!$B$5:$B$1073))*($M1055=(C_A04b!$C$5:$C$1073))*(C_A04b!K$5:K$1073))</f>
        <v>0</v>
      </c>
      <c r="K1055" s="72">
        <f t="array" ref="K1055">SUM(($B1055=(C_A04b!$B$5:$B$1073))*($M1055=(C_A04b!$C$5:$C$1073))*(C_A04b!L$5:L$1073))+SUM(($C$680=(C_A04b!$B$5:$B$1073))*($M1055=(C_A04b!$C$5:$C$1073))*(C_A04b!L$5:L$1073))+SUM(($D$680=(C_A04b!$B$5:$B$1073))*($M1055=(C_A04b!$C$5:$C$1073))*(C_A04b!L$5:L$1073))</f>
        <v>0</v>
      </c>
      <c r="L1055" s="287"/>
      <c r="M1055" s="295" t="s">
        <v>284</v>
      </c>
      <c r="N1055" s="17"/>
      <c r="O1055" s="17"/>
    </row>
    <row r="1056" spans="1:15" x14ac:dyDescent="0.2">
      <c r="B1056" s="218" t="s">
        <v>546</v>
      </c>
      <c r="C1056" s="72">
        <f t="array" ref="C1056">SUM(($B1056=(C_A04b!$B$5:$B$1073))*($M1056=(C_A04b!$C$5:$C$1073))*(C_A04b!D$5:D$1073))+SUM(($C$680=(C_A04b!$B$5:$B$1073))*($M1056=(C_A04b!$C$5:$C$1073))*(C_A04b!D$5:D$1073))+SUM(($D$680=(C_A04b!$B$5:$B$1073))*($M1056=(C_A04b!$C$5:$C$1073))*(C_A04b!D$5:D$1073))</f>
        <v>0</v>
      </c>
      <c r="D1056" s="72">
        <f t="array" ref="D1056">SUM(($B1056=(C_A04b!$B$5:$B$1073))*($M1056=(C_A04b!$C$5:$C$1073))*(C_A04b!E$5:E$1073))+SUM(($C$680=(C_A04b!$B$5:$B$1073))*($M1056=(C_A04b!$C$5:$C$1073))*(C_A04b!E$5:E$1073))+SUM(($D$680=(C_A04b!$B$5:$B$1073))*($M1056=(C_A04b!$C$5:$C$1073))*(C_A04b!E$5:E$1073))</f>
        <v>0</v>
      </c>
      <c r="E1056" s="72">
        <f t="array" ref="E1056">SUM(($B1056=(C_A04b!$B$5:$B$1073))*($M1056=(C_A04b!$C$5:$C$1073))*(C_A04b!F$5:F$1073))+SUM(($C$680=(C_A04b!$B$5:$B$1073))*($M1056=(C_A04b!$C$5:$C$1073))*(C_A04b!F$5:F$1073))+SUM(($D$680=(C_A04b!$B$5:$B$1073))*($M1056=(C_A04b!$C$5:$C$1073))*(C_A04b!F$5:F$1073))</f>
        <v>0</v>
      </c>
      <c r="F1056" s="72">
        <f t="array" ref="F1056">SUM(($B1056=(C_A04b!$B$5:$B$1073))*($M1056=(C_A04b!$C$5:$C$1073))*(C_A04b!G$5:G$1073))+SUM(($C$680=(C_A04b!$B$5:$B$1073))*($M1056=(C_A04b!$C$5:$C$1073))*(C_A04b!G$5:G$1073))+SUM(($D$680=(C_A04b!$B$5:$B$1073))*($M1056=(C_A04b!$C$5:$C$1073))*(C_A04b!G$5:G$1073))</f>
        <v>0</v>
      </c>
      <c r="G1056" s="72">
        <f t="array" ref="G1056">SUM(($B1056=(C_A04b!$B$5:$B$1073))*($M1056=(C_A04b!$C$5:$C$1073))*(C_A04b!H$5:H$1073))+SUM(($C$680=(C_A04b!$B$5:$B$1073))*($M1056=(C_A04b!$C$5:$C$1073))*(C_A04b!H$5:H$1073))+SUM(($D$680=(C_A04b!$B$5:$B$1073))*($M1056=(C_A04b!$C$5:$C$1073))*(C_A04b!H$5:H$1073))</f>
        <v>0</v>
      </c>
      <c r="H1056" s="72">
        <f t="array" ref="H1056">SUM(($B1056=(C_A04b!$B$5:$B$1073))*($M1056=(C_A04b!$C$5:$C$1073))*(C_A04b!I$5:I$1073))+SUM(($C$680=(C_A04b!$B$5:$B$1073))*($M1056=(C_A04b!$C$5:$C$1073))*(C_A04b!I$5:I$1073))+SUM(($D$680=(C_A04b!$B$5:$B$1073))*($M1056=(C_A04b!$C$5:$C$1073))*(C_A04b!I$5:I$1073))</f>
        <v>0</v>
      </c>
      <c r="I1056" s="72">
        <f t="array" ref="I1056">SUM(($B1056=(C_A04b!$B$5:$B$1073))*($M1056=(C_A04b!$C$5:$C$1073))*(C_A04b!J$5:J$1073))+SUM(($C$680=(C_A04b!$B$5:$B$1073))*($M1056=(C_A04b!$C$5:$C$1073))*(C_A04b!J$5:J$1073))+SUM(($D$680=(C_A04b!$B$5:$B$1073))*($M1056=(C_A04b!$C$5:$C$1073))*(C_A04b!J$5:J$1073))</f>
        <v>0</v>
      </c>
      <c r="J1056" s="72">
        <f t="array" ref="J1056">SUM(($B1056=(C_A04b!$B$5:$B$1073))*($M1056=(C_A04b!$C$5:$C$1073))*(C_A04b!K$5:K$1073))+SUM(($C$680=(C_A04b!$B$5:$B$1073))*($M1056=(C_A04b!$C$5:$C$1073))*(C_A04b!K$5:K$1073))+SUM(($D$680=(C_A04b!$B$5:$B$1073))*($M1056=(C_A04b!$C$5:$C$1073))*(C_A04b!K$5:K$1073))</f>
        <v>0</v>
      </c>
      <c r="K1056" s="72">
        <f t="array" ref="K1056">SUM(($B1056=(C_A04b!$B$5:$B$1073))*($M1056=(C_A04b!$C$5:$C$1073))*(C_A04b!L$5:L$1073))+SUM(($C$680=(C_A04b!$B$5:$B$1073))*($M1056=(C_A04b!$C$5:$C$1073))*(C_A04b!L$5:L$1073))+SUM(($D$680=(C_A04b!$B$5:$B$1073))*($M1056=(C_A04b!$C$5:$C$1073))*(C_A04b!L$5:L$1073))</f>
        <v>0</v>
      </c>
      <c r="L1056" s="287"/>
      <c r="M1056" s="295" t="s">
        <v>284</v>
      </c>
      <c r="N1056" s="17"/>
      <c r="O1056" s="17"/>
    </row>
    <row r="1057" spans="1:15" x14ac:dyDescent="0.2">
      <c r="B1057" s="218" t="s">
        <v>547</v>
      </c>
      <c r="C1057" s="72">
        <f t="array" ref="C1057">SUM(($B1057=(C_A04b!$B$5:$B$1073))*($M1057=(C_A04b!$C$5:$C$1073))*(C_A04b!D$5:D$1073))+SUM(($C$680=(C_A04b!$B$5:$B$1073))*($M1057=(C_A04b!$C$5:$C$1073))*(C_A04b!D$5:D$1073))+SUM(($D$680=(C_A04b!$B$5:$B$1073))*($M1057=(C_A04b!$C$5:$C$1073))*(C_A04b!D$5:D$1073))</f>
        <v>0</v>
      </c>
      <c r="D1057" s="72">
        <f t="array" ref="D1057">SUM(($B1057=(C_A04b!$B$5:$B$1073))*($M1057=(C_A04b!$C$5:$C$1073))*(C_A04b!E$5:E$1073))+SUM(($C$680=(C_A04b!$B$5:$B$1073))*($M1057=(C_A04b!$C$5:$C$1073))*(C_A04b!E$5:E$1073))+SUM(($D$680=(C_A04b!$B$5:$B$1073))*($M1057=(C_A04b!$C$5:$C$1073))*(C_A04b!E$5:E$1073))</f>
        <v>0</v>
      </c>
      <c r="E1057" s="72">
        <f t="array" ref="E1057">SUM(($B1057=(C_A04b!$B$5:$B$1073))*($M1057=(C_A04b!$C$5:$C$1073))*(C_A04b!F$5:F$1073))+SUM(($C$680=(C_A04b!$B$5:$B$1073))*($M1057=(C_A04b!$C$5:$C$1073))*(C_A04b!F$5:F$1073))+SUM(($D$680=(C_A04b!$B$5:$B$1073))*($M1057=(C_A04b!$C$5:$C$1073))*(C_A04b!F$5:F$1073))</f>
        <v>0</v>
      </c>
      <c r="F1057" s="72">
        <f t="array" ref="F1057">SUM(($B1057=(C_A04b!$B$5:$B$1073))*($M1057=(C_A04b!$C$5:$C$1073))*(C_A04b!G$5:G$1073))+SUM(($C$680=(C_A04b!$B$5:$B$1073))*($M1057=(C_A04b!$C$5:$C$1073))*(C_A04b!G$5:G$1073))+SUM(($D$680=(C_A04b!$B$5:$B$1073))*($M1057=(C_A04b!$C$5:$C$1073))*(C_A04b!G$5:G$1073))</f>
        <v>0</v>
      </c>
      <c r="G1057" s="72">
        <f t="array" ref="G1057">SUM(($B1057=(C_A04b!$B$5:$B$1073))*($M1057=(C_A04b!$C$5:$C$1073))*(C_A04b!H$5:H$1073))+SUM(($C$680=(C_A04b!$B$5:$B$1073))*($M1057=(C_A04b!$C$5:$C$1073))*(C_A04b!H$5:H$1073))+SUM(($D$680=(C_A04b!$B$5:$B$1073))*($M1057=(C_A04b!$C$5:$C$1073))*(C_A04b!H$5:H$1073))</f>
        <v>0</v>
      </c>
      <c r="H1057" s="72">
        <f t="array" ref="H1057">SUM(($B1057=(C_A04b!$B$5:$B$1073))*($M1057=(C_A04b!$C$5:$C$1073))*(C_A04b!I$5:I$1073))+SUM(($C$680=(C_A04b!$B$5:$B$1073))*($M1057=(C_A04b!$C$5:$C$1073))*(C_A04b!I$5:I$1073))+SUM(($D$680=(C_A04b!$B$5:$B$1073))*($M1057=(C_A04b!$C$5:$C$1073))*(C_A04b!I$5:I$1073))</f>
        <v>0</v>
      </c>
      <c r="I1057" s="72">
        <f t="array" ref="I1057">SUM(($B1057=(C_A04b!$B$5:$B$1073))*($M1057=(C_A04b!$C$5:$C$1073))*(C_A04b!J$5:J$1073))+SUM(($C$680=(C_A04b!$B$5:$B$1073))*($M1057=(C_A04b!$C$5:$C$1073))*(C_A04b!J$5:J$1073))+SUM(($D$680=(C_A04b!$B$5:$B$1073))*($M1057=(C_A04b!$C$5:$C$1073))*(C_A04b!J$5:J$1073))</f>
        <v>0</v>
      </c>
      <c r="J1057" s="72">
        <f t="array" ref="J1057">SUM(($B1057=(C_A04b!$B$5:$B$1073))*($M1057=(C_A04b!$C$5:$C$1073))*(C_A04b!K$5:K$1073))+SUM(($C$680=(C_A04b!$B$5:$B$1073))*($M1057=(C_A04b!$C$5:$C$1073))*(C_A04b!K$5:K$1073))+SUM(($D$680=(C_A04b!$B$5:$B$1073))*($M1057=(C_A04b!$C$5:$C$1073))*(C_A04b!K$5:K$1073))</f>
        <v>0</v>
      </c>
      <c r="K1057" s="72">
        <f t="array" ref="K1057">SUM(($B1057=(C_A04b!$B$5:$B$1073))*($M1057=(C_A04b!$C$5:$C$1073))*(C_A04b!L$5:L$1073))+SUM(($C$680=(C_A04b!$B$5:$B$1073))*($M1057=(C_A04b!$C$5:$C$1073))*(C_A04b!L$5:L$1073))+SUM(($D$680=(C_A04b!$B$5:$B$1073))*($M1057=(C_A04b!$C$5:$C$1073))*(C_A04b!L$5:L$1073))</f>
        <v>0</v>
      </c>
      <c r="L1057" s="287"/>
      <c r="M1057" s="295" t="s">
        <v>284</v>
      </c>
      <c r="N1057" s="17"/>
      <c r="O1057" s="17"/>
    </row>
    <row r="1058" spans="1:15" x14ac:dyDescent="0.2">
      <c r="B1058" s="218" t="s">
        <v>548</v>
      </c>
      <c r="C1058" s="72">
        <f t="array" ref="C1058">SUM(($B1058=(C_A04b!$B$5:$B$1073))*($M1058=(C_A04b!$C$5:$C$1073))*(C_A04b!D$5:D$1073))+SUM(($C$680=(C_A04b!$B$5:$B$1073))*($M1058=(C_A04b!$C$5:$C$1073))*(C_A04b!D$5:D$1073))+SUM(($D$680=(C_A04b!$B$5:$B$1073))*($M1058=(C_A04b!$C$5:$C$1073))*(C_A04b!D$5:D$1073))</f>
        <v>1278.74940777231</v>
      </c>
      <c r="D1058" s="72">
        <f t="array" ref="D1058">SUM(($B1058=(C_A04b!$B$5:$B$1073))*($M1058=(C_A04b!$C$5:$C$1073))*(C_A04b!E$5:E$1073))+SUM(($C$680=(C_A04b!$B$5:$B$1073))*($M1058=(C_A04b!$C$5:$C$1073))*(C_A04b!E$5:E$1073))+SUM(($D$680=(C_A04b!$B$5:$B$1073))*($M1058=(C_A04b!$C$5:$C$1073))*(C_A04b!E$5:E$1073))</f>
        <v>333.778197968195</v>
      </c>
      <c r="E1058" s="72">
        <f t="array" ref="E1058">SUM(($B1058=(C_A04b!$B$5:$B$1073))*($M1058=(C_A04b!$C$5:$C$1073))*(C_A04b!F$5:F$1073))+SUM(($C$680=(C_A04b!$B$5:$B$1073))*($M1058=(C_A04b!$C$5:$C$1073))*(C_A04b!F$5:F$1073))+SUM(($D$680=(C_A04b!$B$5:$B$1073))*($M1058=(C_A04b!$C$5:$C$1073))*(C_A04b!F$5:F$1073))</f>
        <v>333.778197968195</v>
      </c>
      <c r="F1058" s="72">
        <f t="array" ref="F1058">SUM(($B1058=(C_A04b!$B$5:$B$1073))*($M1058=(C_A04b!$C$5:$C$1073))*(C_A04b!G$5:G$1073))+SUM(($C$680=(C_A04b!$B$5:$B$1073))*($M1058=(C_A04b!$C$5:$C$1073))*(C_A04b!G$5:G$1073))+SUM(($D$680=(C_A04b!$B$5:$B$1073))*($M1058=(C_A04b!$C$5:$C$1073))*(C_A04b!G$5:G$1073))</f>
        <v>230.46711463486201</v>
      </c>
      <c r="G1058" s="72">
        <f t="array" ref="G1058">SUM(($B1058=(C_A04b!$B$5:$B$1073))*($M1058=(C_A04b!$C$5:$C$1073))*(C_A04b!H$5:H$1073))+SUM(($C$680=(C_A04b!$B$5:$B$1073))*($M1058=(C_A04b!$C$5:$C$1073))*(C_A04b!H$5:H$1073))+SUM(($D$680=(C_A04b!$B$5:$B$1073))*($M1058=(C_A04b!$C$5:$C$1073))*(C_A04b!H$5:H$1073))</f>
        <v>127.156031301528</v>
      </c>
      <c r="H1058" s="72">
        <f t="array" ref="H1058">SUM(($B1058=(C_A04b!$B$5:$B$1073))*($M1058=(C_A04b!$C$5:$C$1073))*(C_A04b!I$5:I$1073))+SUM(($C$680=(C_A04b!$B$5:$B$1073))*($M1058=(C_A04b!$C$5:$C$1073))*(C_A04b!I$5:I$1073))+SUM(($D$680=(C_A04b!$B$5:$B$1073))*($M1058=(C_A04b!$C$5:$C$1073))*(C_A04b!I$5:I$1073))</f>
        <v>23.844947968195001</v>
      </c>
      <c r="I1058" s="72">
        <f t="array" ref="I1058">SUM(($B1058=(C_A04b!$B$5:$B$1073))*($M1058=(C_A04b!$C$5:$C$1073))*(C_A04b!J$5:J$1073))+SUM(($C$680=(C_A04b!$B$5:$B$1073))*($M1058=(C_A04b!$C$5:$C$1073))*(C_A04b!J$5:J$1073))+SUM(($D$680=(C_A04b!$B$5:$B$1073))*($M1058=(C_A04b!$C$5:$C$1073))*(C_A04b!J$5:J$1073))</f>
        <v>0</v>
      </c>
      <c r="J1058" s="72">
        <f t="array" ref="J1058">SUM(($B1058=(C_A04b!$B$5:$B$1073))*($M1058=(C_A04b!$C$5:$C$1073))*(C_A04b!K$5:K$1073))+SUM(($C$680=(C_A04b!$B$5:$B$1073))*($M1058=(C_A04b!$C$5:$C$1073))*(C_A04b!K$5:K$1073))+SUM(($D$680=(C_A04b!$B$5:$B$1073))*($M1058=(C_A04b!$C$5:$C$1073))*(C_A04b!K$5:K$1073))</f>
        <v>0</v>
      </c>
      <c r="K1058" s="72">
        <f t="array" ref="K1058">SUM(($B1058=(C_A04b!$B$5:$B$1073))*($M1058=(C_A04b!$C$5:$C$1073))*(C_A04b!L$5:L$1073))+SUM(($C$680=(C_A04b!$B$5:$B$1073))*($M1058=(C_A04b!$C$5:$C$1073))*(C_A04b!L$5:L$1073))+SUM(($D$680=(C_A04b!$B$5:$B$1073))*($M1058=(C_A04b!$C$5:$C$1073))*(C_A04b!L$5:L$1073))</f>
        <v>0</v>
      </c>
      <c r="L1058" s="287"/>
      <c r="M1058" s="295" t="s">
        <v>284</v>
      </c>
      <c r="N1058" s="17"/>
      <c r="O1058" s="17"/>
    </row>
    <row r="1059" spans="1:15" x14ac:dyDescent="0.2">
      <c r="B1059" s="218" t="s">
        <v>549</v>
      </c>
      <c r="C1059" s="72">
        <f t="array" ref="C1059">SUM(($B1059=(C_A04b!$B$5:$B$1073))*($M1059=(C_A04b!$C$5:$C$1073))*(C_A04b!D$5:D$1073))+SUM(($C$680=(C_A04b!$B$5:$B$1073))*($M1059=(C_A04b!$C$5:$C$1073))*(C_A04b!D$5:D$1073))+SUM(($D$680=(C_A04b!$B$5:$B$1073))*($M1059=(C_A04b!$C$5:$C$1073))*(C_A04b!D$5:D$1073))</f>
        <v>0</v>
      </c>
      <c r="D1059" s="72">
        <f t="array" ref="D1059">SUM(($B1059=(C_A04b!$B$5:$B$1073))*($M1059=(C_A04b!$C$5:$C$1073))*(C_A04b!E$5:E$1073))+SUM(($C$680=(C_A04b!$B$5:$B$1073))*($M1059=(C_A04b!$C$5:$C$1073))*(C_A04b!E$5:E$1073))+SUM(($D$680=(C_A04b!$B$5:$B$1073))*($M1059=(C_A04b!$C$5:$C$1073))*(C_A04b!E$5:E$1073))</f>
        <v>0</v>
      </c>
      <c r="E1059" s="72">
        <f t="array" ref="E1059">SUM(($B1059=(C_A04b!$B$5:$B$1073))*($M1059=(C_A04b!$C$5:$C$1073))*(C_A04b!F$5:F$1073))+SUM(($C$680=(C_A04b!$B$5:$B$1073))*($M1059=(C_A04b!$C$5:$C$1073))*(C_A04b!F$5:F$1073))+SUM(($D$680=(C_A04b!$B$5:$B$1073))*($M1059=(C_A04b!$C$5:$C$1073))*(C_A04b!F$5:F$1073))</f>
        <v>0</v>
      </c>
      <c r="F1059" s="72">
        <f t="array" ref="F1059">SUM(($B1059=(C_A04b!$B$5:$B$1073))*($M1059=(C_A04b!$C$5:$C$1073))*(C_A04b!G$5:G$1073))+SUM(($C$680=(C_A04b!$B$5:$B$1073))*($M1059=(C_A04b!$C$5:$C$1073))*(C_A04b!G$5:G$1073))+SUM(($D$680=(C_A04b!$B$5:$B$1073))*($M1059=(C_A04b!$C$5:$C$1073))*(C_A04b!G$5:G$1073))</f>
        <v>0</v>
      </c>
      <c r="G1059" s="72">
        <f t="array" ref="G1059">SUM(($B1059=(C_A04b!$B$5:$B$1073))*($M1059=(C_A04b!$C$5:$C$1073))*(C_A04b!H$5:H$1073))+SUM(($C$680=(C_A04b!$B$5:$B$1073))*($M1059=(C_A04b!$C$5:$C$1073))*(C_A04b!H$5:H$1073))+SUM(($D$680=(C_A04b!$B$5:$B$1073))*($M1059=(C_A04b!$C$5:$C$1073))*(C_A04b!H$5:H$1073))</f>
        <v>0</v>
      </c>
      <c r="H1059" s="72">
        <f t="array" ref="H1059">SUM(($B1059=(C_A04b!$B$5:$B$1073))*($M1059=(C_A04b!$C$5:$C$1073))*(C_A04b!I$5:I$1073))+SUM(($C$680=(C_A04b!$B$5:$B$1073))*($M1059=(C_A04b!$C$5:$C$1073))*(C_A04b!I$5:I$1073))+SUM(($D$680=(C_A04b!$B$5:$B$1073))*($M1059=(C_A04b!$C$5:$C$1073))*(C_A04b!I$5:I$1073))</f>
        <v>0</v>
      </c>
      <c r="I1059" s="72">
        <f t="array" ref="I1059">SUM(($B1059=(C_A04b!$B$5:$B$1073))*($M1059=(C_A04b!$C$5:$C$1073))*(C_A04b!J$5:J$1073))+SUM(($C$680=(C_A04b!$B$5:$B$1073))*($M1059=(C_A04b!$C$5:$C$1073))*(C_A04b!J$5:J$1073))+SUM(($D$680=(C_A04b!$B$5:$B$1073))*($M1059=(C_A04b!$C$5:$C$1073))*(C_A04b!J$5:J$1073))</f>
        <v>0</v>
      </c>
      <c r="J1059" s="72">
        <f t="array" ref="J1059">SUM(($B1059=(C_A04b!$B$5:$B$1073))*($M1059=(C_A04b!$C$5:$C$1073))*(C_A04b!K$5:K$1073))+SUM(($C$680=(C_A04b!$B$5:$B$1073))*($M1059=(C_A04b!$C$5:$C$1073))*(C_A04b!K$5:K$1073))+SUM(($D$680=(C_A04b!$B$5:$B$1073))*($M1059=(C_A04b!$C$5:$C$1073))*(C_A04b!K$5:K$1073))</f>
        <v>0</v>
      </c>
      <c r="K1059" s="72">
        <f t="array" ref="K1059">SUM(($B1059=(C_A04b!$B$5:$B$1073))*($M1059=(C_A04b!$C$5:$C$1073))*(C_A04b!L$5:L$1073))+SUM(($C$680=(C_A04b!$B$5:$B$1073))*($M1059=(C_A04b!$C$5:$C$1073))*(C_A04b!L$5:L$1073))+SUM(($D$680=(C_A04b!$B$5:$B$1073))*($M1059=(C_A04b!$C$5:$C$1073))*(C_A04b!L$5:L$1073))</f>
        <v>0</v>
      </c>
      <c r="L1059" s="287"/>
      <c r="M1059" s="295" t="s">
        <v>284</v>
      </c>
      <c r="N1059" s="17"/>
      <c r="O1059" s="17"/>
    </row>
    <row r="1060" spans="1:15" x14ac:dyDescent="0.2">
      <c r="B1060" s="218" t="s">
        <v>550</v>
      </c>
      <c r="C1060" s="72">
        <f t="array" ref="C1060">SUM(($B1060=(C_A04b!$B$5:$B$1073))*($M1060=(C_A04b!$C$5:$C$1073))*(C_A04b!D$5:D$1073))+SUM(($C$680=(C_A04b!$B$5:$B$1073))*($M1060=(C_A04b!$C$5:$C$1073))*(C_A04b!D$5:D$1073))+SUM(($D$680=(C_A04b!$B$5:$B$1073))*($M1060=(C_A04b!$C$5:$C$1073))*(C_A04b!D$5:D$1073))</f>
        <v>0</v>
      </c>
      <c r="D1060" s="72">
        <f t="array" ref="D1060">SUM(($B1060=(C_A04b!$B$5:$B$1073))*($M1060=(C_A04b!$C$5:$C$1073))*(C_A04b!E$5:E$1073))+SUM(($C$680=(C_A04b!$B$5:$B$1073))*($M1060=(C_A04b!$C$5:$C$1073))*(C_A04b!E$5:E$1073))+SUM(($D$680=(C_A04b!$B$5:$B$1073))*($M1060=(C_A04b!$C$5:$C$1073))*(C_A04b!E$5:E$1073))</f>
        <v>0</v>
      </c>
      <c r="E1060" s="72">
        <f t="array" ref="E1060">SUM(($B1060=(C_A04b!$B$5:$B$1073))*($M1060=(C_A04b!$C$5:$C$1073))*(C_A04b!F$5:F$1073))+SUM(($C$680=(C_A04b!$B$5:$B$1073))*($M1060=(C_A04b!$C$5:$C$1073))*(C_A04b!F$5:F$1073))+SUM(($D$680=(C_A04b!$B$5:$B$1073))*($M1060=(C_A04b!$C$5:$C$1073))*(C_A04b!F$5:F$1073))</f>
        <v>0</v>
      </c>
      <c r="F1060" s="72">
        <f t="array" ref="F1060">SUM(($B1060=(C_A04b!$B$5:$B$1073))*($M1060=(C_A04b!$C$5:$C$1073))*(C_A04b!G$5:G$1073))+SUM(($C$680=(C_A04b!$B$5:$B$1073))*($M1060=(C_A04b!$C$5:$C$1073))*(C_A04b!G$5:G$1073))+SUM(($D$680=(C_A04b!$B$5:$B$1073))*($M1060=(C_A04b!$C$5:$C$1073))*(C_A04b!G$5:G$1073))</f>
        <v>0</v>
      </c>
      <c r="G1060" s="72">
        <f t="array" ref="G1060">SUM(($B1060=(C_A04b!$B$5:$B$1073))*($M1060=(C_A04b!$C$5:$C$1073))*(C_A04b!H$5:H$1073))+SUM(($C$680=(C_A04b!$B$5:$B$1073))*($M1060=(C_A04b!$C$5:$C$1073))*(C_A04b!H$5:H$1073))+SUM(($D$680=(C_A04b!$B$5:$B$1073))*($M1060=(C_A04b!$C$5:$C$1073))*(C_A04b!H$5:H$1073))</f>
        <v>0</v>
      </c>
      <c r="H1060" s="72">
        <f t="array" ref="H1060">SUM(($B1060=(C_A04b!$B$5:$B$1073))*($M1060=(C_A04b!$C$5:$C$1073))*(C_A04b!I$5:I$1073))+SUM(($C$680=(C_A04b!$B$5:$B$1073))*($M1060=(C_A04b!$C$5:$C$1073))*(C_A04b!I$5:I$1073))+SUM(($D$680=(C_A04b!$B$5:$B$1073))*($M1060=(C_A04b!$C$5:$C$1073))*(C_A04b!I$5:I$1073))</f>
        <v>0</v>
      </c>
      <c r="I1060" s="72">
        <f t="array" ref="I1060">SUM(($B1060=(C_A04b!$B$5:$B$1073))*($M1060=(C_A04b!$C$5:$C$1073))*(C_A04b!J$5:J$1073))+SUM(($C$680=(C_A04b!$B$5:$B$1073))*($M1060=(C_A04b!$C$5:$C$1073))*(C_A04b!J$5:J$1073))+SUM(($D$680=(C_A04b!$B$5:$B$1073))*($M1060=(C_A04b!$C$5:$C$1073))*(C_A04b!J$5:J$1073))</f>
        <v>0</v>
      </c>
      <c r="J1060" s="72">
        <f t="array" ref="J1060">SUM(($B1060=(C_A04b!$B$5:$B$1073))*($M1060=(C_A04b!$C$5:$C$1073))*(C_A04b!K$5:K$1073))+SUM(($C$680=(C_A04b!$B$5:$B$1073))*($M1060=(C_A04b!$C$5:$C$1073))*(C_A04b!K$5:K$1073))+SUM(($D$680=(C_A04b!$B$5:$B$1073))*($M1060=(C_A04b!$C$5:$C$1073))*(C_A04b!K$5:K$1073))</f>
        <v>0</v>
      </c>
      <c r="K1060" s="72">
        <f t="array" ref="K1060">SUM(($B1060=(C_A04b!$B$5:$B$1073))*($M1060=(C_A04b!$C$5:$C$1073))*(C_A04b!L$5:L$1073))+SUM(($C$680=(C_A04b!$B$5:$B$1073))*($M1060=(C_A04b!$C$5:$C$1073))*(C_A04b!L$5:L$1073))+SUM(($D$680=(C_A04b!$B$5:$B$1073))*($M1060=(C_A04b!$C$5:$C$1073))*(C_A04b!L$5:L$1073))</f>
        <v>0</v>
      </c>
      <c r="L1060" s="287"/>
      <c r="M1060" s="295" t="s">
        <v>284</v>
      </c>
      <c r="N1060" s="17"/>
      <c r="O1060" s="17"/>
    </row>
    <row r="1061" spans="1:15" x14ac:dyDescent="0.2">
      <c r="B1061" s="218" t="s">
        <v>551</v>
      </c>
      <c r="C1061" s="72">
        <f t="array" ref="C1061">SUM(($B1061=(C_A04b!$B$5:$B$1073))*($M1061=(C_A04b!$C$5:$C$1073))*(C_A04b!D$5:D$1073))+SUM(($C$680=(C_A04b!$B$5:$B$1073))*($M1061=(C_A04b!$C$5:$C$1073))*(C_A04b!D$5:D$1073))+SUM(($D$680=(C_A04b!$B$5:$B$1073))*($M1061=(C_A04b!$C$5:$C$1073))*(C_A04b!D$5:D$1073))</f>
        <v>0</v>
      </c>
      <c r="D1061" s="72">
        <f t="array" ref="D1061">SUM(($B1061=(C_A04b!$B$5:$B$1073))*($M1061=(C_A04b!$C$5:$C$1073))*(C_A04b!E$5:E$1073))+SUM(($C$680=(C_A04b!$B$5:$B$1073))*($M1061=(C_A04b!$C$5:$C$1073))*(C_A04b!E$5:E$1073))+SUM(($D$680=(C_A04b!$B$5:$B$1073))*($M1061=(C_A04b!$C$5:$C$1073))*(C_A04b!E$5:E$1073))</f>
        <v>0</v>
      </c>
      <c r="E1061" s="72">
        <f t="array" ref="E1061">SUM(($B1061=(C_A04b!$B$5:$B$1073))*($M1061=(C_A04b!$C$5:$C$1073))*(C_A04b!F$5:F$1073))+SUM(($C$680=(C_A04b!$B$5:$B$1073))*($M1061=(C_A04b!$C$5:$C$1073))*(C_A04b!F$5:F$1073))+SUM(($D$680=(C_A04b!$B$5:$B$1073))*($M1061=(C_A04b!$C$5:$C$1073))*(C_A04b!F$5:F$1073))</f>
        <v>0</v>
      </c>
      <c r="F1061" s="72">
        <f t="array" ref="F1061">SUM(($B1061=(C_A04b!$B$5:$B$1073))*($M1061=(C_A04b!$C$5:$C$1073))*(C_A04b!G$5:G$1073))+SUM(($C$680=(C_A04b!$B$5:$B$1073))*($M1061=(C_A04b!$C$5:$C$1073))*(C_A04b!G$5:G$1073))+SUM(($D$680=(C_A04b!$B$5:$B$1073))*($M1061=(C_A04b!$C$5:$C$1073))*(C_A04b!G$5:G$1073))</f>
        <v>0</v>
      </c>
      <c r="G1061" s="72">
        <f t="array" ref="G1061">SUM(($B1061=(C_A04b!$B$5:$B$1073))*($M1061=(C_A04b!$C$5:$C$1073))*(C_A04b!H$5:H$1073))+SUM(($C$680=(C_A04b!$B$5:$B$1073))*($M1061=(C_A04b!$C$5:$C$1073))*(C_A04b!H$5:H$1073))+SUM(($D$680=(C_A04b!$B$5:$B$1073))*($M1061=(C_A04b!$C$5:$C$1073))*(C_A04b!H$5:H$1073))</f>
        <v>0</v>
      </c>
      <c r="H1061" s="72">
        <f t="array" ref="H1061">SUM(($B1061=(C_A04b!$B$5:$B$1073))*($M1061=(C_A04b!$C$5:$C$1073))*(C_A04b!I$5:I$1073))+SUM(($C$680=(C_A04b!$B$5:$B$1073))*($M1061=(C_A04b!$C$5:$C$1073))*(C_A04b!I$5:I$1073))+SUM(($D$680=(C_A04b!$B$5:$B$1073))*($M1061=(C_A04b!$C$5:$C$1073))*(C_A04b!I$5:I$1073))</f>
        <v>0</v>
      </c>
      <c r="I1061" s="72">
        <f t="array" ref="I1061">SUM(($B1061=(C_A04b!$B$5:$B$1073))*($M1061=(C_A04b!$C$5:$C$1073))*(C_A04b!J$5:J$1073))+SUM(($C$680=(C_A04b!$B$5:$B$1073))*($M1061=(C_A04b!$C$5:$C$1073))*(C_A04b!J$5:J$1073))+SUM(($D$680=(C_A04b!$B$5:$B$1073))*($M1061=(C_A04b!$C$5:$C$1073))*(C_A04b!J$5:J$1073))</f>
        <v>0</v>
      </c>
      <c r="J1061" s="72">
        <f t="array" ref="J1061">SUM(($B1061=(C_A04b!$B$5:$B$1073))*($M1061=(C_A04b!$C$5:$C$1073))*(C_A04b!K$5:K$1073))+SUM(($C$680=(C_A04b!$B$5:$B$1073))*($M1061=(C_A04b!$C$5:$C$1073))*(C_A04b!K$5:K$1073))+SUM(($D$680=(C_A04b!$B$5:$B$1073))*($M1061=(C_A04b!$C$5:$C$1073))*(C_A04b!K$5:K$1073))</f>
        <v>0</v>
      </c>
      <c r="K1061" s="72">
        <f t="array" ref="K1061">SUM(($B1061=(C_A04b!$B$5:$B$1073))*($M1061=(C_A04b!$C$5:$C$1073))*(C_A04b!L$5:L$1073))+SUM(($C$680=(C_A04b!$B$5:$B$1073))*($M1061=(C_A04b!$C$5:$C$1073))*(C_A04b!L$5:L$1073))+SUM(($D$680=(C_A04b!$B$5:$B$1073))*($M1061=(C_A04b!$C$5:$C$1073))*(C_A04b!L$5:L$1073))</f>
        <v>0</v>
      </c>
      <c r="L1061" s="287"/>
      <c r="M1061" s="295" t="s">
        <v>284</v>
      </c>
      <c r="N1061" s="17"/>
      <c r="O1061" s="17"/>
    </row>
    <row r="1062" spans="1:15" x14ac:dyDescent="0.2">
      <c r="B1062" s="218" t="s">
        <v>552</v>
      </c>
      <c r="C1062" s="72">
        <f t="array" ref="C1062">SUM(($B1062=(C_A04b!$B$5:$B$1073))*($M1062=(C_A04b!$C$5:$C$1073))*(C_A04b!D$5:D$1073))+SUM(($C$680=(C_A04b!$B$5:$B$1073))*($M1062=(C_A04b!$C$5:$C$1073))*(C_A04b!D$5:D$1073))+SUM(($D$680=(C_A04b!$B$5:$B$1073))*($M1062=(C_A04b!$C$5:$C$1073))*(C_A04b!D$5:D$1073))</f>
        <v>0</v>
      </c>
      <c r="D1062" s="72">
        <f t="array" ref="D1062">SUM(($B1062=(C_A04b!$B$5:$B$1073))*($M1062=(C_A04b!$C$5:$C$1073))*(C_A04b!E$5:E$1073))+SUM(($C$680=(C_A04b!$B$5:$B$1073))*($M1062=(C_A04b!$C$5:$C$1073))*(C_A04b!E$5:E$1073))+SUM(($D$680=(C_A04b!$B$5:$B$1073))*($M1062=(C_A04b!$C$5:$C$1073))*(C_A04b!E$5:E$1073))</f>
        <v>0</v>
      </c>
      <c r="E1062" s="72">
        <f t="array" ref="E1062">SUM(($B1062=(C_A04b!$B$5:$B$1073))*($M1062=(C_A04b!$C$5:$C$1073))*(C_A04b!F$5:F$1073))+SUM(($C$680=(C_A04b!$B$5:$B$1073))*($M1062=(C_A04b!$C$5:$C$1073))*(C_A04b!F$5:F$1073))+SUM(($D$680=(C_A04b!$B$5:$B$1073))*($M1062=(C_A04b!$C$5:$C$1073))*(C_A04b!F$5:F$1073))</f>
        <v>0</v>
      </c>
      <c r="F1062" s="72">
        <f t="array" ref="F1062">SUM(($B1062=(C_A04b!$B$5:$B$1073))*($M1062=(C_A04b!$C$5:$C$1073))*(C_A04b!G$5:G$1073))+SUM(($C$680=(C_A04b!$B$5:$B$1073))*($M1062=(C_A04b!$C$5:$C$1073))*(C_A04b!G$5:G$1073))+SUM(($D$680=(C_A04b!$B$5:$B$1073))*($M1062=(C_A04b!$C$5:$C$1073))*(C_A04b!G$5:G$1073))</f>
        <v>0</v>
      </c>
      <c r="G1062" s="72">
        <f t="array" ref="G1062">SUM(($B1062=(C_A04b!$B$5:$B$1073))*($M1062=(C_A04b!$C$5:$C$1073))*(C_A04b!H$5:H$1073))+SUM(($C$680=(C_A04b!$B$5:$B$1073))*($M1062=(C_A04b!$C$5:$C$1073))*(C_A04b!H$5:H$1073))+SUM(($D$680=(C_A04b!$B$5:$B$1073))*($M1062=(C_A04b!$C$5:$C$1073))*(C_A04b!H$5:H$1073))</f>
        <v>0</v>
      </c>
      <c r="H1062" s="72">
        <f t="array" ref="H1062">SUM(($B1062=(C_A04b!$B$5:$B$1073))*($M1062=(C_A04b!$C$5:$C$1073))*(C_A04b!I$5:I$1073))+SUM(($C$680=(C_A04b!$B$5:$B$1073))*($M1062=(C_A04b!$C$5:$C$1073))*(C_A04b!I$5:I$1073))+SUM(($D$680=(C_A04b!$B$5:$B$1073))*($M1062=(C_A04b!$C$5:$C$1073))*(C_A04b!I$5:I$1073))</f>
        <v>0</v>
      </c>
      <c r="I1062" s="72">
        <f t="array" ref="I1062">SUM(($B1062=(C_A04b!$B$5:$B$1073))*($M1062=(C_A04b!$C$5:$C$1073))*(C_A04b!J$5:J$1073))+SUM(($C$680=(C_A04b!$B$5:$B$1073))*($M1062=(C_A04b!$C$5:$C$1073))*(C_A04b!J$5:J$1073))+SUM(($D$680=(C_A04b!$B$5:$B$1073))*($M1062=(C_A04b!$C$5:$C$1073))*(C_A04b!J$5:J$1073))</f>
        <v>0</v>
      </c>
      <c r="J1062" s="72">
        <f t="array" ref="J1062">SUM(($B1062=(C_A04b!$B$5:$B$1073))*($M1062=(C_A04b!$C$5:$C$1073))*(C_A04b!K$5:K$1073))+SUM(($C$680=(C_A04b!$B$5:$B$1073))*($M1062=(C_A04b!$C$5:$C$1073))*(C_A04b!K$5:K$1073))+SUM(($D$680=(C_A04b!$B$5:$B$1073))*($M1062=(C_A04b!$C$5:$C$1073))*(C_A04b!K$5:K$1073))</f>
        <v>0</v>
      </c>
      <c r="K1062" s="72">
        <f t="array" ref="K1062">SUM(($B1062=(C_A04b!$B$5:$B$1073))*($M1062=(C_A04b!$C$5:$C$1073))*(C_A04b!L$5:L$1073))+SUM(($C$680=(C_A04b!$B$5:$B$1073))*($M1062=(C_A04b!$C$5:$C$1073))*(C_A04b!L$5:L$1073))+SUM(($D$680=(C_A04b!$B$5:$B$1073))*($M1062=(C_A04b!$C$5:$C$1073))*(C_A04b!L$5:L$1073))</f>
        <v>0</v>
      </c>
      <c r="L1062" s="287"/>
      <c r="M1062" s="295" t="s">
        <v>284</v>
      </c>
      <c r="N1062" s="17"/>
      <c r="O1062" s="17"/>
    </row>
    <row r="1063" spans="1:15" x14ac:dyDescent="0.2">
      <c r="B1063" s="218"/>
      <c r="C1063" s="72"/>
      <c r="D1063" s="72"/>
      <c r="E1063" s="72"/>
      <c r="F1063" s="72"/>
      <c r="G1063" s="72"/>
      <c r="H1063" s="72"/>
      <c r="I1063" s="72"/>
      <c r="J1063" s="72"/>
      <c r="K1063" s="72"/>
      <c r="L1063" s="287"/>
      <c r="M1063" s="295" t="s">
        <v>284</v>
      </c>
      <c r="N1063" s="17"/>
      <c r="O1063" s="17"/>
    </row>
    <row r="1064" spans="1:15" x14ac:dyDescent="0.2">
      <c r="B1064" s="218"/>
      <c r="C1064" s="72"/>
      <c r="D1064" s="72"/>
      <c r="E1064" s="72"/>
      <c r="F1064" s="72"/>
      <c r="G1064" s="72"/>
      <c r="H1064" s="72"/>
      <c r="I1064" s="72"/>
      <c r="J1064" s="72"/>
      <c r="K1064" s="72"/>
      <c r="L1064" s="287"/>
      <c r="M1064" s="295" t="s">
        <v>284</v>
      </c>
      <c r="N1064" s="17"/>
      <c r="O1064" s="17"/>
    </row>
    <row r="1065" spans="1:15" x14ac:dyDescent="0.2">
      <c r="B1065" s="218"/>
      <c r="C1065" s="72"/>
      <c r="D1065" s="72"/>
      <c r="E1065" s="72"/>
      <c r="F1065" s="72"/>
      <c r="G1065" s="72"/>
      <c r="H1065" s="72"/>
      <c r="I1065" s="72"/>
      <c r="J1065" s="72"/>
      <c r="K1065" s="72"/>
      <c r="L1065" s="287"/>
      <c r="M1065" s="295" t="s">
        <v>284</v>
      </c>
      <c r="N1065" s="17"/>
      <c r="O1065" s="17"/>
    </row>
    <row r="1066" spans="1:15" x14ac:dyDescent="0.2">
      <c r="B1066" s="218"/>
      <c r="C1066" s="72"/>
      <c r="D1066" s="72"/>
      <c r="E1066" s="72"/>
      <c r="F1066" s="72"/>
      <c r="G1066" s="72"/>
      <c r="H1066" s="72"/>
      <c r="I1066" s="72"/>
      <c r="J1066" s="72"/>
      <c r="K1066" s="72"/>
      <c r="L1066" s="287"/>
      <c r="M1066" s="295" t="s">
        <v>284</v>
      </c>
      <c r="N1066" s="17"/>
      <c r="O1066" s="17"/>
    </row>
    <row r="1067" spans="1:15" x14ac:dyDescent="0.2">
      <c r="B1067" s="218"/>
      <c r="C1067" s="72"/>
      <c r="D1067" s="72"/>
      <c r="E1067" s="72"/>
      <c r="F1067" s="72"/>
      <c r="G1067" s="72"/>
      <c r="H1067" s="72"/>
      <c r="I1067" s="72"/>
      <c r="J1067" s="72"/>
      <c r="K1067" s="72"/>
      <c r="L1067" s="287"/>
      <c r="M1067" s="295" t="s">
        <v>284</v>
      </c>
      <c r="N1067" s="17"/>
      <c r="O1067" s="17"/>
    </row>
    <row r="1068" spans="1:15" x14ac:dyDescent="0.2">
      <c r="B1068" s="106" t="s">
        <v>10</v>
      </c>
      <c r="C1068" s="107">
        <f>SUM(C1052:C1067)</f>
        <v>1278.74940777231</v>
      </c>
      <c r="D1068" s="107">
        <f t="shared" ref="D1068:K1068" si="139">SUM(D1052:D1067)</f>
        <v>333.778197968195</v>
      </c>
      <c r="E1068" s="107">
        <f t="shared" si="139"/>
        <v>333.778197968195</v>
      </c>
      <c r="F1068" s="107">
        <f t="shared" si="139"/>
        <v>230.46711463486201</v>
      </c>
      <c r="G1068" s="107">
        <f t="shared" si="139"/>
        <v>127.156031301528</v>
      </c>
      <c r="H1068" s="107">
        <f t="shared" si="139"/>
        <v>23.844947968195001</v>
      </c>
      <c r="I1068" s="107">
        <f t="shared" si="139"/>
        <v>0</v>
      </c>
      <c r="J1068" s="107">
        <f t="shared" si="139"/>
        <v>0</v>
      </c>
      <c r="K1068" s="107">
        <f t="shared" si="139"/>
        <v>0</v>
      </c>
      <c r="L1068" s="183"/>
      <c r="N1068" s="17"/>
      <c r="O1068" s="17"/>
    </row>
    <row r="1069" spans="1:15" x14ac:dyDescent="0.2">
      <c r="B1069" s="14"/>
      <c r="C1069" s="14"/>
      <c r="D1069" s="14"/>
      <c r="E1069" s="14"/>
      <c r="F1069" s="14"/>
      <c r="G1069" s="14"/>
      <c r="H1069" s="14"/>
      <c r="I1069" s="14"/>
      <c r="J1069" s="14"/>
      <c r="K1069"/>
      <c r="N1069" s="17"/>
      <c r="O1069" s="17"/>
    </row>
    <row r="1070" spans="1:15" x14ac:dyDescent="0.2">
      <c r="B1070" s="14"/>
      <c r="C1070" s="14"/>
      <c r="D1070" s="14"/>
      <c r="E1070" s="14"/>
      <c r="F1070" s="14"/>
      <c r="G1070" s="14"/>
      <c r="H1070" s="14"/>
      <c r="I1070" s="14"/>
      <c r="J1070" s="14"/>
      <c r="K1070"/>
      <c r="N1070" s="17"/>
      <c r="O1070" s="17"/>
    </row>
    <row r="1071" spans="1:15" x14ac:dyDescent="0.2">
      <c r="A1071" s="2" t="s">
        <v>481</v>
      </c>
      <c r="B1071" s="277" t="s">
        <v>358</v>
      </c>
      <c r="C1071" s="14"/>
      <c r="D1071" s="14"/>
      <c r="E1071" s="14"/>
      <c r="F1071" s="14"/>
      <c r="G1071" s="14"/>
      <c r="H1071" s="14"/>
      <c r="I1071" s="14"/>
      <c r="J1071" s="14"/>
      <c r="K1071"/>
      <c r="N1071" s="17"/>
      <c r="O1071" s="17"/>
    </row>
    <row r="1072" spans="1:15" x14ac:dyDescent="0.2">
      <c r="B1072" s="217"/>
      <c r="C1072" s="263">
        <v>2010</v>
      </c>
      <c r="D1072" s="263">
        <v>2015</v>
      </c>
      <c r="E1072" s="263">
        <v>2020</v>
      </c>
      <c r="F1072" s="263">
        <v>2025</v>
      </c>
      <c r="G1072" s="263">
        <v>2030</v>
      </c>
      <c r="H1072" s="263">
        <v>2035</v>
      </c>
      <c r="I1072" s="263">
        <v>2040</v>
      </c>
      <c r="J1072" s="263">
        <v>2045</v>
      </c>
      <c r="K1072" s="263">
        <v>2050</v>
      </c>
      <c r="L1072" s="294"/>
      <c r="N1072" s="17"/>
      <c r="O1072" s="17"/>
    </row>
    <row r="1073" spans="2:15" x14ac:dyDescent="0.2">
      <c r="B1073" s="218" t="s">
        <v>542</v>
      </c>
      <c r="C1073" s="79">
        <f t="array" ref="C1073">SUM(($B1073=(C_A04a!$B$5:$B$1045))*($M1073=(C_A04a!$C$5:$C$1045))*(C_A04a!D$5:D$1045))+SUM(($C$662=(C_A04a!$B$5:$B$1045))*($M1073=(C_A04a!$C$5:$C$1045))*(C_A04a!D$5:D$1045))+SUM(($D$662=(C_A04a!$B$5:$B$1045))*($M1073=(C_A04a!$C$5:$C$1045))*(C_A04a!D$5:D$1045))</f>
        <v>102.995455745236</v>
      </c>
      <c r="D1073" s="79">
        <f t="array" ref="D1073">SUM(($B1073=(C_A04a!$B$5:$B$1045))*($M1073=(C_A04a!$C$5:$C$1045))*(C_A04a!E$5:E$1045))+SUM(($C$662=(C_A04a!$B$5:$B$1045))*($M1073=(C_A04a!$C$5:$C$1045))*(C_A04a!E$5:E$1045))+SUM(($D$662=(C_A04a!$B$5:$B$1045))*($M1073=(C_A04a!$C$5:$C$1045))*(C_A04a!E$5:E$1045))</f>
        <v>2969.4896392253099</v>
      </c>
      <c r="E1073" s="79">
        <f t="array" ref="E1073">SUM(($B1073=(C_A04a!$B$5:$B$1045))*($M1073=(C_A04a!$C$5:$C$1045))*(C_A04a!F$5:F$1045))+SUM(($C$662=(C_A04a!$B$5:$B$1045))*($M1073=(C_A04a!$C$5:$C$1045))*(C_A04a!F$5:F$1045))+SUM(($D$662=(C_A04a!$B$5:$B$1045))*($M1073=(C_A04a!$C$5:$C$1045))*(C_A04a!F$5:F$1045))</f>
        <v>2514.9010772980801</v>
      </c>
      <c r="F1073" s="79">
        <f t="array" ref="F1073">SUM(($B1073=(C_A04a!$B$5:$B$1045))*($M1073=(C_A04a!$C$5:$C$1045))*(C_A04a!G$5:G$1045))+SUM(($C$662=(C_A04a!$B$5:$B$1045))*($M1073=(C_A04a!$C$5:$C$1045))*(C_A04a!G$5:G$1045))+SUM(($D$662=(C_A04a!$B$5:$B$1045))*($M1073=(C_A04a!$C$5:$C$1045))*(C_A04a!G$5:G$1045))</f>
        <v>2575.1358946381429</v>
      </c>
      <c r="G1073" s="79">
        <f t="array" ref="G1073">SUM(($B1073=(C_A04a!$B$5:$B$1045))*($M1073=(C_A04a!$C$5:$C$1045))*(C_A04a!H$5:H$1045))+SUM(($C$662=(C_A04a!$B$5:$B$1045))*($M1073=(C_A04a!$C$5:$C$1045))*(C_A04a!H$5:H$1045))+SUM(($D$662=(C_A04a!$B$5:$B$1045))*($M1073=(C_A04a!$C$5:$C$1045))*(C_A04a!H$5:H$1045))</f>
        <v>2830.2634850420268</v>
      </c>
      <c r="H1073" s="79">
        <f t="array" ref="H1073">SUM(($B1073=(C_A04a!$B$5:$B$1045))*($M1073=(C_A04a!$C$5:$C$1045))*(C_A04a!I$5:I$1045))+SUM(($C$662=(C_A04a!$B$5:$B$1045))*($M1073=(C_A04a!$C$5:$C$1045))*(C_A04a!I$5:I$1045))+SUM(($D$662=(C_A04a!$B$5:$B$1045))*($M1073=(C_A04a!$C$5:$C$1045))*(C_A04a!I$5:I$1045))</f>
        <v>2628.1152313802099</v>
      </c>
      <c r="I1073" s="79">
        <f t="array" ref="I1073">SUM(($B1073=(C_A04a!$B$5:$B$1045))*($M1073=(C_A04a!$C$5:$C$1045))*(C_A04a!J$5:J$1045))+SUM(($C$662=(C_A04a!$B$5:$B$1045))*($M1073=(C_A04a!$C$5:$C$1045))*(C_A04a!J$5:J$1045))+SUM(($D$662=(C_A04a!$B$5:$B$1045))*($M1073=(C_A04a!$C$5:$C$1045))*(C_A04a!J$5:J$1045))</f>
        <v>2425.966977718394</v>
      </c>
      <c r="J1073" s="79">
        <f t="array" ref="J1073">SUM(($B1073=(C_A04a!$B$5:$B$1045))*($M1073=(C_A04a!$C$5:$C$1045))*(C_A04a!K$5:K$1045))+SUM(($C$662=(C_A04a!$B$5:$B$1045))*($M1073=(C_A04a!$C$5:$C$1045))*(C_A04a!K$5:K$1045))+SUM(($D$662=(C_A04a!$B$5:$B$1045))*($M1073=(C_A04a!$C$5:$C$1045))*(C_A04a!K$5:K$1045))</f>
        <v>2223.8187240565671</v>
      </c>
      <c r="K1073" s="79">
        <f t="array" ref="K1073">SUM(($B1073=(C_A04a!$B$5:$B$1045))*($M1073=(C_A04a!$C$5:$C$1045))*(C_A04a!L$5:L$1045))+SUM(($C$662=(C_A04a!$B$5:$B$1045))*($M1073=(C_A04a!$C$5:$C$1045))*(C_A04a!L$5:L$1045))+SUM(($D$662=(C_A04a!$B$5:$B$1045))*($M1073=(C_A04a!$C$5:$C$1045))*(C_A04a!L$5:L$1045))</f>
        <v>2021.6704703947501</v>
      </c>
      <c r="L1073" s="287"/>
      <c r="M1073" s="295" t="s">
        <v>286</v>
      </c>
      <c r="N1073" s="17"/>
      <c r="O1073" s="17"/>
    </row>
    <row r="1074" spans="2:15" x14ac:dyDescent="0.2">
      <c r="B1074" s="218" t="s">
        <v>543</v>
      </c>
      <c r="C1074" s="79">
        <f t="array" ref="C1074">SUM(($B1074=(C_A04a!$B$5:$B$1045))*($M1074=(C_A04a!$C$5:$C$1045))*(C_A04a!D$5:D$1045))+SUM(($C$662=(C_A04a!$B$5:$B$1045))*($M1074=(C_A04a!$C$5:$C$1045))*(C_A04a!D$5:D$1045))+SUM(($D$662=(C_A04a!$B$5:$B$1045))*($M1074=(C_A04a!$C$5:$C$1045))*(C_A04a!D$5:D$1045))</f>
        <v>414.88758142790698</v>
      </c>
      <c r="D1074" s="79">
        <f t="array" ref="D1074">SUM(($B1074=(C_A04a!$B$5:$B$1045))*($M1074=(C_A04a!$C$5:$C$1045))*(C_A04a!E$5:E$1045))+SUM(($C$662=(C_A04a!$B$5:$B$1045))*($M1074=(C_A04a!$C$5:$C$1045))*(C_A04a!E$5:E$1045))+SUM(($D$662=(C_A04a!$B$5:$B$1045))*($M1074=(C_A04a!$C$5:$C$1045))*(C_A04a!E$5:E$1045))</f>
        <v>3848.0808413822201</v>
      </c>
      <c r="E1074" s="79">
        <f t="array" ref="E1074">SUM(($B1074=(C_A04a!$B$5:$B$1045))*($M1074=(C_A04a!$C$5:$C$1045))*(C_A04a!F$5:F$1045))+SUM(($C$662=(C_A04a!$B$5:$B$1045))*($M1074=(C_A04a!$C$5:$C$1045))*(C_A04a!F$5:F$1045))+SUM(($D$662=(C_A04a!$B$5:$B$1045))*($M1074=(C_A04a!$C$5:$C$1045))*(C_A04a!F$5:F$1045))</f>
        <v>3626.071496903</v>
      </c>
      <c r="F1074" s="79">
        <f t="array" ref="F1074">SUM(($B1074=(C_A04a!$B$5:$B$1045))*($M1074=(C_A04a!$C$5:$C$1045))*(C_A04a!G$5:G$1045))+SUM(($C$662=(C_A04a!$B$5:$B$1045))*($M1074=(C_A04a!$C$5:$C$1045))*(C_A04a!G$5:G$1045))+SUM(($D$662=(C_A04a!$B$5:$B$1045))*($M1074=(C_A04a!$C$5:$C$1045))*(C_A04a!G$5:G$1045))</f>
        <v>3394.938648758216</v>
      </c>
      <c r="G1074" s="79">
        <f t="array" ref="G1074">SUM(($B1074=(C_A04a!$B$5:$B$1045))*($M1074=(C_A04a!$C$5:$C$1045))*(C_A04a!H$5:H$1045))+SUM(($C$662=(C_A04a!$B$5:$B$1045))*($M1074=(C_A04a!$C$5:$C$1045))*(C_A04a!H$5:H$1045))+SUM(($D$662=(C_A04a!$B$5:$B$1045))*($M1074=(C_A04a!$C$5:$C$1045))*(C_A04a!H$5:H$1045))</f>
        <v>3168.3800524462231</v>
      </c>
      <c r="H1074" s="79">
        <f t="array" ref="H1074">SUM(($B1074=(C_A04a!$B$5:$B$1045))*($M1074=(C_A04a!$C$5:$C$1045))*(C_A04a!I$5:I$1045))+SUM(($C$662=(C_A04a!$B$5:$B$1045))*($M1074=(C_A04a!$C$5:$C$1045))*(C_A04a!I$5:I$1045))+SUM(($D$662=(C_A04a!$B$5:$B$1045))*($M1074=(C_A04a!$C$5:$C$1045))*(C_A04a!I$5:I$1045))</f>
        <v>2941.8214561342202</v>
      </c>
      <c r="I1074" s="79">
        <f t="array" ref="I1074">SUM(($B1074=(C_A04a!$B$5:$B$1045))*($M1074=(C_A04a!$C$5:$C$1045))*(C_A04a!J$5:J$1045))+SUM(($C$662=(C_A04a!$B$5:$B$1045))*($M1074=(C_A04a!$C$5:$C$1045))*(C_A04a!J$5:J$1045))+SUM(($D$662=(C_A04a!$B$5:$B$1045))*($M1074=(C_A04a!$C$5:$C$1045))*(C_A04a!J$5:J$1045))</f>
        <v>2715.2628598222268</v>
      </c>
      <c r="J1074" s="79">
        <f t="array" ref="J1074">SUM(($B1074=(C_A04a!$B$5:$B$1045))*($M1074=(C_A04a!$C$5:$C$1045))*(C_A04a!K$5:K$1045))+SUM(($C$662=(C_A04a!$B$5:$B$1045))*($M1074=(C_A04a!$C$5:$C$1045))*(C_A04a!K$5:K$1045))+SUM(($D$662=(C_A04a!$B$5:$B$1045))*($M1074=(C_A04a!$C$5:$C$1045))*(C_A04a!K$5:K$1045))</f>
        <v>2143.308720313883</v>
      </c>
      <c r="K1074" s="79">
        <f t="array" ref="K1074">SUM(($B1074=(C_A04a!$B$5:$B$1045))*($M1074=(C_A04a!$C$5:$C$1045))*(C_A04a!L$5:L$1045))+SUM(($C$662=(C_A04a!$B$5:$B$1045))*($M1074=(C_A04a!$C$5:$C$1045))*(C_A04a!L$5:L$1045))+SUM(($D$662=(C_A04a!$B$5:$B$1045))*($M1074=(C_A04a!$C$5:$C$1045))*(C_A04a!L$5:L$1045))</f>
        <v>2133.85174396202</v>
      </c>
      <c r="L1074" s="287"/>
      <c r="M1074" s="295" t="s">
        <v>286</v>
      </c>
      <c r="N1074" s="17"/>
      <c r="O1074" s="17"/>
    </row>
    <row r="1075" spans="2:15" x14ac:dyDescent="0.2">
      <c r="B1075" s="218" t="s">
        <v>544</v>
      </c>
      <c r="C1075" s="79">
        <f t="array" ref="C1075">SUM(($B1075=(C_A04a!$B$5:$B$1045))*($M1075=(C_A04a!$C$5:$C$1045))*(C_A04a!D$5:D$1045))+SUM(($C$662=(C_A04a!$B$5:$B$1045))*($M1075=(C_A04a!$C$5:$C$1045))*(C_A04a!D$5:D$1045))+SUM(($D$662=(C_A04a!$B$5:$B$1045))*($M1075=(C_A04a!$C$5:$C$1045))*(C_A04a!D$5:D$1045))</f>
        <v>35.878999999999998</v>
      </c>
      <c r="D1075" s="79">
        <f t="array" ref="D1075">SUM(($B1075=(C_A04a!$B$5:$B$1045))*($M1075=(C_A04a!$C$5:$C$1045))*(C_A04a!E$5:E$1045))+SUM(($C$662=(C_A04a!$B$5:$B$1045))*($M1075=(C_A04a!$C$5:$C$1045))*(C_A04a!E$5:E$1045))+SUM(($D$662=(C_A04a!$B$5:$B$1045))*($M1075=(C_A04a!$C$5:$C$1045))*(C_A04a!E$5:E$1045))</f>
        <v>1453.31417454656</v>
      </c>
      <c r="E1075" s="79">
        <f t="array" ref="E1075">SUM(($B1075=(C_A04a!$B$5:$B$1045))*($M1075=(C_A04a!$C$5:$C$1045))*(C_A04a!F$5:F$1045))+SUM(($C$662=(C_A04a!$B$5:$B$1045))*($M1075=(C_A04a!$C$5:$C$1045))*(C_A04a!F$5:F$1045))+SUM(($D$662=(C_A04a!$B$5:$B$1045))*($M1075=(C_A04a!$C$5:$C$1045))*(C_A04a!F$5:F$1045))</f>
        <v>1466.65797580085</v>
      </c>
      <c r="F1075" s="79">
        <f t="array" ref="F1075">SUM(($B1075=(C_A04a!$B$5:$B$1045))*($M1075=(C_A04a!$C$5:$C$1045))*(C_A04a!G$5:G$1045))+SUM(($C$662=(C_A04a!$B$5:$B$1045))*($M1075=(C_A04a!$C$5:$C$1045))*(C_A04a!G$5:G$1045))+SUM(($D$662=(C_A04a!$B$5:$B$1045))*($M1075=(C_A04a!$C$5:$C$1045))*(C_A04a!G$5:G$1045))</f>
        <v>1458.055495105536</v>
      </c>
      <c r="G1075" s="79">
        <f t="array" ref="G1075">SUM(($B1075=(C_A04a!$B$5:$B$1045))*($M1075=(C_A04a!$C$5:$C$1045))*(C_A04a!H$5:H$1045))+SUM(($C$662=(C_A04a!$B$5:$B$1045))*($M1075=(C_A04a!$C$5:$C$1045))*(C_A04a!H$5:H$1045))+SUM(($D$662=(C_A04a!$B$5:$B$1045))*($M1075=(C_A04a!$C$5:$C$1045))*(C_A04a!H$5:H$1045))</f>
        <v>1567.716520751723</v>
      </c>
      <c r="H1075" s="79">
        <f t="array" ref="H1075">SUM(($B1075=(C_A04a!$B$5:$B$1045))*($M1075=(C_A04a!$C$5:$C$1045))*(C_A04a!I$5:I$1045))+SUM(($C$662=(C_A04a!$B$5:$B$1045))*($M1075=(C_A04a!$C$5:$C$1045))*(C_A04a!I$5:I$1045))+SUM(($D$662=(C_A04a!$B$5:$B$1045))*($M1075=(C_A04a!$C$5:$C$1045))*(C_A04a!I$5:I$1045))</f>
        <v>1424.5337207073001</v>
      </c>
      <c r="I1075" s="79">
        <f t="array" ref="I1075">SUM(($B1075=(C_A04a!$B$5:$B$1045))*($M1075=(C_A04a!$C$5:$C$1045))*(C_A04a!J$5:J$1045))+SUM(($C$662=(C_A04a!$B$5:$B$1045))*($M1075=(C_A04a!$C$5:$C$1045))*(C_A04a!J$5:J$1045))+SUM(($D$662=(C_A04a!$B$5:$B$1045))*($M1075=(C_A04a!$C$5:$C$1045))*(C_A04a!J$5:J$1045))</f>
        <v>1455.618267701157</v>
      </c>
      <c r="J1075" s="79">
        <f t="array" ref="J1075">SUM(($B1075=(C_A04a!$B$5:$B$1045))*($M1075=(C_A04a!$C$5:$C$1045))*(C_A04a!K$5:K$1045))+SUM(($C$662=(C_A04a!$B$5:$B$1045))*($M1075=(C_A04a!$C$5:$C$1045))*(C_A04a!K$5:K$1045))+SUM(($D$662=(C_A04a!$B$5:$B$1045))*($M1075=(C_A04a!$C$5:$C$1045))*(C_A04a!K$5:K$1045))</f>
        <v>1456.0052717335129</v>
      </c>
      <c r="K1075" s="79">
        <f t="array" ref="K1075">SUM(($B1075=(C_A04a!$B$5:$B$1045))*($M1075=(C_A04a!$C$5:$C$1045))*(C_A04a!L$5:L$1045))+SUM(($C$662=(C_A04a!$B$5:$B$1045))*($M1075=(C_A04a!$C$5:$C$1045))*(C_A04a!L$5:L$1045))+SUM(($D$662=(C_A04a!$B$5:$B$1045))*($M1075=(C_A04a!$C$5:$C$1045))*(C_A04a!L$5:L$1045))</f>
        <v>1456.39227568858</v>
      </c>
      <c r="L1075" s="287"/>
      <c r="M1075" s="295" t="s">
        <v>286</v>
      </c>
      <c r="N1075" s="17"/>
      <c r="O1075" s="17"/>
    </row>
    <row r="1076" spans="2:15" x14ac:dyDescent="0.2">
      <c r="B1076" s="218" t="s">
        <v>545</v>
      </c>
      <c r="C1076" s="79">
        <f t="array" ref="C1076">SUM(($B1076=(C_A04a!$B$5:$B$1045))*($M1076=(C_A04a!$C$5:$C$1045))*(C_A04a!D$5:D$1045))+SUM(($C$662=(C_A04a!$B$5:$B$1045))*($M1076=(C_A04a!$C$5:$C$1045))*(C_A04a!D$5:D$1045))+SUM(($D$662=(C_A04a!$B$5:$B$1045))*($M1076=(C_A04a!$C$5:$C$1045))*(C_A04a!D$5:D$1045))</f>
        <v>25.86</v>
      </c>
      <c r="D1076" s="79">
        <f t="array" ref="D1076">SUM(($B1076=(C_A04a!$B$5:$B$1045))*($M1076=(C_A04a!$C$5:$C$1045))*(C_A04a!E$5:E$1045))+SUM(($C$662=(C_A04a!$B$5:$B$1045))*($M1076=(C_A04a!$C$5:$C$1045))*(C_A04a!E$5:E$1045))+SUM(($D$662=(C_A04a!$B$5:$B$1045))*($M1076=(C_A04a!$C$5:$C$1045))*(C_A04a!E$5:E$1045))</f>
        <v>692.13062759229399</v>
      </c>
      <c r="E1076" s="79">
        <f t="array" ref="E1076">SUM(($B1076=(C_A04a!$B$5:$B$1045))*($M1076=(C_A04a!$C$5:$C$1045))*(C_A04a!F$5:F$1045))+SUM(($C$662=(C_A04a!$B$5:$B$1045))*($M1076=(C_A04a!$C$5:$C$1045))*(C_A04a!F$5:F$1045))+SUM(($D$662=(C_A04a!$B$5:$B$1045))*($M1076=(C_A04a!$C$5:$C$1045))*(C_A04a!F$5:F$1045))</f>
        <v>334.42318159687198</v>
      </c>
      <c r="F1076" s="79">
        <f t="array" ref="F1076">SUM(($B1076=(C_A04a!$B$5:$B$1045))*($M1076=(C_A04a!$C$5:$C$1045))*(C_A04a!G$5:G$1045))+SUM(($C$662=(C_A04a!$B$5:$B$1045))*($M1076=(C_A04a!$C$5:$C$1045))*(C_A04a!G$5:G$1045))+SUM(($D$662=(C_A04a!$B$5:$B$1045))*($M1076=(C_A04a!$C$5:$C$1045))*(C_A04a!G$5:G$1045))</f>
        <v>635.48847951629796</v>
      </c>
      <c r="G1076" s="79">
        <f t="array" ref="G1076">SUM(($B1076=(C_A04a!$B$5:$B$1045))*($M1076=(C_A04a!$C$5:$C$1045))*(C_A04a!H$5:H$1045))+SUM(($C$662=(C_A04a!$B$5:$B$1045))*($M1076=(C_A04a!$C$5:$C$1045))*(C_A04a!H$5:H$1045))+SUM(($D$662=(C_A04a!$B$5:$B$1045))*($M1076=(C_A04a!$C$5:$C$1045))*(C_A04a!H$5:H$1045))</f>
        <v>846.20719913984101</v>
      </c>
      <c r="H1076" s="79">
        <f t="array" ref="H1076">SUM(($B1076=(C_A04a!$B$5:$B$1045))*($M1076=(C_A04a!$C$5:$C$1045))*(C_A04a!I$5:I$1045))+SUM(($C$662=(C_A04a!$B$5:$B$1045))*($M1076=(C_A04a!$C$5:$C$1045))*(C_A04a!I$5:I$1045))+SUM(($D$662=(C_A04a!$B$5:$B$1045))*($M1076=(C_A04a!$C$5:$C$1045))*(C_A04a!I$5:I$1045))</f>
        <v>924.64311197364805</v>
      </c>
      <c r="I1076" s="79">
        <f t="array" ref="I1076">SUM(($B1076=(C_A04a!$B$5:$B$1045))*($M1076=(C_A04a!$C$5:$C$1045))*(C_A04a!J$5:J$1045))+SUM(($C$662=(C_A04a!$B$5:$B$1045))*($M1076=(C_A04a!$C$5:$C$1045))*(C_A04a!J$5:J$1045))+SUM(($D$662=(C_A04a!$B$5:$B$1045))*($M1076=(C_A04a!$C$5:$C$1045))*(C_A04a!J$5:J$1045))</f>
        <v>841.482156052817</v>
      </c>
      <c r="J1076" s="79">
        <f t="array" ref="J1076">SUM(($B1076=(C_A04a!$B$5:$B$1045))*($M1076=(C_A04a!$C$5:$C$1045))*(C_A04a!K$5:K$1045))+SUM(($C$662=(C_A04a!$B$5:$B$1045))*($M1076=(C_A04a!$C$5:$C$1045))*(C_A04a!K$5:K$1045))+SUM(($D$662=(C_A04a!$B$5:$B$1045))*($M1076=(C_A04a!$C$5:$C$1045))*(C_A04a!K$5:K$1045))</f>
        <v>743.80296425154097</v>
      </c>
      <c r="K1076" s="79">
        <f t="array" ref="K1076">SUM(($B1076=(C_A04a!$B$5:$B$1045))*($M1076=(C_A04a!$C$5:$C$1045))*(C_A04a!L$5:L$1045))+SUM(($C$662=(C_A04a!$B$5:$B$1045))*($M1076=(C_A04a!$C$5:$C$1045))*(C_A04a!L$5:L$1045))+SUM(($D$662=(C_A04a!$B$5:$B$1045))*($M1076=(C_A04a!$C$5:$C$1045))*(C_A04a!L$5:L$1045))</f>
        <v>569.31749762539403</v>
      </c>
      <c r="L1076" s="287"/>
      <c r="M1076" s="295" t="s">
        <v>286</v>
      </c>
      <c r="N1076" s="17"/>
      <c r="O1076" s="17"/>
    </row>
    <row r="1077" spans="2:15" x14ac:dyDescent="0.2">
      <c r="B1077" s="218" t="s">
        <v>546</v>
      </c>
      <c r="C1077" s="79">
        <f t="array" ref="C1077">SUM(($B1077=(C_A04a!$B$5:$B$1045))*($M1077=(C_A04a!$C$5:$C$1045))*(C_A04a!D$5:D$1045))+SUM(($C$662=(C_A04a!$B$5:$B$1045))*($M1077=(C_A04a!$C$5:$C$1045))*(C_A04a!D$5:D$1045))+SUM(($D$662=(C_A04a!$B$5:$B$1045))*($M1077=(C_A04a!$C$5:$C$1045))*(C_A04a!D$5:D$1045))</f>
        <v>64.087000000000003</v>
      </c>
      <c r="D1077" s="79">
        <f t="array" ref="D1077">SUM(($B1077=(C_A04a!$B$5:$B$1045))*($M1077=(C_A04a!$C$5:$C$1045))*(C_A04a!E$5:E$1045))+SUM(($C$662=(C_A04a!$B$5:$B$1045))*($M1077=(C_A04a!$C$5:$C$1045))*(C_A04a!E$5:E$1045))+SUM(($D$662=(C_A04a!$B$5:$B$1045))*($M1077=(C_A04a!$C$5:$C$1045))*(C_A04a!E$5:E$1045))</f>
        <v>2712.3764821456762</v>
      </c>
      <c r="E1077" s="79">
        <f t="array" ref="E1077">SUM(($B1077=(C_A04a!$B$5:$B$1045))*($M1077=(C_A04a!$C$5:$C$1045))*(C_A04a!F$5:F$1045))+SUM(($C$662=(C_A04a!$B$5:$B$1045))*($M1077=(C_A04a!$C$5:$C$1045))*(C_A04a!F$5:F$1045))+SUM(($D$662=(C_A04a!$B$5:$B$1045))*($M1077=(C_A04a!$C$5:$C$1045))*(C_A04a!F$5:F$1045))</f>
        <v>2565.495884907572</v>
      </c>
      <c r="F1077" s="79">
        <f t="array" ref="F1077">SUM(($B1077=(C_A04a!$B$5:$B$1045))*($M1077=(C_A04a!$C$5:$C$1045))*(C_A04a!G$5:G$1045))+SUM(($C$662=(C_A04a!$B$5:$B$1045))*($M1077=(C_A04a!$C$5:$C$1045))*(C_A04a!G$5:G$1045))+SUM(($D$662=(C_A04a!$B$5:$B$1045))*($M1077=(C_A04a!$C$5:$C$1045))*(C_A04a!G$5:G$1045))</f>
        <v>2716.415979037984</v>
      </c>
      <c r="G1077" s="79">
        <f t="array" ref="G1077">SUM(($B1077=(C_A04a!$B$5:$B$1045))*($M1077=(C_A04a!$C$5:$C$1045))*(C_A04a!H$5:H$1045))+SUM(($C$662=(C_A04a!$B$5:$B$1045))*($M1077=(C_A04a!$C$5:$C$1045))*(C_A04a!H$5:H$1045))+SUM(($D$662=(C_A04a!$B$5:$B$1045))*($M1077=(C_A04a!$C$5:$C$1045))*(C_A04a!H$5:H$1045))</f>
        <v>2716.280948281491</v>
      </c>
      <c r="H1077" s="79">
        <f t="array" ref="H1077">SUM(($B1077=(C_A04a!$B$5:$B$1045))*($M1077=(C_A04a!$C$5:$C$1045))*(C_A04a!I$5:I$1045))+SUM(($C$662=(C_A04a!$B$5:$B$1045))*($M1077=(C_A04a!$C$5:$C$1045))*(C_A04a!I$5:I$1045))+SUM(($D$662=(C_A04a!$B$5:$B$1045))*($M1077=(C_A04a!$C$5:$C$1045))*(C_A04a!I$5:I$1045))</f>
        <v>2682.2681845867319</v>
      </c>
      <c r="I1077" s="79">
        <f t="array" ref="I1077">SUM(($B1077=(C_A04a!$B$5:$B$1045))*($M1077=(C_A04a!$C$5:$C$1045))*(C_A04a!J$5:J$1045))+SUM(($C$662=(C_A04a!$B$5:$B$1045))*($M1077=(C_A04a!$C$5:$C$1045))*(C_A04a!J$5:J$1045))+SUM(($D$662=(C_A04a!$B$5:$B$1045))*($M1077=(C_A04a!$C$5:$C$1045))*(C_A04a!J$5:J$1045))</f>
        <v>2639.7698743777942</v>
      </c>
      <c r="J1077" s="79">
        <f t="array" ref="J1077">SUM(($B1077=(C_A04a!$B$5:$B$1045))*($M1077=(C_A04a!$C$5:$C$1045))*(C_A04a!K$5:K$1045))+SUM(($C$662=(C_A04a!$B$5:$B$1045))*($M1077=(C_A04a!$C$5:$C$1045))*(C_A04a!K$5:K$1045))+SUM(($D$662=(C_A04a!$B$5:$B$1045))*($M1077=(C_A04a!$C$5:$C$1045))*(C_A04a!K$5:K$1045))</f>
        <v>2715.68992374031</v>
      </c>
      <c r="K1077" s="79">
        <f t="array" ref="K1077">SUM(($B1077=(C_A04a!$B$5:$B$1045))*($M1077=(C_A04a!$C$5:$C$1045))*(C_A04a!L$5:L$1045))+SUM(($C$662=(C_A04a!$B$5:$B$1045))*($M1077=(C_A04a!$C$5:$C$1045))*(C_A04a!L$5:L$1045))+SUM(($D$662=(C_A04a!$B$5:$B$1045))*($M1077=(C_A04a!$C$5:$C$1045))*(C_A04a!L$5:L$1045))</f>
        <v>2715.4973270400228</v>
      </c>
      <c r="L1077" s="287"/>
      <c r="M1077" s="295" t="s">
        <v>286</v>
      </c>
      <c r="N1077" s="17"/>
      <c r="O1077" s="17"/>
    </row>
    <row r="1078" spans="2:15" x14ac:dyDescent="0.2">
      <c r="B1078" s="218" t="s">
        <v>547</v>
      </c>
      <c r="C1078" s="79">
        <f t="array" ref="C1078">SUM(($B1078=(C_A04a!$B$5:$B$1045))*($M1078=(C_A04a!$C$5:$C$1045))*(C_A04a!D$5:D$1045))+SUM(($C$662=(C_A04a!$B$5:$B$1045))*($M1078=(C_A04a!$C$5:$C$1045))*(C_A04a!D$5:D$1045))+SUM(($D$662=(C_A04a!$B$5:$B$1045))*($M1078=(C_A04a!$C$5:$C$1045))*(C_A04a!D$5:D$1045))</f>
        <v>85.462999999999994</v>
      </c>
      <c r="D1078" s="79">
        <f t="array" ref="D1078">SUM(($B1078=(C_A04a!$B$5:$B$1045))*($M1078=(C_A04a!$C$5:$C$1045))*(C_A04a!E$5:E$1045))+SUM(($C$662=(C_A04a!$B$5:$B$1045))*($M1078=(C_A04a!$C$5:$C$1045))*(C_A04a!E$5:E$1045))+SUM(($D$662=(C_A04a!$B$5:$B$1045))*($M1078=(C_A04a!$C$5:$C$1045))*(C_A04a!E$5:E$1045))</f>
        <v>1264.4946065843901</v>
      </c>
      <c r="E1078" s="79">
        <f t="array" ref="E1078">SUM(($B1078=(C_A04a!$B$5:$B$1045))*($M1078=(C_A04a!$C$5:$C$1045))*(C_A04a!F$5:F$1045))+SUM(($C$662=(C_A04a!$B$5:$B$1045))*($M1078=(C_A04a!$C$5:$C$1045))*(C_A04a!F$5:F$1045))+SUM(($D$662=(C_A04a!$B$5:$B$1045))*($M1078=(C_A04a!$C$5:$C$1045))*(C_A04a!F$5:F$1045))</f>
        <v>746.24699672037502</v>
      </c>
      <c r="F1078" s="79">
        <f t="array" ref="F1078">SUM(($B1078=(C_A04a!$B$5:$B$1045))*($M1078=(C_A04a!$C$5:$C$1045))*(C_A04a!G$5:G$1045))+SUM(($C$662=(C_A04a!$B$5:$B$1045))*($M1078=(C_A04a!$C$5:$C$1045))*(C_A04a!G$5:G$1045))+SUM(($D$662=(C_A04a!$B$5:$B$1045))*($M1078=(C_A04a!$C$5:$C$1045))*(C_A04a!G$5:G$1045))</f>
        <v>1316.4324247806869</v>
      </c>
      <c r="G1078" s="79">
        <f t="array" ref="G1078">SUM(($B1078=(C_A04a!$B$5:$B$1045))*($M1078=(C_A04a!$C$5:$C$1045))*(C_A04a!H$5:H$1045))+SUM(($C$662=(C_A04a!$B$5:$B$1045))*($M1078=(C_A04a!$C$5:$C$1045))*(C_A04a!H$5:H$1045))+SUM(($D$662=(C_A04a!$B$5:$B$1045))*($M1078=(C_A04a!$C$5:$C$1045))*(C_A04a!H$5:H$1045))</f>
        <v>1357.812844616584</v>
      </c>
      <c r="H1078" s="79">
        <f t="array" ref="H1078">SUM(($B1078=(C_A04a!$B$5:$B$1045))*($M1078=(C_A04a!$C$5:$C$1045))*(C_A04a!I$5:I$1045))+SUM(($C$662=(C_A04a!$B$5:$B$1045))*($M1078=(C_A04a!$C$5:$C$1045))*(C_A04a!I$5:I$1045))+SUM(($D$662=(C_A04a!$B$5:$B$1045))*($M1078=(C_A04a!$C$5:$C$1045))*(C_A04a!I$5:I$1045))</f>
        <v>1389.3484699227299</v>
      </c>
      <c r="I1078" s="79">
        <f t="array" ref="I1078">SUM(($B1078=(C_A04a!$B$5:$B$1045))*($M1078=(C_A04a!$C$5:$C$1045))*(C_A04a!J$5:J$1045))+SUM(($C$662=(C_A04a!$B$5:$B$1045))*($M1078=(C_A04a!$C$5:$C$1045))*(C_A04a!J$5:J$1045))+SUM(($D$662=(C_A04a!$B$5:$B$1045))*($M1078=(C_A04a!$C$5:$C$1045))*(C_A04a!J$5:J$1045))</f>
        <v>1406.529029561267</v>
      </c>
      <c r="J1078" s="79">
        <f t="array" ref="J1078">SUM(($B1078=(C_A04a!$B$5:$B$1045))*($M1078=(C_A04a!$C$5:$C$1045))*(C_A04a!K$5:K$1045))+SUM(($C$662=(C_A04a!$B$5:$B$1045))*($M1078=(C_A04a!$C$5:$C$1045))*(C_A04a!K$5:K$1045))+SUM(($D$662=(C_A04a!$B$5:$B$1045))*($M1078=(C_A04a!$C$5:$C$1045))*(C_A04a!K$5:K$1045))</f>
        <v>1423.709589221213</v>
      </c>
      <c r="K1078" s="79">
        <f t="array" ref="K1078">SUM(($B1078=(C_A04a!$B$5:$B$1045))*($M1078=(C_A04a!$C$5:$C$1045))*(C_A04a!L$5:L$1045))+SUM(($C$662=(C_A04a!$B$5:$B$1045))*($M1078=(C_A04a!$C$5:$C$1045))*(C_A04a!L$5:L$1045))+SUM(($D$662=(C_A04a!$B$5:$B$1045))*($M1078=(C_A04a!$C$5:$C$1045))*(C_A04a!L$5:L$1045))</f>
        <v>1422.4785211543399</v>
      </c>
      <c r="L1078" s="287"/>
      <c r="M1078" s="295" t="s">
        <v>286</v>
      </c>
      <c r="N1078" s="17"/>
      <c r="O1078" s="17"/>
    </row>
    <row r="1079" spans="2:15" x14ac:dyDescent="0.2">
      <c r="B1079" s="218" t="s">
        <v>548</v>
      </c>
      <c r="C1079" s="79">
        <f t="array" ref="C1079">SUM(($B1079=(C_A04a!$B$5:$B$1045))*($M1079=(C_A04a!$C$5:$C$1045))*(C_A04a!D$5:D$1045))+SUM(($C$662=(C_A04a!$B$5:$B$1045))*($M1079=(C_A04a!$C$5:$C$1045))*(C_A04a!D$5:D$1045))+SUM(($D$662=(C_A04a!$B$5:$B$1045))*($M1079=(C_A04a!$C$5:$C$1045))*(C_A04a!D$5:D$1045))</f>
        <v>63.136000000000003</v>
      </c>
      <c r="D1079" s="79">
        <f t="array" ref="D1079">SUM(($B1079=(C_A04a!$B$5:$B$1045))*($M1079=(C_A04a!$C$5:$C$1045))*(C_A04a!E$5:E$1045))+SUM(($C$662=(C_A04a!$B$5:$B$1045))*($M1079=(C_A04a!$C$5:$C$1045))*(C_A04a!E$5:E$1045))+SUM(($D$662=(C_A04a!$B$5:$B$1045))*($M1079=(C_A04a!$C$5:$C$1045))*(C_A04a!E$5:E$1045))</f>
        <v>902.35720320956796</v>
      </c>
      <c r="E1079" s="79">
        <f t="array" ref="E1079">SUM(($B1079=(C_A04a!$B$5:$B$1045))*($M1079=(C_A04a!$C$5:$C$1045))*(C_A04a!F$5:F$1045))+SUM(($C$662=(C_A04a!$B$5:$B$1045))*($M1079=(C_A04a!$C$5:$C$1045))*(C_A04a!F$5:F$1045))+SUM(($D$662=(C_A04a!$B$5:$B$1045))*($M1079=(C_A04a!$C$5:$C$1045))*(C_A04a!F$5:F$1045))</f>
        <v>907.97320925756799</v>
      </c>
      <c r="F1079" s="79">
        <f t="array" ref="F1079">SUM(($B1079=(C_A04a!$B$5:$B$1045))*($M1079=(C_A04a!$C$5:$C$1045))*(C_A04a!G$5:G$1045))+SUM(($C$662=(C_A04a!$B$5:$B$1045))*($M1079=(C_A04a!$C$5:$C$1045))*(C_A04a!G$5:G$1045))+SUM(($D$662=(C_A04a!$B$5:$B$1045))*($M1079=(C_A04a!$C$5:$C$1045))*(C_A04a!G$5:G$1045))</f>
        <v>907.69240895516805</v>
      </c>
      <c r="G1079" s="79">
        <f t="array" ref="G1079">SUM(($B1079=(C_A04a!$B$5:$B$1045))*($M1079=(C_A04a!$C$5:$C$1045))*(C_A04a!H$5:H$1045))+SUM(($C$662=(C_A04a!$B$5:$B$1045))*($M1079=(C_A04a!$C$5:$C$1045))*(C_A04a!H$5:H$1045))+SUM(($D$662=(C_A04a!$B$5:$B$1045))*($M1079=(C_A04a!$C$5:$C$1045))*(C_A04a!H$5:H$1045))</f>
        <v>907.411608652768</v>
      </c>
      <c r="H1079" s="79">
        <f t="array" ref="H1079">SUM(($B1079=(C_A04a!$B$5:$B$1045))*($M1079=(C_A04a!$C$5:$C$1045))*(C_A04a!I$5:I$1045))+SUM(($C$662=(C_A04a!$B$5:$B$1045))*($M1079=(C_A04a!$C$5:$C$1045))*(C_A04a!I$5:I$1045))+SUM(($D$662=(C_A04a!$B$5:$B$1045))*($M1079=(C_A04a!$C$5:$C$1045))*(C_A04a!I$5:I$1045))</f>
        <v>907.03252824452795</v>
      </c>
      <c r="I1079" s="79">
        <f t="array" ref="I1079">SUM(($B1079=(C_A04a!$B$5:$B$1045))*($M1079=(C_A04a!$C$5:$C$1045))*(C_A04a!J$5:J$1045))+SUM(($C$662=(C_A04a!$B$5:$B$1045))*($M1079=(C_A04a!$C$5:$C$1045))*(C_A04a!J$5:J$1045))+SUM(($D$662=(C_A04a!$B$5:$B$1045))*($M1079=(C_A04a!$C$5:$C$1045))*(C_A04a!J$5:J$1045))</f>
        <v>906.65344783628802</v>
      </c>
      <c r="J1079" s="79">
        <f t="array" ref="J1079">SUM(($B1079=(C_A04a!$B$5:$B$1045))*($M1079=(C_A04a!$C$5:$C$1045))*(C_A04a!K$5:K$1045))+SUM(($C$662=(C_A04a!$B$5:$B$1045))*($M1079=(C_A04a!$C$5:$C$1045))*(C_A04a!K$5:K$1045))+SUM(($D$662=(C_A04a!$B$5:$B$1045))*($M1079=(C_A04a!$C$5:$C$1045))*(C_A04a!K$5:K$1045))</f>
        <v>906.27436742804798</v>
      </c>
      <c r="K1079" s="79">
        <f t="array" ref="K1079">SUM(($B1079=(C_A04a!$B$5:$B$1045))*($M1079=(C_A04a!$C$5:$C$1045))*(C_A04a!L$5:L$1045))+SUM(($C$662=(C_A04a!$B$5:$B$1045))*($M1079=(C_A04a!$C$5:$C$1045))*(C_A04a!L$5:L$1045))+SUM(($D$662=(C_A04a!$B$5:$B$1045))*($M1079=(C_A04a!$C$5:$C$1045))*(C_A04a!L$5:L$1045))</f>
        <v>906.27436742804798</v>
      </c>
      <c r="L1079" s="287"/>
      <c r="M1079" s="295" t="s">
        <v>286</v>
      </c>
      <c r="N1079" s="17"/>
      <c r="O1079" s="17"/>
    </row>
    <row r="1080" spans="2:15" x14ac:dyDescent="0.2">
      <c r="B1080" s="218" t="s">
        <v>549</v>
      </c>
      <c r="C1080" s="79">
        <f t="array" ref="C1080">SUM(($B1080=(C_A04a!$B$5:$B$1045))*($M1080=(C_A04a!$C$5:$C$1045))*(C_A04a!D$5:D$1045))+SUM(($C$662=(C_A04a!$B$5:$B$1045))*($M1080=(C_A04a!$C$5:$C$1045))*(C_A04a!D$5:D$1045))+SUM(($D$662=(C_A04a!$B$5:$B$1045))*($M1080=(C_A04a!$C$5:$C$1045))*(C_A04a!D$5:D$1045))</f>
        <v>30.346</v>
      </c>
      <c r="D1080" s="79">
        <f t="array" ref="D1080">SUM(($B1080=(C_A04a!$B$5:$B$1045))*($M1080=(C_A04a!$C$5:$C$1045))*(C_A04a!E$5:E$1045))+SUM(($C$662=(C_A04a!$B$5:$B$1045))*($M1080=(C_A04a!$C$5:$C$1045))*(C_A04a!E$5:E$1045))+SUM(($D$662=(C_A04a!$B$5:$B$1045))*($M1080=(C_A04a!$C$5:$C$1045))*(C_A04a!E$5:E$1045))</f>
        <v>1731.2291108131701</v>
      </c>
      <c r="E1080" s="79">
        <f t="array" ref="E1080">SUM(($B1080=(C_A04a!$B$5:$B$1045))*($M1080=(C_A04a!$C$5:$C$1045))*(C_A04a!F$5:F$1045))+SUM(($C$662=(C_A04a!$B$5:$B$1045))*($M1080=(C_A04a!$C$5:$C$1045))*(C_A04a!F$5:F$1045))+SUM(($D$662=(C_A04a!$B$5:$B$1045))*($M1080=(C_A04a!$C$5:$C$1045))*(C_A04a!F$5:F$1045))</f>
        <v>1661.1519610585699</v>
      </c>
      <c r="F1080" s="79">
        <f t="array" ref="F1080">SUM(($B1080=(C_A04a!$B$5:$B$1045))*($M1080=(C_A04a!$C$5:$C$1045))*(C_A04a!G$5:G$1045))+SUM(($C$662=(C_A04a!$B$5:$B$1045))*($M1080=(C_A04a!$C$5:$C$1045))*(C_A04a!G$5:G$1045))+SUM(($D$662=(C_A04a!$B$5:$B$1045))*($M1080=(C_A04a!$C$5:$C$1045))*(C_A04a!G$5:G$1045))</f>
        <v>1736.595389580403</v>
      </c>
      <c r="G1080" s="79">
        <f t="array" ref="G1080">SUM(($B1080=(C_A04a!$B$5:$B$1045))*($M1080=(C_A04a!$C$5:$C$1045))*(C_A04a!H$5:H$1045))+SUM(($C$662=(C_A04a!$B$5:$B$1045))*($M1080=(C_A04a!$C$5:$C$1045))*(C_A04a!H$5:H$1045))+SUM(($D$662=(C_A04a!$B$5:$B$1045))*($M1080=(C_A04a!$C$5:$C$1045))*(C_A04a!H$5:H$1045))</f>
        <v>1736.067291575527</v>
      </c>
      <c r="H1080" s="79">
        <f t="array" ref="H1080">SUM(($B1080=(C_A04a!$B$5:$B$1045))*($M1080=(C_A04a!$C$5:$C$1045))*(C_A04a!I$5:I$1045))+SUM(($C$662=(C_A04a!$B$5:$B$1045))*($M1080=(C_A04a!$C$5:$C$1045))*(C_A04a!I$5:I$1045))+SUM(($D$662=(C_A04a!$B$5:$B$1045))*($M1080=(C_A04a!$C$5:$C$1045))*(C_A04a!I$5:I$1045))</f>
        <v>1735.4339842689401</v>
      </c>
      <c r="I1080" s="79">
        <f t="array" ref="I1080">SUM(($B1080=(C_A04a!$B$5:$B$1045))*($M1080=(C_A04a!$C$5:$C$1045))*(C_A04a!J$5:J$1045))+SUM(($C$662=(C_A04a!$B$5:$B$1045))*($M1080=(C_A04a!$C$5:$C$1045))*(C_A04a!J$5:J$1045))+SUM(($D$662=(C_A04a!$B$5:$B$1045))*($M1080=(C_A04a!$C$5:$C$1045))*(C_A04a!J$5:J$1045))</f>
        <v>1734.800676962343</v>
      </c>
      <c r="J1080" s="79">
        <f t="array" ref="J1080">SUM(($B1080=(C_A04a!$B$5:$B$1045))*($M1080=(C_A04a!$C$5:$C$1045))*(C_A04a!K$5:K$1045))+SUM(($C$662=(C_A04a!$B$5:$B$1045))*($M1080=(C_A04a!$C$5:$C$1045))*(C_A04a!K$5:K$1045))+SUM(($D$662=(C_A04a!$B$5:$B$1045))*($M1080=(C_A04a!$C$5:$C$1045))*(C_A04a!K$5:K$1045))</f>
        <v>1734.1673696557571</v>
      </c>
      <c r="K1080" s="79">
        <f t="array" ref="K1080">SUM(($B1080=(C_A04a!$B$5:$B$1045))*($M1080=(C_A04a!$C$5:$C$1045))*(C_A04a!L$5:L$1045))+SUM(($C$662=(C_A04a!$B$5:$B$1045))*($M1080=(C_A04a!$C$5:$C$1045))*(C_A04a!L$5:L$1045))+SUM(($D$662=(C_A04a!$B$5:$B$1045))*($M1080=(C_A04a!$C$5:$C$1045))*(C_A04a!L$5:L$1045))</f>
        <v>1733.53406234917</v>
      </c>
      <c r="L1080" s="287"/>
      <c r="M1080" s="295" t="s">
        <v>286</v>
      </c>
      <c r="N1080" s="17"/>
      <c r="O1080" s="17"/>
    </row>
    <row r="1081" spans="2:15" x14ac:dyDescent="0.2">
      <c r="B1081" s="218" t="s">
        <v>550</v>
      </c>
      <c r="C1081" s="79">
        <f t="array" ref="C1081">SUM(($B1081=(C_A04a!$B$5:$B$1045))*($M1081=(C_A04a!$C$5:$C$1045))*(C_A04a!D$5:D$1045))+SUM(($C$662=(C_A04a!$B$5:$B$1045))*($M1081=(C_A04a!$C$5:$C$1045))*(C_A04a!D$5:D$1045))+SUM(($D$662=(C_A04a!$B$5:$B$1045))*($M1081=(C_A04a!$C$5:$C$1045))*(C_A04a!D$5:D$1045))</f>
        <v>50.47</v>
      </c>
      <c r="D1081" s="79">
        <f t="array" ref="D1081">SUM(($B1081=(C_A04a!$B$5:$B$1045))*($M1081=(C_A04a!$C$5:$C$1045))*(C_A04a!E$5:E$1045))+SUM(($C$662=(C_A04a!$B$5:$B$1045))*($M1081=(C_A04a!$C$5:$C$1045))*(C_A04a!E$5:E$1045))+SUM(($D$662=(C_A04a!$B$5:$B$1045))*($M1081=(C_A04a!$C$5:$C$1045))*(C_A04a!E$5:E$1045))</f>
        <v>25.285</v>
      </c>
      <c r="E1081" s="79">
        <f t="array" ref="E1081">SUM(($B1081=(C_A04a!$B$5:$B$1045))*($M1081=(C_A04a!$C$5:$C$1045))*(C_A04a!F$5:F$1045))+SUM(($C$662=(C_A04a!$B$5:$B$1045))*($M1081=(C_A04a!$C$5:$C$1045))*(C_A04a!F$5:F$1045))+SUM(($D$662=(C_A04a!$B$5:$B$1045))*($M1081=(C_A04a!$C$5:$C$1045))*(C_A04a!F$5:F$1045))</f>
        <v>25.285</v>
      </c>
      <c r="F1081" s="79">
        <f t="array" ref="F1081">SUM(($B1081=(C_A04a!$B$5:$B$1045))*($M1081=(C_A04a!$C$5:$C$1045))*(C_A04a!G$5:G$1045))+SUM(($C$662=(C_A04a!$B$5:$B$1045))*($M1081=(C_A04a!$C$5:$C$1045))*(C_A04a!G$5:G$1045))+SUM(($D$662=(C_A04a!$B$5:$B$1045))*($M1081=(C_A04a!$C$5:$C$1045))*(C_A04a!G$5:G$1045))</f>
        <v>21.154166666666999</v>
      </c>
      <c r="G1081" s="79">
        <f t="array" ref="G1081">SUM(($B1081=(C_A04a!$B$5:$B$1045))*($M1081=(C_A04a!$C$5:$C$1045))*(C_A04a!H$5:H$1045))+SUM(($C$662=(C_A04a!$B$5:$B$1045))*($M1081=(C_A04a!$C$5:$C$1045))*(C_A04a!H$5:H$1045))+SUM(($D$662=(C_A04a!$B$5:$B$1045))*($M1081=(C_A04a!$C$5:$C$1045))*(C_A04a!H$5:H$1045))</f>
        <v>17.023333333332999</v>
      </c>
      <c r="H1081" s="79">
        <f t="array" ref="H1081">SUM(($B1081=(C_A04a!$B$5:$B$1045))*($M1081=(C_A04a!$C$5:$C$1045))*(C_A04a!I$5:I$1045))+SUM(($C$662=(C_A04a!$B$5:$B$1045))*($M1081=(C_A04a!$C$5:$C$1045))*(C_A04a!I$5:I$1045))+SUM(($D$662=(C_A04a!$B$5:$B$1045))*($M1081=(C_A04a!$C$5:$C$1045))*(C_A04a!I$5:I$1045))</f>
        <v>12.8925</v>
      </c>
      <c r="I1081" s="79">
        <f t="array" ref="I1081">SUM(($B1081=(C_A04a!$B$5:$B$1045))*($M1081=(C_A04a!$C$5:$C$1045))*(C_A04a!J$5:J$1045))+SUM(($C$662=(C_A04a!$B$5:$B$1045))*($M1081=(C_A04a!$C$5:$C$1045))*(C_A04a!J$5:J$1045))+SUM(($D$662=(C_A04a!$B$5:$B$1045))*($M1081=(C_A04a!$C$5:$C$1045))*(C_A04a!J$5:J$1045))</f>
        <v>8.7616666666670007</v>
      </c>
      <c r="J1081" s="79">
        <f t="array" ref="J1081">SUM(($B1081=(C_A04a!$B$5:$B$1045))*($M1081=(C_A04a!$C$5:$C$1045))*(C_A04a!K$5:K$1045))+SUM(($C$662=(C_A04a!$B$5:$B$1045))*($M1081=(C_A04a!$C$5:$C$1045))*(C_A04a!K$5:K$1045))+SUM(($D$662=(C_A04a!$B$5:$B$1045))*($M1081=(C_A04a!$C$5:$C$1045))*(C_A04a!K$5:K$1045))</f>
        <v>4.6308333333330003</v>
      </c>
      <c r="K1081" s="79">
        <f t="array" ref="K1081">SUM(($B1081=(C_A04a!$B$5:$B$1045))*($M1081=(C_A04a!$C$5:$C$1045))*(C_A04a!L$5:L$1045))+SUM(($C$662=(C_A04a!$B$5:$B$1045))*($M1081=(C_A04a!$C$5:$C$1045))*(C_A04a!L$5:L$1045))+SUM(($D$662=(C_A04a!$B$5:$B$1045))*($M1081=(C_A04a!$C$5:$C$1045))*(C_A04a!L$5:L$1045))</f>
        <v>0.5</v>
      </c>
      <c r="L1081" s="287"/>
      <c r="M1081" s="295" t="s">
        <v>286</v>
      </c>
      <c r="N1081" s="17"/>
      <c r="O1081" s="17"/>
    </row>
    <row r="1082" spans="2:15" x14ac:dyDescent="0.2">
      <c r="B1082" s="218" t="s">
        <v>551</v>
      </c>
      <c r="C1082" s="79">
        <f t="array" ref="C1082">SUM(($B1082=(C_A04a!$B$5:$B$1045))*($M1082=(C_A04a!$C$5:$C$1045))*(C_A04a!D$5:D$1045))+SUM(($C$662=(C_A04a!$B$5:$B$1045))*($M1082=(C_A04a!$C$5:$C$1045))*(C_A04a!D$5:D$1045))+SUM(($D$662=(C_A04a!$B$5:$B$1045))*($M1082=(C_A04a!$C$5:$C$1045))*(C_A04a!D$5:D$1045))</f>
        <v>0</v>
      </c>
      <c r="D1082" s="79">
        <f t="array" ref="D1082">SUM(($B1082=(C_A04a!$B$5:$B$1045))*($M1082=(C_A04a!$C$5:$C$1045))*(C_A04a!E$5:E$1045))+SUM(($C$662=(C_A04a!$B$5:$B$1045))*($M1082=(C_A04a!$C$5:$C$1045))*(C_A04a!E$5:E$1045))+SUM(($D$662=(C_A04a!$B$5:$B$1045))*($M1082=(C_A04a!$C$5:$C$1045))*(C_A04a!E$5:E$1045))</f>
        <v>0</v>
      </c>
      <c r="E1082" s="79">
        <f t="array" ref="E1082">SUM(($B1082=(C_A04a!$B$5:$B$1045))*($M1082=(C_A04a!$C$5:$C$1045))*(C_A04a!F$5:F$1045))+SUM(($C$662=(C_A04a!$B$5:$B$1045))*($M1082=(C_A04a!$C$5:$C$1045))*(C_A04a!F$5:F$1045))+SUM(($D$662=(C_A04a!$B$5:$B$1045))*($M1082=(C_A04a!$C$5:$C$1045))*(C_A04a!F$5:F$1045))</f>
        <v>0</v>
      </c>
      <c r="F1082" s="79">
        <f t="array" ref="F1082">SUM(($B1082=(C_A04a!$B$5:$B$1045))*($M1082=(C_A04a!$C$5:$C$1045))*(C_A04a!G$5:G$1045))+SUM(($C$662=(C_A04a!$B$5:$B$1045))*($M1082=(C_A04a!$C$5:$C$1045))*(C_A04a!G$5:G$1045))+SUM(($D$662=(C_A04a!$B$5:$B$1045))*($M1082=(C_A04a!$C$5:$C$1045))*(C_A04a!G$5:G$1045))</f>
        <v>0</v>
      </c>
      <c r="G1082" s="79">
        <f t="array" ref="G1082">SUM(($B1082=(C_A04a!$B$5:$B$1045))*($M1082=(C_A04a!$C$5:$C$1045))*(C_A04a!H$5:H$1045))+SUM(($C$662=(C_A04a!$B$5:$B$1045))*($M1082=(C_A04a!$C$5:$C$1045))*(C_A04a!H$5:H$1045))+SUM(($D$662=(C_A04a!$B$5:$B$1045))*($M1082=(C_A04a!$C$5:$C$1045))*(C_A04a!H$5:H$1045))</f>
        <v>0</v>
      </c>
      <c r="H1082" s="79">
        <f t="array" ref="H1082">SUM(($B1082=(C_A04a!$B$5:$B$1045))*($M1082=(C_A04a!$C$5:$C$1045))*(C_A04a!I$5:I$1045))+SUM(($C$662=(C_A04a!$B$5:$B$1045))*($M1082=(C_A04a!$C$5:$C$1045))*(C_A04a!I$5:I$1045))+SUM(($D$662=(C_A04a!$B$5:$B$1045))*($M1082=(C_A04a!$C$5:$C$1045))*(C_A04a!I$5:I$1045))</f>
        <v>0</v>
      </c>
      <c r="I1082" s="79">
        <f t="array" ref="I1082">SUM(($B1082=(C_A04a!$B$5:$B$1045))*($M1082=(C_A04a!$C$5:$C$1045))*(C_A04a!J$5:J$1045))+SUM(($C$662=(C_A04a!$B$5:$B$1045))*($M1082=(C_A04a!$C$5:$C$1045))*(C_A04a!J$5:J$1045))+SUM(($D$662=(C_A04a!$B$5:$B$1045))*($M1082=(C_A04a!$C$5:$C$1045))*(C_A04a!J$5:J$1045))</f>
        <v>0</v>
      </c>
      <c r="J1082" s="79">
        <f t="array" ref="J1082">SUM(($B1082=(C_A04a!$B$5:$B$1045))*($M1082=(C_A04a!$C$5:$C$1045))*(C_A04a!K$5:K$1045))+SUM(($C$662=(C_A04a!$B$5:$B$1045))*($M1082=(C_A04a!$C$5:$C$1045))*(C_A04a!K$5:K$1045))+SUM(($D$662=(C_A04a!$B$5:$B$1045))*($M1082=(C_A04a!$C$5:$C$1045))*(C_A04a!K$5:K$1045))</f>
        <v>0</v>
      </c>
      <c r="K1082" s="79">
        <f t="array" ref="K1082">SUM(($B1082=(C_A04a!$B$5:$B$1045))*($M1082=(C_A04a!$C$5:$C$1045))*(C_A04a!L$5:L$1045))+SUM(($C$662=(C_A04a!$B$5:$B$1045))*($M1082=(C_A04a!$C$5:$C$1045))*(C_A04a!L$5:L$1045))+SUM(($D$662=(C_A04a!$B$5:$B$1045))*($M1082=(C_A04a!$C$5:$C$1045))*(C_A04a!L$5:L$1045))</f>
        <v>0</v>
      </c>
      <c r="L1082" s="287"/>
      <c r="M1082" s="295" t="s">
        <v>286</v>
      </c>
      <c r="N1082" s="17"/>
      <c r="O1082" s="17"/>
    </row>
    <row r="1083" spans="2:15" x14ac:dyDescent="0.2">
      <c r="B1083" s="218" t="s">
        <v>552</v>
      </c>
      <c r="C1083" s="79">
        <f t="array" ref="C1083">SUM(($B1083=(C_A04a!$B$5:$B$1045))*($M1083=(C_A04a!$C$5:$C$1045))*(C_A04a!D$5:D$1045))+SUM(($C$662=(C_A04a!$B$5:$B$1045))*($M1083=(C_A04a!$C$5:$C$1045))*(C_A04a!D$5:D$1045))+SUM(($D$662=(C_A04a!$B$5:$B$1045))*($M1083=(C_A04a!$C$5:$C$1045))*(C_A04a!D$5:D$1045))</f>
        <v>0</v>
      </c>
      <c r="D1083" s="79">
        <f t="array" ref="D1083">SUM(($B1083=(C_A04a!$B$5:$B$1045))*($M1083=(C_A04a!$C$5:$C$1045))*(C_A04a!E$5:E$1045))+SUM(($C$662=(C_A04a!$B$5:$B$1045))*($M1083=(C_A04a!$C$5:$C$1045))*(C_A04a!E$5:E$1045))+SUM(($D$662=(C_A04a!$B$5:$B$1045))*($M1083=(C_A04a!$C$5:$C$1045))*(C_A04a!E$5:E$1045))</f>
        <v>0</v>
      </c>
      <c r="E1083" s="79">
        <f t="array" ref="E1083">SUM(($B1083=(C_A04a!$B$5:$B$1045))*($M1083=(C_A04a!$C$5:$C$1045))*(C_A04a!F$5:F$1045))+SUM(($C$662=(C_A04a!$B$5:$B$1045))*($M1083=(C_A04a!$C$5:$C$1045))*(C_A04a!F$5:F$1045))+SUM(($D$662=(C_A04a!$B$5:$B$1045))*($M1083=(C_A04a!$C$5:$C$1045))*(C_A04a!F$5:F$1045))</f>
        <v>0</v>
      </c>
      <c r="F1083" s="79">
        <f t="array" ref="F1083">SUM(($B1083=(C_A04a!$B$5:$B$1045))*($M1083=(C_A04a!$C$5:$C$1045))*(C_A04a!G$5:G$1045))+SUM(($C$662=(C_A04a!$B$5:$B$1045))*($M1083=(C_A04a!$C$5:$C$1045))*(C_A04a!G$5:G$1045))+SUM(($D$662=(C_A04a!$B$5:$B$1045))*($M1083=(C_A04a!$C$5:$C$1045))*(C_A04a!G$5:G$1045))</f>
        <v>0</v>
      </c>
      <c r="G1083" s="79">
        <f t="array" ref="G1083">SUM(($B1083=(C_A04a!$B$5:$B$1045))*($M1083=(C_A04a!$C$5:$C$1045))*(C_A04a!H$5:H$1045))+SUM(($C$662=(C_A04a!$B$5:$B$1045))*($M1083=(C_A04a!$C$5:$C$1045))*(C_A04a!H$5:H$1045))+SUM(($D$662=(C_A04a!$B$5:$B$1045))*($M1083=(C_A04a!$C$5:$C$1045))*(C_A04a!H$5:H$1045))</f>
        <v>0</v>
      </c>
      <c r="H1083" s="79">
        <f t="array" ref="H1083">SUM(($B1083=(C_A04a!$B$5:$B$1045))*($M1083=(C_A04a!$C$5:$C$1045))*(C_A04a!I$5:I$1045))+SUM(($C$662=(C_A04a!$B$5:$B$1045))*($M1083=(C_A04a!$C$5:$C$1045))*(C_A04a!I$5:I$1045))+SUM(($D$662=(C_A04a!$B$5:$B$1045))*($M1083=(C_A04a!$C$5:$C$1045))*(C_A04a!I$5:I$1045))</f>
        <v>0</v>
      </c>
      <c r="I1083" s="79">
        <f t="array" ref="I1083">SUM(($B1083=(C_A04a!$B$5:$B$1045))*($M1083=(C_A04a!$C$5:$C$1045))*(C_A04a!J$5:J$1045))+SUM(($C$662=(C_A04a!$B$5:$B$1045))*($M1083=(C_A04a!$C$5:$C$1045))*(C_A04a!J$5:J$1045))+SUM(($D$662=(C_A04a!$B$5:$B$1045))*($M1083=(C_A04a!$C$5:$C$1045))*(C_A04a!J$5:J$1045))</f>
        <v>0</v>
      </c>
      <c r="J1083" s="79">
        <f t="array" ref="J1083">SUM(($B1083=(C_A04a!$B$5:$B$1045))*($M1083=(C_A04a!$C$5:$C$1045))*(C_A04a!K$5:K$1045))+SUM(($C$662=(C_A04a!$B$5:$B$1045))*($M1083=(C_A04a!$C$5:$C$1045))*(C_A04a!K$5:K$1045))+SUM(($D$662=(C_A04a!$B$5:$B$1045))*($M1083=(C_A04a!$C$5:$C$1045))*(C_A04a!K$5:K$1045))</f>
        <v>0</v>
      </c>
      <c r="K1083" s="79">
        <f t="array" ref="K1083">SUM(($B1083=(C_A04a!$B$5:$B$1045))*($M1083=(C_A04a!$C$5:$C$1045))*(C_A04a!L$5:L$1045))+SUM(($C$662=(C_A04a!$B$5:$B$1045))*($M1083=(C_A04a!$C$5:$C$1045))*(C_A04a!L$5:L$1045))+SUM(($D$662=(C_A04a!$B$5:$B$1045))*($M1083=(C_A04a!$C$5:$C$1045))*(C_A04a!L$5:L$1045))</f>
        <v>0</v>
      </c>
      <c r="L1083" s="287"/>
      <c r="M1083" s="295" t="s">
        <v>286</v>
      </c>
      <c r="N1083" s="17"/>
      <c r="O1083" s="17"/>
    </row>
    <row r="1084" spans="2:15" x14ac:dyDescent="0.2">
      <c r="B1084" s="218"/>
      <c r="C1084" s="79"/>
      <c r="D1084" s="79"/>
      <c r="E1084" s="79"/>
      <c r="F1084" s="79"/>
      <c r="G1084" s="79"/>
      <c r="H1084" s="79"/>
      <c r="I1084" s="79"/>
      <c r="J1084" s="79"/>
      <c r="K1084" s="79"/>
      <c r="L1084" s="287"/>
      <c r="M1084" s="295" t="s">
        <v>286</v>
      </c>
      <c r="N1084" s="17"/>
      <c r="O1084" s="17"/>
    </row>
    <row r="1085" spans="2:15" x14ac:dyDescent="0.2">
      <c r="B1085" s="218"/>
      <c r="C1085" s="79"/>
      <c r="D1085" s="79"/>
      <c r="E1085" s="79"/>
      <c r="F1085" s="79"/>
      <c r="G1085" s="79"/>
      <c r="H1085" s="79"/>
      <c r="I1085" s="79"/>
      <c r="J1085" s="79"/>
      <c r="K1085" s="79"/>
      <c r="L1085" s="287"/>
      <c r="M1085" s="295" t="s">
        <v>286</v>
      </c>
      <c r="N1085" s="17"/>
      <c r="O1085" s="17"/>
    </row>
    <row r="1086" spans="2:15" x14ac:dyDescent="0.2">
      <c r="B1086" s="218"/>
      <c r="C1086" s="79"/>
      <c r="D1086" s="79"/>
      <c r="E1086" s="79"/>
      <c r="F1086" s="79"/>
      <c r="G1086" s="79"/>
      <c r="H1086" s="79"/>
      <c r="I1086" s="79"/>
      <c r="J1086" s="79"/>
      <c r="K1086" s="79"/>
      <c r="L1086" s="287"/>
      <c r="M1086" s="295" t="s">
        <v>286</v>
      </c>
      <c r="N1086" s="17"/>
      <c r="O1086" s="17"/>
    </row>
    <row r="1087" spans="2:15" x14ac:dyDescent="0.2">
      <c r="B1087" s="218"/>
      <c r="C1087" s="79"/>
      <c r="D1087" s="79"/>
      <c r="E1087" s="79"/>
      <c r="F1087" s="79"/>
      <c r="G1087" s="79"/>
      <c r="H1087" s="79"/>
      <c r="I1087" s="79"/>
      <c r="J1087" s="79"/>
      <c r="K1087" s="79"/>
      <c r="L1087" s="287"/>
      <c r="M1087" s="295" t="s">
        <v>286</v>
      </c>
      <c r="N1087" s="17"/>
      <c r="O1087" s="17"/>
    </row>
    <row r="1088" spans="2:15" x14ac:dyDescent="0.2">
      <c r="B1088" s="218"/>
      <c r="C1088" s="79"/>
      <c r="D1088" s="79"/>
      <c r="E1088" s="79"/>
      <c r="F1088" s="79"/>
      <c r="G1088" s="79"/>
      <c r="H1088" s="79"/>
      <c r="I1088" s="79"/>
      <c r="J1088" s="79"/>
      <c r="K1088" s="79"/>
      <c r="L1088" s="287"/>
      <c r="M1088" s="295" t="s">
        <v>286</v>
      </c>
      <c r="N1088" s="17"/>
      <c r="O1088" s="17"/>
    </row>
    <row r="1089" spans="1:15" x14ac:dyDescent="0.2">
      <c r="B1089" s="109" t="s">
        <v>10</v>
      </c>
      <c r="C1089" s="110">
        <f t="shared" ref="C1089:K1089" si="140">SUM(C1073:C1088)</f>
        <v>873.12403717314294</v>
      </c>
      <c r="D1089" s="110">
        <f t="shared" si="140"/>
        <v>15598.757685499189</v>
      </c>
      <c r="E1089" s="110">
        <f t="shared" si="140"/>
        <v>13848.206783542886</v>
      </c>
      <c r="F1089" s="110">
        <f t="shared" si="140"/>
        <v>14761.908887039102</v>
      </c>
      <c r="G1089" s="110">
        <f t="shared" si="140"/>
        <v>15147.163283839516</v>
      </c>
      <c r="H1089" s="110">
        <f t="shared" si="140"/>
        <v>14646.089187218309</v>
      </c>
      <c r="I1089" s="110">
        <f t="shared" si="140"/>
        <v>14134.844956698953</v>
      </c>
      <c r="J1089" s="110">
        <f t="shared" si="140"/>
        <v>13351.407763734165</v>
      </c>
      <c r="K1089" s="110">
        <f t="shared" si="140"/>
        <v>12959.516265642325</v>
      </c>
      <c r="L1089" s="183"/>
      <c r="M1089" s="296"/>
      <c r="N1089" s="17"/>
      <c r="O1089" s="17"/>
    </row>
    <row r="1090" spans="1:15" x14ac:dyDescent="0.2">
      <c r="B1090" s="14"/>
      <c r="C1090" s="14"/>
      <c r="D1090" s="14"/>
      <c r="E1090" s="14"/>
      <c r="F1090" s="14"/>
      <c r="G1090" s="14"/>
      <c r="H1090" s="14"/>
      <c r="I1090" s="14"/>
      <c r="J1090" s="14"/>
      <c r="K1090"/>
      <c r="N1090" s="17"/>
      <c r="O1090" s="17"/>
    </row>
    <row r="1091" spans="1:15" x14ac:dyDescent="0.2">
      <c r="A1091" s="2" t="s">
        <v>482</v>
      </c>
      <c r="B1091" s="277" t="s">
        <v>359</v>
      </c>
      <c r="C1091" s="14"/>
      <c r="D1091" s="14"/>
      <c r="E1091" s="14"/>
      <c r="F1091" s="14"/>
      <c r="G1091" s="14"/>
      <c r="H1091" s="14"/>
      <c r="I1091" s="14"/>
      <c r="J1091" s="14"/>
      <c r="K1091"/>
      <c r="N1091" s="17"/>
      <c r="O1091" s="17"/>
    </row>
    <row r="1092" spans="1:15" ht="16" thickBot="1" x14ac:dyDescent="0.25">
      <c r="B1092" s="66"/>
      <c r="C1092" s="263">
        <v>2010</v>
      </c>
      <c r="D1092" s="263">
        <v>2015</v>
      </c>
      <c r="E1092" s="263">
        <v>2020</v>
      </c>
      <c r="F1092" s="263">
        <v>2025</v>
      </c>
      <c r="G1092" s="263">
        <v>2030</v>
      </c>
      <c r="H1092" s="263">
        <v>2035</v>
      </c>
      <c r="I1092" s="263">
        <v>2040</v>
      </c>
      <c r="J1092" s="263">
        <v>2045</v>
      </c>
      <c r="K1092" s="263">
        <v>2050</v>
      </c>
      <c r="L1092" s="294"/>
      <c r="N1092" s="17"/>
      <c r="O1092" s="17"/>
    </row>
    <row r="1093" spans="1:15" x14ac:dyDescent="0.2">
      <c r="B1093" s="218" t="s">
        <v>542</v>
      </c>
      <c r="C1093" s="72">
        <f t="array" ref="C1093">SUM(($B1093=(C_A04b!$B$5:$B$1073))*($M1093=(C_A04b!$C$5:$C$1073))*(C_A04b!D$5:D$1073))+SUM(($C$680=(C_A04b!$B$5:$B$1073))*($M1093=(C_A04b!$C$5:$C$1073))*(C_A04b!D$5:D$1073))+SUM(($D$680=(C_A04b!$B$5:$B$1073))*($M1093=(C_A04b!$C$5:$C$1073))*(C_A04b!D$5:D$1073))</f>
        <v>0.64700000000000002</v>
      </c>
      <c r="D1093" s="72">
        <f t="array" ref="D1093">SUM(($B1093=(C_A04b!$B$5:$B$1073))*($M1093=(C_A04b!$C$5:$C$1073))*(C_A04b!E$5:E$1073))+SUM(($C$680=(C_A04b!$B$5:$B$1073))*($M1093=(C_A04b!$C$5:$C$1073))*(C_A04b!E$5:E$1073))+SUM(($D$680=(C_A04b!$B$5:$B$1073))*($M1093=(C_A04b!$C$5:$C$1073))*(C_A04b!E$5:E$1073))</f>
        <v>0.32350000000000001</v>
      </c>
      <c r="E1093" s="72">
        <f t="array" ref="E1093">SUM(($B1093=(C_A04b!$B$5:$B$1073))*($M1093=(C_A04b!$C$5:$C$1073))*(C_A04b!F$5:F$1073))+SUM(($C$680=(C_A04b!$B$5:$B$1073))*($M1093=(C_A04b!$C$5:$C$1073))*(C_A04b!F$5:F$1073))+SUM(($D$680=(C_A04b!$B$5:$B$1073))*($M1093=(C_A04b!$C$5:$C$1073))*(C_A04b!F$5:F$1073))</f>
        <v>0.32350000000000001</v>
      </c>
      <c r="F1093" s="72">
        <f t="array" ref="F1093">SUM(($B1093=(C_A04b!$B$5:$B$1073))*($M1093=(C_A04b!$C$5:$C$1073))*(C_A04b!G$5:G$1073))+SUM(($C$680=(C_A04b!$B$5:$B$1073))*($M1093=(C_A04b!$C$5:$C$1073))*(C_A04b!G$5:G$1073))+SUM(($D$680=(C_A04b!$B$5:$B$1073))*($M1093=(C_A04b!$C$5:$C$1073))*(C_A04b!G$5:G$1073))</f>
        <v>0.31958333333299999</v>
      </c>
      <c r="G1093" s="72">
        <f t="array" ref="G1093">SUM(($B1093=(C_A04b!$B$5:$B$1073))*($M1093=(C_A04b!$C$5:$C$1073))*(C_A04b!H$5:H$1073))+SUM(($C$680=(C_A04b!$B$5:$B$1073))*($M1093=(C_A04b!$C$5:$C$1073))*(C_A04b!H$5:H$1073))+SUM(($D$680=(C_A04b!$B$5:$B$1073))*($M1093=(C_A04b!$C$5:$C$1073))*(C_A04b!H$5:H$1073))</f>
        <v>0.315666666667</v>
      </c>
      <c r="H1093" s="72">
        <f t="array" ref="H1093">SUM(($B1093=(C_A04b!$B$5:$B$1073))*($M1093=(C_A04b!$C$5:$C$1073))*(C_A04b!I$5:I$1073))+SUM(($C$680=(C_A04b!$B$5:$B$1073))*($M1093=(C_A04b!$C$5:$C$1073))*(C_A04b!I$5:I$1073))+SUM(($D$680=(C_A04b!$B$5:$B$1073))*($M1093=(C_A04b!$C$5:$C$1073))*(C_A04b!I$5:I$1073))</f>
        <v>0.31175000000000003</v>
      </c>
      <c r="I1093" s="72">
        <f t="array" ref="I1093">SUM(($B1093=(C_A04b!$B$5:$B$1073))*($M1093=(C_A04b!$C$5:$C$1073))*(C_A04b!J$5:J$1073))+SUM(($C$680=(C_A04b!$B$5:$B$1073))*($M1093=(C_A04b!$C$5:$C$1073))*(C_A04b!J$5:J$1073))+SUM(($D$680=(C_A04b!$B$5:$B$1073))*($M1093=(C_A04b!$C$5:$C$1073))*(C_A04b!J$5:J$1073))</f>
        <v>0.307833333333</v>
      </c>
      <c r="J1093" s="72">
        <f t="array" ref="J1093">SUM(($B1093=(C_A04b!$B$5:$B$1073))*($M1093=(C_A04b!$C$5:$C$1073))*(C_A04b!K$5:K$1073))+SUM(($C$680=(C_A04b!$B$5:$B$1073))*($M1093=(C_A04b!$C$5:$C$1073))*(C_A04b!K$5:K$1073))+SUM(($D$680=(C_A04b!$B$5:$B$1073))*($M1093=(C_A04b!$C$5:$C$1073))*(C_A04b!K$5:K$1073))</f>
        <v>0.30391666666700001</v>
      </c>
      <c r="K1093" s="72">
        <f t="array" ref="K1093">SUM(($B1093=(C_A04b!$B$5:$B$1073))*($M1093=(C_A04b!$C$5:$C$1073))*(C_A04b!L$5:L$1073))+SUM(($C$680=(C_A04b!$B$5:$B$1073))*($M1093=(C_A04b!$C$5:$C$1073))*(C_A04b!L$5:L$1073))+SUM(($D$680=(C_A04b!$B$5:$B$1073))*($M1093=(C_A04b!$C$5:$C$1073))*(C_A04b!L$5:L$1073))</f>
        <v>0.3</v>
      </c>
      <c r="L1093" s="287"/>
      <c r="M1093" s="295" t="s">
        <v>286</v>
      </c>
      <c r="N1093" s="17"/>
      <c r="O1093" s="17"/>
    </row>
    <row r="1094" spans="1:15" x14ac:dyDescent="0.2">
      <c r="B1094" s="218" t="s">
        <v>543</v>
      </c>
      <c r="C1094" s="72">
        <f t="array" ref="C1094">SUM(($B1094=(C_A04b!$B$5:$B$1073))*($M1094=(C_A04b!$C$5:$C$1073))*(C_A04b!D$5:D$1073))+SUM(($C$680=(C_A04b!$B$5:$B$1073))*($M1094=(C_A04b!$C$5:$C$1073))*(C_A04b!D$5:D$1073))+SUM(($D$680=(C_A04b!$B$5:$B$1073))*($M1094=(C_A04b!$C$5:$C$1073))*(C_A04b!D$5:D$1073))</f>
        <v>18.613455745235999</v>
      </c>
      <c r="D1094" s="72">
        <f t="array" ref="D1094">SUM(($B1094=(C_A04b!$B$5:$B$1073))*($M1094=(C_A04b!$C$5:$C$1073))*(C_A04b!E$5:E$1073))+SUM(($C$680=(C_A04b!$B$5:$B$1073))*($M1094=(C_A04b!$C$5:$C$1073))*(C_A04b!E$5:E$1073))+SUM(($D$680=(C_A04b!$B$5:$B$1073))*($M1094=(C_A04b!$C$5:$C$1073))*(C_A04b!E$5:E$1073))</f>
        <v>0.25</v>
      </c>
      <c r="E1094" s="72">
        <f t="array" ref="E1094">SUM(($B1094=(C_A04b!$B$5:$B$1073))*($M1094=(C_A04b!$C$5:$C$1073))*(C_A04b!F$5:F$1073))+SUM(($C$680=(C_A04b!$B$5:$B$1073))*($M1094=(C_A04b!$C$5:$C$1073))*(C_A04b!F$5:F$1073))+SUM(($D$680=(C_A04b!$B$5:$B$1073))*($M1094=(C_A04b!$C$5:$C$1073))*(C_A04b!F$5:F$1073))</f>
        <v>0.25</v>
      </c>
      <c r="F1094" s="72">
        <f t="array" ref="F1094">SUM(($B1094=(C_A04b!$B$5:$B$1073))*($M1094=(C_A04b!$C$5:$C$1073))*(C_A04b!G$5:G$1073))+SUM(($C$680=(C_A04b!$B$5:$B$1073))*($M1094=(C_A04b!$C$5:$C$1073))*(C_A04b!G$5:G$1073))+SUM(($D$680=(C_A04b!$B$5:$B$1073))*($M1094=(C_A04b!$C$5:$C$1073))*(C_A04b!G$5:G$1073))</f>
        <v>0.27500000000000002</v>
      </c>
      <c r="G1094" s="72">
        <f t="array" ref="G1094">SUM(($B1094=(C_A04b!$B$5:$B$1073))*($M1094=(C_A04b!$C$5:$C$1073))*(C_A04b!H$5:H$1073))+SUM(($C$680=(C_A04b!$B$5:$B$1073))*($M1094=(C_A04b!$C$5:$C$1073))*(C_A04b!H$5:H$1073))+SUM(($D$680=(C_A04b!$B$5:$B$1073))*($M1094=(C_A04b!$C$5:$C$1073))*(C_A04b!H$5:H$1073))</f>
        <v>0.3</v>
      </c>
      <c r="H1094" s="72">
        <f t="array" ref="H1094">SUM(($B1094=(C_A04b!$B$5:$B$1073))*($M1094=(C_A04b!$C$5:$C$1073))*(C_A04b!I$5:I$1073))+SUM(($C$680=(C_A04b!$B$5:$B$1073))*($M1094=(C_A04b!$C$5:$C$1073))*(C_A04b!I$5:I$1073))+SUM(($D$680=(C_A04b!$B$5:$B$1073))*($M1094=(C_A04b!$C$5:$C$1073))*(C_A04b!I$5:I$1073))</f>
        <v>0.32500000000000001</v>
      </c>
      <c r="I1094" s="72">
        <f t="array" ref="I1094">SUM(($B1094=(C_A04b!$B$5:$B$1073))*($M1094=(C_A04b!$C$5:$C$1073))*(C_A04b!J$5:J$1073))+SUM(($C$680=(C_A04b!$B$5:$B$1073))*($M1094=(C_A04b!$C$5:$C$1073))*(C_A04b!J$5:J$1073))+SUM(($D$680=(C_A04b!$B$5:$B$1073))*($M1094=(C_A04b!$C$5:$C$1073))*(C_A04b!J$5:J$1073))</f>
        <v>0.35</v>
      </c>
      <c r="J1094" s="72">
        <f t="array" ref="J1094">SUM(($B1094=(C_A04b!$B$5:$B$1073))*($M1094=(C_A04b!$C$5:$C$1073))*(C_A04b!K$5:K$1073))+SUM(($C$680=(C_A04b!$B$5:$B$1073))*($M1094=(C_A04b!$C$5:$C$1073))*(C_A04b!K$5:K$1073))+SUM(($D$680=(C_A04b!$B$5:$B$1073))*($M1094=(C_A04b!$C$5:$C$1073))*(C_A04b!K$5:K$1073))</f>
        <v>0.375</v>
      </c>
      <c r="K1094" s="72">
        <f t="array" ref="K1094">SUM(($B1094=(C_A04b!$B$5:$B$1073))*($M1094=(C_A04b!$C$5:$C$1073))*(C_A04b!L$5:L$1073))+SUM(($C$680=(C_A04b!$B$5:$B$1073))*($M1094=(C_A04b!$C$5:$C$1073))*(C_A04b!L$5:L$1073))+SUM(($D$680=(C_A04b!$B$5:$B$1073))*($M1094=(C_A04b!$C$5:$C$1073))*(C_A04b!L$5:L$1073))</f>
        <v>0.4</v>
      </c>
      <c r="L1094" s="287"/>
      <c r="M1094" s="295" t="s">
        <v>286</v>
      </c>
      <c r="N1094" s="17"/>
      <c r="O1094" s="17"/>
    </row>
    <row r="1095" spans="1:15" x14ac:dyDescent="0.2">
      <c r="B1095" s="218" t="s">
        <v>544</v>
      </c>
      <c r="C1095" s="72">
        <f t="array" ref="C1095">SUM(($B1095=(C_A04b!$B$5:$B$1073))*($M1095=(C_A04b!$C$5:$C$1073))*(C_A04b!D$5:D$1073))+SUM(($C$680=(C_A04b!$B$5:$B$1073))*($M1095=(C_A04b!$C$5:$C$1073))*(C_A04b!D$5:D$1073))+SUM(($D$680=(C_A04b!$B$5:$B$1073))*($M1095=(C_A04b!$C$5:$C$1073))*(C_A04b!D$5:D$1073))</f>
        <v>0.26400000000000001</v>
      </c>
      <c r="D1095" s="72">
        <f t="array" ref="D1095">SUM(($B1095=(C_A04b!$B$5:$B$1073))*($M1095=(C_A04b!$C$5:$C$1073))*(C_A04b!E$5:E$1073))+SUM(($C$680=(C_A04b!$B$5:$B$1073))*($M1095=(C_A04b!$C$5:$C$1073))*(C_A04b!E$5:E$1073))+SUM(($D$680=(C_A04b!$B$5:$B$1073))*($M1095=(C_A04b!$C$5:$C$1073))*(C_A04b!E$5:E$1073))</f>
        <v>0.13200000000000001</v>
      </c>
      <c r="E1095" s="72">
        <f t="array" ref="E1095">SUM(($B1095=(C_A04b!$B$5:$B$1073))*($M1095=(C_A04b!$C$5:$C$1073))*(C_A04b!F$5:F$1073))+SUM(($C$680=(C_A04b!$B$5:$B$1073))*($M1095=(C_A04b!$C$5:$C$1073))*(C_A04b!F$5:F$1073))+SUM(($D$680=(C_A04b!$B$5:$B$1073))*($M1095=(C_A04b!$C$5:$C$1073))*(C_A04b!F$5:F$1073))</f>
        <v>0.13200000000000001</v>
      </c>
      <c r="F1095" s="72">
        <f t="array" ref="F1095">SUM(($B1095=(C_A04b!$B$5:$B$1073))*($M1095=(C_A04b!$C$5:$C$1073))*(C_A04b!G$5:G$1073))+SUM(($C$680=(C_A04b!$B$5:$B$1073))*($M1095=(C_A04b!$C$5:$C$1073))*(C_A04b!G$5:G$1073))+SUM(($D$680=(C_A04b!$B$5:$B$1073))*($M1095=(C_A04b!$C$5:$C$1073))*(C_A04b!G$5:G$1073))</f>
        <v>0.16</v>
      </c>
      <c r="G1095" s="72">
        <f t="array" ref="G1095">SUM(($B1095=(C_A04b!$B$5:$B$1073))*($M1095=(C_A04b!$C$5:$C$1073))*(C_A04b!H$5:H$1073))+SUM(($C$680=(C_A04b!$B$5:$B$1073))*($M1095=(C_A04b!$C$5:$C$1073))*(C_A04b!H$5:H$1073))+SUM(($D$680=(C_A04b!$B$5:$B$1073))*($M1095=(C_A04b!$C$5:$C$1073))*(C_A04b!H$5:H$1073))</f>
        <v>0.188</v>
      </c>
      <c r="H1095" s="72">
        <f t="array" ref="H1095">SUM(($B1095=(C_A04b!$B$5:$B$1073))*($M1095=(C_A04b!$C$5:$C$1073))*(C_A04b!I$5:I$1073))+SUM(($C$680=(C_A04b!$B$5:$B$1073))*($M1095=(C_A04b!$C$5:$C$1073))*(C_A04b!I$5:I$1073))+SUM(($D$680=(C_A04b!$B$5:$B$1073))*($M1095=(C_A04b!$C$5:$C$1073))*(C_A04b!I$5:I$1073))</f>
        <v>0.216</v>
      </c>
      <c r="I1095" s="72">
        <f t="array" ref="I1095">SUM(($B1095=(C_A04b!$B$5:$B$1073))*($M1095=(C_A04b!$C$5:$C$1073))*(C_A04b!J$5:J$1073))+SUM(($C$680=(C_A04b!$B$5:$B$1073))*($M1095=(C_A04b!$C$5:$C$1073))*(C_A04b!J$5:J$1073))+SUM(($D$680=(C_A04b!$B$5:$B$1073))*($M1095=(C_A04b!$C$5:$C$1073))*(C_A04b!J$5:J$1073))</f>
        <v>0.24399999999999999</v>
      </c>
      <c r="J1095" s="72">
        <f t="array" ref="J1095">SUM(($B1095=(C_A04b!$B$5:$B$1073))*($M1095=(C_A04b!$C$5:$C$1073))*(C_A04b!K$5:K$1073))+SUM(($C$680=(C_A04b!$B$5:$B$1073))*($M1095=(C_A04b!$C$5:$C$1073))*(C_A04b!K$5:K$1073))+SUM(($D$680=(C_A04b!$B$5:$B$1073))*($M1095=(C_A04b!$C$5:$C$1073))*(C_A04b!K$5:K$1073))</f>
        <v>0.27200000000000002</v>
      </c>
      <c r="K1095" s="72">
        <f t="array" ref="K1095">SUM(($B1095=(C_A04b!$B$5:$B$1073))*($M1095=(C_A04b!$C$5:$C$1073))*(C_A04b!L$5:L$1073))+SUM(($C$680=(C_A04b!$B$5:$B$1073))*($M1095=(C_A04b!$C$5:$C$1073))*(C_A04b!L$5:L$1073))+SUM(($D$680=(C_A04b!$B$5:$B$1073))*($M1095=(C_A04b!$C$5:$C$1073))*(C_A04b!L$5:L$1073))</f>
        <v>0.3</v>
      </c>
      <c r="L1095" s="287"/>
      <c r="M1095" s="295" t="s">
        <v>286</v>
      </c>
      <c r="N1095" s="17"/>
      <c r="O1095" s="17"/>
    </row>
    <row r="1096" spans="1:15" x14ac:dyDescent="0.2">
      <c r="B1096" s="218" t="s">
        <v>545</v>
      </c>
      <c r="C1096" s="72">
        <f t="array" ref="C1096">SUM(($B1096=(C_A04b!$B$5:$B$1073))*($M1096=(C_A04b!$C$5:$C$1073))*(C_A04b!D$5:D$1073))+SUM(($C$680=(C_A04b!$B$5:$B$1073))*($M1096=(C_A04b!$C$5:$C$1073))*(C_A04b!D$5:D$1073))+SUM(($D$680=(C_A04b!$B$5:$B$1073))*($M1096=(C_A04b!$C$5:$C$1073))*(C_A04b!D$5:D$1073))</f>
        <v>321.850581427907</v>
      </c>
      <c r="D1096" s="72">
        <f t="array" ref="D1096">SUM(($B1096=(C_A04b!$B$5:$B$1073))*($M1096=(C_A04b!$C$5:$C$1073))*(C_A04b!E$5:E$1073))+SUM(($C$680=(C_A04b!$B$5:$B$1073))*($M1096=(C_A04b!$C$5:$C$1073))*(C_A04b!E$5:E$1073))+SUM(($D$680=(C_A04b!$B$5:$B$1073))*($M1096=(C_A04b!$C$5:$C$1073))*(C_A04b!E$5:E$1073))</f>
        <v>0.2</v>
      </c>
      <c r="E1096" s="72">
        <f t="array" ref="E1096">SUM(($B1096=(C_A04b!$B$5:$B$1073))*($M1096=(C_A04b!$C$5:$C$1073))*(C_A04b!F$5:F$1073))+SUM(($C$680=(C_A04b!$B$5:$B$1073))*($M1096=(C_A04b!$C$5:$C$1073))*(C_A04b!F$5:F$1073))+SUM(($D$680=(C_A04b!$B$5:$B$1073))*($M1096=(C_A04b!$C$5:$C$1073))*(C_A04b!F$5:F$1073))</f>
        <v>0.2</v>
      </c>
      <c r="F1096" s="72">
        <f t="array" ref="F1096">SUM(($B1096=(C_A04b!$B$5:$B$1073))*($M1096=(C_A04b!$C$5:$C$1073))*(C_A04b!G$5:G$1073))+SUM(($C$680=(C_A04b!$B$5:$B$1073))*($M1096=(C_A04b!$C$5:$C$1073))*(C_A04b!G$5:G$1073))+SUM(($D$680=(C_A04b!$B$5:$B$1073))*($M1096=(C_A04b!$C$5:$C$1073))*(C_A04b!G$5:G$1073))</f>
        <v>0.2</v>
      </c>
      <c r="G1096" s="72">
        <f t="array" ref="G1096">SUM(($B1096=(C_A04b!$B$5:$B$1073))*($M1096=(C_A04b!$C$5:$C$1073))*(C_A04b!H$5:H$1073))+SUM(($C$680=(C_A04b!$B$5:$B$1073))*($M1096=(C_A04b!$C$5:$C$1073))*(C_A04b!H$5:H$1073))+SUM(($D$680=(C_A04b!$B$5:$B$1073))*($M1096=(C_A04b!$C$5:$C$1073))*(C_A04b!H$5:H$1073))</f>
        <v>0.2</v>
      </c>
      <c r="H1096" s="72">
        <f t="array" ref="H1096">SUM(($B1096=(C_A04b!$B$5:$B$1073))*($M1096=(C_A04b!$C$5:$C$1073))*(C_A04b!I$5:I$1073))+SUM(($C$680=(C_A04b!$B$5:$B$1073))*($M1096=(C_A04b!$C$5:$C$1073))*(C_A04b!I$5:I$1073))+SUM(($D$680=(C_A04b!$B$5:$B$1073))*($M1096=(C_A04b!$C$5:$C$1073))*(C_A04b!I$5:I$1073))</f>
        <v>0.2</v>
      </c>
      <c r="I1096" s="72">
        <f t="array" ref="I1096">SUM(($B1096=(C_A04b!$B$5:$B$1073))*($M1096=(C_A04b!$C$5:$C$1073))*(C_A04b!J$5:J$1073))+SUM(($C$680=(C_A04b!$B$5:$B$1073))*($M1096=(C_A04b!$C$5:$C$1073))*(C_A04b!J$5:J$1073))+SUM(($D$680=(C_A04b!$B$5:$B$1073))*($M1096=(C_A04b!$C$5:$C$1073))*(C_A04b!J$5:J$1073))</f>
        <v>0.2</v>
      </c>
      <c r="J1096" s="72">
        <f t="array" ref="J1096">SUM(($B1096=(C_A04b!$B$5:$B$1073))*($M1096=(C_A04b!$C$5:$C$1073))*(C_A04b!K$5:K$1073))+SUM(($C$680=(C_A04b!$B$5:$B$1073))*($M1096=(C_A04b!$C$5:$C$1073))*(C_A04b!K$5:K$1073))+SUM(($D$680=(C_A04b!$B$5:$B$1073))*($M1096=(C_A04b!$C$5:$C$1073))*(C_A04b!K$5:K$1073))</f>
        <v>0.2</v>
      </c>
      <c r="K1096" s="72">
        <f t="array" ref="K1096">SUM(($B1096=(C_A04b!$B$5:$B$1073))*($M1096=(C_A04b!$C$5:$C$1073))*(C_A04b!L$5:L$1073))+SUM(($C$680=(C_A04b!$B$5:$B$1073))*($M1096=(C_A04b!$C$5:$C$1073))*(C_A04b!L$5:L$1073))+SUM(($D$680=(C_A04b!$B$5:$B$1073))*($M1096=(C_A04b!$C$5:$C$1073))*(C_A04b!L$5:L$1073))</f>
        <v>0.2</v>
      </c>
      <c r="L1096" s="287"/>
      <c r="M1096" s="295" t="s">
        <v>286</v>
      </c>
      <c r="N1096" s="17"/>
      <c r="O1096" s="17"/>
    </row>
    <row r="1097" spans="1:15" x14ac:dyDescent="0.2">
      <c r="B1097" s="218" t="s">
        <v>546</v>
      </c>
      <c r="C1097" s="72">
        <f t="array" ref="C1097">SUM(($B1097=(C_A04b!$B$5:$B$1073))*($M1097=(C_A04b!$C$5:$C$1073))*(C_A04b!D$5:D$1073))+SUM(($C$680=(C_A04b!$B$5:$B$1073))*($M1097=(C_A04b!$C$5:$C$1073))*(C_A04b!D$5:D$1073))+SUM(($D$680=(C_A04b!$B$5:$B$1073))*($M1097=(C_A04b!$C$5:$C$1073))*(C_A04b!D$5:D$1073))</f>
        <v>1.9E-2</v>
      </c>
      <c r="D1097" s="72">
        <f t="array" ref="D1097">SUM(($B1097=(C_A04b!$B$5:$B$1073))*($M1097=(C_A04b!$C$5:$C$1073))*(C_A04b!E$5:E$1073))+SUM(($C$680=(C_A04b!$B$5:$B$1073))*($M1097=(C_A04b!$C$5:$C$1073))*(C_A04b!E$5:E$1073))+SUM(($D$680=(C_A04b!$B$5:$B$1073))*($M1097=(C_A04b!$C$5:$C$1073))*(C_A04b!E$5:E$1073))</f>
        <v>9.4999999999999998E-3</v>
      </c>
      <c r="E1097" s="72">
        <f t="array" ref="E1097">SUM(($B1097=(C_A04b!$B$5:$B$1073))*($M1097=(C_A04b!$C$5:$C$1073))*(C_A04b!F$5:F$1073))+SUM(($C$680=(C_A04b!$B$5:$B$1073))*($M1097=(C_A04b!$C$5:$C$1073))*(C_A04b!F$5:F$1073))+SUM(($D$680=(C_A04b!$B$5:$B$1073))*($M1097=(C_A04b!$C$5:$C$1073))*(C_A04b!F$5:F$1073))</f>
        <v>9.4999999999999998E-3</v>
      </c>
      <c r="F1097" s="72">
        <f t="array" ref="F1097">SUM(($B1097=(C_A04b!$B$5:$B$1073))*($M1097=(C_A04b!$C$5:$C$1073))*(C_A04b!G$5:G$1073))+SUM(($C$680=(C_A04b!$B$5:$B$1073))*($M1097=(C_A04b!$C$5:$C$1073))*(C_A04b!G$5:G$1073))+SUM(($D$680=(C_A04b!$B$5:$B$1073))*($M1097=(C_A04b!$C$5:$C$1073))*(C_A04b!G$5:G$1073))</f>
        <v>2.4583333333000001E-2</v>
      </c>
      <c r="G1097" s="72">
        <f t="array" ref="G1097">SUM(($B1097=(C_A04b!$B$5:$B$1073))*($M1097=(C_A04b!$C$5:$C$1073))*(C_A04b!H$5:H$1073))+SUM(($C$680=(C_A04b!$B$5:$B$1073))*($M1097=(C_A04b!$C$5:$C$1073))*(C_A04b!H$5:H$1073))+SUM(($D$680=(C_A04b!$B$5:$B$1073))*($M1097=(C_A04b!$C$5:$C$1073))*(C_A04b!H$5:H$1073))</f>
        <v>3.9666666667E-2</v>
      </c>
      <c r="H1097" s="72">
        <f t="array" ref="H1097">SUM(($B1097=(C_A04b!$B$5:$B$1073))*($M1097=(C_A04b!$C$5:$C$1073))*(C_A04b!I$5:I$1073))+SUM(($C$680=(C_A04b!$B$5:$B$1073))*($M1097=(C_A04b!$C$5:$C$1073))*(C_A04b!I$5:I$1073))+SUM(($D$680=(C_A04b!$B$5:$B$1073))*($M1097=(C_A04b!$C$5:$C$1073))*(C_A04b!I$5:I$1073))</f>
        <v>5.475E-2</v>
      </c>
      <c r="I1097" s="72">
        <f t="array" ref="I1097">SUM(($B1097=(C_A04b!$B$5:$B$1073))*($M1097=(C_A04b!$C$5:$C$1073))*(C_A04b!J$5:J$1073))+SUM(($C$680=(C_A04b!$B$5:$B$1073))*($M1097=(C_A04b!$C$5:$C$1073))*(C_A04b!J$5:J$1073))+SUM(($D$680=(C_A04b!$B$5:$B$1073))*($M1097=(C_A04b!$C$5:$C$1073))*(C_A04b!J$5:J$1073))</f>
        <v>6.9833333333E-2</v>
      </c>
      <c r="J1097" s="72">
        <f t="array" ref="J1097">SUM(($B1097=(C_A04b!$B$5:$B$1073))*($M1097=(C_A04b!$C$5:$C$1073))*(C_A04b!K$5:K$1073))+SUM(($C$680=(C_A04b!$B$5:$B$1073))*($M1097=(C_A04b!$C$5:$C$1073))*(C_A04b!K$5:K$1073))+SUM(($D$680=(C_A04b!$B$5:$B$1073))*($M1097=(C_A04b!$C$5:$C$1073))*(C_A04b!K$5:K$1073))</f>
        <v>8.4916666666999999E-2</v>
      </c>
      <c r="K1097" s="72">
        <f t="array" ref="K1097">SUM(($B1097=(C_A04b!$B$5:$B$1073))*($M1097=(C_A04b!$C$5:$C$1073))*(C_A04b!L$5:L$1073))+SUM(($C$680=(C_A04b!$B$5:$B$1073))*($M1097=(C_A04b!$C$5:$C$1073))*(C_A04b!L$5:L$1073))+SUM(($D$680=(C_A04b!$B$5:$B$1073))*($M1097=(C_A04b!$C$5:$C$1073))*(C_A04b!L$5:L$1073))</f>
        <v>0.1</v>
      </c>
      <c r="L1097" s="287"/>
      <c r="M1097" s="295" t="s">
        <v>286</v>
      </c>
      <c r="N1097" s="17"/>
      <c r="O1097" s="17"/>
    </row>
    <row r="1098" spans="1:15" x14ac:dyDescent="0.2">
      <c r="B1098" s="218" t="s">
        <v>547</v>
      </c>
      <c r="C1098" s="72">
        <f t="array" ref="C1098">SUM(($B1098=(C_A04b!$B$5:$B$1073))*($M1098=(C_A04b!$C$5:$C$1073))*(C_A04b!D$5:D$1073))+SUM(($C$680=(C_A04b!$B$5:$B$1073))*($M1098=(C_A04b!$C$5:$C$1073))*(C_A04b!D$5:D$1073))+SUM(($D$680=(C_A04b!$B$5:$B$1073))*($M1098=(C_A04b!$C$5:$C$1073))*(C_A04b!D$5:D$1073))</f>
        <v>0.316</v>
      </c>
      <c r="D1098" s="72">
        <f t="array" ref="D1098">SUM(($B1098=(C_A04b!$B$5:$B$1073))*($M1098=(C_A04b!$C$5:$C$1073))*(C_A04b!E$5:E$1073))+SUM(($C$680=(C_A04b!$B$5:$B$1073))*($M1098=(C_A04b!$C$5:$C$1073))*(C_A04b!E$5:E$1073))+SUM(($D$680=(C_A04b!$B$5:$B$1073))*($M1098=(C_A04b!$C$5:$C$1073))*(C_A04b!E$5:E$1073))</f>
        <v>0.158</v>
      </c>
      <c r="E1098" s="72">
        <f t="array" ref="E1098">SUM(($B1098=(C_A04b!$B$5:$B$1073))*($M1098=(C_A04b!$C$5:$C$1073))*(C_A04b!F$5:F$1073))+SUM(($C$680=(C_A04b!$B$5:$B$1073))*($M1098=(C_A04b!$C$5:$C$1073))*(C_A04b!F$5:F$1073))+SUM(($D$680=(C_A04b!$B$5:$B$1073))*($M1098=(C_A04b!$C$5:$C$1073))*(C_A04b!F$5:F$1073))</f>
        <v>0.158</v>
      </c>
      <c r="F1098" s="72">
        <f t="array" ref="F1098">SUM(($B1098=(C_A04b!$B$5:$B$1073))*($M1098=(C_A04b!$C$5:$C$1073))*(C_A04b!G$5:G$1073))+SUM(($C$680=(C_A04b!$B$5:$B$1073))*($M1098=(C_A04b!$C$5:$C$1073))*(C_A04b!G$5:G$1073))+SUM(($D$680=(C_A04b!$B$5:$B$1073))*($M1098=(C_A04b!$C$5:$C$1073))*(C_A04b!G$5:G$1073))</f>
        <v>0.19833333333299999</v>
      </c>
      <c r="G1098" s="72">
        <f t="array" ref="G1098">SUM(($B1098=(C_A04b!$B$5:$B$1073))*($M1098=(C_A04b!$C$5:$C$1073))*(C_A04b!H$5:H$1073))+SUM(($C$680=(C_A04b!$B$5:$B$1073))*($M1098=(C_A04b!$C$5:$C$1073))*(C_A04b!H$5:H$1073))+SUM(($D$680=(C_A04b!$B$5:$B$1073))*($M1098=(C_A04b!$C$5:$C$1073))*(C_A04b!H$5:H$1073))</f>
        <v>0.23866666666700001</v>
      </c>
      <c r="H1098" s="72">
        <f t="array" ref="H1098">SUM(($B1098=(C_A04b!$B$5:$B$1073))*($M1098=(C_A04b!$C$5:$C$1073))*(C_A04b!I$5:I$1073))+SUM(($C$680=(C_A04b!$B$5:$B$1073))*($M1098=(C_A04b!$C$5:$C$1073))*(C_A04b!I$5:I$1073))+SUM(($D$680=(C_A04b!$B$5:$B$1073))*($M1098=(C_A04b!$C$5:$C$1073))*(C_A04b!I$5:I$1073))</f>
        <v>0.27900000000000003</v>
      </c>
      <c r="I1098" s="72">
        <f t="array" ref="I1098">SUM(($B1098=(C_A04b!$B$5:$B$1073))*($M1098=(C_A04b!$C$5:$C$1073))*(C_A04b!J$5:J$1073))+SUM(($C$680=(C_A04b!$B$5:$B$1073))*($M1098=(C_A04b!$C$5:$C$1073))*(C_A04b!J$5:J$1073))+SUM(($D$680=(C_A04b!$B$5:$B$1073))*($M1098=(C_A04b!$C$5:$C$1073))*(C_A04b!J$5:J$1073))</f>
        <v>0.31933333333300001</v>
      </c>
      <c r="J1098" s="72">
        <f t="array" ref="J1098">SUM(($B1098=(C_A04b!$B$5:$B$1073))*($M1098=(C_A04b!$C$5:$C$1073))*(C_A04b!K$5:K$1073))+SUM(($C$680=(C_A04b!$B$5:$B$1073))*($M1098=(C_A04b!$C$5:$C$1073))*(C_A04b!K$5:K$1073))+SUM(($D$680=(C_A04b!$B$5:$B$1073))*($M1098=(C_A04b!$C$5:$C$1073))*(C_A04b!K$5:K$1073))</f>
        <v>0.35966666666699998</v>
      </c>
      <c r="K1098" s="72">
        <f t="array" ref="K1098">SUM(($B1098=(C_A04b!$B$5:$B$1073))*($M1098=(C_A04b!$C$5:$C$1073))*(C_A04b!L$5:L$1073))+SUM(($C$680=(C_A04b!$B$5:$B$1073))*($M1098=(C_A04b!$C$5:$C$1073))*(C_A04b!L$5:L$1073))+SUM(($D$680=(C_A04b!$B$5:$B$1073))*($M1098=(C_A04b!$C$5:$C$1073))*(C_A04b!L$5:L$1073))</f>
        <v>0.4</v>
      </c>
      <c r="L1098" s="287"/>
      <c r="M1098" s="295" t="s">
        <v>286</v>
      </c>
      <c r="N1098" s="17"/>
      <c r="O1098" s="17"/>
    </row>
    <row r="1099" spans="1:15" x14ac:dyDescent="0.2">
      <c r="B1099" s="218" t="s">
        <v>548</v>
      </c>
      <c r="C1099" s="72">
        <f t="array" ref="C1099">SUM(($B1099=(C_A04b!$B$5:$B$1073))*($M1099=(C_A04b!$C$5:$C$1073))*(C_A04b!D$5:D$1073))+SUM(($C$680=(C_A04b!$B$5:$B$1073))*($M1099=(C_A04b!$C$5:$C$1073))*(C_A04b!D$5:D$1073))+SUM(($D$680=(C_A04b!$B$5:$B$1073))*($M1099=(C_A04b!$C$5:$C$1073))*(C_A04b!D$5:D$1073))</f>
        <v>0</v>
      </c>
      <c r="D1099" s="72">
        <f t="array" ref="D1099">SUM(($B1099=(C_A04b!$B$5:$B$1073))*($M1099=(C_A04b!$C$5:$C$1073))*(C_A04b!E$5:E$1073))+SUM(($C$680=(C_A04b!$B$5:$B$1073))*($M1099=(C_A04b!$C$5:$C$1073))*(C_A04b!E$5:E$1073))+SUM(($D$680=(C_A04b!$B$5:$B$1073))*($M1099=(C_A04b!$C$5:$C$1073))*(C_A04b!E$5:E$1073))</f>
        <v>0</v>
      </c>
      <c r="E1099" s="72">
        <f t="array" ref="E1099">SUM(($B1099=(C_A04b!$B$5:$B$1073))*($M1099=(C_A04b!$C$5:$C$1073))*(C_A04b!F$5:F$1073))+SUM(($C$680=(C_A04b!$B$5:$B$1073))*($M1099=(C_A04b!$C$5:$C$1073))*(C_A04b!F$5:F$1073))+SUM(($D$680=(C_A04b!$B$5:$B$1073))*($M1099=(C_A04b!$C$5:$C$1073))*(C_A04b!F$5:F$1073))</f>
        <v>0</v>
      </c>
      <c r="F1099" s="72">
        <f t="array" ref="F1099">SUM(($B1099=(C_A04b!$B$5:$B$1073))*($M1099=(C_A04b!$C$5:$C$1073))*(C_A04b!G$5:G$1073))+SUM(($C$680=(C_A04b!$B$5:$B$1073))*($M1099=(C_A04b!$C$5:$C$1073))*(C_A04b!G$5:G$1073))+SUM(($D$680=(C_A04b!$B$5:$B$1073))*($M1099=(C_A04b!$C$5:$C$1073))*(C_A04b!G$5:G$1073))</f>
        <v>0</v>
      </c>
      <c r="G1099" s="72">
        <f t="array" ref="G1099">SUM(($B1099=(C_A04b!$B$5:$B$1073))*($M1099=(C_A04b!$C$5:$C$1073))*(C_A04b!H$5:H$1073))+SUM(($C$680=(C_A04b!$B$5:$B$1073))*($M1099=(C_A04b!$C$5:$C$1073))*(C_A04b!H$5:H$1073))+SUM(($D$680=(C_A04b!$B$5:$B$1073))*($M1099=(C_A04b!$C$5:$C$1073))*(C_A04b!H$5:H$1073))</f>
        <v>0</v>
      </c>
      <c r="H1099" s="72">
        <f t="array" ref="H1099">SUM(($B1099=(C_A04b!$B$5:$B$1073))*($M1099=(C_A04b!$C$5:$C$1073))*(C_A04b!I$5:I$1073))+SUM(($C$680=(C_A04b!$B$5:$B$1073))*($M1099=(C_A04b!$C$5:$C$1073))*(C_A04b!I$5:I$1073))+SUM(($D$680=(C_A04b!$B$5:$B$1073))*($M1099=(C_A04b!$C$5:$C$1073))*(C_A04b!I$5:I$1073))</f>
        <v>0</v>
      </c>
      <c r="I1099" s="72">
        <f t="array" ref="I1099">SUM(($B1099=(C_A04b!$B$5:$B$1073))*($M1099=(C_A04b!$C$5:$C$1073))*(C_A04b!J$5:J$1073))+SUM(($C$680=(C_A04b!$B$5:$B$1073))*($M1099=(C_A04b!$C$5:$C$1073))*(C_A04b!J$5:J$1073))+SUM(($D$680=(C_A04b!$B$5:$B$1073))*($M1099=(C_A04b!$C$5:$C$1073))*(C_A04b!J$5:J$1073))</f>
        <v>0</v>
      </c>
      <c r="J1099" s="72">
        <f t="array" ref="J1099">SUM(($B1099=(C_A04b!$B$5:$B$1073))*($M1099=(C_A04b!$C$5:$C$1073))*(C_A04b!K$5:K$1073))+SUM(($C$680=(C_A04b!$B$5:$B$1073))*($M1099=(C_A04b!$C$5:$C$1073))*(C_A04b!K$5:K$1073))+SUM(($D$680=(C_A04b!$B$5:$B$1073))*($M1099=(C_A04b!$C$5:$C$1073))*(C_A04b!K$5:K$1073))</f>
        <v>0</v>
      </c>
      <c r="K1099" s="72">
        <f t="array" ref="K1099">SUM(($B1099=(C_A04b!$B$5:$B$1073))*($M1099=(C_A04b!$C$5:$C$1073))*(C_A04b!L$5:L$1073))+SUM(($C$680=(C_A04b!$B$5:$B$1073))*($M1099=(C_A04b!$C$5:$C$1073))*(C_A04b!L$5:L$1073))+SUM(($D$680=(C_A04b!$B$5:$B$1073))*($M1099=(C_A04b!$C$5:$C$1073))*(C_A04b!L$5:L$1073))</f>
        <v>0</v>
      </c>
      <c r="L1099" s="287"/>
      <c r="M1099" s="295" t="s">
        <v>286</v>
      </c>
      <c r="N1099" s="17"/>
      <c r="O1099" s="17"/>
    </row>
    <row r="1100" spans="1:15" x14ac:dyDescent="0.2">
      <c r="B1100" s="218" t="s">
        <v>549</v>
      </c>
      <c r="C1100" s="72">
        <f t="array" ref="C1100">SUM(($B1100=(C_A04b!$B$5:$B$1073))*($M1100=(C_A04b!$C$5:$C$1073))*(C_A04b!D$5:D$1073))+SUM(($C$680=(C_A04b!$B$5:$B$1073))*($M1100=(C_A04b!$C$5:$C$1073))*(C_A04b!D$5:D$1073))+SUM(($D$680=(C_A04b!$B$5:$B$1073))*($M1100=(C_A04b!$C$5:$C$1073))*(C_A04b!D$5:D$1073))</f>
        <v>3.73</v>
      </c>
      <c r="D1100" s="72">
        <f t="array" ref="D1100">SUM(($B1100=(C_A04b!$B$5:$B$1073))*($M1100=(C_A04b!$C$5:$C$1073))*(C_A04b!E$5:E$1073))+SUM(($C$680=(C_A04b!$B$5:$B$1073))*($M1100=(C_A04b!$C$5:$C$1073))*(C_A04b!E$5:E$1073))+SUM(($D$680=(C_A04b!$B$5:$B$1073))*($M1100=(C_A04b!$C$5:$C$1073))*(C_A04b!E$5:E$1073))</f>
        <v>1.865</v>
      </c>
      <c r="E1100" s="72">
        <f t="array" ref="E1100">SUM(($B1100=(C_A04b!$B$5:$B$1073))*($M1100=(C_A04b!$C$5:$C$1073))*(C_A04b!F$5:F$1073))+SUM(($C$680=(C_A04b!$B$5:$B$1073))*($M1100=(C_A04b!$C$5:$C$1073))*(C_A04b!F$5:F$1073))+SUM(($D$680=(C_A04b!$B$5:$B$1073))*($M1100=(C_A04b!$C$5:$C$1073))*(C_A04b!F$5:F$1073))</f>
        <v>1.865</v>
      </c>
      <c r="F1100" s="72">
        <f t="array" ref="F1100">SUM(($B1100=(C_A04b!$B$5:$B$1073))*($M1100=(C_A04b!$C$5:$C$1073))*(C_A04b!G$5:G$1073))+SUM(($C$680=(C_A04b!$B$5:$B$1073))*($M1100=(C_A04b!$C$5:$C$1073))*(C_A04b!G$5:G$1073))+SUM(($D$680=(C_A04b!$B$5:$B$1073))*($M1100=(C_A04b!$C$5:$C$1073))*(C_A04b!G$5:G$1073))</f>
        <v>1.6375</v>
      </c>
      <c r="G1100" s="72">
        <f t="array" ref="G1100">SUM(($B1100=(C_A04b!$B$5:$B$1073))*($M1100=(C_A04b!$C$5:$C$1073))*(C_A04b!H$5:H$1073))+SUM(($C$680=(C_A04b!$B$5:$B$1073))*($M1100=(C_A04b!$C$5:$C$1073))*(C_A04b!H$5:H$1073))+SUM(($D$680=(C_A04b!$B$5:$B$1073))*($M1100=(C_A04b!$C$5:$C$1073))*(C_A04b!H$5:H$1073))</f>
        <v>1.41</v>
      </c>
      <c r="H1100" s="72">
        <f t="array" ref="H1100">SUM(($B1100=(C_A04b!$B$5:$B$1073))*($M1100=(C_A04b!$C$5:$C$1073))*(C_A04b!I$5:I$1073))+SUM(($C$680=(C_A04b!$B$5:$B$1073))*($M1100=(C_A04b!$C$5:$C$1073))*(C_A04b!I$5:I$1073))+SUM(($D$680=(C_A04b!$B$5:$B$1073))*($M1100=(C_A04b!$C$5:$C$1073))*(C_A04b!I$5:I$1073))</f>
        <v>1.1825000000000001</v>
      </c>
      <c r="I1100" s="72">
        <f t="array" ref="I1100">SUM(($B1100=(C_A04b!$B$5:$B$1073))*($M1100=(C_A04b!$C$5:$C$1073))*(C_A04b!J$5:J$1073))+SUM(($C$680=(C_A04b!$B$5:$B$1073))*($M1100=(C_A04b!$C$5:$C$1073))*(C_A04b!J$5:J$1073))+SUM(($D$680=(C_A04b!$B$5:$B$1073))*($M1100=(C_A04b!$C$5:$C$1073))*(C_A04b!J$5:J$1073))</f>
        <v>0.95499999999999996</v>
      </c>
      <c r="J1100" s="72">
        <f t="array" ref="J1100">SUM(($B1100=(C_A04b!$B$5:$B$1073))*($M1100=(C_A04b!$C$5:$C$1073))*(C_A04b!K$5:K$1073))+SUM(($C$680=(C_A04b!$B$5:$B$1073))*($M1100=(C_A04b!$C$5:$C$1073))*(C_A04b!K$5:K$1073))+SUM(($D$680=(C_A04b!$B$5:$B$1073))*($M1100=(C_A04b!$C$5:$C$1073))*(C_A04b!K$5:K$1073))</f>
        <v>0.72750000000000004</v>
      </c>
      <c r="K1100" s="72">
        <f t="array" ref="K1100">SUM(($B1100=(C_A04b!$B$5:$B$1073))*($M1100=(C_A04b!$C$5:$C$1073))*(C_A04b!L$5:L$1073))+SUM(($C$680=(C_A04b!$B$5:$B$1073))*($M1100=(C_A04b!$C$5:$C$1073))*(C_A04b!L$5:L$1073))+SUM(($D$680=(C_A04b!$B$5:$B$1073))*($M1100=(C_A04b!$C$5:$C$1073))*(C_A04b!L$5:L$1073))</f>
        <v>0.5</v>
      </c>
      <c r="L1100" s="287"/>
      <c r="M1100" s="295" t="s">
        <v>286</v>
      </c>
      <c r="N1100" s="17"/>
      <c r="O1100" s="17"/>
    </row>
    <row r="1101" spans="1:15" x14ac:dyDescent="0.2">
      <c r="B1101" s="218" t="s">
        <v>550</v>
      </c>
      <c r="C1101" s="72">
        <f t="array" ref="C1101">SUM(($B1101=(C_A04b!$B$5:$B$1073))*($M1101=(C_A04b!$C$5:$C$1073))*(C_A04b!D$5:D$1073))+SUM(($C$680=(C_A04b!$B$5:$B$1073))*($M1101=(C_A04b!$C$5:$C$1073))*(C_A04b!D$5:D$1073))+SUM(($D$680=(C_A04b!$B$5:$B$1073))*($M1101=(C_A04b!$C$5:$C$1073))*(C_A04b!D$5:D$1073))</f>
        <v>28.4</v>
      </c>
      <c r="D1101" s="72">
        <f t="array" ref="D1101">SUM(($B1101=(C_A04b!$B$5:$B$1073))*($M1101=(C_A04b!$C$5:$C$1073))*(C_A04b!E$5:E$1073))+SUM(($C$680=(C_A04b!$B$5:$B$1073))*($M1101=(C_A04b!$C$5:$C$1073))*(C_A04b!E$5:E$1073))+SUM(($D$680=(C_A04b!$B$5:$B$1073))*($M1101=(C_A04b!$C$5:$C$1073))*(C_A04b!E$5:E$1073))</f>
        <v>491.26911013758598</v>
      </c>
      <c r="E1101" s="72">
        <f t="array" ref="E1101">SUM(($B1101=(C_A04b!$B$5:$B$1073))*($M1101=(C_A04b!$C$5:$C$1073))*(C_A04b!F$5:F$1073))+SUM(($C$680=(C_A04b!$B$5:$B$1073))*($M1101=(C_A04b!$C$5:$C$1073))*(C_A04b!F$5:F$1073))+SUM(($D$680=(C_A04b!$B$5:$B$1073))*($M1101=(C_A04b!$C$5:$C$1073))*(C_A04b!F$5:F$1073))</f>
        <v>478.61420312822202</v>
      </c>
      <c r="F1101" s="72">
        <f t="array" ref="F1101">SUM(($B1101=(C_A04b!$B$5:$B$1073))*($M1101=(C_A04b!$C$5:$C$1073))*(C_A04b!G$5:G$1073))+SUM(($C$680=(C_A04b!$B$5:$B$1073))*($M1101=(C_A04b!$C$5:$C$1073))*(C_A04b!G$5:G$1073))+SUM(($D$680=(C_A04b!$B$5:$B$1073))*($M1101=(C_A04b!$C$5:$C$1073))*(C_A04b!G$5:G$1073))</f>
        <v>828.97917437952299</v>
      </c>
      <c r="G1101" s="72">
        <f t="array" ref="G1101">SUM(($B1101=(C_A04b!$B$5:$B$1073))*($M1101=(C_A04b!$C$5:$C$1073))*(C_A04b!H$5:H$1073))+SUM(($C$680=(C_A04b!$B$5:$B$1073))*($M1101=(C_A04b!$C$5:$C$1073))*(C_A04b!H$5:H$1073))+SUM(($D$680=(C_A04b!$B$5:$B$1073))*($M1101=(C_A04b!$C$5:$C$1073))*(C_A04b!H$5:H$1073))</f>
        <v>646.93673215763101</v>
      </c>
      <c r="H1101" s="72">
        <f t="array" ref="H1101">SUM(($B1101=(C_A04b!$B$5:$B$1073))*($M1101=(C_A04b!$C$5:$C$1073))*(C_A04b!I$5:I$1073))+SUM(($C$680=(C_A04b!$B$5:$B$1073))*($M1101=(C_A04b!$C$5:$C$1073))*(C_A04b!I$5:I$1073))+SUM(($D$680=(C_A04b!$B$5:$B$1073))*($M1101=(C_A04b!$C$5:$C$1073))*(C_A04b!I$5:I$1073))</f>
        <v>656.69838949932205</v>
      </c>
      <c r="I1101" s="72">
        <f t="array" ref="I1101">SUM(($B1101=(C_A04b!$B$5:$B$1073))*($M1101=(C_A04b!$C$5:$C$1073))*(C_A04b!J$5:J$1073))+SUM(($C$680=(C_A04b!$B$5:$B$1073))*($M1101=(C_A04b!$C$5:$C$1073))*(C_A04b!J$5:J$1073))+SUM(($D$680=(C_A04b!$B$5:$B$1073))*($M1101=(C_A04b!$C$5:$C$1073))*(C_A04b!J$5:J$1073))</f>
        <v>666.45577929794399</v>
      </c>
      <c r="J1101" s="72">
        <f t="array" ref="J1101">SUM(($B1101=(C_A04b!$B$5:$B$1073))*($M1101=(C_A04b!$C$5:$C$1073))*(C_A04b!K$5:K$1073))+SUM(($C$680=(C_A04b!$B$5:$B$1073))*($M1101=(C_A04b!$C$5:$C$1073))*(C_A04b!K$5:K$1073))+SUM(($D$680=(C_A04b!$B$5:$B$1073))*($M1101=(C_A04b!$C$5:$C$1073))*(C_A04b!K$5:K$1073))</f>
        <v>634.56920544776096</v>
      </c>
      <c r="K1101" s="72">
        <f t="array" ref="K1101">SUM(($B1101=(C_A04b!$B$5:$B$1073))*($M1101=(C_A04b!$C$5:$C$1073))*(C_A04b!L$5:L$1073))+SUM(($C$680=(C_A04b!$B$5:$B$1073))*($M1101=(C_A04b!$C$5:$C$1073))*(C_A04b!L$5:L$1073))+SUM(($D$680=(C_A04b!$B$5:$B$1073))*($M1101=(C_A04b!$C$5:$C$1073))*(C_A04b!L$5:L$1073))</f>
        <v>473.85666636941301</v>
      </c>
      <c r="L1101" s="287"/>
      <c r="M1101" s="295" t="s">
        <v>286</v>
      </c>
      <c r="N1101" s="17"/>
      <c r="O1101" s="17"/>
    </row>
    <row r="1102" spans="1:15" x14ac:dyDescent="0.2">
      <c r="B1102" s="218" t="s">
        <v>551</v>
      </c>
      <c r="C1102" s="72">
        <f t="array" ref="C1102">SUM(($B1102=(C_A04b!$B$5:$B$1073))*($M1102=(C_A04b!$C$5:$C$1073))*(C_A04b!D$5:D$1073))+SUM(($C$680=(C_A04b!$B$5:$B$1073))*($M1102=(C_A04b!$C$5:$C$1073))*(C_A04b!D$5:D$1073))+SUM(($D$680=(C_A04b!$B$5:$B$1073))*($M1102=(C_A04b!$C$5:$C$1073))*(C_A04b!D$5:D$1073))</f>
        <v>0</v>
      </c>
      <c r="D1102" s="72">
        <f t="array" ref="D1102">SUM(($B1102=(C_A04b!$B$5:$B$1073))*($M1102=(C_A04b!$C$5:$C$1073))*(C_A04b!E$5:E$1073))+SUM(($C$680=(C_A04b!$B$5:$B$1073))*($M1102=(C_A04b!$C$5:$C$1073))*(C_A04b!E$5:E$1073))+SUM(($D$680=(C_A04b!$B$5:$B$1073))*($M1102=(C_A04b!$C$5:$C$1073))*(C_A04b!E$5:E$1073))</f>
        <v>0</v>
      </c>
      <c r="E1102" s="72">
        <f t="array" ref="E1102">SUM(($B1102=(C_A04b!$B$5:$B$1073))*($M1102=(C_A04b!$C$5:$C$1073))*(C_A04b!F$5:F$1073))+SUM(($C$680=(C_A04b!$B$5:$B$1073))*($M1102=(C_A04b!$C$5:$C$1073))*(C_A04b!F$5:F$1073))+SUM(($D$680=(C_A04b!$B$5:$B$1073))*($M1102=(C_A04b!$C$5:$C$1073))*(C_A04b!F$5:F$1073))</f>
        <v>0</v>
      </c>
      <c r="F1102" s="72">
        <f t="array" ref="F1102">SUM(($B1102=(C_A04b!$B$5:$B$1073))*($M1102=(C_A04b!$C$5:$C$1073))*(C_A04b!G$5:G$1073))+SUM(($C$680=(C_A04b!$B$5:$B$1073))*($M1102=(C_A04b!$C$5:$C$1073))*(C_A04b!G$5:G$1073))+SUM(($D$680=(C_A04b!$B$5:$B$1073))*($M1102=(C_A04b!$C$5:$C$1073))*(C_A04b!G$5:G$1073))</f>
        <v>0</v>
      </c>
      <c r="G1102" s="72">
        <f t="array" ref="G1102">SUM(($B1102=(C_A04b!$B$5:$B$1073))*($M1102=(C_A04b!$C$5:$C$1073))*(C_A04b!H$5:H$1073))+SUM(($C$680=(C_A04b!$B$5:$B$1073))*($M1102=(C_A04b!$C$5:$C$1073))*(C_A04b!H$5:H$1073))+SUM(($D$680=(C_A04b!$B$5:$B$1073))*($M1102=(C_A04b!$C$5:$C$1073))*(C_A04b!H$5:H$1073))</f>
        <v>0</v>
      </c>
      <c r="H1102" s="72">
        <f t="array" ref="H1102">SUM(($B1102=(C_A04b!$B$5:$B$1073))*($M1102=(C_A04b!$C$5:$C$1073))*(C_A04b!I$5:I$1073))+SUM(($C$680=(C_A04b!$B$5:$B$1073))*($M1102=(C_A04b!$C$5:$C$1073))*(C_A04b!I$5:I$1073))+SUM(($D$680=(C_A04b!$B$5:$B$1073))*($M1102=(C_A04b!$C$5:$C$1073))*(C_A04b!I$5:I$1073))</f>
        <v>0</v>
      </c>
      <c r="I1102" s="72">
        <f t="array" ref="I1102">SUM(($B1102=(C_A04b!$B$5:$B$1073))*($M1102=(C_A04b!$C$5:$C$1073))*(C_A04b!J$5:J$1073))+SUM(($C$680=(C_A04b!$B$5:$B$1073))*($M1102=(C_A04b!$C$5:$C$1073))*(C_A04b!J$5:J$1073))+SUM(($D$680=(C_A04b!$B$5:$B$1073))*($M1102=(C_A04b!$C$5:$C$1073))*(C_A04b!J$5:J$1073))</f>
        <v>0</v>
      </c>
      <c r="J1102" s="72">
        <f t="array" ref="J1102">SUM(($B1102=(C_A04b!$B$5:$B$1073))*($M1102=(C_A04b!$C$5:$C$1073))*(C_A04b!K$5:K$1073))+SUM(($C$680=(C_A04b!$B$5:$B$1073))*($M1102=(C_A04b!$C$5:$C$1073))*(C_A04b!K$5:K$1073))+SUM(($D$680=(C_A04b!$B$5:$B$1073))*($M1102=(C_A04b!$C$5:$C$1073))*(C_A04b!K$5:K$1073))</f>
        <v>0</v>
      </c>
      <c r="K1102" s="72">
        <f t="array" ref="K1102">SUM(($B1102=(C_A04b!$B$5:$B$1073))*($M1102=(C_A04b!$C$5:$C$1073))*(C_A04b!L$5:L$1073))+SUM(($C$680=(C_A04b!$B$5:$B$1073))*($M1102=(C_A04b!$C$5:$C$1073))*(C_A04b!L$5:L$1073))+SUM(($D$680=(C_A04b!$B$5:$B$1073))*($M1102=(C_A04b!$C$5:$C$1073))*(C_A04b!L$5:L$1073))</f>
        <v>0</v>
      </c>
      <c r="L1102" s="287"/>
      <c r="M1102" s="295" t="s">
        <v>286</v>
      </c>
      <c r="N1102" s="17"/>
      <c r="O1102" s="17"/>
    </row>
    <row r="1103" spans="1:15" x14ac:dyDescent="0.2">
      <c r="B1103" s="218" t="s">
        <v>552</v>
      </c>
      <c r="C1103" s="72">
        <f t="array" ref="C1103">SUM(($B1103=(C_A04b!$B$5:$B$1073))*($M1103=(C_A04b!$C$5:$C$1073))*(C_A04b!D$5:D$1073))+SUM(($C$680=(C_A04b!$B$5:$B$1073))*($M1103=(C_A04b!$C$5:$C$1073))*(C_A04b!D$5:D$1073))+SUM(($D$680=(C_A04b!$B$5:$B$1073))*($M1103=(C_A04b!$C$5:$C$1073))*(C_A04b!D$5:D$1073))</f>
        <v>0</v>
      </c>
      <c r="D1103" s="72">
        <f t="array" ref="D1103">SUM(($B1103=(C_A04b!$B$5:$B$1073))*($M1103=(C_A04b!$C$5:$C$1073))*(C_A04b!E$5:E$1073))+SUM(($C$680=(C_A04b!$B$5:$B$1073))*($M1103=(C_A04b!$C$5:$C$1073))*(C_A04b!E$5:E$1073))+SUM(($D$680=(C_A04b!$B$5:$B$1073))*($M1103=(C_A04b!$C$5:$C$1073))*(C_A04b!E$5:E$1073))</f>
        <v>0</v>
      </c>
      <c r="E1103" s="72">
        <f t="array" ref="E1103">SUM(($B1103=(C_A04b!$B$5:$B$1073))*($M1103=(C_A04b!$C$5:$C$1073))*(C_A04b!F$5:F$1073))+SUM(($C$680=(C_A04b!$B$5:$B$1073))*($M1103=(C_A04b!$C$5:$C$1073))*(C_A04b!F$5:F$1073))+SUM(($D$680=(C_A04b!$B$5:$B$1073))*($M1103=(C_A04b!$C$5:$C$1073))*(C_A04b!F$5:F$1073))</f>
        <v>0</v>
      </c>
      <c r="F1103" s="72">
        <f t="array" ref="F1103">SUM(($B1103=(C_A04b!$B$5:$B$1073))*($M1103=(C_A04b!$C$5:$C$1073))*(C_A04b!G$5:G$1073))+SUM(($C$680=(C_A04b!$B$5:$B$1073))*($M1103=(C_A04b!$C$5:$C$1073))*(C_A04b!G$5:G$1073))+SUM(($D$680=(C_A04b!$B$5:$B$1073))*($M1103=(C_A04b!$C$5:$C$1073))*(C_A04b!G$5:G$1073))</f>
        <v>0</v>
      </c>
      <c r="G1103" s="72">
        <f t="array" ref="G1103">SUM(($B1103=(C_A04b!$B$5:$B$1073))*($M1103=(C_A04b!$C$5:$C$1073))*(C_A04b!H$5:H$1073))+SUM(($C$680=(C_A04b!$B$5:$B$1073))*($M1103=(C_A04b!$C$5:$C$1073))*(C_A04b!H$5:H$1073))+SUM(($D$680=(C_A04b!$B$5:$B$1073))*($M1103=(C_A04b!$C$5:$C$1073))*(C_A04b!H$5:H$1073))</f>
        <v>0</v>
      </c>
      <c r="H1103" s="72">
        <f t="array" ref="H1103">SUM(($B1103=(C_A04b!$B$5:$B$1073))*($M1103=(C_A04b!$C$5:$C$1073))*(C_A04b!I$5:I$1073))+SUM(($C$680=(C_A04b!$B$5:$B$1073))*($M1103=(C_A04b!$C$5:$C$1073))*(C_A04b!I$5:I$1073))+SUM(($D$680=(C_A04b!$B$5:$B$1073))*($M1103=(C_A04b!$C$5:$C$1073))*(C_A04b!I$5:I$1073))</f>
        <v>0</v>
      </c>
      <c r="I1103" s="72">
        <f t="array" ref="I1103">SUM(($B1103=(C_A04b!$B$5:$B$1073))*($M1103=(C_A04b!$C$5:$C$1073))*(C_A04b!J$5:J$1073))+SUM(($C$680=(C_A04b!$B$5:$B$1073))*($M1103=(C_A04b!$C$5:$C$1073))*(C_A04b!J$5:J$1073))+SUM(($D$680=(C_A04b!$B$5:$B$1073))*($M1103=(C_A04b!$C$5:$C$1073))*(C_A04b!J$5:J$1073))</f>
        <v>0</v>
      </c>
      <c r="J1103" s="72">
        <f t="array" ref="J1103">SUM(($B1103=(C_A04b!$B$5:$B$1073))*($M1103=(C_A04b!$C$5:$C$1073))*(C_A04b!K$5:K$1073))+SUM(($C$680=(C_A04b!$B$5:$B$1073))*($M1103=(C_A04b!$C$5:$C$1073))*(C_A04b!K$5:K$1073))+SUM(($D$680=(C_A04b!$B$5:$B$1073))*($M1103=(C_A04b!$C$5:$C$1073))*(C_A04b!K$5:K$1073))</f>
        <v>0</v>
      </c>
      <c r="K1103" s="72">
        <f t="array" ref="K1103">SUM(($B1103=(C_A04b!$B$5:$B$1073))*($M1103=(C_A04b!$C$5:$C$1073))*(C_A04b!L$5:L$1073))+SUM(($C$680=(C_A04b!$B$5:$B$1073))*($M1103=(C_A04b!$C$5:$C$1073))*(C_A04b!L$5:L$1073))+SUM(($D$680=(C_A04b!$B$5:$B$1073))*($M1103=(C_A04b!$C$5:$C$1073))*(C_A04b!L$5:L$1073))</f>
        <v>0</v>
      </c>
      <c r="L1103" s="287"/>
      <c r="M1103" s="295" t="s">
        <v>286</v>
      </c>
      <c r="N1103" s="17"/>
      <c r="O1103" s="17"/>
    </row>
    <row r="1104" spans="1:15" x14ac:dyDescent="0.2">
      <c r="B1104" s="218"/>
      <c r="C1104" s="72"/>
      <c r="D1104" s="72"/>
      <c r="E1104" s="72"/>
      <c r="F1104" s="72"/>
      <c r="G1104" s="72"/>
      <c r="H1104" s="72"/>
      <c r="I1104" s="72"/>
      <c r="J1104" s="72"/>
      <c r="K1104" s="72"/>
      <c r="L1104" s="287"/>
      <c r="M1104" s="295" t="s">
        <v>286</v>
      </c>
      <c r="N1104" s="17"/>
      <c r="O1104" s="17"/>
    </row>
    <row r="1105" spans="1:15" x14ac:dyDescent="0.2">
      <c r="B1105" s="218"/>
      <c r="C1105" s="72"/>
      <c r="D1105" s="72"/>
      <c r="E1105" s="72"/>
      <c r="F1105" s="72"/>
      <c r="G1105" s="72"/>
      <c r="H1105" s="72"/>
      <c r="I1105" s="72"/>
      <c r="J1105" s="72"/>
      <c r="K1105" s="72"/>
      <c r="L1105" s="287"/>
      <c r="M1105" s="295" t="s">
        <v>286</v>
      </c>
      <c r="N1105" s="17"/>
      <c r="O1105" s="17"/>
    </row>
    <row r="1106" spans="1:15" x14ac:dyDescent="0.2">
      <c r="B1106" s="218"/>
      <c r="C1106" s="72"/>
      <c r="D1106" s="72"/>
      <c r="E1106" s="72"/>
      <c r="F1106" s="72"/>
      <c r="G1106" s="72"/>
      <c r="H1106" s="72"/>
      <c r="I1106" s="72"/>
      <c r="J1106" s="72"/>
      <c r="K1106" s="72"/>
      <c r="L1106" s="287"/>
      <c r="M1106" s="295" t="s">
        <v>286</v>
      </c>
      <c r="N1106" s="17"/>
      <c r="O1106" s="17"/>
    </row>
    <row r="1107" spans="1:15" x14ac:dyDescent="0.2">
      <c r="B1107" s="218"/>
      <c r="C1107" s="72"/>
      <c r="D1107" s="72"/>
      <c r="E1107" s="72"/>
      <c r="F1107" s="72"/>
      <c r="G1107" s="72"/>
      <c r="H1107" s="72"/>
      <c r="I1107" s="72"/>
      <c r="J1107" s="72"/>
      <c r="K1107" s="72"/>
      <c r="L1107" s="287"/>
      <c r="M1107" s="295" t="s">
        <v>286</v>
      </c>
      <c r="N1107" s="17"/>
      <c r="O1107" s="17"/>
    </row>
    <row r="1108" spans="1:15" x14ac:dyDescent="0.2">
      <c r="B1108" s="218"/>
      <c r="C1108" s="72"/>
      <c r="D1108" s="72"/>
      <c r="E1108" s="72"/>
      <c r="F1108" s="72"/>
      <c r="G1108" s="72"/>
      <c r="H1108" s="72"/>
      <c r="I1108" s="72"/>
      <c r="J1108" s="72"/>
      <c r="K1108" s="72"/>
      <c r="L1108" s="287"/>
      <c r="M1108" s="295" t="s">
        <v>286</v>
      </c>
      <c r="N1108" s="17"/>
      <c r="O1108" s="17"/>
    </row>
    <row r="1109" spans="1:15" x14ac:dyDescent="0.2">
      <c r="B1109" s="106" t="s">
        <v>10</v>
      </c>
      <c r="C1109" s="107">
        <f>SUM(C1093:C1108)</f>
        <v>373.840037173143</v>
      </c>
      <c r="D1109" s="107">
        <f t="shared" ref="D1109:K1109" si="141">SUM(D1093:D1108)</f>
        <v>494.20711013758597</v>
      </c>
      <c r="E1109" s="107">
        <f t="shared" si="141"/>
        <v>481.552203128222</v>
      </c>
      <c r="F1109" s="107">
        <f t="shared" si="141"/>
        <v>831.79417437952202</v>
      </c>
      <c r="G1109" s="107">
        <f t="shared" si="141"/>
        <v>649.62873215763204</v>
      </c>
      <c r="H1109" s="107">
        <f t="shared" si="141"/>
        <v>659.26738949932201</v>
      </c>
      <c r="I1109" s="107">
        <f t="shared" si="141"/>
        <v>668.90177929794299</v>
      </c>
      <c r="J1109" s="107">
        <f t="shared" si="141"/>
        <v>636.89220544776197</v>
      </c>
      <c r="K1109" s="107">
        <f t="shared" si="141"/>
        <v>476.05666636941299</v>
      </c>
      <c r="L1109" s="183"/>
      <c r="N1109" s="17"/>
      <c r="O1109" s="17"/>
    </row>
    <row r="1110" spans="1:15" x14ac:dyDescent="0.2">
      <c r="B1110" s="14"/>
      <c r="C1110" s="14"/>
      <c r="D1110" s="14"/>
      <c r="E1110" s="14"/>
      <c r="F1110" s="14"/>
      <c r="G1110" s="14"/>
      <c r="H1110" s="14"/>
      <c r="I1110" s="14"/>
      <c r="J1110" s="14"/>
      <c r="K1110"/>
      <c r="N1110" s="17"/>
      <c r="O1110" s="17"/>
    </row>
    <row r="1111" spans="1:15" x14ac:dyDescent="0.2">
      <c r="B1111" s="14"/>
      <c r="C1111" s="14"/>
      <c r="D1111" s="14"/>
      <c r="E1111" s="14"/>
      <c r="F1111" s="14"/>
      <c r="G1111" s="14"/>
      <c r="H1111" s="14"/>
      <c r="I1111" s="14"/>
      <c r="J1111" s="14"/>
      <c r="K1111"/>
      <c r="N1111" s="17"/>
      <c r="O1111" s="17"/>
    </row>
    <row r="1112" spans="1:15" x14ac:dyDescent="0.2">
      <c r="A1112" s="2" t="s">
        <v>481</v>
      </c>
      <c r="B1112" s="277" t="s">
        <v>360</v>
      </c>
      <c r="C1112" s="14"/>
      <c r="D1112" s="14"/>
      <c r="E1112" s="14"/>
      <c r="F1112" s="14"/>
      <c r="G1112" s="14"/>
      <c r="H1112" s="14"/>
      <c r="I1112" s="14"/>
      <c r="J1112" s="14"/>
      <c r="K1112"/>
      <c r="N1112" s="17"/>
      <c r="O1112" s="17"/>
    </row>
    <row r="1113" spans="1:15" x14ac:dyDescent="0.2">
      <c r="B1113" s="217"/>
      <c r="C1113" s="263">
        <v>2010</v>
      </c>
      <c r="D1113" s="263">
        <v>2015</v>
      </c>
      <c r="E1113" s="263">
        <v>2020</v>
      </c>
      <c r="F1113" s="263">
        <v>2025</v>
      </c>
      <c r="G1113" s="263">
        <v>2030</v>
      </c>
      <c r="H1113" s="263">
        <v>2035</v>
      </c>
      <c r="I1113" s="263">
        <v>2040</v>
      </c>
      <c r="J1113" s="263">
        <v>2045</v>
      </c>
      <c r="K1113" s="263">
        <v>2050</v>
      </c>
      <c r="L1113" s="294"/>
      <c r="N1113" s="17"/>
      <c r="O1113" s="17"/>
    </row>
    <row r="1114" spans="1:15" x14ac:dyDescent="0.2">
      <c r="B1114" s="218" t="s">
        <v>542</v>
      </c>
      <c r="C1114" s="79">
        <f t="array" ref="C1114">SUM(($B1114=(C_A04a!$B$5:$B$1045))*($M1114=(C_A04a!$C$5:$C$1045))*(C_A04a!D$5:D$1045))+SUM(($C$662=(C_A04a!$B$5:$B$1045))*($M1114=(C_A04a!$C$5:$C$1045))*(C_A04a!D$5:D$1045))+SUM(($D$662=(C_A04a!$B$5:$B$1045))*($M1114=(C_A04a!$C$5:$C$1045))*(C_A04a!D$5:D$1045))</f>
        <v>706.98557200000005</v>
      </c>
      <c r="D1114" s="79">
        <f t="array" ref="D1114">SUM(($B1114=(C_A04a!$B$5:$B$1045))*($M1114=(C_A04a!$C$5:$C$1045))*(C_A04a!E$5:E$1045))+SUM(($C$662=(C_A04a!$B$5:$B$1045))*($M1114=(C_A04a!$C$5:$C$1045))*(C_A04a!E$5:E$1045))+SUM(($D$662=(C_A04a!$B$5:$B$1045))*($M1114=(C_A04a!$C$5:$C$1045))*(C_A04a!E$5:E$1045))</f>
        <v>380.87381060146299</v>
      </c>
      <c r="E1114" s="79">
        <f t="array" ref="E1114">SUM(($B1114=(C_A04a!$B$5:$B$1045))*($M1114=(C_A04a!$C$5:$C$1045))*(C_A04a!F$5:F$1045))+SUM(($C$662=(C_A04a!$B$5:$B$1045))*($M1114=(C_A04a!$C$5:$C$1045))*(C_A04a!F$5:F$1045))+SUM(($D$662=(C_A04a!$B$5:$B$1045))*($M1114=(C_A04a!$C$5:$C$1045))*(C_A04a!F$5:F$1045))</f>
        <v>355.78766768856599</v>
      </c>
      <c r="F1114" s="79">
        <f t="array" ref="F1114">SUM(($B1114=(C_A04a!$B$5:$B$1045))*($M1114=(C_A04a!$C$5:$C$1045))*(C_A04a!G$5:G$1045))+SUM(($C$662=(C_A04a!$B$5:$B$1045))*($M1114=(C_A04a!$C$5:$C$1045))*(C_A04a!G$5:G$1045))+SUM(($D$662=(C_A04a!$B$5:$B$1045))*($M1114=(C_A04a!$C$5:$C$1045))*(C_A04a!G$5:G$1045))</f>
        <v>340.51933078233299</v>
      </c>
      <c r="G1114" s="79">
        <f t="array" ref="G1114">SUM(($B1114=(C_A04a!$B$5:$B$1045))*($M1114=(C_A04a!$C$5:$C$1045))*(C_A04a!H$5:H$1045))+SUM(($C$662=(C_A04a!$B$5:$B$1045))*($M1114=(C_A04a!$C$5:$C$1045))*(C_A04a!H$5:H$1045))+SUM(($D$662=(C_A04a!$B$5:$B$1045))*($M1114=(C_A04a!$C$5:$C$1045))*(C_A04a!H$5:H$1045))</f>
        <v>303.06524514285701</v>
      </c>
      <c r="H1114" s="79">
        <f t="array" ref="H1114">SUM(($B1114=(C_A04a!$B$5:$B$1045))*($M1114=(C_A04a!$C$5:$C$1045))*(C_A04a!I$5:I$1045))+SUM(($C$662=(C_A04a!$B$5:$B$1045))*($M1114=(C_A04a!$C$5:$C$1045))*(C_A04a!I$5:I$1045))+SUM(($D$662=(C_A04a!$B$5:$B$1045))*($M1114=(C_A04a!$C$5:$C$1045))*(C_A04a!I$5:I$1045))</f>
        <v>277.85147471428598</v>
      </c>
      <c r="I1114" s="79">
        <f t="array" ref="I1114">SUM(($B1114=(C_A04a!$B$5:$B$1045))*($M1114=(C_A04a!$C$5:$C$1045))*(C_A04a!J$5:J$1045))+SUM(($C$662=(C_A04a!$B$5:$B$1045))*($M1114=(C_A04a!$C$5:$C$1045))*(C_A04a!J$5:J$1045))+SUM(($D$662=(C_A04a!$B$5:$B$1045))*($M1114=(C_A04a!$C$5:$C$1045))*(C_A04a!J$5:J$1045))</f>
        <v>252.63770428571399</v>
      </c>
      <c r="J1114" s="79">
        <f t="array" ref="J1114">SUM(($B1114=(C_A04a!$B$5:$B$1045))*($M1114=(C_A04a!$C$5:$C$1045))*(C_A04a!K$5:K$1045))+SUM(($C$662=(C_A04a!$B$5:$B$1045))*($M1114=(C_A04a!$C$5:$C$1045))*(C_A04a!K$5:K$1045))+SUM(($D$662=(C_A04a!$B$5:$B$1045))*($M1114=(C_A04a!$C$5:$C$1045))*(C_A04a!K$5:K$1045))</f>
        <v>227.423933857143</v>
      </c>
      <c r="K1114" s="79">
        <f t="array" ref="K1114">SUM(($B1114=(C_A04a!$B$5:$B$1045))*($M1114=(C_A04a!$C$5:$C$1045))*(C_A04a!L$5:L$1045))+SUM(($C$662=(C_A04a!$B$5:$B$1045))*($M1114=(C_A04a!$C$5:$C$1045))*(C_A04a!L$5:L$1045))+SUM(($D$662=(C_A04a!$B$5:$B$1045))*($M1114=(C_A04a!$C$5:$C$1045))*(C_A04a!L$5:L$1045))</f>
        <v>202.21016342857101</v>
      </c>
      <c r="L1114" s="287"/>
      <c r="M1114" s="295" t="s">
        <v>282</v>
      </c>
      <c r="N1114" s="17"/>
      <c r="O1114" s="17"/>
    </row>
    <row r="1115" spans="1:15" x14ac:dyDescent="0.2">
      <c r="B1115" s="218" t="s">
        <v>543</v>
      </c>
      <c r="C1115" s="79">
        <f t="array" ref="C1115">SUM(($B1115=(C_A04a!$B$5:$B$1045))*($M1115=(C_A04a!$C$5:$C$1045))*(C_A04a!D$5:D$1045))+SUM(($C$662=(C_A04a!$B$5:$B$1045))*($M1115=(C_A04a!$C$5:$C$1045))*(C_A04a!D$5:D$1045))+SUM(($D$662=(C_A04a!$B$5:$B$1045))*($M1115=(C_A04a!$C$5:$C$1045))*(C_A04a!D$5:D$1045))</f>
        <v>1243.7077795</v>
      </c>
      <c r="D1115" s="79">
        <f t="array" ref="D1115">SUM(($B1115=(C_A04a!$B$5:$B$1045))*($M1115=(C_A04a!$C$5:$C$1045))*(C_A04a!E$5:E$1045))+SUM(($C$662=(C_A04a!$B$5:$B$1045))*($M1115=(C_A04a!$C$5:$C$1045))*(C_A04a!E$5:E$1045))+SUM(($D$662=(C_A04a!$B$5:$B$1045))*($M1115=(C_A04a!$C$5:$C$1045))*(C_A04a!E$5:E$1045))</f>
        <v>1416.2281497545489</v>
      </c>
      <c r="E1115" s="79">
        <f t="array" ref="E1115">SUM(($B1115=(C_A04a!$B$5:$B$1045))*($M1115=(C_A04a!$C$5:$C$1045))*(C_A04a!F$5:F$1045))+SUM(($C$662=(C_A04a!$B$5:$B$1045))*($M1115=(C_A04a!$C$5:$C$1045))*(C_A04a!F$5:F$1045))+SUM(($D$662=(C_A04a!$B$5:$B$1045))*($M1115=(C_A04a!$C$5:$C$1045))*(C_A04a!F$5:F$1045))</f>
        <v>1532.049774979833</v>
      </c>
      <c r="F1115" s="79">
        <f t="array" ref="F1115">SUM(($B1115=(C_A04a!$B$5:$B$1045))*($M1115=(C_A04a!$C$5:$C$1045))*(C_A04a!G$5:G$1045))+SUM(($C$662=(C_A04a!$B$5:$B$1045))*($M1115=(C_A04a!$C$5:$C$1045))*(C_A04a!G$5:G$1045))+SUM(($D$662=(C_A04a!$B$5:$B$1045))*($M1115=(C_A04a!$C$5:$C$1045))*(C_A04a!G$5:G$1045))</f>
        <v>1507.763836795468</v>
      </c>
      <c r="G1115" s="79">
        <f t="array" ref="G1115">SUM(($B1115=(C_A04a!$B$5:$B$1045))*($M1115=(C_A04a!$C$5:$C$1045))*(C_A04a!H$5:H$1045))+SUM(($C$662=(C_A04a!$B$5:$B$1045))*($M1115=(C_A04a!$C$5:$C$1045))*(C_A04a!H$5:H$1045))+SUM(($D$662=(C_A04a!$B$5:$B$1045))*($M1115=(C_A04a!$C$5:$C$1045))*(C_A04a!H$5:H$1045))</f>
        <v>1483.4658694505879</v>
      </c>
      <c r="H1115" s="79">
        <f t="array" ref="H1115">SUM(($B1115=(C_A04a!$B$5:$B$1045))*($M1115=(C_A04a!$C$5:$C$1045))*(C_A04a!I$5:I$1045))+SUM(($C$662=(C_A04a!$B$5:$B$1045))*($M1115=(C_A04a!$C$5:$C$1045))*(C_A04a!I$5:I$1045))+SUM(($D$662=(C_A04a!$B$5:$B$1045))*($M1115=(C_A04a!$C$5:$C$1045))*(C_A04a!I$5:I$1045))</f>
        <v>1454.4840488102659</v>
      </c>
      <c r="I1115" s="79">
        <f t="array" ref="I1115">SUM(($B1115=(C_A04a!$B$5:$B$1045))*($M1115=(C_A04a!$C$5:$C$1045))*(C_A04a!J$5:J$1045))+SUM(($C$662=(C_A04a!$B$5:$B$1045))*($M1115=(C_A04a!$C$5:$C$1045))*(C_A04a!J$5:J$1045))+SUM(($D$662=(C_A04a!$B$5:$B$1045))*($M1115=(C_A04a!$C$5:$C$1045))*(C_A04a!J$5:J$1045))</f>
        <v>1431.410876127854</v>
      </c>
      <c r="J1115" s="79">
        <f t="array" ref="J1115">SUM(($B1115=(C_A04a!$B$5:$B$1045))*($M1115=(C_A04a!$C$5:$C$1045))*(C_A04a!K$5:K$1045))+SUM(($C$662=(C_A04a!$B$5:$B$1045))*($M1115=(C_A04a!$C$5:$C$1045))*(C_A04a!K$5:K$1045))+SUM(($D$662=(C_A04a!$B$5:$B$1045))*($M1115=(C_A04a!$C$5:$C$1045))*(C_A04a!K$5:K$1045))</f>
        <v>1359.057114847112</v>
      </c>
      <c r="K1115" s="79">
        <f t="array" ref="K1115">SUM(($B1115=(C_A04a!$B$5:$B$1045))*($M1115=(C_A04a!$C$5:$C$1045))*(C_A04a!L$5:L$1045))+SUM(($C$662=(C_A04a!$B$5:$B$1045))*($M1115=(C_A04a!$C$5:$C$1045))*(C_A04a!L$5:L$1045))+SUM(($D$662=(C_A04a!$B$5:$B$1045))*($M1115=(C_A04a!$C$5:$C$1045))*(C_A04a!L$5:L$1045))</f>
        <v>1364.853420484452</v>
      </c>
      <c r="L1115" s="287"/>
      <c r="M1115" s="295" t="s">
        <v>282</v>
      </c>
      <c r="N1115" s="17"/>
      <c r="O1115" s="17"/>
    </row>
    <row r="1116" spans="1:15" x14ac:dyDescent="0.2">
      <c r="B1116" s="218" t="s">
        <v>544</v>
      </c>
      <c r="C1116" s="79">
        <f t="array" ref="C1116">SUM(($B1116=(C_A04a!$B$5:$B$1045))*($M1116=(C_A04a!$C$5:$C$1045))*(C_A04a!D$5:D$1045))+SUM(($C$662=(C_A04a!$B$5:$B$1045))*($M1116=(C_A04a!$C$5:$C$1045))*(C_A04a!D$5:D$1045))+SUM(($D$662=(C_A04a!$B$5:$B$1045))*($M1116=(C_A04a!$C$5:$C$1045))*(C_A04a!D$5:D$1045))</f>
        <v>388.69397280783102</v>
      </c>
      <c r="D1116" s="79">
        <f t="array" ref="D1116">SUM(($B1116=(C_A04a!$B$5:$B$1045))*($M1116=(C_A04a!$C$5:$C$1045))*(C_A04a!E$5:E$1045))+SUM(($C$662=(C_A04a!$B$5:$B$1045))*($M1116=(C_A04a!$C$5:$C$1045))*(C_A04a!E$5:E$1045))+SUM(($D$662=(C_A04a!$B$5:$B$1045))*($M1116=(C_A04a!$C$5:$C$1045))*(C_A04a!E$5:E$1045))</f>
        <v>182.21633875000001</v>
      </c>
      <c r="E1116" s="79">
        <f t="array" ref="E1116">SUM(($B1116=(C_A04a!$B$5:$B$1045))*($M1116=(C_A04a!$C$5:$C$1045))*(C_A04a!F$5:F$1045))+SUM(($C$662=(C_A04a!$B$5:$B$1045))*($M1116=(C_A04a!$C$5:$C$1045))*(C_A04a!F$5:F$1045))+SUM(($D$662=(C_A04a!$B$5:$B$1045))*($M1116=(C_A04a!$C$5:$C$1045))*(C_A04a!F$5:F$1045))</f>
        <v>182.21633875000001</v>
      </c>
      <c r="F1116" s="79">
        <f t="array" ref="F1116">SUM(($B1116=(C_A04a!$B$5:$B$1045))*($M1116=(C_A04a!$C$5:$C$1045))*(C_A04a!G$5:G$1045))+SUM(($C$662=(C_A04a!$B$5:$B$1045))*($M1116=(C_A04a!$C$5:$C$1045))*(C_A04a!G$5:G$1045))+SUM(($D$662=(C_A04a!$B$5:$B$1045))*($M1116=(C_A04a!$C$5:$C$1045))*(C_A04a!G$5:G$1045))</f>
        <v>169.22945741071399</v>
      </c>
      <c r="G1116" s="79">
        <f t="array" ref="G1116">SUM(($B1116=(C_A04a!$B$5:$B$1045))*($M1116=(C_A04a!$C$5:$C$1045))*(C_A04a!H$5:H$1045))+SUM(($C$662=(C_A04a!$B$5:$B$1045))*($M1116=(C_A04a!$C$5:$C$1045))*(C_A04a!H$5:H$1045))+SUM(($D$662=(C_A04a!$B$5:$B$1045))*($M1116=(C_A04a!$C$5:$C$1045))*(C_A04a!H$5:H$1045))</f>
        <v>156.242576071429</v>
      </c>
      <c r="H1116" s="79">
        <f t="array" ref="H1116">SUM(($B1116=(C_A04a!$B$5:$B$1045))*($M1116=(C_A04a!$C$5:$C$1045))*(C_A04a!I$5:I$1045))+SUM(($C$662=(C_A04a!$B$5:$B$1045))*($M1116=(C_A04a!$C$5:$C$1045))*(C_A04a!I$5:I$1045))+SUM(($D$662=(C_A04a!$B$5:$B$1045))*($M1116=(C_A04a!$C$5:$C$1045))*(C_A04a!I$5:I$1045))</f>
        <v>143.25569473214301</v>
      </c>
      <c r="I1116" s="79">
        <f t="array" ref="I1116">SUM(($B1116=(C_A04a!$B$5:$B$1045))*($M1116=(C_A04a!$C$5:$C$1045))*(C_A04a!J$5:J$1045))+SUM(($C$662=(C_A04a!$B$5:$B$1045))*($M1116=(C_A04a!$C$5:$C$1045))*(C_A04a!J$5:J$1045))+SUM(($D$662=(C_A04a!$B$5:$B$1045))*($M1116=(C_A04a!$C$5:$C$1045))*(C_A04a!J$5:J$1045))</f>
        <v>130.268813392857</v>
      </c>
      <c r="J1116" s="79">
        <f t="array" ref="J1116">SUM(($B1116=(C_A04a!$B$5:$B$1045))*($M1116=(C_A04a!$C$5:$C$1045))*(C_A04a!K$5:K$1045))+SUM(($C$662=(C_A04a!$B$5:$B$1045))*($M1116=(C_A04a!$C$5:$C$1045))*(C_A04a!K$5:K$1045))+SUM(($D$662=(C_A04a!$B$5:$B$1045))*($M1116=(C_A04a!$C$5:$C$1045))*(C_A04a!K$5:K$1045))</f>
        <v>117.281932053571</v>
      </c>
      <c r="K1116" s="79">
        <f t="array" ref="K1116">SUM(($B1116=(C_A04a!$B$5:$B$1045))*($M1116=(C_A04a!$C$5:$C$1045))*(C_A04a!L$5:L$1045))+SUM(($C$662=(C_A04a!$B$5:$B$1045))*($M1116=(C_A04a!$C$5:$C$1045))*(C_A04a!L$5:L$1045))+SUM(($D$662=(C_A04a!$B$5:$B$1045))*($M1116=(C_A04a!$C$5:$C$1045))*(C_A04a!L$5:L$1045))</f>
        <v>104.29505071428601</v>
      </c>
      <c r="L1116" s="287"/>
      <c r="M1116" s="295" t="s">
        <v>282</v>
      </c>
      <c r="N1116" s="17"/>
      <c r="O1116" s="17"/>
    </row>
    <row r="1117" spans="1:15" x14ac:dyDescent="0.2">
      <c r="B1117" s="218" t="s">
        <v>545</v>
      </c>
      <c r="C1117" s="79">
        <f t="array" ref="C1117">SUM(($B1117=(C_A04a!$B$5:$B$1045))*($M1117=(C_A04a!$C$5:$C$1045))*(C_A04a!D$5:D$1045))+SUM(($C$662=(C_A04a!$B$5:$B$1045))*($M1117=(C_A04a!$C$5:$C$1045))*(C_A04a!D$5:D$1045))+SUM(($D$662=(C_A04a!$B$5:$B$1045))*($M1117=(C_A04a!$C$5:$C$1045))*(C_A04a!D$5:D$1045))</f>
        <v>217.29265696831899</v>
      </c>
      <c r="D1117" s="79">
        <f t="array" ref="D1117">SUM(($B1117=(C_A04a!$B$5:$B$1045))*($M1117=(C_A04a!$C$5:$C$1045))*(C_A04a!E$5:E$1045))+SUM(($C$662=(C_A04a!$B$5:$B$1045))*($M1117=(C_A04a!$C$5:$C$1045))*(C_A04a!E$5:E$1045))+SUM(($D$662=(C_A04a!$B$5:$B$1045))*($M1117=(C_A04a!$C$5:$C$1045))*(C_A04a!E$5:E$1045))</f>
        <v>150.40387112031601</v>
      </c>
      <c r="E1117" s="79">
        <f t="array" ref="E1117">SUM(($B1117=(C_A04a!$B$5:$B$1045))*($M1117=(C_A04a!$C$5:$C$1045))*(C_A04a!F$5:F$1045))+SUM(($C$662=(C_A04a!$B$5:$B$1045))*($M1117=(C_A04a!$C$5:$C$1045))*(C_A04a!F$5:F$1045))+SUM(($D$662=(C_A04a!$B$5:$B$1045))*($M1117=(C_A04a!$C$5:$C$1045))*(C_A04a!F$5:F$1045))</f>
        <v>224.595282831036</v>
      </c>
      <c r="F1117" s="79">
        <f t="array" ref="F1117">SUM(($B1117=(C_A04a!$B$5:$B$1045))*($M1117=(C_A04a!$C$5:$C$1045))*(C_A04a!G$5:G$1045))+SUM(($C$662=(C_A04a!$B$5:$B$1045))*($M1117=(C_A04a!$C$5:$C$1045))*(C_A04a!G$5:G$1045))+SUM(($D$662=(C_A04a!$B$5:$B$1045))*($M1117=(C_A04a!$C$5:$C$1045))*(C_A04a!G$5:G$1045))</f>
        <v>225.14280011455901</v>
      </c>
      <c r="G1117" s="79">
        <f t="array" ref="G1117">SUM(($B1117=(C_A04a!$B$5:$B$1045))*($M1117=(C_A04a!$C$5:$C$1045))*(C_A04a!H$5:H$1045))+SUM(($C$662=(C_A04a!$B$5:$B$1045))*($M1117=(C_A04a!$C$5:$C$1045))*(C_A04a!H$5:H$1045))+SUM(($D$662=(C_A04a!$B$5:$B$1045))*($M1117=(C_A04a!$C$5:$C$1045))*(C_A04a!H$5:H$1045))</f>
        <v>225.69004817380801</v>
      </c>
      <c r="H1117" s="79">
        <f t="array" ref="H1117">SUM(($B1117=(C_A04a!$B$5:$B$1045))*($M1117=(C_A04a!$C$5:$C$1045))*(C_A04a!I$5:I$1045))+SUM(($C$662=(C_A04a!$B$5:$B$1045))*($M1117=(C_A04a!$C$5:$C$1045))*(C_A04a!I$5:I$1045))+SUM(($D$662=(C_A04a!$B$5:$B$1045))*($M1117=(C_A04a!$C$5:$C$1045))*(C_A04a!I$5:I$1045))</f>
        <v>212.578893324679</v>
      </c>
      <c r="I1117" s="79">
        <f t="array" ref="I1117">SUM(($B1117=(C_A04a!$B$5:$B$1045))*($M1117=(C_A04a!$C$5:$C$1045))*(C_A04a!J$5:J$1045))+SUM(($C$662=(C_A04a!$B$5:$B$1045))*($M1117=(C_A04a!$C$5:$C$1045))*(C_A04a!J$5:J$1045))+SUM(($D$662=(C_A04a!$B$5:$B$1045))*($M1117=(C_A04a!$C$5:$C$1045))*(C_A04a!J$5:J$1045))</f>
        <v>208.18634888231099</v>
      </c>
      <c r="J1117" s="79">
        <f t="array" ref="J1117">SUM(($B1117=(C_A04a!$B$5:$B$1045))*($M1117=(C_A04a!$C$5:$C$1045))*(C_A04a!K$5:K$1045))+SUM(($C$662=(C_A04a!$B$5:$B$1045))*($M1117=(C_A04a!$C$5:$C$1045))*(C_A04a!K$5:K$1045))+SUM(($D$662=(C_A04a!$B$5:$B$1045))*($M1117=(C_A04a!$C$5:$C$1045))*(C_A04a!K$5:K$1045))</f>
        <v>196.393723753747</v>
      </c>
      <c r="K1117" s="79">
        <f t="array" ref="K1117">SUM(($B1117=(C_A04a!$B$5:$B$1045))*($M1117=(C_A04a!$C$5:$C$1045))*(C_A04a!L$5:L$1045))+SUM(($C$662=(C_A04a!$B$5:$B$1045))*($M1117=(C_A04a!$C$5:$C$1045))*(C_A04a!L$5:L$1045))+SUM(($D$662=(C_A04a!$B$5:$B$1045))*($M1117=(C_A04a!$C$5:$C$1045))*(C_A04a!L$5:L$1045))</f>
        <v>174.607258168871</v>
      </c>
      <c r="L1117" s="287"/>
      <c r="M1117" s="295" t="s">
        <v>282</v>
      </c>
      <c r="N1117" s="17"/>
      <c r="O1117" s="17"/>
    </row>
    <row r="1118" spans="1:15" x14ac:dyDescent="0.2">
      <c r="B1118" s="218" t="s">
        <v>546</v>
      </c>
      <c r="C1118" s="79">
        <f t="array" ref="C1118">SUM(($B1118=(C_A04a!$B$5:$B$1045))*($M1118=(C_A04a!$C$5:$C$1045))*(C_A04a!D$5:D$1045))+SUM(($C$662=(C_A04a!$B$5:$B$1045))*($M1118=(C_A04a!$C$5:$C$1045))*(C_A04a!D$5:D$1045))+SUM(($D$662=(C_A04a!$B$5:$B$1045))*($M1118=(C_A04a!$C$5:$C$1045))*(C_A04a!D$5:D$1045))</f>
        <v>477.38351720833299</v>
      </c>
      <c r="D1118" s="79">
        <f t="array" ref="D1118">SUM(($B1118=(C_A04a!$B$5:$B$1045))*($M1118=(C_A04a!$C$5:$C$1045))*(C_A04a!E$5:E$1045))+SUM(($C$662=(C_A04a!$B$5:$B$1045))*($M1118=(C_A04a!$C$5:$C$1045))*(C_A04a!E$5:E$1045))+SUM(($D$662=(C_A04a!$B$5:$B$1045))*($M1118=(C_A04a!$C$5:$C$1045))*(C_A04a!E$5:E$1045))</f>
        <v>413.82754688925201</v>
      </c>
      <c r="E1118" s="79">
        <f t="array" ref="E1118">SUM(($B1118=(C_A04a!$B$5:$B$1045))*($M1118=(C_A04a!$C$5:$C$1045))*(C_A04a!F$5:F$1045))+SUM(($C$662=(C_A04a!$B$5:$B$1045))*($M1118=(C_A04a!$C$5:$C$1045))*(C_A04a!F$5:F$1045))+SUM(($D$662=(C_A04a!$B$5:$B$1045))*($M1118=(C_A04a!$C$5:$C$1045))*(C_A04a!F$5:F$1045))</f>
        <v>633.88145454373796</v>
      </c>
      <c r="F1118" s="79">
        <f t="array" ref="F1118">SUM(($B1118=(C_A04a!$B$5:$B$1045))*($M1118=(C_A04a!$C$5:$C$1045))*(C_A04a!G$5:G$1045))+SUM(($C$662=(C_A04a!$B$5:$B$1045))*($M1118=(C_A04a!$C$5:$C$1045))*(C_A04a!G$5:G$1045))+SUM(($D$662=(C_A04a!$B$5:$B$1045))*($M1118=(C_A04a!$C$5:$C$1045))*(C_A04a!G$5:G$1045))</f>
        <v>610.34270986202398</v>
      </c>
      <c r="G1118" s="79">
        <f t="array" ref="G1118">SUM(($B1118=(C_A04a!$B$5:$B$1045))*($M1118=(C_A04a!$C$5:$C$1045))*(C_A04a!H$5:H$1045))+SUM(($C$662=(C_A04a!$B$5:$B$1045))*($M1118=(C_A04a!$C$5:$C$1045))*(C_A04a!H$5:H$1045))+SUM(($D$662=(C_A04a!$B$5:$B$1045))*($M1118=(C_A04a!$C$5:$C$1045))*(C_A04a!H$5:H$1045))</f>
        <v>624.72589796568104</v>
      </c>
      <c r="H1118" s="79">
        <f t="array" ref="H1118">SUM(($B1118=(C_A04a!$B$5:$B$1045))*($M1118=(C_A04a!$C$5:$C$1045))*(C_A04a!I$5:I$1045))+SUM(($C$662=(C_A04a!$B$5:$B$1045))*($M1118=(C_A04a!$C$5:$C$1045))*(C_A04a!I$5:I$1045))+SUM(($D$662=(C_A04a!$B$5:$B$1045))*($M1118=(C_A04a!$C$5:$C$1045))*(C_A04a!I$5:I$1045))</f>
        <v>532.24089269815704</v>
      </c>
      <c r="I1118" s="79">
        <f t="array" ref="I1118">SUM(($B1118=(C_A04a!$B$5:$B$1045))*($M1118=(C_A04a!$C$5:$C$1045))*(C_A04a!J$5:J$1045))+SUM(($C$662=(C_A04a!$B$5:$B$1045))*($M1118=(C_A04a!$C$5:$C$1045))*(C_A04a!J$5:J$1045))+SUM(($D$662=(C_A04a!$B$5:$B$1045))*($M1118=(C_A04a!$C$5:$C$1045))*(C_A04a!J$5:J$1045))</f>
        <v>537.52223609536395</v>
      </c>
      <c r="J1118" s="79">
        <f t="array" ref="J1118">SUM(($B1118=(C_A04a!$B$5:$B$1045))*($M1118=(C_A04a!$C$5:$C$1045))*(C_A04a!K$5:K$1045))+SUM(($C$662=(C_A04a!$B$5:$B$1045))*($M1118=(C_A04a!$C$5:$C$1045))*(C_A04a!K$5:K$1045))+SUM(($D$662=(C_A04a!$B$5:$B$1045))*($M1118=(C_A04a!$C$5:$C$1045))*(C_A04a!K$5:K$1045))</f>
        <v>541.20112521799604</v>
      </c>
      <c r="K1118" s="79">
        <f t="array" ref="K1118">SUM(($B1118=(C_A04a!$B$5:$B$1045))*($M1118=(C_A04a!$C$5:$C$1045))*(C_A04a!L$5:L$1045))+SUM(($C$662=(C_A04a!$B$5:$B$1045))*($M1118=(C_A04a!$C$5:$C$1045))*(C_A04a!L$5:L$1045))+SUM(($D$662=(C_A04a!$B$5:$B$1045))*($M1118=(C_A04a!$C$5:$C$1045))*(C_A04a!L$5:L$1045))</f>
        <v>547.51173593143005</v>
      </c>
      <c r="L1118" s="287"/>
      <c r="M1118" s="295" t="s">
        <v>282</v>
      </c>
      <c r="N1118" s="17"/>
      <c r="O1118" s="17"/>
    </row>
    <row r="1119" spans="1:15" x14ac:dyDescent="0.2">
      <c r="B1119" s="218" t="s">
        <v>547</v>
      </c>
      <c r="C1119" s="79">
        <f t="array" ref="C1119">SUM(($B1119=(C_A04a!$B$5:$B$1045))*($M1119=(C_A04a!$C$5:$C$1045))*(C_A04a!D$5:D$1045))+SUM(($C$662=(C_A04a!$B$5:$B$1045))*($M1119=(C_A04a!$C$5:$C$1045))*(C_A04a!D$5:D$1045))+SUM(($D$662=(C_A04a!$B$5:$B$1045))*($M1119=(C_A04a!$C$5:$C$1045))*(C_A04a!D$5:D$1045))</f>
        <v>672.19146650000005</v>
      </c>
      <c r="D1119" s="79">
        <f t="array" ref="D1119">SUM(($B1119=(C_A04a!$B$5:$B$1045))*($M1119=(C_A04a!$C$5:$C$1045))*(C_A04a!E$5:E$1045))+SUM(($C$662=(C_A04a!$B$5:$B$1045))*($M1119=(C_A04a!$C$5:$C$1045))*(C_A04a!E$5:E$1045))+SUM(($D$662=(C_A04a!$B$5:$B$1045))*($M1119=(C_A04a!$C$5:$C$1045))*(C_A04a!E$5:E$1045))</f>
        <v>778.98392325094505</v>
      </c>
      <c r="E1119" s="79">
        <f t="array" ref="E1119">SUM(($B1119=(C_A04a!$B$5:$B$1045))*($M1119=(C_A04a!$C$5:$C$1045))*(C_A04a!F$5:F$1045))+SUM(($C$662=(C_A04a!$B$5:$B$1045))*($M1119=(C_A04a!$C$5:$C$1045))*(C_A04a!F$5:F$1045))+SUM(($D$662=(C_A04a!$B$5:$B$1045))*($M1119=(C_A04a!$C$5:$C$1045))*(C_A04a!F$5:F$1045))</f>
        <v>823.68000583731305</v>
      </c>
      <c r="F1119" s="79">
        <f t="array" ref="F1119">SUM(($B1119=(C_A04a!$B$5:$B$1045))*($M1119=(C_A04a!$C$5:$C$1045))*(C_A04a!G$5:G$1045))+SUM(($C$662=(C_A04a!$B$5:$B$1045))*($M1119=(C_A04a!$C$5:$C$1045))*(C_A04a!G$5:G$1045))+SUM(($D$662=(C_A04a!$B$5:$B$1045))*($M1119=(C_A04a!$C$5:$C$1045))*(C_A04a!G$5:G$1045))</f>
        <v>833.75087218405895</v>
      </c>
      <c r="G1119" s="79">
        <f t="array" ref="G1119">SUM(($B1119=(C_A04a!$B$5:$B$1045))*($M1119=(C_A04a!$C$5:$C$1045))*(C_A04a!H$5:H$1045))+SUM(($C$662=(C_A04a!$B$5:$B$1045))*($M1119=(C_A04a!$C$5:$C$1045))*(C_A04a!H$5:H$1045))+SUM(($D$662=(C_A04a!$B$5:$B$1045))*($M1119=(C_A04a!$C$5:$C$1045))*(C_A04a!H$5:H$1045))</f>
        <v>840.65108252143602</v>
      </c>
      <c r="H1119" s="79">
        <f t="array" ref="H1119">SUM(($B1119=(C_A04a!$B$5:$B$1045))*($M1119=(C_A04a!$C$5:$C$1045))*(C_A04a!I$5:I$1045))+SUM(($C$662=(C_A04a!$B$5:$B$1045))*($M1119=(C_A04a!$C$5:$C$1045))*(C_A04a!I$5:I$1045))+SUM(($D$662=(C_A04a!$B$5:$B$1045))*($M1119=(C_A04a!$C$5:$C$1045))*(C_A04a!I$5:I$1045))</f>
        <v>810.11436233721304</v>
      </c>
      <c r="I1119" s="79">
        <f t="array" ref="I1119">SUM(($B1119=(C_A04a!$B$5:$B$1045))*($M1119=(C_A04a!$C$5:$C$1045))*(C_A04a!J$5:J$1045))+SUM(($C$662=(C_A04a!$B$5:$B$1045))*($M1119=(C_A04a!$C$5:$C$1045))*(C_A04a!J$5:J$1045))+SUM(($D$662=(C_A04a!$B$5:$B$1045))*($M1119=(C_A04a!$C$5:$C$1045))*(C_A04a!J$5:J$1045))</f>
        <v>812.04903988594197</v>
      </c>
      <c r="J1119" s="79">
        <f t="array" ref="J1119">SUM(($B1119=(C_A04a!$B$5:$B$1045))*($M1119=(C_A04a!$C$5:$C$1045))*(C_A04a!K$5:K$1045))+SUM(($C$662=(C_A04a!$B$5:$B$1045))*($M1119=(C_A04a!$C$5:$C$1045))*(C_A04a!K$5:K$1045))+SUM(($D$662=(C_A04a!$B$5:$B$1045))*($M1119=(C_A04a!$C$5:$C$1045))*(C_A04a!K$5:K$1045))</f>
        <v>805.62436921021902</v>
      </c>
      <c r="K1119" s="79">
        <f t="array" ref="K1119">SUM(($B1119=(C_A04a!$B$5:$B$1045))*($M1119=(C_A04a!$C$5:$C$1045))*(C_A04a!L$5:L$1045))+SUM(($C$662=(C_A04a!$B$5:$B$1045))*($M1119=(C_A04a!$C$5:$C$1045))*(C_A04a!L$5:L$1045))+SUM(($D$662=(C_A04a!$B$5:$B$1045))*($M1119=(C_A04a!$C$5:$C$1045))*(C_A04a!L$5:L$1045))</f>
        <v>810.30965880603503</v>
      </c>
      <c r="L1119" s="287"/>
      <c r="M1119" s="295" t="s">
        <v>282</v>
      </c>
      <c r="N1119" s="17"/>
      <c r="O1119" s="17"/>
    </row>
    <row r="1120" spans="1:15" x14ac:dyDescent="0.2">
      <c r="B1120" s="218" t="s">
        <v>548</v>
      </c>
      <c r="C1120" s="79">
        <f t="array" ref="C1120">SUM(($B1120=(C_A04a!$B$5:$B$1045))*($M1120=(C_A04a!$C$5:$C$1045))*(C_A04a!D$5:D$1045))+SUM(($C$662=(C_A04a!$B$5:$B$1045))*($M1120=(C_A04a!$C$5:$C$1045))*(C_A04a!D$5:D$1045))+SUM(($D$662=(C_A04a!$B$5:$B$1045))*($M1120=(C_A04a!$C$5:$C$1045))*(C_A04a!D$5:D$1045))</f>
        <v>578.02486620452498</v>
      </c>
      <c r="D1120" s="79">
        <f t="array" ref="D1120">SUM(($B1120=(C_A04a!$B$5:$B$1045))*($M1120=(C_A04a!$C$5:$C$1045))*(C_A04a!E$5:E$1045))+SUM(($C$662=(C_A04a!$B$5:$B$1045))*($M1120=(C_A04a!$C$5:$C$1045))*(C_A04a!E$5:E$1045))+SUM(($D$662=(C_A04a!$B$5:$B$1045))*($M1120=(C_A04a!$C$5:$C$1045))*(C_A04a!E$5:E$1045))</f>
        <v>378.95461668224999</v>
      </c>
      <c r="E1120" s="79">
        <f t="array" ref="E1120">SUM(($B1120=(C_A04a!$B$5:$B$1045))*($M1120=(C_A04a!$C$5:$C$1045))*(C_A04a!F$5:F$1045))+SUM(($C$662=(C_A04a!$B$5:$B$1045))*($M1120=(C_A04a!$C$5:$C$1045))*(C_A04a!F$5:F$1045))+SUM(($D$662=(C_A04a!$B$5:$B$1045))*($M1120=(C_A04a!$C$5:$C$1045))*(C_A04a!F$5:F$1045))</f>
        <v>626.21072190419397</v>
      </c>
      <c r="F1120" s="79">
        <f t="array" ref="F1120">SUM(($B1120=(C_A04a!$B$5:$B$1045))*($M1120=(C_A04a!$C$5:$C$1045))*(C_A04a!G$5:G$1045))+SUM(($C$662=(C_A04a!$B$5:$B$1045))*($M1120=(C_A04a!$C$5:$C$1045))*(C_A04a!G$5:G$1045))+SUM(($D$662=(C_A04a!$B$5:$B$1045))*($M1120=(C_A04a!$C$5:$C$1045))*(C_A04a!G$5:G$1045))</f>
        <v>664.44175051605202</v>
      </c>
      <c r="G1120" s="79">
        <f t="array" ref="G1120">SUM(($B1120=(C_A04a!$B$5:$B$1045))*($M1120=(C_A04a!$C$5:$C$1045))*(C_A04a!H$5:H$1045))+SUM(($C$662=(C_A04a!$B$5:$B$1045))*($M1120=(C_A04a!$C$5:$C$1045))*(C_A04a!H$5:H$1045))+SUM(($D$662=(C_A04a!$B$5:$B$1045))*($M1120=(C_A04a!$C$5:$C$1045))*(C_A04a!H$5:H$1045))</f>
        <v>609.88863018425104</v>
      </c>
      <c r="H1120" s="79">
        <f t="array" ref="H1120">SUM(($B1120=(C_A04a!$B$5:$B$1045))*($M1120=(C_A04a!$C$5:$C$1045))*(C_A04a!I$5:I$1045))+SUM(($C$662=(C_A04a!$B$5:$B$1045))*($M1120=(C_A04a!$C$5:$C$1045))*(C_A04a!I$5:I$1045))+SUM(($D$662=(C_A04a!$B$5:$B$1045))*($M1120=(C_A04a!$C$5:$C$1045))*(C_A04a!I$5:I$1045))</f>
        <v>517.67761469478705</v>
      </c>
      <c r="I1120" s="79">
        <f t="array" ref="I1120">SUM(($B1120=(C_A04a!$B$5:$B$1045))*($M1120=(C_A04a!$C$5:$C$1045))*(C_A04a!J$5:J$1045))+SUM(($C$662=(C_A04a!$B$5:$B$1045))*($M1120=(C_A04a!$C$5:$C$1045))*(C_A04a!J$5:J$1045))+SUM(($D$662=(C_A04a!$B$5:$B$1045))*($M1120=(C_A04a!$C$5:$C$1045))*(C_A04a!J$5:J$1045))</f>
        <v>525.71874963043399</v>
      </c>
      <c r="J1120" s="79">
        <f t="array" ref="J1120">SUM(($B1120=(C_A04a!$B$5:$B$1045))*($M1120=(C_A04a!$C$5:$C$1045))*(C_A04a!K$5:K$1045))+SUM(($C$662=(C_A04a!$B$5:$B$1045))*($M1120=(C_A04a!$C$5:$C$1045))*(C_A04a!K$5:K$1045))+SUM(($D$662=(C_A04a!$B$5:$B$1045))*($M1120=(C_A04a!$C$5:$C$1045))*(C_A04a!K$5:K$1045))</f>
        <v>532.17566088940396</v>
      </c>
      <c r="K1120" s="79">
        <f t="array" ref="K1120">SUM(($B1120=(C_A04a!$B$5:$B$1045))*($M1120=(C_A04a!$C$5:$C$1045))*(C_A04a!L$5:L$1045))+SUM(($C$662=(C_A04a!$B$5:$B$1045))*($M1120=(C_A04a!$C$5:$C$1045))*(C_A04a!L$5:L$1045))+SUM(($D$662=(C_A04a!$B$5:$B$1045))*($M1120=(C_A04a!$C$5:$C$1045))*(C_A04a!L$5:L$1045))</f>
        <v>528.71127647647995</v>
      </c>
      <c r="L1120" s="287"/>
      <c r="M1120" s="295" t="s">
        <v>282</v>
      </c>
      <c r="N1120" s="17"/>
      <c r="O1120" s="17"/>
    </row>
    <row r="1121" spans="1:15" x14ac:dyDescent="0.2">
      <c r="B1121" s="218" t="s">
        <v>549</v>
      </c>
      <c r="C1121" s="79">
        <f t="array" ref="C1121">SUM(($B1121=(C_A04a!$B$5:$B$1045))*($M1121=(C_A04a!$C$5:$C$1045))*(C_A04a!D$5:D$1045))+SUM(($C$662=(C_A04a!$B$5:$B$1045))*($M1121=(C_A04a!$C$5:$C$1045))*(C_A04a!D$5:D$1045))+SUM(($D$662=(C_A04a!$B$5:$B$1045))*($M1121=(C_A04a!$C$5:$C$1045))*(C_A04a!D$5:D$1045))</f>
        <v>430.86038006208599</v>
      </c>
      <c r="D1121" s="79">
        <f t="array" ref="D1121">SUM(($B1121=(C_A04a!$B$5:$B$1045))*($M1121=(C_A04a!$C$5:$C$1045))*(C_A04a!E$5:E$1045))+SUM(($C$662=(C_A04a!$B$5:$B$1045))*($M1121=(C_A04a!$C$5:$C$1045))*(C_A04a!E$5:E$1045))+SUM(($D$662=(C_A04a!$B$5:$B$1045))*($M1121=(C_A04a!$C$5:$C$1045))*(C_A04a!E$5:E$1045))</f>
        <v>201.02338874144201</v>
      </c>
      <c r="E1121" s="79">
        <f t="array" ref="E1121">SUM(($B1121=(C_A04a!$B$5:$B$1045))*($M1121=(C_A04a!$C$5:$C$1045))*(C_A04a!F$5:F$1045))+SUM(($C$662=(C_A04a!$B$5:$B$1045))*($M1121=(C_A04a!$C$5:$C$1045))*(C_A04a!F$5:F$1045))+SUM(($D$662=(C_A04a!$B$5:$B$1045))*($M1121=(C_A04a!$C$5:$C$1045))*(C_A04a!F$5:F$1045))</f>
        <v>226.137439740888</v>
      </c>
      <c r="F1121" s="79">
        <f t="array" ref="F1121">SUM(($B1121=(C_A04a!$B$5:$B$1045))*($M1121=(C_A04a!$C$5:$C$1045))*(C_A04a!G$5:G$1045))+SUM(($C$662=(C_A04a!$B$5:$B$1045))*($M1121=(C_A04a!$C$5:$C$1045))*(C_A04a!G$5:G$1045))+SUM(($D$662=(C_A04a!$B$5:$B$1045))*($M1121=(C_A04a!$C$5:$C$1045))*(C_A04a!G$5:G$1045))</f>
        <v>480.38868028875902</v>
      </c>
      <c r="G1121" s="79">
        <f t="array" ref="G1121">SUM(($B1121=(C_A04a!$B$5:$B$1045))*($M1121=(C_A04a!$C$5:$C$1045))*(C_A04a!H$5:H$1045))+SUM(($C$662=(C_A04a!$B$5:$B$1045))*($M1121=(C_A04a!$C$5:$C$1045))*(C_A04a!H$5:H$1045))+SUM(($D$662=(C_A04a!$B$5:$B$1045))*($M1121=(C_A04a!$C$5:$C$1045))*(C_A04a!H$5:H$1045))</f>
        <v>494.35422339034699</v>
      </c>
      <c r="H1121" s="79">
        <f t="array" ref="H1121">SUM(($B1121=(C_A04a!$B$5:$B$1045))*($M1121=(C_A04a!$C$5:$C$1045))*(C_A04a!I$5:I$1045))+SUM(($C$662=(C_A04a!$B$5:$B$1045))*($M1121=(C_A04a!$C$5:$C$1045))*(C_A04a!I$5:I$1045))+SUM(($D$662=(C_A04a!$B$5:$B$1045))*($M1121=(C_A04a!$C$5:$C$1045))*(C_A04a!I$5:I$1045))</f>
        <v>215.06090574079201</v>
      </c>
      <c r="I1121" s="79">
        <f t="array" ref="I1121">SUM(($B1121=(C_A04a!$B$5:$B$1045))*($M1121=(C_A04a!$C$5:$C$1045))*(C_A04a!J$5:J$1045))+SUM(($C$662=(C_A04a!$B$5:$B$1045))*($M1121=(C_A04a!$C$5:$C$1045))*(C_A04a!J$5:J$1045))+SUM(($D$662=(C_A04a!$B$5:$B$1045))*($M1121=(C_A04a!$C$5:$C$1045))*(C_A04a!J$5:J$1045))</f>
        <v>214.12719783441801</v>
      </c>
      <c r="J1121" s="79">
        <f t="array" ref="J1121">SUM(($B1121=(C_A04a!$B$5:$B$1045))*($M1121=(C_A04a!$C$5:$C$1045))*(C_A04a!K$5:K$1045))+SUM(($C$662=(C_A04a!$B$5:$B$1045))*($M1121=(C_A04a!$C$5:$C$1045))*(C_A04a!K$5:K$1045))+SUM(($D$662=(C_A04a!$B$5:$B$1045))*($M1121=(C_A04a!$C$5:$C$1045))*(C_A04a!K$5:K$1045))</f>
        <v>212.87267148498299</v>
      </c>
      <c r="K1121" s="79">
        <f t="array" ref="K1121">SUM(($B1121=(C_A04a!$B$5:$B$1045))*($M1121=(C_A04a!$C$5:$C$1045))*(C_A04a!L$5:L$1045))+SUM(($C$662=(C_A04a!$B$5:$B$1045))*($M1121=(C_A04a!$C$5:$C$1045))*(C_A04a!L$5:L$1045))+SUM(($D$662=(C_A04a!$B$5:$B$1045))*($M1121=(C_A04a!$C$5:$C$1045))*(C_A04a!L$5:L$1045))</f>
        <v>213.24560596989599</v>
      </c>
      <c r="L1121" s="287"/>
      <c r="M1121" s="295" t="s">
        <v>282</v>
      </c>
      <c r="N1121" s="17"/>
      <c r="O1121" s="17"/>
    </row>
    <row r="1122" spans="1:15" x14ac:dyDescent="0.2">
      <c r="B1122" s="218" t="s">
        <v>550</v>
      </c>
      <c r="C1122" s="79">
        <f t="array" ref="C1122">SUM(($B1122=(C_A04a!$B$5:$B$1045))*($M1122=(C_A04a!$C$5:$C$1045))*(C_A04a!D$5:D$1045))+SUM(($C$662=(C_A04a!$B$5:$B$1045))*($M1122=(C_A04a!$C$5:$C$1045))*(C_A04a!D$5:D$1045))+SUM(($D$662=(C_A04a!$B$5:$B$1045))*($M1122=(C_A04a!$C$5:$C$1045))*(C_A04a!D$5:D$1045))</f>
        <v>967.89873858666704</v>
      </c>
      <c r="D1122" s="79">
        <f t="array" ref="D1122">SUM(($B1122=(C_A04a!$B$5:$B$1045))*($M1122=(C_A04a!$C$5:$C$1045))*(C_A04a!E$5:E$1045))+SUM(($C$662=(C_A04a!$B$5:$B$1045))*($M1122=(C_A04a!$C$5:$C$1045))*(C_A04a!E$5:E$1045))+SUM(($D$662=(C_A04a!$B$5:$B$1045))*($M1122=(C_A04a!$C$5:$C$1045))*(C_A04a!E$5:E$1045))</f>
        <v>1322.4949212922979</v>
      </c>
      <c r="E1122" s="79">
        <f t="array" ref="E1122">SUM(($B1122=(C_A04a!$B$5:$B$1045))*($M1122=(C_A04a!$C$5:$C$1045))*(C_A04a!F$5:F$1045))+SUM(($C$662=(C_A04a!$B$5:$B$1045))*($M1122=(C_A04a!$C$5:$C$1045))*(C_A04a!F$5:F$1045))+SUM(($D$662=(C_A04a!$B$5:$B$1045))*($M1122=(C_A04a!$C$5:$C$1045))*(C_A04a!F$5:F$1045))</f>
        <v>1434.8108180291331</v>
      </c>
      <c r="F1122" s="79">
        <f t="array" ref="F1122">SUM(($B1122=(C_A04a!$B$5:$B$1045))*($M1122=(C_A04a!$C$5:$C$1045))*(C_A04a!G$5:G$1045))+SUM(($C$662=(C_A04a!$B$5:$B$1045))*($M1122=(C_A04a!$C$5:$C$1045))*(C_A04a!G$5:G$1045))+SUM(($D$662=(C_A04a!$B$5:$B$1045))*($M1122=(C_A04a!$C$5:$C$1045))*(C_A04a!G$5:G$1045))</f>
        <v>1366.3547906884689</v>
      </c>
      <c r="G1122" s="79">
        <f t="array" ref="G1122">SUM(($B1122=(C_A04a!$B$5:$B$1045))*($M1122=(C_A04a!$C$5:$C$1045))*(C_A04a!H$5:H$1045))+SUM(($C$662=(C_A04a!$B$5:$B$1045))*($M1122=(C_A04a!$C$5:$C$1045))*(C_A04a!H$5:H$1045))+SUM(($D$662=(C_A04a!$B$5:$B$1045))*($M1122=(C_A04a!$C$5:$C$1045))*(C_A04a!H$5:H$1045))</f>
        <v>1361.290750454755</v>
      </c>
      <c r="H1122" s="79">
        <f t="array" ref="H1122">SUM(($B1122=(C_A04a!$B$5:$B$1045))*($M1122=(C_A04a!$C$5:$C$1045))*(C_A04a!I$5:I$1045))+SUM(($C$662=(C_A04a!$B$5:$B$1045))*($M1122=(C_A04a!$C$5:$C$1045))*(C_A04a!I$5:I$1045))+SUM(($D$662=(C_A04a!$B$5:$B$1045))*($M1122=(C_A04a!$C$5:$C$1045))*(C_A04a!I$5:I$1045))</f>
        <v>1361.84646895797</v>
      </c>
      <c r="I1122" s="79">
        <f t="array" ref="I1122">SUM(($B1122=(C_A04a!$B$5:$B$1045))*($M1122=(C_A04a!$C$5:$C$1045))*(C_A04a!J$5:J$1045))+SUM(($C$662=(C_A04a!$B$5:$B$1045))*($M1122=(C_A04a!$C$5:$C$1045))*(C_A04a!J$5:J$1045))+SUM(($D$662=(C_A04a!$B$5:$B$1045))*($M1122=(C_A04a!$C$5:$C$1045))*(C_A04a!J$5:J$1045))</f>
        <v>1366.960583423582</v>
      </c>
      <c r="J1122" s="79">
        <f t="array" ref="J1122">SUM(($B1122=(C_A04a!$B$5:$B$1045))*($M1122=(C_A04a!$C$5:$C$1045))*(C_A04a!K$5:K$1045))+SUM(($C$662=(C_A04a!$B$5:$B$1045))*($M1122=(C_A04a!$C$5:$C$1045))*(C_A04a!K$5:K$1045))+SUM(($D$662=(C_A04a!$B$5:$B$1045))*($M1122=(C_A04a!$C$5:$C$1045))*(C_A04a!K$5:K$1045))</f>
        <v>1369.0526377277729</v>
      </c>
      <c r="K1122" s="79">
        <f t="array" ref="K1122">SUM(($B1122=(C_A04a!$B$5:$B$1045))*($M1122=(C_A04a!$C$5:$C$1045))*(C_A04a!L$5:L$1045))+SUM(($C$662=(C_A04a!$B$5:$B$1045))*($M1122=(C_A04a!$C$5:$C$1045))*(C_A04a!L$5:L$1045))+SUM(($D$662=(C_A04a!$B$5:$B$1045))*($M1122=(C_A04a!$C$5:$C$1045))*(C_A04a!L$5:L$1045))</f>
        <v>1383.8050710299219</v>
      </c>
      <c r="L1122" s="287"/>
      <c r="M1122" s="295" t="s">
        <v>282</v>
      </c>
      <c r="N1122" s="17"/>
      <c r="O1122" s="17"/>
    </row>
    <row r="1123" spans="1:15" x14ac:dyDescent="0.2">
      <c r="B1123" s="218" t="s">
        <v>551</v>
      </c>
      <c r="C1123" s="79">
        <f t="array" ref="C1123">SUM(($B1123=(C_A04a!$B$5:$B$1045))*($M1123=(C_A04a!$C$5:$C$1045))*(C_A04a!D$5:D$1045))+SUM(($C$662=(C_A04a!$B$5:$B$1045))*($M1123=(C_A04a!$C$5:$C$1045))*(C_A04a!D$5:D$1045))+SUM(($D$662=(C_A04a!$B$5:$B$1045))*($M1123=(C_A04a!$C$5:$C$1045))*(C_A04a!D$5:D$1045))</f>
        <v>0</v>
      </c>
      <c r="D1123" s="79">
        <f t="array" ref="D1123">SUM(($B1123=(C_A04a!$B$5:$B$1045))*($M1123=(C_A04a!$C$5:$C$1045))*(C_A04a!E$5:E$1045))+SUM(($C$662=(C_A04a!$B$5:$B$1045))*($M1123=(C_A04a!$C$5:$C$1045))*(C_A04a!E$5:E$1045))+SUM(($D$662=(C_A04a!$B$5:$B$1045))*($M1123=(C_A04a!$C$5:$C$1045))*(C_A04a!E$5:E$1045))</f>
        <v>0</v>
      </c>
      <c r="E1123" s="79">
        <f t="array" ref="E1123">SUM(($B1123=(C_A04a!$B$5:$B$1045))*($M1123=(C_A04a!$C$5:$C$1045))*(C_A04a!F$5:F$1045))+SUM(($C$662=(C_A04a!$B$5:$B$1045))*($M1123=(C_A04a!$C$5:$C$1045))*(C_A04a!F$5:F$1045))+SUM(($D$662=(C_A04a!$B$5:$B$1045))*($M1123=(C_A04a!$C$5:$C$1045))*(C_A04a!F$5:F$1045))</f>
        <v>0</v>
      </c>
      <c r="F1123" s="79">
        <f t="array" ref="F1123">SUM(($B1123=(C_A04a!$B$5:$B$1045))*($M1123=(C_A04a!$C$5:$C$1045))*(C_A04a!G$5:G$1045))+SUM(($C$662=(C_A04a!$B$5:$B$1045))*($M1123=(C_A04a!$C$5:$C$1045))*(C_A04a!G$5:G$1045))+SUM(($D$662=(C_A04a!$B$5:$B$1045))*($M1123=(C_A04a!$C$5:$C$1045))*(C_A04a!G$5:G$1045))</f>
        <v>0</v>
      </c>
      <c r="G1123" s="79">
        <f t="array" ref="G1123">SUM(($B1123=(C_A04a!$B$5:$B$1045))*($M1123=(C_A04a!$C$5:$C$1045))*(C_A04a!H$5:H$1045))+SUM(($C$662=(C_A04a!$B$5:$B$1045))*($M1123=(C_A04a!$C$5:$C$1045))*(C_A04a!H$5:H$1045))+SUM(($D$662=(C_A04a!$B$5:$B$1045))*($M1123=(C_A04a!$C$5:$C$1045))*(C_A04a!H$5:H$1045))</f>
        <v>0</v>
      </c>
      <c r="H1123" s="79">
        <f t="array" ref="H1123">SUM(($B1123=(C_A04a!$B$5:$B$1045))*($M1123=(C_A04a!$C$5:$C$1045))*(C_A04a!I$5:I$1045))+SUM(($C$662=(C_A04a!$B$5:$B$1045))*($M1123=(C_A04a!$C$5:$C$1045))*(C_A04a!I$5:I$1045))+SUM(($D$662=(C_A04a!$B$5:$B$1045))*($M1123=(C_A04a!$C$5:$C$1045))*(C_A04a!I$5:I$1045))</f>
        <v>0</v>
      </c>
      <c r="I1123" s="79">
        <f t="array" ref="I1123">SUM(($B1123=(C_A04a!$B$5:$B$1045))*($M1123=(C_A04a!$C$5:$C$1045))*(C_A04a!J$5:J$1045))+SUM(($C$662=(C_A04a!$B$5:$B$1045))*($M1123=(C_A04a!$C$5:$C$1045))*(C_A04a!J$5:J$1045))+SUM(($D$662=(C_A04a!$B$5:$B$1045))*($M1123=(C_A04a!$C$5:$C$1045))*(C_A04a!J$5:J$1045))</f>
        <v>0</v>
      </c>
      <c r="J1123" s="79">
        <f t="array" ref="J1123">SUM(($B1123=(C_A04a!$B$5:$B$1045))*($M1123=(C_A04a!$C$5:$C$1045))*(C_A04a!K$5:K$1045))+SUM(($C$662=(C_A04a!$B$5:$B$1045))*($M1123=(C_A04a!$C$5:$C$1045))*(C_A04a!K$5:K$1045))+SUM(($D$662=(C_A04a!$B$5:$B$1045))*($M1123=(C_A04a!$C$5:$C$1045))*(C_A04a!K$5:K$1045))</f>
        <v>0</v>
      </c>
      <c r="K1123" s="79">
        <f t="array" ref="K1123">SUM(($B1123=(C_A04a!$B$5:$B$1045))*($M1123=(C_A04a!$C$5:$C$1045))*(C_A04a!L$5:L$1045))+SUM(($C$662=(C_A04a!$B$5:$B$1045))*($M1123=(C_A04a!$C$5:$C$1045))*(C_A04a!L$5:L$1045))+SUM(($D$662=(C_A04a!$B$5:$B$1045))*($M1123=(C_A04a!$C$5:$C$1045))*(C_A04a!L$5:L$1045))</f>
        <v>0</v>
      </c>
      <c r="L1123" s="287"/>
      <c r="M1123" s="295" t="s">
        <v>282</v>
      </c>
      <c r="N1123" s="17"/>
      <c r="O1123" s="17"/>
    </row>
    <row r="1124" spans="1:15" x14ac:dyDescent="0.2">
      <c r="B1124" s="218" t="s">
        <v>552</v>
      </c>
      <c r="C1124" s="79">
        <f t="array" ref="C1124">SUM(($B1124=(C_A04a!$B$5:$B$1045))*($M1124=(C_A04a!$C$5:$C$1045))*(C_A04a!D$5:D$1045))+SUM(($C$662=(C_A04a!$B$5:$B$1045))*($M1124=(C_A04a!$C$5:$C$1045))*(C_A04a!D$5:D$1045))+SUM(($D$662=(C_A04a!$B$5:$B$1045))*($M1124=(C_A04a!$C$5:$C$1045))*(C_A04a!D$5:D$1045))</f>
        <v>0</v>
      </c>
      <c r="D1124" s="79">
        <f t="array" ref="D1124">SUM(($B1124=(C_A04a!$B$5:$B$1045))*($M1124=(C_A04a!$C$5:$C$1045))*(C_A04a!E$5:E$1045))+SUM(($C$662=(C_A04a!$B$5:$B$1045))*($M1124=(C_A04a!$C$5:$C$1045))*(C_A04a!E$5:E$1045))+SUM(($D$662=(C_A04a!$B$5:$B$1045))*($M1124=(C_A04a!$C$5:$C$1045))*(C_A04a!E$5:E$1045))</f>
        <v>0</v>
      </c>
      <c r="E1124" s="79">
        <f t="array" ref="E1124">SUM(($B1124=(C_A04a!$B$5:$B$1045))*($M1124=(C_A04a!$C$5:$C$1045))*(C_A04a!F$5:F$1045))+SUM(($C$662=(C_A04a!$B$5:$B$1045))*($M1124=(C_A04a!$C$5:$C$1045))*(C_A04a!F$5:F$1045))+SUM(($D$662=(C_A04a!$B$5:$B$1045))*($M1124=(C_A04a!$C$5:$C$1045))*(C_A04a!F$5:F$1045))</f>
        <v>0</v>
      </c>
      <c r="F1124" s="79">
        <f t="array" ref="F1124">SUM(($B1124=(C_A04a!$B$5:$B$1045))*($M1124=(C_A04a!$C$5:$C$1045))*(C_A04a!G$5:G$1045))+SUM(($C$662=(C_A04a!$B$5:$B$1045))*($M1124=(C_A04a!$C$5:$C$1045))*(C_A04a!G$5:G$1045))+SUM(($D$662=(C_A04a!$B$5:$B$1045))*($M1124=(C_A04a!$C$5:$C$1045))*(C_A04a!G$5:G$1045))</f>
        <v>0</v>
      </c>
      <c r="G1124" s="79">
        <f t="array" ref="G1124">SUM(($B1124=(C_A04a!$B$5:$B$1045))*($M1124=(C_A04a!$C$5:$C$1045))*(C_A04a!H$5:H$1045))+SUM(($C$662=(C_A04a!$B$5:$B$1045))*($M1124=(C_A04a!$C$5:$C$1045))*(C_A04a!H$5:H$1045))+SUM(($D$662=(C_A04a!$B$5:$B$1045))*($M1124=(C_A04a!$C$5:$C$1045))*(C_A04a!H$5:H$1045))</f>
        <v>0</v>
      </c>
      <c r="H1124" s="79">
        <f t="array" ref="H1124">SUM(($B1124=(C_A04a!$B$5:$B$1045))*($M1124=(C_A04a!$C$5:$C$1045))*(C_A04a!I$5:I$1045))+SUM(($C$662=(C_A04a!$B$5:$B$1045))*($M1124=(C_A04a!$C$5:$C$1045))*(C_A04a!I$5:I$1045))+SUM(($D$662=(C_A04a!$B$5:$B$1045))*($M1124=(C_A04a!$C$5:$C$1045))*(C_A04a!I$5:I$1045))</f>
        <v>0</v>
      </c>
      <c r="I1124" s="79">
        <f t="array" ref="I1124">SUM(($B1124=(C_A04a!$B$5:$B$1045))*($M1124=(C_A04a!$C$5:$C$1045))*(C_A04a!J$5:J$1045))+SUM(($C$662=(C_A04a!$B$5:$B$1045))*($M1124=(C_A04a!$C$5:$C$1045))*(C_A04a!J$5:J$1045))+SUM(($D$662=(C_A04a!$B$5:$B$1045))*($M1124=(C_A04a!$C$5:$C$1045))*(C_A04a!J$5:J$1045))</f>
        <v>0</v>
      </c>
      <c r="J1124" s="79">
        <f t="array" ref="J1124">SUM(($B1124=(C_A04a!$B$5:$B$1045))*($M1124=(C_A04a!$C$5:$C$1045))*(C_A04a!K$5:K$1045))+SUM(($C$662=(C_A04a!$B$5:$B$1045))*($M1124=(C_A04a!$C$5:$C$1045))*(C_A04a!K$5:K$1045))+SUM(($D$662=(C_A04a!$B$5:$B$1045))*($M1124=(C_A04a!$C$5:$C$1045))*(C_A04a!K$5:K$1045))</f>
        <v>0</v>
      </c>
      <c r="K1124" s="79">
        <f t="array" ref="K1124">SUM(($B1124=(C_A04a!$B$5:$B$1045))*($M1124=(C_A04a!$C$5:$C$1045))*(C_A04a!L$5:L$1045))+SUM(($C$662=(C_A04a!$B$5:$B$1045))*($M1124=(C_A04a!$C$5:$C$1045))*(C_A04a!L$5:L$1045))+SUM(($D$662=(C_A04a!$B$5:$B$1045))*($M1124=(C_A04a!$C$5:$C$1045))*(C_A04a!L$5:L$1045))</f>
        <v>0</v>
      </c>
      <c r="L1124" s="287"/>
      <c r="M1124" s="295" t="s">
        <v>282</v>
      </c>
      <c r="N1124" s="17"/>
      <c r="O1124" s="17"/>
    </row>
    <row r="1125" spans="1:15" x14ac:dyDescent="0.2">
      <c r="B1125" s="218"/>
      <c r="C1125" s="79"/>
      <c r="D1125" s="79"/>
      <c r="E1125" s="79"/>
      <c r="F1125" s="79"/>
      <c r="G1125" s="79"/>
      <c r="H1125" s="79"/>
      <c r="I1125" s="79"/>
      <c r="J1125" s="79"/>
      <c r="K1125" s="79"/>
      <c r="L1125" s="287"/>
      <c r="M1125" s="295" t="s">
        <v>282</v>
      </c>
      <c r="N1125" s="17"/>
      <c r="O1125" s="17"/>
    </row>
    <row r="1126" spans="1:15" x14ac:dyDescent="0.2">
      <c r="B1126" s="218"/>
      <c r="C1126" s="79"/>
      <c r="D1126" s="79"/>
      <c r="E1126" s="79"/>
      <c r="F1126" s="79"/>
      <c r="G1126" s="79"/>
      <c r="H1126" s="79"/>
      <c r="I1126" s="79"/>
      <c r="J1126" s="79"/>
      <c r="K1126" s="79"/>
      <c r="L1126" s="287"/>
      <c r="M1126" s="295" t="s">
        <v>282</v>
      </c>
      <c r="N1126" s="17"/>
      <c r="O1126" s="17"/>
    </row>
    <row r="1127" spans="1:15" x14ac:dyDescent="0.2">
      <c r="B1127" s="218"/>
      <c r="C1127" s="79"/>
      <c r="D1127" s="79"/>
      <c r="E1127" s="79"/>
      <c r="F1127" s="79"/>
      <c r="G1127" s="79"/>
      <c r="H1127" s="79"/>
      <c r="I1127" s="79"/>
      <c r="J1127" s="79"/>
      <c r="K1127" s="79"/>
      <c r="L1127" s="287"/>
      <c r="M1127" s="295" t="s">
        <v>282</v>
      </c>
      <c r="N1127" s="17"/>
      <c r="O1127" s="17"/>
    </row>
    <row r="1128" spans="1:15" x14ac:dyDescent="0.2">
      <c r="B1128" s="218"/>
      <c r="C1128" s="79"/>
      <c r="D1128" s="79"/>
      <c r="E1128" s="79"/>
      <c r="F1128" s="79"/>
      <c r="G1128" s="79"/>
      <c r="H1128" s="79"/>
      <c r="I1128" s="79"/>
      <c r="J1128" s="79"/>
      <c r="K1128" s="79"/>
      <c r="L1128" s="287"/>
      <c r="M1128" s="295" t="s">
        <v>282</v>
      </c>
      <c r="N1128" s="17"/>
      <c r="O1128" s="17"/>
    </row>
    <row r="1129" spans="1:15" x14ac:dyDescent="0.2">
      <c r="B1129" s="218"/>
      <c r="C1129" s="79"/>
      <c r="D1129" s="79"/>
      <c r="E1129" s="79"/>
      <c r="F1129" s="79"/>
      <c r="G1129" s="79"/>
      <c r="H1129" s="79"/>
      <c r="I1129" s="79"/>
      <c r="J1129" s="79"/>
      <c r="K1129" s="79"/>
      <c r="L1129" s="287"/>
      <c r="M1129" s="295" t="s">
        <v>282</v>
      </c>
      <c r="N1129" s="17"/>
      <c r="O1129" s="17"/>
    </row>
    <row r="1130" spans="1:15" x14ac:dyDescent="0.2">
      <c r="B1130" s="109" t="s">
        <v>10</v>
      </c>
      <c r="C1130" s="110">
        <f t="shared" ref="C1130:K1130" si="142">SUM(C1114:C1129)</f>
        <v>5683.0389498377608</v>
      </c>
      <c r="D1130" s="110">
        <f t="shared" si="142"/>
        <v>5225.0065670825152</v>
      </c>
      <c r="E1130" s="110">
        <f t="shared" si="142"/>
        <v>6039.369504304701</v>
      </c>
      <c r="F1130" s="110">
        <f t="shared" si="142"/>
        <v>6197.9342286424371</v>
      </c>
      <c r="G1130" s="110">
        <f t="shared" si="142"/>
        <v>6099.3743233551513</v>
      </c>
      <c r="H1130" s="110">
        <f t="shared" si="142"/>
        <v>5525.1103560102929</v>
      </c>
      <c r="I1130" s="110">
        <f t="shared" si="142"/>
        <v>5478.8815495584759</v>
      </c>
      <c r="J1130" s="110">
        <f t="shared" si="142"/>
        <v>5361.0831690419473</v>
      </c>
      <c r="K1130" s="110">
        <f t="shared" si="142"/>
        <v>5329.5492410099432</v>
      </c>
      <c r="L1130" s="183"/>
      <c r="M1130" s="296"/>
      <c r="N1130" s="17"/>
      <c r="O1130" s="17"/>
    </row>
    <row r="1131" spans="1:15" x14ac:dyDescent="0.2">
      <c r="B1131" s="14"/>
      <c r="C1131" s="14"/>
      <c r="D1131" s="14"/>
      <c r="E1131" s="14"/>
      <c r="F1131" s="14"/>
      <c r="G1131" s="14"/>
      <c r="H1131" s="14"/>
      <c r="I1131" s="14"/>
      <c r="J1131" s="14"/>
      <c r="K1131"/>
      <c r="N1131" s="17"/>
      <c r="O1131" s="17"/>
    </row>
    <row r="1132" spans="1:15" x14ac:dyDescent="0.2">
      <c r="A1132" s="2" t="s">
        <v>482</v>
      </c>
      <c r="B1132" s="277" t="s">
        <v>361</v>
      </c>
      <c r="C1132" s="14"/>
      <c r="D1132" s="14"/>
      <c r="E1132" s="14"/>
      <c r="F1132" s="14"/>
      <c r="G1132" s="14"/>
      <c r="H1132" s="14"/>
      <c r="I1132" s="14"/>
      <c r="J1132" s="14"/>
      <c r="K1132"/>
      <c r="N1132" s="17"/>
      <c r="O1132" s="17"/>
    </row>
    <row r="1133" spans="1:15" ht="16" thickBot="1" x14ac:dyDescent="0.25">
      <c r="B1133" s="66"/>
      <c r="C1133" s="263">
        <v>2010</v>
      </c>
      <c r="D1133" s="263">
        <v>2015</v>
      </c>
      <c r="E1133" s="263">
        <v>2020</v>
      </c>
      <c r="F1133" s="263">
        <v>2025</v>
      </c>
      <c r="G1133" s="263">
        <v>2030</v>
      </c>
      <c r="H1133" s="263">
        <v>2035</v>
      </c>
      <c r="I1133" s="263">
        <v>2040</v>
      </c>
      <c r="J1133" s="263">
        <v>2045</v>
      </c>
      <c r="K1133" s="263">
        <v>2050</v>
      </c>
      <c r="L1133" s="294"/>
      <c r="N1133" s="17"/>
      <c r="O1133" s="17"/>
    </row>
    <row r="1134" spans="1:15" x14ac:dyDescent="0.2">
      <c r="B1134" s="218" t="s">
        <v>542</v>
      </c>
      <c r="C1134" s="72">
        <f t="array" ref="C1134">SUM(($B1134=(C_A04b!$B$5:$B$1073))*($M1134=(C_A04b!$C$5:$C$1073))*(C_A04b!D$5:D$1073))+SUM(($C$680=(C_A04b!$B$5:$B$1073))*($M1134=(C_A04b!$C$5:$C$1073))*(C_A04b!D$5:D$1073))+SUM(($D$680=(C_A04b!$B$5:$B$1073))*($M1134=(C_A04b!$C$5:$C$1073))*(C_A04b!D$5:D$1073))</f>
        <v>180.63993495452499</v>
      </c>
      <c r="D1134" s="72">
        <f t="array" ref="D1134">SUM(($B1134=(C_A04b!$B$5:$B$1073))*($M1134=(C_A04b!$C$5:$C$1073))*(C_A04b!E$5:E$1073))+SUM(($C$680=(C_A04b!$B$5:$B$1073))*($M1134=(C_A04b!$C$5:$C$1073))*(C_A04b!E$5:E$1073))+SUM(($D$680=(C_A04b!$B$5:$B$1073))*($M1134=(C_A04b!$C$5:$C$1073))*(C_A04b!E$5:E$1073))</f>
        <v>10.418034</v>
      </c>
      <c r="E1134" s="72">
        <f t="array" ref="E1134">SUM(($B1134=(C_A04b!$B$5:$B$1073))*($M1134=(C_A04b!$C$5:$C$1073))*(C_A04b!F$5:F$1073))+SUM(($C$680=(C_A04b!$B$5:$B$1073))*($M1134=(C_A04b!$C$5:$C$1073))*(C_A04b!F$5:F$1073))+SUM(($D$680=(C_A04b!$B$5:$B$1073))*($M1134=(C_A04b!$C$5:$C$1073))*(C_A04b!F$5:F$1073))</f>
        <v>10.418034</v>
      </c>
      <c r="F1134" s="72">
        <f t="array" ref="F1134">SUM(($B1134=(C_A04b!$B$5:$B$1073))*($M1134=(C_A04b!$C$5:$C$1073))*(C_A04b!G$5:G$1073))+SUM(($C$680=(C_A04b!$B$5:$B$1073))*($M1134=(C_A04b!$C$5:$C$1073))*(C_A04b!G$5:G$1073))+SUM(($D$680=(C_A04b!$B$5:$B$1073))*($M1134=(C_A04b!$C$5:$C$1073))*(C_A04b!G$5:G$1073))</f>
        <v>9.7167458571429997</v>
      </c>
      <c r="G1134" s="72">
        <f t="array" ref="G1134">SUM(($B1134=(C_A04b!$B$5:$B$1073))*($M1134=(C_A04b!$C$5:$C$1073))*(C_A04b!H$5:H$1073))+SUM(($C$680=(C_A04b!$B$5:$B$1073))*($M1134=(C_A04b!$C$5:$C$1073))*(C_A04b!H$5:H$1073))+SUM(($D$680=(C_A04b!$B$5:$B$1073))*($M1134=(C_A04b!$C$5:$C$1073))*(C_A04b!H$5:H$1073))</f>
        <v>10.841077880254</v>
      </c>
      <c r="H1134" s="72">
        <f t="array" ref="H1134">SUM(($B1134=(C_A04b!$B$5:$B$1073))*($M1134=(C_A04b!$C$5:$C$1073))*(C_A04b!I$5:I$1073))+SUM(($C$680=(C_A04b!$B$5:$B$1073))*($M1134=(C_A04b!$C$5:$C$1073))*(C_A04b!I$5:I$1073))+SUM(($D$680=(C_A04b!$B$5:$B$1073))*($M1134=(C_A04b!$C$5:$C$1073))*(C_A04b!I$5:I$1073))</f>
        <v>28.827073151507001</v>
      </c>
      <c r="I1134" s="72">
        <f t="array" ref="I1134">SUM(($B1134=(C_A04b!$B$5:$B$1073))*($M1134=(C_A04b!$C$5:$C$1073))*(C_A04b!J$5:J$1073))+SUM(($C$680=(C_A04b!$B$5:$B$1073))*($M1134=(C_A04b!$C$5:$C$1073))*(C_A04b!J$5:J$1073))+SUM(($D$680=(C_A04b!$B$5:$B$1073))*($M1134=(C_A04b!$C$5:$C$1073))*(C_A04b!J$5:J$1073))</f>
        <v>74.422481596796004</v>
      </c>
      <c r="J1134" s="72">
        <f t="array" ref="J1134">SUM(($B1134=(C_A04b!$B$5:$B$1073))*($M1134=(C_A04b!$C$5:$C$1073))*(C_A04b!K$5:K$1073))+SUM(($C$680=(C_A04b!$B$5:$B$1073))*($M1134=(C_A04b!$C$5:$C$1073))*(C_A04b!K$5:K$1073))+SUM(($D$680=(C_A04b!$B$5:$B$1073))*($M1134=(C_A04b!$C$5:$C$1073))*(C_A04b!K$5:K$1073))</f>
        <v>172.15413813584399</v>
      </c>
      <c r="K1134" s="72">
        <f t="array" ref="K1134">SUM(($B1134=(C_A04b!$B$5:$B$1073))*($M1134=(C_A04b!$C$5:$C$1073))*(C_A04b!L$5:L$1073))+SUM(($C$680=(C_A04b!$B$5:$B$1073))*($M1134=(C_A04b!$C$5:$C$1073))*(C_A04b!L$5:L$1073))+SUM(($D$680=(C_A04b!$B$5:$B$1073))*($M1134=(C_A04b!$C$5:$C$1073))*(C_A04b!L$5:L$1073))</f>
        <v>364.66758401865002</v>
      </c>
      <c r="L1134" s="287"/>
      <c r="M1134" s="295" t="s">
        <v>282</v>
      </c>
      <c r="N1134" s="17"/>
      <c r="O1134" s="17"/>
    </row>
    <row r="1135" spans="1:15" x14ac:dyDescent="0.2">
      <c r="B1135" s="218" t="s">
        <v>543</v>
      </c>
      <c r="C1135" s="72">
        <f t="array" ref="C1135">SUM(($B1135=(C_A04b!$B$5:$B$1073))*($M1135=(C_A04b!$C$5:$C$1073))*(C_A04b!D$5:D$1073))+SUM(($C$680=(C_A04b!$B$5:$B$1073))*($M1135=(C_A04b!$C$5:$C$1073))*(C_A04b!D$5:D$1073))+SUM(($D$680=(C_A04b!$B$5:$B$1073))*($M1135=(C_A04b!$C$5:$C$1073))*(C_A04b!D$5:D$1073))</f>
        <v>12.946263</v>
      </c>
      <c r="D1135" s="72">
        <f t="array" ref="D1135">SUM(($B1135=(C_A04b!$B$5:$B$1073))*($M1135=(C_A04b!$C$5:$C$1073))*(C_A04b!E$5:E$1073))+SUM(($C$680=(C_A04b!$B$5:$B$1073))*($M1135=(C_A04b!$C$5:$C$1073))*(C_A04b!E$5:E$1073))+SUM(($D$680=(C_A04b!$B$5:$B$1073))*($M1135=(C_A04b!$C$5:$C$1073))*(C_A04b!E$5:E$1073))</f>
        <v>6.4731315</v>
      </c>
      <c r="E1135" s="72">
        <f t="array" ref="E1135">SUM(($B1135=(C_A04b!$B$5:$B$1073))*($M1135=(C_A04b!$C$5:$C$1073))*(C_A04b!F$5:F$1073))+SUM(($C$680=(C_A04b!$B$5:$B$1073))*($M1135=(C_A04b!$C$5:$C$1073))*(C_A04b!F$5:F$1073))+SUM(($D$680=(C_A04b!$B$5:$B$1073))*($M1135=(C_A04b!$C$5:$C$1073))*(C_A04b!F$5:F$1073))</f>
        <v>6.4731315</v>
      </c>
      <c r="F1135" s="72">
        <f t="array" ref="F1135">SUM(($B1135=(C_A04b!$B$5:$B$1073))*($M1135=(C_A04b!$C$5:$C$1073))*(C_A04b!G$5:G$1073))+SUM(($C$680=(C_A04b!$B$5:$B$1073))*($M1135=(C_A04b!$C$5:$C$1073))*(C_A04b!G$5:G$1073))+SUM(($D$680=(C_A04b!$B$5:$B$1073))*($M1135=(C_A04b!$C$5:$C$1073))*(C_A04b!G$5:G$1073))</f>
        <v>6.0679078214290003</v>
      </c>
      <c r="G1135" s="72">
        <f t="array" ref="G1135">SUM(($B1135=(C_A04b!$B$5:$B$1073))*($M1135=(C_A04b!$C$5:$C$1073))*(C_A04b!H$5:H$1073))+SUM(($C$680=(C_A04b!$B$5:$B$1073))*($M1135=(C_A04b!$C$5:$C$1073))*(C_A04b!H$5:H$1073))+SUM(($D$680=(C_A04b!$B$5:$B$1073))*($M1135=(C_A04b!$C$5:$C$1073))*(C_A04b!H$5:H$1073))</f>
        <v>5.6626841428569996</v>
      </c>
      <c r="H1135" s="72">
        <f t="array" ref="H1135">SUM(($B1135=(C_A04b!$B$5:$B$1073))*($M1135=(C_A04b!$C$5:$C$1073))*(C_A04b!I$5:I$1073))+SUM(($C$680=(C_A04b!$B$5:$B$1073))*($M1135=(C_A04b!$C$5:$C$1073))*(C_A04b!I$5:I$1073))+SUM(($D$680=(C_A04b!$B$5:$B$1073))*($M1135=(C_A04b!$C$5:$C$1073))*(C_A04b!I$5:I$1073))</f>
        <v>5.2574604642859999</v>
      </c>
      <c r="I1135" s="72">
        <f t="array" ref="I1135">SUM(($B1135=(C_A04b!$B$5:$B$1073))*($M1135=(C_A04b!$C$5:$C$1073))*(C_A04b!J$5:J$1073))+SUM(($C$680=(C_A04b!$B$5:$B$1073))*($M1135=(C_A04b!$C$5:$C$1073))*(C_A04b!J$5:J$1073))+SUM(($D$680=(C_A04b!$B$5:$B$1073))*($M1135=(C_A04b!$C$5:$C$1073))*(C_A04b!J$5:J$1073))</f>
        <v>4.8522367857140001</v>
      </c>
      <c r="J1135" s="72">
        <f t="array" ref="J1135">SUM(($B1135=(C_A04b!$B$5:$B$1073))*($M1135=(C_A04b!$C$5:$C$1073))*(C_A04b!K$5:K$1073))+SUM(($C$680=(C_A04b!$B$5:$B$1073))*($M1135=(C_A04b!$C$5:$C$1073))*(C_A04b!K$5:K$1073))+SUM(($D$680=(C_A04b!$B$5:$B$1073))*($M1135=(C_A04b!$C$5:$C$1073))*(C_A04b!K$5:K$1073))</f>
        <v>4.4470131071430004</v>
      </c>
      <c r="K1135" s="72">
        <f t="array" ref="K1135">SUM(($B1135=(C_A04b!$B$5:$B$1073))*($M1135=(C_A04b!$C$5:$C$1073))*(C_A04b!L$5:L$1073))+SUM(($C$680=(C_A04b!$B$5:$B$1073))*($M1135=(C_A04b!$C$5:$C$1073))*(C_A04b!L$5:L$1073))+SUM(($D$680=(C_A04b!$B$5:$B$1073))*($M1135=(C_A04b!$C$5:$C$1073))*(C_A04b!L$5:L$1073))</f>
        <v>4.0417894285709997</v>
      </c>
      <c r="L1135" s="287"/>
      <c r="M1135" s="295" t="s">
        <v>282</v>
      </c>
      <c r="N1135" s="17"/>
      <c r="O1135" s="17"/>
    </row>
    <row r="1136" spans="1:15" x14ac:dyDescent="0.2">
      <c r="B1136" s="218" t="s">
        <v>544</v>
      </c>
      <c r="C1136" s="72">
        <f t="array" ref="C1136">SUM(($B1136=(C_A04b!$B$5:$B$1073))*($M1136=(C_A04b!$C$5:$C$1073))*(C_A04b!D$5:D$1073))+SUM(($C$680=(C_A04b!$B$5:$B$1073))*($M1136=(C_A04b!$C$5:$C$1073))*(C_A04b!D$5:D$1073))+SUM(($D$680=(C_A04b!$B$5:$B$1073))*($M1136=(C_A04b!$C$5:$C$1073))*(C_A04b!D$5:D$1073))</f>
        <v>310.01887125000002</v>
      </c>
      <c r="D1136" s="72">
        <f t="array" ref="D1136">SUM(($B1136=(C_A04b!$B$5:$B$1073))*($M1136=(C_A04b!$C$5:$C$1073))*(C_A04b!E$5:E$1073))+SUM(($C$680=(C_A04b!$B$5:$B$1073))*($M1136=(C_A04b!$C$5:$C$1073))*(C_A04b!E$5:E$1073))+SUM(($D$680=(C_A04b!$B$5:$B$1073))*($M1136=(C_A04b!$C$5:$C$1073))*(C_A04b!E$5:E$1073))</f>
        <v>2853.1704095408491</v>
      </c>
      <c r="E1136" s="72">
        <f t="array" ref="E1136">SUM(($B1136=(C_A04b!$B$5:$B$1073))*($M1136=(C_A04b!$C$5:$C$1073))*(C_A04b!F$5:F$1073))+SUM(($C$680=(C_A04b!$B$5:$B$1073))*($M1136=(C_A04b!$C$5:$C$1073))*(C_A04b!F$5:F$1073))+SUM(($D$680=(C_A04b!$B$5:$B$1073))*($M1136=(C_A04b!$C$5:$C$1073))*(C_A04b!F$5:F$1073))</f>
        <v>3314.948241810388</v>
      </c>
      <c r="F1136" s="72">
        <f t="array" ref="F1136">SUM(($B1136=(C_A04b!$B$5:$B$1073))*($M1136=(C_A04b!$C$5:$C$1073))*(C_A04b!G$5:G$1073))+SUM(($C$680=(C_A04b!$B$5:$B$1073))*($M1136=(C_A04b!$C$5:$C$1073))*(C_A04b!G$5:G$1073))+SUM(($D$680=(C_A04b!$B$5:$B$1073))*($M1136=(C_A04b!$C$5:$C$1073))*(C_A04b!G$5:G$1073))</f>
        <v>3995.2577966394638</v>
      </c>
      <c r="G1136" s="72">
        <f t="array" ref="G1136">SUM(($B1136=(C_A04b!$B$5:$B$1073))*($M1136=(C_A04b!$C$5:$C$1073))*(C_A04b!H$5:H$1073))+SUM(($C$680=(C_A04b!$B$5:$B$1073))*($M1136=(C_A04b!$C$5:$C$1073))*(C_A04b!H$5:H$1073))+SUM(($D$680=(C_A04b!$B$5:$B$1073))*($M1136=(C_A04b!$C$5:$C$1073))*(C_A04b!H$5:H$1073))</f>
        <v>4064.0319967248952</v>
      </c>
      <c r="H1136" s="72">
        <f t="array" ref="H1136">SUM(($B1136=(C_A04b!$B$5:$B$1073))*($M1136=(C_A04b!$C$5:$C$1073))*(C_A04b!I$5:I$1073))+SUM(($C$680=(C_A04b!$B$5:$B$1073))*($M1136=(C_A04b!$C$5:$C$1073))*(C_A04b!I$5:I$1073))+SUM(($D$680=(C_A04b!$B$5:$B$1073))*($M1136=(C_A04b!$C$5:$C$1073))*(C_A04b!I$5:I$1073))</f>
        <v>3640.24047150462</v>
      </c>
      <c r="I1136" s="72">
        <f t="array" ref="I1136">SUM(($B1136=(C_A04b!$B$5:$B$1073))*($M1136=(C_A04b!$C$5:$C$1073))*(C_A04b!J$5:J$1073))+SUM(($C$680=(C_A04b!$B$5:$B$1073))*($M1136=(C_A04b!$C$5:$C$1073))*(C_A04b!J$5:J$1073))+SUM(($D$680=(C_A04b!$B$5:$B$1073))*($M1136=(C_A04b!$C$5:$C$1073))*(C_A04b!J$5:J$1073))</f>
        <v>3716.874694003347</v>
      </c>
      <c r="J1136" s="72">
        <f t="array" ref="J1136">SUM(($B1136=(C_A04b!$B$5:$B$1073))*($M1136=(C_A04b!$C$5:$C$1073))*(C_A04b!K$5:K$1073))+SUM(($C$680=(C_A04b!$B$5:$B$1073))*($M1136=(C_A04b!$C$5:$C$1073))*(C_A04b!K$5:K$1073))+SUM(($D$680=(C_A04b!$B$5:$B$1073))*($M1136=(C_A04b!$C$5:$C$1073))*(C_A04b!K$5:K$1073))</f>
        <v>3669.8030943436052</v>
      </c>
      <c r="K1136" s="72">
        <f t="array" ref="K1136">SUM(($B1136=(C_A04b!$B$5:$B$1073))*($M1136=(C_A04b!$C$5:$C$1073))*(C_A04b!L$5:L$1073))+SUM(($C$680=(C_A04b!$B$5:$B$1073))*($M1136=(C_A04b!$C$5:$C$1073))*(C_A04b!L$5:L$1073))+SUM(($D$680=(C_A04b!$B$5:$B$1073))*($M1136=(C_A04b!$C$5:$C$1073))*(C_A04b!L$5:L$1073))</f>
        <v>3046.2031722291822</v>
      </c>
      <c r="L1136" s="287"/>
      <c r="M1136" s="295" t="s">
        <v>282</v>
      </c>
      <c r="N1136" s="17"/>
      <c r="O1136" s="17"/>
    </row>
    <row r="1137" spans="2:15" x14ac:dyDescent="0.2">
      <c r="B1137" s="218" t="s">
        <v>545</v>
      </c>
      <c r="C1137" s="72">
        <f t="array" ref="C1137">SUM(($B1137=(C_A04b!$B$5:$B$1073))*($M1137=(C_A04b!$C$5:$C$1073))*(C_A04b!D$5:D$1073))+SUM(($C$680=(C_A04b!$B$5:$B$1073))*($M1137=(C_A04b!$C$5:$C$1073))*(C_A04b!D$5:D$1073))+SUM(($D$680=(C_A04b!$B$5:$B$1073))*($M1137=(C_A04b!$C$5:$C$1073))*(C_A04b!D$5:D$1073))</f>
        <v>19.146317333332998</v>
      </c>
      <c r="D1137" s="72">
        <f t="array" ref="D1137">SUM(($B1137=(C_A04b!$B$5:$B$1073))*($M1137=(C_A04b!$C$5:$C$1073))*(C_A04b!E$5:E$1073))+SUM(($C$680=(C_A04b!$B$5:$B$1073))*($M1137=(C_A04b!$C$5:$C$1073))*(C_A04b!E$5:E$1073))+SUM(($D$680=(C_A04b!$B$5:$B$1073))*($M1137=(C_A04b!$C$5:$C$1073))*(C_A04b!E$5:E$1073))</f>
        <v>9.5731586666670001</v>
      </c>
      <c r="E1137" s="72">
        <f t="array" ref="E1137">SUM(($B1137=(C_A04b!$B$5:$B$1073))*($M1137=(C_A04b!$C$5:$C$1073))*(C_A04b!F$5:F$1073))+SUM(($C$680=(C_A04b!$B$5:$B$1073))*($M1137=(C_A04b!$C$5:$C$1073))*(C_A04b!F$5:F$1073))+SUM(($D$680=(C_A04b!$B$5:$B$1073))*($M1137=(C_A04b!$C$5:$C$1073))*(C_A04b!F$5:F$1073))</f>
        <v>9.5731586666670001</v>
      </c>
      <c r="F1137" s="72">
        <f t="array" ref="F1137">SUM(($B1137=(C_A04b!$B$5:$B$1073))*($M1137=(C_A04b!$C$5:$C$1073))*(C_A04b!G$5:G$1073))+SUM(($C$680=(C_A04b!$B$5:$B$1073))*($M1137=(C_A04b!$C$5:$C$1073))*(C_A04b!G$5:G$1073))+SUM(($D$680=(C_A04b!$B$5:$B$1073))*($M1137=(C_A04b!$C$5:$C$1073))*(C_A04b!G$5:G$1073))</f>
        <v>8.8965044761899996</v>
      </c>
      <c r="G1137" s="72">
        <f t="array" ref="G1137">SUM(($B1137=(C_A04b!$B$5:$B$1073))*($M1137=(C_A04b!$C$5:$C$1073))*(C_A04b!H$5:H$1073))+SUM(($C$680=(C_A04b!$B$5:$B$1073))*($M1137=(C_A04b!$C$5:$C$1073))*(C_A04b!H$5:H$1073))+SUM(($D$680=(C_A04b!$B$5:$B$1073))*($M1137=(C_A04b!$C$5:$C$1073))*(C_A04b!H$5:H$1073))</f>
        <v>8.2198502857139992</v>
      </c>
      <c r="H1137" s="72">
        <f t="array" ref="H1137">SUM(($B1137=(C_A04b!$B$5:$B$1073))*($M1137=(C_A04b!$C$5:$C$1073))*(C_A04b!I$5:I$1073))+SUM(($C$680=(C_A04b!$B$5:$B$1073))*($M1137=(C_A04b!$C$5:$C$1073))*(C_A04b!I$5:I$1073))+SUM(($D$680=(C_A04b!$B$5:$B$1073))*($M1137=(C_A04b!$C$5:$C$1073))*(C_A04b!I$5:I$1073))</f>
        <v>7.5431960952379997</v>
      </c>
      <c r="I1137" s="72">
        <f t="array" ref="I1137">SUM(($B1137=(C_A04b!$B$5:$B$1073))*($M1137=(C_A04b!$C$5:$C$1073))*(C_A04b!J$5:J$1073))+SUM(($C$680=(C_A04b!$B$5:$B$1073))*($M1137=(C_A04b!$C$5:$C$1073))*(C_A04b!J$5:J$1073))+SUM(($D$680=(C_A04b!$B$5:$B$1073))*($M1137=(C_A04b!$C$5:$C$1073))*(C_A04b!J$5:J$1073))</f>
        <v>6.8665419047620002</v>
      </c>
      <c r="J1137" s="72">
        <f t="array" ref="J1137">SUM(($B1137=(C_A04b!$B$5:$B$1073))*($M1137=(C_A04b!$C$5:$C$1073))*(C_A04b!K$5:K$1073))+SUM(($C$680=(C_A04b!$B$5:$B$1073))*($M1137=(C_A04b!$C$5:$C$1073))*(C_A04b!K$5:K$1073))+SUM(($D$680=(C_A04b!$B$5:$B$1073))*($M1137=(C_A04b!$C$5:$C$1073))*(C_A04b!K$5:K$1073))</f>
        <v>6.1898877142859998</v>
      </c>
      <c r="K1137" s="72">
        <f t="array" ref="K1137">SUM(($B1137=(C_A04b!$B$5:$B$1073))*($M1137=(C_A04b!$C$5:$C$1073))*(C_A04b!L$5:L$1073))+SUM(($C$680=(C_A04b!$B$5:$B$1073))*($M1137=(C_A04b!$C$5:$C$1073))*(C_A04b!L$5:L$1073))+SUM(($D$680=(C_A04b!$B$5:$B$1073))*($M1137=(C_A04b!$C$5:$C$1073))*(C_A04b!L$5:L$1073))</f>
        <v>5.5132335238100003</v>
      </c>
      <c r="L1137" s="287"/>
      <c r="M1137" s="295" t="s">
        <v>282</v>
      </c>
      <c r="N1137" s="17"/>
      <c r="O1137" s="17"/>
    </row>
    <row r="1138" spans="2:15" x14ac:dyDescent="0.2">
      <c r="B1138" s="218" t="s">
        <v>546</v>
      </c>
      <c r="C1138" s="72">
        <f t="array" ref="C1138">SUM(($B1138=(C_A04b!$B$5:$B$1073))*($M1138=(C_A04b!$C$5:$C$1073))*(C_A04b!D$5:D$1073))+SUM(($C$680=(C_A04b!$B$5:$B$1073))*($M1138=(C_A04b!$C$5:$C$1073))*(C_A04b!D$5:D$1073))+SUM(($D$680=(C_A04b!$B$5:$B$1073))*($M1138=(C_A04b!$C$5:$C$1073))*(C_A04b!D$5:D$1073))</f>
        <v>210.57414358666699</v>
      </c>
      <c r="D1138" s="72">
        <f t="array" ref="D1138">SUM(($B1138=(C_A04b!$B$5:$B$1073))*($M1138=(C_A04b!$C$5:$C$1073))*(C_A04b!E$5:E$1073))+SUM(($C$680=(C_A04b!$B$5:$B$1073))*($M1138=(C_A04b!$C$5:$C$1073))*(C_A04b!E$5:E$1073))+SUM(($D$680=(C_A04b!$B$5:$B$1073))*($M1138=(C_A04b!$C$5:$C$1073))*(C_A04b!E$5:E$1073))</f>
        <v>1.652625</v>
      </c>
      <c r="E1138" s="72">
        <f t="array" ref="E1138">SUM(($B1138=(C_A04b!$B$5:$B$1073))*($M1138=(C_A04b!$C$5:$C$1073))*(C_A04b!F$5:F$1073))+SUM(($C$680=(C_A04b!$B$5:$B$1073))*($M1138=(C_A04b!$C$5:$C$1073))*(C_A04b!F$5:F$1073))+SUM(($D$680=(C_A04b!$B$5:$B$1073))*($M1138=(C_A04b!$C$5:$C$1073))*(C_A04b!F$5:F$1073))</f>
        <v>1.652625</v>
      </c>
      <c r="F1138" s="72">
        <f t="array" ref="F1138">SUM(($B1138=(C_A04b!$B$5:$B$1073))*($M1138=(C_A04b!$C$5:$C$1073))*(C_A04b!G$5:G$1073))+SUM(($C$680=(C_A04b!$B$5:$B$1073))*($M1138=(C_A04b!$C$5:$C$1073))*(C_A04b!G$5:G$1073))+SUM(($D$680=(C_A04b!$B$5:$B$1073))*($M1138=(C_A04b!$C$5:$C$1073))*(C_A04b!G$5:G$1073))</f>
        <v>1.5488660714289999</v>
      </c>
      <c r="G1138" s="72">
        <f t="array" ref="G1138">SUM(($B1138=(C_A04b!$B$5:$B$1073))*($M1138=(C_A04b!$C$5:$C$1073))*(C_A04b!H$5:H$1073))+SUM(($C$680=(C_A04b!$B$5:$B$1073))*($M1138=(C_A04b!$C$5:$C$1073))*(C_A04b!H$5:H$1073))+SUM(($D$680=(C_A04b!$B$5:$B$1073))*($M1138=(C_A04b!$C$5:$C$1073))*(C_A04b!H$5:H$1073))</f>
        <v>1.4451071428569999</v>
      </c>
      <c r="H1138" s="72">
        <f t="array" ref="H1138">SUM(($B1138=(C_A04b!$B$5:$B$1073))*($M1138=(C_A04b!$C$5:$C$1073))*(C_A04b!I$5:I$1073))+SUM(($C$680=(C_A04b!$B$5:$B$1073))*($M1138=(C_A04b!$C$5:$C$1073))*(C_A04b!I$5:I$1073))+SUM(($D$680=(C_A04b!$B$5:$B$1073))*($M1138=(C_A04b!$C$5:$C$1073))*(C_A04b!I$5:I$1073))</f>
        <v>1.341348214286</v>
      </c>
      <c r="I1138" s="72">
        <f t="array" ref="I1138">SUM(($B1138=(C_A04b!$B$5:$B$1073))*($M1138=(C_A04b!$C$5:$C$1073))*(C_A04b!J$5:J$1073))+SUM(($C$680=(C_A04b!$B$5:$B$1073))*($M1138=(C_A04b!$C$5:$C$1073))*(C_A04b!J$5:J$1073))+SUM(($D$680=(C_A04b!$B$5:$B$1073))*($M1138=(C_A04b!$C$5:$C$1073))*(C_A04b!J$5:J$1073))</f>
        <v>1.2375892857140001</v>
      </c>
      <c r="J1138" s="72">
        <f t="array" ref="J1138">SUM(($B1138=(C_A04b!$B$5:$B$1073))*($M1138=(C_A04b!$C$5:$C$1073))*(C_A04b!K$5:K$1073))+SUM(($C$680=(C_A04b!$B$5:$B$1073))*($M1138=(C_A04b!$C$5:$C$1073))*(C_A04b!K$5:K$1073))+SUM(($D$680=(C_A04b!$B$5:$B$1073))*($M1138=(C_A04b!$C$5:$C$1073))*(C_A04b!K$5:K$1073))</f>
        <v>1.133830357143</v>
      </c>
      <c r="K1138" s="72">
        <f t="array" ref="K1138">SUM(($B1138=(C_A04b!$B$5:$B$1073))*($M1138=(C_A04b!$C$5:$C$1073))*(C_A04b!L$5:L$1073))+SUM(($C$680=(C_A04b!$B$5:$B$1073))*($M1138=(C_A04b!$C$5:$C$1073))*(C_A04b!L$5:L$1073))+SUM(($D$680=(C_A04b!$B$5:$B$1073))*($M1138=(C_A04b!$C$5:$C$1073))*(C_A04b!L$5:L$1073))</f>
        <v>1.030071428571</v>
      </c>
      <c r="L1138" s="287"/>
      <c r="M1138" s="295" t="s">
        <v>282</v>
      </c>
      <c r="N1138" s="17"/>
      <c r="O1138" s="17"/>
    </row>
    <row r="1139" spans="2:15" x14ac:dyDescent="0.2">
      <c r="B1139" s="218" t="s">
        <v>547</v>
      </c>
      <c r="C1139" s="72">
        <f t="array" ref="C1139">SUM(($B1139=(C_A04b!$B$5:$B$1073))*($M1139=(C_A04b!$C$5:$C$1073))*(C_A04b!D$5:D$1073))+SUM(($C$680=(C_A04b!$B$5:$B$1073))*($M1139=(C_A04b!$C$5:$C$1073))*(C_A04b!D$5:D$1073))+SUM(($D$680=(C_A04b!$B$5:$B$1073))*($M1139=(C_A04b!$C$5:$C$1073))*(C_A04b!D$5:D$1073))</f>
        <v>0.37388399999999999</v>
      </c>
      <c r="D1139" s="72">
        <f t="array" ref="D1139">SUM(($B1139=(C_A04b!$B$5:$B$1073))*($M1139=(C_A04b!$C$5:$C$1073))*(C_A04b!E$5:E$1073))+SUM(($C$680=(C_A04b!$B$5:$B$1073))*($M1139=(C_A04b!$C$5:$C$1073))*(C_A04b!E$5:E$1073))+SUM(($D$680=(C_A04b!$B$5:$B$1073))*($M1139=(C_A04b!$C$5:$C$1073))*(C_A04b!E$5:E$1073))</f>
        <v>0.186942</v>
      </c>
      <c r="E1139" s="72">
        <f t="array" ref="E1139">SUM(($B1139=(C_A04b!$B$5:$B$1073))*($M1139=(C_A04b!$C$5:$C$1073))*(C_A04b!F$5:F$1073))+SUM(($C$680=(C_A04b!$B$5:$B$1073))*($M1139=(C_A04b!$C$5:$C$1073))*(C_A04b!F$5:F$1073))+SUM(($D$680=(C_A04b!$B$5:$B$1073))*($M1139=(C_A04b!$C$5:$C$1073))*(C_A04b!F$5:F$1073))</f>
        <v>0.186942</v>
      </c>
      <c r="F1139" s="72">
        <f t="array" ref="F1139">SUM(($B1139=(C_A04b!$B$5:$B$1073))*($M1139=(C_A04b!$C$5:$C$1073))*(C_A04b!G$5:G$1073))+SUM(($C$680=(C_A04b!$B$5:$B$1073))*($M1139=(C_A04b!$C$5:$C$1073))*(C_A04b!G$5:G$1073))+SUM(($D$680=(C_A04b!$B$5:$B$1073))*($M1139=(C_A04b!$C$5:$C$1073))*(C_A04b!G$5:G$1073))</f>
        <v>0.195017571429</v>
      </c>
      <c r="G1139" s="72">
        <f t="array" ref="G1139">SUM(($B1139=(C_A04b!$B$5:$B$1073))*($M1139=(C_A04b!$C$5:$C$1073))*(C_A04b!H$5:H$1073))+SUM(($C$680=(C_A04b!$B$5:$B$1073))*($M1139=(C_A04b!$C$5:$C$1073))*(C_A04b!H$5:H$1073))+SUM(($D$680=(C_A04b!$B$5:$B$1073))*($M1139=(C_A04b!$C$5:$C$1073))*(C_A04b!H$5:H$1073))</f>
        <v>0.203093142857</v>
      </c>
      <c r="H1139" s="72">
        <f t="array" ref="H1139">SUM(($B1139=(C_A04b!$B$5:$B$1073))*($M1139=(C_A04b!$C$5:$C$1073))*(C_A04b!I$5:I$1073))+SUM(($C$680=(C_A04b!$B$5:$B$1073))*($M1139=(C_A04b!$C$5:$C$1073))*(C_A04b!I$5:I$1073))+SUM(($D$680=(C_A04b!$B$5:$B$1073))*($M1139=(C_A04b!$C$5:$C$1073))*(C_A04b!I$5:I$1073))</f>
        <v>0.21116871428600001</v>
      </c>
      <c r="I1139" s="72">
        <f t="array" ref="I1139">SUM(($B1139=(C_A04b!$B$5:$B$1073))*($M1139=(C_A04b!$C$5:$C$1073))*(C_A04b!J$5:J$1073))+SUM(($C$680=(C_A04b!$B$5:$B$1073))*($M1139=(C_A04b!$C$5:$C$1073))*(C_A04b!J$5:J$1073))+SUM(($D$680=(C_A04b!$B$5:$B$1073))*($M1139=(C_A04b!$C$5:$C$1073))*(C_A04b!J$5:J$1073))</f>
        <v>0.21924428571400001</v>
      </c>
      <c r="J1139" s="72">
        <f t="array" ref="J1139">SUM(($B1139=(C_A04b!$B$5:$B$1073))*($M1139=(C_A04b!$C$5:$C$1073))*(C_A04b!K$5:K$1073))+SUM(($C$680=(C_A04b!$B$5:$B$1073))*($M1139=(C_A04b!$C$5:$C$1073))*(C_A04b!K$5:K$1073))+SUM(($D$680=(C_A04b!$B$5:$B$1073))*($M1139=(C_A04b!$C$5:$C$1073))*(C_A04b!K$5:K$1073))</f>
        <v>0.22731985714299999</v>
      </c>
      <c r="K1139" s="72">
        <f t="array" ref="K1139">SUM(($B1139=(C_A04b!$B$5:$B$1073))*($M1139=(C_A04b!$C$5:$C$1073))*(C_A04b!L$5:L$1073))+SUM(($C$680=(C_A04b!$B$5:$B$1073))*($M1139=(C_A04b!$C$5:$C$1073))*(C_A04b!L$5:L$1073))+SUM(($D$680=(C_A04b!$B$5:$B$1073))*($M1139=(C_A04b!$C$5:$C$1073))*(C_A04b!L$5:L$1073))</f>
        <v>0.23539542857099999</v>
      </c>
      <c r="L1139" s="287"/>
      <c r="M1139" s="295" t="s">
        <v>282</v>
      </c>
      <c r="N1139" s="17"/>
      <c r="O1139" s="17"/>
    </row>
    <row r="1140" spans="2:15" x14ac:dyDescent="0.2">
      <c r="B1140" s="218" t="s">
        <v>548</v>
      </c>
      <c r="C1140" s="72">
        <f t="array" ref="C1140">SUM(($B1140=(C_A04b!$B$5:$B$1073))*($M1140=(C_A04b!$C$5:$C$1073))*(C_A04b!D$5:D$1073))+SUM(($C$680=(C_A04b!$B$5:$B$1073))*($M1140=(C_A04b!$C$5:$C$1073))*(C_A04b!D$5:D$1073))+SUM(($D$680=(C_A04b!$B$5:$B$1073))*($M1140=(C_A04b!$C$5:$C$1073))*(C_A04b!D$5:D$1073))</f>
        <v>181.24797746831899</v>
      </c>
      <c r="D1140" s="72">
        <f t="array" ref="D1140">SUM(($B1140=(C_A04b!$B$5:$B$1073))*($M1140=(C_A04b!$C$5:$C$1073))*(C_A04b!E$5:E$1073))+SUM(($C$680=(C_A04b!$B$5:$B$1073))*($M1140=(C_A04b!$C$5:$C$1073))*(C_A04b!E$5:E$1073))+SUM(($D$680=(C_A04b!$B$5:$B$1073))*($M1140=(C_A04b!$C$5:$C$1073))*(C_A04b!E$5:E$1073))</f>
        <v>14.8014405</v>
      </c>
      <c r="E1140" s="72">
        <f t="array" ref="E1140">SUM(($B1140=(C_A04b!$B$5:$B$1073))*($M1140=(C_A04b!$C$5:$C$1073))*(C_A04b!F$5:F$1073))+SUM(($C$680=(C_A04b!$B$5:$B$1073))*($M1140=(C_A04b!$C$5:$C$1073))*(C_A04b!F$5:F$1073))+SUM(($D$680=(C_A04b!$B$5:$B$1073))*($M1140=(C_A04b!$C$5:$C$1073))*(C_A04b!F$5:F$1073))</f>
        <v>14.8014405</v>
      </c>
      <c r="F1140" s="72">
        <f t="array" ref="F1140">SUM(($B1140=(C_A04b!$B$5:$B$1073))*($M1140=(C_A04b!$C$5:$C$1073))*(C_A04b!G$5:G$1073))+SUM(($C$680=(C_A04b!$B$5:$B$1073))*($M1140=(C_A04b!$C$5:$C$1073))*(C_A04b!G$5:G$1073))+SUM(($D$680=(C_A04b!$B$5:$B$1073))*($M1140=(C_A04b!$C$5:$C$1073))*(C_A04b!G$5:G$1073))</f>
        <v>13.765623321428</v>
      </c>
      <c r="G1140" s="72">
        <f t="array" ref="G1140">SUM(($B1140=(C_A04b!$B$5:$B$1073))*($M1140=(C_A04b!$C$5:$C$1073))*(C_A04b!H$5:H$1073))+SUM(($C$680=(C_A04b!$B$5:$B$1073))*($M1140=(C_A04b!$C$5:$C$1073))*(C_A04b!H$5:H$1073))+SUM(($D$680=(C_A04b!$B$5:$B$1073))*($M1140=(C_A04b!$C$5:$C$1073))*(C_A04b!H$5:H$1073))</f>
        <v>12.729806142857001</v>
      </c>
      <c r="H1140" s="72">
        <f t="array" ref="H1140">SUM(($B1140=(C_A04b!$B$5:$B$1073))*($M1140=(C_A04b!$C$5:$C$1073))*(C_A04b!I$5:I$1073))+SUM(($C$680=(C_A04b!$B$5:$B$1073))*($M1140=(C_A04b!$C$5:$C$1073))*(C_A04b!I$5:I$1073))+SUM(($D$680=(C_A04b!$B$5:$B$1073))*($M1140=(C_A04b!$C$5:$C$1073))*(C_A04b!I$5:I$1073))</f>
        <v>11.693988964286</v>
      </c>
      <c r="I1140" s="72">
        <f t="array" ref="I1140">SUM(($B1140=(C_A04b!$B$5:$B$1073))*($M1140=(C_A04b!$C$5:$C$1073))*(C_A04b!J$5:J$1073))+SUM(($C$680=(C_A04b!$B$5:$B$1073))*($M1140=(C_A04b!$C$5:$C$1073))*(C_A04b!J$5:J$1073))+SUM(($D$680=(C_A04b!$B$5:$B$1073))*($M1140=(C_A04b!$C$5:$C$1073))*(C_A04b!J$5:J$1073))</f>
        <v>10.658171785714</v>
      </c>
      <c r="J1140" s="72">
        <f t="array" ref="J1140">SUM(($B1140=(C_A04b!$B$5:$B$1073))*($M1140=(C_A04b!$C$5:$C$1073))*(C_A04b!K$5:K$1073))+SUM(($C$680=(C_A04b!$B$5:$B$1073))*($M1140=(C_A04b!$C$5:$C$1073))*(C_A04b!K$5:K$1073))+SUM(($D$680=(C_A04b!$B$5:$B$1073))*($M1140=(C_A04b!$C$5:$C$1073))*(C_A04b!K$5:K$1073))</f>
        <v>9.6223546071430004</v>
      </c>
      <c r="K1140" s="72">
        <f t="array" ref="K1140">SUM(($B1140=(C_A04b!$B$5:$B$1073))*($M1140=(C_A04b!$C$5:$C$1073))*(C_A04b!L$5:L$1073))+SUM(($C$680=(C_A04b!$B$5:$B$1073))*($M1140=(C_A04b!$C$5:$C$1073))*(C_A04b!L$5:L$1073))+SUM(($D$680=(C_A04b!$B$5:$B$1073))*($M1140=(C_A04b!$C$5:$C$1073))*(C_A04b!L$5:L$1073))</f>
        <v>8.5865374285710008</v>
      </c>
      <c r="L1140" s="287"/>
      <c r="M1140" s="295" t="s">
        <v>282</v>
      </c>
      <c r="N1140" s="17"/>
      <c r="O1140" s="17"/>
    </row>
    <row r="1141" spans="2:15" x14ac:dyDescent="0.2">
      <c r="B1141" s="218" t="s">
        <v>549</v>
      </c>
      <c r="C1141" s="72">
        <f t="array" ref="C1141">SUM(($B1141=(C_A04b!$B$5:$B$1073))*($M1141=(C_A04b!$C$5:$C$1073))*(C_A04b!D$5:D$1073))+SUM(($C$680=(C_A04b!$B$5:$B$1073))*($M1141=(C_A04b!$C$5:$C$1073))*(C_A04b!D$5:D$1073))+SUM(($D$680=(C_A04b!$B$5:$B$1073))*($M1141=(C_A04b!$C$5:$C$1073))*(C_A04b!D$5:D$1073))</f>
        <v>24.261295307830999</v>
      </c>
      <c r="D1141" s="72">
        <f t="array" ref="D1141">SUM(($B1141=(C_A04b!$B$5:$B$1073))*($M1141=(C_A04b!$C$5:$C$1073))*(C_A04b!E$5:E$1073))+SUM(($C$680=(C_A04b!$B$5:$B$1073))*($M1141=(C_A04b!$C$5:$C$1073))*(C_A04b!E$5:E$1073))+SUM(($D$680=(C_A04b!$B$5:$B$1073))*($M1141=(C_A04b!$C$5:$C$1073))*(C_A04b!E$5:E$1073))</f>
        <v>0</v>
      </c>
      <c r="E1141" s="72">
        <f t="array" ref="E1141">SUM(($B1141=(C_A04b!$B$5:$B$1073))*($M1141=(C_A04b!$C$5:$C$1073))*(C_A04b!F$5:F$1073))+SUM(($C$680=(C_A04b!$B$5:$B$1073))*($M1141=(C_A04b!$C$5:$C$1073))*(C_A04b!F$5:F$1073))+SUM(($D$680=(C_A04b!$B$5:$B$1073))*($M1141=(C_A04b!$C$5:$C$1073))*(C_A04b!F$5:F$1073))</f>
        <v>0</v>
      </c>
      <c r="F1141" s="72">
        <f t="array" ref="F1141">SUM(($B1141=(C_A04b!$B$5:$B$1073))*($M1141=(C_A04b!$C$5:$C$1073))*(C_A04b!G$5:G$1073))+SUM(($C$680=(C_A04b!$B$5:$B$1073))*($M1141=(C_A04b!$C$5:$C$1073))*(C_A04b!G$5:G$1073))+SUM(($D$680=(C_A04b!$B$5:$B$1073))*($M1141=(C_A04b!$C$5:$C$1073))*(C_A04b!G$5:G$1073))</f>
        <v>0</v>
      </c>
      <c r="G1141" s="72">
        <f t="array" ref="G1141">SUM(($B1141=(C_A04b!$B$5:$B$1073))*($M1141=(C_A04b!$C$5:$C$1073))*(C_A04b!H$5:H$1073))+SUM(($C$680=(C_A04b!$B$5:$B$1073))*($M1141=(C_A04b!$C$5:$C$1073))*(C_A04b!H$5:H$1073))+SUM(($D$680=(C_A04b!$B$5:$B$1073))*($M1141=(C_A04b!$C$5:$C$1073))*(C_A04b!H$5:H$1073))</f>
        <v>0</v>
      </c>
      <c r="H1141" s="72">
        <f t="array" ref="H1141">SUM(($B1141=(C_A04b!$B$5:$B$1073))*($M1141=(C_A04b!$C$5:$C$1073))*(C_A04b!I$5:I$1073))+SUM(($C$680=(C_A04b!$B$5:$B$1073))*($M1141=(C_A04b!$C$5:$C$1073))*(C_A04b!I$5:I$1073))+SUM(($D$680=(C_A04b!$B$5:$B$1073))*($M1141=(C_A04b!$C$5:$C$1073))*(C_A04b!I$5:I$1073))</f>
        <v>0</v>
      </c>
      <c r="I1141" s="72">
        <f t="array" ref="I1141">SUM(($B1141=(C_A04b!$B$5:$B$1073))*($M1141=(C_A04b!$C$5:$C$1073))*(C_A04b!J$5:J$1073))+SUM(($C$680=(C_A04b!$B$5:$B$1073))*($M1141=(C_A04b!$C$5:$C$1073))*(C_A04b!J$5:J$1073))+SUM(($D$680=(C_A04b!$B$5:$B$1073))*($M1141=(C_A04b!$C$5:$C$1073))*(C_A04b!J$5:J$1073))</f>
        <v>0</v>
      </c>
      <c r="J1141" s="72">
        <f t="array" ref="J1141">SUM(($B1141=(C_A04b!$B$5:$B$1073))*($M1141=(C_A04b!$C$5:$C$1073))*(C_A04b!K$5:K$1073))+SUM(($C$680=(C_A04b!$B$5:$B$1073))*($M1141=(C_A04b!$C$5:$C$1073))*(C_A04b!K$5:K$1073))+SUM(($D$680=(C_A04b!$B$5:$B$1073))*($M1141=(C_A04b!$C$5:$C$1073))*(C_A04b!K$5:K$1073))</f>
        <v>0</v>
      </c>
      <c r="K1141" s="72">
        <f t="array" ref="K1141">SUM(($B1141=(C_A04b!$B$5:$B$1073))*($M1141=(C_A04b!$C$5:$C$1073))*(C_A04b!L$5:L$1073))+SUM(($C$680=(C_A04b!$B$5:$B$1073))*($M1141=(C_A04b!$C$5:$C$1073))*(C_A04b!L$5:L$1073))+SUM(($D$680=(C_A04b!$B$5:$B$1073))*($M1141=(C_A04b!$C$5:$C$1073))*(C_A04b!L$5:L$1073))</f>
        <v>0</v>
      </c>
      <c r="L1141" s="287"/>
      <c r="M1141" s="295" t="s">
        <v>282</v>
      </c>
      <c r="N1141" s="17"/>
      <c r="O1141" s="17"/>
    </row>
    <row r="1142" spans="2:15" x14ac:dyDescent="0.2">
      <c r="B1142" s="218" t="s">
        <v>550</v>
      </c>
      <c r="C1142" s="72">
        <f t="array" ref="C1142">SUM(($B1142=(C_A04b!$B$5:$B$1073))*($M1142=(C_A04b!$C$5:$C$1073))*(C_A04b!D$5:D$1073))+SUM(($C$680=(C_A04b!$B$5:$B$1073))*($M1142=(C_A04b!$C$5:$C$1073))*(C_A04b!D$5:D$1073))+SUM(($D$680=(C_A04b!$B$5:$B$1073))*($M1142=(C_A04b!$C$5:$C$1073))*(C_A04b!D$5:D$1073))</f>
        <v>88.861260437086003</v>
      </c>
      <c r="D1142" s="72">
        <f t="array" ref="D1142">SUM(($B1142=(C_A04b!$B$5:$B$1073))*($M1142=(C_A04b!$C$5:$C$1073))*(C_A04b!E$5:E$1073))+SUM(($C$680=(C_A04b!$B$5:$B$1073))*($M1142=(C_A04b!$C$5:$C$1073))*(C_A04b!E$5:E$1073))+SUM(($D$680=(C_A04b!$B$5:$B$1073))*($M1142=(C_A04b!$C$5:$C$1073))*(C_A04b!E$5:E$1073))</f>
        <v>1.246324625</v>
      </c>
      <c r="E1142" s="72">
        <f t="array" ref="E1142">SUM(($B1142=(C_A04b!$B$5:$B$1073))*($M1142=(C_A04b!$C$5:$C$1073))*(C_A04b!F$5:F$1073))+SUM(($C$680=(C_A04b!$B$5:$B$1073))*($M1142=(C_A04b!$C$5:$C$1073))*(C_A04b!F$5:F$1073))+SUM(($D$680=(C_A04b!$B$5:$B$1073))*($M1142=(C_A04b!$C$5:$C$1073))*(C_A04b!F$5:F$1073))</f>
        <v>1.246324625</v>
      </c>
      <c r="F1142" s="72">
        <f t="array" ref="F1142">SUM(($B1142=(C_A04b!$B$5:$B$1073))*($M1142=(C_A04b!$C$5:$C$1073))*(C_A04b!G$5:G$1073))+SUM(($C$680=(C_A04b!$B$5:$B$1073))*($M1142=(C_A04b!$C$5:$C$1073))*(C_A04b!G$5:G$1073))+SUM(($D$680=(C_A04b!$B$5:$B$1073))*($M1142=(C_A04b!$C$5:$C$1073))*(C_A04b!G$5:G$1073))</f>
        <v>1.1858728660710001</v>
      </c>
      <c r="G1142" s="72">
        <f t="array" ref="G1142">SUM(($B1142=(C_A04b!$B$5:$B$1073))*($M1142=(C_A04b!$C$5:$C$1073))*(C_A04b!H$5:H$1073))+SUM(($C$680=(C_A04b!$B$5:$B$1073))*($M1142=(C_A04b!$C$5:$C$1073))*(C_A04b!H$5:H$1073))+SUM(($D$680=(C_A04b!$B$5:$B$1073))*($M1142=(C_A04b!$C$5:$C$1073))*(C_A04b!H$5:H$1073))</f>
        <v>1.125421107143</v>
      </c>
      <c r="H1142" s="72">
        <f t="array" ref="H1142">SUM(($B1142=(C_A04b!$B$5:$B$1073))*($M1142=(C_A04b!$C$5:$C$1073))*(C_A04b!I$5:I$1073))+SUM(($C$680=(C_A04b!$B$5:$B$1073))*($M1142=(C_A04b!$C$5:$C$1073))*(C_A04b!I$5:I$1073))+SUM(($D$680=(C_A04b!$B$5:$B$1073))*($M1142=(C_A04b!$C$5:$C$1073))*(C_A04b!I$5:I$1073))</f>
        <v>1.0649693482139999</v>
      </c>
      <c r="I1142" s="72">
        <f t="array" ref="I1142">SUM(($B1142=(C_A04b!$B$5:$B$1073))*($M1142=(C_A04b!$C$5:$C$1073))*(C_A04b!J$5:J$1073))+SUM(($C$680=(C_A04b!$B$5:$B$1073))*($M1142=(C_A04b!$C$5:$C$1073))*(C_A04b!J$5:J$1073))+SUM(($D$680=(C_A04b!$B$5:$B$1073))*($M1142=(C_A04b!$C$5:$C$1073))*(C_A04b!J$5:J$1073))</f>
        <v>1.0045175892860001</v>
      </c>
      <c r="J1142" s="72">
        <f t="array" ref="J1142">SUM(($B1142=(C_A04b!$B$5:$B$1073))*($M1142=(C_A04b!$C$5:$C$1073))*(C_A04b!K$5:K$1073))+SUM(($C$680=(C_A04b!$B$5:$B$1073))*($M1142=(C_A04b!$C$5:$C$1073))*(C_A04b!K$5:K$1073))+SUM(($D$680=(C_A04b!$B$5:$B$1073))*($M1142=(C_A04b!$C$5:$C$1073))*(C_A04b!K$5:K$1073))</f>
        <v>0.94406583035699998</v>
      </c>
      <c r="K1142" s="72">
        <f t="array" ref="K1142">SUM(($B1142=(C_A04b!$B$5:$B$1073))*($M1142=(C_A04b!$C$5:$C$1073))*(C_A04b!L$5:L$1073))+SUM(($C$680=(C_A04b!$B$5:$B$1073))*($M1142=(C_A04b!$C$5:$C$1073))*(C_A04b!L$5:L$1073))+SUM(($D$680=(C_A04b!$B$5:$B$1073))*($M1142=(C_A04b!$C$5:$C$1073))*(C_A04b!L$5:L$1073))</f>
        <v>0.88361407142899995</v>
      </c>
      <c r="L1142" s="287"/>
      <c r="M1142" s="295" t="s">
        <v>282</v>
      </c>
      <c r="N1142" s="17"/>
      <c r="O1142" s="17"/>
    </row>
    <row r="1143" spans="2:15" x14ac:dyDescent="0.2">
      <c r="B1143" s="218" t="s">
        <v>551</v>
      </c>
      <c r="C1143" s="72">
        <f t="array" ref="C1143">SUM(($B1143=(C_A04b!$B$5:$B$1073))*($M1143=(C_A04b!$C$5:$C$1073))*(C_A04b!D$5:D$1073))+SUM(($C$680=(C_A04b!$B$5:$B$1073))*($M1143=(C_A04b!$C$5:$C$1073))*(C_A04b!D$5:D$1073))+SUM(($D$680=(C_A04b!$B$5:$B$1073))*($M1143=(C_A04b!$C$5:$C$1073))*(C_A04b!D$5:D$1073))</f>
        <v>0</v>
      </c>
      <c r="D1143" s="72">
        <f t="array" ref="D1143">SUM(($B1143=(C_A04b!$B$5:$B$1073))*($M1143=(C_A04b!$C$5:$C$1073))*(C_A04b!E$5:E$1073))+SUM(($C$680=(C_A04b!$B$5:$B$1073))*($M1143=(C_A04b!$C$5:$C$1073))*(C_A04b!E$5:E$1073))+SUM(($D$680=(C_A04b!$B$5:$B$1073))*($M1143=(C_A04b!$C$5:$C$1073))*(C_A04b!E$5:E$1073))</f>
        <v>0</v>
      </c>
      <c r="E1143" s="72">
        <f t="array" ref="E1143">SUM(($B1143=(C_A04b!$B$5:$B$1073))*($M1143=(C_A04b!$C$5:$C$1073))*(C_A04b!F$5:F$1073))+SUM(($C$680=(C_A04b!$B$5:$B$1073))*($M1143=(C_A04b!$C$5:$C$1073))*(C_A04b!F$5:F$1073))+SUM(($D$680=(C_A04b!$B$5:$B$1073))*($M1143=(C_A04b!$C$5:$C$1073))*(C_A04b!F$5:F$1073))</f>
        <v>0</v>
      </c>
      <c r="F1143" s="72">
        <f t="array" ref="F1143">SUM(($B1143=(C_A04b!$B$5:$B$1073))*($M1143=(C_A04b!$C$5:$C$1073))*(C_A04b!G$5:G$1073))+SUM(($C$680=(C_A04b!$B$5:$B$1073))*($M1143=(C_A04b!$C$5:$C$1073))*(C_A04b!G$5:G$1073))+SUM(($D$680=(C_A04b!$B$5:$B$1073))*($M1143=(C_A04b!$C$5:$C$1073))*(C_A04b!G$5:G$1073))</f>
        <v>0</v>
      </c>
      <c r="G1143" s="72">
        <f t="array" ref="G1143">SUM(($B1143=(C_A04b!$B$5:$B$1073))*($M1143=(C_A04b!$C$5:$C$1073))*(C_A04b!H$5:H$1073))+SUM(($C$680=(C_A04b!$B$5:$B$1073))*($M1143=(C_A04b!$C$5:$C$1073))*(C_A04b!H$5:H$1073))+SUM(($D$680=(C_A04b!$B$5:$B$1073))*($M1143=(C_A04b!$C$5:$C$1073))*(C_A04b!H$5:H$1073))</f>
        <v>0</v>
      </c>
      <c r="H1143" s="72">
        <f t="array" ref="H1143">SUM(($B1143=(C_A04b!$B$5:$B$1073))*($M1143=(C_A04b!$C$5:$C$1073))*(C_A04b!I$5:I$1073))+SUM(($C$680=(C_A04b!$B$5:$B$1073))*($M1143=(C_A04b!$C$5:$C$1073))*(C_A04b!I$5:I$1073))+SUM(($D$680=(C_A04b!$B$5:$B$1073))*($M1143=(C_A04b!$C$5:$C$1073))*(C_A04b!I$5:I$1073))</f>
        <v>0</v>
      </c>
      <c r="I1143" s="72">
        <f t="array" ref="I1143">SUM(($B1143=(C_A04b!$B$5:$B$1073))*($M1143=(C_A04b!$C$5:$C$1073))*(C_A04b!J$5:J$1073))+SUM(($C$680=(C_A04b!$B$5:$B$1073))*($M1143=(C_A04b!$C$5:$C$1073))*(C_A04b!J$5:J$1073))+SUM(($D$680=(C_A04b!$B$5:$B$1073))*($M1143=(C_A04b!$C$5:$C$1073))*(C_A04b!J$5:J$1073))</f>
        <v>0</v>
      </c>
      <c r="J1143" s="72">
        <f t="array" ref="J1143">SUM(($B1143=(C_A04b!$B$5:$B$1073))*($M1143=(C_A04b!$C$5:$C$1073))*(C_A04b!K$5:K$1073))+SUM(($C$680=(C_A04b!$B$5:$B$1073))*($M1143=(C_A04b!$C$5:$C$1073))*(C_A04b!K$5:K$1073))+SUM(($D$680=(C_A04b!$B$5:$B$1073))*($M1143=(C_A04b!$C$5:$C$1073))*(C_A04b!K$5:K$1073))</f>
        <v>0</v>
      </c>
      <c r="K1143" s="72">
        <f t="array" ref="K1143">SUM(($B1143=(C_A04b!$B$5:$B$1073))*($M1143=(C_A04b!$C$5:$C$1073))*(C_A04b!L$5:L$1073))+SUM(($C$680=(C_A04b!$B$5:$B$1073))*($M1143=(C_A04b!$C$5:$C$1073))*(C_A04b!L$5:L$1073))+SUM(($D$680=(C_A04b!$B$5:$B$1073))*($M1143=(C_A04b!$C$5:$C$1073))*(C_A04b!L$5:L$1073))</f>
        <v>0</v>
      </c>
      <c r="L1143" s="287"/>
      <c r="M1143" s="295" t="s">
        <v>282</v>
      </c>
      <c r="N1143" s="17"/>
      <c r="O1143" s="17"/>
    </row>
    <row r="1144" spans="2:15" x14ac:dyDescent="0.2">
      <c r="B1144" s="218" t="s">
        <v>552</v>
      </c>
      <c r="C1144" s="72">
        <f t="array" ref="C1144">SUM(($B1144=(C_A04b!$B$5:$B$1073))*($M1144=(C_A04b!$C$5:$C$1073))*(C_A04b!D$5:D$1073))+SUM(($C$680=(C_A04b!$B$5:$B$1073))*($M1144=(C_A04b!$C$5:$C$1073))*(C_A04b!D$5:D$1073))+SUM(($D$680=(C_A04b!$B$5:$B$1073))*($M1144=(C_A04b!$C$5:$C$1073))*(C_A04b!D$5:D$1073))</f>
        <v>0</v>
      </c>
      <c r="D1144" s="72">
        <f t="array" ref="D1144">SUM(($B1144=(C_A04b!$B$5:$B$1073))*($M1144=(C_A04b!$C$5:$C$1073))*(C_A04b!E$5:E$1073))+SUM(($C$680=(C_A04b!$B$5:$B$1073))*($M1144=(C_A04b!$C$5:$C$1073))*(C_A04b!E$5:E$1073))+SUM(($D$680=(C_A04b!$B$5:$B$1073))*($M1144=(C_A04b!$C$5:$C$1073))*(C_A04b!E$5:E$1073))</f>
        <v>0</v>
      </c>
      <c r="E1144" s="72">
        <f t="array" ref="E1144">SUM(($B1144=(C_A04b!$B$5:$B$1073))*($M1144=(C_A04b!$C$5:$C$1073))*(C_A04b!F$5:F$1073))+SUM(($C$680=(C_A04b!$B$5:$B$1073))*($M1144=(C_A04b!$C$5:$C$1073))*(C_A04b!F$5:F$1073))+SUM(($D$680=(C_A04b!$B$5:$B$1073))*($M1144=(C_A04b!$C$5:$C$1073))*(C_A04b!F$5:F$1073))</f>
        <v>0</v>
      </c>
      <c r="F1144" s="72">
        <f t="array" ref="F1144">SUM(($B1144=(C_A04b!$B$5:$B$1073))*($M1144=(C_A04b!$C$5:$C$1073))*(C_A04b!G$5:G$1073))+SUM(($C$680=(C_A04b!$B$5:$B$1073))*($M1144=(C_A04b!$C$5:$C$1073))*(C_A04b!G$5:G$1073))+SUM(($D$680=(C_A04b!$B$5:$B$1073))*($M1144=(C_A04b!$C$5:$C$1073))*(C_A04b!G$5:G$1073))</f>
        <v>0</v>
      </c>
      <c r="G1144" s="72">
        <f t="array" ref="G1144">SUM(($B1144=(C_A04b!$B$5:$B$1073))*($M1144=(C_A04b!$C$5:$C$1073))*(C_A04b!H$5:H$1073))+SUM(($C$680=(C_A04b!$B$5:$B$1073))*($M1144=(C_A04b!$C$5:$C$1073))*(C_A04b!H$5:H$1073))+SUM(($D$680=(C_A04b!$B$5:$B$1073))*($M1144=(C_A04b!$C$5:$C$1073))*(C_A04b!H$5:H$1073))</f>
        <v>0</v>
      </c>
      <c r="H1144" s="72">
        <f t="array" ref="H1144">SUM(($B1144=(C_A04b!$B$5:$B$1073))*($M1144=(C_A04b!$C$5:$C$1073))*(C_A04b!I$5:I$1073))+SUM(($C$680=(C_A04b!$B$5:$B$1073))*($M1144=(C_A04b!$C$5:$C$1073))*(C_A04b!I$5:I$1073))+SUM(($D$680=(C_A04b!$B$5:$B$1073))*($M1144=(C_A04b!$C$5:$C$1073))*(C_A04b!I$5:I$1073))</f>
        <v>0</v>
      </c>
      <c r="I1144" s="72">
        <f t="array" ref="I1144">SUM(($B1144=(C_A04b!$B$5:$B$1073))*($M1144=(C_A04b!$C$5:$C$1073))*(C_A04b!J$5:J$1073))+SUM(($C$680=(C_A04b!$B$5:$B$1073))*($M1144=(C_A04b!$C$5:$C$1073))*(C_A04b!J$5:J$1073))+SUM(($D$680=(C_A04b!$B$5:$B$1073))*($M1144=(C_A04b!$C$5:$C$1073))*(C_A04b!J$5:J$1073))</f>
        <v>0</v>
      </c>
      <c r="J1144" s="72">
        <f t="array" ref="J1144">SUM(($B1144=(C_A04b!$B$5:$B$1073))*($M1144=(C_A04b!$C$5:$C$1073))*(C_A04b!K$5:K$1073))+SUM(($C$680=(C_A04b!$B$5:$B$1073))*($M1144=(C_A04b!$C$5:$C$1073))*(C_A04b!K$5:K$1073))+SUM(($D$680=(C_A04b!$B$5:$B$1073))*($M1144=(C_A04b!$C$5:$C$1073))*(C_A04b!K$5:K$1073))</f>
        <v>0</v>
      </c>
      <c r="K1144" s="72">
        <f t="array" ref="K1144">SUM(($B1144=(C_A04b!$B$5:$B$1073))*($M1144=(C_A04b!$C$5:$C$1073))*(C_A04b!L$5:L$1073))+SUM(($C$680=(C_A04b!$B$5:$B$1073))*($M1144=(C_A04b!$C$5:$C$1073))*(C_A04b!L$5:L$1073))+SUM(($D$680=(C_A04b!$B$5:$B$1073))*($M1144=(C_A04b!$C$5:$C$1073))*(C_A04b!L$5:L$1073))</f>
        <v>0</v>
      </c>
      <c r="L1144" s="287"/>
      <c r="M1144" s="295" t="s">
        <v>282</v>
      </c>
      <c r="N1144" s="17"/>
      <c r="O1144" s="17"/>
    </row>
    <row r="1145" spans="2:15" x14ac:dyDescent="0.2">
      <c r="B1145" s="218"/>
      <c r="C1145" s="72"/>
      <c r="D1145" s="72"/>
      <c r="E1145" s="72"/>
      <c r="F1145" s="72"/>
      <c r="G1145" s="72"/>
      <c r="H1145" s="72"/>
      <c r="I1145" s="72"/>
      <c r="J1145" s="72"/>
      <c r="K1145" s="72"/>
      <c r="L1145" s="287"/>
      <c r="M1145" s="295" t="s">
        <v>282</v>
      </c>
      <c r="N1145" s="17"/>
      <c r="O1145" s="17"/>
    </row>
    <row r="1146" spans="2:15" x14ac:dyDescent="0.2">
      <c r="B1146" s="218"/>
      <c r="C1146" s="72"/>
      <c r="D1146" s="72"/>
      <c r="E1146" s="72"/>
      <c r="F1146" s="72"/>
      <c r="G1146" s="72"/>
      <c r="H1146" s="72"/>
      <c r="I1146" s="72"/>
      <c r="J1146" s="72"/>
      <c r="K1146" s="72"/>
      <c r="L1146" s="287"/>
      <c r="M1146" s="295" t="s">
        <v>282</v>
      </c>
      <c r="N1146" s="17"/>
      <c r="O1146" s="17"/>
    </row>
    <row r="1147" spans="2:15" x14ac:dyDescent="0.2">
      <c r="B1147" s="218"/>
      <c r="C1147" s="72"/>
      <c r="D1147" s="72"/>
      <c r="E1147" s="72"/>
      <c r="F1147" s="72"/>
      <c r="G1147" s="72"/>
      <c r="H1147" s="72"/>
      <c r="I1147" s="72"/>
      <c r="J1147" s="72"/>
      <c r="K1147" s="72"/>
      <c r="L1147" s="287"/>
      <c r="M1147" s="295" t="s">
        <v>282</v>
      </c>
      <c r="N1147" s="17"/>
      <c r="O1147" s="17"/>
    </row>
    <row r="1148" spans="2:15" x14ac:dyDescent="0.2">
      <c r="B1148" s="218"/>
      <c r="C1148" s="72"/>
      <c r="D1148" s="72"/>
      <c r="E1148" s="72"/>
      <c r="F1148" s="72"/>
      <c r="G1148" s="72"/>
      <c r="H1148" s="72"/>
      <c r="I1148" s="72"/>
      <c r="J1148" s="72"/>
      <c r="K1148" s="72"/>
      <c r="L1148" s="287"/>
      <c r="M1148" s="295" t="s">
        <v>282</v>
      </c>
      <c r="N1148" s="17"/>
      <c r="O1148" s="17"/>
    </row>
    <row r="1149" spans="2:15" x14ac:dyDescent="0.2">
      <c r="B1149" s="218"/>
      <c r="C1149" s="72"/>
      <c r="D1149" s="72"/>
      <c r="E1149" s="72"/>
      <c r="F1149" s="72"/>
      <c r="G1149" s="72"/>
      <c r="H1149" s="72"/>
      <c r="I1149" s="72"/>
      <c r="J1149" s="72"/>
      <c r="K1149" s="72"/>
      <c r="L1149" s="287"/>
      <c r="M1149" s="295" t="s">
        <v>282</v>
      </c>
      <c r="N1149" s="17"/>
      <c r="O1149" s="17"/>
    </row>
    <row r="1150" spans="2:15" x14ac:dyDescent="0.2">
      <c r="B1150" s="106" t="s">
        <v>10</v>
      </c>
      <c r="C1150" s="107">
        <f>SUM(C1134:C1149)</f>
        <v>1028.0699473377608</v>
      </c>
      <c r="D1150" s="107">
        <f t="shared" ref="D1150:K1150" si="143">SUM(D1134:D1149)</f>
        <v>2897.5220658325161</v>
      </c>
      <c r="E1150" s="107">
        <f t="shared" si="143"/>
        <v>3359.2998981020551</v>
      </c>
      <c r="F1150" s="107">
        <f t="shared" si="143"/>
        <v>4036.6343346245826</v>
      </c>
      <c r="G1150" s="107">
        <f t="shared" si="143"/>
        <v>4104.2590365694341</v>
      </c>
      <c r="H1150" s="107">
        <f t="shared" si="143"/>
        <v>3696.179676456723</v>
      </c>
      <c r="I1150" s="107">
        <f t="shared" si="143"/>
        <v>3816.1354772370469</v>
      </c>
      <c r="J1150" s="107">
        <f t="shared" si="143"/>
        <v>3864.5217039526638</v>
      </c>
      <c r="K1150" s="107">
        <f t="shared" si="143"/>
        <v>3431.1613975573546</v>
      </c>
      <c r="L1150" s="183"/>
      <c r="N1150" s="17"/>
      <c r="O1150" s="17"/>
    </row>
    <row r="1154" spans="2:12" x14ac:dyDescent="0.2">
      <c r="B1154" s="363" t="s">
        <v>560</v>
      </c>
      <c r="C1154" s="354"/>
      <c r="D1154" s="354"/>
      <c r="E1154" s="354"/>
      <c r="F1154" s="354"/>
      <c r="G1154" s="354"/>
      <c r="H1154" s="354"/>
      <c r="I1154" s="354"/>
      <c r="J1154" s="354"/>
      <c r="K1154" s="354"/>
      <c r="L1154" s="355"/>
    </row>
    <row r="1155" spans="2:12" x14ac:dyDescent="0.2">
      <c r="B1155" s="354" t="s">
        <v>0</v>
      </c>
      <c r="C1155" s="354"/>
      <c r="D1155" s="354"/>
      <c r="E1155" s="354"/>
      <c r="F1155" s="354"/>
      <c r="G1155" s="354"/>
      <c r="H1155" s="354"/>
      <c r="I1155" s="354"/>
      <c r="J1155" s="354"/>
      <c r="K1155" s="354"/>
      <c r="L1155" s="355"/>
    </row>
    <row r="1156" spans="2:12" x14ac:dyDescent="0.2">
      <c r="B1156" s="354" t="s">
        <v>71</v>
      </c>
      <c r="C1156" s="354">
        <v>2010</v>
      </c>
      <c r="D1156" s="354">
        <v>2015</v>
      </c>
      <c r="E1156" s="354">
        <v>2020</v>
      </c>
      <c r="F1156" s="354">
        <v>2025</v>
      </c>
      <c r="G1156" s="354">
        <v>2030</v>
      </c>
      <c r="H1156" s="354">
        <v>2035</v>
      </c>
      <c r="I1156" s="354">
        <v>2040</v>
      </c>
      <c r="J1156" s="354">
        <v>2045</v>
      </c>
      <c r="K1156" s="354">
        <v>2050</v>
      </c>
      <c r="L1156" s="355"/>
    </row>
    <row r="1157" spans="2:12" x14ac:dyDescent="0.2">
      <c r="B1157" s="354" t="s">
        <v>542</v>
      </c>
      <c r="C1157" s="354">
        <v>2004.2125161451399</v>
      </c>
      <c r="D1157" s="354">
        <v>51738.296076218903</v>
      </c>
      <c r="E1157" s="354">
        <v>98514.381754579896</v>
      </c>
      <c r="F1157" s="354">
        <v>113466.526434176</v>
      </c>
      <c r="G1157" s="354">
        <v>121425.896541858</v>
      </c>
      <c r="H1157" s="354">
        <v>128691.78431008301</v>
      </c>
      <c r="I1157" s="354">
        <v>131906.83401863501</v>
      </c>
      <c r="J1157" s="354">
        <v>144801.804608493</v>
      </c>
      <c r="K1157" s="354">
        <v>155591.07405122599</v>
      </c>
      <c r="L1157" s="355"/>
    </row>
    <row r="1158" spans="2:12" x14ac:dyDescent="0.2">
      <c r="B1158" s="354" t="s">
        <v>543</v>
      </c>
      <c r="C1158" s="354">
        <v>5111.3546128806302</v>
      </c>
      <c r="D1158" s="354">
        <v>176629.79555959301</v>
      </c>
      <c r="E1158" s="354">
        <v>259684.26231130099</v>
      </c>
      <c r="F1158" s="354">
        <v>284555.08440998301</v>
      </c>
      <c r="G1158" s="354">
        <v>305070.592852537</v>
      </c>
      <c r="H1158" s="354">
        <v>314892.00258917297</v>
      </c>
      <c r="I1158" s="354">
        <v>320637.71817225899</v>
      </c>
      <c r="J1158" s="354">
        <v>333075.35990315501</v>
      </c>
      <c r="K1158" s="354">
        <v>343441.891592581</v>
      </c>
      <c r="L1158" s="355"/>
    </row>
    <row r="1159" spans="2:12" x14ac:dyDescent="0.2">
      <c r="B1159" s="354" t="s">
        <v>544</v>
      </c>
      <c r="C1159" s="354">
        <v>2068.2330054481799</v>
      </c>
      <c r="D1159" s="354">
        <v>83713.288845038507</v>
      </c>
      <c r="E1159" s="354">
        <v>172223.93079327399</v>
      </c>
      <c r="F1159" s="354">
        <v>193494.11812952301</v>
      </c>
      <c r="G1159" s="354">
        <v>199596.650175046</v>
      </c>
      <c r="H1159" s="354">
        <v>222909.00660752199</v>
      </c>
      <c r="I1159" s="354">
        <v>217077.760213898</v>
      </c>
      <c r="J1159" s="354">
        <v>228762.22828005801</v>
      </c>
      <c r="K1159" s="354">
        <v>233153.37189163399</v>
      </c>
      <c r="L1159" s="355"/>
    </row>
    <row r="1160" spans="2:12" x14ac:dyDescent="0.2">
      <c r="B1160" s="354" t="s">
        <v>545</v>
      </c>
      <c r="C1160" s="354">
        <v>1621.28033113688</v>
      </c>
      <c r="D1160" s="354">
        <v>53669.853142892498</v>
      </c>
      <c r="E1160" s="354">
        <v>108297.441949926</v>
      </c>
      <c r="F1160" s="354">
        <v>123161.30645791499</v>
      </c>
      <c r="G1160" s="354">
        <v>128470.757472262</v>
      </c>
      <c r="H1160" s="354">
        <v>139528.85978767599</v>
      </c>
      <c r="I1160" s="354">
        <v>139748.17458621401</v>
      </c>
      <c r="J1160" s="354">
        <v>147896.08064078199</v>
      </c>
      <c r="K1160" s="354">
        <v>155342.93120321201</v>
      </c>
      <c r="L1160" s="355"/>
    </row>
    <row r="1161" spans="2:12" x14ac:dyDescent="0.2">
      <c r="B1161" s="354" t="s">
        <v>546</v>
      </c>
      <c r="C1161" s="354">
        <v>2622.2367615119701</v>
      </c>
      <c r="D1161" s="354">
        <v>110747.058348853</v>
      </c>
      <c r="E1161" s="354">
        <v>177003.39672219599</v>
      </c>
      <c r="F1161" s="354">
        <v>199349.24520508701</v>
      </c>
      <c r="G1161" s="354">
        <v>220879.85386871701</v>
      </c>
      <c r="H1161" s="354">
        <v>235495.244198492</v>
      </c>
      <c r="I1161" s="354">
        <v>252690.994978495</v>
      </c>
      <c r="J1161" s="354">
        <v>274974.84544270899</v>
      </c>
      <c r="K1161" s="354">
        <v>300606.124709611</v>
      </c>
      <c r="L1161" s="355"/>
    </row>
    <row r="1162" spans="2:12" x14ac:dyDescent="0.2">
      <c r="B1162" s="354" t="s">
        <v>547</v>
      </c>
      <c r="C1162" s="354">
        <v>3045.6099851986501</v>
      </c>
      <c r="D1162" s="354">
        <v>112960.779666638</v>
      </c>
      <c r="E1162" s="354">
        <v>173703.41933243</v>
      </c>
      <c r="F1162" s="354">
        <v>197449.48434165001</v>
      </c>
      <c r="G1162" s="354">
        <v>213995.717564238</v>
      </c>
      <c r="H1162" s="354">
        <v>229270.31512481801</v>
      </c>
      <c r="I1162" s="354">
        <v>236855.32247356401</v>
      </c>
      <c r="J1162" s="354">
        <v>243931.941811806</v>
      </c>
      <c r="K1162" s="354">
        <v>259325.93094675901</v>
      </c>
      <c r="L1162" s="355"/>
    </row>
    <row r="1163" spans="2:12" x14ac:dyDescent="0.2">
      <c r="B1163" s="354" t="s">
        <v>548</v>
      </c>
      <c r="C1163" s="354">
        <v>2876.9372553841299</v>
      </c>
      <c r="D1163" s="354">
        <v>65701.716238941197</v>
      </c>
      <c r="E1163" s="354">
        <v>114185.743026148</v>
      </c>
      <c r="F1163" s="354">
        <v>138505.559470651</v>
      </c>
      <c r="G1163" s="354">
        <v>158497.94825542299</v>
      </c>
      <c r="H1163" s="354">
        <v>174559.50560188</v>
      </c>
      <c r="I1163" s="354">
        <v>186350.317712327</v>
      </c>
      <c r="J1163" s="354">
        <v>193639.21566907701</v>
      </c>
      <c r="K1163" s="354">
        <v>211014.63232879201</v>
      </c>
      <c r="L1163" s="355"/>
    </row>
    <row r="1164" spans="2:12" x14ac:dyDescent="0.2">
      <c r="B1164" s="354" t="s">
        <v>549</v>
      </c>
      <c r="C1164" s="354">
        <v>2913.5190770986401</v>
      </c>
      <c r="D1164" s="354">
        <v>75078.642079292593</v>
      </c>
      <c r="E1164" s="354">
        <v>105424.94483196001</v>
      </c>
      <c r="F1164" s="354">
        <v>117071.006322321</v>
      </c>
      <c r="G1164" s="354">
        <v>120351.570752958</v>
      </c>
      <c r="H1164" s="354">
        <v>127304.226802558</v>
      </c>
      <c r="I1164" s="354">
        <v>124801.643250307</v>
      </c>
      <c r="J1164" s="354">
        <v>130788.484990128</v>
      </c>
      <c r="K1164" s="354">
        <v>138180.20761888399</v>
      </c>
      <c r="L1164" s="355"/>
    </row>
    <row r="1165" spans="2:12" x14ac:dyDescent="0.2">
      <c r="B1165" s="354" t="s">
        <v>550</v>
      </c>
      <c r="C1165" s="354">
        <v>2772.9678705587098</v>
      </c>
      <c r="D1165" s="354">
        <v>81192.019791649902</v>
      </c>
      <c r="E1165" s="354">
        <v>157504.300595562</v>
      </c>
      <c r="F1165" s="354">
        <v>210848.51516352899</v>
      </c>
      <c r="G1165" s="354">
        <v>247991.49926915701</v>
      </c>
      <c r="H1165" s="354">
        <v>271729.85948958201</v>
      </c>
      <c r="I1165" s="354">
        <v>285779.05936835503</v>
      </c>
      <c r="J1165" s="354">
        <v>310018.13902015903</v>
      </c>
      <c r="K1165" s="354">
        <v>330009.64102673001</v>
      </c>
      <c r="L1165" s="355"/>
    </row>
    <row r="1166" spans="2:12" x14ac:dyDescent="0.2">
      <c r="L1166" s="355"/>
    </row>
    <row r="1167" spans="2:12" x14ac:dyDescent="0.2">
      <c r="C1167" s="17">
        <f>SUM(C1157:C1164)</f>
        <v>22263.383544804223</v>
      </c>
      <c r="D1167" s="354">
        <f t="shared" ref="D1167:K1167" si="144">SUM(D1157:D1164)</f>
        <v>730239.4299574676</v>
      </c>
      <c r="E1167" s="354">
        <f t="shared" si="144"/>
        <v>1209037.5207218148</v>
      </c>
      <c r="F1167" s="354">
        <f t="shared" si="144"/>
        <v>1367052.3307713061</v>
      </c>
      <c r="G1167" s="354">
        <f t="shared" si="144"/>
        <v>1468288.9874830393</v>
      </c>
      <c r="H1167" s="354">
        <f t="shared" si="144"/>
        <v>1572650.9450222019</v>
      </c>
      <c r="I1167" s="354">
        <f t="shared" si="144"/>
        <v>1610068.7654056991</v>
      </c>
      <c r="J1167" s="354">
        <f t="shared" si="144"/>
        <v>1697869.9613462084</v>
      </c>
      <c r="K1167" s="354">
        <f t="shared" si="144"/>
        <v>1796656.1643426989</v>
      </c>
    </row>
    <row r="1170" spans="1:13" x14ac:dyDescent="0.2">
      <c r="A1170" s="2" t="s">
        <v>481</v>
      </c>
      <c r="B1170" s="277" t="s">
        <v>598</v>
      </c>
      <c r="C1170" s="14"/>
      <c r="D1170" s="14"/>
      <c r="E1170" s="14"/>
      <c r="F1170" s="14"/>
      <c r="G1170" s="14"/>
      <c r="H1170" s="14"/>
      <c r="I1170" s="14"/>
      <c r="J1170" s="14"/>
      <c r="K1170"/>
      <c r="L1170" s="355"/>
    </row>
    <row r="1171" spans="1:13" x14ac:dyDescent="0.2">
      <c r="A1171" s="354"/>
      <c r="B1171" s="217"/>
      <c r="C1171" s="359">
        <v>2010</v>
      </c>
      <c r="D1171" s="359">
        <v>2015</v>
      </c>
      <c r="E1171" s="359">
        <v>2020</v>
      </c>
      <c r="F1171" s="359">
        <v>2025</v>
      </c>
      <c r="G1171" s="359">
        <v>2030</v>
      </c>
      <c r="H1171" s="359">
        <v>2035</v>
      </c>
      <c r="I1171" s="359">
        <v>2040</v>
      </c>
      <c r="J1171" s="359">
        <v>2045</v>
      </c>
      <c r="K1171" s="359">
        <v>2050</v>
      </c>
      <c r="L1171" s="294"/>
    </row>
    <row r="1172" spans="1:13" x14ac:dyDescent="0.2">
      <c r="A1172" s="354"/>
      <c r="B1172" s="218" t="s">
        <v>542</v>
      </c>
      <c r="C1172" s="79">
        <f t="array" ref="C1172">SUM(($B1172=(C_A04a!$B$5:$B$1045))*($M1172=(C_A04a!$C$5:$C$1045))*(C_A04a!D$5:D$1045))+SUM(($C$662=(C_A04a!$B$5:$B$1045))*($M1172=(C_A04a!$C$5:$C$1045))*(C_A04a!D$5:D$1045))+SUM(($D$662=(C_A04a!$B$5:$B$1045))*($M1172=(C_A04a!$C$5:$C$1045))*(C_A04a!D$5:D$1045))</f>
        <v>30.668399999999998</v>
      </c>
      <c r="D1172" s="79">
        <f t="array" ref="D1172">SUM(($B1172=(C_A04a!$B$5:$B$1045))*($M1172=(C_A04a!$C$5:$C$1045))*(C_A04a!E$5:E$1045))+SUM(($C$662=(C_A04a!$B$5:$B$1045))*($M1172=(C_A04a!$C$5:$C$1045))*(C_A04a!E$5:E$1045))+SUM(($D$662=(C_A04a!$B$5:$B$1045))*($M1172=(C_A04a!$C$5:$C$1045))*(C_A04a!E$5:E$1045))</f>
        <v>28.336410000000001</v>
      </c>
      <c r="E1172" s="79">
        <f t="array" ref="E1172">SUM(($B1172=(C_A04a!$B$5:$B$1045))*($M1172=(C_A04a!$C$5:$C$1045))*(C_A04a!F$5:F$1045))+SUM(($C$662=(C_A04a!$B$5:$B$1045))*($M1172=(C_A04a!$C$5:$C$1045))*(C_A04a!F$5:F$1045))+SUM(($D$662=(C_A04a!$B$5:$B$1045))*($M1172=(C_A04a!$C$5:$C$1045))*(C_A04a!F$5:F$1045))</f>
        <v>28.336410000000001</v>
      </c>
      <c r="F1172" s="79">
        <f t="array" ref="F1172">SUM(($B1172=(C_A04a!$B$5:$B$1045))*($M1172=(C_A04a!$C$5:$C$1045))*(C_A04a!G$5:G$1045))+SUM(($C$662=(C_A04a!$B$5:$B$1045))*($M1172=(C_A04a!$C$5:$C$1045))*(C_A04a!G$5:G$1045))+SUM(($D$662=(C_A04a!$B$5:$B$1045))*($M1172=(C_A04a!$C$5:$C$1045))*(C_A04a!G$5:G$1045))</f>
        <v>27.522539999999999</v>
      </c>
      <c r="G1172" s="79">
        <f t="array" ref="G1172">SUM(($B1172=(C_A04a!$B$5:$B$1045))*($M1172=(C_A04a!$C$5:$C$1045))*(C_A04a!H$5:H$1045))+SUM(($C$662=(C_A04a!$B$5:$B$1045))*($M1172=(C_A04a!$C$5:$C$1045))*(C_A04a!H$5:H$1045))+SUM(($D$662=(C_A04a!$B$5:$B$1045))*($M1172=(C_A04a!$C$5:$C$1045))*(C_A04a!H$5:H$1045))</f>
        <v>17.250975</v>
      </c>
      <c r="H1172" s="79">
        <f t="array" ref="H1172">SUM(($B1172=(C_A04a!$B$5:$B$1045))*($M1172=(C_A04a!$C$5:$C$1045))*(C_A04a!I$5:I$1045))+SUM(($C$662=(C_A04a!$B$5:$B$1045))*($M1172=(C_A04a!$C$5:$C$1045))*(C_A04a!I$5:I$1045))+SUM(($D$662=(C_A04a!$B$5:$B$1045))*($M1172=(C_A04a!$C$5:$C$1045))*(C_A04a!I$5:I$1045))</f>
        <v>26.951174999999999</v>
      </c>
      <c r="I1172" s="79">
        <f t="array" ref="I1172">SUM(($B1172=(C_A04a!$B$5:$B$1045))*($M1172=(C_A04a!$C$5:$C$1045))*(C_A04a!J$5:J$1045))+SUM(($C$662=(C_A04a!$B$5:$B$1045))*($M1172=(C_A04a!$C$5:$C$1045))*(C_A04a!J$5:J$1045))+SUM(($D$662=(C_A04a!$B$5:$B$1045))*($M1172=(C_A04a!$C$5:$C$1045))*(C_A04a!J$5:J$1045))</f>
        <v>27.193680000000001</v>
      </c>
      <c r="J1172" s="79">
        <f t="array" ref="J1172">SUM(($B1172=(C_A04a!$B$5:$B$1045))*($M1172=(C_A04a!$C$5:$C$1045))*(C_A04a!K$5:K$1045))+SUM(($C$662=(C_A04a!$B$5:$B$1045))*($M1172=(C_A04a!$C$5:$C$1045))*(C_A04a!K$5:K$1045))+SUM(($D$662=(C_A04a!$B$5:$B$1045))*($M1172=(C_A04a!$C$5:$C$1045))*(C_A04a!K$5:K$1045))</f>
        <v>17.250975</v>
      </c>
      <c r="K1172" s="79">
        <f t="array" ref="K1172">SUM(($B1172=(C_A04a!$B$5:$B$1045))*($M1172=(C_A04a!$C$5:$C$1045))*(C_A04a!L$5:L$1045))+SUM(($C$662=(C_A04a!$B$5:$B$1045))*($M1172=(C_A04a!$C$5:$C$1045))*(C_A04a!L$5:L$1045))+SUM(($D$662=(C_A04a!$B$5:$B$1045))*($M1172=(C_A04a!$C$5:$C$1045))*(C_A04a!L$5:L$1045))</f>
        <v>17.250975</v>
      </c>
      <c r="L1172" s="287"/>
      <c r="M1172" s="295" t="s">
        <v>336</v>
      </c>
    </row>
    <row r="1173" spans="1:13" x14ac:dyDescent="0.2">
      <c r="A1173" s="354"/>
      <c r="B1173" s="218" t="s">
        <v>543</v>
      </c>
      <c r="C1173" s="79">
        <f t="array" ref="C1173">SUM(($B1173=(C_A04a!$B$5:$B$1045))*($M1173=(C_A04a!$C$5:$C$1045))*(C_A04a!D$5:D$1045))+SUM(($C$662=(C_A04a!$B$5:$B$1045))*($M1173=(C_A04a!$C$5:$C$1045))*(C_A04a!D$5:D$1045))+SUM(($D$662=(C_A04a!$B$5:$B$1045))*($M1173=(C_A04a!$C$5:$C$1045))*(C_A04a!D$5:D$1045))</f>
        <v>151.2072</v>
      </c>
      <c r="D1173" s="79">
        <f t="array" ref="D1173">SUM(($B1173=(C_A04a!$B$5:$B$1045))*($M1173=(C_A04a!$C$5:$C$1045))*(C_A04a!E$5:E$1045))+SUM(($C$662=(C_A04a!$B$5:$B$1045))*($M1173=(C_A04a!$C$5:$C$1045))*(C_A04a!E$5:E$1045))+SUM(($D$662=(C_A04a!$B$5:$B$1045))*($M1173=(C_A04a!$C$5:$C$1045))*(C_A04a!E$5:E$1045))</f>
        <v>137.73761999999999</v>
      </c>
      <c r="E1173" s="79">
        <f t="array" ref="E1173">SUM(($B1173=(C_A04a!$B$5:$B$1045))*($M1173=(C_A04a!$C$5:$C$1045))*(C_A04a!F$5:F$1045))+SUM(($C$662=(C_A04a!$B$5:$B$1045))*($M1173=(C_A04a!$C$5:$C$1045))*(C_A04a!F$5:F$1045))+SUM(($D$662=(C_A04a!$B$5:$B$1045))*($M1173=(C_A04a!$C$5:$C$1045))*(C_A04a!F$5:F$1045))</f>
        <v>129.13650000000001</v>
      </c>
      <c r="F1173" s="79">
        <f t="array" ref="F1173">SUM(($B1173=(C_A04a!$B$5:$B$1045))*($M1173=(C_A04a!$C$5:$C$1045))*(C_A04a!G$5:G$1045))+SUM(($C$662=(C_A04a!$B$5:$B$1045))*($M1173=(C_A04a!$C$5:$C$1045))*(C_A04a!G$5:G$1045))+SUM(($D$662=(C_A04a!$B$5:$B$1045))*($M1173=(C_A04a!$C$5:$C$1045))*(C_A04a!G$5:G$1045))</f>
        <v>156.87746999999999</v>
      </c>
      <c r="G1173" s="79">
        <f t="array" ref="G1173">SUM(($B1173=(C_A04a!$B$5:$B$1045))*($M1173=(C_A04a!$C$5:$C$1045))*(C_A04a!H$5:H$1045))+SUM(($C$662=(C_A04a!$B$5:$B$1045))*($M1173=(C_A04a!$C$5:$C$1045))*(C_A04a!H$5:H$1045))+SUM(($D$662=(C_A04a!$B$5:$B$1045))*($M1173=(C_A04a!$C$5:$C$1045))*(C_A04a!H$5:H$1045))</f>
        <v>145.59028840213901</v>
      </c>
      <c r="H1173" s="79">
        <f t="array" ref="H1173">SUM(($B1173=(C_A04a!$B$5:$B$1045))*($M1173=(C_A04a!$C$5:$C$1045))*(C_A04a!I$5:I$1045))+SUM(($C$662=(C_A04a!$B$5:$B$1045))*($M1173=(C_A04a!$C$5:$C$1045))*(C_A04a!I$5:I$1045))+SUM(($D$662=(C_A04a!$B$5:$B$1045))*($M1173=(C_A04a!$C$5:$C$1045))*(C_A04a!I$5:I$1045))</f>
        <v>160.65764999999999</v>
      </c>
      <c r="I1173" s="79">
        <f t="array" ref="I1173">SUM(($B1173=(C_A04a!$B$5:$B$1045))*($M1173=(C_A04a!$C$5:$C$1045))*(C_A04a!J$5:J$1045))+SUM(($C$662=(C_A04a!$B$5:$B$1045))*($M1173=(C_A04a!$C$5:$C$1045))*(C_A04a!J$5:J$1045))+SUM(($D$662=(C_A04a!$B$5:$B$1045))*($M1173=(C_A04a!$C$5:$C$1045))*(C_A04a!J$5:J$1045))</f>
        <v>117.251555839766</v>
      </c>
      <c r="J1173" s="79">
        <f t="array" ref="J1173">SUM(($B1173=(C_A04a!$B$5:$B$1045))*($M1173=(C_A04a!$C$5:$C$1045))*(C_A04a!K$5:K$1045))+SUM(($C$662=(C_A04a!$B$5:$B$1045))*($M1173=(C_A04a!$C$5:$C$1045))*(C_A04a!K$5:K$1045))+SUM(($D$662=(C_A04a!$B$5:$B$1045))*($M1173=(C_A04a!$C$5:$C$1045))*(C_A04a!K$5:K$1045))</f>
        <v>164.43782999999999</v>
      </c>
      <c r="K1173" s="79">
        <f t="array" ref="K1173">SUM(($B1173=(C_A04a!$B$5:$B$1045))*($M1173=(C_A04a!$C$5:$C$1045))*(C_A04a!L$5:L$1045))+SUM(($C$662=(C_A04a!$B$5:$B$1045))*($M1173=(C_A04a!$C$5:$C$1045))*(C_A04a!L$5:L$1045))+SUM(($D$662=(C_A04a!$B$5:$B$1045))*($M1173=(C_A04a!$C$5:$C$1045))*(C_A04a!L$5:L$1045))</f>
        <v>85.054050000000004</v>
      </c>
      <c r="L1173" s="287"/>
      <c r="M1173" s="295" t="s">
        <v>336</v>
      </c>
    </row>
    <row r="1174" spans="1:13" x14ac:dyDescent="0.2">
      <c r="A1174" s="354"/>
      <c r="B1174" s="218" t="s">
        <v>544</v>
      </c>
      <c r="C1174" s="79">
        <f t="array" ref="C1174">SUM(($B1174=(C_A04a!$B$5:$B$1045))*($M1174=(C_A04a!$C$5:$C$1045))*(C_A04a!D$5:D$1045))+SUM(($C$662=(C_A04a!$B$5:$B$1045))*($M1174=(C_A04a!$C$5:$C$1045))*(C_A04a!D$5:D$1045))+SUM(($D$662=(C_A04a!$B$5:$B$1045))*($M1174=(C_A04a!$C$5:$C$1045))*(C_A04a!D$5:D$1045))</f>
        <v>84.178799999999995</v>
      </c>
      <c r="D1174" s="79">
        <f t="array" ref="D1174">SUM(($B1174=(C_A04a!$B$5:$B$1045))*($M1174=(C_A04a!$C$5:$C$1045))*(C_A04a!E$5:E$1045))+SUM(($C$662=(C_A04a!$B$5:$B$1045))*($M1174=(C_A04a!$C$5:$C$1045))*(C_A04a!E$5:E$1045))+SUM(($D$662=(C_A04a!$B$5:$B$1045))*($M1174=(C_A04a!$C$5:$C$1045))*(C_A04a!E$5:E$1045))</f>
        <v>63.134099999999997</v>
      </c>
      <c r="E1174" s="79">
        <f t="array" ref="E1174">SUM(($B1174=(C_A04a!$B$5:$B$1045))*($M1174=(C_A04a!$C$5:$C$1045))*(C_A04a!F$5:F$1045))+SUM(($C$662=(C_A04a!$B$5:$B$1045))*($M1174=(C_A04a!$C$5:$C$1045))*(C_A04a!F$5:F$1045))+SUM(($D$662=(C_A04a!$B$5:$B$1045))*($M1174=(C_A04a!$C$5:$C$1045))*(C_A04a!F$5:F$1045))</f>
        <v>74.481480000000005</v>
      </c>
      <c r="F1174" s="79">
        <f t="array" ref="F1174">SUM(($B1174=(C_A04a!$B$5:$B$1045))*($M1174=(C_A04a!$C$5:$C$1045))*(C_A04a!G$5:G$1045))+SUM(($C$662=(C_A04a!$B$5:$B$1045))*($M1174=(C_A04a!$C$5:$C$1045))*(C_A04a!G$5:G$1045))+SUM(($D$662=(C_A04a!$B$5:$B$1045))*($M1174=(C_A04a!$C$5:$C$1045))*(C_A04a!G$5:G$1045))</f>
        <v>55.242337499999998</v>
      </c>
      <c r="G1174" s="79">
        <f t="array" ref="G1174">SUM(($B1174=(C_A04a!$B$5:$B$1045))*($M1174=(C_A04a!$C$5:$C$1045))*(C_A04a!H$5:H$1045))+SUM(($C$662=(C_A04a!$B$5:$B$1045))*($M1174=(C_A04a!$C$5:$C$1045))*(C_A04a!H$5:H$1045))+SUM(($D$662=(C_A04a!$B$5:$B$1045))*($M1174=(C_A04a!$C$5:$C$1045))*(C_A04a!H$5:H$1045))</f>
        <v>47.350574999999999</v>
      </c>
      <c r="H1174" s="79">
        <f t="array" ref="H1174">SUM(($B1174=(C_A04a!$B$5:$B$1045))*($M1174=(C_A04a!$C$5:$C$1045))*(C_A04a!I$5:I$1045))+SUM(($C$662=(C_A04a!$B$5:$B$1045))*($M1174=(C_A04a!$C$5:$C$1045))*(C_A04a!I$5:I$1045))+SUM(($D$662=(C_A04a!$B$5:$B$1045))*($M1174=(C_A04a!$C$5:$C$1045))*(C_A04a!I$5:I$1045))</f>
        <v>47.350574999999999</v>
      </c>
      <c r="I1174" s="79">
        <f t="array" ref="I1174">SUM(($B1174=(C_A04a!$B$5:$B$1045))*($M1174=(C_A04a!$C$5:$C$1045))*(C_A04a!J$5:J$1045))+SUM(($C$662=(C_A04a!$B$5:$B$1045))*($M1174=(C_A04a!$C$5:$C$1045))*(C_A04a!J$5:J$1045))+SUM(($D$662=(C_A04a!$B$5:$B$1045))*($M1174=(C_A04a!$C$5:$C$1045))*(C_A04a!J$5:J$1045))</f>
        <v>47.350574999999999</v>
      </c>
      <c r="J1174" s="79">
        <f t="array" ref="J1174">SUM(($B1174=(C_A04a!$B$5:$B$1045))*($M1174=(C_A04a!$C$5:$C$1045))*(C_A04a!K$5:K$1045))+SUM(($C$662=(C_A04a!$B$5:$B$1045))*($M1174=(C_A04a!$C$5:$C$1045))*(C_A04a!K$5:K$1045))+SUM(($D$662=(C_A04a!$B$5:$B$1045))*($M1174=(C_A04a!$C$5:$C$1045))*(C_A04a!K$5:K$1045))</f>
        <v>56.677725000000002</v>
      </c>
      <c r="K1174" s="79">
        <f t="array" ref="K1174">SUM(($B1174=(C_A04a!$B$5:$B$1045))*($M1174=(C_A04a!$C$5:$C$1045))*(C_A04a!L$5:L$1045))+SUM(($C$662=(C_A04a!$B$5:$B$1045))*($M1174=(C_A04a!$C$5:$C$1045))*(C_A04a!L$5:L$1045))+SUM(($D$662=(C_A04a!$B$5:$B$1045))*($M1174=(C_A04a!$C$5:$C$1045))*(C_A04a!L$5:L$1045))</f>
        <v>56.899799999999999</v>
      </c>
      <c r="L1174" s="287"/>
      <c r="M1174" s="295" t="s">
        <v>336</v>
      </c>
    </row>
    <row r="1175" spans="1:13" x14ac:dyDescent="0.2">
      <c r="A1175" s="354"/>
      <c r="B1175" s="218" t="s">
        <v>545</v>
      </c>
      <c r="C1175" s="79">
        <f t="array" ref="C1175">SUM(($B1175=(C_A04a!$B$5:$B$1045))*($M1175=(C_A04a!$C$5:$C$1045))*(C_A04a!D$5:D$1045))+SUM(($C$662=(C_A04a!$B$5:$B$1045))*($M1175=(C_A04a!$C$5:$C$1045))*(C_A04a!D$5:D$1045))+SUM(($D$662=(C_A04a!$B$5:$B$1045))*($M1175=(C_A04a!$C$5:$C$1045))*(C_A04a!D$5:D$1045))</f>
        <v>39.866399999999999</v>
      </c>
      <c r="D1175" s="79">
        <f t="array" ref="D1175">SUM(($B1175=(C_A04a!$B$5:$B$1045))*($M1175=(C_A04a!$C$5:$C$1045))*(C_A04a!E$5:E$1045))+SUM(($C$662=(C_A04a!$B$5:$B$1045))*($M1175=(C_A04a!$C$5:$C$1045))*(C_A04a!E$5:E$1045))+SUM(($D$662=(C_A04a!$B$5:$B$1045))*($M1175=(C_A04a!$C$5:$C$1045))*(C_A04a!E$5:E$1045))</f>
        <v>40.863059999999997</v>
      </c>
      <c r="E1175" s="79">
        <f t="array" ref="E1175">SUM(($B1175=(C_A04a!$B$5:$B$1045))*($M1175=(C_A04a!$C$5:$C$1045))*(C_A04a!F$5:F$1045))+SUM(($C$662=(C_A04a!$B$5:$B$1045))*($M1175=(C_A04a!$C$5:$C$1045))*(C_A04a!F$5:F$1045))+SUM(($D$662=(C_A04a!$B$5:$B$1045))*($M1175=(C_A04a!$C$5:$C$1045))*(C_A04a!F$5:F$1045))</f>
        <v>29.899799999999999</v>
      </c>
      <c r="F1175" s="79">
        <f t="array" ref="F1175">SUM(($B1175=(C_A04a!$B$5:$B$1045))*($M1175=(C_A04a!$C$5:$C$1045))*(C_A04a!G$5:G$1045))+SUM(($C$662=(C_A04a!$B$5:$B$1045))*($M1175=(C_A04a!$C$5:$C$1045))*(C_A04a!G$5:G$1045))+SUM(($D$662=(C_A04a!$B$5:$B$1045))*($M1175=(C_A04a!$C$5:$C$1045))*(C_A04a!G$5:G$1045))</f>
        <v>26.162324999999999</v>
      </c>
      <c r="G1175" s="79">
        <f t="array" ref="G1175">SUM(($B1175=(C_A04a!$B$5:$B$1045))*($M1175=(C_A04a!$C$5:$C$1045))*(C_A04a!H$5:H$1045))+SUM(($C$662=(C_A04a!$B$5:$B$1045))*($M1175=(C_A04a!$C$5:$C$1045))*(C_A04a!H$5:H$1045))+SUM(($D$662=(C_A04a!$B$5:$B$1045))*($M1175=(C_A04a!$C$5:$C$1045))*(C_A04a!H$5:H$1045))</f>
        <v>22.424849999999999</v>
      </c>
      <c r="H1175" s="79">
        <f t="array" ref="H1175">SUM(($B1175=(C_A04a!$B$5:$B$1045))*($M1175=(C_A04a!$C$5:$C$1045))*(C_A04a!I$5:I$1045))+SUM(($C$662=(C_A04a!$B$5:$B$1045))*($M1175=(C_A04a!$C$5:$C$1045))*(C_A04a!I$5:I$1045))+SUM(($D$662=(C_A04a!$B$5:$B$1045))*($M1175=(C_A04a!$C$5:$C$1045))*(C_A04a!I$5:I$1045))</f>
        <v>22.424849999999999</v>
      </c>
      <c r="I1175" s="79">
        <f t="array" ref="I1175">SUM(($B1175=(C_A04a!$B$5:$B$1045))*($M1175=(C_A04a!$C$5:$C$1045))*(C_A04a!J$5:J$1045))+SUM(($C$662=(C_A04a!$B$5:$B$1045))*($M1175=(C_A04a!$C$5:$C$1045))*(C_A04a!J$5:J$1045))+SUM(($D$662=(C_A04a!$B$5:$B$1045))*($M1175=(C_A04a!$C$5:$C$1045))*(C_A04a!J$5:J$1045))</f>
        <v>22.424849999999999</v>
      </c>
      <c r="J1175" s="79">
        <f t="array" ref="J1175">SUM(($B1175=(C_A04a!$B$5:$B$1045))*($M1175=(C_A04a!$C$5:$C$1045))*(C_A04a!K$5:K$1045))+SUM(($C$662=(C_A04a!$B$5:$B$1045))*($M1175=(C_A04a!$C$5:$C$1045))*(C_A04a!K$5:K$1045))+SUM(($D$662=(C_A04a!$B$5:$B$1045))*($M1175=(C_A04a!$C$5:$C$1045))*(C_A04a!K$5:K$1045))</f>
        <v>22.424849999999999</v>
      </c>
      <c r="K1175" s="79">
        <f t="array" ref="K1175">SUM(($B1175=(C_A04a!$B$5:$B$1045))*($M1175=(C_A04a!$C$5:$C$1045))*(C_A04a!L$5:L$1045))+SUM(($C$662=(C_A04a!$B$5:$B$1045))*($M1175=(C_A04a!$C$5:$C$1045))*(C_A04a!L$5:L$1045))+SUM(($D$662=(C_A04a!$B$5:$B$1045))*($M1175=(C_A04a!$C$5:$C$1045))*(C_A04a!L$5:L$1045))</f>
        <v>22.424849999999999</v>
      </c>
      <c r="L1175" s="287"/>
      <c r="M1175" s="295" t="s">
        <v>336</v>
      </c>
    </row>
    <row r="1176" spans="1:13" x14ac:dyDescent="0.2">
      <c r="A1176" s="354"/>
      <c r="B1176" s="218" t="s">
        <v>546</v>
      </c>
      <c r="C1176" s="79">
        <f t="array" ref="C1176">SUM(($B1176=(C_A04a!$B$5:$B$1045))*($M1176=(C_A04a!$C$5:$C$1045))*(C_A04a!D$5:D$1045))+SUM(($C$662=(C_A04a!$B$5:$B$1045))*($M1176=(C_A04a!$C$5:$C$1045))*(C_A04a!D$5:D$1045))+SUM(($D$662=(C_A04a!$B$5:$B$1045))*($M1176=(C_A04a!$C$5:$C$1045))*(C_A04a!D$5:D$1045))</f>
        <v>140.256</v>
      </c>
      <c r="D1176" s="79">
        <f t="array" ref="D1176">SUM(($B1176=(C_A04a!$B$5:$B$1045))*($M1176=(C_A04a!$C$5:$C$1045))*(C_A04a!E$5:E$1045))+SUM(($C$662=(C_A04a!$B$5:$B$1045))*($M1176=(C_A04a!$C$5:$C$1045))*(C_A04a!E$5:E$1045))+SUM(($D$662=(C_A04a!$B$5:$B$1045))*($M1176=(C_A04a!$C$5:$C$1045))*(C_A04a!E$5:E$1045))</f>
        <v>105.19199999999999</v>
      </c>
      <c r="E1176" s="79">
        <f t="array" ref="E1176">SUM(($B1176=(C_A04a!$B$5:$B$1045))*($M1176=(C_A04a!$C$5:$C$1045))*(C_A04a!F$5:F$1045))+SUM(($C$662=(C_A04a!$B$5:$B$1045))*($M1176=(C_A04a!$C$5:$C$1045))*(C_A04a!F$5:F$1045))+SUM(($D$662=(C_A04a!$B$5:$B$1045))*($M1176=(C_A04a!$C$5:$C$1045))*(C_A04a!F$5:F$1045))</f>
        <v>105.19199999999999</v>
      </c>
      <c r="F1176" s="79">
        <f t="array" ref="F1176">SUM(($B1176=(C_A04a!$B$5:$B$1045))*($M1176=(C_A04a!$C$5:$C$1045))*(C_A04a!G$5:G$1045))+SUM(($C$662=(C_A04a!$B$5:$B$1045))*($M1176=(C_A04a!$C$5:$C$1045))*(C_A04a!G$5:G$1045))+SUM(($D$662=(C_A04a!$B$5:$B$1045))*($M1176=(C_A04a!$C$5:$C$1045))*(C_A04a!G$5:G$1045))</f>
        <v>92.043000000000006</v>
      </c>
      <c r="G1176" s="79">
        <f t="array" ref="G1176">SUM(($B1176=(C_A04a!$B$5:$B$1045))*($M1176=(C_A04a!$C$5:$C$1045))*(C_A04a!H$5:H$1045))+SUM(($C$662=(C_A04a!$B$5:$B$1045))*($M1176=(C_A04a!$C$5:$C$1045))*(C_A04a!H$5:H$1045))+SUM(($D$662=(C_A04a!$B$5:$B$1045))*($M1176=(C_A04a!$C$5:$C$1045))*(C_A04a!H$5:H$1045))</f>
        <v>82.374165000000005</v>
      </c>
      <c r="H1176" s="79">
        <f t="array" ref="H1176">SUM(($B1176=(C_A04a!$B$5:$B$1045))*($M1176=(C_A04a!$C$5:$C$1045))*(C_A04a!I$5:I$1045))+SUM(($C$662=(C_A04a!$B$5:$B$1045))*($M1176=(C_A04a!$C$5:$C$1045))*(C_A04a!I$5:I$1045))+SUM(($D$662=(C_A04a!$B$5:$B$1045))*($M1176=(C_A04a!$C$5:$C$1045))*(C_A04a!I$5:I$1045))</f>
        <v>78.894000000000005</v>
      </c>
      <c r="I1176" s="79">
        <f t="array" ref="I1176">SUM(($B1176=(C_A04a!$B$5:$B$1045))*($M1176=(C_A04a!$C$5:$C$1045))*(C_A04a!J$5:J$1045))+SUM(($C$662=(C_A04a!$B$5:$B$1045))*($M1176=(C_A04a!$C$5:$C$1045))*(C_A04a!J$5:J$1045))+SUM(($D$662=(C_A04a!$B$5:$B$1045))*($M1176=(C_A04a!$C$5:$C$1045))*(C_A04a!J$5:J$1045))</f>
        <v>78.894000000000005</v>
      </c>
      <c r="J1176" s="79">
        <f t="array" ref="J1176">SUM(($B1176=(C_A04a!$B$5:$B$1045))*($M1176=(C_A04a!$C$5:$C$1045))*(C_A04a!K$5:K$1045))+SUM(($C$662=(C_A04a!$B$5:$B$1045))*($M1176=(C_A04a!$C$5:$C$1045))*(C_A04a!K$5:K$1045))+SUM(($D$662=(C_A04a!$B$5:$B$1045))*($M1176=(C_A04a!$C$5:$C$1045))*(C_A04a!K$5:K$1045))</f>
        <v>95.871870000000001</v>
      </c>
      <c r="K1176" s="79">
        <f t="array" ref="K1176">SUM(($B1176=(C_A04a!$B$5:$B$1045))*($M1176=(C_A04a!$C$5:$C$1045))*(C_A04a!L$5:L$1045))+SUM(($C$662=(C_A04a!$B$5:$B$1045))*($M1176=(C_A04a!$C$5:$C$1045))*(C_A04a!L$5:L$1045))+SUM(($D$662=(C_A04a!$B$5:$B$1045))*($M1176=(C_A04a!$C$5:$C$1045))*(C_A04a!L$5:L$1045))</f>
        <v>86.039009080644007</v>
      </c>
      <c r="L1176" s="287"/>
      <c r="M1176" s="295" t="s">
        <v>336</v>
      </c>
    </row>
    <row r="1177" spans="1:13" x14ac:dyDescent="0.2">
      <c r="A1177" s="354"/>
      <c r="B1177" s="218" t="s">
        <v>547</v>
      </c>
      <c r="C1177" s="79">
        <f t="array" ref="C1177">SUM(($B1177=(C_A04a!$B$5:$B$1045))*($M1177=(C_A04a!$C$5:$C$1045))*(C_A04a!D$5:D$1045))+SUM(($C$662=(C_A04a!$B$5:$B$1045))*($M1177=(C_A04a!$C$5:$C$1045))*(C_A04a!D$5:D$1045))+SUM(($D$662=(C_A04a!$B$5:$B$1045))*($M1177=(C_A04a!$C$5:$C$1045))*(C_A04a!D$5:D$1045))</f>
        <v>139.363607306809</v>
      </c>
      <c r="D1177" s="79">
        <f t="array" ref="D1177">SUM(($B1177=(C_A04a!$B$5:$B$1045))*($M1177=(C_A04a!$C$5:$C$1045))*(C_A04a!E$5:E$1045))+SUM(($C$662=(C_A04a!$B$5:$B$1045))*($M1177=(C_A04a!$C$5:$C$1045))*(C_A04a!E$5:E$1045))+SUM(($D$662=(C_A04a!$B$5:$B$1045))*($M1177=(C_A04a!$C$5:$C$1045))*(C_A04a!E$5:E$1045))</f>
        <v>38.132730000000002</v>
      </c>
      <c r="E1177" s="79">
        <f t="array" ref="E1177">SUM(($B1177=(C_A04a!$B$5:$B$1045))*($M1177=(C_A04a!$C$5:$C$1045))*(C_A04a!F$5:F$1045))+SUM(($C$662=(C_A04a!$B$5:$B$1045))*($M1177=(C_A04a!$C$5:$C$1045))*(C_A04a!F$5:F$1045))+SUM(($D$662=(C_A04a!$B$5:$B$1045))*($M1177=(C_A04a!$C$5:$C$1045))*(C_A04a!F$5:F$1045))</f>
        <v>38.132730000000002</v>
      </c>
      <c r="F1177" s="79">
        <f t="array" ref="F1177">SUM(($B1177=(C_A04a!$B$5:$B$1045))*($M1177=(C_A04a!$C$5:$C$1045))*(C_A04a!G$5:G$1045))+SUM(($C$662=(C_A04a!$B$5:$B$1045))*($M1177=(C_A04a!$C$5:$C$1045))*(C_A04a!G$5:G$1045))+SUM(($D$662=(C_A04a!$B$5:$B$1045))*($M1177=(C_A04a!$C$5:$C$1045))*(C_A04a!G$5:G$1045))</f>
        <v>32.987587499999997</v>
      </c>
      <c r="G1177" s="79">
        <f t="array" ref="G1177">SUM(($B1177=(C_A04a!$B$5:$B$1045))*($M1177=(C_A04a!$C$5:$C$1045))*(C_A04a!H$5:H$1045))+SUM(($C$662=(C_A04a!$B$5:$B$1045))*($M1177=(C_A04a!$C$5:$C$1045))*(C_A04a!H$5:H$1045))+SUM(($D$662=(C_A04a!$B$5:$B$1045))*($M1177=(C_A04a!$C$5:$C$1045))*(C_A04a!H$5:H$1045))</f>
        <v>28.275075000000001</v>
      </c>
      <c r="H1177" s="79">
        <f t="array" ref="H1177">SUM(($B1177=(C_A04a!$B$5:$B$1045))*($M1177=(C_A04a!$C$5:$C$1045))*(C_A04a!I$5:I$1045))+SUM(($C$662=(C_A04a!$B$5:$B$1045))*($M1177=(C_A04a!$C$5:$C$1045))*(C_A04a!I$5:I$1045))+SUM(($D$662=(C_A04a!$B$5:$B$1045))*($M1177=(C_A04a!$C$5:$C$1045))*(C_A04a!I$5:I$1045))</f>
        <v>44.433411088938001</v>
      </c>
      <c r="I1177" s="79">
        <f t="array" ref="I1177">SUM(($B1177=(C_A04a!$B$5:$B$1045))*($M1177=(C_A04a!$C$5:$C$1045))*(C_A04a!J$5:J$1045))+SUM(($C$662=(C_A04a!$B$5:$B$1045))*($M1177=(C_A04a!$C$5:$C$1045))*(C_A04a!J$5:J$1045))+SUM(($D$662=(C_A04a!$B$5:$B$1045))*($M1177=(C_A04a!$C$5:$C$1045))*(C_A04a!J$5:J$1045))</f>
        <v>39.302639999999997</v>
      </c>
      <c r="J1177" s="79">
        <f t="array" ref="J1177">SUM(($B1177=(C_A04a!$B$5:$B$1045))*($M1177=(C_A04a!$C$5:$C$1045))*(C_A04a!K$5:K$1045))+SUM(($C$662=(C_A04a!$B$5:$B$1045))*($M1177=(C_A04a!$C$5:$C$1045))*(C_A04a!K$5:K$1045))+SUM(($D$662=(C_A04a!$B$5:$B$1045))*($M1177=(C_A04a!$C$5:$C$1045))*(C_A04a!K$5:K$1045))</f>
        <v>56.284512287616003</v>
      </c>
      <c r="K1177" s="79">
        <f t="array" ref="K1177">SUM(($B1177=(C_A04a!$B$5:$B$1045))*($M1177=(C_A04a!$C$5:$C$1045))*(C_A04a!L$5:L$1045))+SUM(($C$662=(C_A04a!$B$5:$B$1045))*($M1177=(C_A04a!$C$5:$C$1045))*(C_A04a!L$5:L$1045))+SUM(($D$662=(C_A04a!$B$5:$B$1045))*($M1177=(C_A04a!$C$5:$C$1045))*(C_A04a!L$5:L$1045))</f>
        <v>94.490134486621997</v>
      </c>
      <c r="L1177" s="287"/>
      <c r="M1177" s="295" t="s">
        <v>336</v>
      </c>
    </row>
    <row r="1178" spans="1:13" x14ac:dyDescent="0.2">
      <c r="A1178" s="354"/>
      <c r="B1178" s="218" t="s">
        <v>548</v>
      </c>
      <c r="C1178" s="79">
        <f t="array" ref="C1178">SUM(($B1178=(C_A04a!$B$5:$B$1045))*($M1178=(C_A04a!$C$5:$C$1045))*(C_A04a!D$5:D$1045))+SUM(($C$662=(C_A04a!$B$5:$B$1045))*($M1178=(C_A04a!$C$5:$C$1045))*(C_A04a!D$5:D$1045))+SUM(($D$662=(C_A04a!$B$5:$B$1045))*($M1178=(C_A04a!$C$5:$C$1045))*(C_A04a!D$5:D$1045))</f>
        <v>12.6036</v>
      </c>
      <c r="D1178" s="79">
        <f t="array" ref="D1178">SUM(($B1178=(C_A04a!$B$5:$B$1045))*($M1178=(C_A04a!$C$5:$C$1045))*(C_A04a!E$5:E$1045))+SUM(($C$662=(C_A04a!$B$5:$B$1045))*($M1178=(C_A04a!$C$5:$C$1045))*(C_A04a!E$5:E$1045))+SUM(($D$662=(C_A04a!$B$5:$B$1045))*($M1178=(C_A04a!$C$5:$C$1045))*(C_A04a!E$5:E$1045))</f>
        <v>12.91869</v>
      </c>
      <c r="E1178" s="79">
        <f t="array" ref="E1178">SUM(($B1178=(C_A04a!$B$5:$B$1045))*($M1178=(C_A04a!$C$5:$C$1045))*(C_A04a!F$5:F$1045))+SUM(($C$662=(C_A04a!$B$5:$B$1045))*($M1178=(C_A04a!$C$5:$C$1045))*(C_A04a!F$5:F$1045))+SUM(($D$662=(C_A04a!$B$5:$B$1045))*($M1178=(C_A04a!$C$5:$C$1045))*(C_A04a!F$5:F$1045))</f>
        <v>12.91869</v>
      </c>
      <c r="F1178" s="79">
        <f t="array" ref="F1178">SUM(($B1178=(C_A04a!$B$5:$B$1045))*($M1178=(C_A04a!$C$5:$C$1045))*(C_A04a!G$5:G$1045))+SUM(($C$662=(C_A04a!$B$5:$B$1045))*($M1178=(C_A04a!$C$5:$C$1045))*(C_A04a!G$5:G$1045))+SUM(($D$662=(C_A04a!$B$5:$B$1045))*($M1178=(C_A04a!$C$5:$C$1045))*(C_A04a!G$5:G$1045))</f>
        <v>8.2711124999999992</v>
      </c>
      <c r="G1178" s="79">
        <f t="array" ref="G1178">SUM(($B1178=(C_A04a!$B$5:$B$1045))*($M1178=(C_A04a!$C$5:$C$1045))*(C_A04a!H$5:H$1045))+SUM(($C$662=(C_A04a!$B$5:$B$1045))*($M1178=(C_A04a!$C$5:$C$1045))*(C_A04a!H$5:H$1045))+SUM(($D$662=(C_A04a!$B$5:$B$1045))*($M1178=(C_A04a!$C$5:$C$1045))*(C_A04a!H$5:H$1045))</f>
        <v>7.0895250000000001</v>
      </c>
      <c r="H1178" s="79">
        <f t="array" ref="H1178">SUM(($B1178=(C_A04a!$B$5:$B$1045))*($M1178=(C_A04a!$C$5:$C$1045))*(C_A04a!I$5:I$1045))+SUM(($C$662=(C_A04a!$B$5:$B$1045))*($M1178=(C_A04a!$C$5:$C$1045))*(C_A04a!I$5:I$1045))+SUM(($D$662=(C_A04a!$B$5:$B$1045))*($M1178=(C_A04a!$C$5:$C$1045))*(C_A04a!I$5:I$1045))</f>
        <v>7.0895250000000001</v>
      </c>
      <c r="I1178" s="79">
        <f t="array" ref="I1178">SUM(($B1178=(C_A04a!$B$5:$B$1045))*($M1178=(C_A04a!$C$5:$C$1045))*(C_A04a!J$5:J$1045))+SUM(($C$662=(C_A04a!$B$5:$B$1045))*($M1178=(C_A04a!$C$5:$C$1045))*(C_A04a!J$5:J$1045))+SUM(($D$662=(C_A04a!$B$5:$B$1045))*($M1178=(C_A04a!$C$5:$C$1045))*(C_A04a!J$5:J$1045))</f>
        <v>7.0895250000000001</v>
      </c>
      <c r="J1178" s="79">
        <f t="array" ref="J1178">SUM(($B1178=(C_A04a!$B$5:$B$1045))*($M1178=(C_A04a!$C$5:$C$1045))*(C_A04a!K$5:K$1045))+SUM(($C$662=(C_A04a!$B$5:$B$1045))*($M1178=(C_A04a!$C$5:$C$1045))*(C_A04a!K$5:K$1045))+SUM(($D$662=(C_A04a!$B$5:$B$1045))*($M1178=(C_A04a!$C$5:$C$1045))*(C_A04a!K$5:K$1045))</f>
        <v>7.0895250000000001</v>
      </c>
      <c r="K1178" s="79">
        <f t="array" ref="K1178">SUM(($B1178=(C_A04a!$B$5:$B$1045))*($M1178=(C_A04a!$C$5:$C$1045))*(C_A04a!L$5:L$1045))+SUM(($C$662=(C_A04a!$B$5:$B$1045))*($M1178=(C_A04a!$C$5:$C$1045))*(C_A04a!L$5:L$1045))+SUM(($D$662=(C_A04a!$B$5:$B$1045))*($M1178=(C_A04a!$C$5:$C$1045))*(C_A04a!L$5:L$1045))</f>
        <v>7.0895250000000001</v>
      </c>
      <c r="L1178" s="287"/>
      <c r="M1178" s="295" t="s">
        <v>336</v>
      </c>
    </row>
    <row r="1179" spans="1:13" x14ac:dyDescent="0.2">
      <c r="A1179" s="354"/>
      <c r="B1179" s="218" t="s">
        <v>549</v>
      </c>
      <c r="C1179" s="79">
        <f t="array" ref="C1179">SUM(($B1179=(C_A04a!$B$5:$B$1045))*($M1179=(C_A04a!$C$5:$C$1045))*(C_A04a!D$5:D$1045))+SUM(($C$662=(C_A04a!$B$5:$B$1045))*($M1179=(C_A04a!$C$5:$C$1045))*(C_A04a!D$5:D$1045))+SUM(($D$662=(C_A04a!$B$5:$B$1045))*($M1179=(C_A04a!$C$5:$C$1045))*(C_A04a!D$5:D$1045))</f>
        <v>104.25972738479101</v>
      </c>
      <c r="D1179" s="79">
        <f t="array" ref="D1179">SUM(($B1179=(C_A04a!$B$5:$B$1045))*($M1179=(C_A04a!$C$5:$C$1045))*(C_A04a!E$5:E$1045))+SUM(($C$662=(C_A04a!$B$5:$B$1045))*($M1179=(C_A04a!$C$5:$C$1045))*(C_A04a!E$5:E$1045))+SUM(($D$662=(C_A04a!$B$5:$B$1045))*($M1179=(C_A04a!$C$5:$C$1045))*(C_A04a!E$5:E$1045))</f>
        <v>10.9701</v>
      </c>
      <c r="E1179" s="79">
        <f t="array" ref="E1179">SUM(($B1179=(C_A04a!$B$5:$B$1045))*($M1179=(C_A04a!$C$5:$C$1045))*(C_A04a!F$5:F$1045))+SUM(($C$662=(C_A04a!$B$5:$B$1045))*($M1179=(C_A04a!$C$5:$C$1045))*(C_A04a!F$5:F$1045))+SUM(($D$662=(C_A04a!$B$5:$B$1045))*($M1179=(C_A04a!$C$5:$C$1045))*(C_A04a!F$5:F$1045))</f>
        <v>322.91333553548998</v>
      </c>
      <c r="F1179" s="79">
        <f t="array" ref="F1179">SUM(($B1179=(C_A04a!$B$5:$B$1045))*($M1179=(C_A04a!$C$5:$C$1045))*(C_A04a!G$5:G$1045))+SUM(($C$662=(C_A04a!$B$5:$B$1045))*($M1179=(C_A04a!$C$5:$C$1045))*(C_A04a!G$5:G$1045))+SUM(($D$662=(C_A04a!$B$5:$B$1045))*($M1179=(C_A04a!$C$5:$C$1045))*(C_A04a!G$5:G$1045))</f>
        <v>9.5988375000000001</v>
      </c>
      <c r="G1179" s="79">
        <f t="array" ref="G1179">SUM(($B1179=(C_A04a!$B$5:$B$1045))*($M1179=(C_A04a!$C$5:$C$1045))*(C_A04a!H$5:H$1045))+SUM(($C$662=(C_A04a!$B$5:$B$1045))*($M1179=(C_A04a!$C$5:$C$1045))*(C_A04a!H$5:H$1045))+SUM(($D$662=(C_A04a!$B$5:$B$1045))*($M1179=(C_A04a!$C$5:$C$1045))*(C_A04a!H$5:H$1045))</f>
        <v>34.781150657300998</v>
      </c>
      <c r="H1179" s="79">
        <f t="array" ref="H1179">SUM(($B1179=(C_A04a!$B$5:$B$1045))*($M1179=(C_A04a!$C$5:$C$1045))*(C_A04a!I$5:I$1045))+SUM(($C$662=(C_A04a!$B$5:$B$1045))*($M1179=(C_A04a!$C$5:$C$1045))*(C_A04a!I$5:I$1045))+SUM(($D$662=(C_A04a!$B$5:$B$1045))*($M1179=(C_A04a!$C$5:$C$1045))*(C_A04a!I$5:I$1045))</f>
        <v>142.778159039299</v>
      </c>
      <c r="I1179" s="79">
        <f t="array" ref="I1179">SUM(($B1179=(C_A04a!$B$5:$B$1045))*($M1179=(C_A04a!$C$5:$C$1045))*(C_A04a!J$5:J$1045))+SUM(($C$662=(C_A04a!$B$5:$B$1045))*($M1179=(C_A04a!$C$5:$C$1045))*(C_A04a!J$5:J$1045))+SUM(($D$662=(C_A04a!$B$5:$B$1045))*($M1179=(C_A04a!$C$5:$C$1045))*(C_A04a!J$5:J$1045))</f>
        <v>72.580600917851996</v>
      </c>
      <c r="J1179" s="79">
        <f t="array" ref="J1179">SUM(($B1179=(C_A04a!$B$5:$B$1045))*($M1179=(C_A04a!$C$5:$C$1045))*(C_A04a!K$5:K$1045))+SUM(($C$662=(C_A04a!$B$5:$B$1045))*($M1179=(C_A04a!$C$5:$C$1045))*(C_A04a!K$5:K$1045))+SUM(($D$662=(C_A04a!$B$5:$B$1045))*($M1179=(C_A04a!$C$5:$C$1045))*(C_A04a!K$5:K$1045))</f>
        <v>45.799898592750999</v>
      </c>
      <c r="K1179" s="79">
        <f t="array" ref="K1179">SUM(($B1179=(C_A04a!$B$5:$B$1045))*($M1179=(C_A04a!$C$5:$C$1045))*(C_A04a!L$5:L$1045))+SUM(($C$662=(C_A04a!$B$5:$B$1045))*($M1179=(C_A04a!$C$5:$C$1045))*(C_A04a!L$5:L$1045))+SUM(($D$662=(C_A04a!$B$5:$B$1045))*($M1179=(C_A04a!$C$5:$C$1045))*(C_A04a!L$5:L$1045))</f>
        <v>74.413832562874006</v>
      </c>
      <c r="L1179" s="287"/>
      <c r="M1179" s="295" t="s">
        <v>336</v>
      </c>
    </row>
    <row r="1180" spans="1:13" x14ac:dyDescent="0.2">
      <c r="A1180" s="354"/>
      <c r="B1180" s="218" t="s">
        <v>550</v>
      </c>
      <c r="C1180" s="79">
        <f t="array" ref="C1180">SUM(($B1180=(C_A04a!$B$5:$B$1045))*($M1180=(C_A04a!$C$5:$C$1045))*(C_A04a!D$5:D$1045))+SUM(($C$662=(C_A04a!$B$5:$B$1045))*($M1180=(C_A04a!$C$5:$C$1045))*(C_A04a!D$5:D$1045))+SUM(($D$662=(C_A04a!$B$5:$B$1045))*($M1180=(C_A04a!$C$5:$C$1045))*(C_A04a!D$5:D$1045))</f>
        <v>14.795999999999999</v>
      </c>
      <c r="D1180" s="79">
        <f t="array" ref="D1180">SUM(($B1180=(C_A04a!$B$5:$B$1045))*($M1180=(C_A04a!$C$5:$C$1045))*(C_A04a!E$5:E$1045))+SUM(($C$662=(C_A04a!$B$5:$B$1045))*($M1180=(C_A04a!$C$5:$C$1045))*(C_A04a!E$5:E$1045))+SUM(($D$662=(C_A04a!$B$5:$B$1045))*($M1180=(C_A04a!$C$5:$C$1045))*(C_A04a!E$5:E$1045))</f>
        <v>15.165900000000001</v>
      </c>
      <c r="E1180" s="79">
        <f t="array" ref="E1180">SUM(($B1180=(C_A04a!$B$5:$B$1045))*($M1180=(C_A04a!$C$5:$C$1045))*(C_A04a!F$5:F$1045))+SUM(($C$662=(C_A04a!$B$5:$B$1045))*($M1180=(C_A04a!$C$5:$C$1045))*(C_A04a!F$5:F$1045))+SUM(($D$662=(C_A04a!$B$5:$B$1045))*($M1180=(C_A04a!$C$5:$C$1045))*(C_A04a!F$5:F$1045))</f>
        <v>15.165900000000001</v>
      </c>
      <c r="F1180" s="79">
        <f t="array" ref="F1180">SUM(($B1180=(C_A04a!$B$5:$B$1045))*($M1180=(C_A04a!$C$5:$C$1045))*(C_A04a!G$5:G$1045))+SUM(($C$662=(C_A04a!$B$5:$B$1045))*($M1180=(C_A04a!$C$5:$C$1045))*(C_A04a!G$5:G$1045))+SUM(($D$662=(C_A04a!$B$5:$B$1045))*($M1180=(C_A04a!$C$5:$C$1045))*(C_A04a!G$5:G$1045))</f>
        <v>15.350849999999999</v>
      </c>
      <c r="G1180" s="79">
        <f t="array" ref="G1180">SUM(($B1180=(C_A04a!$B$5:$B$1045))*($M1180=(C_A04a!$C$5:$C$1045))*(C_A04a!H$5:H$1045))+SUM(($C$662=(C_A04a!$B$5:$B$1045))*($M1180=(C_A04a!$C$5:$C$1045))*(C_A04a!H$5:H$1045))+SUM(($D$662=(C_A04a!$B$5:$B$1045))*($M1180=(C_A04a!$C$5:$C$1045))*(C_A04a!H$5:H$1045))</f>
        <v>15.5358</v>
      </c>
      <c r="H1180" s="79">
        <f t="array" ref="H1180">SUM(($B1180=(C_A04a!$B$5:$B$1045))*($M1180=(C_A04a!$C$5:$C$1045))*(C_A04a!I$5:I$1045))+SUM(($C$662=(C_A04a!$B$5:$B$1045))*($M1180=(C_A04a!$C$5:$C$1045))*(C_A04a!I$5:I$1045))+SUM(($D$662=(C_A04a!$B$5:$B$1045))*($M1180=(C_A04a!$C$5:$C$1045))*(C_A04a!I$5:I$1045))</f>
        <v>15.720750000000001</v>
      </c>
      <c r="I1180" s="79">
        <f t="array" ref="I1180">SUM(($B1180=(C_A04a!$B$5:$B$1045))*($M1180=(C_A04a!$C$5:$C$1045))*(C_A04a!J$5:J$1045))+SUM(($C$662=(C_A04a!$B$5:$B$1045))*($M1180=(C_A04a!$C$5:$C$1045))*(C_A04a!J$5:J$1045))+SUM(($D$662=(C_A04a!$B$5:$B$1045))*($M1180=(C_A04a!$C$5:$C$1045))*(C_A04a!J$5:J$1045))</f>
        <v>15.9057</v>
      </c>
      <c r="J1180" s="79">
        <f t="array" ref="J1180">SUM(($B1180=(C_A04a!$B$5:$B$1045))*($M1180=(C_A04a!$C$5:$C$1045))*(C_A04a!K$5:K$1045))+SUM(($C$662=(C_A04a!$B$5:$B$1045))*($M1180=(C_A04a!$C$5:$C$1045))*(C_A04a!K$5:K$1045))+SUM(($D$662=(C_A04a!$B$5:$B$1045))*($M1180=(C_A04a!$C$5:$C$1045))*(C_A04a!K$5:K$1045))</f>
        <v>16.09065</v>
      </c>
      <c r="K1180" s="79">
        <f t="array" ref="K1180">SUM(($B1180=(C_A04a!$B$5:$B$1045))*($M1180=(C_A04a!$C$5:$C$1045))*(C_A04a!L$5:L$1045))+SUM(($C$662=(C_A04a!$B$5:$B$1045))*($M1180=(C_A04a!$C$5:$C$1045))*(C_A04a!L$5:L$1045))+SUM(($D$662=(C_A04a!$B$5:$B$1045))*($M1180=(C_A04a!$C$5:$C$1045))*(C_A04a!L$5:L$1045))</f>
        <v>16.275600000000001</v>
      </c>
      <c r="L1180" s="287"/>
      <c r="M1180" s="295" t="s">
        <v>336</v>
      </c>
    </row>
    <row r="1181" spans="1:13" x14ac:dyDescent="0.2">
      <c r="A1181" s="354"/>
      <c r="B1181" s="218" t="s">
        <v>551</v>
      </c>
      <c r="C1181" s="79">
        <f t="array" ref="C1181">SUM(($B1181=(C_A04a!$B$5:$B$1045))*($M1181=(C_A04a!$C$5:$C$1045))*(C_A04a!D$5:D$1045))+SUM(($C$662=(C_A04a!$B$5:$B$1045))*($M1181=(C_A04a!$C$5:$C$1045))*(C_A04a!D$5:D$1045))+SUM(($D$662=(C_A04a!$B$5:$B$1045))*($M1181=(C_A04a!$C$5:$C$1045))*(C_A04a!D$5:D$1045))</f>
        <v>0</v>
      </c>
      <c r="D1181" s="79">
        <f t="array" ref="D1181">SUM(($B1181=(C_A04a!$B$5:$B$1045))*($M1181=(C_A04a!$C$5:$C$1045))*(C_A04a!E$5:E$1045))+SUM(($C$662=(C_A04a!$B$5:$B$1045))*($M1181=(C_A04a!$C$5:$C$1045))*(C_A04a!E$5:E$1045))+SUM(($D$662=(C_A04a!$B$5:$B$1045))*($M1181=(C_A04a!$C$5:$C$1045))*(C_A04a!E$5:E$1045))</f>
        <v>0</v>
      </c>
      <c r="E1181" s="79">
        <f t="array" ref="E1181">SUM(($B1181=(C_A04a!$B$5:$B$1045))*($M1181=(C_A04a!$C$5:$C$1045))*(C_A04a!F$5:F$1045))+SUM(($C$662=(C_A04a!$B$5:$B$1045))*($M1181=(C_A04a!$C$5:$C$1045))*(C_A04a!F$5:F$1045))+SUM(($D$662=(C_A04a!$B$5:$B$1045))*($M1181=(C_A04a!$C$5:$C$1045))*(C_A04a!F$5:F$1045))</f>
        <v>0</v>
      </c>
      <c r="F1181" s="79">
        <f t="array" ref="F1181">SUM(($B1181=(C_A04a!$B$5:$B$1045))*($M1181=(C_A04a!$C$5:$C$1045))*(C_A04a!G$5:G$1045))+SUM(($C$662=(C_A04a!$B$5:$B$1045))*($M1181=(C_A04a!$C$5:$C$1045))*(C_A04a!G$5:G$1045))+SUM(($D$662=(C_A04a!$B$5:$B$1045))*($M1181=(C_A04a!$C$5:$C$1045))*(C_A04a!G$5:G$1045))</f>
        <v>0</v>
      </c>
      <c r="G1181" s="79">
        <f t="array" ref="G1181">SUM(($B1181=(C_A04a!$B$5:$B$1045))*($M1181=(C_A04a!$C$5:$C$1045))*(C_A04a!H$5:H$1045))+SUM(($C$662=(C_A04a!$B$5:$B$1045))*($M1181=(C_A04a!$C$5:$C$1045))*(C_A04a!H$5:H$1045))+SUM(($D$662=(C_A04a!$B$5:$B$1045))*($M1181=(C_A04a!$C$5:$C$1045))*(C_A04a!H$5:H$1045))</f>
        <v>0</v>
      </c>
      <c r="H1181" s="79">
        <f t="array" ref="H1181">SUM(($B1181=(C_A04a!$B$5:$B$1045))*($M1181=(C_A04a!$C$5:$C$1045))*(C_A04a!I$5:I$1045))+SUM(($C$662=(C_A04a!$B$5:$B$1045))*($M1181=(C_A04a!$C$5:$C$1045))*(C_A04a!I$5:I$1045))+SUM(($D$662=(C_A04a!$B$5:$B$1045))*($M1181=(C_A04a!$C$5:$C$1045))*(C_A04a!I$5:I$1045))</f>
        <v>0</v>
      </c>
      <c r="I1181" s="79">
        <f t="array" ref="I1181">SUM(($B1181=(C_A04a!$B$5:$B$1045))*($M1181=(C_A04a!$C$5:$C$1045))*(C_A04a!J$5:J$1045))+SUM(($C$662=(C_A04a!$B$5:$B$1045))*($M1181=(C_A04a!$C$5:$C$1045))*(C_A04a!J$5:J$1045))+SUM(($D$662=(C_A04a!$B$5:$B$1045))*($M1181=(C_A04a!$C$5:$C$1045))*(C_A04a!J$5:J$1045))</f>
        <v>0</v>
      </c>
      <c r="J1181" s="79">
        <f t="array" ref="J1181">SUM(($B1181=(C_A04a!$B$5:$B$1045))*($M1181=(C_A04a!$C$5:$C$1045))*(C_A04a!K$5:K$1045))+SUM(($C$662=(C_A04a!$B$5:$B$1045))*($M1181=(C_A04a!$C$5:$C$1045))*(C_A04a!K$5:K$1045))+SUM(($D$662=(C_A04a!$B$5:$B$1045))*($M1181=(C_A04a!$C$5:$C$1045))*(C_A04a!K$5:K$1045))</f>
        <v>0</v>
      </c>
      <c r="K1181" s="79">
        <f t="array" ref="K1181">SUM(($B1181=(C_A04a!$B$5:$B$1045))*($M1181=(C_A04a!$C$5:$C$1045))*(C_A04a!L$5:L$1045))+SUM(($C$662=(C_A04a!$B$5:$B$1045))*($M1181=(C_A04a!$C$5:$C$1045))*(C_A04a!L$5:L$1045))+SUM(($D$662=(C_A04a!$B$5:$B$1045))*($M1181=(C_A04a!$C$5:$C$1045))*(C_A04a!L$5:L$1045))</f>
        <v>0</v>
      </c>
      <c r="L1181" s="287"/>
      <c r="M1181" s="295" t="s">
        <v>336</v>
      </c>
    </row>
    <row r="1182" spans="1:13" x14ac:dyDescent="0.2">
      <c r="A1182" s="354"/>
      <c r="B1182" s="218" t="s">
        <v>552</v>
      </c>
      <c r="C1182" s="79">
        <f t="array" ref="C1182">SUM(($B1182=(C_A04a!$B$5:$B$1045))*($M1182=(C_A04a!$C$5:$C$1045))*(C_A04a!D$5:D$1045))+SUM(($C$662=(C_A04a!$B$5:$B$1045))*($M1182=(C_A04a!$C$5:$C$1045))*(C_A04a!D$5:D$1045))+SUM(($D$662=(C_A04a!$B$5:$B$1045))*($M1182=(C_A04a!$C$5:$C$1045))*(C_A04a!D$5:D$1045))</f>
        <v>0</v>
      </c>
      <c r="D1182" s="79">
        <f t="array" ref="D1182">SUM(($B1182=(C_A04a!$B$5:$B$1045))*($M1182=(C_A04a!$C$5:$C$1045))*(C_A04a!E$5:E$1045))+SUM(($C$662=(C_A04a!$B$5:$B$1045))*($M1182=(C_A04a!$C$5:$C$1045))*(C_A04a!E$5:E$1045))+SUM(($D$662=(C_A04a!$B$5:$B$1045))*($M1182=(C_A04a!$C$5:$C$1045))*(C_A04a!E$5:E$1045))</f>
        <v>0</v>
      </c>
      <c r="E1182" s="79">
        <f t="array" ref="E1182">SUM(($B1182=(C_A04a!$B$5:$B$1045))*($M1182=(C_A04a!$C$5:$C$1045))*(C_A04a!F$5:F$1045))+SUM(($C$662=(C_A04a!$B$5:$B$1045))*($M1182=(C_A04a!$C$5:$C$1045))*(C_A04a!F$5:F$1045))+SUM(($D$662=(C_A04a!$B$5:$B$1045))*($M1182=(C_A04a!$C$5:$C$1045))*(C_A04a!F$5:F$1045))</f>
        <v>0</v>
      </c>
      <c r="F1182" s="79">
        <f t="array" ref="F1182">SUM(($B1182=(C_A04a!$B$5:$B$1045))*($M1182=(C_A04a!$C$5:$C$1045))*(C_A04a!G$5:G$1045))+SUM(($C$662=(C_A04a!$B$5:$B$1045))*($M1182=(C_A04a!$C$5:$C$1045))*(C_A04a!G$5:G$1045))+SUM(($D$662=(C_A04a!$B$5:$B$1045))*($M1182=(C_A04a!$C$5:$C$1045))*(C_A04a!G$5:G$1045))</f>
        <v>0</v>
      </c>
      <c r="G1182" s="79">
        <f t="array" ref="G1182">SUM(($B1182=(C_A04a!$B$5:$B$1045))*($M1182=(C_A04a!$C$5:$C$1045))*(C_A04a!H$5:H$1045))+SUM(($C$662=(C_A04a!$B$5:$B$1045))*($M1182=(C_A04a!$C$5:$C$1045))*(C_A04a!H$5:H$1045))+SUM(($D$662=(C_A04a!$B$5:$B$1045))*($M1182=(C_A04a!$C$5:$C$1045))*(C_A04a!H$5:H$1045))</f>
        <v>0</v>
      </c>
      <c r="H1182" s="79">
        <f t="array" ref="H1182">SUM(($B1182=(C_A04a!$B$5:$B$1045))*($M1182=(C_A04a!$C$5:$C$1045))*(C_A04a!I$5:I$1045))+SUM(($C$662=(C_A04a!$B$5:$B$1045))*($M1182=(C_A04a!$C$5:$C$1045))*(C_A04a!I$5:I$1045))+SUM(($D$662=(C_A04a!$B$5:$B$1045))*($M1182=(C_A04a!$C$5:$C$1045))*(C_A04a!I$5:I$1045))</f>
        <v>0</v>
      </c>
      <c r="I1182" s="79">
        <f t="array" ref="I1182">SUM(($B1182=(C_A04a!$B$5:$B$1045))*($M1182=(C_A04a!$C$5:$C$1045))*(C_A04a!J$5:J$1045))+SUM(($C$662=(C_A04a!$B$5:$B$1045))*($M1182=(C_A04a!$C$5:$C$1045))*(C_A04a!J$5:J$1045))+SUM(($D$662=(C_A04a!$B$5:$B$1045))*($M1182=(C_A04a!$C$5:$C$1045))*(C_A04a!J$5:J$1045))</f>
        <v>0</v>
      </c>
      <c r="J1182" s="79">
        <f t="array" ref="J1182">SUM(($B1182=(C_A04a!$B$5:$B$1045))*($M1182=(C_A04a!$C$5:$C$1045))*(C_A04a!K$5:K$1045))+SUM(($C$662=(C_A04a!$B$5:$B$1045))*($M1182=(C_A04a!$C$5:$C$1045))*(C_A04a!K$5:K$1045))+SUM(($D$662=(C_A04a!$B$5:$B$1045))*($M1182=(C_A04a!$C$5:$C$1045))*(C_A04a!K$5:K$1045))</f>
        <v>0</v>
      </c>
      <c r="K1182" s="79">
        <f t="array" ref="K1182">SUM(($B1182=(C_A04a!$B$5:$B$1045))*($M1182=(C_A04a!$C$5:$C$1045))*(C_A04a!L$5:L$1045))+SUM(($C$662=(C_A04a!$B$5:$B$1045))*($M1182=(C_A04a!$C$5:$C$1045))*(C_A04a!L$5:L$1045))+SUM(($D$662=(C_A04a!$B$5:$B$1045))*($M1182=(C_A04a!$C$5:$C$1045))*(C_A04a!L$5:L$1045))</f>
        <v>0</v>
      </c>
      <c r="L1182" s="287"/>
      <c r="M1182" s="295" t="s">
        <v>336</v>
      </c>
    </row>
    <row r="1183" spans="1:13" x14ac:dyDescent="0.2">
      <c r="A1183" s="354"/>
      <c r="B1183" s="218"/>
      <c r="C1183" s="79"/>
      <c r="D1183" s="79"/>
      <c r="E1183" s="79"/>
      <c r="F1183" s="79"/>
      <c r="G1183" s="79"/>
      <c r="H1183" s="79"/>
      <c r="I1183" s="79"/>
      <c r="J1183" s="79"/>
      <c r="K1183" s="79"/>
      <c r="L1183" s="287"/>
    </row>
    <row r="1184" spans="1:13" x14ac:dyDescent="0.2">
      <c r="A1184" s="354"/>
      <c r="B1184" s="218"/>
      <c r="C1184" s="79"/>
      <c r="D1184" s="79"/>
      <c r="E1184" s="79"/>
      <c r="F1184" s="79"/>
      <c r="G1184" s="79"/>
      <c r="H1184" s="79"/>
      <c r="I1184" s="79"/>
      <c r="J1184" s="79"/>
      <c r="K1184" s="79"/>
      <c r="L1184" s="287"/>
    </row>
    <row r="1185" spans="1:13" x14ac:dyDescent="0.2">
      <c r="A1185" s="354"/>
      <c r="B1185" s="218"/>
      <c r="C1185" s="79"/>
      <c r="D1185" s="79"/>
      <c r="E1185" s="79"/>
      <c r="F1185" s="79"/>
      <c r="G1185" s="79"/>
      <c r="H1185" s="79"/>
      <c r="I1185" s="79"/>
      <c r="J1185" s="79"/>
      <c r="K1185" s="79"/>
      <c r="L1185" s="287"/>
    </row>
    <row r="1186" spans="1:13" x14ac:dyDescent="0.2">
      <c r="A1186" s="354"/>
      <c r="B1186" s="218"/>
      <c r="C1186" s="79"/>
      <c r="D1186" s="79"/>
      <c r="E1186" s="79"/>
      <c r="F1186" s="79"/>
      <c r="G1186" s="79"/>
      <c r="H1186" s="79"/>
      <c r="I1186" s="79"/>
      <c r="J1186" s="79"/>
      <c r="K1186" s="79"/>
      <c r="L1186" s="287"/>
    </row>
    <row r="1187" spans="1:13" x14ac:dyDescent="0.2">
      <c r="A1187" s="354"/>
      <c r="B1187" s="218"/>
      <c r="C1187" s="79"/>
      <c r="D1187" s="79"/>
      <c r="E1187" s="79"/>
      <c r="F1187" s="79"/>
      <c r="G1187" s="79"/>
      <c r="H1187" s="79"/>
      <c r="I1187" s="79"/>
      <c r="J1187" s="79"/>
      <c r="K1187" s="79"/>
      <c r="L1187" s="287"/>
    </row>
    <row r="1188" spans="1:13" x14ac:dyDescent="0.2">
      <c r="A1188" s="354"/>
      <c r="B1188" s="109" t="s">
        <v>10</v>
      </c>
      <c r="C1188" s="110">
        <f>SUM(C1172:C1187)</f>
        <v>717.19973469160004</v>
      </c>
      <c r="D1188" s="110">
        <f t="shared" ref="D1188:K1188" si="145">SUM(D1172:D1187)</f>
        <v>452.45061000000004</v>
      </c>
      <c r="E1188" s="110">
        <f t="shared" si="145"/>
        <v>756.17684553548997</v>
      </c>
      <c r="F1188" s="110">
        <f t="shared" si="145"/>
        <v>424.05606</v>
      </c>
      <c r="G1188" s="110">
        <f t="shared" si="145"/>
        <v>400.67240405944</v>
      </c>
      <c r="H1188" s="110">
        <f t="shared" si="145"/>
        <v>546.30009512823699</v>
      </c>
      <c r="I1188" s="110">
        <f t="shared" si="145"/>
        <v>427.99312675761797</v>
      </c>
      <c r="J1188" s="110">
        <f t="shared" si="145"/>
        <v>481.92783588036696</v>
      </c>
      <c r="K1188" s="110">
        <f t="shared" si="145"/>
        <v>459.93777613013992</v>
      </c>
      <c r="L1188" s="183"/>
      <c r="M1188" s="296"/>
    </row>
    <row r="1189" spans="1:13" x14ac:dyDescent="0.2">
      <c r="A1189" s="354"/>
      <c r="B1189" s="14"/>
      <c r="C1189" s="14"/>
      <c r="D1189" s="14"/>
      <c r="E1189" s="14"/>
      <c r="F1189" s="14"/>
      <c r="G1189" s="14"/>
      <c r="H1189" s="14"/>
      <c r="I1189" s="14"/>
      <c r="J1189" s="14"/>
      <c r="K1189"/>
      <c r="L1189" s="355"/>
    </row>
    <row r="1190" spans="1:13" x14ac:dyDescent="0.2">
      <c r="A1190" s="2" t="s">
        <v>482</v>
      </c>
      <c r="B1190" s="277" t="s">
        <v>599</v>
      </c>
      <c r="C1190" s="14"/>
      <c r="D1190" s="14"/>
      <c r="E1190" s="14"/>
      <c r="F1190" s="14"/>
      <c r="G1190" s="14"/>
      <c r="H1190" s="14"/>
      <c r="I1190" s="14"/>
      <c r="J1190" s="14"/>
      <c r="K1190"/>
      <c r="L1190" s="355"/>
    </row>
    <row r="1191" spans="1:13" ht="16" thickBot="1" x14ac:dyDescent="0.25">
      <c r="A1191" s="354"/>
      <c r="B1191" s="66"/>
      <c r="C1191" s="359">
        <v>2010</v>
      </c>
      <c r="D1191" s="359">
        <v>2015</v>
      </c>
      <c r="E1191" s="359">
        <v>2020</v>
      </c>
      <c r="F1191" s="359">
        <v>2025</v>
      </c>
      <c r="G1191" s="359">
        <v>2030</v>
      </c>
      <c r="H1191" s="359">
        <v>2035</v>
      </c>
      <c r="I1191" s="359">
        <v>2040</v>
      </c>
      <c r="J1191" s="359">
        <v>2045</v>
      </c>
      <c r="K1191" s="359">
        <v>2050</v>
      </c>
      <c r="L1191" s="294"/>
    </row>
    <row r="1192" spans="1:13" x14ac:dyDescent="0.2">
      <c r="A1192" s="354"/>
      <c r="B1192" s="218" t="s">
        <v>542</v>
      </c>
      <c r="C1192" s="72">
        <f t="array" ref="C1192">SUM(($B1192=(C_A04b!$B$5:$B$1073))*($M1192=(C_A04b!$C$5:$C$1073))*(C_A04b!D$5:D$1073))+SUM(($C$680=(C_A04b!$B$5:$B$1073))*($M1192=(C_A04b!$C$5:$C$1073))*(C_A04b!D$5:D$1073))+SUM(($D$680=(C_A04b!$B$5:$B$1073))*($M1192=(C_A04b!$C$5:$C$1073))*(C_A04b!D$5:D$1073))</f>
        <v>65.757599999999996</v>
      </c>
      <c r="D1192" s="72">
        <f t="array" ref="D1192">SUM(($B1192=(C_A04b!$B$5:$B$1073))*($M1192=(C_A04b!$C$5:$C$1073))*(C_A04b!E$5:E$1073))+SUM(($C$680=(C_A04b!$B$5:$B$1073))*($M1192=(C_A04b!$C$5:$C$1073))*(C_A04b!E$5:E$1073))+SUM(($D$680=(C_A04b!$B$5:$B$1073))*($M1192=(C_A04b!$C$5:$C$1073))*(C_A04b!E$5:E$1073))</f>
        <v>64.266210000000001</v>
      </c>
      <c r="E1192" s="72">
        <f t="array" ref="E1192">SUM(($B1192=(C_A04b!$B$5:$B$1073))*($M1192=(C_A04b!$C$5:$C$1073))*(C_A04b!F$5:F$1073))+SUM(($C$680=(C_A04b!$B$5:$B$1073))*($M1192=(C_A04b!$C$5:$C$1073))*(C_A04b!F$5:F$1073))+SUM(($D$680=(C_A04b!$B$5:$B$1073))*($M1192=(C_A04b!$C$5:$C$1073))*(C_A04b!F$5:F$1073))</f>
        <v>64.266210000000001</v>
      </c>
      <c r="F1192" s="72">
        <f t="array" ref="F1192">SUM(($B1192=(C_A04b!$B$5:$B$1073))*($M1192=(C_A04b!$C$5:$C$1073))*(C_A04b!G$5:G$1073))+SUM(($C$680=(C_A04b!$B$5:$B$1073))*($M1192=(C_A04b!$C$5:$C$1073))*(C_A04b!G$5:G$1073))+SUM(($D$680=(C_A04b!$B$5:$B$1073))*($M1192=(C_A04b!$C$5:$C$1073))*(C_A04b!G$5:G$1073))</f>
        <v>63.876802499999997</v>
      </c>
      <c r="G1192" s="72">
        <f t="array" ref="G1192">SUM(($B1192=(C_A04b!$B$5:$B$1073))*($M1192=(C_A04b!$C$5:$C$1073))*(C_A04b!H$5:H$1073))+SUM(($C$680=(C_A04b!$B$5:$B$1073))*($M1192=(C_A04b!$C$5:$C$1073))*(C_A04b!H$5:H$1073))+SUM(($D$680=(C_A04b!$B$5:$B$1073))*($M1192=(C_A04b!$C$5:$C$1073))*(C_A04b!H$5:H$1073))</f>
        <v>63.487394999999999</v>
      </c>
      <c r="H1192" s="72">
        <f t="array" ref="H1192">SUM(($B1192=(C_A04b!$B$5:$B$1073))*($M1192=(C_A04b!$C$5:$C$1073))*(C_A04b!I$5:I$1073))+SUM(($C$680=(C_A04b!$B$5:$B$1073))*($M1192=(C_A04b!$C$5:$C$1073))*(C_A04b!I$5:I$1073))+SUM(($D$680=(C_A04b!$B$5:$B$1073))*($M1192=(C_A04b!$C$5:$C$1073))*(C_A04b!I$5:I$1073))</f>
        <v>64.166849999999997</v>
      </c>
      <c r="I1192" s="72">
        <f t="array" ref="I1192">SUM(($B1192=(C_A04b!$B$5:$B$1073))*($M1192=(C_A04b!$C$5:$C$1073))*(C_A04b!J$5:J$1073))+SUM(($C$680=(C_A04b!$B$5:$B$1073))*($M1192=(C_A04b!$C$5:$C$1073))*(C_A04b!J$5:J$1073))+SUM(($D$680=(C_A04b!$B$5:$B$1073))*($M1192=(C_A04b!$C$5:$C$1073))*(C_A04b!J$5:J$1073))</f>
        <v>36.98865</v>
      </c>
      <c r="J1192" s="72">
        <f t="array" ref="J1192">SUM(($B1192=(C_A04b!$B$5:$B$1073))*($M1192=(C_A04b!$C$5:$C$1073))*(C_A04b!K$5:K$1073))+SUM(($C$680=(C_A04b!$B$5:$B$1073))*($M1192=(C_A04b!$C$5:$C$1073))*(C_A04b!K$5:K$1073))+SUM(($D$680=(C_A04b!$B$5:$B$1073))*($M1192=(C_A04b!$C$5:$C$1073))*(C_A04b!K$5:K$1073))</f>
        <v>65.525760000000005</v>
      </c>
      <c r="K1192" s="72">
        <f t="array" ref="K1192">SUM(($B1192=(C_A04b!$B$5:$B$1073))*($M1192=(C_A04b!$C$5:$C$1073))*(C_A04b!L$5:L$1073))+SUM(($C$680=(C_A04b!$B$5:$B$1073))*($M1192=(C_A04b!$C$5:$C$1073))*(C_A04b!L$5:L$1073))+SUM(($D$680=(C_A04b!$B$5:$B$1073))*($M1192=(C_A04b!$C$5:$C$1073))*(C_A04b!L$5:L$1073))</f>
        <v>36.98865</v>
      </c>
      <c r="L1192" s="287"/>
      <c r="M1192" s="295" t="s">
        <v>336</v>
      </c>
    </row>
    <row r="1193" spans="1:13" x14ac:dyDescent="0.2">
      <c r="A1193" s="354"/>
      <c r="B1193" s="218" t="s">
        <v>543</v>
      </c>
      <c r="C1193" s="72">
        <f t="array" ref="C1193">SUM(($B1193=(C_A04b!$B$5:$B$1073))*($M1193=(C_A04b!$C$5:$C$1073))*(C_A04b!D$5:D$1073))+SUM(($C$680=(C_A04b!$B$5:$B$1073))*($M1193=(C_A04b!$C$5:$C$1073))*(C_A04b!D$5:D$1073))+SUM(($D$680=(C_A04b!$B$5:$B$1073))*($M1193=(C_A04b!$C$5:$C$1073))*(C_A04b!D$5:D$1073))</f>
        <v>143.1756</v>
      </c>
      <c r="D1193" s="72">
        <f t="array" ref="D1193">SUM(($B1193=(C_A04b!$B$5:$B$1073))*($M1193=(C_A04b!$C$5:$C$1073))*(C_A04b!E$5:E$1073))+SUM(($C$680=(C_A04b!$B$5:$B$1073))*($M1193=(C_A04b!$C$5:$C$1073))*(C_A04b!E$5:E$1073))+SUM(($D$680=(C_A04b!$B$5:$B$1073))*($M1193=(C_A04b!$C$5:$C$1073))*(C_A04b!E$5:E$1073))</f>
        <v>107.3817</v>
      </c>
      <c r="E1193" s="72">
        <f t="array" ref="E1193">SUM(($B1193=(C_A04b!$B$5:$B$1073))*($M1193=(C_A04b!$C$5:$C$1073))*(C_A04b!F$5:F$1073))+SUM(($C$680=(C_A04b!$B$5:$B$1073))*($M1193=(C_A04b!$C$5:$C$1073))*(C_A04b!F$5:F$1073))+SUM(($D$680=(C_A04b!$B$5:$B$1073))*($M1193=(C_A04b!$C$5:$C$1073))*(C_A04b!F$5:F$1073))</f>
        <v>107.3817</v>
      </c>
      <c r="F1193" s="72">
        <f t="array" ref="F1193">SUM(($B1193=(C_A04b!$B$5:$B$1073))*($M1193=(C_A04b!$C$5:$C$1073))*(C_A04b!G$5:G$1073))+SUM(($C$680=(C_A04b!$B$5:$B$1073))*($M1193=(C_A04b!$C$5:$C$1073))*(C_A04b!G$5:G$1073))+SUM(($D$680=(C_A04b!$B$5:$B$1073))*($M1193=(C_A04b!$C$5:$C$1073))*(C_A04b!G$5:G$1073))</f>
        <v>93.958987500000006</v>
      </c>
      <c r="G1193" s="72">
        <f t="array" ref="G1193">SUM(($B1193=(C_A04b!$B$5:$B$1073))*($M1193=(C_A04b!$C$5:$C$1073))*(C_A04b!H$5:H$1073))+SUM(($C$680=(C_A04b!$B$5:$B$1073))*($M1193=(C_A04b!$C$5:$C$1073))*(C_A04b!H$5:H$1073))+SUM(($D$680=(C_A04b!$B$5:$B$1073))*($M1193=(C_A04b!$C$5:$C$1073))*(C_A04b!H$5:H$1073))</f>
        <v>80.536275000000003</v>
      </c>
      <c r="H1193" s="72">
        <f t="array" ref="H1193">SUM(($B1193=(C_A04b!$B$5:$B$1073))*($M1193=(C_A04b!$C$5:$C$1073))*(C_A04b!I$5:I$1073))+SUM(($C$680=(C_A04b!$B$5:$B$1073))*($M1193=(C_A04b!$C$5:$C$1073))*(C_A04b!I$5:I$1073))+SUM(($D$680=(C_A04b!$B$5:$B$1073))*($M1193=(C_A04b!$C$5:$C$1073))*(C_A04b!I$5:I$1073))</f>
        <v>80.536275000000003</v>
      </c>
      <c r="I1193" s="72">
        <f t="array" ref="I1193">SUM(($B1193=(C_A04b!$B$5:$B$1073))*($M1193=(C_A04b!$C$5:$C$1073))*(C_A04b!J$5:J$1073))+SUM(($C$680=(C_A04b!$B$5:$B$1073))*($M1193=(C_A04b!$C$5:$C$1073))*(C_A04b!J$5:J$1073))+SUM(($D$680=(C_A04b!$B$5:$B$1073))*($M1193=(C_A04b!$C$5:$C$1073))*(C_A04b!J$5:J$1073))</f>
        <v>80.536275000000003</v>
      </c>
      <c r="J1193" s="72">
        <f t="array" ref="J1193">SUM(($B1193=(C_A04b!$B$5:$B$1073))*($M1193=(C_A04b!$C$5:$C$1073))*(C_A04b!K$5:K$1073))+SUM(($C$680=(C_A04b!$B$5:$B$1073))*($M1193=(C_A04b!$C$5:$C$1073))*(C_A04b!K$5:K$1073))+SUM(($D$680=(C_A04b!$B$5:$B$1073))*($M1193=(C_A04b!$C$5:$C$1073))*(C_A04b!K$5:K$1073))</f>
        <v>80.536275000000003</v>
      </c>
      <c r="K1193" s="72">
        <f t="array" ref="K1193">SUM(($B1193=(C_A04b!$B$5:$B$1073))*($M1193=(C_A04b!$C$5:$C$1073))*(C_A04b!L$5:L$1073))+SUM(($C$680=(C_A04b!$B$5:$B$1073))*($M1193=(C_A04b!$C$5:$C$1073))*(C_A04b!L$5:L$1073))+SUM(($D$680=(C_A04b!$B$5:$B$1073))*($M1193=(C_A04b!$C$5:$C$1073))*(C_A04b!L$5:L$1073))</f>
        <v>80.536275000000003</v>
      </c>
      <c r="L1193" s="287"/>
      <c r="M1193" s="295" t="s">
        <v>336</v>
      </c>
    </row>
    <row r="1194" spans="1:13" x14ac:dyDescent="0.2">
      <c r="A1194" s="354"/>
      <c r="B1194" s="218" t="s">
        <v>544</v>
      </c>
      <c r="C1194" s="72">
        <f t="array" ref="C1194">SUM(($B1194=(C_A04b!$B$5:$B$1073))*($M1194=(C_A04b!$C$5:$C$1073))*(C_A04b!D$5:D$1073))+SUM(($C$680=(C_A04b!$B$5:$B$1073))*($M1194=(C_A04b!$C$5:$C$1073))*(C_A04b!D$5:D$1073))+SUM(($D$680=(C_A04b!$B$5:$B$1073))*($M1194=(C_A04b!$C$5:$C$1073))*(C_A04b!D$5:D$1073))</f>
        <v>198.12293469159999</v>
      </c>
      <c r="D1194" s="72">
        <f t="array" ref="D1194">SUM(($B1194=(C_A04b!$B$5:$B$1073))*($M1194=(C_A04b!$C$5:$C$1073))*(C_A04b!E$5:E$1073))+SUM(($C$680=(C_A04b!$B$5:$B$1073))*($M1194=(C_A04b!$C$5:$C$1073))*(C_A04b!E$5:E$1073))+SUM(($D$680=(C_A04b!$B$5:$B$1073))*($M1194=(C_A04b!$C$5:$C$1073))*(C_A04b!E$5:E$1073))</f>
        <v>14.600339999999999</v>
      </c>
      <c r="E1194" s="72">
        <f t="array" ref="E1194">SUM(($B1194=(C_A04b!$B$5:$B$1073))*($M1194=(C_A04b!$C$5:$C$1073))*(C_A04b!F$5:F$1073))+SUM(($C$680=(C_A04b!$B$5:$B$1073))*($M1194=(C_A04b!$C$5:$C$1073))*(C_A04b!F$5:F$1073))+SUM(($D$680=(C_A04b!$B$5:$B$1073))*($M1194=(C_A04b!$C$5:$C$1073))*(C_A04b!F$5:F$1073))</f>
        <v>326.48813553549002</v>
      </c>
      <c r="F1194" s="72">
        <f t="array" ref="F1194">SUM(($B1194=(C_A04b!$B$5:$B$1073))*($M1194=(C_A04b!$C$5:$C$1073))*(C_A04b!G$5:G$1073))+SUM(($C$680=(C_A04b!$B$5:$B$1073))*($M1194=(C_A04b!$C$5:$C$1073))*(C_A04b!G$5:G$1073))+SUM(($D$680=(C_A04b!$B$5:$B$1073))*($M1194=(C_A04b!$C$5:$C$1073))*(C_A04b!G$5:G$1073))</f>
        <v>20.043585</v>
      </c>
      <c r="G1194" s="72">
        <f t="array" ref="G1194">SUM(($B1194=(C_A04b!$B$5:$B$1073))*($M1194=(C_A04b!$C$5:$C$1073))*(C_A04b!H$5:H$1073))+SUM(($C$680=(C_A04b!$B$5:$B$1073))*($M1194=(C_A04b!$C$5:$C$1073))*(C_A04b!H$5:H$1073))+SUM(($D$680=(C_A04b!$B$5:$B$1073))*($M1194=(C_A04b!$C$5:$C$1073))*(C_A04b!H$5:H$1073))</f>
        <v>46.818155657300998</v>
      </c>
      <c r="H1194" s="72">
        <f t="array" ref="H1194">SUM(($B1194=(C_A04b!$B$5:$B$1073))*($M1194=(C_A04b!$C$5:$C$1073))*(C_A04b!I$5:I$1073))+SUM(($C$680=(C_A04b!$B$5:$B$1073))*($M1194=(C_A04b!$C$5:$C$1073))*(C_A04b!I$5:I$1073))+SUM(($D$680=(C_A04b!$B$5:$B$1073))*($M1194=(C_A04b!$C$5:$C$1073))*(C_A04b!I$5:I$1073))</f>
        <v>160.454795128238</v>
      </c>
      <c r="I1194" s="72">
        <f t="array" ref="I1194">SUM(($B1194=(C_A04b!$B$5:$B$1073))*($M1194=(C_A04b!$C$5:$C$1073))*(C_A04b!J$5:J$1073))+SUM(($C$680=(C_A04b!$B$5:$B$1073))*($M1194=(C_A04b!$C$5:$C$1073))*(C_A04b!J$5:J$1073))+SUM(($D$680=(C_A04b!$B$5:$B$1073))*($M1194=(C_A04b!$C$5:$C$1073))*(C_A04b!J$5:J$1073))</f>
        <v>85.097395917851998</v>
      </c>
      <c r="J1194" s="72">
        <f t="array" ref="J1194">SUM(($B1194=(C_A04b!$B$5:$B$1073))*($M1194=(C_A04b!$C$5:$C$1073))*(C_A04b!K$5:K$1073))+SUM(($C$680=(C_A04b!$B$5:$B$1073))*($M1194=(C_A04b!$C$5:$C$1073))*(C_A04b!K$5:K$1073))+SUM(($D$680=(C_A04b!$B$5:$B$1073))*($M1194=(C_A04b!$C$5:$C$1073))*(C_A04b!K$5:K$1073))</f>
        <v>75.269495880367003</v>
      </c>
      <c r="K1194" s="72">
        <f t="array" ref="K1194">SUM(($B1194=(C_A04b!$B$5:$B$1073))*($M1194=(C_A04b!$C$5:$C$1073))*(C_A04b!L$5:L$1073))+SUM(($C$680=(C_A04b!$B$5:$B$1073))*($M1194=(C_A04b!$C$5:$C$1073))*(C_A04b!L$5:L$1073))+SUM(($D$680=(C_A04b!$B$5:$B$1073))*($M1194=(C_A04b!$C$5:$C$1073))*(C_A04b!L$5:L$1073))</f>
        <v>132.59009204949601</v>
      </c>
      <c r="L1194" s="287"/>
      <c r="M1194" s="295" t="s">
        <v>336</v>
      </c>
    </row>
    <row r="1195" spans="1:13" x14ac:dyDescent="0.2">
      <c r="A1195" s="354"/>
      <c r="B1195" s="218" t="s">
        <v>545</v>
      </c>
      <c r="C1195" s="72">
        <f t="array" ref="C1195">SUM(($B1195=(C_A04b!$B$5:$B$1073))*($M1195=(C_A04b!$C$5:$C$1073))*(C_A04b!D$5:D$1073))+SUM(($C$680=(C_A04b!$B$5:$B$1073))*($M1195=(C_A04b!$C$5:$C$1073))*(C_A04b!D$5:D$1073))+SUM(($D$680=(C_A04b!$B$5:$B$1073))*($M1195=(C_A04b!$C$5:$C$1073))*(C_A04b!D$5:D$1073))</f>
        <v>37.71</v>
      </c>
      <c r="D1195" s="72">
        <f t="array" ref="D1195">SUM(($B1195=(C_A04b!$B$5:$B$1073))*($M1195=(C_A04b!$C$5:$C$1073))*(C_A04b!E$5:E$1073))+SUM(($C$680=(C_A04b!$B$5:$B$1073))*($M1195=(C_A04b!$C$5:$C$1073))*(C_A04b!E$5:E$1073))+SUM(($D$680=(C_A04b!$B$5:$B$1073))*($M1195=(C_A04b!$C$5:$C$1073))*(C_A04b!E$5:E$1073))</f>
        <v>28.282499999999999</v>
      </c>
      <c r="E1195" s="72">
        <f t="array" ref="E1195">SUM(($B1195=(C_A04b!$B$5:$B$1073))*($M1195=(C_A04b!$C$5:$C$1073))*(C_A04b!F$5:F$1073))+SUM(($C$680=(C_A04b!$B$5:$B$1073))*($M1195=(C_A04b!$C$5:$C$1073))*(C_A04b!F$5:F$1073))+SUM(($D$680=(C_A04b!$B$5:$B$1073))*($M1195=(C_A04b!$C$5:$C$1073))*(C_A04b!F$5:F$1073))</f>
        <v>33.168149999999997</v>
      </c>
      <c r="F1195" s="72">
        <f t="array" ref="F1195">SUM(($B1195=(C_A04b!$B$5:$B$1073))*($M1195=(C_A04b!$C$5:$C$1073))*(C_A04b!G$5:G$1073))+SUM(($C$680=(C_A04b!$B$5:$B$1073))*($M1195=(C_A04b!$C$5:$C$1073))*(C_A04b!G$5:G$1073))+SUM(($D$680=(C_A04b!$B$5:$B$1073))*($M1195=(C_A04b!$C$5:$C$1073))*(C_A04b!G$5:G$1073))</f>
        <v>24.747187499999999</v>
      </c>
      <c r="G1195" s="72">
        <f t="array" ref="G1195">SUM(($B1195=(C_A04b!$B$5:$B$1073))*($M1195=(C_A04b!$C$5:$C$1073))*(C_A04b!H$5:H$1073))+SUM(($C$680=(C_A04b!$B$5:$B$1073))*($M1195=(C_A04b!$C$5:$C$1073))*(C_A04b!H$5:H$1073))+SUM(($D$680=(C_A04b!$B$5:$B$1073))*($M1195=(C_A04b!$C$5:$C$1073))*(C_A04b!H$5:H$1073))</f>
        <v>21.211874999999999</v>
      </c>
      <c r="H1195" s="72">
        <f t="array" ref="H1195">SUM(($B1195=(C_A04b!$B$5:$B$1073))*($M1195=(C_A04b!$C$5:$C$1073))*(C_A04b!I$5:I$1073))+SUM(($C$680=(C_A04b!$B$5:$B$1073))*($M1195=(C_A04b!$C$5:$C$1073))*(C_A04b!I$5:I$1073))+SUM(($D$680=(C_A04b!$B$5:$B$1073))*($M1195=(C_A04b!$C$5:$C$1073))*(C_A04b!I$5:I$1073))</f>
        <v>31.183875</v>
      </c>
      <c r="I1195" s="72">
        <f t="array" ref="I1195">SUM(($B1195=(C_A04b!$B$5:$B$1073))*($M1195=(C_A04b!$C$5:$C$1073))*(C_A04b!J$5:J$1073))+SUM(($C$680=(C_A04b!$B$5:$B$1073))*($M1195=(C_A04b!$C$5:$C$1073))*(C_A04b!J$5:J$1073))+SUM(($D$680=(C_A04b!$B$5:$B$1073))*($M1195=(C_A04b!$C$5:$C$1073))*(C_A04b!J$5:J$1073))</f>
        <v>31.433174999999999</v>
      </c>
      <c r="J1195" s="72">
        <f t="array" ref="J1195">SUM(($B1195=(C_A04b!$B$5:$B$1073))*($M1195=(C_A04b!$C$5:$C$1073))*(C_A04b!K$5:K$1073))+SUM(($C$680=(C_A04b!$B$5:$B$1073))*($M1195=(C_A04b!$C$5:$C$1073))*(C_A04b!K$5:K$1073))+SUM(($D$680=(C_A04b!$B$5:$B$1073))*($M1195=(C_A04b!$C$5:$C$1073))*(C_A04b!K$5:K$1073))</f>
        <v>41.009625</v>
      </c>
      <c r="K1195" s="72">
        <f t="array" ref="K1195">SUM(($B1195=(C_A04b!$B$5:$B$1073))*($M1195=(C_A04b!$C$5:$C$1073))*(C_A04b!L$5:L$1073))+SUM(($C$680=(C_A04b!$B$5:$B$1073))*($M1195=(C_A04b!$C$5:$C$1073))*(C_A04b!L$5:L$1073))+SUM(($D$680=(C_A04b!$B$5:$B$1073))*($M1195=(C_A04b!$C$5:$C$1073))*(C_A04b!L$5:L$1073))</f>
        <v>41.481000000000002</v>
      </c>
      <c r="L1195" s="287"/>
      <c r="M1195" s="295" t="s">
        <v>336</v>
      </c>
    </row>
    <row r="1196" spans="1:13" x14ac:dyDescent="0.2">
      <c r="A1196" s="354"/>
      <c r="B1196" s="218" t="s">
        <v>546</v>
      </c>
      <c r="C1196" s="72">
        <f t="array" ref="C1196">SUM(($B1196=(C_A04b!$B$5:$B$1073))*($M1196=(C_A04b!$C$5:$C$1073))*(C_A04b!D$5:D$1073))+SUM(($C$680=(C_A04b!$B$5:$B$1073))*($M1196=(C_A04b!$C$5:$C$1073))*(C_A04b!D$5:D$1073))+SUM(($D$680=(C_A04b!$B$5:$B$1073))*($M1196=(C_A04b!$C$5:$C$1073))*(C_A04b!D$5:D$1073))</f>
        <v>51.220799999999997</v>
      </c>
      <c r="D1196" s="72">
        <f t="array" ref="D1196">SUM(($B1196=(C_A04b!$B$5:$B$1073))*($M1196=(C_A04b!$C$5:$C$1073))*(C_A04b!E$5:E$1073))+SUM(($C$680=(C_A04b!$B$5:$B$1073))*($M1196=(C_A04b!$C$5:$C$1073))*(C_A04b!E$5:E$1073))+SUM(($D$680=(C_A04b!$B$5:$B$1073))*($M1196=(C_A04b!$C$5:$C$1073))*(C_A04b!E$5:E$1073))</f>
        <v>52.50132</v>
      </c>
      <c r="E1196" s="72">
        <f t="array" ref="E1196">SUM(($B1196=(C_A04b!$B$5:$B$1073))*($M1196=(C_A04b!$C$5:$C$1073))*(C_A04b!F$5:F$1073))+SUM(($C$680=(C_A04b!$B$5:$B$1073))*($M1196=(C_A04b!$C$5:$C$1073))*(C_A04b!F$5:F$1073))+SUM(($D$680=(C_A04b!$B$5:$B$1073))*($M1196=(C_A04b!$C$5:$C$1073))*(C_A04b!F$5:F$1073))</f>
        <v>52.50132</v>
      </c>
      <c r="F1196" s="72">
        <f t="array" ref="F1196">SUM(($B1196=(C_A04b!$B$5:$B$1073))*($M1196=(C_A04b!$C$5:$C$1073))*(C_A04b!G$5:G$1073))+SUM(($C$680=(C_A04b!$B$5:$B$1073))*($M1196=(C_A04b!$C$5:$C$1073))*(C_A04b!G$5:G$1073))+SUM(($D$680=(C_A04b!$B$5:$B$1073))*($M1196=(C_A04b!$C$5:$C$1073))*(C_A04b!G$5:G$1073))</f>
        <v>47.736674999999998</v>
      </c>
      <c r="G1196" s="72">
        <f t="array" ref="G1196">SUM(($B1196=(C_A04b!$B$5:$B$1073))*($M1196=(C_A04b!$C$5:$C$1073))*(C_A04b!H$5:H$1073))+SUM(($C$680=(C_A04b!$B$5:$B$1073))*($M1196=(C_A04b!$C$5:$C$1073))*(C_A04b!H$5:H$1073))+SUM(($D$680=(C_A04b!$B$5:$B$1073))*($M1196=(C_A04b!$C$5:$C$1073))*(C_A04b!H$5:H$1073))</f>
        <v>37.412954999999997</v>
      </c>
      <c r="H1196" s="72">
        <f t="array" ref="H1196">SUM(($B1196=(C_A04b!$B$5:$B$1073))*($M1196=(C_A04b!$C$5:$C$1073))*(C_A04b!I$5:I$1073))+SUM(($C$680=(C_A04b!$B$5:$B$1073))*($M1196=(C_A04b!$C$5:$C$1073))*(C_A04b!I$5:I$1073))+SUM(($D$680=(C_A04b!$B$5:$B$1073))*($M1196=(C_A04b!$C$5:$C$1073))*(C_A04b!I$5:I$1073))</f>
        <v>48.1203</v>
      </c>
      <c r="I1196" s="72">
        <f t="array" ref="I1196">SUM(($B1196=(C_A04b!$B$5:$B$1073))*($M1196=(C_A04b!$C$5:$C$1073))*(C_A04b!J$5:J$1073))+SUM(($C$680=(C_A04b!$B$5:$B$1073))*($M1196=(C_A04b!$C$5:$C$1073))*(C_A04b!J$5:J$1073))+SUM(($D$680=(C_A04b!$B$5:$B$1073))*($M1196=(C_A04b!$C$5:$C$1073))*(C_A04b!J$5:J$1073))</f>
        <v>48.603014999999999</v>
      </c>
      <c r="J1196" s="72">
        <f t="array" ref="J1196">SUM(($B1196=(C_A04b!$B$5:$B$1073))*($M1196=(C_A04b!$C$5:$C$1073))*(C_A04b!K$5:K$1073))+SUM(($C$680=(C_A04b!$B$5:$B$1073))*($M1196=(C_A04b!$C$5:$C$1073))*(C_A04b!K$5:K$1073))+SUM(($D$680=(C_A04b!$B$5:$B$1073))*($M1196=(C_A04b!$C$5:$C$1073))*(C_A04b!K$5:K$1073))</f>
        <v>38.90052</v>
      </c>
      <c r="K1196" s="72">
        <f t="array" ref="K1196">SUM(($B1196=(C_A04b!$B$5:$B$1073))*($M1196=(C_A04b!$C$5:$C$1073))*(C_A04b!L$5:L$1073))+SUM(($C$680=(C_A04b!$B$5:$B$1073))*($M1196=(C_A04b!$C$5:$C$1073))*(C_A04b!L$5:L$1073))+SUM(($D$680=(C_A04b!$B$5:$B$1073))*($M1196=(C_A04b!$C$5:$C$1073))*(C_A04b!L$5:L$1073))</f>
        <v>36.76455</v>
      </c>
      <c r="L1196" s="287"/>
      <c r="M1196" s="295" t="s">
        <v>336</v>
      </c>
    </row>
    <row r="1197" spans="1:13" x14ac:dyDescent="0.2">
      <c r="A1197" s="354"/>
      <c r="B1197" s="218" t="s">
        <v>547</v>
      </c>
      <c r="C1197" s="72">
        <f t="array" ref="C1197">SUM(($B1197=(C_A04b!$B$5:$B$1073))*($M1197=(C_A04b!$C$5:$C$1073))*(C_A04b!D$5:D$1073))+SUM(($C$680=(C_A04b!$B$5:$B$1073))*($M1197=(C_A04b!$C$5:$C$1073))*(C_A04b!D$5:D$1073))+SUM(($D$680=(C_A04b!$B$5:$B$1073))*($M1197=(C_A04b!$C$5:$C$1073))*(C_A04b!D$5:D$1073))</f>
        <v>148.73759999999999</v>
      </c>
      <c r="D1197" s="72">
        <f t="array" ref="D1197">SUM(($B1197=(C_A04b!$B$5:$B$1073))*($M1197=(C_A04b!$C$5:$C$1073))*(C_A04b!E$5:E$1073))+SUM(($C$680=(C_A04b!$B$5:$B$1073))*($M1197=(C_A04b!$C$5:$C$1073))*(C_A04b!E$5:E$1073))+SUM(($D$680=(C_A04b!$B$5:$B$1073))*($M1197=(C_A04b!$C$5:$C$1073))*(C_A04b!E$5:E$1073))</f>
        <v>122.46102</v>
      </c>
      <c r="E1197" s="72">
        <f t="array" ref="E1197">SUM(($B1197=(C_A04b!$B$5:$B$1073))*($M1197=(C_A04b!$C$5:$C$1073))*(C_A04b!F$5:F$1073))+SUM(($C$680=(C_A04b!$B$5:$B$1073))*($M1197=(C_A04b!$C$5:$C$1073))*(C_A04b!F$5:F$1073))+SUM(($D$680=(C_A04b!$B$5:$B$1073))*($M1197=(C_A04b!$C$5:$C$1073))*(C_A04b!F$5:F$1073))</f>
        <v>118.01493000000001</v>
      </c>
      <c r="F1197" s="72">
        <f t="array" ref="F1197">SUM(($B1197=(C_A04b!$B$5:$B$1073))*($M1197=(C_A04b!$C$5:$C$1073))*(C_A04b!G$5:G$1073))+SUM(($C$680=(C_A04b!$B$5:$B$1073))*($M1197=(C_A04b!$C$5:$C$1073))*(C_A04b!G$5:G$1073))+SUM(($D$680=(C_A04b!$B$5:$B$1073))*($M1197=(C_A04b!$C$5:$C$1073))*(C_A04b!G$5:G$1073))</f>
        <v>114.2066925</v>
      </c>
      <c r="G1197" s="72">
        <f t="array" ref="G1197">SUM(($B1197=(C_A04b!$B$5:$B$1073))*($M1197=(C_A04b!$C$5:$C$1073))*(C_A04b!H$5:H$1073))+SUM(($C$680=(C_A04b!$B$5:$B$1073))*($M1197=(C_A04b!$C$5:$C$1073))*(C_A04b!H$5:H$1073))+SUM(($D$680=(C_A04b!$B$5:$B$1073))*($M1197=(C_A04b!$C$5:$C$1073))*(C_A04b!H$5:H$1073))</f>
        <v>91.710843402139005</v>
      </c>
      <c r="H1197" s="72">
        <f t="array" ref="H1197">SUM(($B1197=(C_A04b!$B$5:$B$1073))*($M1197=(C_A04b!$C$5:$C$1073))*(C_A04b!I$5:I$1073))+SUM(($C$680=(C_A04b!$B$5:$B$1073))*($M1197=(C_A04b!$C$5:$C$1073))*(C_A04b!I$5:I$1073))+SUM(($D$680=(C_A04b!$B$5:$B$1073))*($M1197=(C_A04b!$C$5:$C$1073))*(C_A04b!I$5:I$1073))</f>
        <v>105.4323</v>
      </c>
      <c r="I1197" s="72">
        <f t="array" ref="I1197">SUM(($B1197=(C_A04b!$B$5:$B$1073))*($M1197=(C_A04b!$C$5:$C$1073))*(C_A04b!J$5:J$1073))+SUM(($C$680=(C_A04b!$B$5:$B$1073))*($M1197=(C_A04b!$C$5:$C$1073))*(C_A04b!J$5:J$1073))+SUM(($D$680=(C_A04b!$B$5:$B$1073))*($M1197=(C_A04b!$C$5:$C$1073))*(C_A04b!J$5:J$1073))</f>
        <v>104.567315839766</v>
      </c>
      <c r="J1197" s="72">
        <f t="array" ref="J1197">SUM(($B1197=(C_A04b!$B$5:$B$1073))*($M1197=(C_A04b!$C$5:$C$1073))*(C_A04b!K$5:K$1073))+SUM(($C$680=(C_A04b!$B$5:$B$1073))*($M1197=(C_A04b!$C$5:$C$1073))*(C_A04b!K$5:K$1073))+SUM(($D$680=(C_A04b!$B$5:$B$1073))*($M1197=(C_A04b!$C$5:$C$1073))*(C_A04b!K$5:K$1073))</f>
        <v>106.52067</v>
      </c>
      <c r="K1197" s="72">
        <f t="array" ref="K1197">SUM(($B1197=(C_A04b!$B$5:$B$1073))*($M1197=(C_A04b!$C$5:$C$1073))*(C_A04b!L$5:L$1073))+SUM(($C$680=(C_A04b!$B$5:$B$1073))*($M1197=(C_A04b!$C$5:$C$1073))*(C_A04b!L$5:L$1073))+SUM(($D$680=(C_A04b!$B$5:$B$1073))*($M1197=(C_A04b!$C$5:$C$1073))*(C_A04b!L$5:L$1073))</f>
        <v>83.664900000000003</v>
      </c>
      <c r="L1197" s="287"/>
      <c r="M1197" s="295" t="s">
        <v>336</v>
      </c>
    </row>
    <row r="1198" spans="1:13" x14ac:dyDescent="0.2">
      <c r="A1198" s="354"/>
      <c r="B1198" s="218" t="s">
        <v>548</v>
      </c>
      <c r="C1198" s="72">
        <f t="array" ref="C1198">SUM(($B1198=(C_A04b!$B$5:$B$1073))*($M1198=(C_A04b!$C$5:$C$1073))*(C_A04b!D$5:D$1073))+SUM(($C$680=(C_A04b!$B$5:$B$1073))*($M1198=(C_A04b!$C$5:$C$1073))*(C_A04b!D$5:D$1073))+SUM(($D$680=(C_A04b!$B$5:$B$1073))*($M1198=(C_A04b!$C$5:$C$1073))*(C_A04b!D$5:D$1073))</f>
        <v>7.1387999999999998</v>
      </c>
      <c r="D1198" s="72">
        <f t="array" ref="D1198">SUM(($B1198=(C_A04b!$B$5:$B$1073))*($M1198=(C_A04b!$C$5:$C$1073))*(C_A04b!E$5:E$1073))+SUM(($C$680=(C_A04b!$B$5:$B$1073))*($M1198=(C_A04b!$C$5:$C$1073))*(C_A04b!E$5:E$1073))+SUM(($D$680=(C_A04b!$B$5:$B$1073))*($M1198=(C_A04b!$C$5:$C$1073))*(C_A04b!E$5:E$1073))</f>
        <v>5.3540999999999999</v>
      </c>
      <c r="E1198" s="72">
        <f t="array" ref="E1198">SUM(($B1198=(C_A04b!$B$5:$B$1073))*($M1198=(C_A04b!$C$5:$C$1073))*(C_A04b!F$5:F$1073))+SUM(($C$680=(C_A04b!$B$5:$B$1073))*($M1198=(C_A04b!$C$5:$C$1073))*(C_A04b!F$5:F$1073))+SUM(($D$680=(C_A04b!$B$5:$B$1073))*($M1198=(C_A04b!$C$5:$C$1073))*(C_A04b!F$5:F$1073))</f>
        <v>5.3540999999999999</v>
      </c>
      <c r="F1198" s="72">
        <f t="array" ref="F1198">SUM(($B1198=(C_A04b!$B$5:$B$1073))*($M1198=(C_A04b!$C$5:$C$1073))*(C_A04b!G$5:G$1073))+SUM(($C$680=(C_A04b!$B$5:$B$1073))*($M1198=(C_A04b!$C$5:$C$1073))*(C_A04b!G$5:G$1073))+SUM(($D$680=(C_A04b!$B$5:$B$1073))*($M1198=(C_A04b!$C$5:$C$1073))*(C_A04b!G$5:G$1073))</f>
        <v>4.6848375000000004</v>
      </c>
      <c r="G1198" s="72">
        <f t="array" ref="G1198">SUM(($B1198=(C_A04b!$B$5:$B$1073))*($M1198=(C_A04b!$C$5:$C$1073))*(C_A04b!H$5:H$1073))+SUM(($C$680=(C_A04b!$B$5:$B$1073))*($M1198=(C_A04b!$C$5:$C$1073))*(C_A04b!H$5:H$1073))+SUM(($D$680=(C_A04b!$B$5:$B$1073))*($M1198=(C_A04b!$C$5:$C$1073))*(C_A04b!H$5:H$1073))</f>
        <v>7.4957399999999996</v>
      </c>
      <c r="H1198" s="72">
        <f t="array" ref="H1198">SUM(($B1198=(C_A04b!$B$5:$B$1073))*($M1198=(C_A04b!$C$5:$C$1073))*(C_A04b!I$5:I$1073))+SUM(($C$680=(C_A04b!$B$5:$B$1073))*($M1198=(C_A04b!$C$5:$C$1073))*(C_A04b!I$5:I$1073))+SUM(($D$680=(C_A04b!$B$5:$B$1073))*($M1198=(C_A04b!$C$5:$C$1073))*(C_A04b!I$5:I$1073))</f>
        <v>4.0155750000000001</v>
      </c>
      <c r="I1198" s="72">
        <f t="array" ref="I1198">SUM(($B1198=(C_A04b!$B$5:$B$1073))*($M1198=(C_A04b!$C$5:$C$1073))*(C_A04b!J$5:J$1073))+SUM(($C$680=(C_A04b!$B$5:$B$1073))*($M1198=(C_A04b!$C$5:$C$1073))*(C_A04b!J$5:J$1073))+SUM(($D$680=(C_A04b!$B$5:$B$1073))*($M1198=(C_A04b!$C$5:$C$1073))*(C_A04b!J$5:J$1073))</f>
        <v>4.0155750000000001</v>
      </c>
      <c r="J1198" s="72">
        <f t="array" ref="J1198">SUM(($B1198=(C_A04b!$B$5:$B$1073))*($M1198=(C_A04b!$C$5:$C$1073))*(C_A04b!K$5:K$1073))+SUM(($C$680=(C_A04b!$B$5:$B$1073))*($M1198=(C_A04b!$C$5:$C$1073))*(C_A04b!K$5:K$1073))+SUM(($D$680=(C_A04b!$B$5:$B$1073))*($M1198=(C_A04b!$C$5:$C$1073))*(C_A04b!K$5:K$1073))</f>
        <v>7.7634449999999999</v>
      </c>
      <c r="K1198" s="72">
        <f t="array" ref="K1198">SUM(($B1198=(C_A04b!$B$5:$B$1073))*($M1198=(C_A04b!$C$5:$C$1073))*(C_A04b!L$5:L$1073))+SUM(($C$680=(C_A04b!$B$5:$B$1073))*($M1198=(C_A04b!$C$5:$C$1073))*(C_A04b!L$5:L$1073))+SUM(($D$680=(C_A04b!$B$5:$B$1073))*($M1198=(C_A04b!$C$5:$C$1073))*(C_A04b!L$5:L$1073))</f>
        <v>4.0155750000000001</v>
      </c>
      <c r="L1198" s="287"/>
      <c r="M1198" s="295" t="s">
        <v>336</v>
      </c>
    </row>
    <row r="1199" spans="1:13" x14ac:dyDescent="0.2">
      <c r="A1199" s="354"/>
      <c r="B1199" s="218" t="s">
        <v>549</v>
      </c>
      <c r="C1199" s="72">
        <f t="array" ref="C1199">SUM(($B1199=(C_A04b!$B$5:$B$1073))*($M1199=(C_A04b!$C$5:$C$1073))*(C_A04b!D$5:D$1073))+SUM(($C$680=(C_A04b!$B$5:$B$1073))*($M1199=(C_A04b!$C$5:$C$1073))*(C_A04b!D$5:D$1073))+SUM(($D$680=(C_A04b!$B$5:$B$1073))*($M1199=(C_A04b!$C$5:$C$1073))*(C_A04b!D$5:D$1073))</f>
        <v>40.136400000000002</v>
      </c>
      <c r="D1199" s="72">
        <f t="array" ref="D1199">SUM(($B1199=(C_A04b!$B$5:$B$1073))*($M1199=(C_A04b!$C$5:$C$1073))*(C_A04b!E$5:E$1073))+SUM(($C$680=(C_A04b!$B$5:$B$1073))*($M1199=(C_A04b!$C$5:$C$1073))*(C_A04b!E$5:E$1073))+SUM(($D$680=(C_A04b!$B$5:$B$1073))*($M1199=(C_A04b!$C$5:$C$1073))*(C_A04b!E$5:E$1073))</f>
        <v>38.703420000000001</v>
      </c>
      <c r="E1199" s="72">
        <f t="array" ref="E1199">SUM(($B1199=(C_A04b!$B$5:$B$1073))*($M1199=(C_A04b!$C$5:$C$1073))*(C_A04b!F$5:F$1073))+SUM(($C$680=(C_A04b!$B$5:$B$1073))*($M1199=(C_A04b!$C$5:$C$1073))*(C_A04b!F$5:F$1073))+SUM(($D$680=(C_A04b!$B$5:$B$1073))*($M1199=(C_A04b!$C$5:$C$1073))*(C_A04b!F$5:F$1073))</f>
        <v>30.1023</v>
      </c>
      <c r="F1199" s="72">
        <f t="array" ref="F1199">SUM(($B1199=(C_A04b!$B$5:$B$1073))*($M1199=(C_A04b!$C$5:$C$1073))*(C_A04b!G$5:G$1073))+SUM(($C$680=(C_A04b!$B$5:$B$1073))*($M1199=(C_A04b!$C$5:$C$1073))*(C_A04b!G$5:G$1073))+SUM(($D$680=(C_A04b!$B$5:$B$1073))*($M1199=(C_A04b!$C$5:$C$1073))*(C_A04b!G$5:G$1073))</f>
        <v>38.263792500000001</v>
      </c>
      <c r="G1199" s="72">
        <f t="array" ref="G1199">SUM(($B1199=(C_A04b!$B$5:$B$1073))*($M1199=(C_A04b!$C$5:$C$1073))*(C_A04b!H$5:H$1073))+SUM(($C$680=(C_A04b!$B$5:$B$1073))*($M1199=(C_A04b!$C$5:$C$1073))*(C_A04b!H$5:H$1073))+SUM(($D$680=(C_A04b!$B$5:$B$1073))*($M1199=(C_A04b!$C$5:$C$1073))*(C_A04b!H$5:H$1073))</f>
        <v>37.824165000000001</v>
      </c>
      <c r="H1199" s="72">
        <f t="array" ref="H1199">SUM(($B1199=(C_A04b!$B$5:$B$1073))*($M1199=(C_A04b!$C$5:$C$1073))*(C_A04b!I$5:I$1073))+SUM(($C$680=(C_A04b!$B$5:$B$1073))*($M1199=(C_A04b!$C$5:$C$1073))*(C_A04b!I$5:I$1073))+SUM(($D$680=(C_A04b!$B$5:$B$1073))*($M1199=(C_A04b!$C$5:$C$1073))*(C_A04b!I$5:I$1073))</f>
        <v>38.215125</v>
      </c>
      <c r="I1199" s="72">
        <f t="array" ref="I1199">SUM(($B1199=(C_A04b!$B$5:$B$1073))*($M1199=(C_A04b!$C$5:$C$1073))*(C_A04b!J$5:J$1073))+SUM(($C$680=(C_A04b!$B$5:$B$1073))*($M1199=(C_A04b!$C$5:$C$1073))*(C_A04b!J$5:J$1073))+SUM(($D$680=(C_A04b!$B$5:$B$1073))*($M1199=(C_A04b!$C$5:$C$1073))*(C_A04b!J$5:J$1073))</f>
        <v>22.576725</v>
      </c>
      <c r="J1199" s="72">
        <f t="array" ref="J1199">SUM(($B1199=(C_A04b!$B$5:$B$1073))*($M1199=(C_A04b!$C$5:$C$1073))*(C_A04b!K$5:K$1073))+SUM(($C$680=(C_A04b!$B$5:$B$1073))*($M1199=(C_A04b!$C$5:$C$1073))*(C_A04b!K$5:K$1073))+SUM(($D$680=(C_A04b!$B$5:$B$1073))*($M1199=(C_A04b!$C$5:$C$1073))*(C_A04b!K$5:K$1073))</f>
        <v>38.997045</v>
      </c>
      <c r="K1199" s="72">
        <f t="array" ref="K1199">SUM(($B1199=(C_A04b!$B$5:$B$1073))*($M1199=(C_A04b!$C$5:$C$1073))*(C_A04b!L$5:L$1073))+SUM(($C$680=(C_A04b!$B$5:$B$1073))*($M1199=(C_A04b!$C$5:$C$1073))*(C_A04b!L$5:L$1073))+SUM(($D$680=(C_A04b!$B$5:$B$1073))*($M1199=(C_A04b!$C$5:$C$1073))*(C_A04b!L$5:L$1073))</f>
        <v>22.576725</v>
      </c>
      <c r="L1199" s="287"/>
      <c r="M1199" s="295" t="s">
        <v>336</v>
      </c>
    </row>
    <row r="1200" spans="1:13" x14ac:dyDescent="0.2">
      <c r="A1200" s="354"/>
      <c r="B1200" s="218" t="s">
        <v>550</v>
      </c>
      <c r="C1200" s="72">
        <f t="array" ref="C1200">SUM(($B1200=(C_A04b!$B$5:$B$1073))*($M1200=(C_A04b!$C$5:$C$1073))*(C_A04b!D$5:D$1073))+SUM(($C$680=(C_A04b!$B$5:$B$1073))*($M1200=(C_A04b!$C$5:$C$1073))*(C_A04b!D$5:D$1073))+SUM(($D$680=(C_A04b!$B$5:$B$1073))*($M1200=(C_A04b!$C$5:$C$1073))*(C_A04b!D$5:D$1073))</f>
        <v>25.2</v>
      </c>
      <c r="D1200" s="72">
        <f t="array" ref="D1200">SUM(($B1200=(C_A04b!$B$5:$B$1073))*($M1200=(C_A04b!$C$5:$C$1073))*(C_A04b!E$5:E$1073))+SUM(($C$680=(C_A04b!$B$5:$B$1073))*($M1200=(C_A04b!$C$5:$C$1073))*(C_A04b!E$5:E$1073))+SUM(($D$680=(C_A04b!$B$5:$B$1073))*($M1200=(C_A04b!$C$5:$C$1073))*(C_A04b!E$5:E$1073))</f>
        <v>18.899999999999999</v>
      </c>
      <c r="E1200" s="72">
        <f t="array" ref="E1200">SUM(($B1200=(C_A04b!$B$5:$B$1073))*($M1200=(C_A04b!$C$5:$C$1073))*(C_A04b!F$5:F$1073))+SUM(($C$680=(C_A04b!$B$5:$B$1073))*($M1200=(C_A04b!$C$5:$C$1073))*(C_A04b!F$5:F$1073))+SUM(($D$680=(C_A04b!$B$5:$B$1073))*($M1200=(C_A04b!$C$5:$C$1073))*(C_A04b!F$5:F$1073))</f>
        <v>18.899999999999999</v>
      </c>
      <c r="F1200" s="72">
        <f t="array" ref="F1200">SUM(($B1200=(C_A04b!$B$5:$B$1073))*($M1200=(C_A04b!$C$5:$C$1073))*(C_A04b!G$5:G$1073))+SUM(($C$680=(C_A04b!$B$5:$B$1073))*($M1200=(C_A04b!$C$5:$C$1073))*(C_A04b!G$5:G$1073))+SUM(($D$680=(C_A04b!$B$5:$B$1073))*($M1200=(C_A04b!$C$5:$C$1073))*(C_A04b!G$5:G$1073))</f>
        <v>16.537500000000001</v>
      </c>
      <c r="G1200" s="72">
        <f t="array" ref="G1200">SUM(($B1200=(C_A04b!$B$5:$B$1073))*($M1200=(C_A04b!$C$5:$C$1073))*(C_A04b!H$5:H$1073))+SUM(($C$680=(C_A04b!$B$5:$B$1073))*($M1200=(C_A04b!$C$5:$C$1073))*(C_A04b!H$5:H$1073))+SUM(($D$680=(C_A04b!$B$5:$B$1073))*($M1200=(C_A04b!$C$5:$C$1073))*(C_A04b!H$5:H$1073))</f>
        <v>14.175000000000001</v>
      </c>
      <c r="H1200" s="72">
        <f t="array" ref="H1200">SUM(($B1200=(C_A04b!$B$5:$B$1073))*($M1200=(C_A04b!$C$5:$C$1073))*(C_A04b!I$5:I$1073))+SUM(($C$680=(C_A04b!$B$5:$B$1073))*($M1200=(C_A04b!$C$5:$C$1073))*(C_A04b!I$5:I$1073))+SUM(($D$680=(C_A04b!$B$5:$B$1073))*($M1200=(C_A04b!$C$5:$C$1073))*(C_A04b!I$5:I$1073))</f>
        <v>14.175000000000001</v>
      </c>
      <c r="I1200" s="72">
        <f t="array" ref="I1200">SUM(($B1200=(C_A04b!$B$5:$B$1073))*($M1200=(C_A04b!$C$5:$C$1073))*(C_A04b!J$5:J$1073))+SUM(($C$680=(C_A04b!$B$5:$B$1073))*($M1200=(C_A04b!$C$5:$C$1073))*(C_A04b!J$5:J$1073))+SUM(($D$680=(C_A04b!$B$5:$B$1073))*($M1200=(C_A04b!$C$5:$C$1073))*(C_A04b!J$5:J$1073))</f>
        <v>14.175000000000001</v>
      </c>
      <c r="J1200" s="72">
        <f t="array" ref="J1200">SUM(($B1200=(C_A04b!$B$5:$B$1073))*($M1200=(C_A04b!$C$5:$C$1073))*(C_A04b!K$5:K$1073))+SUM(($C$680=(C_A04b!$B$5:$B$1073))*($M1200=(C_A04b!$C$5:$C$1073))*(C_A04b!K$5:K$1073))+SUM(($D$680=(C_A04b!$B$5:$B$1073))*($M1200=(C_A04b!$C$5:$C$1073))*(C_A04b!K$5:K$1073))</f>
        <v>27.405000000000001</v>
      </c>
      <c r="K1200" s="72">
        <f t="array" ref="K1200">SUM(($B1200=(C_A04b!$B$5:$B$1073))*($M1200=(C_A04b!$C$5:$C$1073))*(C_A04b!L$5:L$1073))+SUM(($C$680=(C_A04b!$B$5:$B$1073))*($M1200=(C_A04b!$C$5:$C$1073))*(C_A04b!L$5:L$1073))+SUM(($D$680=(C_A04b!$B$5:$B$1073))*($M1200=(C_A04b!$C$5:$C$1073))*(C_A04b!L$5:L$1073))</f>
        <v>21.320009080643999</v>
      </c>
      <c r="L1200" s="287"/>
      <c r="M1200" s="295" t="s">
        <v>336</v>
      </c>
    </row>
    <row r="1201" spans="1:13" x14ac:dyDescent="0.2">
      <c r="A1201" s="354"/>
      <c r="B1201" s="218" t="s">
        <v>551</v>
      </c>
      <c r="C1201" s="72">
        <f t="array" ref="C1201">SUM(($B1201=(C_A04b!$B$5:$B$1073))*($M1201=(C_A04b!$C$5:$C$1073))*(C_A04b!D$5:D$1073))+SUM(($C$680=(C_A04b!$B$5:$B$1073))*($M1201=(C_A04b!$C$5:$C$1073))*(C_A04b!D$5:D$1073))+SUM(($D$680=(C_A04b!$B$5:$B$1073))*($M1201=(C_A04b!$C$5:$C$1073))*(C_A04b!D$5:D$1073))</f>
        <v>0</v>
      </c>
      <c r="D1201" s="72">
        <f t="array" ref="D1201">SUM(($B1201=(C_A04b!$B$5:$B$1073))*($M1201=(C_A04b!$C$5:$C$1073))*(C_A04b!E$5:E$1073))+SUM(($C$680=(C_A04b!$B$5:$B$1073))*($M1201=(C_A04b!$C$5:$C$1073))*(C_A04b!E$5:E$1073))+SUM(($D$680=(C_A04b!$B$5:$B$1073))*($M1201=(C_A04b!$C$5:$C$1073))*(C_A04b!E$5:E$1073))</f>
        <v>0</v>
      </c>
      <c r="E1201" s="72">
        <f t="array" ref="E1201">SUM(($B1201=(C_A04b!$B$5:$B$1073))*($M1201=(C_A04b!$C$5:$C$1073))*(C_A04b!F$5:F$1073))+SUM(($C$680=(C_A04b!$B$5:$B$1073))*($M1201=(C_A04b!$C$5:$C$1073))*(C_A04b!F$5:F$1073))+SUM(($D$680=(C_A04b!$B$5:$B$1073))*($M1201=(C_A04b!$C$5:$C$1073))*(C_A04b!F$5:F$1073))</f>
        <v>0</v>
      </c>
      <c r="F1201" s="72">
        <f t="array" ref="F1201">SUM(($B1201=(C_A04b!$B$5:$B$1073))*($M1201=(C_A04b!$C$5:$C$1073))*(C_A04b!G$5:G$1073))+SUM(($C$680=(C_A04b!$B$5:$B$1073))*($M1201=(C_A04b!$C$5:$C$1073))*(C_A04b!G$5:G$1073))+SUM(($D$680=(C_A04b!$B$5:$B$1073))*($M1201=(C_A04b!$C$5:$C$1073))*(C_A04b!G$5:G$1073))</f>
        <v>0</v>
      </c>
      <c r="G1201" s="72">
        <f t="array" ref="G1201">SUM(($B1201=(C_A04b!$B$5:$B$1073))*($M1201=(C_A04b!$C$5:$C$1073))*(C_A04b!H$5:H$1073))+SUM(($C$680=(C_A04b!$B$5:$B$1073))*($M1201=(C_A04b!$C$5:$C$1073))*(C_A04b!H$5:H$1073))+SUM(($D$680=(C_A04b!$B$5:$B$1073))*($M1201=(C_A04b!$C$5:$C$1073))*(C_A04b!H$5:H$1073))</f>
        <v>0</v>
      </c>
      <c r="H1201" s="72">
        <f t="array" ref="H1201">SUM(($B1201=(C_A04b!$B$5:$B$1073))*($M1201=(C_A04b!$C$5:$C$1073))*(C_A04b!I$5:I$1073))+SUM(($C$680=(C_A04b!$B$5:$B$1073))*($M1201=(C_A04b!$C$5:$C$1073))*(C_A04b!I$5:I$1073))+SUM(($D$680=(C_A04b!$B$5:$B$1073))*($M1201=(C_A04b!$C$5:$C$1073))*(C_A04b!I$5:I$1073))</f>
        <v>0</v>
      </c>
      <c r="I1201" s="72">
        <f t="array" ref="I1201">SUM(($B1201=(C_A04b!$B$5:$B$1073))*($M1201=(C_A04b!$C$5:$C$1073))*(C_A04b!J$5:J$1073))+SUM(($C$680=(C_A04b!$B$5:$B$1073))*($M1201=(C_A04b!$C$5:$C$1073))*(C_A04b!J$5:J$1073))+SUM(($D$680=(C_A04b!$B$5:$B$1073))*($M1201=(C_A04b!$C$5:$C$1073))*(C_A04b!J$5:J$1073))</f>
        <v>0</v>
      </c>
      <c r="J1201" s="72">
        <f t="array" ref="J1201">SUM(($B1201=(C_A04b!$B$5:$B$1073))*($M1201=(C_A04b!$C$5:$C$1073))*(C_A04b!K$5:K$1073))+SUM(($C$680=(C_A04b!$B$5:$B$1073))*($M1201=(C_A04b!$C$5:$C$1073))*(C_A04b!K$5:K$1073))+SUM(($D$680=(C_A04b!$B$5:$B$1073))*($M1201=(C_A04b!$C$5:$C$1073))*(C_A04b!K$5:K$1073))</f>
        <v>0</v>
      </c>
      <c r="K1201" s="72">
        <f t="array" ref="K1201">SUM(($B1201=(C_A04b!$B$5:$B$1073))*($M1201=(C_A04b!$C$5:$C$1073))*(C_A04b!L$5:L$1073))+SUM(($C$680=(C_A04b!$B$5:$B$1073))*($M1201=(C_A04b!$C$5:$C$1073))*(C_A04b!L$5:L$1073))+SUM(($D$680=(C_A04b!$B$5:$B$1073))*($M1201=(C_A04b!$C$5:$C$1073))*(C_A04b!L$5:L$1073))</f>
        <v>0</v>
      </c>
      <c r="L1201" s="287"/>
      <c r="M1201" s="295" t="s">
        <v>336</v>
      </c>
    </row>
    <row r="1202" spans="1:13" x14ac:dyDescent="0.2">
      <c r="A1202" s="354"/>
      <c r="B1202" s="218" t="s">
        <v>552</v>
      </c>
      <c r="C1202" s="72">
        <f t="array" ref="C1202">SUM(($B1202=(C_A04b!$B$5:$B$1073))*($M1202=(C_A04b!$C$5:$C$1073))*(C_A04b!D$5:D$1073))+SUM(($C$680=(C_A04b!$B$5:$B$1073))*($M1202=(C_A04b!$C$5:$C$1073))*(C_A04b!D$5:D$1073))+SUM(($D$680=(C_A04b!$B$5:$B$1073))*($M1202=(C_A04b!$C$5:$C$1073))*(C_A04b!D$5:D$1073))</f>
        <v>0</v>
      </c>
      <c r="D1202" s="72">
        <f t="array" ref="D1202">SUM(($B1202=(C_A04b!$B$5:$B$1073))*($M1202=(C_A04b!$C$5:$C$1073))*(C_A04b!E$5:E$1073))+SUM(($C$680=(C_A04b!$B$5:$B$1073))*($M1202=(C_A04b!$C$5:$C$1073))*(C_A04b!E$5:E$1073))+SUM(($D$680=(C_A04b!$B$5:$B$1073))*($M1202=(C_A04b!$C$5:$C$1073))*(C_A04b!E$5:E$1073))</f>
        <v>0</v>
      </c>
      <c r="E1202" s="72">
        <f t="array" ref="E1202">SUM(($B1202=(C_A04b!$B$5:$B$1073))*($M1202=(C_A04b!$C$5:$C$1073))*(C_A04b!F$5:F$1073))+SUM(($C$680=(C_A04b!$B$5:$B$1073))*($M1202=(C_A04b!$C$5:$C$1073))*(C_A04b!F$5:F$1073))+SUM(($D$680=(C_A04b!$B$5:$B$1073))*($M1202=(C_A04b!$C$5:$C$1073))*(C_A04b!F$5:F$1073))</f>
        <v>0</v>
      </c>
      <c r="F1202" s="72">
        <f t="array" ref="F1202">SUM(($B1202=(C_A04b!$B$5:$B$1073))*($M1202=(C_A04b!$C$5:$C$1073))*(C_A04b!G$5:G$1073))+SUM(($C$680=(C_A04b!$B$5:$B$1073))*($M1202=(C_A04b!$C$5:$C$1073))*(C_A04b!G$5:G$1073))+SUM(($D$680=(C_A04b!$B$5:$B$1073))*($M1202=(C_A04b!$C$5:$C$1073))*(C_A04b!G$5:G$1073))</f>
        <v>0</v>
      </c>
      <c r="G1202" s="72">
        <f t="array" ref="G1202">SUM(($B1202=(C_A04b!$B$5:$B$1073))*($M1202=(C_A04b!$C$5:$C$1073))*(C_A04b!H$5:H$1073))+SUM(($C$680=(C_A04b!$B$5:$B$1073))*($M1202=(C_A04b!$C$5:$C$1073))*(C_A04b!H$5:H$1073))+SUM(($D$680=(C_A04b!$B$5:$B$1073))*($M1202=(C_A04b!$C$5:$C$1073))*(C_A04b!H$5:H$1073))</f>
        <v>0</v>
      </c>
      <c r="H1202" s="72">
        <f t="array" ref="H1202">SUM(($B1202=(C_A04b!$B$5:$B$1073))*($M1202=(C_A04b!$C$5:$C$1073))*(C_A04b!I$5:I$1073))+SUM(($C$680=(C_A04b!$B$5:$B$1073))*($M1202=(C_A04b!$C$5:$C$1073))*(C_A04b!I$5:I$1073))+SUM(($D$680=(C_A04b!$B$5:$B$1073))*($M1202=(C_A04b!$C$5:$C$1073))*(C_A04b!I$5:I$1073))</f>
        <v>0</v>
      </c>
      <c r="I1202" s="72">
        <f t="array" ref="I1202">SUM(($B1202=(C_A04b!$B$5:$B$1073))*($M1202=(C_A04b!$C$5:$C$1073))*(C_A04b!J$5:J$1073))+SUM(($C$680=(C_A04b!$B$5:$B$1073))*($M1202=(C_A04b!$C$5:$C$1073))*(C_A04b!J$5:J$1073))+SUM(($D$680=(C_A04b!$B$5:$B$1073))*($M1202=(C_A04b!$C$5:$C$1073))*(C_A04b!J$5:J$1073))</f>
        <v>0</v>
      </c>
      <c r="J1202" s="72">
        <f t="array" ref="J1202">SUM(($B1202=(C_A04b!$B$5:$B$1073))*($M1202=(C_A04b!$C$5:$C$1073))*(C_A04b!K$5:K$1073))+SUM(($C$680=(C_A04b!$B$5:$B$1073))*($M1202=(C_A04b!$C$5:$C$1073))*(C_A04b!K$5:K$1073))+SUM(($D$680=(C_A04b!$B$5:$B$1073))*($M1202=(C_A04b!$C$5:$C$1073))*(C_A04b!K$5:K$1073))</f>
        <v>0</v>
      </c>
      <c r="K1202" s="72">
        <f t="array" ref="K1202">SUM(($B1202=(C_A04b!$B$5:$B$1073))*($M1202=(C_A04b!$C$5:$C$1073))*(C_A04b!L$5:L$1073))+SUM(($C$680=(C_A04b!$B$5:$B$1073))*($M1202=(C_A04b!$C$5:$C$1073))*(C_A04b!L$5:L$1073))+SUM(($D$680=(C_A04b!$B$5:$B$1073))*($M1202=(C_A04b!$C$5:$C$1073))*(C_A04b!L$5:L$1073))</f>
        <v>0</v>
      </c>
      <c r="L1202" s="287"/>
      <c r="M1202" s="295" t="s">
        <v>336</v>
      </c>
    </row>
    <row r="1203" spans="1:13" x14ac:dyDescent="0.2">
      <c r="A1203" s="354"/>
      <c r="B1203" s="218"/>
      <c r="C1203" s="72"/>
      <c r="D1203" s="72"/>
      <c r="E1203" s="72"/>
      <c r="F1203" s="72"/>
      <c r="G1203" s="72"/>
      <c r="H1203" s="72"/>
      <c r="I1203" s="72"/>
      <c r="J1203" s="72"/>
      <c r="K1203" s="72"/>
      <c r="L1203" s="287"/>
    </row>
    <row r="1204" spans="1:13" x14ac:dyDescent="0.2">
      <c r="A1204" s="354"/>
      <c r="B1204" s="218"/>
      <c r="C1204" s="72"/>
      <c r="D1204" s="72"/>
      <c r="E1204" s="72"/>
      <c r="F1204" s="72"/>
      <c r="G1204" s="72"/>
      <c r="H1204" s="72"/>
      <c r="I1204" s="72"/>
      <c r="J1204" s="72"/>
      <c r="K1204" s="72"/>
      <c r="L1204" s="287"/>
    </row>
    <row r="1205" spans="1:13" x14ac:dyDescent="0.2">
      <c r="A1205" s="354"/>
      <c r="B1205" s="218"/>
      <c r="C1205" s="72"/>
      <c r="D1205" s="72"/>
      <c r="E1205" s="72"/>
      <c r="F1205" s="72"/>
      <c r="G1205" s="72"/>
      <c r="H1205" s="72"/>
      <c r="I1205" s="72"/>
      <c r="J1205" s="72"/>
      <c r="K1205" s="72"/>
      <c r="L1205" s="287"/>
    </row>
    <row r="1206" spans="1:13" x14ac:dyDescent="0.2">
      <c r="A1206" s="354"/>
      <c r="B1206" s="218"/>
      <c r="C1206" s="72"/>
      <c r="D1206" s="72"/>
      <c r="E1206" s="72"/>
      <c r="F1206" s="72"/>
      <c r="G1206" s="72"/>
      <c r="H1206" s="72"/>
      <c r="I1206" s="72"/>
      <c r="J1206" s="72"/>
      <c r="K1206" s="72"/>
      <c r="L1206" s="287"/>
    </row>
    <row r="1207" spans="1:13" x14ac:dyDescent="0.2">
      <c r="A1207" s="354"/>
      <c r="B1207" s="218"/>
      <c r="C1207" s="72"/>
      <c r="D1207" s="72"/>
      <c r="E1207" s="72"/>
      <c r="F1207" s="72"/>
      <c r="G1207" s="72"/>
      <c r="H1207" s="72"/>
      <c r="I1207" s="72"/>
      <c r="J1207" s="72"/>
      <c r="K1207" s="72"/>
      <c r="L1207" s="287"/>
    </row>
    <row r="1208" spans="1:13" x14ac:dyDescent="0.2">
      <c r="A1208" s="354"/>
      <c r="B1208" s="106" t="s">
        <v>10</v>
      </c>
      <c r="C1208" s="107">
        <f>SUM(C1192:C1207)</f>
        <v>717.19973469159993</v>
      </c>
      <c r="D1208" s="107">
        <f t="shared" ref="D1208:K1208" si="146">SUM(D1192:D1207)</f>
        <v>452.45060999999998</v>
      </c>
      <c r="E1208" s="107">
        <f t="shared" si="146"/>
        <v>756.17684553548997</v>
      </c>
      <c r="F1208" s="107">
        <f t="shared" si="146"/>
        <v>424.05606000000006</v>
      </c>
      <c r="G1208" s="107">
        <f t="shared" si="146"/>
        <v>400.67240405944</v>
      </c>
      <c r="H1208" s="107">
        <f t="shared" si="146"/>
        <v>546.3000951282379</v>
      </c>
      <c r="I1208" s="107">
        <f t="shared" si="146"/>
        <v>427.99312675761809</v>
      </c>
      <c r="J1208" s="107">
        <f t="shared" si="146"/>
        <v>481.92783588036696</v>
      </c>
      <c r="K1208" s="107">
        <f t="shared" si="146"/>
        <v>459.93777613014004</v>
      </c>
      <c r="L1208" s="183"/>
    </row>
  </sheetData>
  <dataConsolidate/>
  <mergeCells count="10">
    <mergeCell ref="A861:A869"/>
    <mergeCell ref="A870:A878"/>
    <mergeCell ref="A879:A887"/>
    <mergeCell ref="A799:A806"/>
    <mergeCell ref="A807:A814"/>
    <mergeCell ref="A815:A822"/>
    <mergeCell ref="A823:A830"/>
    <mergeCell ref="A831:A838"/>
    <mergeCell ref="A839:A846"/>
    <mergeCell ref="A847:A854"/>
  </mergeCells>
  <pageMargins left="0.25" right="0.25" top="0.75" bottom="0.75" header="0.3" footer="0.3"/>
  <pageSetup paperSize="9" scale="33" fitToHeight="0" orientation="landscape"/>
  <rowBreaks count="2" manualBreakCount="2">
    <brk id="119" max="16383" man="1"/>
    <brk id="286" max="20" man="1"/>
  </rowBreaks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tabColor rgb="FFFFC000"/>
  </sheetPr>
  <dimension ref="A1:V1080"/>
  <sheetViews>
    <sheetView showRuler="0" topLeftCell="A27" zoomScaleNormal="70" workbookViewId="0">
      <selection activeCell="F81" sqref="F81"/>
    </sheetView>
  </sheetViews>
  <sheetFormatPr baseColWidth="10" defaultColWidth="9.1640625" defaultRowHeight="15" x14ac:dyDescent="0.2"/>
  <cols>
    <col min="1" max="1" width="27" style="17" customWidth="1"/>
    <col min="2" max="2" width="26.5" style="14" customWidth="1"/>
    <col min="3" max="3" width="19.5" style="14" bestFit="1" customWidth="1"/>
    <col min="4" max="5" width="12.5" style="14" bestFit="1" customWidth="1"/>
    <col min="6" max="6" width="12.6640625" style="14" bestFit="1" customWidth="1"/>
    <col min="7" max="8" width="13" style="14" bestFit="1" customWidth="1"/>
    <col min="9" max="9" width="15" style="14" customWidth="1"/>
    <col min="10" max="10" width="11.5" style="14" customWidth="1"/>
    <col min="11" max="11" width="11.6640625" customWidth="1"/>
    <col min="12" max="12" width="9.1640625" style="17"/>
    <col min="13" max="13" width="24.6640625" style="21" customWidth="1"/>
    <col min="14" max="14" width="14.6640625" style="21" bestFit="1" customWidth="1"/>
    <col min="15" max="15" width="12.33203125" style="21" bestFit="1" customWidth="1"/>
    <col min="16" max="16" width="9.1640625" style="17"/>
    <col min="17" max="17" width="14.6640625" style="17" bestFit="1" customWidth="1"/>
    <col min="18" max="16384" width="9.1640625" style="17"/>
  </cols>
  <sheetData>
    <row r="1" spans="1:15" x14ac:dyDescent="0.2">
      <c r="A1" s="17" t="s">
        <v>150</v>
      </c>
      <c r="B1" s="317" t="s">
        <v>542</v>
      </c>
      <c r="C1" s="317"/>
      <c r="D1" s="317"/>
    </row>
    <row r="3" spans="1:15" s="18" customFormat="1" x14ac:dyDescent="0.2">
      <c r="A3" s="17" t="s">
        <v>474</v>
      </c>
      <c r="B3" s="276" t="s">
        <v>17</v>
      </c>
      <c r="C3" s="14"/>
      <c r="D3" s="14"/>
      <c r="E3" s="14"/>
      <c r="F3" s="14"/>
      <c r="G3" s="14"/>
      <c r="H3" s="14"/>
      <c r="I3" s="14"/>
      <c r="J3" s="14"/>
      <c r="L3" s="17"/>
      <c r="M3" s="21"/>
      <c r="N3" s="23"/>
      <c r="O3" s="23"/>
    </row>
    <row r="4" spans="1:15" s="18" customFormat="1" x14ac:dyDescent="0.2">
      <c r="A4" s="17"/>
      <c r="B4" s="276" t="s">
        <v>43</v>
      </c>
      <c r="C4" s="14"/>
      <c r="D4" s="14"/>
      <c r="E4" s="14"/>
      <c r="F4" s="14"/>
      <c r="G4" s="14"/>
      <c r="H4" s="14"/>
      <c r="I4" s="14"/>
      <c r="J4" s="14"/>
      <c r="L4" s="17"/>
      <c r="M4" s="21"/>
      <c r="N4" s="23"/>
      <c r="O4" s="23"/>
    </row>
    <row r="5" spans="1:15" s="18" customFormat="1" x14ac:dyDescent="0.2">
      <c r="A5" s="17"/>
      <c r="B5" s="14"/>
      <c r="C5" s="15">
        <f t="array" ref="C5">SUM(IF(($B$1=C_A01a!$B$5:$B$988)*('By region'!$M7=C_A01a!$C$5:$C$988),1,0)*C_A01a!D$5:D$988)</f>
        <v>50.259599999999999</v>
      </c>
      <c r="D5" s="14"/>
      <c r="E5" s="14"/>
      <c r="F5" s="14"/>
      <c r="G5" s="14"/>
      <c r="H5" s="14"/>
      <c r="I5" s="14"/>
      <c r="J5" s="14"/>
      <c r="L5" s="17"/>
      <c r="M5" s="21"/>
      <c r="N5" s="23"/>
      <c r="O5" s="23"/>
    </row>
    <row r="6" spans="1:15" s="18" customFormat="1" ht="16" thickBot="1" x14ac:dyDescent="0.25">
      <c r="A6" s="17"/>
      <c r="B6" s="66"/>
      <c r="C6" s="359">
        <v>2010</v>
      </c>
      <c r="D6" s="359">
        <v>2015</v>
      </c>
      <c r="E6" s="359">
        <v>2020</v>
      </c>
      <c r="F6" s="359">
        <v>2025</v>
      </c>
      <c r="G6" s="359">
        <v>2030</v>
      </c>
      <c r="H6" s="359">
        <v>2035</v>
      </c>
      <c r="I6" s="359">
        <v>2040</v>
      </c>
      <c r="J6" s="359">
        <v>2045</v>
      </c>
      <c r="K6" s="359">
        <v>2050</v>
      </c>
      <c r="L6" s="17"/>
      <c r="M6" s="21"/>
      <c r="N6" s="23"/>
      <c r="O6" s="23"/>
    </row>
    <row r="7" spans="1:15" s="18" customFormat="1" x14ac:dyDescent="0.2">
      <c r="A7" s="17"/>
      <c r="B7" s="71" t="s">
        <v>18</v>
      </c>
      <c r="C7" s="79">
        <f t="array" ref="C7">(SUM(($B$1=(C_A01a!$B$5:$B$988))*('By region'!$M7=(C_A01a!$C$5:$C$988))*(C_A01a!D$5:D$988)))</f>
        <v>50.259599999999999</v>
      </c>
      <c r="D7" s="79">
        <f t="array" ref="D7">(SUM(($B$1=(C_A01a!$B$5:$B$988))*('By region'!$M7=(C_A01a!$C$5:$C$988))*(C_A01a!E$5:E$988))+SUM(($C$1=(C_A01a!$B$5:$B$988))*('By region'!$M7=(C_A01a!$C$5:$C$988))*(C_A01a!E$5:E$988))+SUM(($D$1=(C_A01a!$B$5:$B$988))*('By region'!$M7=(C_A01a!$C$5:$C$988))*(C_A01a!E$5:E$988)))</f>
        <v>0</v>
      </c>
      <c r="E7" s="394">
        <f t="array" ref="E7">(SUM(($B$1=(C_A01a!$B$5:$B$988))*('By region'!$M7=(C_A01a!$C$5:$C$988))*(C_A01a!F$5:F$988))+SUM(($C$1=(C_A01a!$B$5:$B$988))*('By region'!$M7=(C_A01a!$C$5:$C$988))*(C_A01a!F$5:F$988))+SUM(($D$1=(C_A01a!$B$5:$B$988))*('By region'!$M7=(C_A01a!$C$5:$C$988))*(C_A01a!F$5:F$988)))</f>
        <v>38.126897707788999</v>
      </c>
      <c r="F7" s="79">
        <f t="array" ref="F7">(SUM(($B$1=(C_A01a!$B$5:$B$988))*('By region'!$M7=(C_A01a!$C$5:$C$988))*(C_A01a!G$5:G$988))+SUM(($C$1=(C_A01a!$B$5:$B$988))*('By region'!$M7=(C_A01a!$C$5:$C$988))*(C_A01a!G$5:G$988))+SUM(($D$1=(C_A01a!$B$5:$B$988))*('By region'!$M7=(C_A01a!$C$5:$C$988))*(C_A01a!G$5:G$988)))</f>
        <v>37.309731031134</v>
      </c>
      <c r="G7" s="79">
        <f t="array" ref="G7">(SUM(($B$1=(C_A01a!$B$5:$B$988))*('By region'!$M7=(C_A01a!$C$5:$C$988))*(C_A01a!H$5:H$988))+SUM(($C$1=(C_A01a!$B$5:$B$988))*('By region'!$M7=(C_A01a!$C$5:$C$988))*(C_A01a!H$5:H$988))+SUM(($D$1=(C_A01a!$B$5:$B$988))*('By region'!$M7=(C_A01a!$C$5:$C$988))*(C_A01a!H$5:H$988)))</f>
        <v>39.201741077313997</v>
      </c>
      <c r="H7" s="79">
        <f t="array" ref="H7">(SUM(($B$1=(C_A01a!$B$5:$B$988))*('By region'!$M7=(C_A01a!$C$5:$C$988))*(C_A01a!I$5:I$988))+SUM(($C$1=(C_A01a!$B$5:$B$988))*('By region'!$M7=(C_A01a!$C$5:$C$988))*(C_A01a!I$5:I$988))+SUM(($D$1=(C_A01a!$B$5:$B$988))*('By region'!$M7=(C_A01a!$C$5:$C$988))*(C_A01a!I$5:I$988)))</f>
        <v>36.413494678611997</v>
      </c>
      <c r="I7" s="79">
        <f t="array" ref="I7">(SUM(($B$1=(C_A01a!$B$5:$B$988))*('By region'!$M7=(C_A01a!$C$5:$C$988))*(C_A01a!J$5:J$988))+SUM(($C$1=(C_A01a!$B$5:$B$988))*('By region'!$M7=(C_A01a!$C$5:$C$988))*(C_A01a!J$5:J$988))+SUM(($D$1=(C_A01a!$B$5:$B$988))*('By region'!$M7=(C_A01a!$C$5:$C$988))*(C_A01a!J$5:J$988)))</f>
        <v>33.625248279909997</v>
      </c>
      <c r="J7" s="79">
        <f t="array" ref="J7">(SUM(($B$1=(C_A01a!$B$5:$B$988))*('By region'!$M7=(C_A01a!$C$5:$C$988))*(C_A01a!K$5:K$988))+SUM(($C$1=(C_A01a!$B$5:$B$988))*('By region'!$M7=(C_A01a!$C$5:$C$988))*(C_A01a!K$5:K$988))+SUM(($D$1=(C_A01a!$B$5:$B$988))*('By region'!$M7=(C_A01a!$C$5:$C$988))*(C_A01a!K$5:K$988)))</f>
        <v>30.837001881208</v>
      </c>
      <c r="K7" s="79">
        <f t="array" ref="K7">(SUM(($B$1=(C_A01a!$B$5:$B$988))*('By region'!$M7=(C_A01a!$C$5:$C$988))*(C_A01a!L$5:L$988))+SUM(($C$1=(C_A01a!$B$5:$B$988))*('By region'!$M7=(C_A01a!$C$5:$C$988))*(C_A01a!L$5:L$988))+SUM(($D$1=(C_A01a!$B$5:$B$988))*('By region'!$M7=(C_A01a!$C$5:$C$988))*(C_A01a!L$5:L$988)))</f>
        <v>45.678566297376001</v>
      </c>
      <c r="L7" s="17"/>
      <c r="M7" s="21" t="s">
        <v>2</v>
      </c>
      <c r="N7" s="23"/>
      <c r="O7" s="23"/>
    </row>
    <row r="8" spans="1:15" s="18" customFormat="1" x14ac:dyDescent="0.2">
      <c r="B8" s="73" t="s">
        <v>29</v>
      </c>
      <c r="C8" s="79">
        <f t="array" ref="C8">(SUM(($B$1=(C_A01a!$B$5:$B$988))*('By region'!$M8=(C_A01a!$C$5:$C$988))*(C_A01a!D$5:D$988))+SUM(($C$1=(C_A01a!$B$5:$B$988))*('By region'!$M8=(C_A01a!$C$5:$C$988))*(C_A01a!D$5:D$988))+SUM(($D$1=(C_A01a!$B$5:$B$988))*('By region'!$M8=(C_A01a!$C$5:$C$988))*(C_A01a!D$5:D$988)))</f>
        <v>0</v>
      </c>
      <c r="D8" s="79">
        <f t="array" ref="D8">(SUM(($B$1=(C_A01a!$B$5:$B$988))*('By region'!$M8=(C_A01a!$C$5:$C$988))*(C_A01a!E$5:E$988))+SUM(($C$1=(C_A01a!$B$5:$B$988))*('By region'!$M8=(C_A01a!$C$5:$C$988))*(C_A01a!E$5:E$988))+SUM(($D$1=(C_A01a!$B$5:$B$988))*('By region'!$M8=(C_A01a!$C$5:$C$988))*(C_A01a!E$5:E$988)))</f>
        <v>0</v>
      </c>
      <c r="E8" s="79">
        <f t="array" ref="E8">(SUM(($B$1=(C_A01a!$B$5:$B$988))*('By region'!$M8=(C_A01a!$C$5:$C$988))*(C_A01a!F$5:F$988))+SUM(($C$1=(C_A01a!$B$5:$B$988))*('By region'!$M8=(C_A01a!$C$5:$C$988))*(C_A01a!F$5:F$988))+SUM(($D$1=(C_A01a!$B$5:$B$988))*('By region'!$M8=(C_A01a!$C$5:$C$988))*(C_A01a!F$5:F$988)))</f>
        <v>0</v>
      </c>
      <c r="F8" s="79">
        <f t="array" ref="F8">(SUM(($B$1=(C_A01a!$B$5:$B$988))*('By region'!$M8=(C_A01a!$C$5:$C$988))*(C_A01a!G$5:G$988))+SUM(($C$1=(C_A01a!$B$5:$B$988))*('By region'!$M8=(C_A01a!$C$5:$C$988))*(C_A01a!G$5:G$988))+SUM(($D$1=(C_A01a!$B$5:$B$988))*('By region'!$M8=(C_A01a!$C$5:$C$988))*(C_A01a!G$5:G$988)))</f>
        <v>0</v>
      </c>
      <c r="G8" s="79">
        <f t="array" ref="G8">(SUM(($B$1=(C_A01a!$B$5:$B$988))*('By region'!$M8=(C_A01a!$C$5:$C$988))*(C_A01a!H$5:H$988))+SUM(($C$1=(C_A01a!$B$5:$B$988))*('By region'!$M8=(C_A01a!$C$5:$C$988))*(C_A01a!H$5:H$988))+SUM(($D$1=(C_A01a!$B$5:$B$988))*('By region'!$M8=(C_A01a!$C$5:$C$988))*(C_A01a!H$5:H$988)))</f>
        <v>0</v>
      </c>
      <c r="H8" s="79">
        <f t="array" ref="H8">(SUM(($B$1=(C_A01a!$B$5:$B$988))*('By region'!$M8=(C_A01a!$C$5:$C$988))*(C_A01a!I$5:I$988))+SUM(($C$1=(C_A01a!$B$5:$B$988))*('By region'!$M8=(C_A01a!$C$5:$C$988))*(C_A01a!I$5:I$988))+SUM(($D$1=(C_A01a!$B$5:$B$988))*('By region'!$M8=(C_A01a!$C$5:$C$988))*(C_A01a!I$5:I$988)))</f>
        <v>0</v>
      </c>
      <c r="I8" s="79">
        <f t="array" ref="I8">(SUM(($B$1=(C_A01a!$B$5:$B$988))*('By region'!$M8=(C_A01a!$C$5:$C$988))*(C_A01a!J$5:J$988))+SUM(($C$1=(C_A01a!$B$5:$B$988))*('By region'!$M8=(C_A01a!$C$5:$C$988))*(C_A01a!J$5:J$988))+SUM(($D$1=(C_A01a!$B$5:$B$988))*('By region'!$M8=(C_A01a!$C$5:$C$988))*(C_A01a!J$5:J$988)))</f>
        <v>0</v>
      </c>
      <c r="J8" s="79">
        <f t="array" ref="J8">(SUM(($B$1=(C_A01a!$B$5:$B$988))*('By region'!$M8=(C_A01a!$C$5:$C$988))*(C_A01a!K$5:K$988))+SUM(($C$1=(C_A01a!$B$5:$B$988))*('By region'!$M8=(C_A01a!$C$5:$C$988))*(C_A01a!K$5:K$988))+SUM(($D$1=(C_A01a!$B$5:$B$988))*('By region'!$M8=(C_A01a!$C$5:$C$988))*(C_A01a!K$5:K$988)))</f>
        <v>0</v>
      </c>
      <c r="K8" s="79">
        <f t="array" ref="K8">(SUM(($B$1=(C_A01a!$B$5:$B$988))*('By region'!$M8=(C_A01a!$C$5:$C$988))*(C_A01a!L$5:L$988))+SUM(($C$1=(C_A01a!$B$5:$B$988))*('By region'!$M8=(C_A01a!$C$5:$C$988))*(C_A01a!L$5:L$988))+SUM(($D$1=(C_A01a!$B$5:$B$988))*('By region'!$M8=(C_A01a!$C$5:$C$988))*(C_A01a!L$5:L$988)))</f>
        <v>12.434484006850999</v>
      </c>
      <c r="M8" s="23" t="s">
        <v>32</v>
      </c>
      <c r="N8" s="23"/>
      <c r="O8" s="23"/>
    </row>
    <row r="9" spans="1:15" s="18" customFormat="1" x14ac:dyDescent="0.2">
      <c r="A9" s="17"/>
      <c r="B9" s="71" t="s">
        <v>19</v>
      </c>
      <c r="C9" s="72">
        <f>(SUM(($B$1=(C_A01a!$B$5:$B$988))*('By region'!$M9=(C_A01a!$C$5:$C$988))*(C_A01a!D$5:D$988)))</f>
        <v>0</v>
      </c>
      <c r="D9" s="72">
        <f t="array" ref="D9">(SUM(($B$1=(C_A01a!$B$5:$B$988))*('By region'!$M9=(C_A01a!$C$5:$C$988))*(C_A01a!E$5:E$988))+SUM(($C$1=(C_A01a!$B$5:$B$988))*('By region'!$M9=(C_A01a!$C$5:$C$988))*(C_A01a!E$5:E$988))+SUM(($D$1=(C_A01a!$B$5:$B$988))*('By region'!$M9=(C_A01a!$C$5:$C$988))*(C_A01a!E$5:E$988)))</f>
        <v>94.896325534735993</v>
      </c>
      <c r="E9" s="72">
        <f t="array" ref="E9">(SUM(($B$1=(C_A01a!$B$5:$B$988))*('By region'!$M9=(C_A01a!$C$5:$C$988))*(C_A01a!F$5:F$988))+SUM(($C$1=(C_A01a!$B$5:$B$988))*('By region'!$M9=(C_A01a!$C$5:$C$988))*(C_A01a!F$5:F$988))+SUM(($D$1=(C_A01a!$B$5:$B$988))*('By region'!$M9=(C_A01a!$C$5:$C$988))*(C_A01a!F$5:F$988)))</f>
        <v>35.625921396020999</v>
      </c>
      <c r="F9" s="72">
        <f t="array" ref="F9">(SUM(($B$1=(C_A01a!$B$5:$B$988))*('By region'!$M9=(C_A01a!$C$5:$C$988))*(C_A01a!G$5:G$988))+SUM(($C$1=(C_A01a!$B$5:$B$988))*('By region'!$M9=(C_A01a!$C$5:$C$988))*(C_A01a!G$5:G$988))+SUM(($D$1=(C_A01a!$B$5:$B$988))*('By region'!$M9=(C_A01a!$C$5:$C$988))*(C_A01a!G$5:G$988)))</f>
        <v>77.215723657712005</v>
      </c>
      <c r="G9" s="72">
        <f t="array" ref="G9">(SUM(($B$1=(C_A01a!$B$5:$B$988))*('By region'!$M9=(C_A01a!$C$5:$C$988))*(C_A01a!H$5:H$988))+SUM(($C$1=(C_A01a!$B$5:$B$988))*('By region'!$M9=(C_A01a!$C$5:$C$988))*(C_A01a!H$5:H$988))+SUM(($D$1=(C_A01a!$B$5:$B$988))*('By region'!$M9=(C_A01a!$C$5:$C$988))*(C_A01a!H$5:H$988)))</f>
        <v>38.059546389131</v>
      </c>
      <c r="H9" s="72">
        <f t="array" ref="H9">(SUM(($B$1=(C_A01a!$B$5:$B$988))*('By region'!$M9=(C_A01a!$C$5:$C$988))*(C_A01a!I$5:I$988))+SUM(($C$1=(C_A01a!$B$5:$B$988))*('By region'!$M9=(C_A01a!$C$5:$C$988))*(C_A01a!I$5:I$988))+SUM(($D$1=(C_A01a!$B$5:$B$988))*('By region'!$M9=(C_A01a!$C$5:$C$988))*(C_A01a!I$5:I$988)))</f>
        <v>35.971706846689003</v>
      </c>
      <c r="I9" s="72">
        <f t="array" ref="I9">(SUM(($B$1=(C_A01a!$B$5:$B$988))*('By region'!$M9=(C_A01a!$C$5:$C$988))*(C_A01a!J$5:J$988))+SUM(($C$1=(C_A01a!$B$5:$B$988))*('By region'!$M9=(C_A01a!$C$5:$C$988))*(C_A01a!J$5:J$988))+SUM(($D$1=(C_A01a!$B$5:$B$988))*('By region'!$M9=(C_A01a!$C$5:$C$988))*(C_A01a!J$5:J$988)))</f>
        <v>32.859240879566997</v>
      </c>
      <c r="J9" s="72">
        <f t="array" ref="J9">(SUM(($B$1=(C_A01a!$B$5:$B$988))*('By region'!$M9=(C_A01a!$C$5:$C$988))*(C_A01a!K$5:K$988))+SUM(($C$1=(C_A01a!$B$5:$B$988))*('By region'!$M9=(C_A01a!$C$5:$C$988))*(C_A01a!K$5:K$988))+SUM(($D$1=(C_A01a!$B$5:$B$988))*('By region'!$M9=(C_A01a!$C$5:$C$988))*(C_A01a!K$5:K$988)))</f>
        <v>26.707342764833001</v>
      </c>
      <c r="K9" s="72">
        <f t="array" ref="K9">(SUM(($B$1=(C_A01a!$B$5:$B$988))*('By region'!$M9=(C_A01a!$C$5:$C$988))*(C_A01a!L$5:L$988))+SUM(($C$1=(C_A01a!$B$5:$B$988))*('By region'!$M9=(C_A01a!$C$5:$C$988))*(C_A01a!L$5:L$988))+SUM(($D$1=(C_A01a!$B$5:$B$988))*('By region'!$M9=(C_A01a!$C$5:$C$988))*(C_A01a!L$5:L$988)))</f>
        <v>16.773667282451999</v>
      </c>
      <c r="L9" s="17"/>
      <c r="M9" s="21" t="s">
        <v>3</v>
      </c>
      <c r="N9" s="23"/>
      <c r="O9" s="23"/>
    </row>
    <row r="10" spans="1:15" s="18" customFormat="1" x14ac:dyDescent="0.2">
      <c r="B10" s="73" t="s">
        <v>30</v>
      </c>
      <c r="C10" s="79">
        <f t="array" ref="C10">(SUM(($B$1=(C_A01a!$B$5:$B$988))*('By region'!$M10=(C_A01a!$C$5:$C$988))*(C_A01a!D$5:D$988))+SUM(($C$1=(C_A01a!$B$5:$B$988))*('By region'!$M10=(C_A01a!$C$5:$C$988))*(C_A01a!D$5:D$988))+SUM(($D$1=(C_A01a!$B$5:$B$988))*('By region'!$M10=(C_A01a!$C$5:$C$988))*(C_A01a!D$5:D$988)))</f>
        <v>0</v>
      </c>
      <c r="D10" s="79">
        <f t="array" ref="D10">(SUM(($B$1=(C_A01a!$B$5:$B$988))*('By region'!$M10=(C_A01a!$C$5:$C$988))*(C_A01a!E$5:E$988))+SUM(($C$1=(C_A01a!$B$5:$B$988))*('By region'!$M10=(C_A01a!$C$5:$C$988))*(C_A01a!E$5:E$988))+SUM(($D$1=(C_A01a!$B$5:$B$988))*('By region'!$M10=(C_A01a!$C$5:$C$988))*(C_A01a!E$5:E$988)))</f>
        <v>0</v>
      </c>
      <c r="E10" s="79">
        <f t="array" ref="E10">(SUM(($B$1=(C_A01a!$B$5:$B$988))*('By region'!$M10=(C_A01a!$C$5:$C$988))*(C_A01a!F$5:F$988))+SUM(($C$1=(C_A01a!$B$5:$B$988))*('By region'!$M10=(C_A01a!$C$5:$C$988))*(C_A01a!F$5:F$988))+SUM(($D$1=(C_A01a!$B$5:$B$988))*('By region'!$M10=(C_A01a!$C$5:$C$988))*(C_A01a!F$5:F$988)))</f>
        <v>0</v>
      </c>
      <c r="F10" s="79">
        <f t="array" ref="F10">(SUM(($B$1=(C_A01a!$B$5:$B$988))*('By region'!$M10=(C_A01a!$C$5:$C$988))*(C_A01a!G$5:G$988))+SUM(($C$1=(C_A01a!$B$5:$B$988))*('By region'!$M10=(C_A01a!$C$5:$C$988))*(C_A01a!G$5:G$988))+SUM(($D$1=(C_A01a!$B$5:$B$988))*('By region'!$M10=(C_A01a!$C$5:$C$988))*(C_A01a!G$5:G$988)))</f>
        <v>10.774925009884001</v>
      </c>
      <c r="G10" s="79">
        <f t="array" ref="G10">(SUM(($B$1=(C_A01a!$B$5:$B$988))*('By region'!$M10=(C_A01a!$C$5:$C$988))*(C_A01a!H$5:H$988))+SUM(($C$1=(C_A01a!$B$5:$B$988))*('By region'!$M10=(C_A01a!$C$5:$C$988))*(C_A01a!H$5:H$988))+SUM(($D$1=(C_A01a!$B$5:$B$988))*('By region'!$M10=(C_A01a!$C$5:$C$988))*(C_A01a!H$5:H$988)))</f>
        <v>21.972509537705999</v>
      </c>
      <c r="H10" s="79">
        <f t="array" ref="H10">(SUM(($B$1=(C_A01a!$B$5:$B$988))*('By region'!$M10=(C_A01a!$C$5:$C$988))*(C_A01a!I$5:I$988))+SUM(($C$1=(C_A01a!$B$5:$B$988))*('By region'!$M10=(C_A01a!$C$5:$C$988))*(C_A01a!I$5:I$988))+SUM(($D$1=(C_A01a!$B$5:$B$988))*('By region'!$M10=(C_A01a!$C$5:$C$988))*(C_A01a!I$5:I$988)))</f>
        <v>31.741394885548999</v>
      </c>
      <c r="I10" s="79">
        <f t="array" ref="I10">(SUM(($B$1=(C_A01a!$B$5:$B$988))*('By region'!$M10=(C_A01a!$C$5:$C$988))*(C_A01a!J$5:J$988))+SUM(($C$1=(C_A01a!$B$5:$B$988))*('By region'!$M10=(C_A01a!$C$5:$C$988))*(C_A01a!J$5:J$988))+SUM(($D$1=(C_A01a!$B$5:$B$988))*('By region'!$M10=(C_A01a!$C$5:$C$988))*(C_A01a!J$5:J$988)))</f>
        <v>54.353494518029002</v>
      </c>
      <c r="J10" s="79">
        <f t="array" ref="J10">(SUM(($B$1=(C_A01a!$B$5:$B$988))*('By region'!$M10=(C_A01a!$C$5:$C$988))*(C_A01a!K$5:K$988))+SUM(($C$1=(C_A01a!$B$5:$B$988))*('By region'!$M10=(C_A01a!$C$5:$C$988))*(C_A01a!K$5:K$988))+SUM(($D$1=(C_A01a!$B$5:$B$988))*('By region'!$M10=(C_A01a!$C$5:$C$988))*(C_A01a!K$5:K$988)))</f>
        <v>63.034808744400998</v>
      </c>
      <c r="K10" s="79">
        <f t="array" ref="K10">(SUM(($B$1=(C_A01a!$B$5:$B$988))*('By region'!$M10=(C_A01a!$C$5:$C$988))*(C_A01a!L$5:L$988))+SUM(($C$1=(C_A01a!$B$5:$B$988))*('By region'!$M10=(C_A01a!$C$5:$C$988))*(C_A01a!L$5:L$988))+SUM(($D$1=(C_A01a!$B$5:$B$988))*('By region'!$M10=(C_A01a!$C$5:$C$988))*(C_A01a!L$5:L$988)))</f>
        <v>76.031759347290006</v>
      </c>
      <c r="M10" s="23" t="s">
        <v>33</v>
      </c>
      <c r="N10" s="23"/>
      <c r="O10" s="23"/>
    </row>
    <row r="11" spans="1:15" s="18" customFormat="1" x14ac:dyDescent="0.2">
      <c r="A11" s="17"/>
      <c r="B11" s="71" t="s">
        <v>20</v>
      </c>
      <c r="C11" s="72">
        <f t="array" ref="C11">(SUM(($B$1=(C_A01a!$B$5:$B$988))*('By region'!$M11=(C_A01a!$C$5:$C$988))*(C_A01a!D$5:D$988))+SUM(($C$1=(C_A01a!$B$5:$B$988))*('By region'!$M11=(C_A01a!$C$5:$C$988))*(C_A01a!D$5:D$988))+SUM(($D$1=(C_A01a!$B$5:$B$988))*('By region'!$M11=(C_A01a!$C$5:$C$988))*(C_A01a!D$5:D$988)))</f>
        <v>406.69348004800702</v>
      </c>
      <c r="D11" s="72">
        <f t="array" ref="D11">(SUM(($B$1=(C_A01a!$B$5:$B$988))*('By region'!$M11=(C_A01a!$C$5:$C$988))*(C_A01a!E$5:E$988))+SUM(($C$1=(C_A01a!$B$5:$B$988))*('By region'!$M11=(C_A01a!$C$5:$C$988))*(C_A01a!E$5:E$988))+SUM(($D$1=(C_A01a!$B$5:$B$988))*('By region'!$M11=(C_A01a!$C$5:$C$988))*(C_A01a!E$5:E$988)))</f>
        <v>585.11624675958001</v>
      </c>
      <c r="E11" s="72">
        <f t="array" ref="E11">(SUM(($B$1=(C_A01a!$B$5:$B$988))*('By region'!$M11=(C_A01a!$C$5:$C$988))*(C_A01a!F$5:F$988))+SUM(($C$1=(C_A01a!$B$5:$B$988))*('By region'!$M11=(C_A01a!$C$5:$C$988))*(C_A01a!F$5:F$988))+SUM(($D$1=(C_A01a!$B$5:$B$988))*('By region'!$M11=(C_A01a!$C$5:$C$988))*(C_A01a!F$5:F$988)))</f>
        <v>610.75663476515297</v>
      </c>
      <c r="F11" s="72">
        <f t="array" ref="F11">(SUM(($B$1=(C_A01a!$B$5:$B$988))*('By region'!$M11=(C_A01a!$C$5:$C$988))*(C_A01a!G$5:G$988))+SUM(($C$1=(C_A01a!$B$5:$B$988))*('By region'!$M11=(C_A01a!$C$5:$C$988))*(C_A01a!G$5:G$988))+SUM(($D$1=(C_A01a!$B$5:$B$988))*('By region'!$M11=(C_A01a!$C$5:$C$988))*(C_A01a!G$5:G$988)))</f>
        <v>625.063198366037</v>
      </c>
      <c r="G11" s="72">
        <f t="array" ref="G11">(SUM(($B$1=(C_A01a!$B$5:$B$988))*('By region'!$M11=(C_A01a!$C$5:$C$988))*(C_A01a!H$5:H$988))+SUM(($C$1=(C_A01a!$B$5:$B$988))*('By region'!$M11=(C_A01a!$C$5:$C$988))*(C_A01a!H$5:H$988))+SUM(($D$1=(C_A01a!$B$5:$B$988))*('By region'!$M11=(C_A01a!$C$5:$C$988))*(C_A01a!H$5:H$988)))</f>
        <v>538.77887579947503</v>
      </c>
      <c r="H11" s="72">
        <f t="array" ref="H11">(SUM(($B$1=(C_A01a!$B$5:$B$988))*('By region'!$M11=(C_A01a!$C$5:$C$988))*(C_A01a!I$5:I$988))+SUM(($C$1=(C_A01a!$B$5:$B$988))*('By region'!$M11=(C_A01a!$C$5:$C$988))*(C_A01a!I$5:I$988))+SUM(($D$1=(C_A01a!$B$5:$B$988))*('By region'!$M11=(C_A01a!$C$5:$C$988))*(C_A01a!I$5:I$988)))</f>
        <v>534.90410523073103</v>
      </c>
      <c r="I11" s="72">
        <f t="array" ref="I11">(SUM(($B$1=(C_A01a!$B$5:$B$988))*('By region'!$M11=(C_A01a!$C$5:$C$988))*(C_A01a!J$5:J$988))+SUM(($C$1=(C_A01a!$B$5:$B$988))*('By region'!$M11=(C_A01a!$C$5:$C$988))*(C_A01a!J$5:J$988))+SUM(($D$1=(C_A01a!$B$5:$B$988))*('By region'!$M11=(C_A01a!$C$5:$C$988))*(C_A01a!J$5:J$988)))</f>
        <v>460.79147087166399</v>
      </c>
      <c r="J11" s="72">
        <f t="array" ref="J11">(SUM(($B$1=(C_A01a!$B$5:$B$988))*('By region'!$M11=(C_A01a!$C$5:$C$988))*(C_A01a!K$5:K$988))+SUM(($C$1=(C_A01a!$B$5:$B$988))*('By region'!$M11=(C_A01a!$C$5:$C$988))*(C_A01a!K$5:K$988))+SUM(($D$1=(C_A01a!$B$5:$B$988))*('By region'!$M11=(C_A01a!$C$5:$C$988))*(C_A01a!K$5:K$988)))</f>
        <v>473.103862779282</v>
      </c>
      <c r="K11" s="72">
        <f t="array" ref="K11">(SUM(($B$1=(C_A01a!$B$5:$B$988))*('By region'!$M11=(C_A01a!$C$5:$C$988))*(C_A01a!L$5:L$988))+SUM(($C$1=(C_A01a!$B$5:$B$988))*('By region'!$M11=(C_A01a!$C$5:$C$988))*(C_A01a!L$5:L$988))+SUM(($D$1=(C_A01a!$B$5:$B$988))*('By region'!$M11=(C_A01a!$C$5:$C$988))*(C_A01a!L$5:L$988)))</f>
        <v>382.10069574504001</v>
      </c>
      <c r="L11" s="17"/>
      <c r="M11" s="21" t="s">
        <v>4</v>
      </c>
      <c r="N11" s="23"/>
      <c r="O11" s="23"/>
    </row>
    <row r="12" spans="1:15" s="18" customFormat="1" x14ac:dyDescent="0.2">
      <c r="B12" s="73" t="s">
        <v>31</v>
      </c>
      <c r="C12" s="79">
        <f t="array" ref="C12">(SUM(($B$1=(C_A01a!$B$5:$B$988))*('By region'!$M12=(C_A01a!$C$5:$C$988))*(C_A01a!D$5:D$988))+SUM(($C$1=(C_A01a!$B$5:$B$988))*('By region'!$M12=(C_A01a!$C$5:$C$988))*(C_A01a!D$5:D$988))+SUM(($D$1=(C_A01a!$B$5:$B$988))*('By region'!$M12=(C_A01a!$C$5:$C$988))*(C_A01a!D$5:D$988)))</f>
        <v>0</v>
      </c>
      <c r="D12" s="79">
        <f t="array" ref="D12">(SUM(($B$1=(C_A01a!$B$5:$B$988))*('By region'!$M12=(C_A01a!$C$5:$C$988))*(C_A01a!E$5:E$988))+SUM(($C$1=(C_A01a!$B$5:$B$988))*('By region'!$M12=(C_A01a!$C$5:$C$988))*(C_A01a!E$5:E$988))+SUM(($D$1=(C_A01a!$B$5:$B$988))*('By region'!$M12=(C_A01a!$C$5:$C$988))*(C_A01a!E$5:E$988)))</f>
        <v>0</v>
      </c>
      <c r="E12" s="79">
        <f t="array" ref="E12">(SUM(($B$1=(C_A01a!$B$5:$B$988))*('By region'!$M12=(C_A01a!$C$5:$C$988))*(C_A01a!F$5:F$988))+SUM(($C$1=(C_A01a!$B$5:$B$988))*('By region'!$M12=(C_A01a!$C$5:$C$988))*(C_A01a!F$5:F$988))+SUM(($D$1=(C_A01a!$B$5:$B$988))*('By region'!$M12=(C_A01a!$C$5:$C$988))*(C_A01a!F$5:F$988)))</f>
        <v>0</v>
      </c>
      <c r="F12" s="79">
        <f t="array" ref="F12">(SUM(($B$1=(C_A01a!$B$5:$B$988))*('By region'!$M12=(C_A01a!$C$5:$C$988))*(C_A01a!G$5:G$988))+SUM(($C$1=(C_A01a!$B$5:$B$988))*('By region'!$M12=(C_A01a!$C$5:$C$988))*(C_A01a!G$5:G$988))+SUM(($D$1=(C_A01a!$B$5:$B$988))*('By region'!$M12=(C_A01a!$C$5:$C$988))*(C_A01a!G$5:G$988)))</f>
        <v>0</v>
      </c>
      <c r="G12" s="79">
        <f t="array" ref="G12">(SUM(($B$1=(C_A01a!$B$5:$B$988))*('By region'!$M12=(C_A01a!$C$5:$C$988))*(C_A01a!H$5:H$988))+SUM(($C$1=(C_A01a!$B$5:$B$988))*('By region'!$M12=(C_A01a!$C$5:$C$988))*(C_A01a!H$5:H$988))+SUM(($D$1=(C_A01a!$B$5:$B$988))*('By region'!$M12=(C_A01a!$C$5:$C$988))*(C_A01a!H$5:H$988)))</f>
        <v>0</v>
      </c>
      <c r="H12" s="79">
        <f t="array" ref="H12">(SUM(($B$1=(C_A01a!$B$5:$B$988))*('By region'!$M12=(C_A01a!$C$5:$C$988))*(C_A01a!I$5:I$988))+SUM(($C$1=(C_A01a!$B$5:$B$988))*('By region'!$M12=(C_A01a!$C$5:$C$988))*(C_A01a!I$5:I$988))+SUM(($D$1=(C_A01a!$B$5:$B$988))*('By region'!$M12=(C_A01a!$C$5:$C$988))*(C_A01a!I$5:I$988)))</f>
        <v>0</v>
      </c>
      <c r="I12" s="79">
        <f t="array" ref="I12">(SUM(($B$1=(C_A01a!$B$5:$B$988))*('By region'!$M12=(C_A01a!$C$5:$C$988))*(C_A01a!J$5:J$988))+SUM(($C$1=(C_A01a!$B$5:$B$988))*('By region'!$M12=(C_A01a!$C$5:$C$988))*(C_A01a!J$5:J$988))+SUM(($D$1=(C_A01a!$B$5:$B$988))*('By region'!$M12=(C_A01a!$C$5:$C$988))*(C_A01a!J$5:J$988)))</f>
        <v>0</v>
      </c>
      <c r="J12" s="79">
        <f t="array" ref="J12">(SUM(($B$1=(C_A01a!$B$5:$B$988))*('By region'!$M12=(C_A01a!$C$5:$C$988))*(C_A01a!K$5:K$988))+SUM(($C$1=(C_A01a!$B$5:$B$988))*('By region'!$M12=(C_A01a!$C$5:$C$988))*(C_A01a!K$5:K$988))+SUM(($D$1=(C_A01a!$B$5:$B$988))*('By region'!$M12=(C_A01a!$C$5:$C$988))*(C_A01a!K$5:K$988)))</f>
        <v>0</v>
      </c>
      <c r="K12" s="79">
        <f t="array" ref="K12">(SUM(($B$1=(C_A01a!$B$5:$B$988))*('By region'!$M12=(C_A01a!$C$5:$C$988))*(C_A01a!L$5:L$988))+SUM(($C$1=(C_A01a!$B$5:$B$988))*('By region'!$M12=(C_A01a!$C$5:$C$988))*(C_A01a!L$5:L$988))+SUM(($D$1=(C_A01a!$B$5:$B$988))*('By region'!$M12=(C_A01a!$C$5:$C$988))*(C_A01a!L$5:L$988)))</f>
        <v>0</v>
      </c>
      <c r="M12" s="23" t="s">
        <v>34</v>
      </c>
      <c r="N12" s="23"/>
      <c r="O12" s="23"/>
    </row>
    <row r="13" spans="1:15" s="18" customFormat="1" x14ac:dyDescent="0.2">
      <c r="A13" s="17"/>
      <c r="B13" s="71" t="s">
        <v>21</v>
      </c>
      <c r="C13" s="72">
        <f t="array" ref="C13">(SUM(($B$1=(C_A01a!$B$5:$B$988))*('By region'!$M13=(C_A01a!$C$5:$C$988))*(C_A01a!D$5:D$988))+SUM(($C$1=(C_A01a!$B$5:$B$988))*('By region'!$M13=(C_A01a!$C$5:$C$988))*(C_A01a!D$5:D$988))+SUM(($D$1=(C_A01a!$B$5:$B$988))*('By region'!$M13=(C_A01a!$C$5:$C$988))*(C_A01a!D$5:D$988)))</f>
        <v>0</v>
      </c>
      <c r="D13" s="72">
        <f t="array" ref="D13">(SUM(($B$1=(C_A01a!$B$5:$B$988))*('By region'!$M13=(C_A01a!$C$5:$C$988))*(C_A01a!E$5:E$988))+SUM(($C$1=(C_A01a!$B$5:$B$988))*('By region'!$M13=(C_A01a!$C$5:$C$988))*(C_A01a!E$5:E$988))+SUM(($D$1=(C_A01a!$B$5:$B$988))*('By region'!$M13=(C_A01a!$C$5:$C$988))*(C_A01a!E$5:E$988)))</f>
        <v>0.107722600739</v>
      </c>
      <c r="E13" s="72">
        <f t="array" ref="E13">(SUM(($B$1=(C_A01a!$B$5:$B$988))*('By region'!$M13=(C_A01a!$C$5:$C$988))*(C_A01a!F$5:F$988))+SUM(($C$1=(C_A01a!$B$5:$B$988))*('By region'!$M13=(C_A01a!$C$5:$C$988))*(C_A01a!F$5:F$988))+SUM(($D$1=(C_A01a!$B$5:$B$988))*('By region'!$M13=(C_A01a!$C$5:$C$988))*(C_A01a!F$5:F$988)))</f>
        <v>0.107722600739</v>
      </c>
      <c r="F13" s="72">
        <f t="array" ref="F13">(SUM(($B$1=(C_A01a!$B$5:$B$988))*('By region'!$M13=(C_A01a!$C$5:$C$988))*(C_A01a!G$5:G$988))+SUM(($C$1=(C_A01a!$B$5:$B$988))*('By region'!$M13=(C_A01a!$C$5:$C$988))*(C_A01a!G$5:G$988))+SUM(($D$1=(C_A01a!$B$5:$B$988))*('By region'!$M13=(C_A01a!$C$5:$C$988))*(C_A01a!G$5:G$988)))</f>
        <v>0.107722600739</v>
      </c>
      <c r="G13" s="72">
        <f t="array" ref="G13">(SUM(($B$1=(C_A01a!$B$5:$B$988))*('By region'!$M13=(C_A01a!$C$5:$C$988))*(C_A01a!H$5:H$988))+SUM(($C$1=(C_A01a!$B$5:$B$988))*('By region'!$M13=(C_A01a!$C$5:$C$988))*(C_A01a!H$5:H$988))+SUM(($D$1=(C_A01a!$B$5:$B$988))*('By region'!$M13=(C_A01a!$C$5:$C$988))*(C_A01a!H$5:H$988)))</f>
        <v>0.107722600739</v>
      </c>
      <c r="H13" s="72">
        <f t="array" ref="H13">(SUM(($B$1=(C_A01a!$B$5:$B$988))*('By region'!$M13=(C_A01a!$C$5:$C$988))*(C_A01a!I$5:I$988))+SUM(($C$1=(C_A01a!$B$5:$B$988))*('By region'!$M13=(C_A01a!$C$5:$C$988))*(C_A01a!I$5:I$988))+SUM(($D$1=(C_A01a!$B$5:$B$988))*('By region'!$M13=(C_A01a!$C$5:$C$988))*(C_A01a!I$5:I$988)))</f>
        <v>0.107722600739</v>
      </c>
      <c r="I13" s="72">
        <f t="array" ref="I13">(SUM(($B$1=(C_A01a!$B$5:$B$988))*('By region'!$M13=(C_A01a!$C$5:$C$988))*(C_A01a!J$5:J$988))+SUM(($C$1=(C_A01a!$B$5:$B$988))*('By region'!$M13=(C_A01a!$C$5:$C$988))*(C_A01a!J$5:J$988))+SUM(($D$1=(C_A01a!$B$5:$B$988))*('By region'!$M13=(C_A01a!$C$5:$C$988))*(C_A01a!J$5:J$988)))</f>
        <v>8.4423693783999998E-2</v>
      </c>
      <c r="J13" s="72">
        <f t="array" ref="J13">(SUM(($B$1=(C_A01a!$B$5:$B$988))*('By region'!$M13=(C_A01a!$C$5:$C$988))*(C_A01a!K$5:K$988))+SUM(($C$1=(C_A01a!$B$5:$B$988))*('By region'!$M13=(C_A01a!$C$5:$C$988))*(C_A01a!K$5:K$988))+SUM(($D$1=(C_A01a!$B$5:$B$988))*('By region'!$M13=(C_A01a!$C$5:$C$988))*(C_A01a!K$5:K$988)))</f>
        <v>5.6021701522999998E-2</v>
      </c>
      <c r="K13" s="72">
        <f t="array" ref="K13">(SUM(($B$1=(C_A01a!$B$5:$B$988))*('By region'!$M13=(C_A01a!$C$5:$C$988))*(C_A01a!L$5:L$988))+SUM(($C$1=(C_A01a!$B$5:$B$988))*('By region'!$M13=(C_A01a!$C$5:$C$988))*(C_A01a!L$5:L$988))+SUM(($D$1=(C_A01a!$B$5:$B$988))*('By region'!$M13=(C_A01a!$C$5:$C$988))*(C_A01a!L$5:L$988)))</f>
        <v>2.2217426078000001E-2</v>
      </c>
      <c r="L13" s="17"/>
      <c r="M13" s="21" t="s">
        <v>5</v>
      </c>
      <c r="N13" s="23"/>
      <c r="O13" s="23"/>
    </row>
    <row r="14" spans="1:15" s="18" customFormat="1" x14ac:dyDescent="0.2">
      <c r="B14" s="73" t="s">
        <v>22</v>
      </c>
      <c r="C14" s="79">
        <f t="array" ref="C14">(SUM(($B$1=(C_A01a!$B$5:$B$988))*('By region'!$M14=(C_A01a!$C$5:$C$988))*(C_A01a!D$5:D$988))+SUM(($C$1=(C_A01a!$B$5:$B$988))*('By region'!$M14=(C_A01a!$C$5:$C$988))*(C_A01a!D$5:D$988))+SUM(($D$1=(C_A01a!$B$5:$B$988))*('By region'!$M14=(C_A01a!$C$5:$C$988))*(C_A01a!D$5:D$988)))</f>
        <v>1.89</v>
      </c>
      <c r="D14" s="79">
        <f t="array" ref="D14">(SUM(($B$1=(C_A01a!$B$5:$B$988))*('By region'!$M14=(C_A01a!$C$5:$C$988))*(C_A01a!E$5:E$988))+SUM(($C$1=(C_A01a!$B$5:$B$988))*('By region'!$M14=(C_A01a!$C$5:$C$988))*(C_A01a!E$5:E$988))+SUM(($D$1=(C_A01a!$B$5:$B$988))*('By region'!$M14=(C_A01a!$C$5:$C$988))*(C_A01a!E$5:E$988)))</f>
        <v>2.2548599999999999</v>
      </c>
      <c r="E14" s="394">
        <f t="array" ref="E14">(SUM(($B$1=(C_A01a!$B$5:$B$988))*('By region'!$M14=(C_A01a!$C$5:$C$988))*(C_A01a!F$5:F$988))+SUM(($C$1=(C_A01a!$B$5:$B$988))*('By region'!$M14=(C_A01a!$C$5:$C$988))*(C_A01a!F$5:F$988))+SUM(($D$1=(C_A01a!$B$5:$B$988))*('By region'!$M14=(C_A01a!$C$5:$C$988))*(C_A01a!F$5:F$988)))</f>
        <v>2.2584599999999999</v>
      </c>
      <c r="F14" s="79">
        <f t="array" ref="F14">(SUM(($B$1=(C_A01a!$B$5:$B$988))*('By region'!$M14=(C_A01a!$C$5:$C$988))*(C_A01a!G$5:G$988))+SUM(($C$1=(C_A01a!$B$5:$B$988))*('By region'!$M14=(C_A01a!$C$5:$C$988))*(C_A01a!G$5:G$988))+SUM(($D$1=(C_A01a!$B$5:$B$988))*('By region'!$M14=(C_A01a!$C$5:$C$988))*(C_A01a!G$5:G$988)))</f>
        <v>4.9000500000000002</v>
      </c>
      <c r="G14" s="79">
        <f t="array" ref="G14">(SUM(($B$1=(C_A01a!$B$5:$B$988))*('By region'!$M14=(C_A01a!$C$5:$C$988))*(C_A01a!H$5:H$988))+SUM(($C$1=(C_A01a!$B$5:$B$988))*('By region'!$M14=(C_A01a!$C$5:$C$988))*(C_A01a!H$5:H$988))+SUM(($D$1=(C_A01a!$B$5:$B$988))*('By region'!$M14=(C_A01a!$C$5:$C$988))*(C_A01a!H$5:H$988)))</f>
        <v>7.5056399999999996</v>
      </c>
      <c r="H14" s="79">
        <f t="array" ref="H14">(SUM(($B$1=(C_A01a!$B$5:$B$988))*('By region'!$M14=(C_A01a!$C$5:$C$988))*(C_A01a!I$5:I$988))+SUM(($C$1=(C_A01a!$B$5:$B$988))*('By region'!$M14=(C_A01a!$C$5:$C$988))*(C_A01a!I$5:I$988))+SUM(($D$1=(C_A01a!$B$5:$B$988))*('By region'!$M14=(C_A01a!$C$5:$C$988))*(C_A01a!I$5:I$988)))</f>
        <v>10.12923</v>
      </c>
      <c r="I14" s="79">
        <f t="array" ref="I14">(SUM(($B$1=(C_A01a!$B$5:$B$988))*('By region'!$M14=(C_A01a!$C$5:$C$988))*(C_A01a!J$5:J$988))+SUM(($C$1=(C_A01a!$B$5:$B$988))*('By region'!$M14=(C_A01a!$C$5:$C$988))*(C_A01a!J$5:J$988))+SUM(($D$1=(C_A01a!$B$5:$B$988))*('By region'!$M14=(C_A01a!$C$5:$C$988))*(C_A01a!J$5:J$988)))</f>
        <v>12.75282</v>
      </c>
      <c r="J14" s="79">
        <f t="array" ref="J14">(SUM(($B$1=(C_A01a!$B$5:$B$988))*('By region'!$M14=(C_A01a!$C$5:$C$988))*(C_A01a!K$5:K$988))+SUM(($C$1=(C_A01a!$B$5:$B$988))*('By region'!$M14=(C_A01a!$C$5:$C$988))*(C_A01a!K$5:K$988))+SUM(($D$1=(C_A01a!$B$5:$B$988))*('By region'!$M14=(C_A01a!$C$5:$C$988))*(C_A01a!K$5:K$988)))</f>
        <v>15.37641</v>
      </c>
      <c r="K14" s="79">
        <f t="array" ref="K14">(SUM(($B$1=(C_A01a!$B$5:$B$988))*('By region'!$M14=(C_A01a!$C$5:$C$988))*(C_A01a!L$5:L$988))+SUM(($C$1=(C_A01a!$B$5:$B$988))*('By region'!$M14=(C_A01a!$C$5:$C$988))*(C_A01a!L$5:L$988))+SUM(($D$1=(C_A01a!$B$5:$B$988))*('By region'!$M14=(C_A01a!$C$5:$C$988))*(C_A01a!L$5:L$988)))</f>
        <v>18</v>
      </c>
      <c r="M14" s="23" t="s">
        <v>6</v>
      </c>
      <c r="N14" s="23"/>
      <c r="O14" s="23"/>
    </row>
    <row r="15" spans="1:15" s="18" customFormat="1" x14ac:dyDescent="0.2">
      <c r="A15" s="17"/>
      <c r="B15" s="71" t="s">
        <v>23</v>
      </c>
      <c r="C15" s="72">
        <f t="array" ref="C15">(SUM(($B$1=(C_A01a!$B$5:$B$988))*('By region'!$M15=(C_A01a!$C$5:$C$988))*(C_A01a!D$5:D$988))+SUM(($C$1=(C_A01a!$B$5:$B$988))*('By region'!$M15=(C_A01a!$C$5:$C$988))*(C_A01a!D$5:D$988))+SUM(($D$1=(C_A01a!$B$5:$B$988))*('By region'!$M15=(C_A01a!$C$5:$C$988))*(C_A01a!D$5:D$988)))</f>
        <v>186.88679999999999</v>
      </c>
      <c r="D15" s="72">
        <f t="array" ref="D15">(SUM(($B$1=(C_A01a!$B$5:$B$988))*('By region'!$M15=(C_A01a!$C$5:$C$988))*(C_A01a!E$5:E$988))+SUM(($C$1=(C_A01a!$B$5:$B$988))*('By region'!$M15=(C_A01a!$C$5:$C$988))*(C_A01a!E$5:E$988))+SUM(($D$1=(C_A01a!$B$5:$B$988))*('By region'!$M15=(C_A01a!$C$5:$C$988))*(C_A01a!E$5:E$988)))</f>
        <v>161.681385142501</v>
      </c>
      <c r="E15" s="72">
        <f t="array" ref="E15">(SUM(($B$1=(C_A01a!$B$5:$B$988))*('By region'!$M15=(C_A01a!$C$5:$C$988))*(C_A01a!F$5:F$988))+SUM(($C$1=(C_A01a!$B$5:$B$988))*('By region'!$M15=(C_A01a!$C$5:$C$988))*(C_A01a!F$5:F$988))+SUM(($D$1=(C_A01a!$B$5:$B$988))*('By region'!$M15=(C_A01a!$C$5:$C$988))*(C_A01a!F$5:F$988)))</f>
        <v>189.64482710919501</v>
      </c>
      <c r="F15" s="72">
        <f t="array" ref="F15">(SUM(($B$1=(C_A01a!$B$5:$B$988))*('By region'!$M15=(C_A01a!$C$5:$C$988))*(C_A01a!G$5:G$988))+SUM(($C$1=(C_A01a!$B$5:$B$988))*('By region'!$M15=(C_A01a!$C$5:$C$988))*(C_A01a!G$5:G$988))+SUM(($D$1=(C_A01a!$B$5:$B$988))*('By region'!$M15=(C_A01a!$C$5:$C$988))*(C_A01a!G$5:G$988)))</f>
        <v>70.101291595744996</v>
      </c>
      <c r="G15" s="72">
        <f t="array" ref="G15">(SUM(($B$1=(C_A01a!$B$5:$B$988))*('By region'!$M15=(C_A01a!$C$5:$C$988))*(C_A01a!H$5:H$988))+SUM(($C$1=(C_A01a!$B$5:$B$988))*('By region'!$M15=(C_A01a!$C$5:$C$988))*(C_A01a!H$5:H$988))+SUM(($D$1=(C_A01a!$B$5:$B$988))*('By region'!$M15=(C_A01a!$C$5:$C$988))*(C_A01a!H$5:H$988)))</f>
        <v>183.658375355988</v>
      </c>
      <c r="H15" s="72">
        <f t="array" ref="H15">(SUM(($B$1=(C_A01a!$B$5:$B$988))*('By region'!$M15=(C_A01a!$C$5:$C$988))*(C_A01a!I$5:I$988))+SUM(($C$1=(C_A01a!$B$5:$B$988))*('By region'!$M15=(C_A01a!$C$5:$C$988))*(C_A01a!I$5:I$988))+SUM(($D$1=(C_A01a!$B$5:$B$988))*('By region'!$M15=(C_A01a!$C$5:$C$988))*(C_A01a!I$5:I$988)))</f>
        <v>207.33632894704499</v>
      </c>
      <c r="I15" s="72">
        <f t="array" ref="I15">(SUM(($B$1=(C_A01a!$B$5:$B$988))*('By region'!$M15=(C_A01a!$C$5:$C$988))*(C_A01a!J$5:J$988))+SUM(($C$1=(C_A01a!$B$5:$B$988))*('By region'!$M15=(C_A01a!$C$5:$C$988))*(C_A01a!J$5:J$988))+SUM(($D$1=(C_A01a!$B$5:$B$988))*('By region'!$M15=(C_A01a!$C$5:$C$988))*(C_A01a!J$5:J$988)))</f>
        <v>207.336328947044</v>
      </c>
      <c r="J15" s="72">
        <f t="array" ref="J15">(SUM(($B$1=(C_A01a!$B$5:$B$988))*('By region'!$M15=(C_A01a!$C$5:$C$988))*(C_A01a!K$5:K$988))+SUM(($C$1=(C_A01a!$B$5:$B$988))*('By region'!$M15=(C_A01a!$C$5:$C$988))*(C_A01a!K$5:K$988))+SUM(($D$1=(C_A01a!$B$5:$B$988))*('By region'!$M15=(C_A01a!$C$5:$C$988))*(C_A01a!K$5:K$988)))</f>
        <v>207.336328947044</v>
      </c>
      <c r="K15" s="72">
        <f t="array" ref="K15">(SUM(($B$1=(C_A01a!$B$5:$B$988))*('By region'!$M15=(C_A01a!$C$5:$C$988))*(C_A01a!L$5:L$988))+SUM(($C$1=(C_A01a!$B$5:$B$988))*('By region'!$M15=(C_A01a!$C$5:$C$988))*(C_A01a!L$5:L$988))+SUM(($D$1=(C_A01a!$B$5:$B$988))*('By region'!$M15=(C_A01a!$C$5:$C$988))*(C_A01a!L$5:L$988)))</f>
        <v>207.336328947044</v>
      </c>
      <c r="L15" s="17"/>
      <c r="M15" s="21" t="s">
        <v>7</v>
      </c>
      <c r="N15" s="23"/>
      <c r="O15" s="23"/>
    </row>
    <row r="16" spans="1:15" s="18" customFormat="1" x14ac:dyDescent="0.2">
      <c r="B16" s="73" t="s">
        <v>24</v>
      </c>
      <c r="C16" s="79">
        <f t="array" ref="C16">(SUM(($B$1=(C_A01a!$B$5:$B$988))*('By region'!$M16=(C_A01a!$C$5:$C$988))*(C_A01a!D$5:D$988))+SUM(($C$1=(C_A01a!$B$5:$B$988))*('By region'!$M16=(C_A01a!$C$5:$C$988))*(C_A01a!D$5:D$988))+SUM(($D$1=(C_A01a!$B$5:$B$988))*('By region'!$M16=(C_A01a!$C$5:$C$988))*(C_A01a!D$5:D$988)))</f>
        <v>5.8208399999999996</v>
      </c>
      <c r="D16" s="79">
        <f t="array" ref="D16">(SUM(($B$1=(C_A01a!$B$5:$B$988))*('By region'!$M16=(C_A01a!$C$5:$C$988))*(C_A01a!E$5:E$988))+SUM(($C$1=(C_A01a!$B$5:$B$988))*('By region'!$M16=(C_A01a!$C$5:$C$988))*(C_A01a!E$5:E$988))+SUM(($D$1=(C_A01a!$B$5:$B$988))*('By region'!$M16=(C_A01a!$C$5:$C$988))*(C_A01a!E$5:E$988)))</f>
        <v>3.7000864889899998</v>
      </c>
      <c r="E16" s="79">
        <f t="array" ref="E16">(SUM(($B$1=(C_A01a!$B$5:$B$988))*('By region'!$M16=(C_A01a!$C$5:$C$988))*(C_A01a!F$5:F$988))+SUM(($C$1=(C_A01a!$B$5:$B$988))*('By region'!$M16=(C_A01a!$C$5:$C$988))*(C_A01a!F$5:F$988))+SUM(($D$1=(C_A01a!$B$5:$B$988))*('By region'!$M16=(C_A01a!$C$5:$C$988))*(C_A01a!F$5:F$988)))</f>
        <v>4.0804497548349996</v>
      </c>
      <c r="F16" s="79">
        <f t="array" ref="F16">(SUM(($B$1=(C_A01a!$B$5:$B$988))*('By region'!$M16=(C_A01a!$C$5:$C$988))*(C_A01a!G$5:G$988))+SUM(($C$1=(C_A01a!$B$5:$B$988))*('By region'!$M16=(C_A01a!$C$5:$C$988))*(C_A01a!G$5:G$988))+SUM(($D$1=(C_A01a!$B$5:$B$988))*('By region'!$M16=(C_A01a!$C$5:$C$988))*(C_A01a!G$5:G$988)))</f>
        <v>2.4829594263330002</v>
      </c>
      <c r="G16" s="79">
        <f t="array" ref="G16">(SUM(($B$1=(C_A01a!$B$5:$B$988))*('By region'!$M16=(C_A01a!$C$5:$C$988))*(C_A01a!H$5:H$988))+SUM(($C$1=(C_A01a!$B$5:$B$988))*('By region'!$M16=(C_A01a!$C$5:$C$988))*(C_A01a!H$5:H$988))+SUM(($D$1=(C_A01a!$B$5:$B$988))*('By region'!$M16=(C_A01a!$C$5:$C$988))*(C_A01a!H$5:H$988)))</f>
        <v>2.0271377621969999</v>
      </c>
      <c r="H16" s="79">
        <f t="array" ref="H16">(SUM(($B$1=(C_A01a!$B$5:$B$988))*('By region'!$M16=(C_A01a!$C$5:$C$988))*(C_A01a!I$5:I$988))+SUM(($C$1=(C_A01a!$B$5:$B$988))*('By region'!$M16=(C_A01a!$C$5:$C$988))*(C_A01a!I$5:I$988))+SUM(($D$1=(C_A01a!$B$5:$B$988))*('By region'!$M16=(C_A01a!$C$5:$C$988))*(C_A01a!I$5:I$988)))</f>
        <v>1.8089763033249999</v>
      </c>
      <c r="I16" s="79">
        <f t="array" ref="I16">(SUM(($B$1=(C_A01a!$B$5:$B$988))*('By region'!$M16=(C_A01a!$C$5:$C$988))*(C_A01a!J$5:J$988))+SUM(($C$1=(C_A01a!$B$5:$B$988))*('By region'!$M16=(C_A01a!$C$5:$C$988))*(C_A01a!J$5:J$988))+SUM(($D$1=(C_A01a!$B$5:$B$988))*('By region'!$M16=(C_A01a!$C$5:$C$988))*(C_A01a!J$5:J$988)))</f>
        <v>1.5908148444529999</v>
      </c>
      <c r="J16" s="79">
        <f t="array" ref="J16">(SUM(($B$1=(C_A01a!$B$5:$B$988))*('By region'!$M16=(C_A01a!$C$5:$C$988))*(C_A01a!K$5:K$988))+SUM(($C$1=(C_A01a!$B$5:$B$988))*('By region'!$M16=(C_A01a!$C$5:$C$988))*(C_A01a!K$5:K$988))+SUM(($D$1=(C_A01a!$B$5:$B$988))*('By region'!$M16=(C_A01a!$C$5:$C$988))*(C_A01a!K$5:K$988)))</f>
        <v>1.3726533855800001</v>
      </c>
      <c r="K16" s="79">
        <f t="array" ref="K16">(SUM(($B$1=(C_A01a!$B$5:$B$988))*('By region'!$M16=(C_A01a!$C$5:$C$988))*(C_A01a!L$5:L$988))+SUM(($C$1=(C_A01a!$B$5:$B$988))*('By region'!$M16=(C_A01a!$C$5:$C$988))*(C_A01a!L$5:L$988))+SUM(($D$1=(C_A01a!$B$5:$B$988))*('By region'!$M16=(C_A01a!$C$5:$C$988))*(C_A01a!L$5:L$988)))</f>
        <v>1.154491926708</v>
      </c>
      <c r="M16" s="23" t="s">
        <v>8</v>
      </c>
      <c r="N16" s="23"/>
      <c r="O16" s="23"/>
    </row>
    <row r="17" spans="1:15" s="18" customFormat="1" x14ac:dyDescent="0.2">
      <c r="B17" s="71" t="s">
        <v>25</v>
      </c>
      <c r="C17" s="72">
        <f>C18+C19</f>
        <v>2.3075999999999999</v>
      </c>
      <c r="D17" s="72">
        <f t="shared" ref="D17:K17" si="0">D18+D19</f>
        <v>2.0965386045869998</v>
      </c>
      <c r="E17" s="72">
        <f t="shared" si="0"/>
        <v>1.885477209174</v>
      </c>
      <c r="F17" s="72">
        <f t="shared" si="0"/>
        <v>1.713024682398</v>
      </c>
      <c r="G17" s="72">
        <f t="shared" si="0"/>
        <v>1.540572155622</v>
      </c>
      <c r="H17" s="72">
        <f t="shared" si="0"/>
        <v>1.4125536797560001</v>
      </c>
      <c r="I17" s="72">
        <f t="shared" si="0"/>
        <v>11.560684712598</v>
      </c>
      <c r="J17" s="72">
        <f t="shared" si="0"/>
        <v>32.101673410895998</v>
      </c>
      <c r="K17" s="72">
        <f t="shared" si="0"/>
        <v>73.546411073276005</v>
      </c>
      <c r="L17" s="17"/>
      <c r="M17" s="21"/>
      <c r="N17" s="23"/>
      <c r="O17" s="23"/>
    </row>
    <row r="18" spans="1:15" s="18" customFormat="1" x14ac:dyDescent="0.2">
      <c r="B18" s="74" t="s">
        <v>115</v>
      </c>
      <c r="C18" s="79">
        <f t="array" ref="C18">(SUM(($B$1=(C_A01a!$B$5:$B$988))*('By region'!$M18=(C_A01a!$C$5:$C$988))*(C_A01a!D$5:D$988))+SUM(($C$1=(C_A01a!$B$5:$B$988))*('By region'!$M18=(C_A01a!$C$5:$C$988))*(C_A01a!D$5:D$988))+SUM(($D$1=(C_A01a!$B$5:$B$988))*('By region'!$M18=(C_A01a!$C$5:$C$988))*(C_A01a!D$5:D$988)))</f>
        <v>0</v>
      </c>
      <c r="D18" s="79">
        <f t="array" ref="D18">(SUM(($B$1=(C_A01a!$B$5:$B$988))*('By region'!$M18=(C_A01a!$C$5:$C$988))*(C_A01a!E$5:E$988))+SUM(($C$1=(C_A01a!$B$5:$B$988))*('By region'!$M18=(C_A01a!$C$5:$C$988))*(C_A01a!E$5:E$988))+SUM(($D$1=(C_A01a!$B$5:$B$988))*('By region'!$M18=(C_A01a!$C$5:$C$988))*(C_A01a!E$5:E$988)))</f>
        <v>0</v>
      </c>
      <c r="E18" s="79">
        <f t="array" ref="E18">(SUM(($B$1=(C_A01a!$B$5:$B$988))*('By region'!$M18=(C_A01a!$C$5:$C$988))*(C_A01a!F$5:F$988))+SUM(($C$1=(C_A01a!$B$5:$B$988))*('By region'!$M18=(C_A01a!$C$5:$C$988))*(C_A01a!F$5:F$988))+SUM(($D$1=(C_A01a!$B$5:$B$988))*('By region'!$M18=(C_A01a!$C$5:$C$988))*(C_A01a!F$5:F$988)))</f>
        <v>0</v>
      </c>
      <c r="F18" s="79">
        <f t="array" ref="F18">(SUM(($B$1=(C_A01a!$B$5:$B$988))*('By region'!$M18=(C_A01a!$C$5:$C$988))*(C_A01a!G$5:G$988))+SUM(($C$1=(C_A01a!$B$5:$B$988))*('By region'!$M18=(C_A01a!$C$5:$C$988))*(C_A01a!G$5:G$988))+SUM(($D$1=(C_A01a!$B$5:$B$988))*('By region'!$M18=(C_A01a!$C$5:$C$988))*(C_A01a!G$5:G$988)))</f>
        <v>0</v>
      </c>
      <c r="G18" s="79">
        <f t="array" ref="G18">(SUM(($B$1=(C_A01a!$B$5:$B$988))*('By region'!$M18=(C_A01a!$C$5:$C$988))*(C_A01a!H$5:H$988))+SUM(($C$1=(C_A01a!$B$5:$B$988))*('By region'!$M18=(C_A01a!$C$5:$C$988))*(C_A01a!H$5:H$988))+SUM(($D$1=(C_A01a!$B$5:$B$988))*('By region'!$M18=(C_A01a!$C$5:$C$988))*(C_A01a!H$5:H$988)))</f>
        <v>0</v>
      </c>
      <c r="H18" s="79">
        <f t="array" ref="H18">(SUM(($B$1=(C_A01a!$B$5:$B$988))*('By region'!$M18=(C_A01a!$C$5:$C$988))*(C_A01a!I$5:I$988))+SUM(($C$1=(C_A01a!$B$5:$B$988))*('By region'!$M18=(C_A01a!$C$5:$C$988))*(C_A01a!I$5:I$988))+SUM(($D$1=(C_A01a!$B$5:$B$988))*('By region'!$M18=(C_A01a!$C$5:$C$988))*(C_A01a!I$5:I$988)))</f>
        <v>0</v>
      </c>
      <c r="I18" s="79">
        <f t="array" ref="I18">(SUM(($B$1=(C_A01a!$B$5:$B$988))*('By region'!$M18=(C_A01a!$C$5:$C$988))*(C_A01a!J$5:J$988))+SUM(($C$1=(C_A01a!$B$5:$B$988))*('By region'!$M18=(C_A01a!$C$5:$C$988))*(C_A01a!J$5:J$988))+SUM(($D$1=(C_A01a!$B$5:$B$988))*('By region'!$M18=(C_A01a!$C$5:$C$988))*(C_A01a!J$5:J$988)))</f>
        <v>10.276149508708</v>
      </c>
      <c r="J18" s="79">
        <f t="array" ref="J18">(SUM(($B$1=(C_A01a!$B$5:$B$988))*('By region'!$M18=(C_A01a!$C$5:$C$988))*(C_A01a!K$5:K$988))+SUM(($C$1=(C_A01a!$B$5:$B$988))*('By region'!$M18=(C_A01a!$C$5:$C$988))*(C_A01a!K$5:K$988))+SUM(($D$1=(C_A01a!$B$5:$B$988))*('By region'!$M18=(C_A01a!$C$5:$C$988))*(C_A01a!K$5:K$988)))</f>
        <v>30.945156682873002</v>
      </c>
      <c r="K18" s="79">
        <f t="array" ref="K18">(SUM(($B$1=(C_A01a!$B$5:$B$988))*('By region'!$M18=(C_A01a!$C$5:$C$988))*(C_A01a!L$5:L$988))+SUM(($C$1=(C_A01a!$B$5:$B$988))*('By region'!$M18=(C_A01a!$C$5:$C$988))*(C_A01a!L$5:L$988))+SUM(($D$1=(C_A01a!$B$5:$B$988))*('By region'!$M18=(C_A01a!$C$5:$C$988))*(C_A01a!L$5:L$988)))</f>
        <v>72.517912821118998</v>
      </c>
      <c r="M18" s="23" t="s">
        <v>119</v>
      </c>
      <c r="N18" s="23"/>
      <c r="O18" s="23"/>
    </row>
    <row r="19" spans="1:15" s="18" customFormat="1" x14ac:dyDescent="0.2">
      <c r="B19" s="75" t="s">
        <v>116</v>
      </c>
      <c r="C19" s="72">
        <f t="array" ref="C19">(SUM(($B$1=(C_A01a!$B$5:$B$988))*('By region'!$M19=(C_A01a!$C$5:$C$988))*(C_A01a!D$5:D$988))+SUM(($C$1=(C_A01a!$B$5:$B$988))*('By region'!$M19=(C_A01a!$C$5:$C$988))*(C_A01a!D$5:D$988))+SUM(($D$1=(C_A01a!$B$5:$B$988))*('By region'!$M19=(C_A01a!$C$5:$C$988))*(C_A01a!D$5:D$988)))</f>
        <v>2.3075999999999999</v>
      </c>
      <c r="D19" s="72">
        <f t="array" ref="D19">(SUM(($B$1=(C_A01a!$B$5:$B$988))*('By region'!$M19=(C_A01a!$C$5:$C$988))*(C_A01a!E$5:E$988))+SUM(($C$1=(C_A01a!$B$5:$B$988))*('By region'!$M19=(C_A01a!$C$5:$C$988))*(C_A01a!E$5:E$988))+SUM(($D$1=(C_A01a!$B$5:$B$988))*('By region'!$M19=(C_A01a!$C$5:$C$988))*(C_A01a!E$5:E$988)))</f>
        <v>2.0965386045869998</v>
      </c>
      <c r="E19" s="72">
        <f t="array" ref="E19">(SUM(($B$1=(C_A01a!$B$5:$B$988))*('By region'!$M19=(C_A01a!$C$5:$C$988))*(C_A01a!F$5:F$988))+SUM(($C$1=(C_A01a!$B$5:$B$988))*('By region'!$M19=(C_A01a!$C$5:$C$988))*(C_A01a!F$5:F$988))+SUM(($D$1=(C_A01a!$B$5:$B$988))*('By region'!$M19=(C_A01a!$C$5:$C$988))*(C_A01a!F$5:F$988)))</f>
        <v>1.885477209174</v>
      </c>
      <c r="F19" s="72">
        <f t="array" ref="F19">(SUM(($B$1=(C_A01a!$B$5:$B$988))*('By region'!$M19=(C_A01a!$C$5:$C$988))*(C_A01a!G$5:G$988))+SUM(($C$1=(C_A01a!$B$5:$B$988))*('By region'!$M19=(C_A01a!$C$5:$C$988))*(C_A01a!G$5:G$988))+SUM(($D$1=(C_A01a!$B$5:$B$988))*('By region'!$M19=(C_A01a!$C$5:$C$988))*(C_A01a!G$5:G$988)))</f>
        <v>1.713024682398</v>
      </c>
      <c r="G19" s="72">
        <f t="array" ref="G19">(SUM(($B$1=(C_A01a!$B$5:$B$988))*('By region'!$M19=(C_A01a!$C$5:$C$988))*(C_A01a!H$5:H$988))+SUM(($C$1=(C_A01a!$B$5:$B$988))*('By region'!$M19=(C_A01a!$C$5:$C$988))*(C_A01a!H$5:H$988))+SUM(($D$1=(C_A01a!$B$5:$B$988))*('By region'!$M19=(C_A01a!$C$5:$C$988))*(C_A01a!H$5:H$988)))</f>
        <v>1.540572155622</v>
      </c>
      <c r="H19" s="72">
        <f t="array" ref="H19">(SUM(($B$1=(C_A01a!$B$5:$B$988))*('By region'!$M19=(C_A01a!$C$5:$C$988))*(C_A01a!I$5:I$988))+SUM(($C$1=(C_A01a!$B$5:$B$988))*('By region'!$M19=(C_A01a!$C$5:$C$988))*(C_A01a!I$5:I$988))+SUM(($D$1=(C_A01a!$B$5:$B$988))*('By region'!$M19=(C_A01a!$C$5:$C$988))*(C_A01a!I$5:I$988)))</f>
        <v>1.4125536797560001</v>
      </c>
      <c r="I19" s="72">
        <f t="array" ref="I19">(SUM(($B$1=(C_A01a!$B$5:$B$988))*('By region'!$M19=(C_A01a!$C$5:$C$988))*(C_A01a!J$5:J$988))+SUM(($C$1=(C_A01a!$B$5:$B$988))*('By region'!$M19=(C_A01a!$C$5:$C$988))*(C_A01a!J$5:J$988))+SUM(($D$1=(C_A01a!$B$5:$B$988))*('By region'!$M19=(C_A01a!$C$5:$C$988))*(C_A01a!J$5:J$988)))</f>
        <v>1.28453520389</v>
      </c>
      <c r="J19" s="72">
        <f t="array" ref="J19">(SUM(($B$1=(C_A01a!$B$5:$B$988))*('By region'!$M19=(C_A01a!$C$5:$C$988))*(C_A01a!K$5:K$988))+SUM(($C$1=(C_A01a!$B$5:$B$988))*('By region'!$M19=(C_A01a!$C$5:$C$988))*(C_A01a!K$5:K$988))+SUM(($D$1=(C_A01a!$B$5:$B$988))*('By region'!$M19=(C_A01a!$C$5:$C$988))*(C_A01a!K$5:K$988)))</f>
        <v>1.156516728023</v>
      </c>
      <c r="K19" s="72">
        <f t="array" ref="K19">(SUM(($B$1=(C_A01a!$B$5:$B$988))*('By region'!$M19=(C_A01a!$C$5:$C$988))*(C_A01a!L$5:L$988))+SUM(($C$1=(C_A01a!$B$5:$B$988))*('By region'!$M19=(C_A01a!$C$5:$C$988))*(C_A01a!L$5:L$988))+SUM(($D$1=(C_A01a!$B$5:$B$988))*('By region'!$M19=(C_A01a!$C$5:$C$988))*(C_A01a!L$5:L$988)))</f>
        <v>1.0284982521570001</v>
      </c>
      <c r="L19" s="17"/>
      <c r="M19" s="21" t="s">
        <v>120</v>
      </c>
      <c r="N19" s="23"/>
      <c r="O19" s="23"/>
    </row>
    <row r="20" spans="1:15" s="18" customFormat="1" x14ac:dyDescent="0.2">
      <c r="B20" s="73" t="s">
        <v>26</v>
      </c>
      <c r="C20" s="79">
        <f t="array" ref="C20">(SUM(($B$1=(C_A01a!$B$5:$B$988))*('By region'!$M20=(C_A01a!$C$5:$C$988))*(C_A01a!D$5:D$988))+SUM(($C$1=(C_A01a!$B$5:$B$988))*('By region'!$M20=(C_A01a!$C$5:$C$988))*(C_A01a!D$5:D$988))+SUM(($D$1=(C_A01a!$B$5:$B$988))*('By region'!$M20=(C_A01a!$C$5:$C$988))*(C_A01a!D$5:D$988)))</f>
        <v>0</v>
      </c>
      <c r="D20" s="79">
        <f t="array" ref="D20">(SUM(($B$1=(C_A01a!$B$5:$B$988))*('By region'!$M20=(C_A01a!$C$5:$C$988))*(C_A01a!E$5:E$988))+SUM(($C$1=(C_A01a!$B$5:$B$988))*('By region'!$M20=(C_A01a!$C$5:$C$988))*(C_A01a!E$5:E$988))+SUM(($D$1=(C_A01a!$B$5:$B$988))*('By region'!$M20=(C_A01a!$C$5:$C$988))*(C_A01a!E$5:E$988)))</f>
        <v>0</v>
      </c>
      <c r="E20" s="79">
        <f t="array" ref="E20">(SUM(($B$1=(C_A01a!$B$5:$B$988))*('By region'!$M20=(C_A01a!$C$5:$C$988))*(C_A01a!F$5:F$988))+SUM(($C$1=(C_A01a!$B$5:$B$988))*('By region'!$M20=(C_A01a!$C$5:$C$988))*(C_A01a!F$5:F$988))+SUM(($D$1=(C_A01a!$B$5:$B$988))*('By region'!$M20=(C_A01a!$C$5:$C$988))*(C_A01a!F$5:F$988)))</f>
        <v>0</v>
      </c>
      <c r="F20" s="79">
        <f t="array" ref="F20">(SUM(($B$1=(C_A01a!$B$5:$B$988))*('By region'!$M20=(C_A01a!$C$5:$C$988))*(C_A01a!G$5:G$988))+SUM(($C$1=(C_A01a!$B$5:$B$988))*('By region'!$M20=(C_A01a!$C$5:$C$988))*(C_A01a!G$5:G$988))+SUM(($D$1=(C_A01a!$B$5:$B$988))*('By region'!$M20=(C_A01a!$C$5:$C$988))*(C_A01a!G$5:G$988)))</f>
        <v>0</v>
      </c>
      <c r="G20" s="79">
        <f t="array" ref="G20">(SUM(($B$1=(C_A01a!$B$5:$B$988))*('By region'!$M20=(C_A01a!$C$5:$C$988))*(C_A01a!H$5:H$988))+SUM(($C$1=(C_A01a!$B$5:$B$988))*('By region'!$M20=(C_A01a!$C$5:$C$988))*(C_A01a!H$5:H$988))+SUM(($D$1=(C_A01a!$B$5:$B$988))*('By region'!$M20=(C_A01a!$C$5:$C$988))*(C_A01a!H$5:H$988)))</f>
        <v>0</v>
      </c>
      <c r="H20" s="79">
        <f t="array" ref="H20">(SUM(($B$1=(C_A01a!$B$5:$B$988))*('By region'!$M20=(C_A01a!$C$5:$C$988))*(C_A01a!I$5:I$988))+SUM(($C$1=(C_A01a!$B$5:$B$988))*('By region'!$M20=(C_A01a!$C$5:$C$988))*(C_A01a!I$5:I$988))+SUM(($D$1=(C_A01a!$B$5:$B$988))*('By region'!$M20=(C_A01a!$C$5:$C$988))*(C_A01a!I$5:I$988)))</f>
        <v>0</v>
      </c>
      <c r="I20" s="79">
        <f t="array" ref="I20">(SUM(($B$1=(C_A01a!$B$5:$B$988))*('By region'!$M20=(C_A01a!$C$5:$C$988))*(C_A01a!J$5:J$988))+SUM(($C$1=(C_A01a!$B$5:$B$988))*('By region'!$M20=(C_A01a!$C$5:$C$988))*(C_A01a!J$5:J$988))+SUM(($D$1=(C_A01a!$B$5:$B$988))*('By region'!$M20=(C_A01a!$C$5:$C$988))*(C_A01a!J$5:J$988)))</f>
        <v>0</v>
      </c>
      <c r="J20" s="79">
        <f t="array" ref="J20">(SUM(($B$1=(C_A01a!$B$5:$B$988))*('By region'!$M20=(C_A01a!$C$5:$C$988))*(C_A01a!K$5:K$988))+SUM(($C$1=(C_A01a!$B$5:$B$988))*('By region'!$M20=(C_A01a!$C$5:$C$988))*(C_A01a!K$5:K$988))+SUM(($D$1=(C_A01a!$B$5:$B$988))*('By region'!$M20=(C_A01a!$C$5:$C$988))*(C_A01a!K$5:K$988)))</f>
        <v>0</v>
      </c>
      <c r="K20" s="79">
        <f t="array" ref="K20">(SUM(($B$1=(C_A01a!$B$5:$B$988))*('By region'!$M20=(C_A01a!$C$5:$C$988))*(C_A01a!L$5:L$988))+SUM(($C$1=(C_A01a!$B$5:$B$988))*('By region'!$M20=(C_A01a!$C$5:$C$988))*(C_A01a!L$5:L$988))+SUM(($D$1=(C_A01a!$B$5:$B$988))*('By region'!$M20=(C_A01a!$C$5:$C$988))*(C_A01a!L$5:L$988)))</f>
        <v>0</v>
      </c>
      <c r="M20" s="23" t="s">
        <v>16</v>
      </c>
      <c r="N20" s="23"/>
      <c r="O20" s="23"/>
    </row>
    <row r="21" spans="1:15" s="18" customFormat="1" x14ac:dyDescent="0.2">
      <c r="B21" s="71" t="s">
        <v>27</v>
      </c>
      <c r="C21" s="72">
        <f>C22+C23</f>
        <v>19.224</v>
      </c>
      <c r="D21" s="72">
        <f t="shared" ref="D21:K21" si="1">D22+D23</f>
        <v>20.820384087764001</v>
      </c>
      <c r="E21" s="394">
        <f t="shared" si="1"/>
        <v>34.911237812321005</v>
      </c>
      <c r="F21" s="72">
        <f t="shared" si="1"/>
        <v>65.352883393721001</v>
      </c>
      <c r="G21" s="72">
        <f t="shared" si="1"/>
        <v>128.0348784</v>
      </c>
      <c r="H21" s="72">
        <f t="shared" si="1"/>
        <v>136.07779535999998</v>
      </c>
      <c r="I21" s="72">
        <f t="shared" si="1"/>
        <v>144.120712319999</v>
      </c>
      <c r="J21" s="72">
        <f t="shared" si="1"/>
        <v>152.16362928000001</v>
      </c>
      <c r="K21" s="72">
        <f t="shared" si="1"/>
        <v>125.577583766793</v>
      </c>
      <c r="L21" s="17"/>
      <c r="M21" s="21"/>
      <c r="N21" s="23"/>
      <c r="O21" s="23"/>
    </row>
    <row r="22" spans="1:15" s="18" customFormat="1" x14ac:dyDescent="0.2">
      <c r="B22" s="74" t="s">
        <v>117</v>
      </c>
      <c r="C22" s="79">
        <f t="array" ref="C22">(SUM(($B$1=(C_A01a!$B$5:$B$988))*('By region'!$M22=(C_A01a!$C$5:$C$988))*(C_A01a!D$5:D$988))+SUM(($C$1=(C_A01a!$B$5:$B$988))*('By region'!$M22=(C_A01a!$C$5:$C$988))*(C_A01a!D$5:D$988))+SUM(($D$1=(C_A01a!$B$5:$B$988))*('By region'!$M22=(C_A01a!$C$5:$C$988))*(C_A01a!D$5:D$988)))</f>
        <v>19.224</v>
      </c>
      <c r="D22" s="79">
        <f t="array" ref="D22">(SUM(($B$1=(C_A01a!$B$5:$B$988))*('By region'!$M22=(C_A01a!$C$5:$C$988))*(C_A01a!E$5:E$988))+SUM(($C$1=(C_A01a!$B$5:$B$988))*('By region'!$M22=(C_A01a!$C$5:$C$988))*(C_A01a!E$5:E$988))+SUM(($D$1=(C_A01a!$B$5:$B$988))*('By region'!$M22=(C_A01a!$C$5:$C$988))*(C_A01a!E$5:E$988)))</f>
        <v>17.465703819803</v>
      </c>
      <c r="E22" s="79">
        <f t="array" ref="E22">(SUM(($B$1=(C_A01a!$B$5:$B$988))*('By region'!$M22=(C_A01a!$C$5:$C$988))*(C_A01a!F$5:F$988))+SUM(($C$1=(C_A01a!$B$5:$B$988))*('By region'!$M22=(C_A01a!$C$5:$C$988))*(C_A01a!F$5:F$988))+SUM(($D$1=(C_A01a!$B$5:$B$988))*('By region'!$M22=(C_A01a!$C$5:$C$988))*(C_A01a!F$5:F$988)))</f>
        <v>15.707407639606</v>
      </c>
      <c r="F22" s="79">
        <f t="array" ref="F22">(SUM(($B$1=(C_A01a!$B$5:$B$988))*('By region'!$M22=(C_A01a!$C$5:$C$988))*(C_A01a!G$5:G$988))+SUM(($C$1=(C_A01a!$B$5:$B$988))*('By region'!$M22=(C_A01a!$C$5:$C$988))*(C_A01a!G$5:G$988))+SUM(($D$1=(C_A01a!$B$5:$B$988))*('By region'!$M22=(C_A01a!$C$5:$C$988))*(C_A01a!G$5:G$988)))</f>
        <v>14.270751644313</v>
      </c>
      <c r="G22" s="79">
        <f t="array" ref="G22">(SUM(($B$1=(C_A01a!$B$5:$B$988))*('By region'!$M22=(C_A01a!$C$5:$C$988))*(C_A01a!H$5:H$988))+SUM(($C$1=(C_A01a!$B$5:$B$988))*('By region'!$M22=(C_A01a!$C$5:$C$988))*(C_A01a!H$5:H$988))+SUM(($D$1=(C_A01a!$B$5:$B$988))*('By region'!$M22=(C_A01a!$C$5:$C$988))*(C_A01a!H$5:H$988)))</f>
        <v>12.83409564902</v>
      </c>
      <c r="H22" s="79">
        <f t="array" ref="H22">(SUM(($B$1=(C_A01a!$B$5:$B$988))*('By region'!$M22=(C_A01a!$C$5:$C$988))*(C_A01a!I$5:I$988))+SUM(($C$1=(C_A01a!$B$5:$B$988))*('By region'!$M22=(C_A01a!$C$5:$C$988))*(C_A01a!I$5:I$988))+SUM(($D$1=(C_A01a!$B$5:$B$988))*('By region'!$M22=(C_A01a!$C$5:$C$988))*(C_A01a!I$5:I$988)))</f>
        <v>11.767607878152999</v>
      </c>
      <c r="I22" s="79">
        <f t="array" ref="I22">(SUM(($B$1=(C_A01a!$B$5:$B$988))*('By region'!$M22=(C_A01a!$C$5:$C$988))*(C_A01a!J$5:J$988))+SUM(($C$1=(C_A01a!$B$5:$B$988))*('By region'!$M22=(C_A01a!$C$5:$C$988))*(C_A01a!J$5:J$988))+SUM(($D$1=(C_A01a!$B$5:$B$988))*('By region'!$M22=(C_A01a!$C$5:$C$988))*(C_A01a!J$5:J$988)))</f>
        <v>10.701120107286</v>
      </c>
      <c r="J22" s="79">
        <f t="array" ref="J22">(SUM(($B$1=(C_A01a!$B$5:$B$988))*('By region'!$M22=(C_A01a!$C$5:$C$988))*(C_A01a!K$5:K$988))+SUM(($C$1=(C_A01a!$B$5:$B$988))*('By region'!$M22=(C_A01a!$C$5:$C$988))*(C_A01a!K$5:K$988))+SUM(($D$1=(C_A01a!$B$5:$B$988))*('By region'!$M22=(C_A01a!$C$5:$C$988))*(C_A01a!K$5:K$988)))</f>
        <v>9.6346323364199993</v>
      </c>
      <c r="K22" s="79">
        <f t="array" ref="K22">(SUM(($B$1=(C_A01a!$B$5:$B$988))*('By region'!$M22=(C_A01a!$C$5:$C$988))*(C_A01a!L$5:L$988))+SUM(($C$1=(C_A01a!$B$5:$B$988))*('By region'!$M22=(C_A01a!$C$5:$C$988))*(C_A01a!L$5:L$988))+SUM(($D$1=(C_A01a!$B$5:$B$988))*('By region'!$M22=(C_A01a!$C$5:$C$988))*(C_A01a!L$5:L$988)))</f>
        <v>8.5681445655530002</v>
      </c>
      <c r="M22" s="23" t="s">
        <v>122</v>
      </c>
      <c r="N22" s="23"/>
      <c r="O22" s="23"/>
    </row>
    <row r="23" spans="1:15" s="18" customFormat="1" x14ac:dyDescent="0.2">
      <c r="B23" s="75" t="s">
        <v>118</v>
      </c>
      <c r="C23" s="72">
        <f t="array" ref="C23">(SUM(($B$1=(C_A01a!$B$5:$B$988))*('By region'!$M23=(C_A01a!$C$5:$C$988))*(C_A01a!D$5:D$988))+SUM(($C$1=(C_A01a!$B$5:$B$988))*('By region'!$M23=(C_A01a!$C$5:$C$988))*(C_A01a!D$5:D$988))+SUM(($D$1=(C_A01a!$B$5:$B$988))*('By region'!$M23=(C_A01a!$C$5:$C$988))*(C_A01a!D$5:D$988)))</f>
        <v>0</v>
      </c>
      <c r="D23" s="72">
        <f t="array" ref="D23">(SUM(($B$1=(C_A01a!$B$5:$B$988))*('By region'!$M23=(C_A01a!$C$5:$C$988))*(C_A01a!E$5:E$988))+SUM(($C$1=(C_A01a!$B$5:$B$988))*('By region'!$M23=(C_A01a!$C$5:$C$988))*(C_A01a!E$5:E$988))+SUM(($D$1=(C_A01a!$B$5:$B$988))*('By region'!$M23=(C_A01a!$C$5:$C$988))*(C_A01a!E$5:E$988)))</f>
        <v>3.3546802679610002</v>
      </c>
      <c r="E23" s="72">
        <f t="array" ref="E23">(SUM(($B$1=(C_A01a!$B$5:$B$988))*('By region'!$M23=(C_A01a!$C$5:$C$988))*(C_A01a!F$5:F$988))+SUM(($C$1=(C_A01a!$B$5:$B$988))*('By region'!$M23=(C_A01a!$C$5:$C$988))*(C_A01a!F$5:F$988))+SUM(($D$1=(C_A01a!$B$5:$B$988))*('By region'!$M23=(C_A01a!$C$5:$C$988))*(C_A01a!F$5:F$988)))</f>
        <v>19.203830172715001</v>
      </c>
      <c r="F23" s="72">
        <f t="array" ref="F23">(SUM(($B$1=(C_A01a!$B$5:$B$988))*('By region'!$M23=(C_A01a!$C$5:$C$988))*(C_A01a!G$5:G$988))+SUM(($C$1=(C_A01a!$B$5:$B$988))*('By region'!$M23=(C_A01a!$C$5:$C$988))*(C_A01a!G$5:G$988))+SUM(($D$1=(C_A01a!$B$5:$B$988))*('By region'!$M23=(C_A01a!$C$5:$C$988))*(C_A01a!G$5:G$988)))</f>
        <v>51.082131749407999</v>
      </c>
      <c r="G23" s="72">
        <f t="array" ref="G23">(SUM(($B$1=(C_A01a!$B$5:$B$988))*('By region'!$M23=(C_A01a!$C$5:$C$988))*(C_A01a!H$5:H$988))+SUM(($C$1=(C_A01a!$B$5:$B$988))*('By region'!$M23=(C_A01a!$C$5:$C$988))*(C_A01a!H$5:H$988))+SUM(($D$1=(C_A01a!$B$5:$B$988))*('By region'!$M23=(C_A01a!$C$5:$C$988))*(C_A01a!H$5:H$988)))</f>
        <v>115.20078275098</v>
      </c>
      <c r="H23" s="72">
        <f t="array" ref="H23">(SUM(($B$1=(C_A01a!$B$5:$B$988))*('By region'!$M23=(C_A01a!$C$5:$C$988))*(C_A01a!I$5:I$988))+SUM(($C$1=(C_A01a!$B$5:$B$988))*('By region'!$M23=(C_A01a!$C$5:$C$988))*(C_A01a!I$5:I$988))+SUM(($D$1=(C_A01a!$B$5:$B$988))*('By region'!$M23=(C_A01a!$C$5:$C$988))*(C_A01a!I$5:I$988)))</f>
        <v>124.310187481847</v>
      </c>
      <c r="I23" s="72">
        <f t="array" ref="I23">(SUM(($B$1=(C_A01a!$B$5:$B$988))*('By region'!$M23=(C_A01a!$C$5:$C$988))*(C_A01a!J$5:J$988))+SUM(($C$1=(C_A01a!$B$5:$B$988))*('By region'!$M23=(C_A01a!$C$5:$C$988))*(C_A01a!J$5:J$988))+SUM(($D$1=(C_A01a!$B$5:$B$988))*('By region'!$M23=(C_A01a!$C$5:$C$988))*(C_A01a!J$5:J$988)))</f>
        <v>133.41959221271301</v>
      </c>
      <c r="J23" s="72">
        <f t="array" ref="J23">(SUM(($B$1=(C_A01a!$B$5:$B$988))*('By region'!$M23=(C_A01a!$C$5:$C$988))*(C_A01a!K$5:K$988))+SUM(($C$1=(C_A01a!$B$5:$B$988))*('By region'!$M23=(C_A01a!$C$5:$C$988))*(C_A01a!K$5:K$988))+SUM(($D$1=(C_A01a!$B$5:$B$988))*('By region'!$M23=(C_A01a!$C$5:$C$988))*(C_A01a!K$5:K$988)))</f>
        <v>142.52899694358001</v>
      </c>
      <c r="K23" s="72">
        <f t="array" ref="K23">(SUM(($B$1=(C_A01a!$B$5:$B$988))*('By region'!$M23=(C_A01a!$C$5:$C$988))*(C_A01a!L$5:L$988))+SUM(($C$1=(C_A01a!$B$5:$B$988))*('By region'!$M23=(C_A01a!$C$5:$C$988))*(C_A01a!L$5:L$988))+SUM(($D$1=(C_A01a!$B$5:$B$988))*('By region'!$M23=(C_A01a!$C$5:$C$988))*(C_A01a!L$5:L$988)))</f>
        <v>117.00943920124</v>
      </c>
      <c r="L23" s="17"/>
      <c r="M23" s="21" t="s">
        <v>121</v>
      </c>
      <c r="N23" s="23"/>
      <c r="O23" s="23"/>
    </row>
    <row r="24" spans="1:15" s="18" customFormat="1" ht="16" thickBot="1" x14ac:dyDescent="0.25">
      <c r="B24" s="111" t="s">
        <v>28</v>
      </c>
      <c r="C24" s="112">
        <f t="array" ref="C24">(SUM(($B$1=(C_A01a!$B$5:$B$988))*('By region'!$M24=(C_A01a!$C$5:$C$988))*(C_A01a!D$5:D$988))+SUM(($C$1=(C_A01a!$B$5:$B$988))*('By region'!$M24=(C_A01a!$C$5:$C$988))*(C_A01a!D$5:D$988))+SUM(($D$1=(C_A01a!$B$5:$B$988))*('By region'!$M24=(C_A01a!$C$5:$C$988))*(C_A01a!D$5:D$988)))</f>
        <v>0</v>
      </c>
      <c r="D24" s="112">
        <f t="array" ref="D24">(SUM(($B$1=(C_A01a!$B$5:$B$988))*('By region'!$M24=(C_A01a!$C$5:$C$988))*(C_A01a!E$5:E$988))+SUM(($C$1=(C_A01a!$B$5:$B$988))*('By region'!$M24=(C_A01a!$C$5:$C$988))*(C_A01a!E$5:E$988))+SUM(($D$1=(C_A01a!$B$5:$B$988))*('By region'!$M24=(C_A01a!$C$5:$C$988))*(C_A01a!E$5:E$988)))</f>
        <v>0</v>
      </c>
      <c r="E24" s="112">
        <f t="array" ref="E24">(SUM(($B$1=(C_A01a!$B$5:$B$988))*('By region'!$M24=(C_A01a!$C$5:$C$988))*(C_A01a!F$5:F$988))+SUM(($C$1=(C_A01a!$B$5:$B$988))*('By region'!$M24=(C_A01a!$C$5:$C$988))*(C_A01a!F$5:F$988))+SUM(($D$1=(C_A01a!$B$5:$B$988))*('By region'!$M24=(C_A01a!$C$5:$C$988))*(C_A01a!F$5:F$988)))</f>
        <v>0</v>
      </c>
      <c r="F24" s="112">
        <f t="array" ref="F24">(SUM(($B$1=(C_A01a!$B$5:$B$988))*('By region'!$M24=(C_A01a!$C$5:$C$988))*(C_A01a!G$5:G$988))+SUM(($C$1=(C_A01a!$B$5:$B$988))*('By region'!$M24=(C_A01a!$C$5:$C$988))*(C_A01a!G$5:G$988))+SUM(($D$1=(C_A01a!$B$5:$B$988))*('By region'!$M24=(C_A01a!$C$5:$C$988))*(C_A01a!G$5:G$988)))</f>
        <v>0</v>
      </c>
      <c r="G24" s="112">
        <f t="array" ref="G24">(SUM(($B$1=(C_A01a!$B$5:$B$988))*('By region'!$M24=(C_A01a!$C$5:$C$988))*(C_A01a!H$5:H$988))+SUM(($C$1=(C_A01a!$B$5:$B$988))*('By region'!$M24=(C_A01a!$C$5:$C$988))*(C_A01a!H$5:H$988))+SUM(($D$1=(C_A01a!$B$5:$B$988))*('By region'!$M24=(C_A01a!$C$5:$C$988))*(C_A01a!H$5:H$988)))</f>
        <v>0</v>
      </c>
      <c r="H24" s="112">
        <f t="array" ref="H24">(SUM(($B$1=(C_A01a!$B$5:$B$988))*('By region'!$M24=(C_A01a!$C$5:$C$988))*(C_A01a!I$5:I$988))+SUM(($C$1=(C_A01a!$B$5:$B$988))*('By region'!$M24=(C_A01a!$C$5:$C$988))*(C_A01a!I$5:I$988))+SUM(($D$1=(C_A01a!$B$5:$B$988))*('By region'!$M24=(C_A01a!$C$5:$C$988))*(C_A01a!I$5:I$988)))</f>
        <v>0</v>
      </c>
      <c r="I24" s="112">
        <f t="array" ref="I24">(SUM(($B$1=(C_A01a!$B$5:$B$988))*('By region'!$M24=(C_A01a!$C$5:$C$988))*(C_A01a!J$5:J$988))+SUM(($C$1=(C_A01a!$B$5:$B$988))*('By region'!$M24=(C_A01a!$C$5:$C$988))*(C_A01a!J$5:J$988))+SUM(($D$1=(C_A01a!$B$5:$B$988))*('By region'!$M24=(C_A01a!$C$5:$C$988))*(C_A01a!J$5:J$988)))</f>
        <v>0</v>
      </c>
      <c r="J24" s="112">
        <f t="array" ref="J24">(SUM(($B$1=(C_A01a!$B$5:$B$988))*('By region'!$M24=(C_A01a!$C$5:$C$988))*(C_A01a!K$5:K$988))+SUM(($C$1=(C_A01a!$B$5:$B$988))*('By region'!$M24=(C_A01a!$C$5:$C$988))*(C_A01a!K$5:K$988))+SUM(($D$1=(C_A01a!$B$5:$B$988))*('By region'!$M24=(C_A01a!$C$5:$C$988))*(C_A01a!K$5:K$988)))</f>
        <v>0</v>
      </c>
      <c r="K24" s="112">
        <f t="array" ref="K24">(SUM(($B$1=(C_A01a!$B$5:$B$988))*('By region'!$M24=(C_A01a!$C$5:$C$988))*(C_A01a!L$5:L$988))+SUM(($C$1=(C_A01a!$B$5:$B$988))*('By region'!$M24=(C_A01a!$C$5:$C$988))*(C_A01a!L$5:L$988))+SUM(($D$1=(C_A01a!$B$5:$B$988))*('By region'!$M24=(C_A01a!$C$5:$C$988))*(C_A01a!L$5:L$988)))</f>
        <v>0</v>
      </c>
      <c r="M24" s="23" t="s">
        <v>9</v>
      </c>
      <c r="N24" s="23"/>
      <c r="O24" s="23"/>
    </row>
    <row r="25" spans="1:15" s="18" customFormat="1" ht="16" thickTop="1" x14ac:dyDescent="0.2">
      <c r="B25" s="106" t="s">
        <v>10</v>
      </c>
      <c r="C25" s="107">
        <f>SUM(C7:C24)-C21-C17</f>
        <v>673.08232004800698</v>
      </c>
      <c r="D25" s="107">
        <f t="shared" ref="D25:K25" si="2">SUM(D7:D24)-D21-D17</f>
        <v>870.67354921889694</v>
      </c>
      <c r="E25" s="107">
        <f t="shared" si="2"/>
        <v>917.39762835522697</v>
      </c>
      <c r="F25" s="107">
        <f t="shared" si="2"/>
        <v>895.02150976370285</v>
      </c>
      <c r="G25" s="107">
        <f t="shared" si="2"/>
        <v>960.88699907817193</v>
      </c>
      <c r="H25" s="107">
        <f t="shared" si="2"/>
        <v>995.90330853244586</v>
      </c>
      <c r="I25" s="107">
        <f t="shared" si="2"/>
        <v>959.07523906704796</v>
      </c>
      <c r="J25" s="107">
        <f t="shared" si="2"/>
        <v>1002.0897328947669</v>
      </c>
      <c r="K25" s="107">
        <f t="shared" si="2"/>
        <v>958.65620581890789</v>
      </c>
      <c r="L25" s="17"/>
      <c r="M25" s="21"/>
      <c r="N25" s="23"/>
      <c r="O25" s="23"/>
    </row>
    <row r="26" spans="1:15" s="18" customFormat="1" x14ac:dyDescent="0.2">
      <c r="B26" s="19"/>
      <c r="C26" s="22"/>
      <c r="D26" s="22"/>
      <c r="E26" s="391">
        <f>SUM(E20:E21,E17,E14,E13,E7:E8)</f>
        <v>77.289795330022997</v>
      </c>
      <c r="F26" s="22"/>
      <c r="G26" s="22"/>
      <c r="H26" s="22"/>
      <c r="I26" s="22"/>
      <c r="J26" s="22"/>
      <c r="L26" s="17"/>
      <c r="M26" s="21"/>
      <c r="N26" s="23"/>
      <c r="O26" s="23"/>
    </row>
    <row r="27" spans="1:15" s="18" customFormat="1" ht="17" x14ac:dyDescent="0.25">
      <c r="B27" s="276" t="s">
        <v>441</v>
      </c>
      <c r="C27" s="22"/>
      <c r="D27" s="22"/>
      <c r="E27" s="393">
        <f>E26/E25</f>
        <v>8.4248959165714662E-2</v>
      </c>
      <c r="F27" s="22"/>
      <c r="G27" s="22"/>
      <c r="H27" s="22"/>
      <c r="I27" s="22"/>
      <c r="J27" s="22"/>
      <c r="L27" s="17"/>
      <c r="M27" s="21"/>
      <c r="N27" s="23"/>
      <c r="O27" s="23"/>
    </row>
    <row r="28" spans="1:15" s="18" customFormat="1" x14ac:dyDescent="0.2">
      <c r="A28" s="17"/>
      <c r="B28" s="12"/>
      <c r="C28" s="22"/>
      <c r="D28" s="22"/>
      <c r="E28" s="22"/>
      <c r="F28" s="22"/>
      <c r="G28" s="22"/>
      <c r="H28" s="22"/>
      <c r="I28" s="22"/>
      <c r="J28" s="22"/>
      <c r="L28" s="17"/>
      <c r="M28" s="21"/>
      <c r="N28" s="23"/>
      <c r="O28" s="23"/>
    </row>
    <row r="29" spans="1:15" x14ac:dyDescent="0.2">
      <c r="A29" s="18"/>
      <c r="B29" s="76"/>
      <c r="C29" s="359">
        <v>2010</v>
      </c>
      <c r="D29" s="359">
        <v>2015</v>
      </c>
      <c r="E29" s="359">
        <v>2020</v>
      </c>
      <c r="F29" s="359">
        <v>2025</v>
      </c>
      <c r="G29" s="359">
        <v>2030</v>
      </c>
      <c r="H29" s="359">
        <v>2035</v>
      </c>
      <c r="I29" s="359">
        <v>2040</v>
      </c>
      <c r="J29" s="359">
        <v>2045</v>
      </c>
      <c r="K29" s="359">
        <v>2050</v>
      </c>
    </row>
    <row r="30" spans="1:15" x14ac:dyDescent="0.2">
      <c r="B30" s="71" t="s">
        <v>344</v>
      </c>
      <c r="C30" s="182">
        <f>(C892-C893-C894)/(C890+C891)*3600</f>
        <v>311.78167510820742</v>
      </c>
      <c r="D30" s="182">
        <f t="shared" ref="D30:K30" si="3">(D892-D893-D894)/(D890+D891)*3600</f>
        <v>314.49504543190574</v>
      </c>
      <c r="E30" s="182">
        <f t="shared" si="3"/>
        <v>258.40197299153743</v>
      </c>
      <c r="F30" s="182">
        <f t="shared" si="3"/>
        <v>310.57819013671485</v>
      </c>
      <c r="G30" s="182">
        <f t="shared" si="3"/>
        <v>225.11468161319323</v>
      </c>
      <c r="H30" s="182">
        <f t="shared" si="3"/>
        <v>214.16732081947637</v>
      </c>
      <c r="I30" s="182">
        <f t="shared" si="3"/>
        <v>196.53056763932827</v>
      </c>
      <c r="J30" s="182">
        <f t="shared" si="3"/>
        <v>183.276799440632</v>
      </c>
      <c r="K30" s="182">
        <f t="shared" si="3"/>
        <v>146.81605374946002</v>
      </c>
    </row>
    <row r="31" spans="1:15" x14ac:dyDescent="0.2">
      <c r="B31" s="73" t="s">
        <v>352</v>
      </c>
      <c r="C31" s="96">
        <f>(C884+C887+C892-C893-C894)/(C883+C885+C890+C891)*3600</f>
        <v>307.80411949209417</v>
      </c>
      <c r="D31" s="96">
        <f t="shared" ref="D31:K31" si="4">(D884+D887+D892-D893-D894)/(D883+D885+D890+D891)*3600</f>
        <v>312.81659522194661</v>
      </c>
      <c r="E31" s="96">
        <f t="shared" si="4"/>
        <v>253.64863073996594</v>
      </c>
      <c r="F31" s="96">
        <f t="shared" si="4"/>
        <v>307.69626156795613</v>
      </c>
      <c r="G31" s="96">
        <f t="shared" si="4"/>
        <v>224.7287076580927</v>
      </c>
      <c r="H31" s="96">
        <f t="shared" si="4"/>
        <v>214.08508689485458</v>
      </c>
      <c r="I31" s="96">
        <f t="shared" si="4"/>
        <v>197.0265340059789</v>
      </c>
      <c r="J31" s="96">
        <f t="shared" si="4"/>
        <v>184.34220620998076</v>
      </c>
      <c r="K31" s="96">
        <f t="shared" si="4"/>
        <v>148.6772361900359</v>
      </c>
    </row>
    <row r="32" spans="1:15" x14ac:dyDescent="0.2">
      <c r="B32" s="12"/>
      <c r="C32" s="163"/>
      <c r="D32" s="163"/>
      <c r="E32" s="163"/>
      <c r="F32" s="163"/>
      <c r="G32" s="163"/>
      <c r="H32" s="163"/>
      <c r="I32" s="163"/>
      <c r="J32" s="163"/>
      <c r="K32" s="163"/>
    </row>
    <row r="33" spans="1:15" s="18" customFormat="1" x14ac:dyDescent="0.2">
      <c r="A33" s="18" t="s">
        <v>473</v>
      </c>
      <c r="B33" s="276" t="s">
        <v>83</v>
      </c>
      <c r="C33" s="14"/>
      <c r="D33" s="14"/>
      <c r="E33" s="14"/>
      <c r="F33" s="14"/>
      <c r="G33" s="14"/>
      <c r="H33" s="14"/>
      <c r="I33" s="14"/>
      <c r="J33" s="14"/>
      <c r="L33" s="17"/>
      <c r="M33" s="21"/>
      <c r="N33" s="23"/>
      <c r="O33" s="23"/>
    </row>
    <row r="34" spans="1:15" s="18" customFormat="1" x14ac:dyDescent="0.2">
      <c r="B34" s="276" t="s">
        <v>43</v>
      </c>
      <c r="C34" s="14"/>
      <c r="D34" s="14"/>
      <c r="E34" s="14"/>
      <c r="F34" s="14"/>
      <c r="G34" s="14"/>
      <c r="H34" s="14"/>
      <c r="I34" s="14"/>
      <c r="J34" s="14"/>
      <c r="L34" s="17"/>
      <c r="M34" s="21"/>
      <c r="N34" s="23"/>
      <c r="O34" s="23"/>
    </row>
    <row r="35" spans="1:15" s="18" customFormat="1" x14ac:dyDescent="0.2">
      <c r="B35" s="14"/>
      <c r="C35" s="14"/>
      <c r="D35" s="14"/>
      <c r="E35" s="14"/>
      <c r="F35" s="14"/>
      <c r="G35" s="14"/>
      <c r="H35" s="14"/>
      <c r="I35" s="14"/>
      <c r="J35" s="14"/>
      <c r="L35" s="17"/>
      <c r="M35" s="21"/>
      <c r="N35" s="23"/>
      <c r="O35" s="23"/>
    </row>
    <row r="36" spans="1:15" ht="16" thickBot="1" x14ac:dyDescent="0.25">
      <c r="B36" s="66"/>
      <c r="C36" s="359">
        <v>2010</v>
      </c>
      <c r="D36" s="359">
        <v>2015</v>
      </c>
      <c r="E36" s="359">
        <v>2020</v>
      </c>
      <c r="F36" s="359">
        <v>2025</v>
      </c>
      <c r="G36" s="359">
        <v>2030</v>
      </c>
      <c r="H36" s="359">
        <v>2035</v>
      </c>
      <c r="I36" s="359">
        <v>2040</v>
      </c>
      <c r="J36" s="359">
        <v>2045</v>
      </c>
      <c r="K36" s="359">
        <v>2050</v>
      </c>
    </row>
    <row r="37" spans="1:15" x14ac:dyDescent="0.2">
      <c r="B37" s="71" t="s">
        <v>66</v>
      </c>
      <c r="C37" s="72">
        <f t="array" ref="C37">(SUM(($B$1=(C_A01c!$B$5:$B$1000))*('By region'!$M37=(C_A01c!$C$5:$C$1000))*(C_A01c!D$5:D$1000))+SUM(($C$1=(C_A01c!$B$5:$B$1000))*('By region'!$M37=(C_A01c!$C$5:$C$1000))*(C_A01c!D$5:D$1000))+SUM(($D$1=(C_A01c!$B$5:$B$1000))*('By region'!$M37=(C_A01c!$C$5:$C$1000))*(C_A01c!D$5:D$1000)))</f>
        <v>21.314350220346</v>
      </c>
      <c r="D37" s="72">
        <f t="array" ref="D37">(SUM(($B$1=(C_A01c!$B$5:$B$1000))*('By region'!$M37=(C_A01c!$C$5:$C$1000))*(C_A01c!E$5:E$1000))+SUM(($C$1=(C_A01c!$B$5:$B$1000))*('By region'!$M37=(C_A01c!$C$5:$C$1000))*(C_A01c!E$5:E$1000))+SUM(($D$1=(C_A01c!$B$5:$B$1000))*('By region'!$M37=(C_A01c!$C$5:$C$1000))*(C_A01c!E$5:E$1000)))</f>
        <v>29.601050906297999</v>
      </c>
      <c r="E37" s="72">
        <f t="array" ref="E37">(SUM(($B$1=(C_A01c!$B$5:$B$1000))*('By region'!$M37=(C_A01c!$C$5:$C$1000))*(C_A01c!F$5:F$1000))+SUM(($C$1=(C_A01c!$B$5:$B$1000))*('By region'!$M37=(C_A01c!$C$5:$C$1000))*(C_A01c!F$5:F$1000))+SUM(($D$1=(C_A01c!$B$5:$B$1000))*('By region'!$M37=(C_A01c!$C$5:$C$1000))*(C_A01c!F$5:F$1000)))</f>
        <v>31.048509879724001</v>
      </c>
      <c r="F37" s="72">
        <f t="array" ref="F37">(SUM(($B$1=(C_A01c!$B$5:$B$1000))*('By region'!$M37=(C_A01c!$C$5:$C$1000))*(C_A01c!G$5:G$1000))+SUM(($C$1=(C_A01c!$B$5:$B$1000))*('By region'!$M37=(C_A01c!$C$5:$C$1000))*(C_A01c!G$5:G$1000))+SUM(($D$1=(C_A01c!$B$5:$B$1000))*('By region'!$M37=(C_A01c!$C$5:$C$1000))*(C_A01c!G$5:G$1000)))</f>
        <v>32.296049467025</v>
      </c>
      <c r="G37" s="72">
        <f t="array" ref="G37">(SUM(($B$1=(C_A01c!$B$5:$B$1000))*('By region'!$M37=(C_A01c!$C$5:$C$1000))*(C_A01c!H$5:H$1000))+SUM(($C$1=(C_A01c!$B$5:$B$1000))*('By region'!$M37=(C_A01c!$C$5:$C$1000))*(C_A01c!H$5:H$1000))+SUM(($D$1=(C_A01c!$B$5:$B$1000))*('By region'!$M37=(C_A01c!$C$5:$C$1000))*(C_A01c!H$5:H$1000)))</f>
        <v>33.799694013157001</v>
      </c>
      <c r="H37" s="72">
        <f t="array" ref="H37">(SUM(($B$1=(C_A01c!$B$5:$B$1000))*('By region'!$M37=(C_A01c!$C$5:$C$1000))*(C_A01c!I$5:I$1000))+SUM(($C$1=(C_A01c!$B$5:$B$1000))*('By region'!$M37=(C_A01c!$C$5:$C$1000))*(C_A01c!I$5:I$1000))+SUM(($D$1=(C_A01c!$B$5:$B$1000))*('By region'!$M37=(C_A01c!$C$5:$C$1000))*(C_A01c!I$5:I$1000)))</f>
        <v>35.575107949031</v>
      </c>
      <c r="I37" s="72">
        <f t="array" ref="I37">(SUM(($B$1=(C_A01c!$B$5:$B$1000))*('By region'!$M37=(C_A01c!$C$5:$C$1000))*(C_A01c!J$5:J$1000))+SUM(($C$1=(C_A01c!$B$5:$B$1000))*('By region'!$M37=(C_A01c!$C$5:$C$1000))*(C_A01c!J$5:J$1000))+SUM(($D$1=(C_A01c!$B$5:$B$1000))*('By region'!$M37=(C_A01c!$C$5:$C$1000))*(C_A01c!J$5:J$1000)))</f>
        <v>37.675120595857997</v>
      </c>
      <c r="J37" s="72">
        <f t="array" ref="J37">(SUM(($B$1=(C_A01c!$B$5:$B$1000))*('By region'!$M37=(C_A01c!$C$5:$C$1000))*(C_A01c!K$5:K$1000))+SUM(($C$1=(C_A01c!$B$5:$B$1000))*('By region'!$M37=(C_A01c!$C$5:$C$1000))*(C_A01c!K$5:K$1000))+SUM(($D$1=(C_A01c!$B$5:$B$1000))*('By region'!$M37=(C_A01c!$C$5:$C$1000))*(C_A01c!K$5:K$1000)))</f>
        <v>40.235092317087997</v>
      </c>
      <c r="K37" s="72">
        <f t="array" ref="K37">(SUM(($B$1=(C_A01c!$B$5:$B$1000))*('By region'!$M37=(C_A01c!$C$5:$C$1000))*(C_A01c!L$5:L$1000))+SUM(($C$1=(C_A01c!$B$5:$B$1000))*('By region'!$M37=(C_A01c!$C$5:$C$1000))*(C_A01c!L$5:L$1000))+SUM(($D$1=(C_A01c!$B$5:$B$1000))*('By region'!$M37=(C_A01c!$C$5:$C$1000))*(C_A01c!L$5:L$1000)))</f>
        <v>43.281990872660003</v>
      </c>
      <c r="M37" s="21" t="s">
        <v>54</v>
      </c>
    </row>
    <row r="38" spans="1:15" s="18" customFormat="1" x14ac:dyDescent="0.2">
      <c r="B38" s="73" t="s">
        <v>67</v>
      </c>
      <c r="C38" s="79">
        <f t="array" ref="C38">(SUM(($B$1=(C_A01c!$B$5:$B$1000))*('By region'!$M38=(C_A01c!$C$5:$C$1000))*(C_A01c!D$5:D$1000))+SUM(($C$1=(C_A01c!$B$5:$B$1000))*('By region'!$M38=(C_A01c!$C$5:$C$1000))*(C_A01c!D$5:D$1000))+SUM(($D$1=(C_A01c!$B$5:$B$1000))*('By region'!$M38=(C_A01c!$C$5:$C$1000))*(C_A01c!D$5:D$1000)))</f>
        <v>210.310249032</v>
      </c>
      <c r="D38" s="79">
        <f t="array" ref="D38">(SUM(($B$1=(C_A01c!$B$5:$B$1000))*('By region'!$M38=(C_A01c!$C$5:$C$1000))*(C_A01c!E$5:E$1000))+SUM(($C$1=(C_A01c!$B$5:$B$1000))*('By region'!$M38=(C_A01c!$C$5:$C$1000))*(C_A01c!E$5:E$1000))+SUM(($D$1=(C_A01c!$B$5:$B$1000))*('By region'!$M38=(C_A01c!$C$5:$C$1000))*(C_A01c!E$5:E$1000)))</f>
        <v>228.34435288649399</v>
      </c>
      <c r="E38" s="79">
        <f t="array" ref="E38">(SUM(($B$1=(C_A01c!$B$5:$B$1000))*('By region'!$M38=(C_A01c!$C$5:$C$1000))*(C_A01c!F$5:F$1000))+SUM(($C$1=(C_A01c!$B$5:$B$1000))*('By region'!$M38=(C_A01c!$C$5:$C$1000))*(C_A01c!F$5:F$1000))+SUM(($D$1=(C_A01c!$B$5:$B$1000))*('By region'!$M38=(C_A01c!$C$5:$C$1000))*(C_A01c!F$5:F$1000)))</f>
        <v>244.27535425066799</v>
      </c>
      <c r="F38" s="79">
        <f t="array" ref="F38">(SUM(($B$1=(C_A01c!$B$5:$B$1000))*('By region'!$M38=(C_A01c!$C$5:$C$1000))*(C_A01c!G$5:G$1000))+SUM(($C$1=(C_A01c!$B$5:$B$1000))*('By region'!$M38=(C_A01c!$C$5:$C$1000))*(C_A01c!G$5:G$1000))+SUM(($D$1=(C_A01c!$B$5:$B$1000))*('By region'!$M38=(C_A01c!$C$5:$C$1000))*(C_A01c!G$5:G$1000)))</f>
        <v>230.68035882900401</v>
      </c>
      <c r="G38" s="79">
        <f t="array" ref="G38">(SUM(($B$1=(C_A01c!$B$5:$B$1000))*('By region'!$M38=(C_A01c!$C$5:$C$1000))*(C_A01c!H$5:H$1000))+SUM(($C$1=(C_A01c!$B$5:$B$1000))*('By region'!$M38=(C_A01c!$C$5:$C$1000))*(C_A01c!H$5:H$1000))+SUM(($D$1=(C_A01c!$B$5:$B$1000))*('By region'!$M38=(C_A01c!$C$5:$C$1000))*(C_A01c!H$5:H$1000)))</f>
        <v>278.70917405925201</v>
      </c>
      <c r="H38" s="79">
        <f t="array" ref="H38">(SUM(($B$1=(C_A01c!$B$5:$B$1000))*('By region'!$M38=(C_A01c!$C$5:$C$1000))*(C_A01c!I$5:I$1000))+SUM(($C$1=(C_A01c!$B$5:$B$1000))*('By region'!$M38=(C_A01c!$C$5:$C$1000))*(C_A01c!I$5:I$1000))+SUM(($D$1=(C_A01c!$B$5:$B$1000))*('By region'!$M38=(C_A01c!$C$5:$C$1000))*(C_A01c!I$5:I$1000)))</f>
        <v>301.98540669238798</v>
      </c>
      <c r="I38" s="79">
        <f t="array" ref="I38">(SUM(($B$1=(C_A01c!$B$5:$B$1000))*('By region'!$M38=(C_A01c!$C$5:$C$1000))*(C_A01c!J$5:J$1000))+SUM(($C$1=(C_A01c!$B$5:$B$1000))*('By region'!$M38=(C_A01c!$C$5:$C$1000))*(C_A01c!J$5:J$1000))+SUM(($D$1=(C_A01c!$B$5:$B$1000))*('By region'!$M38=(C_A01c!$C$5:$C$1000))*(C_A01c!J$5:J$1000)))</f>
        <v>293.55634347375502</v>
      </c>
      <c r="J38" s="79">
        <f t="array" ref="J38">(SUM(($B$1=(C_A01c!$B$5:$B$1000))*('By region'!$M38=(C_A01c!$C$5:$C$1000))*(C_A01c!K$5:K$1000))+SUM(($C$1=(C_A01c!$B$5:$B$1000))*('By region'!$M38=(C_A01c!$C$5:$C$1000))*(C_A01c!K$5:K$1000))+SUM(($D$1=(C_A01c!$B$5:$B$1000))*('By region'!$M38=(C_A01c!$C$5:$C$1000))*(C_A01c!K$5:K$1000)))</f>
        <v>265.79261963348102</v>
      </c>
      <c r="K38" s="79">
        <f t="array" ref="K38">(SUM(($B$1=(C_A01c!$B$5:$B$1000))*('By region'!$M38=(C_A01c!$C$5:$C$1000))*(C_A01c!L$5:L$1000))+SUM(($C$1=(C_A01c!$B$5:$B$1000))*('By region'!$M38=(C_A01c!$C$5:$C$1000))*(C_A01c!L$5:L$1000))+SUM(($D$1=(C_A01c!$B$5:$B$1000))*('By region'!$M38=(C_A01c!$C$5:$C$1000))*(C_A01c!L$5:L$1000)))</f>
        <v>242.02511722518301</v>
      </c>
      <c r="M38" s="23" t="s">
        <v>58</v>
      </c>
      <c r="N38" s="23"/>
      <c r="O38" s="23"/>
    </row>
    <row r="39" spans="1:15" x14ac:dyDescent="0.2">
      <c r="B39" s="71" t="s">
        <v>68</v>
      </c>
      <c r="C39" s="72">
        <f t="array" ref="C39">(SUM(($B$1=(C_A01c!$B$5:$B$1000))*('By region'!$M39=(C_A01c!$C$5:$C$1000))*(C_A01c!D$5:D$1000))+SUM(($C$1=(C_A01c!$B$5:$B$1000))*('By region'!$M39=(C_A01c!$C$5:$C$1000))*(C_A01c!D$5:D$1000))+SUM(($D$1=(C_A01c!$B$5:$B$1000))*('By region'!$M39=(C_A01c!$C$5:$C$1000))*(C_A01c!D$5:D$1000)))</f>
        <v>276.27970139640001</v>
      </c>
      <c r="D39" s="72">
        <f t="array" ref="D39">(SUM(($B$1=(C_A01c!$B$5:$B$1000))*('By region'!$M39=(C_A01c!$C$5:$C$1000))*(C_A01c!E$5:E$1000))+SUM(($C$1=(C_A01c!$B$5:$B$1000))*('By region'!$M39=(C_A01c!$C$5:$C$1000))*(C_A01c!E$5:E$1000))+SUM(($D$1=(C_A01c!$B$5:$B$1000))*('By region'!$M39=(C_A01c!$C$5:$C$1000))*(C_A01c!E$5:E$1000)))</f>
        <v>277.66109990338202</v>
      </c>
      <c r="E39" s="72">
        <f t="array" ref="E39">(SUM(($B$1=(C_A01c!$B$5:$B$1000))*('By region'!$M39=(C_A01c!$C$5:$C$1000))*(C_A01c!F$5:F$1000))+SUM(($C$1=(C_A01c!$B$5:$B$1000))*('By region'!$M39=(C_A01c!$C$5:$C$1000))*(C_A01c!F$5:F$1000))+SUM(($D$1=(C_A01c!$B$5:$B$1000))*('By region'!$M39=(C_A01c!$C$5:$C$1000))*(C_A01c!F$5:F$1000)))</f>
        <v>279.04249841036398</v>
      </c>
      <c r="F39" s="72">
        <f t="array" ref="F39">(SUM(($B$1=(C_A01c!$B$5:$B$1000))*('By region'!$M39=(C_A01c!$C$5:$C$1000))*(C_A01c!G$5:G$1000))+SUM(($C$1=(C_A01c!$B$5:$B$1000))*('By region'!$M39=(C_A01c!$C$5:$C$1000))*(C_A01c!G$5:G$1000))+SUM(($D$1=(C_A01c!$B$5:$B$1000))*('By region'!$M39=(C_A01c!$C$5:$C$1000))*(C_A01c!G$5:G$1000)))</f>
        <v>280.43771090241597</v>
      </c>
      <c r="G39" s="72">
        <f t="array" ref="G39">(SUM(($B$1=(C_A01c!$B$5:$B$1000))*('By region'!$M39=(C_A01c!$C$5:$C$1000))*(C_A01c!H$5:H$1000))+SUM(($C$1=(C_A01c!$B$5:$B$1000))*('By region'!$M39=(C_A01c!$C$5:$C$1000))*(C_A01c!H$5:H$1000))+SUM(($D$1=(C_A01c!$B$5:$B$1000))*('By region'!$M39=(C_A01c!$C$5:$C$1000))*(C_A01c!H$5:H$1000)))</f>
        <v>281.83292339446803</v>
      </c>
      <c r="H39" s="72">
        <f t="array" ref="H39">(SUM(($B$1=(C_A01c!$B$5:$B$1000))*('By region'!$M39=(C_A01c!$C$5:$C$1000))*(C_A01c!I$5:I$1000))+SUM(($C$1=(C_A01c!$B$5:$B$1000))*('By region'!$M39=(C_A01c!$C$5:$C$1000))*(C_A01c!I$5:I$1000))+SUM(($D$1=(C_A01c!$B$5:$B$1000))*('By region'!$M39=(C_A01c!$C$5:$C$1000))*(C_A01c!I$5:I$1000)))</f>
        <v>283.24208801143999</v>
      </c>
      <c r="I39" s="72">
        <f t="array" ref="I39">(SUM(($B$1=(C_A01c!$B$5:$B$1000))*('By region'!$M39=(C_A01c!$C$5:$C$1000))*(C_A01c!J$5:J$1000))+SUM(($C$1=(C_A01c!$B$5:$B$1000))*('By region'!$M39=(C_A01c!$C$5:$C$1000))*(C_A01c!J$5:J$1000))+SUM(($D$1=(C_A01c!$B$5:$B$1000))*('By region'!$M39=(C_A01c!$C$5:$C$1000))*(C_A01c!J$5:J$1000)))</f>
        <v>284.65125262841201</v>
      </c>
      <c r="J39" s="72">
        <f t="array" ref="J39">(SUM(($B$1=(C_A01c!$B$5:$B$1000))*('By region'!$M39=(C_A01c!$C$5:$C$1000))*(C_A01c!K$5:K$1000))+SUM(($C$1=(C_A01c!$B$5:$B$1000))*('By region'!$M39=(C_A01c!$C$5:$C$1000))*(C_A01c!K$5:K$1000))+SUM(($D$1=(C_A01c!$B$5:$B$1000))*('By region'!$M39=(C_A01c!$C$5:$C$1000))*(C_A01c!K$5:K$1000)))</f>
        <v>286.07450889155399</v>
      </c>
      <c r="K39" s="72">
        <f t="array" ref="K39">(SUM(($B$1=(C_A01c!$B$5:$B$1000))*('By region'!$M39=(C_A01c!$C$5:$C$1000))*(C_A01c!L$5:L$1000))+SUM(($C$1=(C_A01c!$B$5:$B$1000))*('By region'!$M39=(C_A01c!$C$5:$C$1000))*(C_A01c!L$5:L$1000))+SUM(($D$1=(C_A01c!$B$5:$B$1000))*('By region'!$M39=(C_A01c!$C$5:$C$1000))*(C_A01c!L$5:L$1000)))</f>
        <v>287.49776515469603</v>
      </c>
      <c r="M39" s="21" t="s">
        <v>59</v>
      </c>
    </row>
    <row r="40" spans="1:15" s="18" customFormat="1" x14ac:dyDescent="0.2">
      <c r="B40" s="73" t="s">
        <v>63</v>
      </c>
      <c r="C40" s="79">
        <f t="array" ref="C40">(SUM(($B$1=(C_A01c!$B$5:$B$1000))*('By region'!$M40=(C_A01c!$C$5:$C$1000))*(C_A01c!D$5:D$1000))+SUM(($C$1=(C_A01c!$B$5:$B$1000))*('By region'!$M40=(C_A01c!$C$5:$C$1000))*(C_A01c!D$5:D$1000))+SUM(($D$1=(C_A01c!$B$5:$B$1000))*('By region'!$M40=(C_A01c!$C$5:$C$1000))*(C_A01c!D$5:D$1000)))</f>
        <v>0</v>
      </c>
      <c r="D40" s="79">
        <f t="array" ref="D40">(SUM(($B$1=(C_A01c!$B$5:$B$1000))*('By region'!$M40=(C_A01c!$C$5:$C$1000))*(C_A01c!E$5:E$1000))+SUM(($C$1=(C_A01c!$B$5:$B$1000))*('By region'!$M40=(C_A01c!$C$5:$C$1000))*(C_A01c!E$5:E$1000))+SUM(($D$1=(C_A01c!$B$5:$B$1000))*('By region'!$M40=(C_A01c!$C$5:$C$1000))*(C_A01c!E$5:E$1000)))</f>
        <v>0</v>
      </c>
      <c r="E40" s="79">
        <f t="array" ref="E40">(SUM(($B$1=(C_A01c!$B$5:$B$1000))*('By region'!$M40=(C_A01c!$C$5:$C$1000))*(C_A01c!F$5:F$1000))+SUM(($C$1=(C_A01c!$B$5:$B$1000))*('By region'!$M40=(C_A01c!$C$5:$C$1000))*(C_A01c!F$5:F$1000))+SUM(($D$1=(C_A01c!$B$5:$B$1000))*('By region'!$M40=(C_A01c!$C$5:$C$1000))*(C_A01c!F$5:F$1000)))</f>
        <v>0</v>
      </c>
      <c r="F40" s="79">
        <f t="array" ref="F40">(SUM(($B$1=(C_A01c!$B$5:$B$1000))*('By region'!$M40=(C_A01c!$C$5:$C$1000))*(C_A01c!G$5:G$1000))+SUM(($C$1=(C_A01c!$B$5:$B$1000))*('By region'!$M40=(C_A01c!$C$5:$C$1000))*(C_A01c!G$5:G$1000))+SUM(($D$1=(C_A01c!$B$5:$B$1000))*('By region'!$M40=(C_A01c!$C$5:$C$1000))*(C_A01c!G$5:G$1000)))</f>
        <v>0</v>
      </c>
      <c r="G40" s="79">
        <f t="array" ref="G40">(SUM(($B$1=(C_A01c!$B$5:$B$1000))*('By region'!$M40=(C_A01c!$C$5:$C$1000))*(C_A01c!H$5:H$1000))+SUM(($C$1=(C_A01c!$B$5:$B$1000))*('By region'!$M40=(C_A01c!$C$5:$C$1000))*(C_A01c!H$5:H$1000))+SUM(($D$1=(C_A01c!$B$5:$B$1000))*('By region'!$M40=(C_A01c!$C$5:$C$1000))*(C_A01c!H$5:H$1000)))</f>
        <v>0</v>
      </c>
      <c r="H40" s="79">
        <f t="array" ref="H40">(SUM(($B$1=(C_A01c!$B$5:$B$1000))*('By region'!$M40=(C_A01c!$C$5:$C$1000))*(C_A01c!I$5:I$1000))+SUM(($C$1=(C_A01c!$B$5:$B$1000))*('By region'!$M40=(C_A01c!$C$5:$C$1000))*(C_A01c!I$5:I$1000))+SUM(($D$1=(C_A01c!$B$5:$B$1000))*('By region'!$M40=(C_A01c!$C$5:$C$1000))*(C_A01c!I$5:I$1000)))</f>
        <v>0</v>
      </c>
      <c r="I40" s="79">
        <f t="array" ref="I40">(SUM(($B$1=(C_A01c!$B$5:$B$1000))*('By region'!$M40=(C_A01c!$C$5:$C$1000))*(C_A01c!J$5:J$1000))+SUM(($C$1=(C_A01c!$B$5:$B$1000))*('By region'!$M40=(C_A01c!$C$5:$C$1000))*(C_A01c!J$5:J$1000))+SUM(($D$1=(C_A01c!$B$5:$B$1000))*('By region'!$M40=(C_A01c!$C$5:$C$1000))*(C_A01c!J$5:J$1000)))</f>
        <v>0</v>
      </c>
      <c r="J40" s="79">
        <f t="array" ref="J40">(SUM(($B$1=(C_A01c!$B$5:$B$1000))*('By region'!$M40=(C_A01c!$C$5:$C$1000))*(C_A01c!K$5:K$1000))+SUM(($C$1=(C_A01c!$B$5:$B$1000))*('By region'!$M40=(C_A01c!$C$5:$C$1000))*(C_A01c!K$5:K$1000))+SUM(($D$1=(C_A01c!$B$5:$B$1000))*('By region'!$M40=(C_A01c!$C$5:$C$1000))*(C_A01c!K$5:K$1000)))</f>
        <v>0</v>
      </c>
      <c r="K40" s="79">
        <f t="array" ref="K40">(SUM(($B$1=(C_A01c!$B$5:$B$1000))*('By region'!$M40=(C_A01c!$C$5:$C$1000))*(C_A01c!L$5:L$1000))+SUM(($C$1=(C_A01c!$B$5:$B$1000))*('By region'!$M40=(C_A01c!$C$5:$C$1000))*(C_A01c!L$5:L$1000))+SUM(($D$1=(C_A01c!$B$5:$B$1000))*('By region'!$M40=(C_A01c!$C$5:$C$1000))*(C_A01c!L$5:L$1000)))</f>
        <v>0</v>
      </c>
      <c r="M40" s="23" t="s">
        <v>113</v>
      </c>
      <c r="N40" s="23"/>
      <c r="O40" s="23"/>
    </row>
    <row r="41" spans="1:15" x14ac:dyDescent="0.2">
      <c r="B41" s="71" t="s">
        <v>69</v>
      </c>
      <c r="C41" s="72">
        <f t="array" ref="C41">(SUM(($B$1=(C_A01c!$B$5:$B$1000))*('By region'!$M41=(C_A01c!$C$5:$C$1000))*(C_A01c!D$5:D$1000))+SUM(($C$1=(C_A01c!$B$5:$B$1000))*('By region'!$M41=(C_A01c!$C$5:$C$1000))*(C_A01c!D$5:D$1000))+SUM(($D$1=(C_A01c!$B$5:$B$1000))*('By region'!$M41=(C_A01c!$C$5:$C$1000))*(C_A01c!D$5:D$1000)))</f>
        <v>165.284145792</v>
      </c>
      <c r="D41" s="72">
        <f t="array" ref="D41">(SUM(($B$1=(C_A01c!$B$5:$B$1000))*('By region'!$M41=(C_A01c!$C$5:$C$1000))*(C_A01c!E$5:E$1000))+SUM(($C$1=(C_A01c!$B$5:$B$1000))*('By region'!$M41=(C_A01c!$C$5:$C$1000))*(C_A01c!E$5:E$1000))+SUM(($D$1=(C_A01c!$B$5:$B$1000))*('By region'!$M41=(C_A01c!$C$5:$C$1000))*(C_A01c!E$5:E$1000)))</f>
        <v>204.33252523536001</v>
      </c>
      <c r="E41" s="72">
        <f t="array" ref="E41">(SUM(($B$1=(C_A01c!$B$5:$B$1000))*('By region'!$M41=(C_A01c!$C$5:$C$1000))*(C_A01c!F$5:F$1000))+SUM(($C$1=(C_A01c!$B$5:$B$1000))*('By region'!$M41=(C_A01c!$C$5:$C$1000))*(C_A01c!F$5:F$1000))+SUM(($D$1=(C_A01c!$B$5:$B$1000))*('By region'!$M41=(C_A01c!$C$5:$C$1000))*(C_A01c!F$5:F$1000)))</f>
        <v>218.58828280992</v>
      </c>
      <c r="F41" s="72">
        <f t="array" ref="F41">(SUM(($B$1=(C_A01c!$B$5:$B$1000))*('By region'!$M41=(C_A01c!$C$5:$C$1000))*(C_A01c!G$5:G$1000))+SUM(($C$1=(C_A01c!$B$5:$B$1000))*('By region'!$M41=(C_A01c!$C$5:$C$1000))*(C_A01c!G$5:G$1000))+SUM(($D$1=(C_A01c!$B$5:$B$1000))*('By region'!$M41=(C_A01c!$C$5:$C$1000))*(C_A01c!G$5:G$1000)))</f>
        <v>211.95366530228199</v>
      </c>
      <c r="G41" s="72">
        <f t="array" ref="G41">(SUM(($B$1=(C_A01c!$B$5:$B$1000))*('By region'!$M41=(C_A01c!$C$5:$C$1000))*(C_A01c!H$5:H$1000))+SUM(($C$1=(C_A01c!$B$5:$B$1000))*('By region'!$M41=(C_A01c!$C$5:$C$1000))*(C_A01c!H$5:H$1000))+SUM(($D$1=(C_A01c!$B$5:$B$1000))*('By region'!$M41=(C_A01c!$C$5:$C$1000))*(C_A01c!H$5:H$1000)))</f>
        <v>201.72404445471301</v>
      </c>
      <c r="H41" s="72">
        <f t="array" ref="H41">(SUM(($B$1=(C_A01c!$B$5:$B$1000))*('By region'!$M41=(C_A01c!$C$5:$C$1000))*(C_A01c!I$5:I$1000))+SUM(($C$1=(C_A01c!$B$5:$B$1000))*('By region'!$M41=(C_A01c!$C$5:$C$1000))*(C_A01c!I$5:I$1000))+SUM(($D$1=(C_A01c!$B$5:$B$1000))*('By region'!$M41=(C_A01c!$C$5:$C$1000))*(C_A01c!I$5:I$1000)))</f>
        <v>211.69591703388701</v>
      </c>
      <c r="I41" s="72">
        <f t="array" ref="I41">(SUM(($B$1=(C_A01c!$B$5:$B$1000))*('By region'!$M41=(C_A01c!$C$5:$C$1000))*(C_A01c!J$5:J$1000))+SUM(($C$1=(C_A01c!$B$5:$B$1000))*('By region'!$M41=(C_A01c!$C$5:$C$1000))*(C_A01c!J$5:J$1000))+SUM(($D$1=(C_A01c!$B$5:$B$1000))*('By region'!$M41=(C_A01c!$C$5:$C$1000))*(C_A01c!J$5:J$1000)))</f>
        <v>211.963089897076</v>
      </c>
      <c r="J41" s="72">
        <f t="array" ref="J41">(SUM(($B$1=(C_A01c!$B$5:$B$1000))*('By region'!$M41=(C_A01c!$C$5:$C$1000))*(C_A01c!K$5:K$1000))+SUM(($C$1=(C_A01c!$B$5:$B$1000))*('By region'!$M41=(C_A01c!$C$5:$C$1000))*(C_A01c!K$5:K$1000))+SUM(($D$1=(C_A01c!$B$5:$B$1000))*('By region'!$M41=(C_A01c!$C$5:$C$1000))*(C_A01c!K$5:K$1000)))</f>
        <v>217.71338795224699</v>
      </c>
      <c r="K41" s="72">
        <f t="array" ref="K41">(SUM(($B$1=(C_A01c!$B$5:$B$1000))*('By region'!$M41=(C_A01c!$C$5:$C$1000))*(C_A01c!L$5:L$1000))+SUM(($C$1=(C_A01c!$B$5:$B$1000))*('By region'!$M41=(C_A01c!$C$5:$C$1000))*(C_A01c!L$5:L$1000))+SUM(($D$1=(C_A01c!$B$5:$B$1000))*('By region'!$M41=(C_A01c!$C$5:$C$1000))*(C_A01c!L$5:L$1000)))</f>
        <v>210.980302685732</v>
      </c>
      <c r="M41" s="21" t="s">
        <v>60</v>
      </c>
    </row>
    <row r="42" spans="1:15" s="18" customFormat="1" x14ac:dyDescent="0.2">
      <c r="B42" s="73" t="s">
        <v>70</v>
      </c>
      <c r="C42" s="79">
        <f>C43+C44+C45</f>
        <v>5.7711575403240003</v>
      </c>
      <c r="D42" s="79">
        <f t="shared" ref="D42:K42" si="5">D43+D44+D45</f>
        <v>12.663378029393</v>
      </c>
      <c r="E42" s="79">
        <f t="shared" si="5"/>
        <v>10.831185972047001</v>
      </c>
      <c r="F42" s="79">
        <f t="shared" si="5"/>
        <v>11.304962064625</v>
      </c>
      <c r="G42" s="79">
        <f t="shared" si="5"/>
        <v>17.432437356661001</v>
      </c>
      <c r="H42" s="79">
        <f t="shared" si="5"/>
        <v>23.36694450037</v>
      </c>
      <c r="I42" s="79">
        <f t="shared" si="5"/>
        <v>23.606455194331001</v>
      </c>
      <c r="J42" s="79">
        <f t="shared" si="5"/>
        <v>48.012764448424001</v>
      </c>
      <c r="K42" s="79">
        <f t="shared" si="5"/>
        <v>66.203588234986</v>
      </c>
      <c r="M42" s="23"/>
      <c r="N42" s="23"/>
      <c r="O42" s="23"/>
    </row>
    <row r="43" spans="1:15" x14ac:dyDescent="0.2">
      <c r="B43" s="75" t="s">
        <v>123</v>
      </c>
      <c r="C43" s="72">
        <f t="array" ref="C43">(SUM(($B$1=(C_A01c!$B$5:$B$1000))*('By region'!$M43=(C_A01c!$C$5:$C$1000))*(C_A01c!D$5:D$1000))+SUM(($C$1=(C_A01c!$B$5:$B$1000))*('By region'!$M43=(C_A01c!$C$5:$C$1000))*(C_A01c!D$5:D$1000))+SUM(($D$1=(C_A01c!$B$5:$B$1000))*('By region'!$M43=(C_A01c!$C$5:$C$1000))*(C_A01c!D$5:D$1000)))</f>
        <v>5.7711575403240003</v>
      </c>
      <c r="D43" s="72">
        <f t="array" ref="D43">(SUM(($B$1=(C_A01c!$B$5:$B$1000))*('By region'!$M43=(C_A01c!$C$5:$C$1000))*(C_A01c!E$5:E$1000))+SUM(($C$1=(C_A01c!$B$5:$B$1000))*('By region'!$M43=(C_A01c!$C$5:$C$1000))*(C_A01c!E$5:E$1000))+SUM(($D$1=(C_A01c!$B$5:$B$1000))*('By region'!$M43=(C_A01c!$C$5:$C$1000))*(C_A01c!E$5:E$1000)))</f>
        <v>12.663378029393</v>
      </c>
      <c r="E43" s="72">
        <f t="array" ref="E43">(SUM(($B$1=(C_A01c!$B$5:$B$1000))*('By region'!$M43=(C_A01c!$C$5:$C$1000))*(C_A01c!F$5:F$1000))+SUM(($C$1=(C_A01c!$B$5:$B$1000))*('By region'!$M43=(C_A01c!$C$5:$C$1000))*(C_A01c!F$5:F$1000))+SUM(($D$1=(C_A01c!$B$5:$B$1000))*('By region'!$M43=(C_A01c!$C$5:$C$1000))*(C_A01c!F$5:F$1000)))</f>
        <v>10.831185972047001</v>
      </c>
      <c r="F43" s="72">
        <f t="array" ref="F43">(SUM(($B$1=(C_A01c!$B$5:$B$1000))*('By region'!$M43=(C_A01c!$C$5:$C$1000))*(C_A01c!G$5:G$1000))+SUM(($C$1=(C_A01c!$B$5:$B$1000))*('By region'!$M43=(C_A01c!$C$5:$C$1000))*(C_A01c!G$5:G$1000))+SUM(($D$1=(C_A01c!$B$5:$B$1000))*('By region'!$M43=(C_A01c!$C$5:$C$1000))*(C_A01c!G$5:G$1000)))</f>
        <v>11.304962064625</v>
      </c>
      <c r="G43" s="72">
        <f t="array" ref="G43">(SUM(($B$1=(C_A01c!$B$5:$B$1000))*('By region'!$M43=(C_A01c!$C$5:$C$1000))*(C_A01c!H$5:H$1000))+SUM(($C$1=(C_A01c!$B$5:$B$1000))*('By region'!$M43=(C_A01c!$C$5:$C$1000))*(C_A01c!H$5:H$1000))+SUM(($D$1=(C_A01c!$B$5:$B$1000))*('By region'!$M43=(C_A01c!$C$5:$C$1000))*(C_A01c!H$5:H$1000)))</f>
        <v>17.432437356661001</v>
      </c>
      <c r="H43" s="72">
        <f t="array" ref="H43">(SUM(($B$1=(C_A01c!$B$5:$B$1000))*('By region'!$M43=(C_A01c!$C$5:$C$1000))*(C_A01c!I$5:I$1000))+SUM(($C$1=(C_A01c!$B$5:$B$1000))*('By region'!$M43=(C_A01c!$C$5:$C$1000))*(C_A01c!I$5:I$1000))+SUM(($D$1=(C_A01c!$B$5:$B$1000))*('By region'!$M43=(C_A01c!$C$5:$C$1000))*(C_A01c!I$5:I$1000)))</f>
        <v>23.36694450037</v>
      </c>
      <c r="I43" s="72">
        <f t="array" ref="I43">(SUM(($B$1=(C_A01c!$B$5:$B$1000))*('By region'!$M43=(C_A01c!$C$5:$C$1000))*(C_A01c!J$5:J$1000))+SUM(($C$1=(C_A01c!$B$5:$B$1000))*('By region'!$M43=(C_A01c!$C$5:$C$1000))*(C_A01c!J$5:J$1000))+SUM(($D$1=(C_A01c!$B$5:$B$1000))*('By region'!$M43=(C_A01c!$C$5:$C$1000))*(C_A01c!J$5:J$1000)))</f>
        <v>23.606455194331001</v>
      </c>
      <c r="J43" s="72">
        <f t="array" ref="J43">(SUM(($B$1=(C_A01c!$B$5:$B$1000))*('By region'!$M43=(C_A01c!$C$5:$C$1000))*(C_A01c!K$5:K$1000))+SUM(($C$1=(C_A01c!$B$5:$B$1000))*('By region'!$M43=(C_A01c!$C$5:$C$1000))*(C_A01c!K$5:K$1000))+SUM(($D$1=(C_A01c!$B$5:$B$1000))*('By region'!$M43=(C_A01c!$C$5:$C$1000))*(C_A01c!K$5:K$1000)))</f>
        <v>48.012764448424001</v>
      </c>
      <c r="K43" s="72">
        <f t="array" ref="K43">(SUM(($B$1=(C_A01c!$B$5:$B$1000))*('By region'!$M43=(C_A01c!$C$5:$C$1000))*(C_A01c!L$5:L$1000))+SUM(($C$1=(C_A01c!$B$5:$B$1000))*('By region'!$M43=(C_A01c!$C$5:$C$1000))*(C_A01c!L$5:L$1000))+SUM(($D$1=(C_A01c!$B$5:$B$1000))*('By region'!$M43=(C_A01c!$C$5:$C$1000))*(C_A01c!L$5:L$1000)))</f>
        <v>66.203588234986</v>
      </c>
      <c r="M43" s="21" t="s">
        <v>61</v>
      </c>
    </row>
    <row r="44" spans="1:15" s="18" customFormat="1" x14ac:dyDescent="0.2">
      <c r="B44" s="74" t="s">
        <v>124</v>
      </c>
      <c r="C44" s="79">
        <f t="array" ref="C44">(SUM(($B$1=(C_A01c!$B$5:$B$1000))*('By region'!$M44=(C_A01c!$C$5:$C$1000))*(C_A01c!D$5:D$1000))+SUM(($C$1=(C_A01c!$B$5:$B$1000))*('By region'!$M44=(C_A01c!$C$5:$C$1000))*(C_A01c!D$5:D$1000))+SUM(($D$1=(C_A01c!$B$5:$B$1000))*('By region'!$M44=(C_A01c!$C$5:$C$1000))*(C_A01c!D$5:D$1000)))</f>
        <v>0</v>
      </c>
      <c r="D44" s="79">
        <f t="array" ref="D44">(SUM(($B$1=(C_A01c!$B$5:$B$1000))*('By region'!$M44=(C_A01c!$C$5:$C$1000))*(C_A01c!E$5:E$1000))+SUM(($C$1=(C_A01c!$B$5:$B$1000))*('By region'!$M44=(C_A01c!$C$5:$C$1000))*(C_A01c!E$5:E$1000))+SUM(($D$1=(C_A01c!$B$5:$B$1000))*('By region'!$M44=(C_A01c!$C$5:$C$1000))*(C_A01c!E$5:E$1000)))</f>
        <v>0</v>
      </c>
      <c r="E44" s="79">
        <f t="array" ref="E44">(SUM(($B$1=(C_A01c!$B$5:$B$1000))*('By region'!$M44=(C_A01c!$C$5:$C$1000))*(C_A01c!F$5:F$1000))+SUM(($C$1=(C_A01c!$B$5:$B$1000))*('By region'!$M44=(C_A01c!$C$5:$C$1000))*(C_A01c!F$5:F$1000))+SUM(($D$1=(C_A01c!$B$5:$B$1000))*('By region'!$M44=(C_A01c!$C$5:$C$1000))*(C_A01c!F$5:F$1000)))</f>
        <v>0</v>
      </c>
      <c r="F44" s="79">
        <f t="array" ref="F44">(SUM(($B$1=(C_A01c!$B$5:$B$1000))*('By region'!$M44=(C_A01c!$C$5:$C$1000))*(C_A01c!G$5:G$1000))+SUM(($C$1=(C_A01c!$B$5:$B$1000))*('By region'!$M44=(C_A01c!$C$5:$C$1000))*(C_A01c!G$5:G$1000))+SUM(($D$1=(C_A01c!$B$5:$B$1000))*('By region'!$M44=(C_A01c!$C$5:$C$1000))*(C_A01c!G$5:G$1000)))</f>
        <v>0</v>
      </c>
      <c r="G44" s="79">
        <f t="array" ref="G44">(SUM(($B$1=(C_A01c!$B$5:$B$1000))*('By region'!$M44=(C_A01c!$C$5:$C$1000))*(C_A01c!H$5:H$1000))+SUM(($C$1=(C_A01c!$B$5:$B$1000))*('By region'!$M44=(C_A01c!$C$5:$C$1000))*(C_A01c!H$5:H$1000))+SUM(($D$1=(C_A01c!$B$5:$B$1000))*('By region'!$M44=(C_A01c!$C$5:$C$1000))*(C_A01c!H$5:H$1000)))</f>
        <v>0</v>
      </c>
      <c r="H44" s="79">
        <f t="array" ref="H44">(SUM(($B$1=(C_A01c!$B$5:$B$1000))*('By region'!$M44=(C_A01c!$C$5:$C$1000))*(C_A01c!I$5:I$1000))+SUM(($C$1=(C_A01c!$B$5:$B$1000))*('By region'!$M44=(C_A01c!$C$5:$C$1000))*(C_A01c!I$5:I$1000))+SUM(($D$1=(C_A01c!$B$5:$B$1000))*('By region'!$M44=(C_A01c!$C$5:$C$1000))*(C_A01c!I$5:I$1000)))</f>
        <v>0</v>
      </c>
      <c r="I44" s="79">
        <f t="array" ref="I44">(SUM(($B$1=(C_A01c!$B$5:$B$1000))*('By region'!$M44=(C_A01c!$C$5:$C$1000))*(C_A01c!J$5:J$1000))+SUM(($C$1=(C_A01c!$B$5:$B$1000))*('By region'!$M44=(C_A01c!$C$5:$C$1000))*(C_A01c!J$5:J$1000))+SUM(($D$1=(C_A01c!$B$5:$B$1000))*('By region'!$M44=(C_A01c!$C$5:$C$1000))*(C_A01c!J$5:J$1000)))</f>
        <v>0</v>
      </c>
      <c r="J44" s="79">
        <f t="array" ref="J44">(SUM(($B$1=(C_A01c!$B$5:$B$1000))*('By region'!$M44=(C_A01c!$C$5:$C$1000))*(C_A01c!K$5:K$1000))+SUM(($C$1=(C_A01c!$B$5:$B$1000))*('By region'!$M44=(C_A01c!$C$5:$C$1000))*(C_A01c!K$5:K$1000))+SUM(($D$1=(C_A01c!$B$5:$B$1000))*('By region'!$M44=(C_A01c!$C$5:$C$1000))*(C_A01c!K$5:K$1000)))</f>
        <v>0</v>
      </c>
      <c r="K44" s="79">
        <f t="array" ref="K44">(SUM(($B$1=(C_A01c!$B$5:$B$1000))*('By region'!$M44=(C_A01c!$C$5:$C$1000))*(C_A01c!L$5:L$1000))+SUM(($C$1=(C_A01c!$B$5:$B$1000))*('By region'!$M44=(C_A01c!$C$5:$C$1000))*(C_A01c!L$5:L$1000))+SUM(($D$1=(C_A01c!$B$5:$B$1000))*('By region'!$M44=(C_A01c!$C$5:$C$1000))*(C_A01c!L$5:L$1000)))</f>
        <v>0</v>
      </c>
      <c r="M44" s="23" t="s">
        <v>194</v>
      </c>
      <c r="N44" s="23"/>
      <c r="O44" s="23"/>
    </row>
    <row r="45" spans="1:15" x14ac:dyDescent="0.2">
      <c r="B45" s="75" t="s">
        <v>125</v>
      </c>
      <c r="C45" s="72">
        <f t="array" ref="C45">(SUM(($B$1=(C_A01c!$B$5:$B$1000))*('By region'!$M45=(C_A01c!$C$5:$C$1000))*(C_A01c!D$5:D$1000))+SUM(($C$1=(C_A01c!$B$5:$B$1000))*('By region'!$M45=(C_A01c!$C$5:$C$1000))*(C_A01c!D$5:D$1000))+SUM(($D$1=(C_A01c!$B$5:$B$1000))*('By region'!$M45=(C_A01c!$C$5:$C$1000))*(C_A01c!D$5:D$1000)))</f>
        <v>0</v>
      </c>
      <c r="D45" s="72">
        <f t="array" ref="D45">(SUM(($B$1=(C_A01c!$B$5:$B$1000))*('By region'!$M45=(C_A01c!$C$5:$C$1000))*(C_A01c!E$5:E$1000))+SUM(($C$1=(C_A01c!$B$5:$B$1000))*('By region'!$M45=(C_A01c!$C$5:$C$1000))*(C_A01c!E$5:E$1000))+SUM(($D$1=(C_A01c!$B$5:$B$1000))*('By region'!$M45=(C_A01c!$C$5:$C$1000))*(C_A01c!E$5:E$1000)))</f>
        <v>0</v>
      </c>
      <c r="E45" s="72">
        <f t="array" ref="E45">(SUM(($B$1=(C_A01c!$B$5:$B$1000))*('By region'!$M45=(C_A01c!$C$5:$C$1000))*(C_A01c!F$5:F$1000))+SUM(($C$1=(C_A01c!$B$5:$B$1000))*('By region'!$M45=(C_A01c!$C$5:$C$1000))*(C_A01c!F$5:F$1000))+SUM(($D$1=(C_A01c!$B$5:$B$1000))*('By region'!$M45=(C_A01c!$C$5:$C$1000))*(C_A01c!F$5:F$1000)))</f>
        <v>0</v>
      </c>
      <c r="F45" s="72">
        <f t="array" ref="F45">(SUM(($B$1=(C_A01c!$B$5:$B$1000))*('By region'!$M45=(C_A01c!$C$5:$C$1000))*(C_A01c!G$5:G$1000))+SUM(($C$1=(C_A01c!$B$5:$B$1000))*('By region'!$M45=(C_A01c!$C$5:$C$1000))*(C_A01c!G$5:G$1000))+SUM(($D$1=(C_A01c!$B$5:$B$1000))*('By region'!$M45=(C_A01c!$C$5:$C$1000))*(C_A01c!G$5:G$1000)))</f>
        <v>0</v>
      </c>
      <c r="G45" s="72">
        <f t="array" ref="G45">(SUM(($B$1=(C_A01c!$B$5:$B$1000))*('By region'!$M45=(C_A01c!$C$5:$C$1000))*(C_A01c!H$5:H$1000))+SUM(($C$1=(C_A01c!$B$5:$B$1000))*('By region'!$M45=(C_A01c!$C$5:$C$1000))*(C_A01c!H$5:H$1000))+SUM(($D$1=(C_A01c!$B$5:$B$1000))*('By region'!$M45=(C_A01c!$C$5:$C$1000))*(C_A01c!H$5:H$1000)))</f>
        <v>0</v>
      </c>
      <c r="H45" s="72">
        <f t="array" ref="H45">(SUM(($B$1=(C_A01c!$B$5:$B$1000))*('By region'!$M45=(C_A01c!$C$5:$C$1000))*(C_A01c!I$5:I$1000))+SUM(($C$1=(C_A01c!$B$5:$B$1000))*('By region'!$M45=(C_A01c!$C$5:$C$1000))*(C_A01c!I$5:I$1000))+SUM(($D$1=(C_A01c!$B$5:$B$1000))*('By region'!$M45=(C_A01c!$C$5:$C$1000))*(C_A01c!I$5:I$1000)))</f>
        <v>0</v>
      </c>
      <c r="I45" s="72">
        <f t="array" ref="I45">(SUM(($B$1=(C_A01c!$B$5:$B$1000))*('By region'!$M45=(C_A01c!$C$5:$C$1000))*(C_A01c!J$5:J$1000))+SUM(($C$1=(C_A01c!$B$5:$B$1000))*('By region'!$M45=(C_A01c!$C$5:$C$1000))*(C_A01c!J$5:J$1000))+SUM(($D$1=(C_A01c!$B$5:$B$1000))*('By region'!$M45=(C_A01c!$C$5:$C$1000))*(C_A01c!J$5:J$1000)))</f>
        <v>0</v>
      </c>
      <c r="J45" s="72">
        <f t="array" ref="J45">(SUM(($B$1=(C_A01c!$B$5:$B$1000))*('By region'!$M45=(C_A01c!$C$5:$C$1000))*(C_A01c!K$5:K$1000))+SUM(($C$1=(C_A01c!$B$5:$B$1000))*('By region'!$M45=(C_A01c!$C$5:$C$1000))*(C_A01c!K$5:K$1000))+SUM(($D$1=(C_A01c!$B$5:$B$1000))*('By region'!$M45=(C_A01c!$C$5:$C$1000))*(C_A01c!K$5:K$1000)))</f>
        <v>0</v>
      </c>
      <c r="K45" s="72">
        <f t="array" ref="K45">(SUM(($B$1=(C_A01c!$B$5:$B$1000))*('By region'!$M45=(C_A01c!$C$5:$C$1000))*(C_A01c!L$5:L$1000))+SUM(($C$1=(C_A01c!$B$5:$B$1000))*('By region'!$M45=(C_A01c!$C$5:$C$1000))*(C_A01c!L$5:L$1000))+SUM(($D$1=(C_A01c!$B$5:$B$1000))*('By region'!$M45=(C_A01c!$C$5:$C$1000))*(C_A01c!L$5:L$1000)))</f>
        <v>0</v>
      </c>
      <c r="M45" s="21" t="s">
        <v>193</v>
      </c>
    </row>
    <row r="46" spans="1:15" s="18" customFormat="1" ht="16" thickBot="1" x14ac:dyDescent="0.25">
      <c r="B46" s="111" t="s">
        <v>82</v>
      </c>
      <c r="C46" s="112">
        <f t="array" ref="C46">(SUM(($B$1=(C_A01c!$B$5:$B$1000))*('By region'!$M46=(C_A01c!$C$5:$C$1000))*(C_A01c!D$5:D$1000))+SUM(($C$1=(C_A01c!$B$5:$B$1000))*('By region'!$M46=(C_A01c!$C$5:$C$1000))*(C_A01c!D$5:D$1000))+SUM(($D$1=(C_A01c!$B$5:$B$1000))*('By region'!$M46=(C_A01c!$C$5:$C$1000))*(C_A01c!D$5:D$1000)))</f>
        <v>0</v>
      </c>
      <c r="D46" s="112">
        <f t="array" ref="D46">(SUM(($B$1=(C_A01c!$B$5:$B$1000))*('By region'!$M46=(C_A01c!$C$5:$C$1000))*(C_A01c!E$5:E$1000))+SUM(($C$1=(C_A01c!$B$5:$B$1000))*('By region'!$M46=(C_A01c!$C$5:$C$1000))*(C_A01c!E$5:E$1000))+SUM(($D$1=(C_A01c!$B$5:$B$1000))*('By region'!$M46=(C_A01c!$C$5:$C$1000))*(C_A01c!E$5:E$1000)))</f>
        <v>0</v>
      </c>
      <c r="E46" s="112">
        <f t="array" ref="E46">(SUM(($B$1=(C_A01c!$B$5:$B$1000))*('By region'!$M46=(C_A01c!$C$5:$C$1000))*(C_A01c!F$5:F$1000))+SUM(($C$1=(C_A01c!$B$5:$B$1000))*('By region'!$M46=(C_A01c!$C$5:$C$1000))*(C_A01c!F$5:F$1000))+SUM(($D$1=(C_A01c!$B$5:$B$1000))*('By region'!$M46=(C_A01c!$C$5:$C$1000))*(C_A01c!F$5:F$1000)))</f>
        <v>0</v>
      </c>
      <c r="F46" s="112">
        <f t="array" ref="F46">(SUM(($B$1=(C_A01c!$B$5:$B$1000))*('By region'!$M46=(C_A01c!$C$5:$C$1000))*(C_A01c!G$5:G$1000))+SUM(($C$1=(C_A01c!$B$5:$B$1000))*('By region'!$M46=(C_A01c!$C$5:$C$1000))*(C_A01c!G$5:G$1000))+SUM(($D$1=(C_A01c!$B$5:$B$1000))*('By region'!$M46=(C_A01c!$C$5:$C$1000))*(C_A01c!G$5:G$1000)))</f>
        <v>0</v>
      </c>
      <c r="G46" s="112">
        <f t="array" ref="G46">(SUM(($B$1=(C_A01c!$B$5:$B$1000))*('By region'!$M46=(C_A01c!$C$5:$C$1000))*(C_A01c!H$5:H$1000))+SUM(($C$1=(C_A01c!$B$5:$B$1000))*('By region'!$M46=(C_A01c!$C$5:$C$1000))*(C_A01c!H$5:H$1000))+SUM(($D$1=(C_A01c!$B$5:$B$1000))*('By region'!$M46=(C_A01c!$C$5:$C$1000))*(C_A01c!H$5:H$1000)))</f>
        <v>0</v>
      </c>
      <c r="H46" s="112">
        <f t="array" ref="H46">(SUM(($B$1=(C_A01c!$B$5:$B$1000))*('By region'!$M46=(C_A01c!$C$5:$C$1000))*(C_A01c!I$5:I$1000))+SUM(($C$1=(C_A01c!$B$5:$B$1000))*('By region'!$M46=(C_A01c!$C$5:$C$1000))*(C_A01c!I$5:I$1000))+SUM(($D$1=(C_A01c!$B$5:$B$1000))*('By region'!$M46=(C_A01c!$C$5:$C$1000))*(C_A01c!I$5:I$1000)))</f>
        <v>0</v>
      </c>
      <c r="I46" s="112">
        <f t="array" ref="I46">(SUM(($B$1=(C_A01c!$B$5:$B$1000))*('By region'!$M46=(C_A01c!$C$5:$C$1000))*(C_A01c!J$5:J$1000))+SUM(($C$1=(C_A01c!$B$5:$B$1000))*('By region'!$M46=(C_A01c!$C$5:$C$1000))*(C_A01c!J$5:J$1000))+SUM(($D$1=(C_A01c!$B$5:$B$1000))*('By region'!$M46=(C_A01c!$C$5:$C$1000))*(C_A01c!J$5:J$1000)))</f>
        <v>0</v>
      </c>
      <c r="J46" s="112">
        <f t="array" ref="J46">(SUM(($B$1=(C_A01c!$B$5:$B$1000))*('By region'!$M46=(C_A01c!$C$5:$C$1000))*(C_A01c!K$5:K$1000))+SUM(($C$1=(C_A01c!$B$5:$B$1000))*('By region'!$M46=(C_A01c!$C$5:$C$1000))*(C_A01c!K$5:K$1000))+SUM(($D$1=(C_A01c!$B$5:$B$1000))*('By region'!$M46=(C_A01c!$C$5:$C$1000))*(C_A01c!K$5:K$1000)))</f>
        <v>0</v>
      </c>
      <c r="K46" s="112">
        <f t="array" ref="K46">(SUM(($B$1=(C_A01c!$B$5:$B$1000))*('By region'!$M46=(C_A01c!$C$5:$C$1000))*(C_A01c!L$5:L$1000))+SUM(($C$1=(C_A01c!$B$5:$B$1000))*('By region'!$M46=(C_A01c!$C$5:$C$1000))*(C_A01c!L$5:L$1000))+SUM(($D$1=(C_A01c!$B$5:$B$1000))*('By region'!$M46=(C_A01c!$C$5:$C$1000))*(C_A01c!L$5:L$1000)))</f>
        <v>0</v>
      </c>
      <c r="M46" s="23" t="s">
        <v>84</v>
      </c>
      <c r="N46" s="23"/>
      <c r="O46" s="23"/>
    </row>
    <row r="47" spans="1:15" ht="16" thickTop="1" x14ac:dyDescent="0.2">
      <c r="B47" s="106" t="s">
        <v>10</v>
      </c>
      <c r="C47" s="107">
        <f>SUM(C37:C46)-C43-C44-C45</f>
        <v>678.95960398107002</v>
      </c>
      <c r="D47" s="107">
        <f t="shared" ref="D47:K47" si="6">SUM(D37:D46)-D43-D44-D45</f>
        <v>752.60240696092706</v>
      </c>
      <c r="E47" s="107">
        <f t="shared" si="6"/>
        <v>783.78583132272297</v>
      </c>
      <c r="F47" s="107">
        <f t="shared" si="6"/>
        <v>766.67274656535187</v>
      </c>
      <c r="G47" s="107">
        <f t="shared" si="6"/>
        <v>813.49827327825119</v>
      </c>
      <c r="H47" s="107">
        <f t="shared" si="6"/>
        <v>855.86546418711589</v>
      </c>
      <c r="I47" s="107">
        <f t="shared" si="6"/>
        <v>851.45226178943199</v>
      </c>
      <c r="J47" s="107">
        <f t="shared" si="6"/>
        <v>857.82837324279399</v>
      </c>
      <c r="K47" s="107">
        <f t="shared" si="6"/>
        <v>849.98876417325698</v>
      </c>
    </row>
    <row r="48" spans="1:15" x14ac:dyDescent="0.2">
      <c r="B48" s="12"/>
      <c r="C48" s="22"/>
      <c r="D48" s="22"/>
      <c r="E48" s="22"/>
      <c r="F48" s="22"/>
      <c r="G48" s="22"/>
      <c r="H48" s="22"/>
      <c r="I48" s="22"/>
      <c r="J48" s="22"/>
    </row>
    <row r="49" spans="1:15" x14ac:dyDescent="0.2">
      <c r="A49" s="17" t="s">
        <v>561</v>
      </c>
      <c r="B49" s="276" t="s">
        <v>37</v>
      </c>
    </row>
    <row r="50" spans="1:15" x14ac:dyDescent="0.2">
      <c r="B50" s="276" t="s">
        <v>36</v>
      </c>
    </row>
    <row r="52" spans="1:15" ht="16" thickBot="1" x14ac:dyDescent="0.25">
      <c r="B52" s="66"/>
      <c r="C52" s="359">
        <v>2010</v>
      </c>
      <c r="D52" s="359">
        <v>2015</v>
      </c>
      <c r="E52" s="359">
        <v>2020</v>
      </c>
      <c r="F52" s="359">
        <v>2025</v>
      </c>
      <c r="G52" s="359">
        <v>2030</v>
      </c>
      <c r="H52" s="359">
        <v>2035</v>
      </c>
      <c r="I52" s="359">
        <v>2040</v>
      </c>
      <c r="J52" s="359">
        <v>2045</v>
      </c>
      <c r="K52" s="359">
        <v>2050</v>
      </c>
    </row>
    <row r="53" spans="1:15" x14ac:dyDescent="0.2">
      <c r="B53" s="71" t="s">
        <v>18</v>
      </c>
      <c r="C53" s="72">
        <f t="array" ref="C53">(SUM(($B$1=(C_A01d!$B$5:$B$1004))*('By region'!$M53=(C_A01d!$C$5:$C$1004))*(C_A01d!D$5:D$1004))+SUM(($C$1=(C_A01d!$B$5:$B$1004))*('By region'!$M53=(C_A01d!$C$5:$C$1004))*(C_A01d!D$5:D$1004))+SUM(($D$1=(C_A01d!$B$5:$B$1004))*('By region'!$M53=(C_A01d!$C$5:$C$1004))*(C_A01d!D$5:D$1004)))</f>
        <v>4.1068819308549998</v>
      </c>
      <c r="D53" s="72"/>
      <c r="E53" s="72"/>
      <c r="F53" s="72"/>
      <c r="G53" s="72"/>
      <c r="H53" s="72"/>
      <c r="I53" s="72"/>
      <c r="J53" s="72"/>
      <c r="K53" s="205"/>
      <c r="M53" s="21" t="s">
        <v>2</v>
      </c>
    </row>
    <row r="54" spans="1:15" s="18" customFormat="1" x14ac:dyDescent="0.2">
      <c r="B54" s="73" t="s">
        <v>29</v>
      </c>
      <c r="C54" s="79">
        <f t="array" ref="C54">(SUM(($B$1=(C_A01d!$B$5:$B$1004))*('By region'!$M54=(C_A01d!$C$5:$C$1004))*(C_A01d!D$5:D$1004))+SUM(($C$1=(C_A01d!$B$5:$B$1004))*('By region'!$M54=(C_A01d!$C$5:$C$1004))*(C_A01d!D$5:D$1004))+SUM(($D$1=(C_A01d!$B$5:$B$1004))*('By region'!$M54=(C_A01d!$C$5:$C$1004))*(C_A01d!D$5:D$1004)))</f>
        <v>0</v>
      </c>
      <c r="D54" s="79">
        <f t="array" ref="D54">(SUM(($B$1=(C_A01d!$B$5:$B$1004))*('By region'!$M54=(C_A01d!$C$5:$C$1004))*(C_A01d!E$5:E$1004))+SUM(($C$1=(C_A01d!$B$5:$B$1004))*('By region'!$M54=(C_A01d!$C$5:$C$1004))*(C_A01d!E$5:E$1004))+SUM(($D$1=(C_A01d!$B$5:$B$1004))*('By region'!$M54=(C_A01d!$C$5:$C$1004))*(C_A01d!E$5:E$1004)))</f>
        <v>0</v>
      </c>
      <c r="E54" s="79">
        <f t="array" ref="E54">(SUM(($B$1=(C_A01d!$B$5:$B$1004))*('By region'!$M54=(C_A01d!$C$5:$C$1004))*(C_A01d!F$5:F$1004))+SUM(($C$1=(C_A01d!$B$5:$B$1004))*('By region'!$M54=(C_A01d!$C$5:$C$1004))*(C_A01d!F$5:F$1004))+SUM(($D$1=(C_A01d!$B$5:$B$1004))*('By region'!$M54=(C_A01d!$C$5:$C$1004))*(C_A01d!F$5:F$1004)))</f>
        <v>0</v>
      </c>
      <c r="F54" s="79">
        <f t="array" ref="F54">(SUM(($B$1=(C_A01d!$B$5:$B$1004))*('By region'!$M54=(C_A01d!$C$5:$C$1004))*(C_A01d!G$5:G$1004))+SUM(($C$1=(C_A01d!$B$5:$B$1004))*('By region'!$M54=(C_A01d!$C$5:$C$1004))*(C_A01d!G$5:G$1004))+SUM(($D$1=(C_A01d!$B$5:$B$1004))*('By region'!$M54=(C_A01d!$C$5:$C$1004))*(C_A01d!G$5:G$1004)))</f>
        <v>0</v>
      </c>
      <c r="G54" s="79">
        <f t="array" ref="G54">(SUM(($B$1=(C_A01d!$B$5:$B$1004))*('By region'!$M54=(C_A01d!$C$5:$C$1004))*(C_A01d!H$5:H$1004))+SUM(($C$1=(C_A01d!$B$5:$B$1004))*('By region'!$M54=(C_A01d!$C$5:$C$1004))*(C_A01d!H$5:H$1004))+SUM(($D$1=(C_A01d!$B$5:$B$1004))*('By region'!$M54=(C_A01d!$C$5:$C$1004))*(C_A01d!H$5:H$1004)))</f>
        <v>0</v>
      </c>
      <c r="H54" s="79">
        <f t="array" ref="H54">(SUM(($B$1=(C_A01d!$B$5:$B$1004))*('By region'!$M54=(C_A01d!$C$5:$C$1004))*(C_A01d!I$5:I$1004))+SUM(($C$1=(C_A01d!$B$5:$B$1004))*('By region'!$M54=(C_A01d!$C$5:$C$1004))*(C_A01d!I$5:I$1004))+SUM(($D$1=(C_A01d!$B$5:$B$1004))*('By region'!$M54=(C_A01d!$C$5:$C$1004))*(C_A01d!I$5:I$1004)))</f>
        <v>0</v>
      </c>
      <c r="I54" s="79">
        <f t="array" ref="I54">(SUM(($B$1=(C_A01d!$B$5:$B$1004))*('By region'!$M54=(C_A01d!$C$5:$C$1004))*(C_A01d!J$5:J$1004))+SUM(($C$1=(C_A01d!$B$5:$B$1004))*('By region'!$M54=(C_A01d!$C$5:$C$1004))*(C_A01d!J$5:J$1004))+SUM(($D$1=(C_A01d!$B$5:$B$1004))*('By region'!$M54=(C_A01d!$C$5:$C$1004))*(C_A01d!J$5:J$1004)))</f>
        <v>0</v>
      </c>
      <c r="J54" s="79">
        <f t="array" ref="J54">(SUM(($B$1=(C_A01d!$B$5:$B$1004))*('By region'!$M54=(C_A01d!$C$5:$C$1004))*(C_A01d!K$5:K$1004))+SUM(($C$1=(C_A01d!$B$5:$B$1004))*('By region'!$M54=(C_A01d!$C$5:$C$1004))*(C_A01d!K$5:K$1004))+SUM(($D$1=(C_A01d!$B$5:$B$1004))*('By region'!$M54=(C_A01d!$C$5:$C$1004))*(C_A01d!K$5:K$1004)))</f>
        <v>0</v>
      </c>
      <c r="K54" s="79">
        <f t="array" ref="K54">(SUM(($B$1=(C_A01d!$B$5:$B$1004))*('By region'!$M54=(C_A01d!$C$5:$C$1004))*(C_A01d!L$5:L$1004))+SUM(($C$1=(C_A01d!$B$5:$B$1004))*('By region'!$M54=(C_A01d!$C$5:$C$1004))*(C_A01d!L$5:L$1004))+SUM(($D$1=(C_A01d!$B$5:$B$1004))*('By region'!$M54=(C_A01d!$C$5:$C$1004))*(C_A01d!L$5:L$1004)))</f>
        <v>0.46387635444999997</v>
      </c>
      <c r="M54" s="23" t="s">
        <v>32</v>
      </c>
      <c r="N54" s="23"/>
      <c r="O54" s="23"/>
    </row>
    <row r="55" spans="1:15" x14ac:dyDescent="0.2">
      <c r="B55" s="71" t="s">
        <v>19</v>
      </c>
      <c r="C55" s="72">
        <f t="array" ref="C55">(SUM(($B$1=(C_A01d!$B$5:$B$1004))*('By region'!$M55=(C_A01d!$C$5:$C$1004))*(C_A01d!D$5:D$1004))+SUM(($C$1=(C_A01d!$B$5:$B$1004))*('By region'!$M55=(C_A01d!$C$5:$C$1004))*(C_A01d!D$5:D$1004))+SUM(($D$1=(C_A01d!$B$5:$B$1004))*('By region'!$M55=(C_A01d!$C$5:$C$1004))*(C_A01d!D$5:D$1004)))</f>
        <v>4.6011349661649996</v>
      </c>
      <c r="D55" s="72">
        <f t="array" ref="D55">(SUM(($B$1=(C_A01d!$B$5:$B$1004))*('By region'!$M55=(C_A01d!$C$5:$C$1004))*(C_A01d!E$5:E$1004))+SUM(($C$1=(C_A01d!$B$5:$B$1004))*('By region'!$M55=(C_A01d!$C$5:$C$1004))*(C_A01d!E$5:E$1004))+SUM(($D$1=(C_A01d!$B$5:$B$1004))*('By region'!$M55=(C_A01d!$C$5:$C$1004))*(C_A01d!E$5:E$1004)))</f>
        <v>3.8519024392290002</v>
      </c>
      <c r="E55" s="72">
        <f t="array" ref="E55">(SUM(($B$1=(C_A01d!$B$5:$B$1004))*('By region'!$M55=(C_A01d!$C$5:$C$1004))*(C_A01d!F$5:F$1004))+SUM(($C$1=(C_A01d!$B$5:$B$1004))*('By region'!$M55=(C_A01d!$C$5:$C$1004))*(C_A01d!F$5:F$1004))+SUM(($D$1=(C_A01d!$B$5:$B$1004))*('By region'!$M55=(C_A01d!$C$5:$C$1004))*(C_A01d!F$5:F$1004)))</f>
        <v>3.3235456711759999</v>
      </c>
      <c r="F55" s="72">
        <f t="array" ref="F55">(SUM(($B$1=(C_A01d!$B$5:$B$1004))*('By region'!$M55=(C_A01d!$C$5:$C$1004))*(C_A01d!G$5:G$1004))+SUM(($C$1=(C_A01d!$B$5:$B$1004))*('By region'!$M55=(C_A01d!$C$5:$C$1004))*(C_A01d!G$5:G$1004))+SUM(($D$1=(C_A01d!$B$5:$B$1004))*('By region'!$M55=(C_A01d!$C$5:$C$1004))*(C_A01d!G$5:G$1004)))</f>
        <v>3.1433233647179999</v>
      </c>
      <c r="G55" s="72">
        <f t="array" ref="G55">(SUM(($B$1=(C_A01d!$B$5:$B$1004))*('By region'!$M55=(C_A01d!$C$5:$C$1004))*(C_A01d!H$5:H$1004))+SUM(($C$1=(C_A01d!$B$5:$B$1004))*('By region'!$M55=(C_A01d!$C$5:$C$1004))*(C_A01d!H$5:H$1004))+SUM(($D$1=(C_A01d!$B$5:$B$1004))*('By region'!$M55=(C_A01d!$C$5:$C$1004))*(C_A01d!H$5:H$1004)))</f>
        <v>2.6624681910820001</v>
      </c>
      <c r="H55" s="72">
        <f t="array" ref="H55">(SUM(($B$1=(C_A01d!$B$5:$B$1004))*('By region'!$M55=(C_A01d!$C$5:$C$1004))*(C_A01d!I$5:I$1004))+SUM(($C$1=(C_A01d!$B$5:$B$1004))*('By region'!$M55=(C_A01d!$C$5:$C$1004))*(C_A01d!I$5:I$1004))+SUM(($D$1=(C_A01d!$B$5:$B$1004))*('By region'!$M55=(C_A01d!$C$5:$C$1004))*(C_A01d!I$5:I$1004)))</f>
        <v>2.4011977396309998</v>
      </c>
      <c r="I55" s="72">
        <f t="array" ref="I55">(SUM(($B$1=(C_A01d!$B$5:$B$1004))*('By region'!$M55=(C_A01d!$C$5:$C$1004))*(C_A01d!J$5:J$1004))+SUM(($C$1=(C_A01d!$B$5:$B$1004))*('By region'!$M55=(C_A01d!$C$5:$C$1004))*(C_A01d!J$5:J$1004))+SUM(($D$1=(C_A01d!$B$5:$B$1004))*('By region'!$M55=(C_A01d!$C$5:$C$1004))*(C_A01d!J$5:J$1004)))</f>
        <v>2.1399272881789999</v>
      </c>
      <c r="J55" s="72">
        <f t="array" ref="J55">(SUM(($B$1=(C_A01d!$B$5:$B$1004))*('By region'!$M55=(C_A01d!$C$5:$C$1004))*(C_A01d!K$5:K$1004))+SUM(($C$1=(C_A01d!$B$5:$B$1004))*('By region'!$M55=(C_A01d!$C$5:$C$1004))*(C_A01d!K$5:K$1004))+SUM(($D$1=(C_A01d!$B$5:$B$1004))*('By region'!$M55=(C_A01d!$C$5:$C$1004))*(C_A01d!K$5:K$1004)))</f>
        <v>1.666547012458</v>
      </c>
      <c r="K55" s="72">
        <f t="array" ref="K55">(SUM(($B$1=(C_A01d!$B$5:$B$1004))*('By region'!$M55=(C_A01d!$C$5:$C$1004))*(C_A01d!L$5:L$1004))+SUM(($C$1=(C_A01d!$B$5:$B$1004))*('By region'!$M55=(C_A01d!$C$5:$C$1004))*(C_A01d!L$5:L$1004))+SUM(($D$1=(C_A01d!$B$5:$B$1004))*('By region'!$M55=(C_A01d!$C$5:$C$1004))*(C_A01d!L$5:L$1004)))</f>
        <v>1.0958777592160001</v>
      </c>
      <c r="M55" s="21" t="s">
        <v>3</v>
      </c>
    </row>
    <row r="56" spans="1:15" s="18" customFormat="1" x14ac:dyDescent="0.2">
      <c r="B56" s="73" t="s">
        <v>30</v>
      </c>
      <c r="C56" s="79">
        <f t="array" ref="C56">(SUM(($B$1=(C_A01d!$B$5:$B$1004))*('By region'!$M56=(C_A01d!$C$5:$C$1004))*(C_A01d!D$5:D$1004))+SUM(($C$1=(C_A01d!$B$5:$B$1004))*('By region'!$M56=(C_A01d!$C$5:$C$1004))*(C_A01d!D$5:D$1004))+SUM(($D$1=(C_A01d!$B$5:$B$1004))*('By region'!$M56=(C_A01d!$C$5:$C$1004))*(C_A01d!D$5:D$1004)))</f>
        <v>0</v>
      </c>
      <c r="D56" s="79">
        <f t="array" ref="D56">(SUM(($B$1=(C_A01d!$B$5:$B$1004))*('By region'!$M56=(C_A01d!$C$5:$C$1004))*(C_A01d!E$5:E$1004))+SUM(($C$1=(C_A01d!$B$5:$B$1004))*('By region'!$M56=(C_A01d!$C$5:$C$1004))*(C_A01d!E$5:E$1004))+SUM(($D$1=(C_A01d!$B$5:$B$1004))*('By region'!$M56=(C_A01d!$C$5:$C$1004))*(C_A01d!E$5:E$1004)))</f>
        <v>0</v>
      </c>
      <c r="E56" s="79">
        <f t="array" ref="E56">(SUM(($B$1=(C_A01d!$B$5:$B$1004))*('By region'!$M56=(C_A01d!$C$5:$C$1004))*(C_A01d!F$5:F$1004))+SUM(($C$1=(C_A01d!$B$5:$B$1004))*('By region'!$M56=(C_A01d!$C$5:$C$1004))*(C_A01d!F$5:F$1004))+SUM(($D$1=(C_A01d!$B$5:$B$1004))*('By region'!$M56=(C_A01d!$C$5:$C$1004))*(C_A01d!F$5:F$1004)))</f>
        <v>0</v>
      </c>
      <c r="F56" s="79">
        <f t="array" ref="F56">(SUM(($B$1=(C_A01d!$B$5:$B$1004))*('By region'!$M56=(C_A01d!$C$5:$C$1004))*(C_A01d!G$5:G$1004))+SUM(($C$1=(C_A01d!$B$5:$B$1004))*('By region'!$M56=(C_A01d!$C$5:$C$1004))*(C_A01d!G$5:G$1004))+SUM(($D$1=(C_A01d!$B$5:$B$1004))*('By region'!$M56=(C_A01d!$C$5:$C$1004))*(C_A01d!G$5:G$1004)))</f>
        <v>0.379634034116</v>
      </c>
      <c r="G56" s="79">
        <f t="array" ref="G56">(SUM(($B$1=(C_A01d!$B$5:$B$1004))*('By region'!$M56=(C_A01d!$C$5:$C$1004))*(C_A01d!H$5:H$1004))+SUM(($C$1=(C_A01d!$B$5:$B$1004))*('By region'!$M56=(C_A01d!$C$5:$C$1004))*(C_A01d!H$5:H$1004))+SUM(($D$1=(C_A01d!$B$5:$B$1004))*('By region'!$M56=(C_A01d!$C$5:$C$1004))*(C_A01d!H$5:H$1004)))</f>
        <v>0.77415967422400001</v>
      </c>
      <c r="H56" s="79">
        <f t="array" ref="H56">(SUM(($B$1=(C_A01d!$B$5:$B$1004))*('By region'!$M56=(C_A01d!$C$5:$C$1004))*(C_A01d!I$5:I$1004))+SUM(($C$1=(C_A01d!$B$5:$B$1004))*('By region'!$M56=(C_A01d!$C$5:$C$1004))*(C_A01d!I$5:I$1004))+SUM(($D$1=(C_A01d!$B$5:$B$1004))*('By region'!$M56=(C_A01d!$C$5:$C$1004))*(C_A01d!I$5:I$1004)))</f>
        <v>1.118347810106</v>
      </c>
      <c r="I56" s="79">
        <f t="array" ref="I56">(SUM(($B$1=(C_A01d!$B$5:$B$1004))*('By region'!$M56=(C_A01d!$C$5:$C$1004))*(C_A01d!J$5:J$1004))+SUM(($C$1=(C_A01d!$B$5:$B$1004))*('By region'!$M56=(C_A01d!$C$5:$C$1004))*(C_A01d!J$5:J$1004))+SUM(($D$1=(C_A01d!$B$5:$B$1004))*('By region'!$M56=(C_A01d!$C$5:$C$1004))*(C_A01d!J$5:J$1004)))</f>
        <v>1.9150422275079999</v>
      </c>
      <c r="J56" s="79">
        <f t="array" ref="J56">(SUM(($B$1=(C_A01d!$B$5:$B$1004))*('By region'!$M56=(C_A01d!$C$5:$C$1004))*(C_A01d!K$5:K$1004))+SUM(($C$1=(C_A01d!$B$5:$B$1004))*('By region'!$M56=(C_A01d!$C$5:$C$1004))*(C_A01d!K$5:K$1004))+SUM(($D$1=(C_A01d!$B$5:$B$1004))*('By region'!$M56=(C_A01d!$C$5:$C$1004))*(C_A01d!K$5:K$1004)))</f>
        <v>2.2209118589129999</v>
      </c>
      <c r="K56" s="79">
        <f t="array" ref="K56">(SUM(($B$1=(C_A01d!$B$5:$B$1004))*('By region'!$M56=(C_A01d!$C$5:$C$1004))*(C_A01d!L$5:L$1004))+SUM(($C$1=(C_A01d!$B$5:$B$1004))*('By region'!$M56=(C_A01d!$C$5:$C$1004))*(C_A01d!L$5:L$1004))+SUM(($D$1=(C_A01d!$B$5:$B$1004))*('By region'!$M56=(C_A01d!$C$5:$C$1004))*(C_A01d!L$5:L$1004)))</f>
        <v>2.678834747847</v>
      </c>
      <c r="M56" s="23" t="s">
        <v>33</v>
      </c>
      <c r="N56" s="23"/>
      <c r="O56" s="23"/>
    </row>
    <row r="57" spans="1:15" x14ac:dyDescent="0.2">
      <c r="B57" s="71" t="s">
        <v>20</v>
      </c>
      <c r="C57" s="72">
        <f t="array" ref="C57">(SUM(($B$1=(C_A01d!$B$5:$B$1004))*('By region'!$M57=(C_A01d!$C$5:$C$1004))*(C_A01d!D$5:D$1004))+SUM(($C$1=(C_A01d!$B$5:$B$1004))*('By region'!$M57=(C_A01d!$C$5:$C$1004))*(C_A01d!D$5:D$1004))+SUM(($D$1=(C_A01d!$B$5:$B$1004))*('By region'!$M57=(C_A01d!$C$5:$C$1004))*(C_A01d!D$5:D$1004)))</f>
        <v>20.812051488565999</v>
      </c>
      <c r="D57" s="72">
        <f t="array" ref="D57">(SUM(($B$1=(C_A01d!$B$5:$B$1004))*('By region'!$M57=(C_A01d!$C$5:$C$1004))*(C_A01d!E$5:E$1004))+SUM(($C$1=(C_A01d!$B$5:$B$1004))*('By region'!$M57=(C_A01d!$C$5:$C$1004))*(C_A01d!E$5:E$1004))+SUM(($D$1=(C_A01d!$B$5:$B$1004))*('By region'!$M57=(C_A01d!$C$5:$C$1004))*(C_A01d!E$5:E$1004)))</f>
        <v>26.002798147153001</v>
      </c>
      <c r="E57" s="72">
        <f t="array" ref="E57">(SUM(($B$1=(C_A01d!$B$5:$B$1004))*('By region'!$M57=(C_A01d!$C$5:$C$1004))*(C_A01d!F$5:F$1004))+SUM(($C$1=(C_A01d!$B$5:$B$1004))*('By region'!$M57=(C_A01d!$C$5:$C$1004))*(C_A01d!F$5:F$1004))+SUM(($D$1=(C_A01d!$B$5:$B$1004))*('By region'!$M57=(C_A01d!$C$5:$C$1004))*(C_A01d!F$5:F$1004)))</f>
        <v>25.084954862179998</v>
      </c>
      <c r="F57" s="72">
        <f t="array" ref="F57">(SUM(($B$1=(C_A01d!$B$5:$B$1004))*('By region'!$M57=(C_A01d!$C$5:$C$1004))*(C_A01d!G$5:G$1004))+SUM(($C$1=(C_A01d!$B$5:$B$1004))*('By region'!$M57=(C_A01d!$C$5:$C$1004))*(C_A01d!G$5:G$1004))+SUM(($D$1=(C_A01d!$B$5:$B$1004))*('By region'!$M57=(C_A01d!$C$5:$C$1004))*(C_A01d!G$5:G$1004)))</f>
        <v>24.517374127019998</v>
      </c>
      <c r="G57" s="72">
        <f t="array" ref="G57">(SUM(($B$1=(C_A01d!$B$5:$B$1004))*('By region'!$M57=(C_A01d!$C$5:$C$1004))*(C_A01d!H$5:H$1004))+SUM(($C$1=(C_A01d!$B$5:$B$1004))*('By region'!$M57=(C_A01d!$C$5:$C$1004))*(C_A01d!H$5:H$1004))+SUM(($D$1=(C_A01d!$B$5:$B$1004))*('By region'!$M57=(C_A01d!$C$5:$C$1004))*(C_A01d!H$5:H$1004)))</f>
        <v>22.689598882106999</v>
      </c>
      <c r="H57" s="72">
        <f t="array" ref="H57">(SUM(($B$1=(C_A01d!$B$5:$B$1004))*('By region'!$M57=(C_A01d!$C$5:$C$1004))*(C_A01d!I$5:I$1004))+SUM(($C$1=(C_A01d!$B$5:$B$1004))*('By region'!$M57=(C_A01d!$C$5:$C$1004))*(C_A01d!I$5:I$1004))+SUM(($D$1=(C_A01d!$B$5:$B$1004))*('By region'!$M57=(C_A01d!$C$5:$C$1004))*(C_A01d!I$5:I$1004)))</f>
        <v>21.683244640504</v>
      </c>
      <c r="I57" s="72">
        <f t="array" ref="I57">(SUM(($B$1=(C_A01d!$B$5:$B$1004))*('By region'!$M57=(C_A01d!$C$5:$C$1004))*(C_A01d!J$5:J$1004))+SUM(($C$1=(C_A01d!$B$5:$B$1004))*('By region'!$M57=(C_A01d!$C$5:$C$1004))*(C_A01d!J$5:J$1004))+SUM(($D$1=(C_A01d!$B$5:$B$1004))*('By region'!$M57=(C_A01d!$C$5:$C$1004))*(C_A01d!J$5:J$1004)))</f>
        <v>17.804731203953001</v>
      </c>
      <c r="J57" s="72">
        <f t="array" ref="J57">(SUM(($B$1=(C_A01d!$B$5:$B$1004))*('By region'!$M57=(C_A01d!$C$5:$C$1004))*(C_A01d!K$5:K$1004))+SUM(($C$1=(C_A01d!$B$5:$B$1004))*('By region'!$M57=(C_A01d!$C$5:$C$1004))*(C_A01d!K$5:K$1004))+SUM(($D$1=(C_A01d!$B$5:$B$1004))*('By region'!$M57=(C_A01d!$C$5:$C$1004))*(C_A01d!K$5:K$1004)))</f>
        <v>17.994927656142</v>
      </c>
      <c r="K57" s="72">
        <f t="array" ref="K57">(SUM(($B$1=(C_A01d!$B$5:$B$1004))*('By region'!$M57=(C_A01d!$C$5:$C$1004))*(C_A01d!L$5:L$1004))+SUM(($C$1=(C_A01d!$B$5:$B$1004))*('By region'!$M57=(C_A01d!$C$5:$C$1004))*(C_A01d!L$5:L$1004))+SUM(($D$1=(C_A01d!$B$5:$B$1004))*('By region'!$M57=(C_A01d!$C$5:$C$1004))*(C_A01d!L$5:L$1004)))</f>
        <v>15.089160063497999</v>
      </c>
      <c r="M57" s="21" t="s">
        <v>4</v>
      </c>
    </row>
    <row r="58" spans="1:15" s="18" customFormat="1" x14ac:dyDescent="0.2">
      <c r="B58" s="73" t="s">
        <v>31</v>
      </c>
      <c r="C58" s="79">
        <f t="array" ref="C58">(SUM(($B$1=(C_A01d!$B$5:$B$1004))*('By region'!$M58=(C_A01d!$C$5:$C$1004))*(C_A01d!D$5:D$1004))+SUM(($C$1=(C_A01d!$B$5:$B$1004))*('By region'!$M58=(C_A01d!$C$5:$C$1004))*(C_A01d!D$5:D$1004))+SUM(($D$1=(C_A01d!$B$5:$B$1004))*('By region'!$M58=(C_A01d!$C$5:$C$1004))*(C_A01d!D$5:D$1004)))</f>
        <v>0</v>
      </c>
      <c r="D58" s="79">
        <f t="array" ref="D58">(SUM(($B$1=(C_A01d!$B$5:$B$1004))*('By region'!$M58=(C_A01d!$C$5:$C$1004))*(C_A01d!E$5:E$1004))+SUM(($C$1=(C_A01d!$B$5:$B$1004))*('By region'!$M58=(C_A01d!$C$5:$C$1004))*(C_A01d!E$5:E$1004))+SUM(($D$1=(C_A01d!$B$5:$B$1004))*('By region'!$M58=(C_A01d!$C$5:$C$1004))*(C_A01d!E$5:E$1004)))</f>
        <v>0</v>
      </c>
      <c r="E58" s="79">
        <f t="array" ref="E58">(SUM(($B$1=(C_A01d!$B$5:$B$1004))*('By region'!$M58=(C_A01d!$C$5:$C$1004))*(C_A01d!F$5:F$1004))+SUM(($C$1=(C_A01d!$B$5:$B$1004))*('By region'!$M58=(C_A01d!$C$5:$C$1004))*(C_A01d!F$5:F$1004))+SUM(($D$1=(C_A01d!$B$5:$B$1004))*('By region'!$M58=(C_A01d!$C$5:$C$1004))*(C_A01d!F$5:F$1004)))</f>
        <v>0</v>
      </c>
      <c r="F58" s="79">
        <f t="array" ref="F58">(SUM(($B$1=(C_A01d!$B$5:$B$1004))*('By region'!$M58=(C_A01d!$C$5:$C$1004))*(C_A01d!G$5:G$1004))+SUM(($C$1=(C_A01d!$B$5:$B$1004))*('By region'!$M58=(C_A01d!$C$5:$C$1004))*(C_A01d!G$5:G$1004))+SUM(($D$1=(C_A01d!$B$5:$B$1004))*('By region'!$M58=(C_A01d!$C$5:$C$1004))*(C_A01d!G$5:G$1004)))</f>
        <v>0</v>
      </c>
      <c r="G58" s="79">
        <f t="array" ref="G58">(SUM(($B$1=(C_A01d!$B$5:$B$1004))*('By region'!$M58=(C_A01d!$C$5:$C$1004))*(C_A01d!H$5:H$1004))+SUM(($C$1=(C_A01d!$B$5:$B$1004))*('By region'!$M58=(C_A01d!$C$5:$C$1004))*(C_A01d!H$5:H$1004))+SUM(($D$1=(C_A01d!$B$5:$B$1004))*('By region'!$M58=(C_A01d!$C$5:$C$1004))*(C_A01d!H$5:H$1004)))</f>
        <v>0</v>
      </c>
      <c r="H58" s="79">
        <f t="array" ref="H58">(SUM(($B$1=(C_A01d!$B$5:$B$1004))*('By region'!$M58=(C_A01d!$C$5:$C$1004))*(C_A01d!I$5:I$1004))+SUM(($C$1=(C_A01d!$B$5:$B$1004))*('By region'!$M58=(C_A01d!$C$5:$C$1004))*(C_A01d!I$5:I$1004))+SUM(($D$1=(C_A01d!$B$5:$B$1004))*('By region'!$M58=(C_A01d!$C$5:$C$1004))*(C_A01d!I$5:I$1004)))</f>
        <v>0</v>
      </c>
      <c r="I58" s="79">
        <f t="array" ref="I58">(SUM(($B$1=(C_A01d!$B$5:$B$1004))*('By region'!$M58=(C_A01d!$C$5:$C$1004))*(C_A01d!J$5:J$1004))+SUM(($C$1=(C_A01d!$B$5:$B$1004))*('By region'!$M58=(C_A01d!$C$5:$C$1004))*(C_A01d!J$5:J$1004))+SUM(($D$1=(C_A01d!$B$5:$B$1004))*('By region'!$M58=(C_A01d!$C$5:$C$1004))*(C_A01d!J$5:J$1004)))</f>
        <v>0</v>
      </c>
      <c r="J58" s="79">
        <f t="array" ref="J58">(SUM(($B$1=(C_A01d!$B$5:$B$1004))*('By region'!$M58=(C_A01d!$C$5:$C$1004))*(C_A01d!K$5:K$1004))+SUM(($C$1=(C_A01d!$B$5:$B$1004))*('By region'!$M58=(C_A01d!$C$5:$C$1004))*(C_A01d!K$5:K$1004))+SUM(($D$1=(C_A01d!$B$5:$B$1004))*('By region'!$M58=(C_A01d!$C$5:$C$1004))*(C_A01d!K$5:K$1004)))</f>
        <v>0</v>
      </c>
      <c r="K58" s="79">
        <f t="array" ref="K58">(SUM(($B$1=(C_A01d!$B$5:$B$1004))*('By region'!$M58=(C_A01d!$C$5:$C$1004))*(C_A01d!L$5:L$1004))+SUM(($C$1=(C_A01d!$B$5:$B$1004))*('By region'!$M58=(C_A01d!$C$5:$C$1004))*(C_A01d!L$5:L$1004))+SUM(($D$1=(C_A01d!$B$5:$B$1004))*('By region'!$M58=(C_A01d!$C$5:$C$1004))*(C_A01d!L$5:L$1004)))</f>
        <v>0</v>
      </c>
      <c r="M58" s="23" t="s">
        <v>34</v>
      </c>
      <c r="N58" s="23"/>
      <c r="O58" s="23"/>
    </row>
    <row r="59" spans="1:15" x14ac:dyDescent="0.2">
      <c r="B59" s="71" t="s">
        <v>21</v>
      </c>
      <c r="C59" s="72">
        <f t="array" ref="C59">(SUM(($B$1=(C_A01d!$B$5:$B$1004))*('By region'!$M59=(C_A01d!$C$5:$C$1004))*(C_A01d!D$5:D$1004))+SUM(($C$1=(C_A01d!$B$5:$B$1004))*('By region'!$M59=(C_A01d!$C$5:$C$1004))*(C_A01d!D$5:D$1004))+SUM(($D$1=(C_A01d!$B$5:$B$1004))*('By region'!$M59=(C_A01d!$C$5:$C$1004))*(C_A01d!D$5:D$1004)))</f>
        <v>0</v>
      </c>
      <c r="D59" s="72">
        <f t="array" ref="D59">(SUM(($B$1=(C_A01d!$B$5:$B$1004))*('By region'!$M59=(C_A01d!$C$5:$C$1004))*(C_A01d!E$5:E$1004))+SUM(($C$1=(C_A01d!$B$5:$B$1004))*('By region'!$M59=(C_A01d!$C$5:$C$1004))*(C_A01d!E$5:E$1004))+SUM(($D$1=(C_A01d!$B$5:$B$1004))*('By region'!$M59=(C_A01d!$C$5:$C$1004))*(C_A01d!E$5:E$1004)))</f>
        <v>3.795401402E-3</v>
      </c>
      <c r="E59" s="72">
        <f t="array" ref="E59">(SUM(($B$1=(C_A01d!$B$5:$B$1004))*('By region'!$M59=(C_A01d!$C$5:$C$1004))*(C_A01d!F$5:F$1004))+SUM(($C$1=(C_A01d!$B$5:$B$1004))*('By region'!$M59=(C_A01d!$C$5:$C$1004))*(C_A01d!F$5:F$1004))+SUM(($D$1=(C_A01d!$B$5:$B$1004))*('By region'!$M59=(C_A01d!$C$5:$C$1004))*(C_A01d!F$5:F$1004)))</f>
        <v>3.795401402E-3</v>
      </c>
      <c r="F59" s="72">
        <f t="array" ref="F59">(SUM(($B$1=(C_A01d!$B$5:$B$1004))*('By region'!$M59=(C_A01d!$C$5:$C$1004))*(C_A01d!G$5:G$1004))+SUM(($C$1=(C_A01d!$B$5:$B$1004))*('By region'!$M59=(C_A01d!$C$5:$C$1004))*(C_A01d!G$5:G$1004))+SUM(($D$1=(C_A01d!$B$5:$B$1004))*('By region'!$M59=(C_A01d!$C$5:$C$1004))*(C_A01d!G$5:G$1004)))</f>
        <v>3.795401402E-3</v>
      </c>
      <c r="G59" s="72">
        <f t="array" ref="G59">(SUM(($B$1=(C_A01d!$B$5:$B$1004))*('By region'!$M59=(C_A01d!$C$5:$C$1004))*(C_A01d!H$5:H$1004))+SUM(($C$1=(C_A01d!$B$5:$B$1004))*('By region'!$M59=(C_A01d!$C$5:$C$1004))*(C_A01d!H$5:H$1004))+SUM(($D$1=(C_A01d!$B$5:$B$1004))*('By region'!$M59=(C_A01d!$C$5:$C$1004))*(C_A01d!H$5:H$1004)))</f>
        <v>3.795401402E-3</v>
      </c>
      <c r="H59" s="72">
        <f t="array" ref="H59">(SUM(($B$1=(C_A01d!$B$5:$B$1004))*('By region'!$M59=(C_A01d!$C$5:$C$1004))*(C_A01d!I$5:I$1004))+SUM(($C$1=(C_A01d!$B$5:$B$1004))*('By region'!$M59=(C_A01d!$C$5:$C$1004))*(C_A01d!I$5:I$1004))+SUM(($D$1=(C_A01d!$B$5:$B$1004))*('By region'!$M59=(C_A01d!$C$5:$C$1004))*(C_A01d!I$5:I$1004)))</f>
        <v>3.795401402E-3</v>
      </c>
      <c r="I59" s="72">
        <f t="array" ref="I59">(SUM(($B$1=(C_A01d!$B$5:$B$1004))*('By region'!$M59=(C_A01d!$C$5:$C$1004))*(C_A01d!J$5:J$1004))+SUM(($C$1=(C_A01d!$B$5:$B$1004))*('By region'!$M59=(C_A01d!$C$5:$C$1004))*(C_A01d!J$5:J$1004))+SUM(($D$1=(C_A01d!$B$5:$B$1004))*('By region'!$M59=(C_A01d!$C$5:$C$1004))*(C_A01d!J$5:J$1004)))</f>
        <v>3.795401402E-3</v>
      </c>
      <c r="J59" s="72">
        <f t="array" ref="J59">(SUM(($B$1=(C_A01d!$B$5:$B$1004))*('By region'!$M59=(C_A01d!$C$5:$C$1004))*(C_A01d!K$5:K$1004))+SUM(($C$1=(C_A01d!$B$5:$B$1004))*('By region'!$M59=(C_A01d!$C$5:$C$1004))*(C_A01d!K$5:K$1004))+SUM(($D$1=(C_A01d!$B$5:$B$1004))*('By region'!$M59=(C_A01d!$C$5:$C$1004))*(C_A01d!K$5:K$1004)))</f>
        <v>3.795401402E-3</v>
      </c>
      <c r="K59" s="72">
        <f t="array" ref="K59">(SUM(($B$1=(C_A01d!$B$5:$B$1004))*('By region'!$M59=(C_A01d!$C$5:$C$1004))*(C_A01d!L$5:L$1004))+SUM(($C$1=(C_A01d!$B$5:$B$1004))*('By region'!$M59=(C_A01d!$C$5:$C$1004))*(C_A01d!L$5:L$1004))+SUM(($D$1=(C_A01d!$B$5:$B$1004))*('By region'!$M59=(C_A01d!$C$5:$C$1004))*(C_A01d!L$5:L$1004)))</f>
        <v>2.5302676009999999E-3</v>
      </c>
      <c r="M59" s="21" t="s">
        <v>5</v>
      </c>
    </row>
    <row r="60" spans="1:15" s="18" customFormat="1" x14ac:dyDescent="0.2">
      <c r="B60" s="73" t="s">
        <v>22</v>
      </c>
      <c r="C60" s="79">
        <f t="array" ref="C60">(SUM(($B$1=(C_A01d!$B$5:$B$1004))*('By region'!$M60=(C_A01d!$C$5:$C$1004))*(C_A01d!D$5:D$1004))+SUM(($C$1=(C_A01d!$B$5:$B$1004))*('By region'!$M60=(C_A01d!$C$5:$C$1004))*(C_A01d!D$5:D$1004))+SUM(($D$1=(C_A01d!$B$5:$B$1004))*('By region'!$M60=(C_A01d!$C$5:$C$1004))*(C_A01d!D$5:D$1004)))</f>
        <v>0.12766590339100001</v>
      </c>
      <c r="D60" s="79">
        <f t="array" ref="D60">(SUM(($B$1=(C_A01d!$B$5:$B$1004))*('By region'!$M60=(C_A01d!$C$5:$C$1004))*(C_A01d!E$5:E$1004))+SUM(($C$1=(C_A01d!$B$5:$B$1004))*('By region'!$M60=(C_A01d!$C$5:$C$1004))*(C_A01d!E$5:E$1004))+SUM(($D$1=(C_A01d!$B$5:$B$1004))*('By region'!$M60=(C_A01d!$C$5:$C$1004))*(C_A01d!E$5:E$1004)))</f>
        <v>0.15827340260600001</v>
      </c>
      <c r="E60" s="79">
        <f t="array" ref="E60">(SUM(($B$1=(C_A01d!$B$5:$B$1004))*('By region'!$M60=(C_A01d!$C$5:$C$1004))*(C_A01d!F$5:F$1004))+SUM(($C$1=(C_A01d!$B$5:$B$1004))*('By region'!$M60=(C_A01d!$C$5:$C$1004))*(C_A01d!F$5:F$1004))+SUM(($D$1=(C_A01d!$B$5:$B$1004))*('By region'!$M60=(C_A01d!$C$5:$C$1004))*(C_A01d!F$5:F$1004)))</f>
        <v>0.158575400625</v>
      </c>
      <c r="F60" s="79">
        <f t="array" ref="F60">(SUM(($B$1=(C_A01d!$B$5:$B$1004))*('By region'!$M60=(C_A01d!$C$5:$C$1004))*(C_A01d!G$5:G$1004))+SUM(($C$1=(C_A01d!$B$5:$B$1004))*('By region'!$M60=(C_A01d!$C$5:$C$1004))*(C_A01d!G$5:G$1004))+SUM(($D$1=(C_A01d!$B$5:$B$1004))*('By region'!$M60=(C_A01d!$C$5:$C$1004))*(C_A01d!G$5:G$1004)))</f>
        <v>0.38299867236099999</v>
      </c>
      <c r="G60" s="79">
        <f t="array" ref="G60">(SUM(($B$1=(C_A01d!$B$5:$B$1004))*('By region'!$M60=(C_A01d!$C$5:$C$1004))*(C_A01d!H$5:H$1004))+SUM(($C$1=(C_A01d!$B$5:$B$1004))*('By region'!$M60=(C_A01d!$C$5:$C$1004))*(C_A01d!H$5:H$1004))+SUM(($D$1=(C_A01d!$B$5:$B$1004))*('By region'!$M60=(C_A01d!$C$5:$C$1004))*(C_A01d!H$5:H$1004)))</f>
        <v>0.60440196390800005</v>
      </c>
      <c r="H60" s="79">
        <f t="array" ref="H60">(SUM(($B$1=(C_A01d!$B$5:$B$1004))*('By region'!$M60=(C_A01d!$C$5:$C$1004))*(C_A01d!I$5:I$1004))+SUM(($C$1=(C_A01d!$B$5:$B$1004))*('By region'!$M60=(C_A01d!$C$5:$C$1004))*(C_A01d!I$5:I$1004))+SUM(($D$1=(C_A01d!$B$5:$B$1004))*('By region'!$M60=(C_A01d!$C$5:$C$1004))*(C_A01d!I$5:I$1004)))</f>
        <v>0.823078232415</v>
      </c>
      <c r="I60" s="79">
        <f t="array" ref="I60">(SUM(($B$1=(C_A01d!$B$5:$B$1004))*('By region'!$M60=(C_A01d!$C$5:$C$1004))*(C_A01d!J$5:J$1004))+SUM(($C$1=(C_A01d!$B$5:$B$1004))*('By region'!$M60=(C_A01d!$C$5:$C$1004))*(C_A01d!J$5:J$1004))+SUM(($D$1=(C_A01d!$B$5:$B$1004))*('By region'!$M60=(C_A01d!$C$5:$C$1004))*(C_A01d!J$5:J$1004)))</f>
        <v>1.0417545009219999</v>
      </c>
      <c r="J60" s="79">
        <f t="array" ref="J60">(SUM(($B$1=(C_A01d!$B$5:$B$1004))*('By region'!$M60=(C_A01d!$C$5:$C$1004))*(C_A01d!K$5:K$1004))+SUM(($C$1=(C_A01d!$B$5:$B$1004))*('By region'!$M60=(C_A01d!$C$5:$C$1004))*(C_A01d!K$5:K$1004))+SUM(($D$1=(C_A01d!$B$5:$B$1004))*('By region'!$M60=(C_A01d!$C$5:$C$1004))*(C_A01d!K$5:K$1004)))</f>
        <v>1.2604307694300001</v>
      </c>
      <c r="K60" s="79">
        <f t="array" ref="K60">(SUM(($B$1=(C_A01d!$B$5:$B$1004))*('By region'!$M60=(C_A01d!$C$5:$C$1004))*(C_A01d!L$5:L$1004))+SUM(($C$1=(C_A01d!$B$5:$B$1004))*('By region'!$M60=(C_A01d!$C$5:$C$1004))*(C_A01d!L$5:L$1004))+SUM(($D$1=(C_A01d!$B$5:$B$1004))*('By region'!$M60=(C_A01d!$C$5:$C$1004))*(C_A01d!L$5:L$1004)))</f>
        <v>1.4791070379369999</v>
      </c>
      <c r="M60" s="23" t="s">
        <v>6</v>
      </c>
      <c r="N60" s="23"/>
      <c r="O60" s="23"/>
    </row>
    <row r="61" spans="1:15" x14ac:dyDescent="0.2">
      <c r="B61" s="71" t="s">
        <v>23</v>
      </c>
      <c r="C61" s="72">
        <f t="array" ref="C61">(SUM(($B$1=(C_A01d!$B$5:$B$1004))*('By region'!$M61=(C_A01d!$C$5:$C$1004))*(C_A01d!D$5:D$1004))+SUM(($C$1=(C_A01d!$B$5:$B$1004))*('By region'!$M61=(C_A01d!$C$5:$C$1004))*(C_A01d!D$5:D$1004))+SUM(($D$1=(C_A01d!$B$5:$B$1004))*('By region'!$M61=(C_A01d!$C$5:$C$1004))*(C_A01d!D$5:D$1004)))</f>
        <v>7.7348139548099999</v>
      </c>
      <c r="D61" s="72">
        <f t="array" ref="D61">(SUM(($B$1=(C_A01d!$B$5:$B$1004))*('By region'!$M61=(C_A01d!$C$5:$C$1004))*(C_A01d!E$5:E$1004))+SUM(($C$1=(C_A01d!$B$5:$B$1004))*('By region'!$M61=(C_A01d!$C$5:$C$1004))*(C_A01d!E$5:E$1004))+SUM(($D$1=(C_A01d!$B$5:$B$1004))*('By region'!$M61=(C_A01d!$C$5:$C$1004))*(C_A01d!E$5:E$1004)))</f>
        <v>6.6916199219700001</v>
      </c>
      <c r="E61" s="72">
        <f t="array" ref="E61">(SUM(($B$1=(C_A01d!$B$5:$B$1004))*('By region'!$M61=(C_A01d!$C$5:$C$1004))*(C_A01d!F$5:F$1004))+SUM(($C$1=(C_A01d!$B$5:$B$1004))*('By region'!$M61=(C_A01d!$C$5:$C$1004))*(C_A01d!F$5:F$1004))+SUM(($D$1=(C_A01d!$B$5:$B$1004))*('By region'!$M61=(C_A01d!$C$5:$C$1004))*(C_A01d!F$5:F$1004)))</f>
        <v>7.7348139548099999</v>
      </c>
      <c r="F61" s="72">
        <f t="array" ref="F61">(SUM(($B$1=(C_A01d!$B$5:$B$1004))*('By region'!$M61=(C_A01d!$C$5:$C$1004))*(C_A01d!G$5:G$1004))+SUM(($C$1=(C_A01d!$B$5:$B$1004))*('By region'!$M61=(C_A01d!$C$5:$C$1004))*(C_A01d!G$5:G$1004))+SUM(($D$1=(C_A01d!$B$5:$B$1004))*('By region'!$M61=(C_A01d!$C$5:$C$1004))*(C_A01d!G$5:G$1004)))</f>
        <v>2.6730341326459999</v>
      </c>
      <c r="G61" s="72">
        <f t="array" ref="G61">(SUM(($B$1=(C_A01d!$B$5:$B$1004))*('By region'!$M61=(C_A01d!$C$5:$C$1004))*(C_A01d!H$5:H$1004))+SUM(($C$1=(C_A01d!$B$5:$B$1004))*('By region'!$M61=(C_A01d!$C$5:$C$1004))*(C_A01d!H$5:H$1004))+SUM(($D$1=(C_A01d!$B$5:$B$1004))*('By region'!$M61=(C_A01d!$C$5:$C$1004))*(C_A01d!H$5:H$1004)))</f>
        <v>6.9093535494939999</v>
      </c>
      <c r="H61" s="72">
        <f t="array" ref="H61">(SUM(($B$1=(C_A01d!$B$5:$B$1004))*('By region'!$M61=(C_A01d!$C$5:$C$1004))*(C_A01d!I$5:I$1004))+SUM(($C$1=(C_A01d!$B$5:$B$1004))*('By region'!$M61=(C_A01d!$C$5:$C$1004))*(C_A01d!I$5:I$1004))+SUM(($D$1=(C_A01d!$B$5:$B$1004))*('By region'!$M61=(C_A01d!$C$5:$C$1004))*(C_A01d!I$5:I$1004)))</f>
        <v>7.7348139548099999</v>
      </c>
      <c r="I61" s="72">
        <f t="array" ref="I61">(SUM(($B$1=(C_A01d!$B$5:$B$1004))*('By region'!$M61=(C_A01d!$C$5:$C$1004))*(C_A01d!J$5:J$1004))+SUM(($C$1=(C_A01d!$B$5:$B$1004))*('By region'!$M61=(C_A01d!$C$5:$C$1004))*(C_A01d!J$5:J$1004))+SUM(($D$1=(C_A01d!$B$5:$B$1004))*('By region'!$M61=(C_A01d!$C$5:$C$1004))*(C_A01d!J$5:J$1004)))</f>
        <v>7.7348139548099999</v>
      </c>
      <c r="J61" s="72">
        <f t="array" ref="J61">(SUM(($B$1=(C_A01d!$B$5:$B$1004))*('By region'!$M61=(C_A01d!$C$5:$C$1004))*(C_A01d!K$5:K$1004))+SUM(($C$1=(C_A01d!$B$5:$B$1004))*('By region'!$M61=(C_A01d!$C$5:$C$1004))*(C_A01d!K$5:K$1004))+SUM(($D$1=(C_A01d!$B$5:$B$1004))*('By region'!$M61=(C_A01d!$C$5:$C$1004))*(C_A01d!K$5:K$1004)))</f>
        <v>7.7348139548099999</v>
      </c>
      <c r="K61" s="72">
        <f t="array" ref="K61">(SUM(($B$1=(C_A01d!$B$5:$B$1004))*('By region'!$M61=(C_A01d!$C$5:$C$1004))*(C_A01d!L$5:L$1004))+SUM(($C$1=(C_A01d!$B$5:$B$1004))*('By region'!$M61=(C_A01d!$C$5:$C$1004))*(C_A01d!L$5:L$1004))+SUM(($D$1=(C_A01d!$B$5:$B$1004))*('By region'!$M61=(C_A01d!$C$5:$C$1004))*(C_A01d!L$5:L$1004)))</f>
        <v>7.7348139548099999</v>
      </c>
      <c r="M61" s="21" t="s">
        <v>7</v>
      </c>
    </row>
    <row r="62" spans="1:15" s="18" customFormat="1" x14ac:dyDescent="0.2">
      <c r="B62" s="73" t="s">
        <v>24</v>
      </c>
      <c r="C62" s="79">
        <f t="array" ref="C62">(SUM(($B$1=(C_A01d!$B$5:$B$1004))*('By region'!$M62=(C_A01d!$C$5:$C$1004))*(C_A01d!D$5:D$1004))+SUM(($C$1=(C_A01d!$B$5:$B$1004))*('By region'!$M62=(C_A01d!$C$5:$C$1004))*(C_A01d!D$5:D$1004))+SUM(($D$1=(C_A01d!$B$5:$B$1004))*('By region'!$M62=(C_A01d!$C$5:$C$1004))*(C_A01d!D$5:D$1004)))</f>
        <v>0.80900703379100003</v>
      </c>
      <c r="D62" s="79">
        <f t="array" ref="D62">(SUM(($B$1=(C_A01d!$B$5:$B$1004))*('By region'!$M62=(C_A01d!$C$5:$C$1004))*(C_A01d!E$5:E$1004))+SUM(($C$1=(C_A01d!$B$5:$B$1004))*('By region'!$M62=(C_A01d!$C$5:$C$1004))*(C_A01d!E$5:E$1004))+SUM(($D$1=(C_A01d!$B$5:$B$1004))*('By region'!$M62=(C_A01d!$C$5:$C$1004))*(C_A01d!E$5:E$1004)))</f>
        <v>0.66148151288500001</v>
      </c>
      <c r="E62" s="79">
        <f t="array" ref="E62">(SUM(($B$1=(C_A01d!$B$5:$B$1004))*('By region'!$M62=(C_A01d!$C$5:$C$1004))*(C_A01d!F$5:F$1004))+SUM(($C$1=(C_A01d!$B$5:$B$1004))*('By region'!$M62=(C_A01d!$C$5:$C$1004))*(C_A01d!F$5:F$1004))+SUM(($D$1=(C_A01d!$B$5:$B$1004))*('By region'!$M62=(C_A01d!$C$5:$C$1004))*(C_A01d!F$5:F$1004)))</f>
        <v>0.51395599197899999</v>
      </c>
      <c r="F62" s="79">
        <f t="array" ref="F62">(SUM(($B$1=(C_A01d!$B$5:$B$1004))*('By region'!$M62=(C_A01d!$C$5:$C$1004))*(C_A01d!G$5:G$1004))+SUM(($C$1=(C_A01d!$B$5:$B$1004))*('By region'!$M62=(C_A01d!$C$5:$C$1004))*(C_A01d!G$5:G$1004))+SUM(($D$1=(C_A01d!$B$5:$B$1004))*('By region'!$M62=(C_A01d!$C$5:$C$1004))*(C_A01d!G$5:G$1004)))</f>
        <v>0.41663998768600002</v>
      </c>
      <c r="G62" s="79">
        <f t="array" ref="G62">(SUM(($B$1=(C_A01d!$B$5:$B$1004))*('By region'!$M62=(C_A01d!$C$5:$C$1004))*(C_A01d!H$5:H$1004))+SUM(($C$1=(C_A01d!$B$5:$B$1004))*('By region'!$M62=(C_A01d!$C$5:$C$1004))*(C_A01d!H$5:H$1004))+SUM(($D$1=(C_A01d!$B$5:$B$1004))*('By region'!$M62=(C_A01d!$C$5:$C$1004))*(C_A01d!H$5:H$1004)))</f>
        <v>0.32098738848199998</v>
      </c>
      <c r="H62" s="79">
        <f t="array" ref="H62">(SUM(($B$1=(C_A01d!$B$5:$B$1004))*('By region'!$M62=(C_A01d!$C$5:$C$1004))*(C_A01d!I$5:I$1004))+SUM(($C$1=(C_A01d!$B$5:$B$1004))*('By region'!$M62=(C_A01d!$C$5:$C$1004))*(C_A01d!I$5:I$1004))+SUM(($D$1=(C_A01d!$B$5:$B$1004))*('By region'!$M62=(C_A01d!$C$5:$C$1004))*(C_A01d!I$5:I$1004)))</f>
        <v>0.27567292222599998</v>
      </c>
      <c r="I62" s="79">
        <f t="array" ref="I62">(SUM(($B$1=(C_A01d!$B$5:$B$1004))*('By region'!$M62=(C_A01d!$C$5:$C$1004))*(C_A01d!J$5:J$1004))+SUM(($C$1=(C_A01d!$B$5:$B$1004))*('By region'!$M62=(C_A01d!$C$5:$C$1004))*(C_A01d!J$5:J$1004))+SUM(($D$1=(C_A01d!$B$5:$B$1004))*('By region'!$M62=(C_A01d!$C$5:$C$1004))*(C_A01d!J$5:J$1004)))</f>
        <v>0.23035845597099999</v>
      </c>
      <c r="J62" s="79">
        <f t="array" ref="J62">(SUM(($B$1=(C_A01d!$B$5:$B$1004))*('By region'!$M62=(C_A01d!$C$5:$C$1004))*(C_A01d!K$5:K$1004))+SUM(($C$1=(C_A01d!$B$5:$B$1004))*('By region'!$M62=(C_A01d!$C$5:$C$1004))*(C_A01d!K$5:K$1004))+SUM(($D$1=(C_A01d!$B$5:$B$1004))*('By region'!$M62=(C_A01d!$C$5:$C$1004))*(C_A01d!K$5:K$1004)))</f>
        <v>0.185043989715</v>
      </c>
      <c r="K62" s="79">
        <f t="array" ref="K62">(SUM(($B$1=(C_A01d!$B$5:$B$1004))*('By region'!$M62=(C_A01d!$C$5:$C$1004))*(C_A01d!L$5:L$1004))+SUM(($C$1=(C_A01d!$B$5:$B$1004))*('By region'!$M62=(C_A01d!$C$5:$C$1004))*(C_A01d!L$5:L$1004))+SUM(($D$1=(C_A01d!$B$5:$B$1004))*('By region'!$M62=(C_A01d!$C$5:$C$1004))*(C_A01d!L$5:L$1004)))</f>
        <v>0.13972952346</v>
      </c>
      <c r="M62" s="23" t="s">
        <v>8</v>
      </c>
      <c r="N62" s="23"/>
      <c r="O62" s="23"/>
    </row>
    <row r="63" spans="1:15" x14ac:dyDescent="0.2">
      <c r="B63" s="71" t="s">
        <v>25</v>
      </c>
      <c r="C63" s="72">
        <f>C64+C65</f>
        <v>0.36586757990899998</v>
      </c>
      <c r="D63" s="72">
        <f t="shared" ref="D63:K63" si="7">D64+D65</f>
        <v>0.33240401518700002</v>
      </c>
      <c r="E63" s="72">
        <f t="shared" si="7"/>
        <v>0.29894045046500001</v>
      </c>
      <c r="F63" s="72">
        <f t="shared" si="7"/>
        <v>0.27159828170900002</v>
      </c>
      <c r="G63" s="72">
        <f t="shared" si="7"/>
        <v>0.24425611295399999</v>
      </c>
      <c r="H63" s="72">
        <f t="shared" si="7"/>
        <v>0.22395891675499999</v>
      </c>
      <c r="I63" s="72">
        <f t="shared" si="7"/>
        <v>2.293812864335</v>
      </c>
      <c r="J63" s="72">
        <f t="shared" si="7"/>
        <v>6.4775561941379998</v>
      </c>
      <c r="K63" s="72">
        <f t="shared" si="7"/>
        <v>14.913086126455001</v>
      </c>
    </row>
    <row r="64" spans="1:15" s="18" customFormat="1" x14ac:dyDescent="0.2">
      <c r="B64" s="74" t="s">
        <v>115</v>
      </c>
      <c r="C64" s="79">
        <f t="array" ref="C64">(SUM(($B$1=(C_A01d!$B$5:$B$1004))*('By region'!$M64=(C_A01d!$C$5:$C$1004))*(C_A01d!D$5:D$1004))+SUM(($C$1=(C_A01d!$B$5:$B$1004))*('By region'!$M64=(C_A01d!$C$5:$C$1004))*(C_A01d!D$5:D$1004))+SUM(($D$1=(C_A01d!$B$5:$B$1004))*('By region'!$M64=(C_A01d!$C$5:$C$1004))*(C_A01d!D$5:D$1004)))</f>
        <v>0</v>
      </c>
      <c r="D64" s="79">
        <f t="array" ref="D64">(SUM(($B$1=(C_A01d!$B$5:$B$1004))*('By region'!$M64=(C_A01d!$C$5:$C$1004))*(C_A01d!E$5:E$1004))+SUM(($C$1=(C_A01d!$B$5:$B$1004))*('By region'!$M64=(C_A01d!$C$5:$C$1004))*(C_A01d!E$5:E$1004))+SUM(($D$1=(C_A01d!$B$5:$B$1004))*('By region'!$M64=(C_A01d!$C$5:$C$1004))*(C_A01d!E$5:E$1004)))</f>
        <v>0</v>
      </c>
      <c r="E64" s="79">
        <f t="array" ref="E64">(SUM(($B$1=(C_A01d!$B$5:$B$1004))*('By region'!$M64=(C_A01d!$C$5:$C$1004))*(C_A01d!F$5:F$1004))+SUM(($C$1=(C_A01d!$B$5:$B$1004))*('By region'!$M64=(C_A01d!$C$5:$C$1004))*(C_A01d!F$5:F$1004))+SUM(($D$1=(C_A01d!$B$5:$B$1004))*('By region'!$M64=(C_A01d!$C$5:$C$1004))*(C_A01d!F$5:F$1004)))</f>
        <v>0</v>
      </c>
      <c r="F64" s="79">
        <f t="array" ref="F64">(SUM(($B$1=(C_A01d!$B$5:$B$1004))*('By region'!$M64=(C_A01d!$C$5:$C$1004))*(C_A01d!G$5:G$1004))+SUM(($C$1=(C_A01d!$B$5:$B$1004))*('By region'!$M64=(C_A01d!$C$5:$C$1004))*(C_A01d!G$5:G$1004))+SUM(($D$1=(C_A01d!$B$5:$B$1004))*('By region'!$M64=(C_A01d!$C$5:$C$1004))*(C_A01d!G$5:G$1004)))</f>
        <v>0</v>
      </c>
      <c r="G64" s="79">
        <f t="array" ref="G64">(SUM(($B$1=(C_A01d!$B$5:$B$1004))*('By region'!$M64=(C_A01d!$C$5:$C$1004))*(C_A01d!H$5:H$1004))+SUM(($C$1=(C_A01d!$B$5:$B$1004))*('By region'!$M64=(C_A01d!$C$5:$C$1004))*(C_A01d!H$5:H$1004))+SUM(($D$1=(C_A01d!$B$5:$B$1004))*('By region'!$M64=(C_A01d!$C$5:$C$1004))*(C_A01d!H$5:H$1004)))</f>
        <v>0</v>
      </c>
      <c r="H64" s="79">
        <f t="array" ref="H64">(SUM(($B$1=(C_A01d!$B$5:$B$1004))*('By region'!$M64=(C_A01d!$C$5:$C$1004))*(C_A01d!I$5:I$1004))+SUM(($C$1=(C_A01d!$B$5:$B$1004))*('By region'!$M64=(C_A01d!$C$5:$C$1004))*(C_A01d!I$5:I$1004))+SUM(($D$1=(C_A01d!$B$5:$B$1004))*('By region'!$M64=(C_A01d!$C$5:$C$1004))*(C_A01d!I$5:I$1004)))</f>
        <v>0</v>
      </c>
      <c r="I64" s="79">
        <f t="array" ref="I64">(SUM(($B$1=(C_A01d!$B$5:$B$1004))*('By region'!$M64=(C_A01d!$C$5:$C$1004))*(C_A01d!J$5:J$1004))+SUM(($C$1=(C_A01d!$B$5:$B$1004))*('By region'!$M64=(C_A01d!$C$5:$C$1004))*(C_A01d!J$5:J$1004))+SUM(($D$1=(C_A01d!$B$5:$B$1004))*('By region'!$M64=(C_A01d!$C$5:$C$1004))*(C_A01d!J$5:J$1004)))</f>
        <v>2.0901511437789999</v>
      </c>
      <c r="J64" s="79">
        <f t="array" ref="J64">(SUM(($B$1=(C_A01d!$B$5:$B$1004))*('By region'!$M64=(C_A01d!$C$5:$C$1004))*(C_A01d!K$5:K$1004))+SUM(($C$1=(C_A01d!$B$5:$B$1004))*('By region'!$M64=(C_A01d!$C$5:$C$1004))*(C_A01d!K$5:K$1004))+SUM(($D$1=(C_A01d!$B$5:$B$1004))*('By region'!$M64=(C_A01d!$C$5:$C$1004))*(C_A01d!K$5:K$1004)))</f>
        <v>6.2941916697810001</v>
      </c>
      <c r="K64" s="79">
        <f t="array" ref="K64">(SUM(($B$1=(C_A01d!$B$5:$B$1004))*('By region'!$M64=(C_A01d!$C$5:$C$1004))*(C_A01d!L$5:L$1004))+SUM(($C$1=(C_A01d!$B$5:$B$1004))*('By region'!$M64=(C_A01d!$C$5:$C$1004))*(C_A01d!L$5:L$1004))+SUM(($D$1=(C_A01d!$B$5:$B$1004))*('By region'!$M64=(C_A01d!$C$5:$C$1004))*(C_A01d!L$5:L$1004)))</f>
        <v>14.750018798297001</v>
      </c>
      <c r="M64" s="23" t="s">
        <v>119</v>
      </c>
      <c r="N64" s="23"/>
      <c r="O64" s="23"/>
    </row>
    <row r="65" spans="1:15" x14ac:dyDescent="0.2">
      <c r="B65" s="75" t="s">
        <v>116</v>
      </c>
      <c r="C65" s="72">
        <f t="array" ref="C65">(SUM(($B$1=(C_A01d!$B$5:$B$1004))*('By region'!$M65=(C_A01d!$C$5:$C$1004))*(C_A01d!D$5:D$1004))+SUM(($C$1=(C_A01d!$B$5:$B$1004))*('By region'!$M65=(C_A01d!$C$5:$C$1004))*(C_A01d!D$5:D$1004))+SUM(($D$1=(C_A01d!$B$5:$B$1004))*('By region'!$M65=(C_A01d!$C$5:$C$1004))*(C_A01d!D$5:D$1004)))</f>
        <v>0.36586757990899998</v>
      </c>
      <c r="D65" s="72">
        <f t="array" ref="D65">(SUM(($B$1=(C_A01d!$B$5:$B$1004))*('By region'!$M65=(C_A01d!$C$5:$C$1004))*(C_A01d!E$5:E$1004))+SUM(($C$1=(C_A01d!$B$5:$B$1004))*('By region'!$M65=(C_A01d!$C$5:$C$1004))*(C_A01d!E$5:E$1004))+SUM(($D$1=(C_A01d!$B$5:$B$1004))*('By region'!$M65=(C_A01d!$C$5:$C$1004))*(C_A01d!E$5:E$1004)))</f>
        <v>0.33240401518700002</v>
      </c>
      <c r="E65" s="72">
        <f t="array" ref="E65">(SUM(($B$1=(C_A01d!$B$5:$B$1004))*('By region'!$M65=(C_A01d!$C$5:$C$1004))*(C_A01d!F$5:F$1004))+SUM(($C$1=(C_A01d!$B$5:$B$1004))*('By region'!$M65=(C_A01d!$C$5:$C$1004))*(C_A01d!F$5:F$1004))+SUM(($D$1=(C_A01d!$B$5:$B$1004))*('By region'!$M65=(C_A01d!$C$5:$C$1004))*(C_A01d!F$5:F$1004)))</f>
        <v>0.29894045046500001</v>
      </c>
      <c r="F65" s="72">
        <f t="array" ref="F65">(SUM(($B$1=(C_A01d!$B$5:$B$1004))*('By region'!$M65=(C_A01d!$C$5:$C$1004))*(C_A01d!G$5:G$1004))+SUM(($C$1=(C_A01d!$B$5:$B$1004))*('By region'!$M65=(C_A01d!$C$5:$C$1004))*(C_A01d!G$5:G$1004))+SUM(($D$1=(C_A01d!$B$5:$B$1004))*('By region'!$M65=(C_A01d!$C$5:$C$1004))*(C_A01d!G$5:G$1004)))</f>
        <v>0.27159828170900002</v>
      </c>
      <c r="G65" s="72">
        <f t="array" ref="G65">(SUM(($B$1=(C_A01d!$B$5:$B$1004))*('By region'!$M65=(C_A01d!$C$5:$C$1004))*(C_A01d!H$5:H$1004))+SUM(($C$1=(C_A01d!$B$5:$B$1004))*('By region'!$M65=(C_A01d!$C$5:$C$1004))*(C_A01d!H$5:H$1004))+SUM(($D$1=(C_A01d!$B$5:$B$1004))*('By region'!$M65=(C_A01d!$C$5:$C$1004))*(C_A01d!H$5:H$1004)))</f>
        <v>0.24425611295399999</v>
      </c>
      <c r="H65" s="72">
        <f t="array" ref="H65">(SUM(($B$1=(C_A01d!$B$5:$B$1004))*('By region'!$M65=(C_A01d!$C$5:$C$1004))*(C_A01d!I$5:I$1004))+SUM(($C$1=(C_A01d!$B$5:$B$1004))*('By region'!$M65=(C_A01d!$C$5:$C$1004))*(C_A01d!I$5:I$1004))+SUM(($D$1=(C_A01d!$B$5:$B$1004))*('By region'!$M65=(C_A01d!$C$5:$C$1004))*(C_A01d!I$5:I$1004)))</f>
        <v>0.22395891675499999</v>
      </c>
      <c r="I65" s="72">
        <f t="array" ref="I65">(SUM(($B$1=(C_A01d!$B$5:$B$1004))*('By region'!$M65=(C_A01d!$C$5:$C$1004))*(C_A01d!J$5:J$1004))+SUM(($C$1=(C_A01d!$B$5:$B$1004))*('By region'!$M65=(C_A01d!$C$5:$C$1004))*(C_A01d!J$5:J$1004))+SUM(($D$1=(C_A01d!$B$5:$B$1004))*('By region'!$M65=(C_A01d!$C$5:$C$1004))*(C_A01d!J$5:J$1004)))</f>
        <v>0.20366172055599999</v>
      </c>
      <c r="J65" s="72">
        <f t="array" ref="J65">(SUM(($B$1=(C_A01d!$B$5:$B$1004))*('By region'!$M65=(C_A01d!$C$5:$C$1004))*(C_A01d!K$5:K$1004))+SUM(($C$1=(C_A01d!$B$5:$B$1004))*('By region'!$M65=(C_A01d!$C$5:$C$1004))*(C_A01d!K$5:K$1004))+SUM(($D$1=(C_A01d!$B$5:$B$1004))*('By region'!$M65=(C_A01d!$C$5:$C$1004))*(C_A01d!K$5:K$1004)))</f>
        <v>0.18336452435700001</v>
      </c>
      <c r="K65" s="72">
        <f t="array" ref="K65">(SUM(($B$1=(C_A01d!$B$5:$B$1004))*('By region'!$M65=(C_A01d!$C$5:$C$1004))*(C_A01d!L$5:L$1004))+SUM(($C$1=(C_A01d!$B$5:$B$1004))*('By region'!$M65=(C_A01d!$C$5:$C$1004))*(C_A01d!L$5:L$1004))+SUM(($D$1=(C_A01d!$B$5:$B$1004))*('By region'!$M65=(C_A01d!$C$5:$C$1004))*(C_A01d!L$5:L$1004)))</f>
        <v>0.16306732815800001</v>
      </c>
      <c r="M65" s="21" t="s">
        <v>120</v>
      </c>
    </row>
    <row r="66" spans="1:15" s="18" customFormat="1" x14ac:dyDescent="0.2">
      <c r="B66" s="73" t="s">
        <v>26</v>
      </c>
      <c r="C66" s="79">
        <f t="array" ref="C66">(SUM(($B$1=(C_A01d!$B$5:$B$1004))*('By region'!$M66=(C_A01d!$C$5:$C$1004))*(C_A01d!D$5:D$1004))+SUM(($C$1=(C_A01d!$B$5:$B$1004))*('By region'!$M66=(C_A01d!$C$5:$C$1004))*(C_A01d!D$5:D$1004))+SUM(($D$1=(C_A01d!$B$5:$B$1004))*('By region'!$M66=(C_A01d!$C$5:$C$1004))*(C_A01d!D$5:D$1004)))</f>
        <v>0</v>
      </c>
      <c r="D66" s="79">
        <f t="array" ref="D66">(SUM(($B$1=(C_A01d!$B$5:$B$1004))*('By region'!$M66=(C_A01d!$C$5:$C$1004))*(C_A01d!E$5:E$1004))+SUM(($C$1=(C_A01d!$B$5:$B$1004))*('By region'!$M66=(C_A01d!$C$5:$C$1004))*(C_A01d!E$5:E$1004))+SUM(($D$1=(C_A01d!$B$5:$B$1004))*('By region'!$M66=(C_A01d!$C$5:$C$1004))*(C_A01d!E$5:E$1004)))</f>
        <v>0</v>
      </c>
      <c r="E66" s="79">
        <f t="array" ref="E66">(SUM(($B$1=(C_A01d!$B$5:$B$1004))*('By region'!$M66=(C_A01d!$C$5:$C$1004))*(C_A01d!F$5:F$1004))+SUM(($C$1=(C_A01d!$B$5:$B$1004))*('By region'!$M66=(C_A01d!$C$5:$C$1004))*(C_A01d!F$5:F$1004))+SUM(($D$1=(C_A01d!$B$5:$B$1004))*('By region'!$M66=(C_A01d!$C$5:$C$1004))*(C_A01d!F$5:F$1004)))</f>
        <v>0</v>
      </c>
      <c r="F66" s="79">
        <f t="array" ref="F66">(SUM(($B$1=(C_A01d!$B$5:$B$1004))*('By region'!$M66=(C_A01d!$C$5:$C$1004))*(C_A01d!G$5:G$1004))+SUM(($C$1=(C_A01d!$B$5:$B$1004))*('By region'!$M66=(C_A01d!$C$5:$C$1004))*(C_A01d!G$5:G$1004))+SUM(($D$1=(C_A01d!$B$5:$B$1004))*('By region'!$M66=(C_A01d!$C$5:$C$1004))*(C_A01d!G$5:G$1004)))</f>
        <v>0</v>
      </c>
      <c r="G66" s="79">
        <f t="array" ref="G66">(SUM(($B$1=(C_A01d!$B$5:$B$1004))*('By region'!$M66=(C_A01d!$C$5:$C$1004))*(C_A01d!H$5:H$1004))+SUM(($C$1=(C_A01d!$B$5:$B$1004))*('By region'!$M66=(C_A01d!$C$5:$C$1004))*(C_A01d!H$5:H$1004))+SUM(($D$1=(C_A01d!$B$5:$B$1004))*('By region'!$M66=(C_A01d!$C$5:$C$1004))*(C_A01d!H$5:H$1004)))</f>
        <v>0</v>
      </c>
      <c r="H66" s="79">
        <f t="array" ref="H66">(SUM(($B$1=(C_A01d!$B$5:$B$1004))*('By region'!$M66=(C_A01d!$C$5:$C$1004))*(C_A01d!I$5:I$1004))+SUM(($C$1=(C_A01d!$B$5:$B$1004))*('By region'!$M66=(C_A01d!$C$5:$C$1004))*(C_A01d!I$5:I$1004))+SUM(($D$1=(C_A01d!$B$5:$B$1004))*('By region'!$M66=(C_A01d!$C$5:$C$1004))*(C_A01d!I$5:I$1004)))</f>
        <v>0</v>
      </c>
      <c r="I66" s="79">
        <f t="array" ref="I66">(SUM(($B$1=(C_A01d!$B$5:$B$1004))*('By region'!$M66=(C_A01d!$C$5:$C$1004))*(C_A01d!J$5:J$1004))+SUM(($C$1=(C_A01d!$B$5:$B$1004))*('By region'!$M66=(C_A01d!$C$5:$C$1004))*(C_A01d!J$5:J$1004))+SUM(($D$1=(C_A01d!$B$5:$B$1004))*('By region'!$M66=(C_A01d!$C$5:$C$1004))*(C_A01d!J$5:J$1004)))</f>
        <v>0</v>
      </c>
      <c r="J66" s="79">
        <f t="array" ref="J66">(SUM(($B$1=(C_A01d!$B$5:$B$1004))*('By region'!$M66=(C_A01d!$C$5:$C$1004))*(C_A01d!K$5:K$1004))+SUM(($C$1=(C_A01d!$B$5:$B$1004))*('By region'!$M66=(C_A01d!$C$5:$C$1004))*(C_A01d!K$5:K$1004))+SUM(($D$1=(C_A01d!$B$5:$B$1004))*('By region'!$M66=(C_A01d!$C$5:$C$1004))*(C_A01d!K$5:K$1004)))</f>
        <v>0</v>
      </c>
      <c r="K66" s="79">
        <f t="array" ref="K66">(SUM(($B$1=(C_A01d!$B$5:$B$1004))*('By region'!$M66=(C_A01d!$C$5:$C$1004))*(C_A01d!L$5:L$1004))+SUM(($C$1=(C_A01d!$B$5:$B$1004))*('By region'!$M66=(C_A01d!$C$5:$C$1004))*(C_A01d!L$5:L$1004))+SUM(($D$1=(C_A01d!$B$5:$B$1004))*('By region'!$M66=(C_A01d!$C$5:$C$1004))*(C_A01d!L$5:L$1004)))</f>
        <v>0</v>
      </c>
      <c r="M66" s="23" t="s">
        <v>16</v>
      </c>
      <c r="N66" s="23"/>
      <c r="O66" s="23"/>
    </row>
    <row r="67" spans="1:15" x14ac:dyDescent="0.2">
      <c r="B67" s="71" t="s">
        <v>27</v>
      </c>
      <c r="C67" s="72">
        <f>C68+C69</f>
        <v>3.0479452054789999</v>
      </c>
      <c r="D67" s="72">
        <f t="shared" ref="D67:K67" si="8">D68+D69</f>
        <v>3.3320770568019999</v>
      </c>
      <c r="E67" s="72">
        <f t="shared" si="8"/>
        <v>5.7127531022650002</v>
      </c>
      <c r="F67" s="72">
        <f t="shared" si="8"/>
        <v>10.834080836449001</v>
      </c>
      <c r="G67" s="72">
        <f t="shared" si="8"/>
        <v>21.365267441690001</v>
      </c>
      <c r="H67" s="72">
        <f t="shared" si="8"/>
        <v>22.724714752452002</v>
      </c>
      <c r="I67" s="72">
        <f t="shared" si="8"/>
        <v>24.084162063214002</v>
      </c>
      <c r="J67" s="72">
        <f t="shared" si="8"/>
        <v>25.443609373974997</v>
      </c>
      <c r="K67" s="72">
        <f t="shared" si="8"/>
        <v>20.992393860884</v>
      </c>
    </row>
    <row r="68" spans="1:15" s="18" customFormat="1" x14ac:dyDescent="0.2">
      <c r="B68" s="74" t="s">
        <v>117</v>
      </c>
      <c r="C68" s="79">
        <f t="array" ref="C68">(SUM(($B$1=(C_A01d!$B$5:$B$1004))*('By region'!$M68=(C_A01d!$C$5:$C$1004))*(C_A01d!D$5:D$1004))+SUM(($C$1=(C_A01d!$B$5:$B$1004))*('By region'!$M68=(C_A01d!$C$5:$C$1004))*(C_A01d!D$5:D$1004))+SUM(($D$1=(C_A01d!$B$5:$B$1004))*('By region'!$M68=(C_A01d!$C$5:$C$1004))*(C_A01d!D$5:D$1004)))</f>
        <v>3.0479452054789999</v>
      </c>
      <c r="D68" s="79">
        <f t="array" ref="D68">(SUM(($B$1=(C_A01d!$B$5:$B$1004))*('By region'!$M68=(C_A01d!$C$5:$C$1004))*(C_A01d!E$5:E$1004))+SUM(($C$1=(C_A01d!$B$5:$B$1004))*('By region'!$M68=(C_A01d!$C$5:$C$1004))*(C_A01d!E$5:E$1004))+SUM(($D$1=(C_A01d!$B$5:$B$1004))*('By region'!$M68=(C_A01d!$C$5:$C$1004))*(C_A01d!E$5:E$1004)))</f>
        <v>2.76916917488</v>
      </c>
      <c r="E68" s="79">
        <f t="array" ref="E68">(SUM(($B$1=(C_A01d!$B$5:$B$1004))*('By region'!$M68=(C_A01d!$C$5:$C$1004))*(C_A01d!F$5:F$1004))+SUM(($C$1=(C_A01d!$B$5:$B$1004))*('By region'!$M68=(C_A01d!$C$5:$C$1004))*(C_A01d!F$5:F$1004))+SUM(($D$1=(C_A01d!$B$5:$B$1004))*('By region'!$M68=(C_A01d!$C$5:$C$1004))*(C_A01d!F$5:F$1004)))</f>
        <v>2.4903931442810001</v>
      </c>
      <c r="F68" s="79">
        <f t="array" ref="F68">(SUM(($B$1=(C_A01d!$B$5:$B$1004))*('By region'!$M68=(C_A01d!$C$5:$C$1004))*(C_A01d!G$5:G$1004))+SUM(($C$1=(C_A01d!$B$5:$B$1004))*('By region'!$M68=(C_A01d!$C$5:$C$1004))*(C_A01d!G$5:G$1004))+SUM(($D$1=(C_A01d!$B$5:$B$1004))*('By region'!$M68=(C_A01d!$C$5:$C$1004))*(C_A01d!G$5:G$1004)))</f>
        <v>2.2626128304659998</v>
      </c>
      <c r="G68" s="79">
        <f t="array" ref="G68">(SUM(($B$1=(C_A01d!$B$5:$B$1004))*('By region'!$M68=(C_A01d!$C$5:$C$1004))*(C_A01d!H$5:H$1004))+SUM(($C$1=(C_A01d!$B$5:$B$1004))*('By region'!$M68=(C_A01d!$C$5:$C$1004))*(C_A01d!H$5:H$1004))+SUM(($D$1=(C_A01d!$B$5:$B$1004))*('By region'!$M68=(C_A01d!$C$5:$C$1004))*(C_A01d!H$5:H$1004)))</f>
        <v>2.034832516651</v>
      </c>
      <c r="H68" s="79">
        <f t="array" ref="H68">(SUM(($B$1=(C_A01d!$B$5:$B$1004))*('By region'!$M68=(C_A01d!$C$5:$C$1004))*(C_A01d!I$5:I$1004))+SUM(($C$1=(C_A01d!$B$5:$B$1004))*('By region'!$M68=(C_A01d!$C$5:$C$1004))*(C_A01d!I$5:I$1004))+SUM(($D$1=(C_A01d!$B$5:$B$1004))*('By region'!$M68=(C_A01d!$C$5:$C$1004))*(C_A01d!I$5:I$1004)))</f>
        <v>1.865741989814</v>
      </c>
      <c r="I68" s="79">
        <f t="array" ref="I68">(SUM(($B$1=(C_A01d!$B$5:$B$1004))*('By region'!$M68=(C_A01d!$C$5:$C$1004))*(C_A01d!J$5:J$1004))+SUM(($C$1=(C_A01d!$B$5:$B$1004))*('By region'!$M68=(C_A01d!$C$5:$C$1004))*(C_A01d!J$5:J$1004))+SUM(($D$1=(C_A01d!$B$5:$B$1004))*('By region'!$M68=(C_A01d!$C$5:$C$1004))*(C_A01d!J$5:J$1004)))</f>
        <v>1.696651462977</v>
      </c>
      <c r="J68" s="79">
        <f t="array" ref="J68">(SUM(($B$1=(C_A01d!$B$5:$B$1004))*('By region'!$M68=(C_A01d!$C$5:$C$1004))*(C_A01d!K$5:K$1004))+SUM(($C$1=(C_A01d!$B$5:$B$1004))*('By region'!$M68=(C_A01d!$C$5:$C$1004))*(C_A01d!K$5:K$1004))+SUM(($D$1=(C_A01d!$B$5:$B$1004))*('By region'!$M68=(C_A01d!$C$5:$C$1004))*(C_A01d!K$5:K$1004)))</f>
        <v>1.52756093614</v>
      </c>
      <c r="K68" s="79">
        <f t="array" ref="K68">(SUM(($B$1=(C_A01d!$B$5:$B$1004))*('By region'!$M68=(C_A01d!$C$5:$C$1004))*(C_A01d!L$5:L$1004))+SUM(($C$1=(C_A01d!$B$5:$B$1004))*('By region'!$M68=(C_A01d!$C$5:$C$1004))*(C_A01d!L$5:L$1004))+SUM(($D$1=(C_A01d!$B$5:$B$1004))*('By region'!$M68=(C_A01d!$C$5:$C$1004))*(C_A01d!L$5:L$1004)))</f>
        <v>1.358470409303</v>
      </c>
      <c r="M68" s="23" t="s">
        <v>122</v>
      </c>
      <c r="N68" s="23"/>
      <c r="O68" s="23"/>
    </row>
    <row r="69" spans="1:15" x14ac:dyDescent="0.2">
      <c r="B69" s="75" t="s">
        <v>118</v>
      </c>
      <c r="C69" s="72">
        <f t="array" ref="C69">(SUM(($B$1=(C_A01d!$B$5:$B$1004))*('By region'!$M69=(C_A01d!$C$5:$C$1004))*(C_A01d!D$5:D$1004))+SUM(($C$1=(C_A01d!$B$5:$B$1004))*('By region'!$M69=(C_A01d!$C$5:$C$1004))*(C_A01d!D$5:D$1004))+SUM(($D$1=(C_A01d!$B$5:$B$1004))*('By region'!$M69=(C_A01d!$C$5:$C$1004))*(C_A01d!D$5:D$1004)))</f>
        <v>0</v>
      </c>
      <c r="D69" s="72">
        <f t="array" ref="D69">(SUM(($B$1=(C_A01d!$B$5:$B$1004))*('By region'!$M69=(C_A01d!$C$5:$C$1004))*(C_A01d!E$5:E$1004))+SUM(($C$1=(C_A01d!$B$5:$B$1004))*('By region'!$M69=(C_A01d!$C$5:$C$1004))*(C_A01d!E$5:E$1004))+SUM(($D$1=(C_A01d!$B$5:$B$1004))*('By region'!$M69=(C_A01d!$C$5:$C$1004))*(C_A01d!E$5:E$1004)))</f>
        <v>0.56290788192200003</v>
      </c>
      <c r="E69" s="72">
        <f t="array" ref="E69">(SUM(($B$1=(C_A01d!$B$5:$B$1004))*('By region'!$M69=(C_A01d!$C$5:$C$1004))*(C_A01d!F$5:F$1004))+SUM(($C$1=(C_A01d!$B$5:$B$1004))*('By region'!$M69=(C_A01d!$C$5:$C$1004))*(C_A01d!F$5:F$1004))+SUM(($D$1=(C_A01d!$B$5:$B$1004))*('By region'!$M69=(C_A01d!$C$5:$C$1004))*(C_A01d!F$5:F$1004)))</f>
        <v>3.2223599579840001</v>
      </c>
      <c r="F69" s="72">
        <f t="array" ref="F69">(SUM(($B$1=(C_A01d!$B$5:$B$1004))*('By region'!$M69=(C_A01d!$C$5:$C$1004))*(C_A01d!G$5:G$1004))+SUM(($C$1=(C_A01d!$B$5:$B$1004))*('By region'!$M69=(C_A01d!$C$5:$C$1004))*(C_A01d!G$5:G$1004))+SUM(($D$1=(C_A01d!$B$5:$B$1004))*('By region'!$M69=(C_A01d!$C$5:$C$1004))*(C_A01d!G$5:G$1004)))</f>
        <v>8.5714680059830002</v>
      </c>
      <c r="G69" s="72">
        <f t="array" ref="G69">(SUM(($B$1=(C_A01d!$B$5:$B$1004))*('By region'!$M69=(C_A01d!$C$5:$C$1004))*(C_A01d!H$5:H$1004))+SUM(($C$1=(C_A01d!$B$5:$B$1004))*('By region'!$M69=(C_A01d!$C$5:$C$1004))*(C_A01d!H$5:H$1004))+SUM(($D$1=(C_A01d!$B$5:$B$1004))*('By region'!$M69=(C_A01d!$C$5:$C$1004))*(C_A01d!H$5:H$1004)))</f>
        <v>19.330434925039</v>
      </c>
      <c r="H69" s="72">
        <f t="array" ref="H69">(SUM(($B$1=(C_A01d!$B$5:$B$1004))*('By region'!$M69=(C_A01d!$C$5:$C$1004))*(C_A01d!I$5:I$1004))+SUM(($C$1=(C_A01d!$B$5:$B$1004))*('By region'!$M69=(C_A01d!$C$5:$C$1004))*(C_A01d!I$5:I$1004))+SUM(($D$1=(C_A01d!$B$5:$B$1004))*('By region'!$M69=(C_A01d!$C$5:$C$1004))*(C_A01d!I$5:I$1004)))</f>
        <v>20.858972762638</v>
      </c>
      <c r="I69" s="72">
        <f t="array" ref="I69">(SUM(($B$1=(C_A01d!$B$5:$B$1004))*('By region'!$M69=(C_A01d!$C$5:$C$1004))*(C_A01d!J$5:J$1004))+SUM(($C$1=(C_A01d!$B$5:$B$1004))*('By region'!$M69=(C_A01d!$C$5:$C$1004))*(C_A01d!J$5:J$1004))+SUM(($D$1=(C_A01d!$B$5:$B$1004))*('By region'!$M69=(C_A01d!$C$5:$C$1004))*(C_A01d!J$5:J$1004)))</f>
        <v>22.387510600237</v>
      </c>
      <c r="J69" s="72">
        <f t="array" ref="J69">(SUM(($B$1=(C_A01d!$B$5:$B$1004))*('By region'!$M69=(C_A01d!$C$5:$C$1004))*(C_A01d!K$5:K$1004))+SUM(($C$1=(C_A01d!$B$5:$B$1004))*('By region'!$M69=(C_A01d!$C$5:$C$1004))*(C_A01d!K$5:K$1004))+SUM(($D$1=(C_A01d!$B$5:$B$1004))*('By region'!$M69=(C_A01d!$C$5:$C$1004))*(C_A01d!K$5:K$1004)))</f>
        <v>23.916048437834998</v>
      </c>
      <c r="K69" s="72">
        <f t="array" ref="K69">(SUM(($B$1=(C_A01d!$B$5:$B$1004))*('By region'!$M69=(C_A01d!$C$5:$C$1004))*(C_A01d!L$5:L$1004))+SUM(($C$1=(C_A01d!$B$5:$B$1004))*('By region'!$M69=(C_A01d!$C$5:$C$1004))*(C_A01d!L$5:L$1004))+SUM(($D$1=(C_A01d!$B$5:$B$1004))*('By region'!$M69=(C_A01d!$C$5:$C$1004))*(C_A01d!L$5:L$1004)))</f>
        <v>19.633923451581001</v>
      </c>
      <c r="M69" s="21" t="s">
        <v>121</v>
      </c>
    </row>
    <row r="70" spans="1:15" s="18" customFormat="1" ht="16" thickBot="1" x14ac:dyDescent="0.25">
      <c r="B70" s="111" t="s">
        <v>28</v>
      </c>
      <c r="C70" s="112">
        <f>SUMIF(C_A01d!$B$5:$B$91,'Global Results'!$M517,C_A01d!C$5:C$103)</f>
        <v>0</v>
      </c>
      <c r="D70" s="112">
        <f>SUMIF(C_A01d!$B$5:$B$91,'Global Results'!$M517,C_A01d!D$5:D$103)</f>
        <v>0</v>
      </c>
      <c r="E70" s="112">
        <f>SUMIF(C_A01d!$B$5:$B$91,'Global Results'!$M517,C_A01d!E$5:E$103)</f>
        <v>0</v>
      </c>
      <c r="F70" s="112">
        <f>SUMIF(C_A01d!$B$5:$B$91,'Global Results'!$M517,C_A01d!F$5:F$103)</f>
        <v>0</v>
      </c>
      <c r="G70" s="112">
        <f>SUMIF(C_A01d!$B$5:$B$91,'Global Results'!$M517,C_A01d!G$5:G$103)</f>
        <v>0</v>
      </c>
      <c r="H70" s="112">
        <f>SUMIF(C_A01d!$B$5:$B$91,'Global Results'!$M517,C_A01d!H$5:H$103)</f>
        <v>0</v>
      </c>
      <c r="I70" s="112">
        <f>SUMIF(C_A01d!$B$5:$B$91,'Global Results'!$M517,C_A01d!I$5:I$103)</f>
        <v>0</v>
      </c>
      <c r="J70" s="112">
        <f>SUMIF(C_A01d!$B$5:$B$91,'Global Results'!$M517,C_A01d!J$5:J$103)</f>
        <v>0</v>
      </c>
      <c r="K70" s="112">
        <f>SUMIF(C_A01d!$B$5:$B$91,'Global Results'!$M517,C_A01d!K$5:K$103)</f>
        <v>0</v>
      </c>
      <c r="M70" s="23" t="s">
        <v>9</v>
      </c>
      <c r="N70" s="23"/>
      <c r="O70" s="23"/>
    </row>
    <row r="71" spans="1:15" ht="16" thickTop="1" x14ac:dyDescent="0.2">
      <c r="B71" s="106" t="s">
        <v>10</v>
      </c>
      <c r="C71" s="107">
        <f>SUM(C53:C70)-C67-C63</f>
        <v>41.605368062966001</v>
      </c>
      <c r="D71" s="107">
        <f t="shared" ref="D71:K71" si="9">SUM(D53:D70)-D67-D63</f>
        <v>41.034351897234004</v>
      </c>
      <c r="E71" s="107">
        <f t="shared" si="9"/>
        <v>42.831334834901995</v>
      </c>
      <c r="F71" s="107">
        <f t="shared" si="9"/>
        <v>42.622478838107007</v>
      </c>
      <c r="G71" s="107">
        <f t="shared" si="9"/>
        <v>55.574288605343014</v>
      </c>
      <c r="H71" s="107">
        <f t="shared" si="9"/>
        <v>56.988824370300996</v>
      </c>
      <c r="I71" s="107">
        <f t="shared" si="9"/>
        <v>57.248397960294</v>
      </c>
      <c r="J71" s="107">
        <f t="shared" si="9"/>
        <v>62.987636210983013</v>
      </c>
      <c r="K71" s="107">
        <f t="shared" si="9"/>
        <v>64.589409696157986</v>
      </c>
    </row>
    <row r="72" spans="1:15" x14ac:dyDescent="0.2">
      <c r="B72" s="12"/>
      <c r="C72" s="22"/>
      <c r="D72" s="22"/>
      <c r="E72" s="22"/>
      <c r="F72" s="22"/>
      <c r="G72" s="22"/>
      <c r="H72" s="22"/>
      <c r="I72" s="22"/>
      <c r="J72" s="22"/>
    </row>
    <row r="73" spans="1:15" x14ac:dyDescent="0.2">
      <c r="A73" s="354" t="s">
        <v>508</v>
      </c>
      <c r="B73" s="276" t="s">
        <v>156</v>
      </c>
    </row>
    <row r="74" spans="1:15" x14ac:dyDescent="0.2">
      <c r="A74" s="18"/>
      <c r="B74" s="276" t="s">
        <v>36</v>
      </c>
    </row>
    <row r="75" spans="1:15" x14ac:dyDescent="0.2">
      <c r="A75" s="18"/>
    </row>
    <row r="76" spans="1:15" ht="16" thickBot="1" x14ac:dyDescent="0.25">
      <c r="A76" s="18"/>
      <c r="B76" s="66"/>
      <c r="C76" s="359">
        <v>2010</v>
      </c>
      <c r="D76" s="359">
        <v>2015</v>
      </c>
      <c r="E76" s="359">
        <v>2020</v>
      </c>
      <c r="F76" s="359">
        <v>2025</v>
      </c>
      <c r="G76" s="359">
        <v>2030</v>
      </c>
      <c r="H76" s="359">
        <v>2035</v>
      </c>
      <c r="I76" s="359">
        <v>2040</v>
      </c>
      <c r="J76" s="359">
        <v>2045</v>
      </c>
      <c r="K76" s="359">
        <v>2050</v>
      </c>
    </row>
    <row r="77" spans="1:15" x14ac:dyDescent="0.2">
      <c r="B77" s="71" t="s">
        <v>18</v>
      </c>
      <c r="C77" s="72">
        <f t="array" ref="C77">(SUM(($B$1=(C_A01e!$B$5:$B$1009))*('By region'!$M77=(C_A01e!$C$5:$C$1009))*('By region'!$N77=(C_A01e!$D$5:$D$1009))*('By region'!$O77=(C_A01e!$E$5:$E$1009))*(C_A01e!F$5:F$1009)))+(SUM(($C$1=(C_A01e!$B$5:$B$1009))*('By region'!$M77=(C_A01e!$C$5:$C$1009))*('By region'!$N77=(C_A01e!$D$5:$D$1009))*('By region'!$O77=(C_A01e!$E$5:$E$1009))*(C_A01e!F$5:F$1009)))+(SUM(($D$1=(C_A01e!$B$5:$B$1009))*('By region'!$M77=(C_A01e!$C$5:$C$1009))*('By region'!$N77=(C_A01e!$D$5:$D$1009))*('By region'!$O77=(C_A01e!$E$5:$E$1009))*(C_A01e!F$5:F$1009)))</f>
        <v>0</v>
      </c>
      <c r="D77" s="72">
        <f t="array" ref="D77">(SUM(($B$1=(C_A01e!$B$5:$B$1009))*('By region'!$M77=(C_A01e!$C$5:$C$1009))*('By region'!$N77=(C_A01e!$D$5:$D$1009))*('By region'!$O77=(C_A01e!$E$5:$E$1009))*(C_A01e!G$5:G$1009)))+(SUM(($C$1=(C_A01e!$B$5:$B$1009))*('By region'!$M77=(C_A01e!$C$5:$C$1009))*('By region'!$N77=(C_A01e!$D$5:$D$1009))*('By region'!$O77=(C_A01e!$E$5:$E$1009))*(C_A01e!G$5:G$1009)))+(SUM(($D$1=(C_A01e!$B$5:$B$1009))*('By region'!$M77=(C_A01e!$C$5:$C$1009))*('By region'!$N77=(C_A01e!$D$5:$D$1009))*('By region'!$O77=(C_A01e!$E$5:$E$1009))*(C_A01e!G$5:G$1009)))</f>
        <v>0</v>
      </c>
      <c r="E77" s="72">
        <f t="array" ref="E77">(SUM(($B$1=(C_A01e!$B$5:$B$1009))*('By region'!$M77=(C_A01e!$C$5:$C$1009))*('By region'!$N77=(C_A01e!$D$5:$D$1009))*('By region'!$O77=(C_A01e!$E$5:$E$1009))*(C_A01e!H$5:H$1009)))+(SUM(($C$1=(C_A01e!$B$5:$B$1009))*('By region'!$M77=(C_A01e!$C$5:$C$1009))*('By region'!$N77=(C_A01e!$D$5:$D$1009))*('By region'!$O77=(C_A01e!$E$5:$E$1009))*(C_A01e!H$5:H$1009)))+(SUM(($D$1=(C_A01e!$B$5:$B$1009))*('By region'!$M77=(C_A01e!$C$5:$C$1009))*('By region'!$N77=(C_A01e!$D$5:$D$1009))*('By region'!$O77=(C_A01e!$E$5:$E$1009))*(C_A01e!H$5:H$1009)))</f>
        <v>0</v>
      </c>
      <c r="F77" s="72">
        <f t="array" ref="F77">(SUM(($B$1=(C_A01e!$B$5:$B$1009))*('By region'!$M77=(C_A01e!$C$5:$C$1009))*('By region'!$N77=(C_A01e!$D$5:$D$1009))*('By region'!$O77=(C_A01e!$E$5:$E$1009))*(C_A01e!I$5:I$1009)))+(SUM(($C$1=(C_A01e!$B$5:$B$1009))*('By region'!$M77=(C_A01e!$C$5:$C$1009))*('By region'!$N77=(C_A01e!$D$5:$D$1009))*('By region'!$O77=(C_A01e!$E$5:$E$1009))*(C_A01e!I$5:I$1009)))+(SUM(($D$1=(C_A01e!$B$5:$B$1009))*('By region'!$M77=(C_A01e!$C$5:$C$1009))*('By region'!$N77=(C_A01e!$D$5:$D$1009))*('By region'!$O77=(C_A01e!$E$5:$E$1009))*(C_A01e!I$5:I$1009)))</f>
        <v>0</v>
      </c>
      <c r="G77" s="72">
        <f t="array" ref="G77">(SUM(($B$1=(C_A01e!$B$5:$B$1009))*('By region'!$M77=(C_A01e!$C$5:$C$1009))*('By region'!$N77=(C_A01e!$D$5:$D$1009))*('By region'!$O77=(C_A01e!$E$5:$E$1009))*(C_A01e!J$5:J$1009)))+(SUM(($C$1=(C_A01e!$B$5:$B$1009))*('By region'!$M77=(C_A01e!$C$5:$C$1009))*('By region'!$N77=(C_A01e!$D$5:$D$1009))*('By region'!$O77=(C_A01e!$E$5:$E$1009))*(C_A01e!J$5:J$1009)))+(SUM(($D$1=(C_A01e!$B$5:$B$1009))*('By region'!$M77=(C_A01e!$C$5:$C$1009))*('By region'!$N77=(C_A01e!$D$5:$D$1009))*('By region'!$O77=(C_A01e!$E$5:$E$1009))*(C_A01e!J$5:J$1009)))</f>
        <v>0.25585414673899998</v>
      </c>
      <c r="H77" s="72">
        <f t="array" ref="H77">(SUM(($B$1=(C_A01e!$B$5:$B$1009))*('By region'!$M77=(C_A01e!$C$5:$C$1009))*('By region'!$N77=(C_A01e!$D$5:$D$1009))*('By region'!$O77=(C_A01e!$E$5:$E$1009))*(C_A01e!K$5:K$1009)))+(SUM(($C$1=(C_A01e!$B$5:$B$1009))*('By region'!$M77=(C_A01e!$C$5:$C$1009))*('By region'!$N77=(C_A01e!$D$5:$D$1009))*('By region'!$O77=(C_A01e!$E$5:$E$1009))*(C_A01e!K$5:K$1009)))+(SUM(($D$1=(C_A01e!$B$5:$B$1009))*('By region'!$M77=(C_A01e!$C$5:$C$1009))*('By region'!$N77=(C_A01e!$D$5:$D$1009))*('By region'!$O77=(C_A01e!$E$5:$E$1009))*(C_A01e!K$5:K$1009)))</f>
        <v>0</v>
      </c>
      <c r="I77" s="72">
        <f t="array" ref="I77">(SUM(($B$1=(C_A01e!$B$5:$B$1009))*('By region'!$M77=(C_A01e!$C$5:$C$1009))*('By region'!$N77=(C_A01e!$D$5:$D$1009))*('By region'!$O77=(C_A01e!$E$5:$E$1009))*(C_A01e!L$5:L$1009)))+(SUM(($C$1=(C_A01e!$B$5:$B$1009))*('By region'!$M77=(C_A01e!$C$5:$C$1009))*('By region'!$N77=(C_A01e!$D$5:$D$1009))*('By region'!$O77=(C_A01e!$E$5:$E$1009))*(C_A01e!L$5:L$1009)))+(SUM(($D$1=(C_A01e!$B$5:$B$1009))*('By region'!$M77=(C_A01e!$C$5:$C$1009))*('By region'!$N77=(C_A01e!$D$5:$D$1009))*('By region'!$O77=(C_A01e!$E$5:$E$1009))*(C_A01e!L$5:L$1009)))</f>
        <v>0</v>
      </c>
      <c r="J77" s="72">
        <f t="array" ref="J77">(SUM(($B$1=(C_A01e!$B$5:$B$1009))*('By region'!$M77=(C_A01e!$C$5:$C$1009))*('By region'!$N77=(C_A01e!$D$5:$D$1009))*('By region'!$O77=(C_A01e!$E$5:$E$1009))*(C_A01e!M$5:M$1009)))+(SUM(($C$1=(C_A01e!$B$5:$B$1009))*('By region'!$M77=(C_A01e!$C$5:$C$1009))*('By region'!$N77=(C_A01e!$D$5:$D$1009))*('By region'!$O77=(C_A01e!$E$5:$E$1009))*(C_A01e!M$5:M$1009)))+(SUM(($D$1=(C_A01e!$B$5:$B$1009))*('By region'!$M77=(C_A01e!$C$5:$C$1009))*('By region'!$N77=(C_A01e!$D$5:$D$1009))*('By region'!$O77=(C_A01e!$E$5:$E$1009))*(C_A01e!M$5:M$1009)))</f>
        <v>0</v>
      </c>
      <c r="K77" s="72">
        <f t="array" ref="K77">(SUM(($B$1=(C_A01e!$B$5:$B$1009))*('By region'!$M77=(C_A01e!$C$5:$C$1009))*('By region'!$N77=(C_A01e!$D$5:$D$1009))*('By region'!$O77=(C_A01e!$E$5:$E$1009))*(C_A01e!N$5:N$1009)))+(SUM(($C$1=(C_A01e!$B$5:$B$1009))*('By region'!$M77=(C_A01e!$C$5:$C$1009))*('By region'!$N77=(C_A01e!$D$5:$D$1009))*('By region'!$O77=(C_A01e!$E$5:$E$1009))*(C_A01e!N$5:N$1009)))+(SUM(($D$1=(C_A01e!$B$5:$B$1009))*('By region'!$M77=(C_A01e!$C$5:$C$1009))*('By region'!$N77=(C_A01e!$D$5:$D$1009))*('By region'!$O77=(C_A01e!$E$5:$E$1009))*(C_A01e!N$5:N$1009)))</f>
        <v>0.65769133370900001</v>
      </c>
      <c r="M77" s="21" t="s">
        <v>2</v>
      </c>
      <c r="N77" s="21" t="s">
        <v>402</v>
      </c>
      <c r="O77" s="23" t="s">
        <v>404</v>
      </c>
    </row>
    <row r="78" spans="1:15" s="18" customFormat="1" x14ac:dyDescent="0.2">
      <c r="B78" s="73" t="s">
        <v>29</v>
      </c>
      <c r="C78" s="94">
        <f t="array" ref="C78">(SUM(($B$1=(C_A01e!$B$5:$B$1009))*('By region'!$M78=(C_A01e!$C$5:$C$1009))*('By region'!$N78=(C_A01e!$D$5:$D$1009))*('By region'!$O78=(C_A01e!$E$5:$E$1009))*(C_A01e!F$5:F$1009)))+(SUM(($C$1=(C_A01e!$B$5:$B$1009))*('By region'!$M78=(C_A01e!$C$5:$C$1009))*('By region'!$N78=(C_A01e!$D$5:$D$1009))*('By region'!$O78=(C_A01e!$E$5:$E$1009))*(C_A01e!F$5:F$1009)))+(SUM(($D$1=(C_A01e!$B$5:$B$1009))*('By region'!$M78=(C_A01e!$C$5:$C$1009))*('By region'!$N78=(C_A01e!$D$5:$D$1009))*('By region'!$O78=(C_A01e!$E$5:$E$1009))*(C_A01e!F$5:F$1009)))</f>
        <v>0</v>
      </c>
      <c r="D78" s="94">
        <f t="array" ref="D78">(SUM(($B$1=(C_A01e!$B$5:$B$1009))*('By region'!$M78=(C_A01e!$C$5:$C$1009))*('By region'!$N78=(C_A01e!$D$5:$D$1009))*('By region'!$O78=(C_A01e!$E$5:$E$1009))*(C_A01e!G$5:G$1009)))+(SUM(($C$1=(C_A01e!$B$5:$B$1009))*('By region'!$M78=(C_A01e!$C$5:$C$1009))*('By region'!$N78=(C_A01e!$D$5:$D$1009))*('By region'!$O78=(C_A01e!$E$5:$E$1009))*(C_A01e!G$5:G$1009)))+(SUM(($D$1=(C_A01e!$B$5:$B$1009))*('By region'!$M78=(C_A01e!$C$5:$C$1009))*('By region'!$N78=(C_A01e!$D$5:$D$1009))*('By region'!$O78=(C_A01e!$E$5:$E$1009))*(C_A01e!G$5:G$1009)))</f>
        <v>0</v>
      </c>
      <c r="E78" s="94">
        <f t="array" ref="E78">(SUM(($B$1=(C_A01e!$B$5:$B$1009))*('By region'!$M78=(C_A01e!$C$5:$C$1009))*('By region'!$N78=(C_A01e!$D$5:$D$1009))*('By region'!$O78=(C_A01e!$E$5:$E$1009))*(C_A01e!H$5:H$1009)))+(SUM(($C$1=(C_A01e!$B$5:$B$1009))*('By region'!$M78=(C_A01e!$C$5:$C$1009))*('By region'!$N78=(C_A01e!$D$5:$D$1009))*('By region'!$O78=(C_A01e!$E$5:$E$1009))*(C_A01e!H$5:H$1009)))+(SUM(($D$1=(C_A01e!$B$5:$B$1009))*('By region'!$M78=(C_A01e!$C$5:$C$1009))*('By region'!$N78=(C_A01e!$D$5:$D$1009))*('By region'!$O78=(C_A01e!$E$5:$E$1009))*(C_A01e!H$5:H$1009)))</f>
        <v>0</v>
      </c>
      <c r="F78" s="94">
        <f t="array" ref="F78">(SUM(($B$1=(C_A01e!$B$5:$B$1009))*('By region'!$M78=(C_A01e!$C$5:$C$1009))*('By region'!$N78=(C_A01e!$D$5:$D$1009))*('By region'!$O78=(C_A01e!$E$5:$E$1009))*(C_A01e!I$5:I$1009)))+(SUM(($C$1=(C_A01e!$B$5:$B$1009))*('By region'!$M78=(C_A01e!$C$5:$C$1009))*('By region'!$N78=(C_A01e!$D$5:$D$1009))*('By region'!$O78=(C_A01e!$E$5:$E$1009))*(C_A01e!I$5:I$1009)))+(SUM(($D$1=(C_A01e!$B$5:$B$1009))*('By region'!$M78=(C_A01e!$C$5:$C$1009))*('By region'!$N78=(C_A01e!$D$5:$D$1009))*('By region'!$O78=(C_A01e!$E$5:$E$1009))*(C_A01e!I$5:I$1009)))</f>
        <v>0</v>
      </c>
      <c r="G78" s="94">
        <f t="array" ref="G78">(SUM(($B$1=(C_A01e!$B$5:$B$1009))*('By region'!$M78=(C_A01e!$C$5:$C$1009))*('By region'!$N78=(C_A01e!$D$5:$D$1009))*('By region'!$O78=(C_A01e!$E$5:$E$1009))*(C_A01e!J$5:J$1009)))+(SUM(($C$1=(C_A01e!$B$5:$B$1009))*('By region'!$M78=(C_A01e!$C$5:$C$1009))*('By region'!$N78=(C_A01e!$D$5:$D$1009))*('By region'!$O78=(C_A01e!$E$5:$E$1009))*(C_A01e!J$5:J$1009)))+(SUM(($D$1=(C_A01e!$B$5:$B$1009))*('By region'!$M78=(C_A01e!$C$5:$C$1009))*('By region'!$N78=(C_A01e!$D$5:$D$1009))*('By region'!$O78=(C_A01e!$E$5:$E$1009))*(C_A01e!J$5:J$1009)))</f>
        <v>0</v>
      </c>
      <c r="H78" s="94">
        <f t="array" ref="H78">(SUM(($B$1=(C_A01e!$B$5:$B$1009))*('By region'!$M78=(C_A01e!$C$5:$C$1009))*('By region'!$N78=(C_A01e!$D$5:$D$1009))*('By region'!$O78=(C_A01e!$E$5:$E$1009))*(C_A01e!K$5:K$1009)))+(SUM(($C$1=(C_A01e!$B$5:$B$1009))*('By region'!$M78=(C_A01e!$C$5:$C$1009))*('By region'!$N78=(C_A01e!$D$5:$D$1009))*('By region'!$O78=(C_A01e!$E$5:$E$1009))*(C_A01e!K$5:K$1009)))+(SUM(($D$1=(C_A01e!$B$5:$B$1009))*('By region'!$M78=(C_A01e!$C$5:$C$1009))*('By region'!$N78=(C_A01e!$D$5:$D$1009))*('By region'!$O78=(C_A01e!$E$5:$E$1009))*(C_A01e!K$5:K$1009)))</f>
        <v>0</v>
      </c>
      <c r="I78" s="94">
        <f t="array" ref="I78">(SUM(($B$1=(C_A01e!$B$5:$B$1009))*('By region'!$M78=(C_A01e!$C$5:$C$1009))*('By region'!$N78=(C_A01e!$D$5:$D$1009))*('By region'!$O78=(C_A01e!$E$5:$E$1009))*(C_A01e!L$5:L$1009)))+(SUM(($C$1=(C_A01e!$B$5:$B$1009))*('By region'!$M78=(C_A01e!$C$5:$C$1009))*('By region'!$N78=(C_A01e!$D$5:$D$1009))*('By region'!$O78=(C_A01e!$E$5:$E$1009))*(C_A01e!L$5:L$1009)))+(SUM(($D$1=(C_A01e!$B$5:$B$1009))*('By region'!$M78=(C_A01e!$C$5:$C$1009))*('By region'!$N78=(C_A01e!$D$5:$D$1009))*('By region'!$O78=(C_A01e!$E$5:$E$1009))*(C_A01e!L$5:L$1009)))</f>
        <v>0</v>
      </c>
      <c r="J78" s="94">
        <f t="array" ref="J78">(SUM(($B$1=(C_A01e!$B$5:$B$1009))*('By region'!$M78=(C_A01e!$C$5:$C$1009))*('By region'!$N78=(C_A01e!$D$5:$D$1009))*('By region'!$O78=(C_A01e!$E$5:$E$1009))*(C_A01e!M$5:M$1009)))+(SUM(($C$1=(C_A01e!$B$5:$B$1009))*('By region'!$M78=(C_A01e!$C$5:$C$1009))*('By region'!$N78=(C_A01e!$D$5:$D$1009))*('By region'!$O78=(C_A01e!$E$5:$E$1009))*(C_A01e!M$5:M$1009)))+(SUM(($D$1=(C_A01e!$B$5:$B$1009))*('By region'!$M78=(C_A01e!$C$5:$C$1009))*('By region'!$N78=(C_A01e!$D$5:$D$1009))*('By region'!$O78=(C_A01e!$E$5:$E$1009))*(C_A01e!M$5:M$1009)))</f>
        <v>0</v>
      </c>
      <c r="K78" s="94">
        <f t="array" ref="K78">(SUM(($B$1=(C_A01e!$B$5:$B$1009))*('By region'!$M78=(C_A01e!$C$5:$C$1009))*('By region'!$N78=(C_A01e!$D$5:$D$1009))*('By region'!$O78=(C_A01e!$E$5:$E$1009))*(C_A01e!N$5:N$1009)))+(SUM(($C$1=(C_A01e!$B$5:$B$1009))*('By region'!$M78=(C_A01e!$C$5:$C$1009))*('By region'!$N78=(C_A01e!$D$5:$D$1009))*('By region'!$O78=(C_A01e!$E$5:$E$1009))*(C_A01e!N$5:N$1009)))+(SUM(($D$1=(C_A01e!$B$5:$B$1009))*('By region'!$M78=(C_A01e!$C$5:$C$1009))*('By region'!$N78=(C_A01e!$D$5:$D$1009))*('By region'!$O78=(C_A01e!$E$5:$E$1009))*(C_A01e!N$5:N$1009)))</f>
        <v>0.46387635444999997</v>
      </c>
      <c r="M78" s="23" t="s">
        <v>32</v>
      </c>
      <c r="N78" s="21" t="s">
        <v>402</v>
      </c>
      <c r="O78" s="23" t="s">
        <v>404</v>
      </c>
    </row>
    <row r="79" spans="1:15" x14ac:dyDescent="0.2">
      <c r="B79" s="71" t="s">
        <v>19</v>
      </c>
      <c r="C79" s="72">
        <f t="array" ref="C79">(SUM(($B$1=(C_A01e!$B$5:$B$1009))*('By region'!$M79=(C_A01e!$C$5:$C$1009))*('By region'!$N79=(C_A01e!$D$5:$D$1009))*('By region'!$O79=(C_A01e!$E$5:$E$1009))*(C_A01e!F$5:F$1009)))+(SUM(($C$1=(C_A01e!$B$5:$B$1009))*('By region'!$M79=(C_A01e!$C$5:$C$1009))*('By region'!$N79=(C_A01e!$D$5:$D$1009))*('By region'!$O79=(C_A01e!$E$5:$E$1009))*(C_A01e!F$5:F$1009)))+(SUM(($D$1=(C_A01e!$B$5:$B$1009))*('By region'!$M79=(C_A01e!$C$5:$C$1009))*('By region'!$N79=(C_A01e!$D$5:$D$1009))*('By region'!$O79=(C_A01e!$E$5:$E$1009))*(C_A01e!F$5:F$1009)))</f>
        <v>0</v>
      </c>
      <c r="D79" s="72">
        <f t="array" ref="D79">(SUM(($B$1=(C_A01e!$B$5:$B$1009))*('By region'!$M79=(C_A01e!$C$5:$C$1009))*('By region'!$N79=(C_A01e!$D$5:$D$1009))*('By region'!$O79=(C_A01e!$E$5:$E$1009))*(C_A01e!G$5:G$1009)))+(SUM(($C$1=(C_A01e!$B$5:$B$1009))*('By region'!$M79=(C_A01e!$C$5:$C$1009))*('By region'!$N79=(C_A01e!$D$5:$D$1009))*('By region'!$O79=(C_A01e!$E$5:$E$1009))*(C_A01e!G$5:G$1009)))+(SUM(($D$1=(C_A01e!$B$5:$B$1009))*('By region'!$M79=(C_A01e!$C$5:$C$1009))*('By region'!$N79=(C_A01e!$D$5:$D$1009))*('By region'!$O79=(C_A01e!$E$5:$E$1009))*(C_A01e!G$5:G$1009)))</f>
        <v>0</v>
      </c>
      <c r="E79" s="72">
        <f t="array" ref="E79">(SUM(($B$1=(C_A01e!$B$5:$B$1009))*('By region'!$M79=(C_A01e!$C$5:$C$1009))*('By region'!$N79=(C_A01e!$D$5:$D$1009))*('By region'!$O79=(C_A01e!$E$5:$E$1009))*(C_A01e!H$5:H$1009)))+(SUM(($C$1=(C_A01e!$B$5:$B$1009))*('By region'!$M79=(C_A01e!$C$5:$C$1009))*('By region'!$N79=(C_A01e!$D$5:$D$1009))*('By region'!$O79=(C_A01e!$E$5:$E$1009))*(C_A01e!H$5:H$1009)))+(SUM(($D$1=(C_A01e!$B$5:$B$1009))*('By region'!$M79=(C_A01e!$C$5:$C$1009))*('By region'!$N79=(C_A01e!$D$5:$D$1009))*('By region'!$O79=(C_A01e!$E$5:$E$1009))*(C_A01e!H$5:H$1009)))</f>
        <v>0.22087575888300001</v>
      </c>
      <c r="F79" s="72">
        <f t="array" ref="F79">(SUM(($B$1=(C_A01e!$B$5:$B$1009))*('By region'!$M79=(C_A01e!$C$5:$C$1009))*('By region'!$N79=(C_A01e!$D$5:$D$1009))*('By region'!$O79=(C_A01e!$E$5:$E$1009))*(C_A01e!I$5:I$1009)))+(SUM(($C$1=(C_A01e!$B$5:$B$1009))*('By region'!$M79=(C_A01e!$C$5:$C$1009))*('By region'!$N79=(C_A01e!$D$5:$D$1009))*('By region'!$O79=(C_A01e!$E$5:$E$1009))*(C_A01e!I$5:I$1009)))+(SUM(($D$1=(C_A01e!$B$5:$B$1009))*('By region'!$M79=(C_A01e!$C$5:$C$1009))*('By region'!$N79=(C_A01e!$D$5:$D$1009))*('By region'!$O79=(C_A01e!$E$5:$E$1009))*(C_A01e!I$5:I$1009)))</f>
        <v>0.30063286717799997</v>
      </c>
      <c r="G79" s="72">
        <f t="array" ref="G79">(SUM(($B$1=(C_A01e!$B$5:$B$1009))*('By region'!$M79=(C_A01e!$C$5:$C$1009))*('By region'!$N79=(C_A01e!$D$5:$D$1009))*('By region'!$O79=(C_A01e!$E$5:$E$1009))*(C_A01e!J$5:J$1009)))+(SUM(($C$1=(C_A01e!$B$5:$B$1009))*('By region'!$M79=(C_A01e!$C$5:$C$1009))*('By region'!$N79=(C_A01e!$D$5:$D$1009))*('By region'!$O79=(C_A01e!$E$5:$E$1009))*(C_A01e!J$5:J$1009)))+(SUM(($D$1=(C_A01e!$B$5:$B$1009))*('By region'!$M79=(C_A01e!$C$5:$C$1009))*('By region'!$N79=(C_A01e!$D$5:$D$1009))*('By region'!$O79=(C_A01e!$E$5:$E$1009))*(C_A01e!J$5:J$1009)))</f>
        <v>0</v>
      </c>
      <c r="H79" s="72">
        <f t="array" ref="H79">(SUM(($B$1=(C_A01e!$B$5:$B$1009))*('By region'!$M79=(C_A01e!$C$5:$C$1009))*('By region'!$N79=(C_A01e!$D$5:$D$1009))*('By region'!$O79=(C_A01e!$E$5:$E$1009))*(C_A01e!K$5:K$1009)))+(SUM(($C$1=(C_A01e!$B$5:$B$1009))*('By region'!$M79=(C_A01e!$C$5:$C$1009))*('By region'!$N79=(C_A01e!$D$5:$D$1009))*('By region'!$O79=(C_A01e!$E$5:$E$1009))*(C_A01e!K$5:K$1009)))+(SUM(($D$1=(C_A01e!$B$5:$B$1009))*('By region'!$M79=(C_A01e!$C$5:$C$1009))*('By region'!$N79=(C_A01e!$D$5:$D$1009))*('By region'!$O79=(C_A01e!$E$5:$E$1009))*(C_A01e!K$5:K$1009)))</f>
        <v>0</v>
      </c>
      <c r="I79" s="72">
        <f t="array" ref="I79">(SUM(($B$1=(C_A01e!$B$5:$B$1009))*('By region'!$M79=(C_A01e!$C$5:$C$1009))*('By region'!$N79=(C_A01e!$D$5:$D$1009))*('By region'!$O79=(C_A01e!$E$5:$E$1009))*(C_A01e!L$5:L$1009)))+(SUM(($C$1=(C_A01e!$B$5:$B$1009))*('By region'!$M79=(C_A01e!$C$5:$C$1009))*('By region'!$N79=(C_A01e!$D$5:$D$1009))*('By region'!$O79=(C_A01e!$E$5:$E$1009))*(C_A01e!L$5:L$1009)))+(SUM(($D$1=(C_A01e!$B$5:$B$1009))*('By region'!$M79=(C_A01e!$C$5:$C$1009))*('By region'!$N79=(C_A01e!$D$5:$D$1009))*('By region'!$O79=(C_A01e!$E$5:$E$1009))*(C_A01e!L$5:L$1009)))</f>
        <v>0</v>
      </c>
      <c r="J79" s="72">
        <f t="array" ref="J79">(SUM(($B$1=(C_A01e!$B$5:$B$1009))*('By region'!$M79=(C_A01e!$C$5:$C$1009))*('By region'!$N79=(C_A01e!$D$5:$D$1009))*('By region'!$O79=(C_A01e!$E$5:$E$1009))*(C_A01e!M$5:M$1009)))+(SUM(($C$1=(C_A01e!$B$5:$B$1009))*('By region'!$M79=(C_A01e!$C$5:$C$1009))*('By region'!$N79=(C_A01e!$D$5:$D$1009))*('By region'!$O79=(C_A01e!$E$5:$E$1009))*(C_A01e!M$5:M$1009)))+(SUM(($D$1=(C_A01e!$B$5:$B$1009))*('By region'!$M79=(C_A01e!$C$5:$C$1009))*('By region'!$N79=(C_A01e!$D$5:$D$1009))*('By region'!$O79=(C_A01e!$E$5:$E$1009))*(C_A01e!M$5:M$1009)))</f>
        <v>0</v>
      </c>
      <c r="K79" s="72">
        <f t="array" ref="K79">(SUM(($B$1=(C_A01e!$B$5:$B$1009))*('By region'!$M79=(C_A01e!$C$5:$C$1009))*('By region'!$N79=(C_A01e!$D$5:$D$1009))*('By region'!$O79=(C_A01e!$E$5:$E$1009))*(C_A01e!N$5:N$1009)))+(SUM(($C$1=(C_A01e!$B$5:$B$1009))*('By region'!$M79=(C_A01e!$C$5:$C$1009))*('By region'!$N79=(C_A01e!$D$5:$D$1009))*('By region'!$O79=(C_A01e!$E$5:$E$1009))*(C_A01e!N$5:N$1009)))+(SUM(($D$1=(C_A01e!$B$5:$B$1009))*('By region'!$M79=(C_A01e!$C$5:$C$1009))*('By region'!$N79=(C_A01e!$D$5:$D$1009))*('By region'!$O79=(C_A01e!$E$5:$E$1009))*(C_A01e!N$5:N$1009)))</f>
        <v>0</v>
      </c>
      <c r="M79" s="21" t="s">
        <v>3</v>
      </c>
      <c r="N79" s="21" t="s">
        <v>402</v>
      </c>
      <c r="O79" s="23" t="s">
        <v>404</v>
      </c>
    </row>
    <row r="80" spans="1:15" s="18" customFormat="1" x14ac:dyDescent="0.2">
      <c r="B80" s="73" t="s">
        <v>30</v>
      </c>
      <c r="C80" s="94">
        <f t="array" ref="C80">(SUM(($B$1=(C_A01e!$B$5:$B$1009))*('By region'!$M80=(C_A01e!$C$5:$C$1009))*('By region'!$N80=(C_A01e!$D$5:$D$1009))*('By region'!$O80=(C_A01e!$E$5:$E$1009))*(C_A01e!F$5:F$1009)))+(SUM(($C$1=(C_A01e!$B$5:$B$1009))*('By region'!$M80=(C_A01e!$C$5:$C$1009))*('By region'!$N80=(C_A01e!$D$5:$D$1009))*('By region'!$O80=(C_A01e!$E$5:$E$1009))*(C_A01e!F$5:F$1009)))+(SUM(($D$1=(C_A01e!$B$5:$B$1009))*('By region'!$M80=(C_A01e!$C$5:$C$1009))*('By region'!$N80=(C_A01e!$D$5:$D$1009))*('By region'!$O80=(C_A01e!$E$5:$E$1009))*(C_A01e!F$5:F$1009)))</f>
        <v>0</v>
      </c>
      <c r="D80" s="94">
        <f t="array" ref="D80">(SUM(($B$1=(C_A01e!$B$5:$B$1009))*('By region'!$M80=(C_A01e!$C$5:$C$1009))*('By region'!$N80=(C_A01e!$D$5:$D$1009))*('By region'!$O80=(C_A01e!$E$5:$E$1009))*(C_A01e!G$5:G$1009)))+(SUM(($C$1=(C_A01e!$B$5:$B$1009))*('By region'!$M80=(C_A01e!$C$5:$C$1009))*('By region'!$N80=(C_A01e!$D$5:$D$1009))*('By region'!$O80=(C_A01e!$E$5:$E$1009))*(C_A01e!G$5:G$1009)))+(SUM(($D$1=(C_A01e!$B$5:$B$1009))*('By region'!$M80=(C_A01e!$C$5:$C$1009))*('By region'!$N80=(C_A01e!$D$5:$D$1009))*('By region'!$O80=(C_A01e!$E$5:$E$1009))*(C_A01e!G$5:G$1009)))</f>
        <v>0</v>
      </c>
      <c r="E80" s="94">
        <f t="array" ref="E80">(SUM(($B$1=(C_A01e!$B$5:$B$1009))*('By region'!$M80=(C_A01e!$C$5:$C$1009))*('By region'!$N80=(C_A01e!$D$5:$D$1009))*('By region'!$O80=(C_A01e!$E$5:$E$1009))*(C_A01e!H$5:H$1009)))+(SUM(($C$1=(C_A01e!$B$5:$B$1009))*('By region'!$M80=(C_A01e!$C$5:$C$1009))*('By region'!$N80=(C_A01e!$D$5:$D$1009))*('By region'!$O80=(C_A01e!$E$5:$E$1009))*(C_A01e!H$5:H$1009)))+(SUM(($D$1=(C_A01e!$B$5:$B$1009))*('By region'!$M80=(C_A01e!$C$5:$C$1009))*('By region'!$N80=(C_A01e!$D$5:$D$1009))*('By region'!$O80=(C_A01e!$E$5:$E$1009))*(C_A01e!H$5:H$1009)))</f>
        <v>0</v>
      </c>
      <c r="F80" s="94">
        <f t="array" ref="F80">(SUM(($B$1=(C_A01e!$B$5:$B$1009))*('By region'!$M80=(C_A01e!$C$5:$C$1009))*('By region'!$N80=(C_A01e!$D$5:$D$1009))*('By region'!$O80=(C_A01e!$E$5:$E$1009))*(C_A01e!I$5:I$1009)))+(SUM(($C$1=(C_A01e!$B$5:$B$1009))*('By region'!$M80=(C_A01e!$C$5:$C$1009))*('By region'!$N80=(C_A01e!$D$5:$D$1009))*('By region'!$O80=(C_A01e!$E$5:$E$1009))*(C_A01e!I$5:I$1009)))+(SUM(($D$1=(C_A01e!$B$5:$B$1009))*('By region'!$M80=(C_A01e!$C$5:$C$1009))*('By region'!$N80=(C_A01e!$D$5:$D$1009))*('By region'!$O80=(C_A01e!$E$5:$E$1009))*(C_A01e!I$5:I$1009)))</f>
        <v>0.379634034116</v>
      </c>
      <c r="G80" s="94">
        <f t="array" ref="G80">(SUM(($B$1=(C_A01e!$B$5:$B$1009))*('By region'!$M80=(C_A01e!$C$5:$C$1009))*('By region'!$N80=(C_A01e!$D$5:$D$1009))*('By region'!$O80=(C_A01e!$E$5:$E$1009))*(C_A01e!J$5:J$1009)))+(SUM(($C$1=(C_A01e!$B$5:$B$1009))*('By region'!$M80=(C_A01e!$C$5:$C$1009))*('By region'!$N80=(C_A01e!$D$5:$D$1009))*('By region'!$O80=(C_A01e!$E$5:$E$1009))*(C_A01e!J$5:J$1009)))+(SUM(($D$1=(C_A01e!$B$5:$B$1009))*('By region'!$M80=(C_A01e!$C$5:$C$1009))*('By region'!$N80=(C_A01e!$D$5:$D$1009))*('By region'!$O80=(C_A01e!$E$5:$E$1009))*(C_A01e!J$5:J$1009)))</f>
        <v>0.39452564010899999</v>
      </c>
      <c r="H80" s="94">
        <f t="array" ref="H80">(SUM(($B$1=(C_A01e!$B$5:$B$1009))*('By region'!$M80=(C_A01e!$C$5:$C$1009))*('By region'!$N80=(C_A01e!$D$5:$D$1009))*('By region'!$O80=(C_A01e!$E$5:$E$1009))*(C_A01e!K$5:K$1009)))+(SUM(($C$1=(C_A01e!$B$5:$B$1009))*('By region'!$M80=(C_A01e!$C$5:$C$1009))*('By region'!$N80=(C_A01e!$D$5:$D$1009))*('By region'!$O80=(C_A01e!$E$5:$E$1009))*(C_A01e!K$5:K$1009)))+(SUM(($D$1=(C_A01e!$B$5:$B$1009))*('By region'!$M80=(C_A01e!$C$5:$C$1009))*('By region'!$N80=(C_A01e!$D$5:$D$1009))*('By region'!$O80=(C_A01e!$E$5:$E$1009))*(C_A01e!K$5:K$1009)))</f>
        <v>0.344188135881</v>
      </c>
      <c r="I80" s="94">
        <f t="array" ref="I80">(SUM(($B$1=(C_A01e!$B$5:$B$1009))*('By region'!$M80=(C_A01e!$C$5:$C$1009))*('By region'!$N80=(C_A01e!$D$5:$D$1009))*('By region'!$O80=(C_A01e!$E$5:$E$1009))*(C_A01e!L$5:L$1009)))+(SUM(($C$1=(C_A01e!$B$5:$B$1009))*('By region'!$M80=(C_A01e!$C$5:$C$1009))*('By region'!$N80=(C_A01e!$D$5:$D$1009))*('By region'!$O80=(C_A01e!$E$5:$E$1009))*(C_A01e!L$5:L$1009)))+(SUM(($D$1=(C_A01e!$B$5:$B$1009))*('By region'!$M80=(C_A01e!$C$5:$C$1009))*('By region'!$N80=(C_A01e!$D$5:$D$1009))*('By region'!$O80=(C_A01e!$E$5:$E$1009))*(C_A01e!L$5:L$1009)))</f>
        <v>0.79669441740199998</v>
      </c>
      <c r="J80" s="94">
        <f t="array" ref="J80">(SUM(($B$1=(C_A01e!$B$5:$B$1009))*('By region'!$M80=(C_A01e!$C$5:$C$1009))*('By region'!$N80=(C_A01e!$D$5:$D$1009))*('By region'!$O80=(C_A01e!$E$5:$E$1009))*(C_A01e!M$5:M$1009)))+(SUM(($C$1=(C_A01e!$B$5:$B$1009))*('By region'!$M80=(C_A01e!$C$5:$C$1009))*('By region'!$N80=(C_A01e!$D$5:$D$1009))*('By region'!$O80=(C_A01e!$E$5:$E$1009))*(C_A01e!M$5:M$1009)))+(SUM(($D$1=(C_A01e!$B$5:$B$1009))*('By region'!$M80=(C_A01e!$C$5:$C$1009))*('By region'!$N80=(C_A01e!$D$5:$D$1009))*('By region'!$O80=(C_A01e!$E$5:$E$1009))*(C_A01e!M$5:M$1009)))</f>
        <v>0.30586963140399998</v>
      </c>
      <c r="K80" s="94">
        <f t="array" ref="K80">(SUM(($B$1=(C_A01e!$B$5:$B$1009))*('By region'!$M80=(C_A01e!$C$5:$C$1009))*('By region'!$N80=(C_A01e!$D$5:$D$1009))*('By region'!$O80=(C_A01e!$E$5:$E$1009))*(C_A01e!N$5:N$1009)))+(SUM(($C$1=(C_A01e!$B$5:$B$1009))*('By region'!$M80=(C_A01e!$C$5:$C$1009))*('By region'!$N80=(C_A01e!$D$5:$D$1009))*('By region'!$O80=(C_A01e!$E$5:$E$1009))*(C_A01e!N$5:N$1009)))+(SUM(($D$1=(C_A01e!$B$5:$B$1009))*('By region'!$M80=(C_A01e!$C$5:$C$1009))*('By region'!$N80=(C_A01e!$D$5:$D$1009))*('By region'!$O80=(C_A01e!$E$5:$E$1009))*(C_A01e!N$5:N$1009)))</f>
        <v>0.45792288893400002</v>
      </c>
      <c r="M80" s="23" t="s">
        <v>33</v>
      </c>
      <c r="N80" s="21" t="s">
        <v>402</v>
      </c>
      <c r="O80" s="23" t="s">
        <v>404</v>
      </c>
    </row>
    <row r="81" spans="2:15" x14ac:dyDescent="0.2">
      <c r="B81" s="71" t="s">
        <v>20</v>
      </c>
      <c r="C81" s="72">
        <f t="array" ref="C81">(SUM(($B$1=(C_A01e!$B$5:$B$1009))*('By region'!$M81=(C_A01e!$C$5:$C$1009))*('By region'!$N81=(C_A01e!$D$5:$D$1009))*('By region'!$O81=(C_A01e!$E$5:$E$1009))*(C_A01e!F$5:F$1009)))+(SUM(($C$1=(C_A01e!$B$5:$B$1009))*('By region'!$M81=(C_A01e!$C$5:$C$1009))*('By region'!$N81=(C_A01e!$D$5:$D$1009))*('By region'!$O81=(C_A01e!$E$5:$E$1009))*(C_A01e!F$5:F$1009)))+(SUM(($D$1=(C_A01e!$B$5:$B$1009))*('By region'!$M81=(C_A01e!$C$5:$C$1009))*('By region'!$N81=(C_A01e!$D$5:$D$1009))*('By region'!$O81=(C_A01e!$E$5:$E$1009))*(C_A01e!F$5:F$1009)))</f>
        <v>0.28581208869699998</v>
      </c>
      <c r="D81" s="72">
        <f t="array" ref="D81">(SUM(($B$1=(C_A01e!$B$5:$B$1009))*('By region'!$M81=(C_A01e!$C$5:$C$1009))*('By region'!$N81=(C_A01e!$D$5:$D$1009))*('By region'!$O81=(C_A01e!$E$5:$E$1009))*(C_A01e!G$5:G$1009)))+(SUM(($C$1=(C_A01e!$B$5:$B$1009))*('By region'!$M81=(C_A01e!$C$5:$C$1009))*('By region'!$N81=(C_A01e!$D$5:$D$1009))*('By region'!$O81=(C_A01e!$E$5:$E$1009))*(C_A01e!G$5:G$1009)))+(SUM(($D$1=(C_A01e!$B$5:$B$1009))*('By region'!$M81=(C_A01e!$C$5:$C$1009))*('By region'!$N81=(C_A01e!$D$5:$D$1009))*('By region'!$O81=(C_A01e!$E$5:$E$1009))*(C_A01e!G$5:G$1009)))</f>
        <v>8.9577099701199998</v>
      </c>
      <c r="E81" s="72">
        <f t="array" ref="E81">(SUM(($B$1=(C_A01e!$B$5:$B$1009))*('By region'!$M81=(C_A01e!$C$5:$C$1009))*('By region'!$N81=(C_A01e!$D$5:$D$1009))*('By region'!$O81=(C_A01e!$E$5:$E$1009))*(C_A01e!H$5:H$1009)))+(SUM(($C$1=(C_A01e!$B$5:$B$1009))*('By region'!$M81=(C_A01e!$C$5:$C$1009))*('By region'!$N81=(C_A01e!$D$5:$D$1009))*('By region'!$O81=(C_A01e!$E$5:$E$1009))*(C_A01e!H$5:H$1009)))+(SUM(($D$1=(C_A01e!$B$5:$B$1009))*('By region'!$M81=(C_A01e!$C$5:$C$1009))*('By region'!$N81=(C_A01e!$D$5:$D$1009))*('By region'!$O81=(C_A01e!$E$5:$E$1009))*(C_A01e!H$5:H$1009)))</f>
        <v>2.8491200265600001</v>
      </c>
      <c r="F81" s="72">
        <f t="array" ref="F81">(SUM(($B$1=(C_A01e!$B$5:$B$1009))*('By region'!$M81=(C_A01e!$C$5:$C$1009))*('By region'!$N81=(C_A01e!$D$5:$D$1009))*('By region'!$O81=(C_A01e!$E$5:$E$1009))*(C_A01e!I$5:I$1009)))+(SUM(($C$1=(C_A01e!$B$5:$B$1009))*('By region'!$M81=(C_A01e!$C$5:$C$1009))*('By region'!$N81=(C_A01e!$D$5:$D$1009))*('By region'!$O81=(C_A01e!$E$5:$E$1009))*(C_A01e!I$5:I$1009)))+(SUM(($D$1=(C_A01e!$B$5:$B$1009))*('By region'!$M81=(C_A01e!$C$5:$C$1009))*('By region'!$N81=(C_A01e!$D$5:$D$1009))*('By region'!$O81=(C_A01e!$E$5:$E$1009))*(C_A01e!I$5:I$1009)))</f>
        <v>2.1966426506540002</v>
      </c>
      <c r="G81" s="72">
        <f t="array" ref="G81">(SUM(($B$1=(C_A01e!$B$5:$B$1009))*('By region'!$M81=(C_A01e!$C$5:$C$1009))*('By region'!$N81=(C_A01e!$D$5:$D$1009))*('By region'!$O81=(C_A01e!$E$5:$E$1009))*(C_A01e!J$5:J$1009)))+(SUM(($C$1=(C_A01e!$B$5:$B$1009))*('By region'!$M81=(C_A01e!$C$5:$C$1009))*('By region'!$N81=(C_A01e!$D$5:$D$1009))*('By region'!$O81=(C_A01e!$E$5:$E$1009))*(C_A01e!J$5:J$1009)))+(SUM(($D$1=(C_A01e!$B$5:$B$1009))*('By region'!$M81=(C_A01e!$C$5:$C$1009))*('By region'!$N81=(C_A01e!$D$5:$D$1009))*('By region'!$O81=(C_A01e!$E$5:$E$1009))*(C_A01e!J$5:J$1009)))</f>
        <v>0</v>
      </c>
      <c r="H81" s="72">
        <f t="array" ref="H81">(SUM(($B$1=(C_A01e!$B$5:$B$1009))*('By region'!$M81=(C_A01e!$C$5:$C$1009))*('By region'!$N81=(C_A01e!$D$5:$D$1009))*('By region'!$O81=(C_A01e!$E$5:$E$1009))*(C_A01e!K$5:K$1009)))+(SUM(($C$1=(C_A01e!$B$5:$B$1009))*('By region'!$M81=(C_A01e!$C$5:$C$1009))*('By region'!$N81=(C_A01e!$D$5:$D$1009))*('By region'!$O81=(C_A01e!$E$5:$E$1009))*(C_A01e!K$5:K$1009)))+(SUM(($D$1=(C_A01e!$B$5:$B$1009))*('By region'!$M81=(C_A01e!$C$5:$C$1009))*('By region'!$N81=(C_A01e!$D$5:$D$1009))*('By region'!$O81=(C_A01e!$E$5:$E$1009))*(C_A01e!K$5:K$1009)))</f>
        <v>0</v>
      </c>
      <c r="I81" s="72">
        <f t="array" ref="I81">(SUM(($B$1=(C_A01e!$B$5:$B$1009))*('By region'!$M81=(C_A01e!$C$5:$C$1009))*('By region'!$N81=(C_A01e!$D$5:$D$1009))*('By region'!$O81=(C_A01e!$E$5:$E$1009))*(C_A01e!L$5:L$1009)))+(SUM(($C$1=(C_A01e!$B$5:$B$1009))*('By region'!$M81=(C_A01e!$C$5:$C$1009))*('By region'!$N81=(C_A01e!$D$5:$D$1009))*('By region'!$O81=(C_A01e!$E$5:$E$1009))*(C_A01e!L$5:L$1009)))+(SUM(($D$1=(C_A01e!$B$5:$B$1009))*('By region'!$M81=(C_A01e!$C$5:$C$1009))*('By region'!$N81=(C_A01e!$D$5:$D$1009))*('By region'!$O81=(C_A01e!$E$5:$E$1009))*(C_A01e!L$5:L$1009)))</f>
        <v>0.30428552089100003</v>
      </c>
      <c r="J81" s="72">
        <f t="array" ref="J81">(SUM(($B$1=(C_A01e!$B$5:$B$1009))*('By region'!$M81=(C_A01e!$C$5:$C$1009))*('By region'!$N81=(C_A01e!$D$5:$D$1009))*('By region'!$O81=(C_A01e!$E$5:$E$1009))*(C_A01e!M$5:M$1009)))+(SUM(($C$1=(C_A01e!$B$5:$B$1009))*('By region'!$M81=(C_A01e!$C$5:$C$1009))*('By region'!$N81=(C_A01e!$D$5:$D$1009))*('By region'!$O81=(C_A01e!$E$5:$E$1009))*(C_A01e!M$5:M$1009)))+(SUM(($D$1=(C_A01e!$B$5:$B$1009))*('By region'!$M81=(C_A01e!$C$5:$C$1009))*('By region'!$N81=(C_A01e!$D$5:$D$1009))*('By region'!$O81=(C_A01e!$E$5:$E$1009))*(C_A01e!M$5:M$1009)))</f>
        <v>7.2636280367710002</v>
      </c>
      <c r="K81" s="72">
        <f t="array" ref="K81">(SUM(($B$1=(C_A01e!$B$5:$B$1009))*('By region'!$M81=(C_A01e!$C$5:$C$1009))*('By region'!$N81=(C_A01e!$D$5:$D$1009))*('By region'!$O81=(C_A01e!$E$5:$E$1009))*(C_A01e!N$5:N$1009)))+(SUM(($C$1=(C_A01e!$B$5:$B$1009))*('By region'!$M81=(C_A01e!$C$5:$C$1009))*('By region'!$N81=(C_A01e!$D$5:$D$1009))*('By region'!$O81=(C_A01e!$E$5:$E$1009))*(C_A01e!N$5:N$1009)))+(SUM(($D$1=(C_A01e!$B$5:$B$1009))*('By region'!$M81=(C_A01e!$C$5:$C$1009))*('By region'!$N81=(C_A01e!$D$5:$D$1009))*('By region'!$O81=(C_A01e!$E$5:$E$1009))*(C_A01e!N$5:N$1009)))</f>
        <v>0</v>
      </c>
      <c r="M81" s="21" t="s">
        <v>4</v>
      </c>
      <c r="N81" s="21" t="s">
        <v>402</v>
      </c>
      <c r="O81" s="23" t="s">
        <v>404</v>
      </c>
    </row>
    <row r="82" spans="2:15" s="18" customFormat="1" x14ac:dyDescent="0.2">
      <c r="B82" s="73" t="s">
        <v>31</v>
      </c>
      <c r="C82" s="94">
        <f t="array" ref="C82">(SUM(($B$1=(C_A01e!$B$5:$B$1009))*('By region'!$M82=(C_A01e!$C$5:$C$1009))*('By region'!$N82=(C_A01e!$D$5:$D$1009))*('By region'!$O82=(C_A01e!$E$5:$E$1009))*(C_A01e!F$5:F$1009)))+(SUM(($C$1=(C_A01e!$B$5:$B$1009))*('By region'!$M82=(C_A01e!$C$5:$C$1009))*('By region'!$N82=(C_A01e!$D$5:$D$1009))*('By region'!$O82=(C_A01e!$E$5:$E$1009))*(C_A01e!F$5:F$1009)))+(SUM(($D$1=(C_A01e!$B$5:$B$1009))*('By region'!$M82=(C_A01e!$C$5:$C$1009))*('By region'!$N82=(C_A01e!$D$5:$D$1009))*('By region'!$O82=(C_A01e!$E$5:$E$1009))*(C_A01e!F$5:F$1009)))</f>
        <v>0</v>
      </c>
      <c r="D82" s="94">
        <f t="array" ref="D82">(SUM(($B$1=(C_A01e!$B$5:$B$1009))*('By region'!$M82=(C_A01e!$C$5:$C$1009))*('By region'!$N82=(C_A01e!$D$5:$D$1009))*('By region'!$O82=(C_A01e!$E$5:$E$1009))*(C_A01e!G$5:G$1009)))+(SUM(($C$1=(C_A01e!$B$5:$B$1009))*('By region'!$M82=(C_A01e!$C$5:$C$1009))*('By region'!$N82=(C_A01e!$D$5:$D$1009))*('By region'!$O82=(C_A01e!$E$5:$E$1009))*(C_A01e!G$5:G$1009)))+(SUM(($D$1=(C_A01e!$B$5:$B$1009))*('By region'!$M82=(C_A01e!$C$5:$C$1009))*('By region'!$N82=(C_A01e!$D$5:$D$1009))*('By region'!$O82=(C_A01e!$E$5:$E$1009))*(C_A01e!G$5:G$1009)))</f>
        <v>0</v>
      </c>
      <c r="E82" s="94">
        <f t="array" ref="E82">(SUM(($B$1=(C_A01e!$B$5:$B$1009))*('By region'!$M82=(C_A01e!$C$5:$C$1009))*('By region'!$N82=(C_A01e!$D$5:$D$1009))*('By region'!$O82=(C_A01e!$E$5:$E$1009))*(C_A01e!H$5:H$1009)))+(SUM(($C$1=(C_A01e!$B$5:$B$1009))*('By region'!$M82=(C_A01e!$C$5:$C$1009))*('By region'!$N82=(C_A01e!$D$5:$D$1009))*('By region'!$O82=(C_A01e!$E$5:$E$1009))*(C_A01e!H$5:H$1009)))+(SUM(($D$1=(C_A01e!$B$5:$B$1009))*('By region'!$M82=(C_A01e!$C$5:$C$1009))*('By region'!$N82=(C_A01e!$D$5:$D$1009))*('By region'!$O82=(C_A01e!$E$5:$E$1009))*(C_A01e!H$5:H$1009)))</f>
        <v>0</v>
      </c>
      <c r="F82" s="94">
        <f t="array" ref="F82">(SUM(($B$1=(C_A01e!$B$5:$B$1009))*('By region'!$M82=(C_A01e!$C$5:$C$1009))*('By region'!$N82=(C_A01e!$D$5:$D$1009))*('By region'!$O82=(C_A01e!$E$5:$E$1009))*(C_A01e!I$5:I$1009)))+(SUM(($C$1=(C_A01e!$B$5:$B$1009))*('By region'!$M82=(C_A01e!$C$5:$C$1009))*('By region'!$N82=(C_A01e!$D$5:$D$1009))*('By region'!$O82=(C_A01e!$E$5:$E$1009))*(C_A01e!I$5:I$1009)))+(SUM(($D$1=(C_A01e!$B$5:$B$1009))*('By region'!$M82=(C_A01e!$C$5:$C$1009))*('By region'!$N82=(C_A01e!$D$5:$D$1009))*('By region'!$O82=(C_A01e!$E$5:$E$1009))*(C_A01e!I$5:I$1009)))</f>
        <v>0</v>
      </c>
      <c r="G82" s="94">
        <f t="array" ref="G82">(SUM(($B$1=(C_A01e!$B$5:$B$1009))*('By region'!$M82=(C_A01e!$C$5:$C$1009))*('By region'!$N82=(C_A01e!$D$5:$D$1009))*('By region'!$O82=(C_A01e!$E$5:$E$1009))*(C_A01e!J$5:J$1009)))+(SUM(($C$1=(C_A01e!$B$5:$B$1009))*('By region'!$M82=(C_A01e!$C$5:$C$1009))*('By region'!$N82=(C_A01e!$D$5:$D$1009))*('By region'!$O82=(C_A01e!$E$5:$E$1009))*(C_A01e!J$5:J$1009)))+(SUM(($D$1=(C_A01e!$B$5:$B$1009))*('By region'!$M82=(C_A01e!$C$5:$C$1009))*('By region'!$N82=(C_A01e!$D$5:$D$1009))*('By region'!$O82=(C_A01e!$E$5:$E$1009))*(C_A01e!J$5:J$1009)))</f>
        <v>0</v>
      </c>
      <c r="H82" s="94">
        <f t="array" ref="H82">(SUM(($B$1=(C_A01e!$B$5:$B$1009))*('By region'!$M82=(C_A01e!$C$5:$C$1009))*('By region'!$N82=(C_A01e!$D$5:$D$1009))*('By region'!$O82=(C_A01e!$E$5:$E$1009))*(C_A01e!K$5:K$1009)))+(SUM(($C$1=(C_A01e!$B$5:$B$1009))*('By region'!$M82=(C_A01e!$C$5:$C$1009))*('By region'!$N82=(C_A01e!$D$5:$D$1009))*('By region'!$O82=(C_A01e!$E$5:$E$1009))*(C_A01e!K$5:K$1009)))+(SUM(($D$1=(C_A01e!$B$5:$B$1009))*('By region'!$M82=(C_A01e!$C$5:$C$1009))*('By region'!$N82=(C_A01e!$D$5:$D$1009))*('By region'!$O82=(C_A01e!$E$5:$E$1009))*(C_A01e!K$5:K$1009)))</f>
        <v>0</v>
      </c>
      <c r="I82" s="94">
        <f t="array" ref="I82">(SUM(($B$1=(C_A01e!$B$5:$B$1009))*('By region'!$M82=(C_A01e!$C$5:$C$1009))*('By region'!$N82=(C_A01e!$D$5:$D$1009))*('By region'!$O82=(C_A01e!$E$5:$E$1009))*(C_A01e!L$5:L$1009)))+(SUM(($C$1=(C_A01e!$B$5:$B$1009))*('By region'!$M82=(C_A01e!$C$5:$C$1009))*('By region'!$N82=(C_A01e!$D$5:$D$1009))*('By region'!$O82=(C_A01e!$E$5:$E$1009))*(C_A01e!L$5:L$1009)))+(SUM(($D$1=(C_A01e!$B$5:$B$1009))*('By region'!$M82=(C_A01e!$C$5:$C$1009))*('By region'!$N82=(C_A01e!$D$5:$D$1009))*('By region'!$O82=(C_A01e!$E$5:$E$1009))*(C_A01e!L$5:L$1009)))</f>
        <v>0</v>
      </c>
      <c r="J82" s="94">
        <f t="array" ref="J82">(SUM(($B$1=(C_A01e!$B$5:$B$1009))*('By region'!$M82=(C_A01e!$C$5:$C$1009))*('By region'!$N82=(C_A01e!$D$5:$D$1009))*('By region'!$O82=(C_A01e!$E$5:$E$1009))*(C_A01e!M$5:M$1009)))+(SUM(($C$1=(C_A01e!$B$5:$B$1009))*('By region'!$M82=(C_A01e!$C$5:$C$1009))*('By region'!$N82=(C_A01e!$D$5:$D$1009))*('By region'!$O82=(C_A01e!$E$5:$E$1009))*(C_A01e!M$5:M$1009)))+(SUM(($D$1=(C_A01e!$B$5:$B$1009))*('By region'!$M82=(C_A01e!$C$5:$C$1009))*('By region'!$N82=(C_A01e!$D$5:$D$1009))*('By region'!$O82=(C_A01e!$E$5:$E$1009))*(C_A01e!M$5:M$1009)))</f>
        <v>0</v>
      </c>
      <c r="K82" s="94">
        <f t="array" ref="K82">(SUM(($B$1=(C_A01e!$B$5:$B$1009))*('By region'!$M82=(C_A01e!$C$5:$C$1009))*('By region'!$N82=(C_A01e!$D$5:$D$1009))*('By region'!$O82=(C_A01e!$E$5:$E$1009))*(C_A01e!N$5:N$1009)))+(SUM(($C$1=(C_A01e!$B$5:$B$1009))*('By region'!$M82=(C_A01e!$C$5:$C$1009))*('By region'!$N82=(C_A01e!$D$5:$D$1009))*('By region'!$O82=(C_A01e!$E$5:$E$1009))*(C_A01e!N$5:N$1009)))+(SUM(($D$1=(C_A01e!$B$5:$B$1009))*('By region'!$M82=(C_A01e!$C$5:$C$1009))*('By region'!$N82=(C_A01e!$D$5:$D$1009))*('By region'!$O82=(C_A01e!$E$5:$E$1009))*(C_A01e!N$5:N$1009)))</f>
        <v>0</v>
      </c>
      <c r="M82" s="23" t="s">
        <v>34</v>
      </c>
      <c r="N82" s="21" t="s">
        <v>402</v>
      </c>
      <c r="O82" s="23" t="s">
        <v>404</v>
      </c>
    </row>
    <row r="83" spans="2:15" x14ac:dyDescent="0.2">
      <c r="B83" s="71" t="s">
        <v>21</v>
      </c>
      <c r="C83" s="72">
        <f t="array" ref="C83">(SUM(($B$1=(C_A01e!$B$5:$B$1009))*('By region'!$M83=(C_A01e!$C$5:$C$1009))*('By region'!$N83=(C_A01e!$D$5:$D$1009))*('By region'!$O83=(C_A01e!$E$5:$E$1009))*(C_A01e!F$5:F$1009)))+(SUM(($C$1=(C_A01e!$B$5:$B$1009))*('By region'!$M83=(C_A01e!$C$5:$C$1009))*('By region'!$N83=(C_A01e!$D$5:$D$1009))*('By region'!$O83=(C_A01e!$E$5:$E$1009))*(C_A01e!F$5:F$1009)))+(SUM(($D$1=(C_A01e!$B$5:$B$1009))*('By region'!$M83=(C_A01e!$C$5:$C$1009))*('By region'!$N83=(C_A01e!$D$5:$D$1009))*('By region'!$O83=(C_A01e!$E$5:$E$1009))*(C_A01e!F$5:F$1009)))</f>
        <v>0</v>
      </c>
      <c r="D83" s="72">
        <f t="array" ref="D83">(SUM(($B$1=(C_A01e!$B$5:$B$1009))*('By region'!$M83=(C_A01e!$C$5:$C$1009))*('By region'!$N83=(C_A01e!$D$5:$D$1009))*('By region'!$O83=(C_A01e!$E$5:$E$1009))*(C_A01e!G$5:G$1009)))+(SUM(($C$1=(C_A01e!$B$5:$B$1009))*('By region'!$M83=(C_A01e!$C$5:$C$1009))*('By region'!$N83=(C_A01e!$D$5:$D$1009))*('By region'!$O83=(C_A01e!$E$5:$E$1009))*(C_A01e!G$5:G$1009)))+(SUM(($D$1=(C_A01e!$B$5:$B$1009))*('By region'!$M83=(C_A01e!$C$5:$C$1009))*('By region'!$N83=(C_A01e!$D$5:$D$1009))*('By region'!$O83=(C_A01e!$E$5:$E$1009))*(C_A01e!G$5:G$1009)))</f>
        <v>3.795401402E-3</v>
      </c>
      <c r="E83" s="72">
        <f t="array" ref="E83">(SUM(($B$1=(C_A01e!$B$5:$B$1009))*('By region'!$M83=(C_A01e!$C$5:$C$1009))*('By region'!$N83=(C_A01e!$D$5:$D$1009))*('By region'!$O83=(C_A01e!$E$5:$E$1009))*(C_A01e!H$5:H$1009)))+(SUM(($C$1=(C_A01e!$B$5:$B$1009))*('By region'!$M83=(C_A01e!$C$5:$C$1009))*('By region'!$N83=(C_A01e!$D$5:$D$1009))*('By region'!$O83=(C_A01e!$E$5:$E$1009))*(C_A01e!H$5:H$1009)))+(SUM(($D$1=(C_A01e!$B$5:$B$1009))*('By region'!$M83=(C_A01e!$C$5:$C$1009))*('By region'!$N83=(C_A01e!$D$5:$D$1009))*('By region'!$O83=(C_A01e!$E$5:$E$1009))*(C_A01e!H$5:H$1009)))</f>
        <v>0</v>
      </c>
      <c r="F83" s="72">
        <f t="array" ref="F83">(SUM(($B$1=(C_A01e!$B$5:$B$1009))*('By region'!$M83=(C_A01e!$C$5:$C$1009))*('By region'!$N83=(C_A01e!$D$5:$D$1009))*('By region'!$O83=(C_A01e!$E$5:$E$1009))*(C_A01e!I$5:I$1009)))+(SUM(($C$1=(C_A01e!$B$5:$B$1009))*('By region'!$M83=(C_A01e!$C$5:$C$1009))*('By region'!$N83=(C_A01e!$D$5:$D$1009))*('By region'!$O83=(C_A01e!$E$5:$E$1009))*(C_A01e!I$5:I$1009)))+(SUM(($D$1=(C_A01e!$B$5:$B$1009))*('By region'!$M83=(C_A01e!$C$5:$C$1009))*('By region'!$N83=(C_A01e!$D$5:$D$1009))*('By region'!$O83=(C_A01e!$E$5:$E$1009))*(C_A01e!I$5:I$1009)))</f>
        <v>0</v>
      </c>
      <c r="G83" s="72">
        <f t="array" ref="G83">(SUM(($B$1=(C_A01e!$B$5:$B$1009))*('By region'!$M83=(C_A01e!$C$5:$C$1009))*('By region'!$N83=(C_A01e!$D$5:$D$1009))*('By region'!$O83=(C_A01e!$E$5:$E$1009))*(C_A01e!J$5:J$1009)))+(SUM(($C$1=(C_A01e!$B$5:$B$1009))*('By region'!$M83=(C_A01e!$C$5:$C$1009))*('By region'!$N83=(C_A01e!$D$5:$D$1009))*('By region'!$O83=(C_A01e!$E$5:$E$1009))*(C_A01e!J$5:J$1009)))+(SUM(($D$1=(C_A01e!$B$5:$B$1009))*('By region'!$M83=(C_A01e!$C$5:$C$1009))*('By region'!$N83=(C_A01e!$D$5:$D$1009))*('By region'!$O83=(C_A01e!$E$5:$E$1009))*(C_A01e!J$5:J$1009)))</f>
        <v>0</v>
      </c>
      <c r="H83" s="72">
        <f t="array" ref="H83">(SUM(($B$1=(C_A01e!$B$5:$B$1009))*('By region'!$M83=(C_A01e!$C$5:$C$1009))*('By region'!$N83=(C_A01e!$D$5:$D$1009))*('By region'!$O83=(C_A01e!$E$5:$E$1009))*(C_A01e!K$5:K$1009)))+(SUM(($C$1=(C_A01e!$B$5:$B$1009))*('By region'!$M83=(C_A01e!$C$5:$C$1009))*('By region'!$N83=(C_A01e!$D$5:$D$1009))*('By region'!$O83=(C_A01e!$E$5:$E$1009))*(C_A01e!K$5:K$1009)))+(SUM(($D$1=(C_A01e!$B$5:$B$1009))*('By region'!$M83=(C_A01e!$C$5:$C$1009))*('By region'!$N83=(C_A01e!$D$5:$D$1009))*('By region'!$O83=(C_A01e!$E$5:$E$1009))*(C_A01e!K$5:K$1009)))</f>
        <v>0</v>
      </c>
      <c r="I83" s="72">
        <f t="array" ref="I83">(SUM(($B$1=(C_A01e!$B$5:$B$1009))*('By region'!$M83=(C_A01e!$C$5:$C$1009))*('By region'!$N83=(C_A01e!$D$5:$D$1009))*('By region'!$O83=(C_A01e!$E$5:$E$1009))*(C_A01e!L$5:L$1009)))+(SUM(($C$1=(C_A01e!$B$5:$B$1009))*('By region'!$M83=(C_A01e!$C$5:$C$1009))*('By region'!$N83=(C_A01e!$D$5:$D$1009))*('By region'!$O83=(C_A01e!$E$5:$E$1009))*(C_A01e!L$5:L$1009)))+(SUM(($D$1=(C_A01e!$B$5:$B$1009))*('By region'!$M83=(C_A01e!$C$5:$C$1009))*('By region'!$N83=(C_A01e!$D$5:$D$1009))*('By region'!$O83=(C_A01e!$E$5:$E$1009))*(C_A01e!L$5:L$1009)))</f>
        <v>0</v>
      </c>
      <c r="J83" s="72">
        <f t="array" ref="J83">(SUM(($B$1=(C_A01e!$B$5:$B$1009))*('By region'!$M83=(C_A01e!$C$5:$C$1009))*('By region'!$N83=(C_A01e!$D$5:$D$1009))*('By region'!$O83=(C_A01e!$E$5:$E$1009))*(C_A01e!M$5:M$1009)))+(SUM(($C$1=(C_A01e!$B$5:$B$1009))*('By region'!$M83=(C_A01e!$C$5:$C$1009))*('By region'!$N83=(C_A01e!$D$5:$D$1009))*('By region'!$O83=(C_A01e!$E$5:$E$1009))*(C_A01e!M$5:M$1009)))+(SUM(($D$1=(C_A01e!$B$5:$B$1009))*('By region'!$M83=(C_A01e!$C$5:$C$1009))*('By region'!$N83=(C_A01e!$D$5:$D$1009))*('By region'!$O83=(C_A01e!$E$5:$E$1009))*(C_A01e!M$5:M$1009)))</f>
        <v>0</v>
      </c>
      <c r="K83" s="72">
        <f t="array" ref="K83">(SUM(($B$1=(C_A01e!$B$5:$B$1009))*('By region'!$M83=(C_A01e!$C$5:$C$1009))*('By region'!$N83=(C_A01e!$D$5:$D$1009))*('By region'!$O83=(C_A01e!$E$5:$E$1009))*(C_A01e!N$5:N$1009)))+(SUM(($C$1=(C_A01e!$B$5:$B$1009))*('By region'!$M83=(C_A01e!$C$5:$C$1009))*('By region'!$N83=(C_A01e!$D$5:$D$1009))*('By region'!$O83=(C_A01e!$E$5:$E$1009))*(C_A01e!N$5:N$1009)))+(SUM(($D$1=(C_A01e!$B$5:$B$1009))*('By region'!$M83=(C_A01e!$C$5:$C$1009))*('By region'!$N83=(C_A01e!$D$5:$D$1009))*('By region'!$O83=(C_A01e!$E$5:$E$1009))*(C_A01e!N$5:N$1009)))</f>
        <v>0</v>
      </c>
      <c r="M83" s="21" t="s">
        <v>5</v>
      </c>
      <c r="N83" s="21" t="s">
        <v>402</v>
      </c>
      <c r="O83" s="23" t="s">
        <v>404</v>
      </c>
    </row>
    <row r="84" spans="2:15" s="18" customFormat="1" x14ac:dyDescent="0.2">
      <c r="B84" s="73" t="s">
        <v>22</v>
      </c>
      <c r="C84" s="94">
        <f t="array" ref="C84">(SUM(($B$1=(C_A01e!$B$5:$B$1009))*('By region'!$M84=(C_A01e!$C$5:$C$1009))*('By region'!$N84=(C_A01e!$D$5:$D$1009))*('By region'!$O84=(C_A01e!$E$5:$E$1009))*(C_A01e!F$5:F$1009)))+(SUM(($C$1=(C_A01e!$B$5:$B$1009))*('By region'!$M84=(C_A01e!$C$5:$C$1009))*('By region'!$N84=(C_A01e!$D$5:$D$1009))*('By region'!$O84=(C_A01e!$E$5:$E$1009))*(C_A01e!F$5:F$1009)))+(SUM(($D$1=(C_A01e!$B$5:$B$1009))*('By region'!$M84=(C_A01e!$C$5:$C$1009))*('By region'!$N84=(C_A01e!$D$5:$D$1009))*('By region'!$O84=(C_A01e!$E$5:$E$1009))*(C_A01e!F$5:F$1009)))</f>
        <v>0</v>
      </c>
      <c r="D84" s="94">
        <f t="array" ref="D84">(SUM(($B$1=(C_A01e!$B$5:$B$1009))*('By region'!$M84=(C_A01e!$C$5:$C$1009))*('By region'!$N84=(C_A01e!$D$5:$D$1009))*('By region'!$O84=(C_A01e!$E$5:$E$1009))*(C_A01e!G$5:G$1009)))+(SUM(($C$1=(C_A01e!$B$5:$B$1009))*('By region'!$M84=(C_A01e!$C$5:$C$1009))*('By region'!$N84=(C_A01e!$D$5:$D$1009))*('By region'!$O84=(C_A01e!$E$5:$E$1009))*(C_A01e!G$5:G$1009)))+(SUM(($D$1=(C_A01e!$B$5:$B$1009))*('By region'!$M84=(C_A01e!$C$5:$C$1009))*('By region'!$N84=(C_A01e!$D$5:$D$1009))*('By region'!$O84=(C_A01e!$E$5:$E$1009))*(C_A01e!G$5:G$1009)))</f>
        <v>3.0607499215E-2</v>
      </c>
      <c r="E84" s="94">
        <f t="array" ref="E84">(SUM(($B$1=(C_A01e!$B$5:$B$1009))*('By region'!$M84=(C_A01e!$C$5:$C$1009))*('By region'!$N84=(C_A01e!$D$5:$D$1009))*('By region'!$O84=(C_A01e!$E$5:$E$1009))*(C_A01e!H$5:H$1009)))+(SUM(($C$1=(C_A01e!$B$5:$B$1009))*('By region'!$M84=(C_A01e!$C$5:$C$1009))*('By region'!$N84=(C_A01e!$D$5:$D$1009))*('By region'!$O84=(C_A01e!$E$5:$E$1009))*(C_A01e!H$5:H$1009)))+(SUM(($D$1=(C_A01e!$B$5:$B$1009))*('By region'!$M84=(C_A01e!$C$5:$C$1009))*('By region'!$N84=(C_A01e!$D$5:$D$1009))*('By region'!$O84=(C_A01e!$E$5:$E$1009))*(C_A01e!H$5:H$1009)))</f>
        <v>3.0199801900000002E-4</v>
      </c>
      <c r="F84" s="94">
        <f t="array" ref="F84">(SUM(($B$1=(C_A01e!$B$5:$B$1009))*('By region'!$M84=(C_A01e!$C$5:$C$1009))*('By region'!$N84=(C_A01e!$D$5:$D$1009))*('By region'!$O84=(C_A01e!$E$5:$E$1009))*(C_A01e!I$5:I$1009)))+(SUM(($C$1=(C_A01e!$B$5:$B$1009))*('By region'!$M84=(C_A01e!$C$5:$C$1009))*('By region'!$N84=(C_A01e!$D$5:$D$1009))*('By region'!$O84=(C_A01e!$E$5:$E$1009))*(C_A01e!I$5:I$1009)))+(SUM(($D$1=(C_A01e!$B$5:$B$1009))*('By region'!$M84=(C_A01e!$C$5:$C$1009))*('By region'!$N84=(C_A01e!$D$5:$D$1009))*('By region'!$O84=(C_A01e!$E$5:$E$1009))*(C_A01e!I$5:I$1009)))</f>
        <v>0.236100054418</v>
      </c>
      <c r="G84" s="94">
        <f t="array" ref="G84">(SUM(($B$1=(C_A01e!$B$5:$B$1009))*('By region'!$M84=(C_A01e!$C$5:$C$1009))*('By region'!$N84=(C_A01e!$D$5:$D$1009))*('By region'!$O84=(C_A01e!$E$5:$E$1009))*(C_A01e!J$5:J$1009)))+(SUM(($C$1=(C_A01e!$B$5:$B$1009))*('By region'!$M84=(C_A01e!$C$5:$C$1009))*('By region'!$N84=(C_A01e!$D$5:$D$1009))*('By region'!$O84=(C_A01e!$E$5:$E$1009))*(C_A01e!J$5:J$1009)))+(SUM(($D$1=(C_A01e!$B$5:$B$1009))*('By region'!$M84=(C_A01e!$C$5:$C$1009))*('By region'!$N84=(C_A01e!$D$5:$D$1009))*('By region'!$O84=(C_A01e!$E$5:$E$1009))*(C_A01e!J$5:J$1009)))</f>
        <v>0.23308007422900001</v>
      </c>
      <c r="H84" s="94">
        <f t="array" ref="H84">(SUM(($B$1=(C_A01e!$B$5:$B$1009))*('By region'!$M84=(C_A01e!$C$5:$C$1009))*('By region'!$N84=(C_A01e!$D$5:$D$1009))*('By region'!$O84=(C_A01e!$E$5:$E$1009))*(C_A01e!K$5:K$1009)))+(SUM(($C$1=(C_A01e!$B$5:$B$1009))*('By region'!$M84=(C_A01e!$C$5:$C$1009))*('By region'!$N84=(C_A01e!$D$5:$D$1009))*('By region'!$O84=(C_A01e!$E$5:$E$1009))*(C_A01e!K$5:K$1009)))+(SUM(($D$1=(C_A01e!$B$5:$B$1009))*('By region'!$M84=(C_A01e!$C$5:$C$1009))*('By region'!$N84=(C_A01e!$D$5:$D$1009))*('By region'!$O84=(C_A01e!$E$5:$E$1009))*(C_A01e!K$5:K$1009)))</f>
        <v>0.21283787716700001</v>
      </c>
      <c r="I84" s="94">
        <f t="array" ref="I84">(SUM(($B$1=(C_A01e!$B$5:$B$1009))*('By region'!$M84=(C_A01e!$C$5:$C$1009))*('By region'!$N84=(C_A01e!$D$5:$D$1009))*('By region'!$O84=(C_A01e!$E$5:$E$1009))*(C_A01e!L$5:L$1009)))+(SUM(($C$1=(C_A01e!$B$5:$B$1009))*('By region'!$M84=(C_A01e!$C$5:$C$1009))*('By region'!$N84=(C_A01e!$D$5:$D$1009))*('By region'!$O84=(C_A01e!$E$5:$E$1009))*(C_A01e!L$5:L$1009)))+(SUM(($D$1=(C_A01e!$B$5:$B$1009))*('By region'!$M84=(C_A01e!$C$5:$C$1009))*('By region'!$N84=(C_A01e!$D$5:$D$1009))*('By region'!$O84=(C_A01e!$E$5:$E$1009))*(C_A01e!L$5:L$1009)))</f>
        <v>0.21283787716700001</v>
      </c>
      <c r="J84" s="94">
        <f t="array" ref="J84">(SUM(($B$1=(C_A01e!$B$5:$B$1009))*('By region'!$M84=(C_A01e!$C$5:$C$1009))*('By region'!$N84=(C_A01e!$D$5:$D$1009))*('By region'!$O84=(C_A01e!$E$5:$E$1009))*(C_A01e!M$5:M$1009)))+(SUM(($C$1=(C_A01e!$B$5:$B$1009))*('By region'!$M84=(C_A01e!$C$5:$C$1009))*('By region'!$N84=(C_A01e!$D$5:$D$1009))*('By region'!$O84=(C_A01e!$E$5:$E$1009))*(C_A01e!M$5:M$1009)))+(SUM(($D$1=(C_A01e!$B$5:$B$1009))*('By region'!$M84=(C_A01e!$C$5:$C$1009))*('By region'!$N84=(C_A01e!$D$5:$D$1009))*('By region'!$O84=(C_A01e!$E$5:$E$1009))*(C_A01e!M$5:M$1009)))</f>
        <v>0.21283787716700001</v>
      </c>
      <c r="K84" s="94">
        <f t="array" ref="K84">(SUM(($B$1=(C_A01e!$B$5:$B$1009))*('By region'!$M84=(C_A01e!$C$5:$C$1009))*('By region'!$N84=(C_A01e!$D$5:$D$1009))*('By region'!$O84=(C_A01e!$E$5:$E$1009))*(C_A01e!N$5:N$1009)))+(SUM(($C$1=(C_A01e!$B$5:$B$1009))*('By region'!$M84=(C_A01e!$C$5:$C$1009))*('By region'!$N84=(C_A01e!$D$5:$D$1009))*('By region'!$O84=(C_A01e!$E$5:$E$1009))*(C_A01e!N$5:N$1009)))+(SUM(($D$1=(C_A01e!$B$5:$B$1009))*('By region'!$M84=(C_A01e!$C$5:$C$1009))*('By region'!$N84=(C_A01e!$D$5:$D$1009))*('By region'!$O84=(C_A01e!$E$5:$E$1009))*(C_A01e!N$5:N$1009)))</f>
        <v>0.21283787716700001</v>
      </c>
      <c r="M84" s="23" t="s">
        <v>6</v>
      </c>
      <c r="N84" s="21" t="s">
        <v>402</v>
      </c>
      <c r="O84" s="23" t="s">
        <v>404</v>
      </c>
    </row>
    <row r="85" spans="2:15" x14ac:dyDescent="0.2">
      <c r="B85" s="71" t="s">
        <v>23</v>
      </c>
      <c r="C85" s="72">
        <f t="array" ref="C85">(SUM(($B$1=(C_A01e!$B$5:$B$1009))*('By region'!$M85=(C_A01e!$C$5:$C$1009))*('By region'!$N85=(C_A01e!$D$5:$D$1009))*('By region'!$O85=(C_A01e!$E$5:$E$1009))*(C_A01e!F$5:F$1009)))+(SUM(($C$1=(C_A01e!$B$5:$B$1009))*('By region'!$M85=(C_A01e!$C$5:$C$1009))*('By region'!$N85=(C_A01e!$D$5:$D$1009))*('By region'!$O85=(C_A01e!$E$5:$E$1009))*(C_A01e!F$5:F$1009)))+(SUM(($D$1=(C_A01e!$B$5:$B$1009))*('By region'!$M85=(C_A01e!$C$5:$C$1009))*('By region'!$N85=(C_A01e!$D$5:$D$1009))*('By region'!$O85=(C_A01e!$E$5:$E$1009))*(C_A01e!F$5:F$1009)))</f>
        <v>0</v>
      </c>
      <c r="D85" s="72">
        <f t="array" ref="D85">(SUM(($B$1=(C_A01e!$B$5:$B$1009))*('By region'!$M85=(C_A01e!$C$5:$C$1009))*('By region'!$N85=(C_A01e!$D$5:$D$1009))*('By region'!$O85=(C_A01e!$E$5:$E$1009))*(C_A01e!G$5:G$1009)))+(SUM(($C$1=(C_A01e!$B$5:$B$1009))*('By region'!$M85=(C_A01e!$C$5:$C$1009))*('By region'!$N85=(C_A01e!$D$5:$D$1009))*('By region'!$O85=(C_A01e!$E$5:$E$1009))*(C_A01e!G$5:G$1009)))+(SUM(($D$1=(C_A01e!$B$5:$B$1009))*('By region'!$M85=(C_A01e!$C$5:$C$1009))*('By region'!$N85=(C_A01e!$D$5:$D$1009))*('By region'!$O85=(C_A01e!$E$5:$E$1009))*(C_A01e!G$5:G$1009)))</f>
        <v>0</v>
      </c>
      <c r="E85" s="72">
        <f t="array" ref="E85">(SUM(($B$1=(C_A01e!$B$5:$B$1009))*('By region'!$M85=(C_A01e!$C$5:$C$1009))*('By region'!$N85=(C_A01e!$D$5:$D$1009))*('By region'!$O85=(C_A01e!$E$5:$E$1009))*(C_A01e!H$5:H$1009)))+(SUM(($C$1=(C_A01e!$B$5:$B$1009))*('By region'!$M85=(C_A01e!$C$5:$C$1009))*('By region'!$N85=(C_A01e!$D$5:$D$1009))*('By region'!$O85=(C_A01e!$E$5:$E$1009))*(C_A01e!H$5:H$1009)))+(SUM(($D$1=(C_A01e!$B$5:$B$1009))*('By region'!$M85=(C_A01e!$C$5:$C$1009))*('By region'!$N85=(C_A01e!$D$5:$D$1009))*('By region'!$O85=(C_A01e!$E$5:$E$1009))*(C_A01e!H$5:H$1009)))</f>
        <v>2.08638806568</v>
      </c>
      <c r="F85" s="72">
        <f t="array" ref="F85">(SUM(($B$1=(C_A01e!$B$5:$B$1009))*('By region'!$M85=(C_A01e!$C$5:$C$1009))*('By region'!$N85=(C_A01e!$D$5:$D$1009))*('By region'!$O85=(C_A01e!$E$5:$E$1009))*(C_A01e!I$5:I$1009)))+(SUM(($C$1=(C_A01e!$B$5:$B$1009))*('By region'!$M85=(C_A01e!$C$5:$C$1009))*('By region'!$N85=(C_A01e!$D$5:$D$1009))*('By region'!$O85=(C_A01e!$E$5:$E$1009))*(C_A01e!I$5:I$1009)))+(SUM(($D$1=(C_A01e!$B$5:$B$1009))*('By region'!$M85=(C_A01e!$C$5:$C$1009))*('By region'!$N85=(C_A01e!$D$5:$D$1009))*('By region'!$O85=(C_A01e!$E$5:$E$1009))*(C_A01e!I$5:I$1009)))</f>
        <v>0</v>
      </c>
      <c r="G85" s="72">
        <f t="array" ref="G85">(SUM(($B$1=(C_A01e!$B$5:$B$1009))*('By region'!$M85=(C_A01e!$C$5:$C$1009))*('By region'!$N85=(C_A01e!$D$5:$D$1009))*('By region'!$O85=(C_A01e!$E$5:$E$1009))*(C_A01e!J$5:J$1009)))+(SUM(($C$1=(C_A01e!$B$5:$B$1009))*('By region'!$M85=(C_A01e!$C$5:$C$1009))*('By region'!$N85=(C_A01e!$D$5:$D$1009))*('By region'!$O85=(C_A01e!$E$5:$E$1009))*(C_A01e!J$5:J$1009)))+(SUM(($D$1=(C_A01e!$B$5:$B$1009))*('By region'!$M85=(C_A01e!$C$5:$C$1009))*('By region'!$N85=(C_A01e!$D$5:$D$1009))*('By region'!$O85=(C_A01e!$E$5:$E$1009))*(C_A01e!J$5:J$1009)))</f>
        <v>5.6484258891300003</v>
      </c>
      <c r="H85" s="72">
        <f t="array" ref="H85">(SUM(($B$1=(C_A01e!$B$5:$B$1009))*('By region'!$M85=(C_A01e!$C$5:$C$1009))*('By region'!$N85=(C_A01e!$D$5:$D$1009))*('By region'!$O85=(C_A01e!$E$5:$E$1009))*(C_A01e!K$5:K$1009)))+(SUM(($C$1=(C_A01e!$B$5:$B$1009))*('By region'!$M85=(C_A01e!$C$5:$C$1009))*('By region'!$N85=(C_A01e!$D$5:$D$1009))*('By region'!$O85=(C_A01e!$E$5:$E$1009))*(C_A01e!K$5:K$1009)))+(SUM(($D$1=(C_A01e!$B$5:$B$1009))*('By region'!$M85=(C_A01e!$C$5:$C$1009))*('By region'!$N85=(C_A01e!$D$5:$D$1009))*('By region'!$O85=(C_A01e!$E$5:$E$1009))*(C_A01e!K$5:K$1009)))</f>
        <v>0</v>
      </c>
      <c r="I85" s="72">
        <f t="array" ref="I85">(SUM(($B$1=(C_A01e!$B$5:$B$1009))*('By region'!$M85=(C_A01e!$C$5:$C$1009))*('By region'!$N85=(C_A01e!$D$5:$D$1009))*('By region'!$O85=(C_A01e!$E$5:$E$1009))*(C_A01e!L$5:L$1009)))+(SUM(($C$1=(C_A01e!$B$5:$B$1009))*('By region'!$M85=(C_A01e!$C$5:$C$1009))*('By region'!$N85=(C_A01e!$D$5:$D$1009))*('By region'!$O85=(C_A01e!$E$5:$E$1009))*(C_A01e!L$5:L$1009)))+(SUM(($D$1=(C_A01e!$B$5:$B$1009))*('By region'!$M85=(C_A01e!$C$5:$C$1009))*('By region'!$N85=(C_A01e!$D$5:$D$1009))*('By region'!$O85=(C_A01e!$E$5:$E$1009))*(C_A01e!L$5:L$1009)))</f>
        <v>0</v>
      </c>
      <c r="J85" s="72">
        <f t="array" ref="J85">(SUM(($B$1=(C_A01e!$B$5:$B$1009))*('By region'!$M85=(C_A01e!$C$5:$C$1009))*('By region'!$N85=(C_A01e!$D$5:$D$1009))*('By region'!$O85=(C_A01e!$E$5:$E$1009))*(C_A01e!M$5:M$1009)))+(SUM(($C$1=(C_A01e!$B$5:$B$1009))*('By region'!$M85=(C_A01e!$C$5:$C$1009))*('By region'!$N85=(C_A01e!$D$5:$D$1009))*('By region'!$O85=(C_A01e!$E$5:$E$1009))*(C_A01e!M$5:M$1009)))+(SUM(($D$1=(C_A01e!$B$5:$B$1009))*('By region'!$M85=(C_A01e!$C$5:$C$1009))*('By region'!$N85=(C_A01e!$D$5:$D$1009))*('By region'!$O85=(C_A01e!$E$5:$E$1009))*(C_A01e!M$5:M$1009)))</f>
        <v>0</v>
      </c>
      <c r="K85" s="72">
        <f t="array" ref="K85">(SUM(($B$1=(C_A01e!$B$5:$B$1009))*('By region'!$M85=(C_A01e!$C$5:$C$1009))*('By region'!$N85=(C_A01e!$D$5:$D$1009))*('By region'!$O85=(C_A01e!$E$5:$E$1009))*(C_A01e!N$5:N$1009)))+(SUM(($C$1=(C_A01e!$B$5:$B$1009))*('By region'!$M85=(C_A01e!$C$5:$C$1009))*('By region'!$N85=(C_A01e!$D$5:$D$1009))*('By region'!$O85=(C_A01e!$E$5:$E$1009))*(C_A01e!N$5:N$1009)))+(SUM(($D$1=(C_A01e!$B$5:$B$1009))*('By region'!$M85=(C_A01e!$C$5:$C$1009))*('By region'!$N85=(C_A01e!$D$5:$D$1009))*('By region'!$O85=(C_A01e!$E$5:$E$1009))*(C_A01e!N$5:N$1009)))</f>
        <v>0</v>
      </c>
      <c r="M85" s="21" t="s">
        <v>7</v>
      </c>
      <c r="N85" s="21" t="s">
        <v>402</v>
      </c>
      <c r="O85" s="23" t="s">
        <v>404</v>
      </c>
    </row>
    <row r="86" spans="2:15" s="18" customFormat="1" x14ac:dyDescent="0.2">
      <c r="B86" s="73" t="s">
        <v>24</v>
      </c>
      <c r="C86" s="94">
        <f t="array" ref="C86">(SUM(($B$1=(C_A01e!$B$5:$B$1009))*('By region'!$M86=(C_A01e!$C$5:$C$1009))*('By region'!$N86=(C_A01e!$D$5:$D$1009))*('By region'!$O86=(C_A01e!$E$5:$E$1009))*(C_A01e!F$5:F$1009)))+(SUM(($C$1=(C_A01e!$B$5:$B$1009))*('By region'!$M86=(C_A01e!$C$5:$C$1009))*('By region'!$N86=(C_A01e!$D$5:$D$1009))*('By region'!$O86=(C_A01e!$E$5:$E$1009))*(C_A01e!F$5:F$1009)))+(SUM(($D$1=(C_A01e!$B$5:$B$1009))*('By region'!$M86=(C_A01e!$C$5:$C$1009))*('By region'!$N86=(C_A01e!$D$5:$D$1009))*('By region'!$O86=(C_A01e!$E$5:$E$1009))*(C_A01e!F$5:F$1009)))</f>
        <v>0</v>
      </c>
      <c r="D86" s="94">
        <f t="array" ref="D86">(SUM(($B$1=(C_A01e!$B$5:$B$1009))*('By region'!$M86=(C_A01e!$C$5:$C$1009))*('By region'!$N86=(C_A01e!$D$5:$D$1009))*('By region'!$O86=(C_A01e!$E$5:$E$1009))*(C_A01e!G$5:G$1009)))+(SUM(($C$1=(C_A01e!$B$5:$B$1009))*('By region'!$M86=(C_A01e!$C$5:$C$1009))*('By region'!$N86=(C_A01e!$D$5:$D$1009))*('By region'!$O86=(C_A01e!$E$5:$E$1009))*(C_A01e!G$5:G$1009)))+(SUM(($D$1=(C_A01e!$B$5:$B$1009))*('By region'!$M86=(C_A01e!$C$5:$C$1009))*('By region'!$N86=(C_A01e!$D$5:$D$1009))*('By region'!$O86=(C_A01e!$E$5:$E$1009))*(C_A01e!G$5:G$1009)))</f>
        <v>0</v>
      </c>
      <c r="E86" s="94">
        <f t="array" ref="E86">(SUM(($B$1=(C_A01e!$B$5:$B$1009))*('By region'!$M86=(C_A01e!$C$5:$C$1009))*('By region'!$N86=(C_A01e!$D$5:$D$1009))*('By region'!$O86=(C_A01e!$E$5:$E$1009))*(C_A01e!H$5:H$1009)))+(SUM(($C$1=(C_A01e!$B$5:$B$1009))*('By region'!$M86=(C_A01e!$C$5:$C$1009))*('By region'!$N86=(C_A01e!$D$5:$D$1009))*('By region'!$O86=(C_A01e!$E$5:$E$1009))*(C_A01e!H$5:H$1009)))+(SUM(($D$1=(C_A01e!$B$5:$B$1009))*('By region'!$M86=(C_A01e!$C$5:$C$1009))*('By region'!$N86=(C_A01e!$D$5:$D$1009))*('By region'!$O86=(C_A01e!$E$5:$E$1009))*(C_A01e!H$5:H$1009)))</f>
        <v>0</v>
      </c>
      <c r="F86" s="94">
        <f t="array" ref="F86">(SUM(($B$1=(C_A01e!$B$5:$B$1009))*('By region'!$M86=(C_A01e!$C$5:$C$1009))*('By region'!$N86=(C_A01e!$D$5:$D$1009))*('By region'!$O86=(C_A01e!$E$5:$E$1009))*(C_A01e!I$5:I$1009)))+(SUM(($C$1=(C_A01e!$B$5:$B$1009))*('By region'!$M86=(C_A01e!$C$5:$C$1009))*('By region'!$N86=(C_A01e!$D$5:$D$1009))*('By region'!$O86=(C_A01e!$E$5:$E$1009))*(C_A01e!I$5:I$1009)))+(SUM(($D$1=(C_A01e!$B$5:$B$1009))*('By region'!$M86=(C_A01e!$C$5:$C$1009))*('By region'!$N86=(C_A01e!$D$5:$D$1009))*('By region'!$O86=(C_A01e!$E$5:$E$1009))*(C_A01e!I$5:I$1009)))</f>
        <v>0</v>
      </c>
      <c r="G86" s="94">
        <f t="array" ref="G86">(SUM(($B$1=(C_A01e!$B$5:$B$1009))*('By region'!$M86=(C_A01e!$C$5:$C$1009))*('By region'!$N86=(C_A01e!$D$5:$D$1009))*('By region'!$O86=(C_A01e!$E$5:$E$1009))*(C_A01e!J$5:J$1009)))+(SUM(($C$1=(C_A01e!$B$5:$B$1009))*('By region'!$M86=(C_A01e!$C$5:$C$1009))*('By region'!$N86=(C_A01e!$D$5:$D$1009))*('By region'!$O86=(C_A01e!$E$5:$E$1009))*(C_A01e!J$5:J$1009)))+(SUM(($D$1=(C_A01e!$B$5:$B$1009))*('By region'!$M86=(C_A01e!$C$5:$C$1009))*('By region'!$N86=(C_A01e!$D$5:$D$1009))*('By region'!$O86=(C_A01e!$E$5:$E$1009))*(C_A01e!J$5:J$1009)))</f>
        <v>0</v>
      </c>
      <c r="H86" s="94">
        <f t="array" ref="H86">(SUM(($B$1=(C_A01e!$B$5:$B$1009))*('By region'!$M86=(C_A01e!$C$5:$C$1009))*('By region'!$N86=(C_A01e!$D$5:$D$1009))*('By region'!$O86=(C_A01e!$E$5:$E$1009))*(C_A01e!K$5:K$1009)))+(SUM(($C$1=(C_A01e!$B$5:$B$1009))*('By region'!$M86=(C_A01e!$C$5:$C$1009))*('By region'!$N86=(C_A01e!$D$5:$D$1009))*('By region'!$O86=(C_A01e!$E$5:$E$1009))*(C_A01e!K$5:K$1009)))+(SUM(($D$1=(C_A01e!$B$5:$B$1009))*('By region'!$M86=(C_A01e!$C$5:$C$1009))*('By region'!$N86=(C_A01e!$D$5:$D$1009))*('By region'!$O86=(C_A01e!$E$5:$E$1009))*(C_A01e!K$5:K$1009)))</f>
        <v>0</v>
      </c>
      <c r="I86" s="94">
        <f t="array" ref="I86">(SUM(($B$1=(C_A01e!$B$5:$B$1009))*('By region'!$M86=(C_A01e!$C$5:$C$1009))*('By region'!$N86=(C_A01e!$D$5:$D$1009))*('By region'!$O86=(C_A01e!$E$5:$E$1009))*(C_A01e!L$5:L$1009)))+(SUM(($C$1=(C_A01e!$B$5:$B$1009))*('By region'!$M86=(C_A01e!$C$5:$C$1009))*('By region'!$N86=(C_A01e!$D$5:$D$1009))*('By region'!$O86=(C_A01e!$E$5:$E$1009))*(C_A01e!L$5:L$1009)))+(SUM(($D$1=(C_A01e!$B$5:$B$1009))*('By region'!$M86=(C_A01e!$C$5:$C$1009))*('By region'!$N86=(C_A01e!$D$5:$D$1009))*('By region'!$O86=(C_A01e!$E$5:$E$1009))*(C_A01e!L$5:L$1009)))</f>
        <v>0</v>
      </c>
      <c r="J86" s="94">
        <f t="array" ref="J86">(SUM(($B$1=(C_A01e!$B$5:$B$1009))*('By region'!$M86=(C_A01e!$C$5:$C$1009))*('By region'!$N86=(C_A01e!$D$5:$D$1009))*('By region'!$O86=(C_A01e!$E$5:$E$1009))*(C_A01e!M$5:M$1009)))+(SUM(($C$1=(C_A01e!$B$5:$B$1009))*('By region'!$M86=(C_A01e!$C$5:$C$1009))*('By region'!$N86=(C_A01e!$D$5:$D$1009))*('By region'!$O86=(C_A01e!$E$5:$E$1009))*(C_A01e!M$5:M$1009)))+(SUM(($D$1=(C_A01e!$B$5:$B$1009))*('By region'!$M86=(C_A01e!$C$5:$C$1009))*('By region'!$N86=(C_A01e!$D$5:$D$1009))*('By region'!$O86=(C_A01e!$E$5:$E$1009))*(C_A01e!M$5:M$1009)))</f>
        <v>0</v>
      </c>
      <c r="K86" s="94">
        <f t="array" ref="K86">(SUM(($B$1=(C_A01e!$B$5:$B$1009))*('By region'!$M86=(C_A01e!$C$5:$C$1009))*('By region'!$N86=(C_A01e!$D$5:$D$1009))*('By region'!$O86=(C_A01e!$E$5:$E$1009))*(C_A01e!N$5:N$1009)))+(SUM(($C$1=(C_A01e!$B$5:$B$1009))*('By region'!$M86=(C_A01e!$C$5:$C$1009))*('By region'!$N86=(C_A01e!$D$5:$D$1009))*('By region'!$O86=(C_A01e!$E$5:$E$1009))*(C_A01e!N$5:N$1009)))+(SUM(($D$1=(C_A01e!$B$5:$B$1009))*('By region'!$M86=(C_A01e!$C$5:$C$1009))*('By region'!$N86=(C_A01e!$D$5:$D$1009))*('By region'!$O86=(C_A01e!$E$5:$E$1009))*(C_A01e!N$5:N$1009)))</f>
        <v>0</v>
      </c>
      <c r="M86" s="23" t="s">
        <v>8</v>
      </c>
      <c r="N86" s="21" t="s">
        <v>402</v>
      </c>
      <c r="O86" s="23" t="s">
        <v>404</v>
      </c>
    </row>
    <row r="87" spans="2:15" x14ac:dyDescent="0.2">
      <c r="B87" s="71" t="s">
        <v>25</v>
      </c>
      <c r="C87" s="72">
        <f t="array" ref="C87">(SUM(($B$1=(C_A01e!$B$5:$B$1009))*('By region'!$M87=(C_A01e!$C$5:$C$1009))*('By region'!$N87=(C_A01e!$D$5:$D$1009))*('By region'!$O87=(C_A01e!$E$5:$E$1009))*(C_A01e!F$5:F$1009)))+(SUM(($C$1=(C_A01e!$B$5:$B$1009))*('By region'!$M87=(C_A01e!$C$5:$C$1009))*('By region'!$N87=(C_A01e!$D$5:$D$1009))*('By region'!$O87=(C_A01e!$E$5:$E$1009))*(C_A01e!F$5:F$1009)))+(SUM(($D$1=(C_A01e!$B$5:$B$1009))*('By region'!$M87=(C_A01e!$C$5:$C$1009))*('By region'!$N87=(C_A01e!$D$5:$D$1009))*('By region'!$O87=(C_A01e!$E$5:$E$1009))*(C_A01e!F$5:F$1009)))</f>
        <v>0</v>
      </c>
      <c r="D87" s="72">
        <f t="array" ref="D87">(SUM(($B$1=(C_A01e!$B$5:$B$1009))*('By region'!$M87=(C_A01e!$C$5:$C$1009))*('By region'!$N87=(C_A01e!$D$5:$D$1009))*('By region'!$O87=(C_A01e!$E$5:$E$1009))*(C_A01e!G$5:G$1009)))+(SUM(($C$1=(C_A01e!$B$5:$B$1009))*('By region'!$M87=(C_A01e!$C$5:$C$1009))*('By region'!$N87=(C_A01e!$D$5:$D$1009))*('By region'!$O87=(C_A01e!$E$5:$E$1009))*(C_A01e!G$5:G$1009)))+(SUM(($D$1=(C_A01e!$B$5:$B$1009))*('By region'!$M87=(C_A01e!$C$5:$C$1009))*('By region'!$N87=(C_A01e!$D$5:$D$1009))*('By region'!$O87=(C_A01e!$E$5:$E$1009))*(C_A01e!G$5:G$1009)))</f>
        <v>0</v>
      </c>
      <c r="E87" s="72">
        <f t="array" ref="E87">(SUM(($B$1=(C_A01e!$B$5:$B$1009))*('By region'!$M87=(C_A01e!$C$5:$C$1009))*('By region'!$N87=(C_A01e!$D$5:$D$1009))*('By region'!$O87=(C_A01e!$E$5:$E$1009))*(C_A01e!H$5:H$1009)))+(SUM(($C$1=(C_A01e!$B$5:$B$1009))*('By region'!$M87=(C_A01e!$C$5:$C$1009))*('By region'!$N87=(C_A01e!$D$5:$D$1009))*('By region'!$O87=(C_A01e!$E$5:$E$1009))*(C_A01e!H$5:H$1009)))+(SUM(($D$1=(C_A01e!$B$5:$B$1009))*('By region'!$M87=(C_A01e!$C$5:$C$1009))*('By region'!$N87=(C_A01e!$D$5:$D$1009))*('By region'!$O87=(C_A01e!$E$5:$E$1009))*(C_A01e!H$5:H$1009)))</f>
        <v>0</v>
      </c>
      <c r="F87" s="72">
        <f t="array" ref="F87">(SUM(($B$1=(C_A01e!$B$5:$B$1009))*('By region'!$M87=(C_A01e!$C$5:$C$1009))*('By region'!$N87=(C_A01e!$D$5:$D$1009))*('By region'!$O87=(C_A01e!$E$5:$E$1009))*(C_A01e!I$5:I$1009)))+(SUM(($C$1=(C_A01e!$B$5:$B$1009))*('By region'!$M87=(C_A01e!$C$5:$C$1009))*('By region'!$N87=(C_A01e!$D$5:$D$1009))*('By region'!$O87=(C_A01e!$E$5:$E$1009))*(C_A01e!I$5:I$1009)))+(SUM(($D$1=(C_A01e!$B$5:$B$1009))*('By region'!$M87=(C_A01e!$C$5:$C$1009))*('By region'!$N87=(C_A01e!$D$5:$D$1009))*('By region'!$O87=(C_A01e!$E$5:$E$1009))*(C_A01e!I$5:I$1009)))</f>
        <v>0</v>
      </c>
      <c r="G87" s="72">
        <f t="array" ref="G87">(SUM(($B$1=(C_A01e!$B$5:$B$1009))*('By region'!$M87=(C_A01e!$C$5:$C$1009))*('By region'!$N87=(C_A01e!$D$5:$D$1009))*('By region'!$O87=(C_A01e!$E$5:$E$1009))*(C_A01e!J$5:J$1009)))+(SUM(($C$1=(C_A01e!$B$5:$B$1009))*('By region'!$M87=(C_A01e!$C$5:$C$1009))*('By region'!$N87=(C_A01e!$D$5:$D$1009))*('By region'!$O87=(C_A01e!$E$5:$E$1009))*(C_A01e!J$5:J$1009)))+(SUM(($D$1=(C_A01e!$B$5:$B$1009))*('By region'!$M87=(C_A01e!$C$5:$C$1009))*('By region'!$N87=(C_A01e!$D$5:$D$1009))*('By region'!$O87=(C_A01e!$E$5:$E$1009))*(C_A01e!J$5:J$1009)))</f>
        <v>0</v>
      </c>
      <c r="H87" s="72">
        <f t="array" ref="H87">(SUM(($B$1=(C_A01e!$B$5:$B$1009))*('By region'!$M87=(C_A01e!$C$5:$C$1009))*('By region'!$N87=(C_A01e!$D$5:$D$1009))*('By region'!$O87=(C_A01e!$E$5:$E$1009))*(C_A01e!K$5:K$1009)))+(SUM(($C$1=(C_A01e!$B$5:$B$1009))*('By region'!$M87=(C_A01e!$C$5:$C$1009))*('By region'!$N87=(C_A01e!$D$5:$D$1009))*('By region'!$O87=(C_A01e!$E$5:$E$1009))*(C_A01e!K$5:K$1009)))+(SUM(($D$1=(C_A01e!$B$5:$B$1009))*('By region'!$M87=(C_A01e!$C$5:$C$1009))*('By region'!$N87=(C_A01e!$D$5:$D$1009))*('By region'!$O87=(C_A01e!$E$5:$E$1009))*(C_A01e!K$5:K$1009)))</f>
        <v>0</v>
      </c>
      <c r="I87" s="72">
        <f t="array" ref="I87">(SUM(($B$1=(C_A01e!$B$5:$B$1009))*('By region'!$M87=(C_A01e!$C$5:$C$1009))*('By region'!$N87=(C_A01e!$D$5:$D$1009))*('By region'!$O87=(C_A01e!$E$5:$E$1009))*(C_A01e!L$5:L$1009)))+(SUM(($C$1=(C_A01e!$B$5:$B$1009))*('By region'!$M87=(C_A01e!$C$5:$C$1009))*('By region'!$N87=(C_A01e!$D$5:$D$1009))*('By region'!$O87=(C_A01e!$E$5:$E$1009))*(C_A01e!L$5:L$1009)))+(SUM(($D$1=(C_A01e!$B$5:$B$1009))*('By region'!$M87=(C_A01e!$C$5:$C$1009))*('By region'!$N87=(C_A01e!$D$5:$D$1009))*('By region'!$O87=(C_A01e!$E$5:$E$1009))*(C_A01e!L$5:L$1009)))</f>
        <v>0</v>
      </c>
      <c r="J87" s="72">
        <f t="array" ref="J87">(SUM(($B$1=(C_A01e!$B$5:$B$1009))*('By region'!$M87=(C_A01e!$C$5:$C$1009))*('By region'!$N87=(C_A01e!$D$5:$D$1009))*('By region'!$O87=(C_A01e!$E$5:$E$1009))*(C_A01e!M$5:M$1009)))+(SUM(($C$1=(C_A01e!$B$5:$B$1009))*('By region'!$M87=(C_A01e!$C$5:$C$1009))*('By region'!$N87=(C_A01e!$D$5:$D$1009))*('By region'!$O87=(C_A01e!$E$5:$E$1009))*(C_A01e!M$5:M$1009)))+(SUM(($D$1=(C_A01e!$B$5:$B$1009))*('By region'!$M87=(C_A01e!$C$5:$C$1009))*('By region'!$N87=(C_A01e!$D$5:$D$1009))*('By region'!$O87=(C_A01e!$E$5:$E$1009))*(C_A01e!M$5:M$1009)))</f>
        <v>0</v>
      </c>
      <c r="K87" s="72">
        <f t="array" ref="K87">(SUM(($B$1=(C_A01e!$B$5:$B$1009))*('By region'!$M87=(C_A01e!$C$5:$C$1009))*('By region'!$N87=(C_A01e!$D$5:$D$1009))*('By region'!$O87=(C_A01e!$E$5:$E$1009))*(C_A01e!N$5:N$1009)))+(SUM(($C$1=(C_A01e!$B$5:$B$1009))*('By region'!$M87=(C_A01e!$C$5:$C$1009))*('By region'!$N87=(C_A01e!$D$5:$D$1009))*('By region'!$O87=(C_A01e!$E$5:$E$1009))*(C_A01e!N$5:N$1009)))+(SUM(($D$1=(C_A01e!$B$5:$B$1009))*('By region'!$M87=(C_A01e!$C$5:$C$1009))*('By region'!$N87=(C_A01e!$D$5:$D$1009))*('By region'!$O87=(C_A01e!$E$5:$E$1009))*(C_A01e!N$5:N$1009)))</f>
        <v>0</v>
      </c>
      <c r="N87" s="21" t="s">
        <v>402</v>
      </c>
      <c r="O87" s="23" t="s">
        <v>404</v>
      </c>
    </row>
    <row r="88" spans="2:15" s="18" customFormat="1" x14ac:dyDescent="0.2">
      <c r="B88" s="74" t="s">
        <v>115</v>
      </c>
      <c r="C88" s="94">
        <f t="array" ref="C88">(SUM(($B$1=(C_A01e!$B$5:$B$1009))*('By region'!$M88=(C_A01e!$C$5:$C$1009))*('By region'!$N88=(C_A01e!$D$5:$D$1009))*('By region'!$O88=(C_A01e!$E$5:$E$1009))*(C_A01e!F$5:F$1009)))+(SUM(($C$1=(C_A01e!$B$5:$B$1009))*('By region'!$M88=(C_A01e!$C$5:$C$1009))*('By region'!$N88=(C_A01e!$D$5:$D$1009))*('By region'!$O88=(C_A01e!$E$5:$E$1009))*(C_A01e!F$5:F$1009)))+(SUM(($D$1=(C_A01e!$B$5:$B$1009))*('By region'!$M88=(C_A01e!$C$5:$C$1009))*('By region'!$N88=(C_A01e!$D$5:$D$1009))*('By region'!$O88=(C_A01e!$E$5:$E$1009))*(C_A01e!F$5:F$1009)))</f>
        <v>0</v>
      </c>
      <c r="D88" s="94">
        <f t="array" ref="D88">(SUM(($B$1=(C_A01e!$B$5:$B$1009))*('By region'!$M88=(C_A01e!$C$5:$C$1009))*('By region'!$N88=(C_A01e!$D$5:$D$1009))*('By region'!$O88=(C_A01e!$E$5:$E$1009))*(C_A01e!G$5:G$1009)))+(SUM(($C$1=(C_A01e!$B$5:$B$1009))*('By region'!$M88=(C_A01e!$C$5:$C$1009))*('By region'!$N88=(C_A01e!$D$5:$D$1009))*('By region'!$O88=(C_A01e!$E$5:$E$1009))*(C_A01e!G$5:G$1009)))+(SUM(($D$1=(C_A01e!$B$5:$B$1009))*('By region'!$M88=(C_A01e!$C$5:$C$1009))*('By region'!$N88=(C_A01e!$D$5:$D$1009))*('By region'!$O88=(C_A01e!$E$5:$E$1009))*(C_A01e!G$5:G$1009)))</f>
        <v>0</v>
      </c>
      <c r="E88" s="94">
        <f t="array" ref="E88">(SUM(($B$1=(C_A01e!$B$5:$B$1009))*('By region'!$M88=(C_A01e!$C$5:$C$1009))*('By region'!$N88=(C_A01e!$D$5:$D$1009))*('By region'!$O88=(C_A01e!$E$5:$E$1009))*(C_A01e!H$5:H$1009)))+(SUM(($C$1=(C_A01e!$B$5:$B$1009))*('By region'!$M88=(C_A01e!$C$5:$C$1009))*('By region'!$N88=(C_A01e!$D$5:$D$1009))*('By region'!$O88=(C_A01e!$E$5:$E$1009))*(C_A01e!H$5:H$1009)))+(SUM(($D$1=(C_A01e!$B$5:$B$1009))*('By region'!$M88=(C_A01e!$C$5:$C$1009))*('By region'!$N88=(C_A01e!$D$5:$D$1009))*('By region'!$O88=(C_A01e!$E$5:$E$1009))*(C_A01e!H$5:H$1009)))</f>
        <v>0</v>
      </c>
      <c r="F88" s="94">
        <f t="array" ref="F88">(SUM(($B$1=(C_A01e!$B$5:$B$1009))*('By region'!$M88=(C_A01e!$C$5:$C$1009))*('By region'!$N88=(C_A01e!$D$5:$D$1009))*('By region'!$O88=(C_A01e!$E$5:$E$1009))*(C_A01e!I$5:I$1009)))+(SUM(($C$1=(C_A01e!$B$5:$B$1009))*('By region'!$M88=(C_A01e!$C$5:$C$1009))*('By region'!$N88=(C_A01e!$D$5:$D$1009))*('By region'!$O88=(C_A01e!$E$5:$E$1009))*(C_A01e!I$5:I$1009)))+(SUM(($D$1=(C_A01e!$B$5:$B$1009))*('By region'!$M88=(C_A01e!$C$5:$C$1009))*('By region'!$N88=(C_A01e!$D$5:$D$1009))*('By region'!$O88=(C_A01e!$E$5:$E$1009))*(C_A01e!I$5:I$1009)))</f>
        <v>0</v>
      </c>
      <c r="G88" s="94">
        <f t="array" ref="G88">(SUM(($B$1=(C_A01e!$B$5:$B$1009))*('By region'!$M88=(C_A01e!$C$5:$C$1009))*('By region'!$N88=(C_A01e!$D$5:$D$1009))*('By region'!$O88=(C_A01e!$E$5:$E$1009))*(C_A01e!J$5:J$1009)))+(SUM(($C$1=(C_A01e!$B$5:$B$1009))*('By region'!$M88=(C_A01e!$C$5:$C$1009))*('By region'!$N88=(C_A01e!$D$5:$D$1009))*('By region'!$O88=(C_A01e!$E$5:$E$1009))*(C_A01e!J$5:J$1009)))+(SUM(($D$1=(C_A01e!$B$5:$B$1009))*('By region'!$M88=(C_A01e!$C$5:$C$1009))*('By region'!$N88=(C_A01e!$D$5:$D$1009))*('By region'!$O88=(C_A01e!$E$5:$E$1009))*(C_A01e!J$5:J$1009)))</f>
        <v>0</v>
      </c>
      <c r="H88" s="94">
        <f t="array" ref="H88">(SUM(($B$1=(C_A01e!$B$5:$B$1009))*('By region'!$M88=(C_A01e!$C$5:$C$1009))*('By region'!$N88=(C_A01e!$D$5:$D$1009))*('By region'!$O88=(C_A01e!$E$5:$E$1009))*(C_A01e!K$5:K$1009)))+(SUM(($C$1=(C_A01e!$B$5:$B$1009))*('By region'!$M88=(C_A01e!$C$5:$C$1009))*('By region'!$N88=(C_A01e!$D$5:$D$1009))*('By region'!$O88=(C_A01e!$E$5:$E$1009))*(C_A01e!K$5:K$1009)))+(SUM(($D$1=(C_A01e!$B$5:$B$1009))*('By region'!$M88=(C_A01e!$C$5:$C$1009))*('By region'!$N88=(C_A01e!$D$5:$D$1009))*('By region'!$O88=(C_A01e!$E$5:$E$1009))*(C_A01e!K$5:K$1009)))</f>
        <v>0</v>
      </c>
      <c r="I88" s="94">
        <f t="array" ref="I88">(SUM(($B$1=(C_A01e!$B$5:$B$1009))*('By region'!$M88=(C_A01e!$C$5:$C$1009))*('By region'!$N88=(C_A01e!$D$5:$D$1009))*('By region'!$O88=(C_A01e!$E$5:$E$1009))*(C_A01e!L$5:L$1009)))+(SUM(($C$1=(C_A01e!$B$5:$B$1009))*('By region'!$M88=(C_A01e!$C$5:$C$1009))*('By region'!$N88=(C_A01e!$D$5:$D$1009))*('By region'!$O88=(C_A01e!$E$5:$E$1009))*(C_A01e!L$5:L$1009)))+(SUM(($D$1=(C_A01e!$B$5:$B$1009))*('By region'!$M88=(C_A01e!$C$5:$C$1009))*('By region'!$N88=(C_A01e!$D$5:$D$1009))*('By region'!$O88=(C_A01e!$E$5:$E$1009))*(C_A01e!L$5:L$1009)))</f>
        <v>2.0901511437789999</v>
      </c>
      <c r="J88" s="94">
        <f t="array" ref="J88">(SUM(($B$1=(C_A01e!$B$5:$B$1009))*('By region'!$M88=(C_A01e!$C$5:$C$1009))*('By region'!$N88=(C_A01e!$D$5:$D$1009))*('By region'!$O88=(C_A01e!$E$5:$E$1009))*(C_A01e!M$5:M$1009)))+(SUM(($C$1=(C_A01e!$B$5:$B$1009))*('By region'!$M88=(C_A01e!$C$5:$C$1009))*('By region'!$N88=(C_A01e!$D$5:$D$1009))*('By region'!$O88=(C_A01e!$E$5:$E$1009))*(C_A01e!M$5:M$1009)))+(SUM(($D$1=(C_A01e!$B$5:$B$1009))*('By region'!$M88=(C_A01e!$C$5:$C$1009))*('By region'!$N88=(C_A01e!$D$5:$D$1009))*('By region'!$O88=(C_A01e!$E$5:$E$1009))*(C_A01e!M$5:M$1009)))</f>
        <v>4.2040405260020002</v>
      </c>
      <c r="K88" s="94">
        <f t="array" ref="K88">(SUM(($B$1=(C_A01e!$B$5:$B$1009))*('By region'!$M88=(C_A01e!$C$5:$C$1009))*('By region'!$N88=(C_A01e!$D$5:$D$1009))*('By region'!$O88=(C_A01e!$E$5:$E$1009))*(C_A01e!N$5:N$1009)))+(SUM(($C$1=(C_A01e!$B$5:$B$1009))*('By region'!$M88=(C_A01e!$C$5:$C$1009))*('By region'!$N88=(C_A01e!$D$5:$D$1009))*('By region'!$O88=(C_A01e!$E$5:$E$1009))*(C_A01e!N$5:N$1009)))+(SUM(($D$1=(C_A01e!$B$5:$B$1009))*('By region'!$M88=(C_A01e!$C$5:$C$1009))*('By region'!$N88=(C_A01e!$D$5:$D$1009))*('By region'!$O88=(C_A01e!$E$5:$E$1009))*(C_A01e!N$5:N$1009)))</f>
        <v>8.4558271285150006</v>
      </c>
      <c r="M88" s="23" t="s">
        <v>119</v>
      </c>
      <c r="N88" s="21" t="s">
        <v>402</v>
      </c>
      <c r="O88" s="23" t="s">
        <v>404</v>
      </c>
    </row>
    <row r="89" spans="2:15" x14ac:dyDescent="0.2">
      <c r="B89" s="75" t="s">
        <v>116</v>
      </c>
      <c r="C89" s="72">
        <f t="array" ref="C89">(SUM(($B$1=(C_A01e!$B$5:$B$1009))*('By region'!$M89=(C_A01e!$C$5:$C$1009))*('By region'!$N89=(C_A01e!$D$5:$D$1009))*('By region'!$O89=(C_A01e!$E$5:$E$1009))*(C_A01e!F$5:F$1009)))+(SUM(($C$1=(C_A01e!$B$5:$B$1009))*('By region'!$M89=(C_A01e!$C$5:$C$1009))*('By region'!$N89=(C_A01e!$D$5:$D$1009))*('By region'!$O89=(C_A01e!$E$5:$E$1009))*(C_A01e!F$5:F$1009)))+(SUM(($D$1=(C_A01e!$B$5:$B$1009))*('By region'!$M89=(C_A01e!$C$5:$C$1009))*('By region'!$N89=(C_A01e!$D$5:$D$1009))*('By region'!$O89=(C_A01e!$E$5:$E$1009))*(C_A01e!F$5:F$1009)))</f>
        <v>0</v>
      </c>
      <c r="D89" s="72">
        <f t="array" ref="D89">(SUM(($B$1=(C_A01e!$B$5:$B$1009))*('By region'!$M89=(C_A01e!$C$5:$C$1009))*('By region'!$N89=(C_A01e!$D$5:$D$1009))*('By region'!$O89=(C_A01e!$E$5:$E$1009))*(C_A01e!G$5:G$1009)))+(SUM(($C$1=(C_A01e!$B$5:$B$1009))*('By region'!$M89=(C_A01e!$C$5:$C$1009))*('By region'!$N89=(C_A01e!$D$5:$D$1009))*('By region'!$O89=(C_A01e!$E$5:$E$1009))*(C_A01e!G$5:G$1009)))+(SUM(($D$1=(C_A01e!$B$5:$B$1009))*('By region'!$M89=(C_A01e!$C$5:$C$1009))*('By region'!$N89=(C_A01e!$D$5:$D$1009))*('By region'!$O89=(C_A01e!$E$5:$E$1009))*(C_A01e!G$5:G$1009)))</f>
        <v>0</v>
      </c>
      <c r="E89" s="72">
        <f t="array" ref="E89">(SUM(($B$1=(C_A01e!$B$5:$B$1009))*('By region'!$M89=(C_A01e!$C$5:$C$1009))*('By region'!$N89=(C_A01e!$D$5:$D$1009))*('By region'!$O89=(C_A01e!$E$5:$E$1009))*(C_A01e!H$5:H$1009)))+(SUM(($C$1=(C_A01e!$B$5:$B$1009))*('By region'!$M89=(C_A01e!$C$5:$C$1009))*('By region'!$N89=(C_A01e!$D$5:$D$1009))*('By region'!$O89=(C_A01e!$E$5:$E$1009))*(C_A01e!H$5:H$1009)))+(SUM(($D$1=(C_A01e!$B$5:$B$1009))*('By region'!$M89=(C_A01e!$C$5:$C$1009))*('By region'!$N89=(C_A01e!$D$5:$D$1009))*('By region'!$O89=(C_A01e!$E$5:$E$1009))*(C_A01e!H$5:H$1009)))</f>
        <v>0</v>
      </c>
      <c r="F89" s="72">
        <f t="array" ref="F89">(SUM(($B$1=(C_A01e!$B$5:$B$1009))*('By region'!$M89=(C_A01e!$C$5:$C$1009))*('By region'!$N89=(C_A01e!$D$5:$D$1009))*('By region'!$O89=(C_A01e!$E$5:$E$1009))*(C_A01e!I$5:I$1009)))+(SUM(($C$1=(C_A01e!$B$5:$B$1009))*('By region'!$M89=(C_A01e!$C$5:$C$1009))*('By region'!$N89=(C_A01e!$D$5:$D$1009))*('By region'!$O89=(C_A01e!$E$5:$E$1009))*(C_A01e!I$5:I$1009)))+(SUM(($D$1=(C_A01e!$B$5:$B$1009))*('By region'!$M89=(C_A01e!$C$5:$C$1009))*('By region'!$N89=(C_A01e!$D$5:$D$1009))*('By region'!$O89=(C_A01e!$E$5:$E$1009))*(C_A01e!I$5:I$1009)))</f>
        <v>0</v>
      </c>
      <c r="G89" s="72">
        <f t="array" ref="G89">(SUM(($B$1=(C_A01e!$B$5:$B$1009))*('By region'!$M89=(C_A01e!$C$5:$C$1009))*('By region'!$N89=(C_A01e!$D$5:$D$1009))*('By region'!$O89=(C_A01e!$E$5:$E$1009))*(C_A01e!J$5:J$1009)))+(SUM(($C$1=(C_A01e!$B$5:$B$1009))*('By region'!$M89=(C_A01e!$C$5:$C$1009))*('By region'!$N89=(C_A01e!$D$5:$D$1009))*('By region'!$O89=(C_A01e!$E$5:$E$1009))*(C_A01e!J$5:J$1009)))+(SUM(($D$1=(C_A01e!$B$5:$B$1009))*('By region'!$M89=(C_A01e!$C$5:$C$1009))*('By region'!$N89=(C_A01e!$D$5:$D$1009))*('By region'!$O89=(C_A01e!$E$5:$E$1009))*(C_A01e!J$5:J$1009)))</f>
        <v>0</v>
      </c>
      <c r="H89" s="72">
        <f t="array" ref="H89">(SUM(($B$1=(C_A01e!$B$5:$B$1009))*('By region'!$M89=(C_A01e!$C$5:$C$1009))*('By region'!$N89=(C_A01e!$D$5:$D$1009))*('By region'!$O89=(C_A01e!$E$5:$E$1009))*(C_A01e!K$5:K$1009)))+(SUM(($C$1=(C_A01e!$B$5:$B$1009))*('By region'!$M89=(C_A01e!$C$5:$C$1009))*('By region'!$N89=(C_A01e!$D$5:$D$1009))*('By region'!$O89=(C_A01e!$E$5:$E$1009))*(C_A01e!K$5:K$1009)))+(SUM(($D$1=(C_A01e!$B$5:$B$1009))*('By region'!$M89=(C_A01e!$C$5:$C$1009))*('By region'!$N89=(C_A01e!$D$5:$D$1009))*('By region'!$O89=(C_A01e!$E$5:$E$1009))*(C_A01e!K$5:K$1009)))</f>
        <v>0</v>
      </c>
      <c r="I89" s="72">
        <f t="array" ref="I89">(SUM(($B$1=(C_A01e!$B$5:$B$1009))*('By region'!$M89=(C_A01e!$C$5:$C$1009))*('By region'!$N89=(C_A01e!$D$5:$D$1009))*('By region'!$O89=(C_A01e!$E$5:$E$1009))*(C_A01e!L$5:L$1009)))+(SUM(($C$1=(C_A01e!$B$5:$B$1009))*('By region'!$M89=(C_A01e!$C$5:$C$1009))*('By region'!$N89=(C_A01e!$D$5:$D$1009))*('By region'!$O89=(C_A01e!$E$5:$E$1009))*(C_A01e!L$5:L$1009)))+(SUM(($D$1=(C_A01e!$B$5:$B$1009))*('By region'!$M89=(C_A01e!$C$5:$C$1009))*('By region'!$N89=(C_A01e!$D$5:$D$1009))*('By region'!$O89=(C_A01e!$E$5:$E$1009))*(C_A01e!L$5:L$1009)))</f>
        <v>0</v>
      </c>
      <c r="J89" s="72">
        <f t="array" ref="J89">(SUM(($B$1=(C_A01e!$B$5:$B$1009))*('By region'!$M89=(C_A01e!$C$5:$C$1009))*('By region'!$N89=(C_A01e!$D$5:$D$1009))*('By region'!$O89=(C_A01e!$E$5:$E$1009))*(C_A01e!M$5:M$1009)))+(SUM(($C$1=(C_A01e!$B$5:$B$1009))*('By region'!$M89=(C_A01e!$C$5:$C$1009))*('By region'!$N89=(C_A01e!$D$5:$D$1009))*('By region'!$O89=(C_A01e!$E$5:$E$1009))*(C_A01e!M$5:M$1009)))+(SUM(($D$1=(C_A01e!$B$5:$B$1009))*('By region'!$M89=(C_A01e!$C$5:$C$1009))*('By region'!$N89=(C_A01e!$D$5:$D$1009))*('By region'!$O89=(C_A01e!$E$5:$E$1009))*(C_A01e!M$5:M$1009)))</f>
        <v>0</v>
      </c>
      <c r="K89" s="72">
        <f t="array" ref="K89">(SUM(($B$1=(C_A01e!$B$5:$B$1009))*('By region'!$M89=(C_A01e!$C$5:$C$1009))*('By region'!$N89=(C_A01e!$D$5:$D$1009))*('By region'!$O89=(C_A01e!$E$5:$E$1009))*(C_A01e!N$5:N$1009)))+(SUM(($C$1=(C_A01e!$B$5:$B$1009))*('By region'!$M89=(C_A01e!$C$5:$C$1009))*('By region'!$N89=(C_A01e!$D$5:$D$1009))*('By region'!$O89=(C_A01e!$E$5:$E$1009))*(C_A01e!N$5:N$1009)))+(SUM(($D$1=(C_A01e!$B$5:$B$1009))*('By region'!$M89=(C_A01e!$C$5:$C$1009))*('By region'!$N89=(C_A01e!$D$5:$D$1009))*('By region'!$O89=(C_A01e!$E$5:$E$1009))*(C_A01e!N$5:N$1009)))</f>
        <v>0</v>
      </c>
      <c r="M89" s="21" t="s">
        <v>120</v>
      </c>
      <c r="N89" s="21" t="s">
        <v>402</v>
      </c>
      <c r="O89" s="23" t="s">
        <v>404</v>
      </c>
    </row>
    <row r="90" spans="2:15" s="18" customFormat="1" x14ac:dyDescent="0.2">
      <c r="B90" s="73" t="s">
        <v>26</v>
      </c>
      <c r="C90" s="94">
        <f t="array" ref="C90">(SUM(($B$1=(C_A01e!$B$5:$B$1009))*('By region'!$M90=(C_A01e!$C$5:$C$1009))*('By region'!$N90=(C_A01e!$D$5:$D$1009))*('By region'!$O90=(C_A01e!$E$5:$E$1009))*(C_A01e!F$5:F$1009)))+(SUM(($C$1=(C_A01e!$B$5:$B$1009))*('By region'!$M90=(C_A01e!$C$5:$C$1009))*('By region'!$N90=(C_A01e!$D$5:$D$1009))*('By region'!$O90=(C_A01e!$E$5:$E$1009))*(C_A01e!F$5:F$1009)))+(SUM(($D$1=(C_A01e!$B$5:$B$1009))*('By region'!$M90=(C_A01e!$C$5:$C$1009))*('By region'!$N90=(C_A01e!$D$5:$D$1009))*('By region'!$O90=(C_A01e!$E$5:$E$1009))*(C_A01e!F$5:F$1009)))</f>
        <v>0</v>
      </c>
      <c r="D90" s="94">
        <f t="array" ref="D90">(SUM(($B$1=(C_A01e!$B$5:$B$1009))*('By region'!$M90=(C_A01e!$C$5:$C$1009))*('By region'!$N90=(C_A01e!$D$5:$D$1009))*('By region'!$O90=(C_A01e!$E$5:$E$1009))*(C_A01e!G$5:G$1009)))+(SUM(($C$1=(C_A01e!$B$5:$B$1009))*('By region'!$M90=(C_A01e!$C$5:$C$1009))*('By region'!$N90=(C_A01e!$D$5:$D$1009))*('By region'!$O90=(C_A01e!$E$5:$E$1009))*(C_A01e!G$5:G$1009)))+(SUM(($D$1=(C_A01e!$B$5:$B$1009))*('By region'!$M90=(C_A01e!$C$5:$C$1009))*('By region'!$N90=(C_A01e!$D$5:$D$1009))*('By region'!$O90=(C_A01e!$E$5:$E$1009))*(C_A01e!G$5:G$1009)))</f>
        <v>0</v>
      </c>
      <c r="E90" s="94">
        <f t="array" ref="E90">(SUM(($B$1=(C_A01e!$B$5:$B$1009))*('By region'!$M90=(C_A01e!$C$5:$C$1009))*('By region'!$N90=(C_A01e!$D$5:$D$1009))*('By region'!$O90=(C_A01e!$E$5:$E$1009))*(C_A01e!H$5:H$1009)))+(SUM(($C$1=(C_A01e!$B$5:$B$1009))*('By region'!$M90=(C_A01e!$C$5:$C$1009))*('By region'!$N90=(C_A01e!$D$5:$D$1009))*('By region'!$O90=(C_A01e!$E$5:$E$1009))*(C_A01e!H$5:H$1009)))+(SUM(($D$1=(C_A01e!$B$5:$B$1009))*('By region'!$M90=(C_A01e!$C$5:$C$1009))*('By region'!$N90=(C_A01e!$D$5:$D$1009))*('By region'!$O90=(C_A01e!$E$5:$E$1009))*(C_A01e!H$5:H$1009)))</f>
        <v>0</v>
      </c>
      <c r="F90" s="94">
        <f t="array" ref="F90">(SUM(($B$1=(C_A01e!$B$5:$B$1009))*('By region'!$M90=(C_A01e!$C$5:$C$1009))*('By region'!$N90=(C_A01e!$D$5:$D$1009))*('By region'!$O90=(C_A01e!$E$5:$E$1009))*(C_A01e!I$5:I$1009)))+(SUM(($C$1=(C_A01e!$B$5:$B$1009))*('By region'!$M90=(C_A01e!$C$5:$C$1009))*('By region'!$N90=(C_A01e!$D$5:$D$1009))*('By region'!$O90=(C_A01e!$E$5:$E$1009))*(C_A01e!I$5:I$1009)))+(SUM(($D$1=(C_A01e!$B$5:$B$1009))*('By region'!$M90=(C_A01e!$C$5:$C$1009))*('By region'!$N90=(C_A01e!$D$5:$D$1009))*('By region'!$O90=(C_A01e!$E$5:$E$1009))*(C_A01e!I$5:I$1009)))</f>
        <v>0</v>
      </c>
      <c r="G90" s="94">
        <f t="array" ref="G90">(SUM(($B$1=(C_A01e!$B$5:$B$1009))*('By region'!$M90=(C_A01e!$C$5:$C$1009))*('By region'!$N90=(C_A01e!$D$5:$D$1009))*('By region'!$O90=(C_A01e!$E$5:$E$1009))*(C_A01e!J$5:J$1009)))+(SUM(($C$1=(C_A01e!$B$5:$B$1009))*('By region'!$M90=(C_A01e!$C$5:$C$1009))*('By region'!$N90=(C_A01e!$D$5:$D$1009))*('By region'!$O90=(C_A01e!$E$5:$E$1009))*(C_A01e!J$5:J$1009)))+(SUM(($D$1=(C_A01e!$B$5:$B$1009))*('By region'!$M90=(C_A01e!$C$5:$C$1009))*('By region'!$N90=(C_A01e!$D$5:$D$1009))*('By region'!$O90=(C_A01e!$E$5:$E$1009))*(C_A01e!J$5:J$1009)))</f>
        <v>0</v>
      </c>
      <c r="H90" s="94">
        <f t="array" ref="H90">(SUM(($B$1=(C_A01e!$B$5:$B$1009))*('By region'!$M90=(C_A01e!$C$5:$C$1009))*('By region'!$N90=(C_A01e!$D$5:$D$1009))*('By region'!$O90=(C_A01e!$E$5:$E$1009))*(C_A01e!K$5:K$1009)))+(SUM(($C$1=(C_A01e!$B$5:$B$1009))*('By region'!$M90=(C_A01e!$C$5:$C$1009))*('By region'!$N90=(C_A01e!$D$5:$D$1009))*('By region'!$O90=(C_A01e!$E$5:$E$1009))*(C_A01e!K$5:K$1009)))+(SUM(($D$1=(C_A01e!$B$5:$B$1009))*('By region'!$M90=(C_A01e!$C$5:$C$1009))*('By region'!$N90=(C_A01e!$D$5:$D$1009))*('By region'!$O90=(C_A01e!$E$5:$E$1009))*(C_A01e!K$5:K$1009)))</f>
        <v>0</v>
      </c>
      <c r="I90" s="94">
        <f t="array" ref="I90">(SUM(($B$1=(C_A01e!$B$5:$B$1009))*('By region'!$M90=(C_A01e!$C$5:$C$1009))*('By region'!$N90=(C_A01e!$D$5:$D$1009))*('By region'!$O90=(C_A01e!$E$5:$E$1009))*(C_A01e!L$5:L$1009)))+(SUM(($C$1=(C_A01e!$B$5:$B$1009))*('By region'!$M90=(C_A01e!$C$5:$C$1009))*('By region'!$N90=(C_A01e!$D$5:$D$1009))*('By region'!$O90=(C_A01e!$E$5:$E$1009))*(C_A01e!L$5:L$1009)))+(SUM(($D$1=(C_A01e!$B$5:$B$1009))*('By region'!$M90=(C_A01e!$C$5:$C$1009))*('By region'!$N90=(C_A01e!$D$5:$D$1009))*('By region'!$O90=(C_A01e!$E$5:$E$1009))*(C_A01e!L$5:L$1009)))</f>
        <v>0</v>
      </c>
      <c r="J90" s="94">
        <f t="array" ref="J90">(SUM(($B$1=(C_A01e!$B$5:$B$1009))*('By region'!$M90=(C_A01e!$C$5:$C$1009))*('By region'!$N90=(C_A01e!$D$5:$D$1009))*('By region'!$O90=(C_A01e!$E$5:$E$1009))*(C_A01e!M$5:M$1009)))+(SUM(($C$1=(C_A01e!$B$5:$B$1009))*('By region'!$M90=(C_A01e!$C$5:$C$1009))*('By region'!$N90=(C_A01e!$D$5:$D$1009))*('By region'!$O90=(C_A01e!$E$5:$E$1009))*(C_A01e!M$5:M$1009)))+(SUM(($D$1=(C_A01e!$B$5:$B$1009))*('By region'!$M90=(C_A01e!$C$5:$C$1009))*('By region'!$N90=(C_A01e!$D$5:$D$1009))*('By region'!$O90=(C_A01e!$E$5:$E$1009))*(C_A01e!M$5:M$1009)))</f>
        <v>0</v>
      </c>
      <c r="K90" s="94">
        <f t="array" ref="K90">(SUM(($B$1=(C_A01e!$B$5:$B$1009))*('By region'!$M90=(C_A01e!$C$5:$C$1009))*('By region'!$N90=(C_A01e!$D$5:$D$1009))*('By region'!$O90=(C_A01e!$E$5:$E$1009))*(C_A01e!N$5:N$1009)))+(SUM(($C$1=(C_A01e!$B$5:$B$1009))*('By region'!$M90=(C_A01e!$C$5:$C$1009))*('By region'!$N90=(C_A01e!$D$5:$D$1009))*('By region'!$O90=(C_A01e!$E$5:$E$1009))*(C_A01e!N$5:N$1009)))+(SUM(($D$1=(C_A01e!$B$5:$B$1009))*('By region'!$M90=(C_A01e!$C$5:$C$1009))*('By region'!$N90=(C_A01e!$D$5:$D$1009))*('By region'!$O90=(C_A01e!$E$5:$E$1009))*(C_A01e!N$5:N$1009)))</f>
        <v>0</v>
      </c>
      <c r="M90" s="23" t="s">
        <v>16</v>
      </c>
      <c r="N90" s="21" t="s">
        <v>402</v>
      </c>
      <c r="O90" s="23" t="s">
        <v>404</v>
      </c>
    </row>
    <row r="91" spans="2:15" x14ac:dyDescent="0.2">
      <c r="B91" s="71" t="s">
        <v>27</v>
      </c>
      <c r="C91" s="72">
        <f t="array" ref="C91">(SUM(($B$1=(C_A01e!$B$5:$B$1009))*('By region'!$M91=(C_A01e!$C$5:$C$1009))*('By region'!$N91=(C_A01e!$D$5:$D$1009))*('By region'!$O91=(C_A01e!$E$5:$E$1009))*(C_A01e!F$5:F$1009)))+(SUM(($C$1=(C_A01e!$B$5:$B$1009))*('By region'!$M91=(C_A01e!$C$5:$C$1009))*('By region'!$N91=(C_A01e!$D$5:$D$1009))*('By region'!$O91=(C_A01e!$E$5:$E$1009))*(C_A01e!F$5:F$1009)))+(SUM(($D$1=(C_A01e!$B$5:$B$1009))*('By region'!$M91=(C_A01e!$C$5:$C$1009))*('By region'!$N91=(C_A01e!$D$5:$D$1009))*('By region'!$O91=(C_A01e!$E$5:$E$1009))*(C_A01e!F$5:F$1009)))</f>
        <v>0</v>
      </c>
      <c r="D91" s="72">
        <f t="array" ref="D91">(SUM(($B$1=(C_A01e!$B$5:$B$1009))*('By region'!$M91=(C_A01e!$C$5:$C$1009))*('By region'!$N91=(C_A01e!$D$5:$D$1009))*('By region'!$O91=(C_A01e!$E$5:$E$1009))*(C_A01e!G$5:G$1009)))+(SUM(($C$1=(C_A01e!$B$5:$B$1009))*('By region'!$M91=(C_A01e!$C$5:$C$1009))*('By region'!$N91=(C_A01e!$D$5:$D$1009))*('By region'!$O91=(C_A01e!$E$5:$E$1009))*(C_A01e!G$5:G$1009)))+(SUM(($D$1=(C_A01e!$B$5:$B$1009))*('By region'!$M91=(C_A01e!$C$5:$C$1009))*('By region'!$N91=(C_A01e!$D$5:$D$1009))*('By region'!$O91=(C_A01e!$E$5:$E$1009))*(C_A01e!G$5:G$1009)))</f>
        <v>0</v>
      </c>
      <c r="E91" s="72">
        <f t="array" ref="E91">(SUM(($B$1=(C_A01e!$B$5:$B$1009))*('By region'!$M91=(C_A01e!$C$5:$C$1009))*('By region'!$N91=(C_A01e!$D$5:$D$1009))*('By region'!$O91=(C_A01e!$E$5:$E$1009))*(C_A01e!H$5:H$1009)))+(SUM(($C$1=(C_A01e!$B$5:$B$1009))*('By region'!$M91=(C_A01e!$C$5:$C$1009))*('By region'!$N91=(C_A01e!$D$5:$D$1009))*('By region'!$O91=(C_A01e!$E$5:$E$1009))*(C_A01e!H$5:H$1009)))+(SUM(($D$1=(C_A01e!$B$5:$B$1009))*('By region'!$M91=(C_A01e!$C$5:$C$1009))*('By region'!$N91=(C_A01e!$D$5:$D$1009))*('By region'!$O91=(C_A01e!$E$5:$E$1009))*(C_A01e!H$5:H$1009)))</f>
        <v>0</v>
      </c>
      <c r="F91" s="72">
        <f t="array" ref="F91">(SUM(($B$1=(C_A01e!$B$5:$B$1009))*('By region'!$M91=(C_A01e!$C$5:$C$1009))*('By region'!$N91=(C_A01e!$D$5:$D$1009))*('By region'!$O91=(C_A01e!$E$5:$E$1009))*(C_A01e!I$5:I$1009)))+(SUM(($C$1=(C_A01e!$B$5:$B$1009))*('By region'!$M91=(C_A01e!$C$5:$C$1009))*('By region'!$N91=(C_A01e!$D$5:$D$1009))*('By region'!$O91=(C_A01e!$E$5:$E$1009))*(C_A01e!I$5:I$1009)))+(SUM(($D$1=(C_A01e!$B$5:$B$1009))*('By region'!$M91=(C_A01e!$C$5:$C$1009))*('By region'!$N91=(C_A01e!$D$5:$D$1009))*('By region'!$O91=(C_A01e!$E$5:$E$1009))*(C_A01e!I$5:I$1009)))</f>
        <v>0</v>
      </c>
      <c r="G91" s="72">
        <f t="array" ref="G91">(SUM(($B$1=(C_A01e!$B$5:$B$1009))*('By region'!$M91=(C_A01e!$C$5:$C$1009))*('By region'!$N91=(C_A01e!$D$5:$D$1009))*('By region'!$O91=(C_A01e!$E$5:$E$1009))*(C_A01e!J$5:J$1009)))+(SUM(($C$1=(C_A01e!$B$5:$B$1009))*('By region'!$M91=(C_A01e!$C$5:$C$1009))*('By region'!$N91=(C_A01e!$D$5:$D$1009))*('By region'!$O91=(C_A01e!$E$5:$E$1009))*(C_A01e!J$5:J$1009)))+(SUM(($D$1=(C_A01e!$B$5:$B$1009))*('By region'!$M91=(C_A01e!$C$5:$C$1009))*('By region'!$N91=(C_A01e!$D$5:$D$1009))*('By region'!$O91=(C_A01e!$E$5:$E$1009))*(C_A01e!J$5:J$1009)))</f>
        <v>0</v>
      </c>
      <c r="H91" s="72">
        <f t="array" ref="H91">(SUM(($B$1=(C_A01e!$B$5:$B$1009))*('By region'!$M91=(C_A01e!$C$5:$C$1009))*('By region'!$N91=(C_A01e!$D$5:$D$1009))*('By region'!$O91=(C_A01e!$E$5:$E$1009))*(C_A01e!K$5:K$1009)))+(SUM(($C$1=(C_A01e!$B$5:$B$1009))*('By region'!$M91=(C_A01e!$C$5:$C$1009))*('By region'!$N91=(C_A01e!$D$5:$D$1009))*('By region'!$O91=(C_A01e!$E$5:$E$1009))*(C_A01e!K$5:K$1009)))+(SUM(($D$1=(C_A01e!$B$5:$B$1009))*('By region'!$M91=(C_A01e!$C$5:$C$1009))*('By region'!$N91=(C_A01e!$D$5:$D$1009))*('By region'!$O91=(C_A01e!$E$5:$E$1009))*(C_A01e!K$5:K$1009)))</f>
        <v>0</v>
      </c>
      <c r="I91" s="72">
        <f t="array" ref="I91">(SUM(($B$1=(C_A01e!$B$5:$B$1009))*('By region'!$M91=(C_A01e!$C$5:$C$1009))*('By region'!$N91=(C_A01e!$D$5:$D$1009))*('By region'!$O91=(C_A01e!$E$5:$E$1009))*(C_A01e!L$5:L$1009)))+(SUM(($C$1=(C_A01e!$B$5:$B$1009))*('By region'!$M91=(C_A01e!$C$5:$C$1009))*('By region'!$N91=(C_A01e!$D$5:$D$1009))*('By region'!$O91=(C_A01e!$E$5:$E$1009))*(C_A01e!L$5:L$1009)))+(SUM(($D$1=(C_A01e!$B$5:$B$1009))*('By region'!$M91=(C_A01e!$C$5:$C$1009))*('By region'!$N91=(C_A01e!$D$5:$D$1009))*('By region'!$O91=(C_A01e!$E$5:$E$1009))*(C_A01e!L$5:L$1009)))</f>
        <v>0</v>
      </c>
      <c r="J91" s="72">
        <f t="array" ref="J91">(SUM(($B$1=(C_A01e!$B$5:$B$1009))*('By region'!$M91=(C_A01e!$C$5:$C$1009))*('By region'!$N91=(C_A01e!$D$5:$D$1009))*('By region'!$O91=(C_A01e!$E$5:$E$1009))*(C_A01e!M$5:M$1009)))+(SUM(($C$1=(C_A01e!$B$5:$B$1009))*('By region'!$M91=(C_A01e!$C$5:$C$1009))*('By region'!$N91=(C_A01e!$D$5:$D$1009))*('By region'!$O91=(C_A01e!$E$5:$E$1009))*(C_A01e!M$5:M$1009)))+(SUM(($D$1=(C_A01e!$B$5:$B$1009))*('By region'!$M91=(C_A01e!$C$5:$C$1009))*('By region'!$N91=(C_A01e!$D$5:$D$1009))*('By region'!$O91=(C_A01e!$E$5:$E$1009))*(C_A01e!M$5:M$1009)))</f>
        <v>0</v>
      </c>
      <c r="K91" s="72">
        <f t="array" ref="K91">(SUM(($B$1=(C_A01e!$B$5:$B$1009))*('By region'!$M91=(C_A01e!$C$5:$C$1009))*('By region'!$N91=(C_A01e!$D$5:$D$1009))*('By region'!$O91=(C_A01e!$E$5:$E$1009))*(C_A01e!N$5:N$1009)))+(SUM(($C$1=(C_A01e!$B$5:$B$1009))*('By region'!$M91=(C_A01e!$C$5:$C$1009))*('By region'!$N91=(C_A01e!$D$5:$D$1009))*('By region'!$O91=(C_A01e!$E$5:$E$1009))*(C_A01e!N$5:N$1009)))+(SUM(($D$1=(C_A01e!$B$5:$B$1009))*('By region'!$M91=(C_A01e!$C$5:$C$1009))*('By region'!$N91=(C_A01e!$D$5:$D$1009))*('By region'!$O91=(C_A01e!$E$5:$E$1009))*(C_A01e!N$5:N$1009)))</f>
        <v>0</v>
      </c>
      <c r="N91" s="21" t="s">
        <v>402</v>
      </c>
      <c r="O91" s="23" t="s">
        <v>404</v>
      </c>
    </row>
    <row r="92" spans="2:15" s="18" customFormat="1" x14ac:dyDescent="0.2">
      <c r="B92" s="74" t="s">
        <v>117</v>
      </c>
      <c r="C92" s="94">
        <f t="array" ref="C92">(SUM(($B$1=(C_A01e!$B$5:$B$1009))*('By region'!$M92=(C_A01e!$C$5:$C$1009))*('By region'!$N92=(C_A01e!$D$5:$D$1009))*('By region'!$O92=(C_A01e!$E$5:$E$1009))*(C_A01e!F$5:F$1009)))+(SUM(($C$1=(C_A01e!$B$5:$B$1009))*('By region'!$M92=(C_A01e!$C$5:$C$1009))*('By region'!$N92=(C_A01e!$D$5:$D$1009))*('By region'!$O92=(C_A01e!$E$5:$E$1009))*(C_A01e!F$5:F$1009)))+(SUM(($D$1=(C_A01e!$B$5:$B$1009))*('By region'!$M92=(C_A01e!$C$5:$C$1009))*('By region'!$N92=(C_A01e!$D$5:$D$1009))*('By region'!$O92=(C_A01e!$E$5:$E$1009))*(C_A01e!F$5:F$1009)))</f>
        <v>0</v>
      </c>
      <c r="D92" s="94">
        <f t="array" ref="D92">(SUM(($B$1=(C_A01e!$B$5:$B$1009))*('By region'!$M92=(C_A01e!$C$5:$C$1009))*('By region'!$N92=(C_A01e!$D$5:$D$1009))*('By region'!$O92=(C_A01e!$E$5:$E$1009))*(C_A01e!G$5:G$1009)))+(SUM(($C$1=(C_A01e!$B$5:$B$1009))*('By region'!$M92=(C_A01e!$C$5:$C$1009))*('By region'!$N92=(C_A01e!$D$5:$D$1009))*('By region'!$O92=(C_A01e!$E$5:$E$1009))*(C_A01e!G$5:G$1009)))+(SUM(($D$1=(C_A01e!$B$5:$B$1009))*('By region'!$M92=(C_A01e!$C$5:$C$1009))*('By region'!$N92=(C_A01e!$D$5:$D$1009))*('By region'!$O92=(C_A01e!$E$5:$E$1009))*(C_A01e!G$5:G$1009)))</f>
        <v>0</v>
      </c>
      <c r="E92" s="94">
        <f t="array" ref="E92">(SUM(($B$1=(C_A01e!$B$5:$B$1009))*('By region'!$M92=(C_A01e!$C$5:$C$1009))*('By region'!$N92=(C_A01e!$D$5:$D$1009))*('By region'!$O92=(C_A01e!$E$5:$E$1009))*(C_A01e!H$5:H$1009)))+(SUM(($C$1=(C_A01e!$B$5:$B$1009))*('By region'!$M92=(C_A01e!$C$5:$C$1009))*('By region'!$N92=(C_A01e!$D$5:$D$1009))*('By region'!$O92=(C_A01e!$E$5:$E$1009))*(C_A01e!H$5:H$1009)))+(SUM(($D$1=(C_A01e!$B$5:$B$1009))*('By region'!$M92=(C_A01e!$C$5:$C$1009))*('By region'!$N92=(C_A01e!$D$5:$D$1009))*('By region'!$O92=(C_A01e!$E$5:$E$1009))*(C_A01e!H$5:H$1009)))</f>
        <v>0</v>
      </c>
      <c r="F92" s="94">
        <f t="array" ref="F92">(SUM(($B$1=(C_A01e!$B$5:$B$1009))*('By region'!$M92=(C_A01e!$C$5:$C$1009))*('By region'!$N92=(C_A01e!$D$5:$D$1009))*('By region'!$O92=(C_A01e!$E$5:$E$1009))*(C_A01e!I$5:I$1009)))+(SUM(($C$1=(C_A01e!$B$5:$B$1009))*('By region'!$M92=(C_A01e!$C$5:$C$1009))*('By region'!$N92=(C_A01e!$D$5:$D$1009))*('By region'!$O92=(C_A01e!$E$5:$E$1009))*(C_A01e!I$5:I$1009)))+(SUM(($D$1=(C_A01e!$B$5:$B$1009))*('By region'!$M92=(C_A01e!$C$5:$C$1009))*('By region'!$N92=(C_A01e!$D$5:$D$1009))*('By region'!$O92=(C_A01e!$E$5:$E$1009))*(C_A01e!I$5:I$1009)))</f>
        <v>0</v>
      </c>
      <c r="G92" s="94">
        <f t="array" ref="G92">(SUM(($B$1=(C_A01e!$B$5:$B$1009))*('By region'!$M92=(C_A01e!$C$5:$C$1009))*('By region'!$N92=(C_A01e!$D$5:$D$1009))*('By region'!$O92=(C_A01e!$E$5:$E$1009))*(C_A01e!J$5:J$1009)))+(SUM(($C$1=(C_A01e!$B$5:$B$1009))*('By region'!$M92=(C_A01e!$C$5:$C$1009))*('By region'!$N92=(C_A01e!$D$5:$D$1009))*('By region'!$O92=(C_A01e!$E$5:$E$1009))*(C_A01e!J$5:J$1009)))+(SUM(($D$1=(C_A01e!$B$5:$B$1009))*('By region'!$M92=(C_A01e!$C$5:$C$1009))*('By region'!$N92=(C_A01e!$D$5:$D$1009))*('By region'!$O92=(C_A01e!$E$5:$E$1009))*(C_A01e!J$5:J$1009)))</f>
        <v>0</v>
      </c>
      <c r="H92" s="94">
        <f t="array" ref="H92">(SUM(($B$1=(C_A01e!$B$5:$B$1009))*('By region'!$M92=(C_A01e!$C$5:$C$1009))*('By region'!$N92=(C_A01e!$D$5:$D$1009))*('By region'!$O92=(C_A01e!$E$5:$E$1009))*(C_A01e!K$5:K$1009)))+(SUM(($C$1=(C_A01e!$B$5:$B$1009))*('By region'!$M92=(C_A01e!$C$5:$C$1009))*('By region'!$N92=(C_A01e!$D$5:$D$1009))*('By region'!$O92=(C_A01e!$E$5:$E$1009))*(C_A01e!K$5:K$1009)))+(SUM(($D$1=(C_A01e!$B$5:$B$1009))*('By region'!$M92=(C_A01e!$C$5:$C$1009))*('By region'!$N92=(C_A01e!$D$5:$D$1009))*('By region'!$O92=(C_A01e!$E$5:$E$1009))*(C_A01e!K$5:K$1009)))</f>
        <v>0</v>
      </c>
      <c r="I92" s="94">
        <f t="array" ref="I92">(SUM(($B$1=(C_A01e!$B$5:$B$1009))*('By region'!$M92=(C_A01e!$C$5:$C$1009))*('By region'!$N92=(C_A01e!$D$5:$D$1009))*('By region'!$O92=(C_A01e!$E$5:$E$1009))*(C_A01e!L$5:L$1009)))+(SUM(($C$1=(C_A01e!$B$5:$B$1009))*('By region'!$M92=(C_A01e!$C$5:$C$1009))*('By region'!$N92=(C_A01e!$D$5:$D$1009))*('By region'!$O92=(C_A01e!$E$5:$E$1009))*(C_A01e!L$5:L$1009)))+(SUM(($D$1=(C_A01e!$B$5:$B$1009))*('By region'!$M92=(C_A01e!$C$5:$C$1009))*('By region'!$N92=(C_A01e!$D$5:$D$1009))*('By region'!$O92=(C_A01e!$E$5:$E$1009))*(C_A01e!L$5:L$1009)))</f>
        <v>0</v>
      </c>
      <c r="J92" s="94">
        <f t="array" ref="J92">(SUM(($B$1=(C_A01e!$B$5:$B$1009))*('By region'!$M92=(C_A01e!$C$5:$C$1009))*('By region'!$N92=(C_A01e!$D$5:$D$1009))*('By region'!$O92=(C_A01e!$E$5:$E$1009))*(C_A01e!M$5:M$1009)))+(SUM(($C$1=(C_A01e!$B$5:$B$1009))*('By region'!$M92=(C_A01e!$C$5:$C$1009))*('By region'!$N92=(C_A01e!$D$5:$D$1009))*('By region'!$O92=(C_A01e!$E$5:$E$1009))*(C_A01e!M$5:M$1009)))+(SUM(($D$1=(C_A01e!$B$5:$B$1009))*('By region'!$M92=(C_A01e!$C$5:$C$1009))*('By region'!$N92=(C_A01e!$D$5:$D$1009))*('By region'!$O92=(C_A01e!$E$5:$E$1009))*(C_A01e!M$5:M$1009)))</f>
        <v>0</v>
      </c>
      <c r="K92" s="94">
        <f t="array" ref="K92">(SUM(($B$1=(C_A01e!$B$5:$B$1009))*('By region'!$M92=(C_A01e!$C$5:$C$1009))*('By region'!$N92=(C_A01e!$D$5:$D$1009))*('By region'!$O92=(C_A01e!$E$5:$E$1009))*(C_A01e!N$5:N$1009)))+(SUM(($C$1=(C_A01e!$B$5:$B$1009))*('By region'!$M92=(C_A01e!$C$5:$C$1009))*('By region'!$N92=(C_A01e!$D$5:$D$1009))*('By region'!$O92=(C_A01e!$E$5:$E$1009))*(C_A01e!N$5:N$1009)))+(SUM(($D$1=(C_A01e!$B$5:$B$1009))*('By region'!$M92=(C_A01e!$C$5:$C$1009))*('By region'!$N92=(C_A01e!$D$5:$D$1009))*('By region'!$O92=(C_A01e!$E$5:$E$1009))*(C_A01e!N$5:N$1009)))</f>
        <v>0</v>
      </c>
      <c r="M92" s="23" t="s">
        <v>122</v>
      </c>
      <c r="N92" s="21" t="s">
        <v>402</v>
      </c>
      <c r="O92" s="23" t="s">
        <v>404</v>
      </c>
    </row>
    <row r="93" spans="2:15" x14ac:dyDescent="0.2">
      <c r="B93" s="75" t="s">
        <v>118</v>
      </c>
      <c r="C93" s="72">
        <f t="array" ref="C93">(SUM(($B$1=(C_A01e!$B$5:$B$1009))*('By region'!$M93=(C_A01e!$C$5:$C$1009))*('By region'!$N93=(C_A01e!$D$5:$D$1009))*('By region'!$O93=(C_A01e!$E$5:$E$1009))*(C_A01e!F$5:F$1009)))+(SUM(($C$1=(C_A01e!$B$5:$B$1009))*('By region'!$M93=(C_A01e!$C$5:$C$1009))*('By region'!$N93=(C_A01e!$D$5:$D$1009))*('By region'!$O93=(C_A01e!$E$5:$E$1009))*(C_A01e!F$5:F$1009)))+(SUM(($D$1=(C_A01e!$B$5:$B$1009))*('By region'!$M93=(C_A01e!$C$5:$C$1009))*('By region'!$N93=(C_A01e!$D$5:$D$1009))*('By region'!$O93=(C_A01e!$E$5:$E$1009))*(C_A01e!F$5:F$1009)))</f>
        <v>0</v>
      </c>
      <c r="D93" s="72">
        <f t="array" ref="D93">(SUM(($B$1=(C_A01e!$B$5:$B$1009))*('By region'!$M93=(C_A01e!$C$5:$C$1009))*('By region'!$N93=(C_A01e!$D$5:$D$1009))*('By region'!$O93=(C_A01e!$E$5:$E$1009))*(C_A01e!G$5:G$1009)))+(SUM(($C$1=(C_A01e!$B$5:$B$1009))*('By region'!$M93=(C_A01e!$C$5:$C$1009))*('By region'!$N93=(C_A01e!$D$5:$D$1009))*('By region'!$O93=(C_A01e!$E$5:$E$1009))*(C_A01e!G$5:G$1009)))+(SUM(($D$1=(C_A01e!$B$5:$B$1009))*('By region'!$M93=(C_A01e!$C$5:$C$1009))*('By region'!$N93=(C_A01e!$D$5:$D$1009))*('By region'!$O93=(C_A01e!$E$5:$E$1009))*(C_A01e!G$5:G$1009)))</f>
        <v>0.56290788192200003</v>
      </c>
      <c r="E93" s="72">
        <f t="array" ref="E93">(SUM(($B$1=(C_A01e!$B$5:$B$1009))*('By region'!$M93=(C_A01e!$C$5:$C$1009))*('By region'!$N93=(C_A01e!$D$5:$D$1009))*('By region'!$O93=(C_A01e!$E$5:$E$1009))*(C_A01e!H$5:H$1009)))+(SUM(($C$1=(C_A01e!$B$5:$B$1009))*('By region'!$M93=(C_A01e!$C$5:$C$1009))*('By region'!$N93=(C_A01e!$D$5:$D$1009))*('By region'!$O93=(C_A01e!$E$5:$E$1009))*(C_A01e!H$5:H$1009)))+(SUM(($D$1=(C_A01e!$B$5:$B$1009))*('By region'!$M93=(C_A01e!$C$5:$C$1009))*('By region'!$N93=(C_A01e!$D$5:$D$1009))*('By region'!$O93=(C_A01e!$E$5:$E$1009))*(C_A01e!H$5:H$1009)))</f>
        <v>2.6594520760620002</v>
      </c>
      <c r="F93" s="72">
        <f t="array" ref="F93">(SUM(($B$1=(C_A01e!$B$5:$B$1009))*('By region'!$M93=(C_A01e!$C$5:$C$1009))*('By region'!$N93=(C_A01e!$D$5:$D$1009))*('By region'!$O93=(C_A01e!$E$5:$E$1009))*(C_A01e!I$5:I$1009)))+(SUM(($C$1=(C_A01e!$B$5:$B$1009))*('By region'!$M93=(C_A01e!$C$5:$C$1009))*('By region'!$N93=(C_A01e!$D$5:$D$1009))*('By region'!$O93=(C_A01e!$E$5:$E$1009))*(C_A01e!I$5:I$1009)))+(SUM(($D$1=(C_A01e!$B$5:$B$1009))*('By region'!$M93=(C_A01e!$C$5:$C$1009))*('By region'!$N93=(C_A01e!$D$5:$D$1009))*('By region'!$O93=(C_A01e!$E$5:$E$1009))*(C_A01e!I$5:I$1009)))</f>
        <v>5.3491080479989996</v>
      </c>
      <c r="G93" s="72">
        <f t="array" ref="G93">(SUM(($B$1=(C_A01e!$B$5:$B$1009))*('By region'!$M93=(C_A01e!$C$5:$C$1009))*('By region'!$N93=(C_A01e!$D$5:$D$1009))*('By region'!$O93=(C_A01e!$E$5:$E$1009))*(C_A01e!J$5:J$1009)))+(SUM(($C$1=(C_A01e!$B$5:$B$1009))*('By region'!$M93=(C_A01e!$C$5:$C$1009))*('By region'!$N93=(C_A01e!$D$5:$D$1009))*('By region'!$O93=(C_A01e!$E$5:$E$1009))*(C_A01e!J$5:J$1009)))+(SUM(($D$1=(C_A01e!$B$5:$B$1009))*('By region'!$M93=(C_A01e!$C$5:$C$1009))*('By region'!$N93=(C_A01e!$D$5:$D$1009))*('By region'!$O93=(C_A01e!$E$5:$E$1009))*(C_A01e!J$5:J$1009)))</f>
        <v>10.839382330759999</v>
      </c>
      <c r="H93" s="72">
        <f t="array" ref="H93">(SUM(($B$1=(C_A01e!$B$5:$B$1009))*('By region'!$M93=(C_A01e!$C$5:$C$1009))*('By region'!$N93=(C_A01e!$D$5:$D$1009))*('By region'!$O93=(C_A01e!$E$5:$E$1009))*(C_A01e!K$5:K$1009)))+(SUM(($C$1=(C_A01e!$B$5:$B$1009))*('By region'!$M93=(C_A01e!$C$5:$C$1009))*('By region'!$N93=(C_A01e!$D$5:$D$1009))*('By region'!$O93=(C_A01e!$E$5:$E$1009))*(C_A01e!K$5:K$1009)))+(SUM(($D$1=(C_A01e!$B$5:$B$1009))*('By region'!$M93=(C_A01e!$C$5:$C$1009))*('By region'!$N93=(C_A01e!$D$5:$D$1009))*('By region'!$O93=(C_A01e!$E$5:$E$1009))*(C_A01e!K$5:K$1009)))</f>
        <v>2.0110303078179999</v>
      </c>
      <c r="I93" s="72">
        <f t="array" ref="I93">(SUM(($B$1=(C_A01e!$B$5:$B$1009))*('By region'!$M93=(C_A01e!$C$5:$C$1009))*('By region'!$N93=(C_A01e!$D$5:$D$1009))*('By region'!$O93=(C_A01e!$E$5:$E$1009))*(C_A01e!L$5:L$1009)))+(SUM(($C$1=(C_A01e!$B$5:$B$1009))*('By region'!$M93=(C_A01e!$C$5:$C$1009))*('By region'!$N93=(C_A01e!$D$5:$D$1009))*('By region'!$O93=(C_A01e!$E$5:$E$1009))*(C_A01e!L$5:L$1009)))+(SUM(($D$1=(C_A01e!$B$5:$B$1009))*('By region'!$M93=(C_A01e!$C$5:$C$1009))*('By region'!$N93=(C_A01e!$D$5:$D$1009))*('By region'!$O93=(C_A01e!$E$5:$E$1009))*(C_A01e!L$5:L$1009)))</f>
        <v>1.528537837599</v>
      </c>
      <c r="J93" s="72">
        <f t="array" ref="J93">(SUM(($B$1=(C_A01e!$B$5:$B$1009))*('By region'!$M93=(C_A01e!$C$5:$C$1009))*('By region'!$N93=(C_A01e!$D$5:$D$1009))*('By region'!$O93=(C_A01e!$E$5:$E$1009))*(C_A01e!M$5:M$1009)))+(SUM(($C$1=(C_A01e!$B$5:$B$1009))*('By region'!$M93=(C_A01e!$C$5:$C$1009))*('By region'!$N93=(C_A01e!$D$5:$D$1009))*('By region'!$O93=(C_A01e!$E$5:$E$1009))*(C_A01e!M$5:M$1009)))+(SUM(($D$1=(C_A01e!$B$5:$B$1009))*('By region'!$M93=(C_A01e!$C$5:$C$1009))*('By region'!$N93=(C_A01e!$D$5:$D$1009))*('By region'!$O93=(C_A01e!$E$5:$E$1009))*(C_A01e!M$5:M$1009)))</f>
        <v>5.2549729754049999</v>
      </c>
      <c r="K93" s="72">
        <f t="array" ref="K93">(SUM(($B$1=(C_A01e!$B$5:$B$1009))*('By region'!$M93=(C_A01e!$C$5:$C$1009))*('By region'!$N93=(C_A01e!$D$5:$D$1009))*('By region'!$O93=(C_A01e!$E$5:$E$1009))*(C_A01e!N$5:N$1009)))+(SUM(($C$1=(C_A01e!$B$5:$B$1009))*('By region'!$M93=(C_A01e!$C$5:$C$1009))*('By region'!$N93=(C_A01e!$D$5:$D$1009))*('By region'!$O93=(C_A01e!$E$5:$E$1009))*(C_A01e!N$5:N$1009)))+(SUM(($D$1=(C_A01e!$B$5:$B$1009))*('By region'!$M93=(C_A01e!$C$5:$C$1009))*('By region'!$N93=(C_A01e!$D$5:$D$1009))*('By region'!$O93=(C_A01e!$E$5:$E$1009))*(C_A01e!N$5:N$1009)))</f>
        <v>0</v>
      </c>
      <c r="M93" s="21" t="s">
        <v>121</v>
      </c>
      <c r="N93" s="21" t="s">
        <v>402</v>
      </c>
      <c r="O93" s="23" t="s">
        <v>404</v>
      </c>
    </row>
    <row r="94" spans="2:15" s="18" customFormat="1" ht="16" thickBot="1" x14ac:dyDescent="0.25">
      <c r="B94" s="111" t="s">
        <v>28</v>
      </c>
      <c r="C94" s="94">
        <f t="array" ref="C94">(SUM(($B$1=(C_A01e!$B$5:$B$1009))*('By region'!$M94=(C_A01e!$C$5:$C$1009))*('By region'!$N94=(C_A01e!$D$5:$D$1009))*('By region'!$O94=(C_A01e!$E$5:$E$1009))*(C_A01e!F$5:F$1009)))+(SUM(($C$1=(C_A01e!$B$5:$B$1009))*('By region'!$M94=(C_A01e!$C$5:$C$1009))*('By region'!$N94=(C_A01e!$D$5:$D$1009))*('By region'!$O94=(C_A01e!$E$5:$E$1009))*(C_A01e!F$5:F$1009)))+(SUM(($D$1=(C_A01e!$B$5:$B$1009))*('By region'!$M94=(C_A01e!$C$5:$C$1009))*('By region'!$N94=(C_A01e!$D$5:$D$1009))*('By region'!$O94=(C_A01e!$E$5:$E$1009))*(C_A01e!F$5:F$1009)))</f>
        <v>0</v>
      </c>
      <c r="D94" s="94">
        <f t="array" ref="D94">(SUM(($B$1=(C_A01e!$B$5:$B$1009))*('By region'!$M94=(C_A01e!$C$5:$C$1009))*('By region'!$N94=(C_A01e!$D$5:$D$1009))*('By region'!$O94=(C_A01e!$E$5:$E$1009))*(C_A01e!G$5:G$1009)))+(SUM(($C$1=(C_A01e!$B$5:$B$1009))*('By region'!$M94=(C_A01e!$C$5:$C$1009))*('By region'!$N94=(C_A01e!$D$5:$D$1009))*('By region'!$O94=(C_A01e!$E$5:$E$1009))*(C_A01e!G$5:G$1009)))+(SUM(($D$1=(C_A01e!$B$5:$B$1009))*('By region'!$M94=(C_A01e!$C$5:$C$1009))*('By region'!$N94=(C_A01e!$D$5:$D$1009))*('By region'!$O94=(C_A01e!$E$5:$E$1009))*(C_A01e!G$5:G$1009)))</f>
        <v>0</v>
      </c>
      <c r="E94" s="94">
        <f t="array" ref="E94">(SUM(($B$1=(C_A01e!$B$5:$B$1009))*('By region'!$M94=(C_A01e!$C$5:$C$1009))*('By region'!$N94=(C_A01e!$D$5:$D$1009))*('By region'!$O94=(C_A01e!$E$5:$E$1009))*(C_A01e!H$5:H$1009)))+(SUM(($C$1=(C_A01e!$B$5:$B$1009))*('By region'!$M94=(C_A01e!$C$5:$C$1009))*('By region'!$N94=(C_A01e!$D$5:$D$1009))*('By region'!$O94=(C_A01e!$E$5:$E$1009))*(C_A01e!H$5:H$1009)))+(SUM(($D$1=(C_A01e!$B$5:$B$1009))*('By region'!$M94=(C_A01e!$C$5:$C$1009))*('By region'!$N94=(C_A01e!$D$5:$D$1009))*('By region'!$O94=(C_A01e!$E$5:$E$1009))*(C_A01e!H$5:H$1009)))</f>
        <v>0</v>
      </c>
      <c r="F94" s="94">
        <f t="array" ref="F94">(SUM(($B$1=(C_A01e!$B$5:$B$1009))*('By region'!$M94=(C_A01e!$C$5:$C$1009))*('By region'!$N94=(C_A01e!$D$5:$D$1009))*('By region'!$O94=(C_A01e!$E$5:$E$1009))*(C_A01e!I$5:I$1009)))+(SUM(($C$1=(C_A01e!$B$5:$B$1009))*('By region'!$M94=(C_A01e!$C$5:$C$1009))*('By region'!$N94=(C_A01e!$D$5:$D$1009))*('By region'!$O94=(C_A01e!$E$5:$E$1009))*(C_A01e!I$5:I$1009)))+(SUM(($D$1=(C_A01e!$B$5:$B$1009))*('By region'!$M94=(C_A01e!$C$5:$C$1009))*('By region'!$N94=(C_A01e!$D$5:$D$1009))*('By region'!$O94=(C_A01e!$E$5:$E$1009))*(C_A01e!I$5:I$1009)))</f>
        <v>0</v>
      </c>
      <c r="G94" s="94">
        <f t="array" ref="G94">(SUM(($B$1=(C_A01e!$B$5:$B$1009))*('By region'!$M94=(C_A01e!$C$5:$C$1009))*('By region'!$N94=(C_A01e!$D$5:$D$1009))*('By region'!$O94=(C_A01e!$E$5:$E$1009))*(C_A01e!J$5:J$1009)))+(SUM(($C$1=(C_A01e!$B$5:$B$1009))*('By region'!$M94=(C_A01e!$C$5:$C$1009))*('By region'!$N94=(C_A01e!$D$5:$D$1009))*('By region'!$O94=(C_A01e!$E$5:$E$1009))*(C_A01e!J$5:J$1009)))+(SUM(($D$1=(C_A01e!$B$5:$B$1009))*('By region'!$M94=(C_A01e!$C$5:$C$1009))*('By region'!$N94=(C_A01e!$D$5:$D$1009))*('By region'!$O94=(C_A01e!$E$5:$E$1009))*(C_A01e!J$5:J$1009)))</f>
        <v>0</v>
      </c>
      <c r="H94" s="94">
        <f t="array" ref="H94">(SUM(($B$1=(C_A01e!$B$5:$B$1009))*('By region'!$M94=(C_A01e!$C$5:$C$1009))*('By region'!$N94=(C_A01e!$D$5:$D$1009))*('By region'!$O94=(C_A01e!$E$5:$E$1009))*(C_A01e!K$5:K$1009)))+(SUM(($C$1=(C_A01e!$B$5:$B$1009))*('By region'!$M94=(C_A01e!$C$5:$C$1009))*('By region'!$N94=(C_A01e!$D$5:$D$1009))*('By region'!$O94=(C_A01e!$E$5:$E$1009))*(C_A01e!K$5:K$1009)))+(SUM(($D$1=(C_A01e!$B$5:$B$1009))*('By region'!$M94=(C_A01e!$C$5:$C$1009))*('By region'!$N94=(C_A01e!$D$5:$D$1009))*('By region'!$O94=(C_A01e!$E$5:$E$1009))*(C_A01e!K$5:K$1009)))</f>
        <v>0</v>
      </c>
      <c r="I94" s="94">
        <f t="array" ref="I94">(SUM(($B$1=(C_A01e!$B$5:$B$1009))*('By region'!$M94=(C_A01e!$C$5:$C$1009))*('By region'!$N94=(C_A01e!$D$5:$D$1009))*('By region'!$O94=(C_A01e!$E$5:$E$1009))*(C_A01e!L$5:L$1009)))+(SUM(($C$1=(C_A01e!$B$5:$B$1009))*('By region'!$M94=(C_A01e!$C$5:$C$1009))*('By region'!$N94=(C_A01e!$D$5:$D$1009))*('By region'!$O94=(C_A01e!$E$5:$E$1009))*(C_A01e!L$5:L$1009)))+(SUM(($D$1=(C_A01e!$B$5:$B$1009))*('By region'!$M94=(C_A01e!$C$5:$C$1009))*('By region'!$N94=(C_A01e!$D$5:$D$1009))*('By region'!$O94=(C_A01e!$E$5:$E$1009))*(C_A01e!L$5:L$1009)))</f>
        <v>0</v>
      </c>
      <c r="J94" s="94">
        <f t="array" ref="J94">(SUM(($B$1=(C_A01e!$B$5:$B$1009))*('By region'!$M94=(C_A01e!$C$5:$C$1009))*('By region'!$N94=(C_A01e!$D$5:$D$1009))*('By region'!$O94=(C_A01e!$E$5:$E$1009))*(C_A01e!M$5:M$1009)))+(SUM(($C$1=(C_A01e!$B$5:$B$1009))*('By region'!$M94=(C_A01e!$C$5:$C$1009))*('By region'!$N94=(C_A01e!$D$5:$D$1009))*('By region'!$O94=(C_A01e!$E$5:$E$1009))*(C_A01e!M$5:M$1009)))+(SUM(($D$1=(C_A01e!$B$5:$B$1009))*('By region'!$M94=(C_A01e!$C$5:$C$1009))*('By region'!$N94=(C_A01e!$D$5:$D$1009))*('By region'!$O94=(C_A01e!$E$5:$E$1009))*(C_A01e!M$5:M$1009)))</f>
        <v>0</v>
      </c>
      <c r="K94" s="94">
        <f t="array" ref="K94">(SUM(($B$1=(C_A01e!$B$5:$B$1009))*('By region'!$M94=(C_A01e!$C$5:$C$1009))*('By region'!$N94=(C_A01e!$D$5:$D$1009))*('By region'!$O94=(C_A01e!$E$5:$E$1009))*(C_A01e!N$5:N$1009)))+(SUM(($C$1=(C_A01e!$B$5:$B$1009))*('By region'!$M94=(C_A01e!$C$5:$C$1009))*('By region'!$N94=(C_A01e!$D$5:$D$1009))*('By region'!$O94=(C_A01e!$E$5:$E$1009))*(C_A01e!N$5:N$1009)))+(SUM(($D$1=(C_A01e!$B$5:$B$1009))*('By region'!$M94=(C_A01e!$C$5:$C$1009))*('By region'!$N94=(C_A01e!$D$5:$D$1009))*('By region'!$O94=(C_A01e!$E$5:$E$1009))*(C_A01e!N$5:N$1009)))</f>
        <v>0</v>
      </c>
      <c r="M94" s="23" t="s">
        <v>9</v>
      </c>
      <c r="N94" s="21" t="s">
        <v>402</v>
      </c>
      <c r="O94" s="23" t="s">
        <v>404</v>
      </c>
    </row>
    <row r="95" spans="2:15" ht="16" thickTop="1" x14ac:dyDescent="0.2">
      <c r="B95" s="106" t="s">
        <v>10</v>
      </c>
      <c r="C95" s="107">
        <f>SUM(C77:C94)-C91-C87</f>
        <v>0.28581208869699998</v>
      </c>
      <c r="D95" s="107">
        <f t="shared" ref="D95:K95" si="10">SUM(D77:D94)-D91-D87</f>
        <v>9.555020752658999</v>
      </c>
      <c r="E95" s="107">
        <f t="shared" si="10"/>
        <v>7.8161379252040009</v>
      </c>
      <c r="F95" s="107">
        <f t="shared" si="10"/>
        <v>8.4621176543649987</v>
      </c>
      <c r="G95" s="107">
        <f t="shared" si="10"/>
        <v>17.371268080966999</v>
      </c>
      <c r="H95" s="107">
        <f t="shared" si="10"/>
        <v>2.5680563208659999</v>
      </c>
      <c r="I95" s="107">
        <f t="shared" si="10"/>
        <v>4.9325067968380001</v>
      </c>
      <c r="J95" s="107">
        <f t="shared" si="10"/>
        <v>17.241349046749001</v>
      </c>
      <c r="K95" s="107">
        <f t="shared" si="10"/>
        <v>10.248155582775</v>
      </c>
    </row>
    <row r="97" spans="1:15" x14ac:dyDescent="0.2">
      <c r="A97" s="17" t="s">
        <v>508</v>
      </c>
      <c r="B97" s="276" t="s">
        <v>160</v>
      </c>
    </row>
    <row r="98" spans="1:15" x14ac:dyDescent="0.2">
      <c r="A98" s="18"/>
      <c r="B98" s="276" t="s">
        <v>159</v>
      </c>
    </row>
    <row r="99" spans="1:15" x14ac:dyDescent="0.2">
      <c r="A99" s="18"/>
    </row>
    <row r="100" spans="1:15" ht="16" thickBot="1" x14ac:dyDescent="0.25">
      <c r="A100" s="18"/>
      <c r="B100" s="66"/>
      <c r="C100" s="359">
        <v>2010</v>
      </c>
      <c r="D100" s="359">
        <v>2015</v>
      </c>
      <c r="E100" s="359">
        <v>2020</v>
      </c>
      <c r="F100" s="359">
        <v>2025</v>
      </c>
      <c r="G100" s="359">
        <v>2030</v>
      </c>
      <c r="H100" s="359">
        <v>2035</v>
      </c>
      <c r="I100" s="359">
        <v>2040</v>
      </c>
      <c r="J100" s="359">
        <v>2045</v>
      </c>
      <c r="K100" s="359">
        <v>2050</v>
      </c>
    </row>
    <row r="101" spans="1:15" x14ac:dyDescent="0.2">
      <c r="B101" s="71" t="s">
        <v>18</v>
      </c>
      <c r="C101" s="72">
        <f t="array" ref="C101">(SUM(($B$1=(C_A01e!$B$5:$B$1009))*('By region'!$M101=(C_A01e!$C$5:$C$1009))*('By region'!$N101=(C_A01e!$D$5:$D$1009))*(C_A01e!F$5:F$1009)))+(SUM(($C$1=(C_A01e!$B$5:$B$1009))*('By region'!$M101=(C_A01e!$C$5:$C$1009))*('By region'!$N101=(C_A01e!$D$5:$D$1009))*(C_A01e!F$5:F$1009)))+(SUM(($D$1=(C_A01e!$B$5:$B$1009))*('By region'!$M101=(C_A01e!$C$5:$C$1009))*('By region'!$N101=(C_A01e!$D$5:$D$1009))*(C_A01e!F$5:F$1009)))</f>
        <v>0</v>
      </c>
      <c r="D101" s="72">
        <f t="array" ref="D101">(SUM(($B$1=(C_A01e!$B$5:$B$1009))*('By region'!$M101=(C_A01e!$C$5:$C$1009))*('By region'!$N101=(C_A01e!$D$5:$D$1009))*(C_A01e!G$5:G$1009)))+(SUM(($C$1=(C_A01e!$B$5:$B$1009))*('By region'!$M101=(C_A01e!$C$5:$C$1009))*('By region'!$N101=(C_A01e!$D$5:$D$1009))*(C_A01e!G$5:G$1009)))+(SUM(($D$1=(C_A01e!$B$5:$B$1009))*('By region'!$M101=(C_A01e!$C$5:$C$1009))*('By region'!$N101=(C_A01e!$D$5:$D$1009))*(C_A01e!G$5:G$1009)))</f>
        <v>0</v>
      </c>
      <c r="E101" s="72">
        <f t="array" ref="E101">(SUM(($B$1=(C_A01e!$B$5:$B$1009))*('By region'!$M101=(C_A01e!$C$5:$C$1009))*('By region'!$N101=(C_A01e!$D$5:$D$1009))*(C_A01e!H$5:H$1009)))+(SUM(($C$1=(C_A01e!$B$5:$B$1009))*('By region'!$M101=(C_A01e!$C$5:$C$1009))*('By region'!$N101=(C_A01e!$D$5:$D$1009))*(C_A01e!H$5:H$1009)))+(SUM(($D$1=(C_A01e!$B$5:$B$1009))*('By region'!$M101=(C_A01e!$C$5:$C$1009))*('By region'!$N101=(C_A01e!$D$5:$D$1009))*(C_A01e!H$5:H$1009)))</f>
        <v>0</v>
      </c>
      <c r="F101" s="72">
        <f t="array" ref="F101">(SUM(($B$1=(C_A01e!$B$5:$B$1009))*('By region'!$M101=(C_A01e!$C$5:$C$1009))*('By region'!$N101=(C_A01e!$D$5:$D$1009))*(C_A01e!I$5:I$1009)))+(SUM(($C$1=(C_A01e!$B$5:$B$1009))*('By region'!$M101=(C_A01e!$C$5:$C$1009))*('By region'!$N101=(C_A01e!$D$5:$D$1009))*(C_A01e!I$5:I$1009)))+(SUM(($D$1=(C_A01e!$B$5:$B$1009))*('By region'!$M101=(C_A01e!$C$5:$C$1009))*('By region'!$N101=(C_A01e!$D$5:$D$1009))*(C_A01e!I$5:I$1009)))</f>
        <v>0</v>
      </c>
      <c r="G101" s="72">
        <f t="array" ref="G101">(SUM(($B$1=(C_A01e!$B$5:$B$1009))*('By region'!$M101=(C_A01e!$C$5:$C$1009))*('By region'!$N101=(C_A01e!$D$5:$D$1009))*(C_A01e!J$5:J$1009)))+(SUM(($C$1=(C_A01e!$B$5:$B$1009))*('By region'!$M101=(C_A01e!$C$5:$C$1009))*('By region'!$N101=(C_A01e!$D$5:$D$1009))*(C_A01e!J$5:J$1009)))+(SUM(($D$1=(C_A01e!$B$5:$B$1009))*('By region'!$M101=(C_A01e!$C$5:$C$1009))*('By region'!$N101=(C_A01e!$D$5:$D$1009))*(C_A01e!J$5:J$1009)))</f>
        <v>28.186958108054998</v>
      </c>
      <c r="H101" s="72">
        <f t="array" ref="H101">(SUM(($B$1=(C_A01e!$B$5:$B$1009))*('By region'!$M101=(C_A01e!$C$5:$C$1009))*('By region'!$N101=(C_A01e!$D$5:$D$1009))*(C_A01e!K$5:K$1009)))+(SUM(($C$1=(C_A01e!$B$5:$B$1009))*('By region'!$M101=(C_A01e!$C$5:$C$1009))*('By region'!$N101=(C_A01e!$D$5:$D$1009))*(C_A01e!K$5:K$1009)))+(SUM(($D$1=(C_A01e!$B$5:$B$1009))*('By region'!$M101=(C_A01e!$C$5:$C$1009))*('By region'!$N101=(C_A01e!$D$5:$D$1009))*(C_A01e!K$5:K$1009)))</f>
        <v>28.186958108054998</v>
      </c>
      <c r="I101" s="72">
        <f t="array" ref="I101">(SUM(($B$1=(C_A01e!$B$5:$B$1009))*('By region'!$M101=(C_A01e!$C$5:$C$1009))*('By region'!$N101=(C_A01e!$D$5:$D$1009))*(C_A01e!L$5:L$1009)))+(SUM(($C$1=(C_A01e!$B$5:$B$1009))*('By region'!$M101=(C_A01e!$C$5:$C$1009))*('By region'!$N101=(C_A01e!$D$5:$D$1009))*(C_A01e!L$5:L$1009)))+(SUM(($D$1=(C_A01e!$B$5:$B$1009))*('By region'!$M101=(C_A01e!$C$5:$C$1009))*('By region'!$N101=(C_A01e!$D$5:$D$1009))*(C_A01e!L$5:L$1009)))</f>
        <v>28.186958108054998</v>
      </c>
      <c r="J101" s="72">
        <f t="array" ref="J101">(SUM(($B$1=(C_A01e!$B$5:$B$1009))*('By region'!$M101=(C_A01e!$C$5:$C$1009))*('By region'!$N101=(C_A01e!$D$5:$D$1009))*(C_A01e!M$5:M$1009)))+(SUM(($C$1=(C_A01e!$B$5:$B$1009))*('By region'!$M101=(C_A01e!$C$5:$C$1009))*('By region'!$N101=(C_A01e!$D$5:$D$1009))*(C_A01e!M$5:M$1009)))+(SUM(($D$1=(C_A01e!$B$5:$B$1009))*('By region'!$M101=(C_A01e!$C$5:$C$1009))*('By region'!$N101=(C_A01e!$D$5:$D$1009))*(C_A01e!M$5:M$1009)))</f>
        <v>28.186958108054998</v>
      </c>
      <c r="K101" s="72">
        <f t="array" ref="K101">(SUM(($B$1=(C_A01e!$B$5:$B$1009))*('By region'!$M101=(C_A01e!$C$5:$C$1009))*('By region'!$N101=(C_A01e!$D$5:$D$1009))*(C_A01e!N$5:N$1009)))+(SUM(($C$1=(C_A01e!$B$5:$B$1009))*('By region'!$M101=(C_A01e!$C$5:$C$1009))*('By region'!$N101=(C_A01e!$D$5:$D$1009))*(C_A01e!N$5:N$1009)))+(SUM(($D$1=(C_A01e!$B$5:$B$1009))*('By region'!$M101=(C_A01e!$C$5:$C$1009))*('By region'!$N101=(C_A01e!$D$5:$D$1009))*(C_A01e!N$5:N$1009)))</f>
        <v>212.29914397463801</v>
      </c>
      <c r="M101" s="21" t="s">
        <v>2</v>
      </c>
      <c r="N101" s="21" t="s">
        <v>157</v>
      </c>
    </row>
    <row r="102" spans="1:15" s="18" customFormat="1" x14ac:dyDescent="0.2">
      <c r="B102" s="73" t="s">
        <v>29</v>
      </c>
      <c r="C102" s="79">
        <f t="array" ref="C102">(SUM(($B$1=(C_A01e!$B$5:$B$1009))*('By region'!$M102=(C_A01e!$C$5:$C$1009))*('By region'!$N102=(C_A01e!$D$5:$D$1009))*(C_A01e!F$5:F$1009)))+(SUM(($C$1=(C_A01e!$B$5:$B$1009))*('By region'!$M102=(C_A01e!$C$5:$C$1009))*('By region'!$N102=(C_A01e!$D$5:$D$1009))*(C_A01e!F$5:F$1009)))+(SUM(($D$1=(C_A01e!$B$5:$B$1009))*('By region'!$M102=(C_A01e!$C$5:$C$1009))*('By region'!$N102=(C_A01e!$D$5:$D$1009))*(C_A01e!F$5:F$1009)))</f>
        <v>0</v>
      </c>
      <c r="D102" s="79">
        <f t="array" ref="D102">(SUM(($B$1=(C_A01e!$B$5:$B$1009))*('By region'!$M102=(C_A01e!$C$5:$C$1009))*('By region'!$N102=(C_A01e!$D$5:$D$1009))*(C_A01e!G$5:G$1009)))+(SUM(($C$1=(C_A01e!$B$5:$B$1009))*('By region'!$M102=(C_A01e!$C$5:$C$1009))*('By region'!$N102=(C_A01e!$D$5:$D$1009))*(C_A01e!G$5:G$1009)))+(SUM(($D$1=(C_A01e!$B$5:$B$1009))*('By region'!$M102=(C_A01e!$C$5:$C$1009))*('By region'!$N102=(C_A01e!$D$5:$D$1009))*(C_A01e!G$5:G$1009)))</f>
        <v>0</v>
      </c>
      <c r="E102" s="79">
        <f t="array" ref="E102">(SUM(($B$1=(C_A01e!$B$5:$B$1009))*('By region'!$M102=(C_A01e!$C$5:$C$1009))*('By region'!$N102=(C_A01e!$D$5:$D$1009))*(C_A01e!H$5:H$1009)))+(SUM(($C$1=(C_A01e!$B$5:$B$1009))*('By region'!$M102=(C_A01e!$C$5:$C$1009))*('By region'!$N102=(C_A01e!$D$5:$D$1009))*(C_A01e!H$5:H$1009)))+(SUM(($D$1=(C_A01e!$B$5:$B$1009))*('By region'!$M102=(C_A01e!$C$5:$C$1009))*('By region'!$N102=(C_A01e!$D$5:$D$1009))*(C_A01e!H$5:H$1009)))</f>
        <v>0</v>
      </c>
      <c r="F102" s="79">
        <f t="array" ref="F102">(SUM(($B$1=(C_A01e!$B$5:$B$1009))*('By region'!$M102=(C_A01e!$C$5:$C$1009))*('By region'!$N102=(C_A01e!$D$5:$D$1009))*(C_A01e!I$5:I$1009)))+(SUM(($C$1=(C_A01e!$B$5:$B$1009))*('By region'!$M102=(C_A01e!$C$5:$C$1009))*('By region'!$N102=(C_A01e!$D$5:$D$1009))*(C_A01e!I$5:I$1009)))+(SUM(($D$1=(C_A01e!$B$5:$B$1009))*('By region'!$M102=(C_A01e!$C$5:$C$1009))*('By region'!$N102=(C_A01e!$D$5:$D$1009))*(C_A01e!I$5:I$1009)))</f>
        <v>0</v>
      </c>
      <c r="G102" s="79">
        <f t="array" ref="G102">(SUM(($B$1=(C_A01e!$B$5:$B$1009))*('By region'!$M102=(C_A01e!$C$5:$C$1009))*('By region'!$N102=(C_A01e!$D$5:$D$1009))*(C_A01e!J$5:J$1009)))+(SUM(($C$1=(C_A01e!$B$5:$B$1009))*('By region'!$M102=(C_A01e!$C$5:$C$1009))*('By region'!$N102=(C_A01e!$D$5:$D$1009))*(C_A01e!J$5:J$1009)))+(SUM(($D$1=(C_A01e!$B$5:$B$1009))*('By region'!$M102=(C_A01e!$C$5:$C$1009))*('By region'!$N102=(C_A01e!$D$5:$D$1009))*(C_A01e!J$5:J$1009)))</f>
        <v>0</v>
      </c>
      <c r="H102" s="79">
        <f t="array" ref="H102">(SUM(($B$1=(C_A01e!$B$5:$B$1009))*('By region'!$M102=(C_A01e!$C$5:$C$1009))*('By region'!$N102=(C_A01e!$D$5:$D$1009))*(C_A01e!K$5:K$1009)))+(SUM(($C$1=(C_A01e!$B$5:$B$1009))*('By region'!$M102=(C_A01e!$C$5:$C$1009))*('By region'!$N102=(C_A01e!$D$5:$D$1009))*(C_A01e!K$5:K$1009)))+(SUM(($D$1=(C_A01e!$B$5:$B$1009))*('By region'!$M102=(C_A01e!$C$5:$C$1009))*('By region'!$N102=(C_A01e!$D$5:$D$1009))*(C_A01e!K$5:K$1009)))</f>
        <v>0</v>
      </c>
      <c r="I102" s="79">
        <f t="array" ref="I102">(SUM(($B$1=(C_A01e!$B$5:$B$1009))*('By region'!$M102=(C_A01e!$C$5:$C$1009))*('By region'!$N102=(C_A01e!$D$5:$D$1009))*(C_A01e!L$5:L$1009)))+(SUM(($C$1=(C_A01e!$B$5:$B$1009))*('By region'!$M102=(C_A01e!$C$5:$C$1009))*('By region'!$N102=(C_A01e!$D$5:$D$1009))*(C_A01e!L$5:L$1009)))+(SUM(($D$1=(C_A01e!$B$5:$B$1009))*('By region'!$M102=(C_A01e!$C$5:$C$1009))*('By region'!$N102=(C_A01e!$D$5:$D$1009))*(C_A01e!L$5:L$1009)))</f>
        <v>0</v>
      </c>
      <c r="J102" s="79">
        <f t="array" ref="J102">(SUM(($B$1=(C_A01e!$B$5:$B$1009))*('By region'!$M102=(C_A01e!$C$5:$C$1009))*('By region'!$N102=(C_A01e!$D$5:$D$1009))*(C_A01e!M$5:M$1009)))+(SUM(($C$1=(C_A01e!$B$5:$B$1009))*('By region'!$M102=(C_A01e!$C$5:$C$1009))*('By region'!$N102=(C_A01e!$D$5:$D$1009))*(C_A01e!M$5:M$1009)))+(SUM(($D$1=(C_A01e!$B$5:$B$1009))*('By region'!$M102=(C_A01e!$C$5:$C$1009))*('By region'!$N102=(C_A01e!$D$5:$D$1009))*(C_A01e!M$5:M$1009)))</f>
        <v>0</v>
      </c>
      <c r="K102" s="79">
        <f t="array" ref="K102">(SUM(($B$1=(C_A01e!$B$5:$B$1009))*('By region'!$M102=(C_A01e!$C$5:$C$1009))*('By region'!$N102=(C_A01e!$D$5:$D$1009))*(C_A01e!N$5:N$1009)))+(SUM(($C$1=(C_A01e!$B$5:$B$1009))*('By region'!$M102=(C_A01e!$C$5:$C$1009))*('By region'!$N102=(C_A01e!$D$5:$D$1009))*(C_A01e!N$5:N$1009)))+(SUM(($D$1=(C_A01e!$B$5:$B$1009))*('By region'!$M102=(C_A01e!$C$5:$C$1009))*('By region'!$N102=(C_A01e!$D$5:$D$1009))*(C_A01e!N$5:N$1009)))</f>
        <v>168.981425772498</v>
      </c>
      <c r="M102" s="23" t="s">
        <v>32</v>
      </c>
      <c r="N102" s="23" t="s">
        <v>157</v>
      </c>
      <c r="O102" s="23"/>
    </row>
    <row r="103" spans="1:15" x14ac:dyDescent="0.2">
      <c r="B103" s="71" t="s">
        <v>19</v>
      </c>
      <c r="C103" s="72">
        <f t="array" ref="C103">(SUM(($B$1=(C_A01e!$B$5:$B$1009))*('By region'!$M103=(C_A01e!$C$5:$C$1009))*('By region'!$N103=(C_A01e!$D$5:$D$1009))*(C_A01e!F$5:F$1009)))+(SUM(($C$1=(C_A01e!$B$5:$B$1009))*('By region'!$M103=(C_A01e!$C$5:$C$1009))*('By region'!$N103=(C_A01e!$D$5:$D$1009))*(C_A01e!F$5:F$1009)))+(SUM(($D$1=(C_A01e!$B$5:$B$1009))*('By region'!$M103=(C_A01e!$C$5:$C$1009))*('By region'!$N103=(C_A01e!$D$5:$D$1009))*(C_A01e!F$5:F$1009)))</f>
        <v>3.8345429899E-2</v>
      </c>
      <c r="D103" s="72">
        <f t="array" ref="D103">(SUM(($B$1=(C_A01e!$B$5:$B$1009))*('By region'!$M103=(C_A01e!$C$5:$C$1009))*('By region'!$N103=(C_A01e!$D$5:$D$1009))*(C_A01e!G$5:G$1009)))+(SUM(($C$1=(C_A01e!$B$5:$B$1009))*('By region'!$M103=(C_A01e!$C$5:$C$1009))*('By region'!$N103=(C_A01e!$D$5:$D$1009))*(C_A01e!G$5:G$1009)))+(SUM(($D$1=(C_A01e!$B$5:$B$1009))*('By region'!$M103=(C_A01e!$C$5:$C$1009))*('By region'!$N103=(C_A01e!$D$5:$D$1009))*(C_A01e!G$5:G$1009)))</f>
        <v>3.8345429899E-2</v>
      </c>
      <c r="E103" s="72">
        <f t="array" ref="E103">(SUM(($B$1=(C_A01e!$B$5:$B$1009))*('By region'!$M103=(C_A01e!$C$5:$C$1009))*('By region'!$N103=(C_A01e!$D$5:$D$1009))*(C_A01e!H$5:H$1009)))+(SUM(($C$1=(C_A01e!$B$5:$B$1009))*('By region'!$M103=(C_A01e!$C$5:$C$1009))*('By region'!$N103=(C_A01e!$D$5:$D$1009))*(C_A01e!H$5:H$1009)))+(SUM(($D$1=(C_A01e!$B$5:$B$1009))*('By region'!$M103=(C_A01e!$C$5:$C$1009))*('By region'!$N103=(C_A01e!$D$5:$D$1009))*(C_A01e!H$5:H$1009)))</f>
        <v>24.371801979539001</v>
      </c>
      <c r="F103" s="72">
        <f t="array" ref="F103">(SUM(($B$1=(C_A01e!$B$5:$B$1009))*('By region'!$M103=(C_A01e!$C$5:$C$1009))*('By region'!$N103=(C_A01e!$D$5:$D$1009))*(C_A01e!I$5:I$1009)))+(SUM(($C$1=(C_A01e!$B$5:$B$1009))*('By region'!$M103=(C_A01e!$C$5:$C$1009))*('By region'!$N103=(C_A01e!$D$5:$D$1009))*(C_A01e!I$5:I$1009)))+(SUM(($D$1=(C_A01e!$B$5:$B$1009))*('By region'!$M103=(C_A01e!$C$5:$C$1009))*('By region'!$N103=(C_A01e!$D$5:$D$1009))*(C_A01e!I$5:I$1009)))</f>
        <v>94.176515609833004</v>
      </c>
      <c r="G103" s="72">
        <f t="array" ref="G103">(SUM(($B$1=(C_A01e!$B$5:$B$1009))*('By region'!$M103=(C_A01e!$C$5:$C$1009))*('By region'!$N103=(C_A01e!$D$5:$D$1009))*(C_A01e!J$5:J$1009)))+(SUM(($C$1=(C_A01e!$B$5:$B$1009))*('By region'!$M103=(C_A01e!$C$5:$C$1009))*('By region'!$N103=(C_A01e!$D$5:$D$1009))*(C_A01e!J$5:J$1009)))+(SUM(($D$1=(C_A01e!$B$5:$B$1009))*('By region'!$M103=(C_A01e!$C$5:$C$1009))*('By region'!$N103=(C_A01e!$D$5:$D$1009))*(C_A01e!J$5:J$1009)))</f>
        <v>94.157342894883996</v>
      </c>
      <c r="H103" s="72">
        <f t="array" ref="H103">(SUM(($B$1=(C_A01e!$B$5:$B$1009))*('By region'!$M103=(C_A01e!$C$5:$C$1009))*('By region'!$N103=(C_A01e!$D$5:$D$1009))*(C_A01e!K$5:K$1009)))+(SUM(($C$1=(C_A01e!$B$5:$B$1009))*('By region'!$M103=(C_A01e!$C$5:$C$1009))*('By region'!$N103=(C_A01e!$D$5:$D$1009))*(C_A01e!K$5:K$1009)))+(SUM(($D$1=(C_A01e!$B$5:$B$1009))*('By region'!$M103=(C_A01e!$C$5:$C$1009))*('By region'!$N103=(C_A01e!$D$5:$D$1009))*(C_A01e!K$5:K$1009)))</f>
        <v>94.157342894883996</v>
      </c>
      <c r="I103" s="72">
        <f t="array" ref="I103">(SUM(($B$1=(C_A01e!$B$5:$B$1009))*('By region'!$M103=(C_A01e!$C$5:$C$1009))*('By region'!$N103=(C_A01e!$D$5:$D$1009))*(C_A01e!L$5:L$1009)))+(SUM(($C$1=(C_A01e!$B$5:$B$1009))*('By region'!$M103=(C_A01e!$C$5:$C$1009))*('By region'!$N103=(C_A01e!$D$5:$D$1009))*(C_A01e!L$5:L$1009)))+(SUM(($D$1=(C_A01e!$B$5:$B$1009))*('By region'!$M103=(C_A01e!$C$5:$C$1009))*('By region'!$N103=(C_A01e!$D$5:$D$1009))*(C_A01e!L$5:L$1009)))</f>
        <v>94.157342894883996</v>
      </c>
      <c r="J103" s="72">
        <f t="array" ref="J103">(SUM(($B$1=(C_A01e!$B$5:$B$1009))*('By region'!$M103=(C_A01e!$C$5:$C$1009))*('By region'!$N103=(C_A01e!$D$5:$D$1009))*(C_A01e!M$5:M$1009)))+(SUM(($C$1=(C_A01e!$B$5:$B$1009))*('By region'!$M103=(C_A01e!$C$5:$C$1009))*('By region'!$N103=(C_A01e!$D$5:$D$1009))*(C_A01e!M$5:M$1009)))+(SUM(($D$1=(C_A01e!$B$5:$B$1009))*('By region'!$M103=(C_A01e!$C$5:$C$1009))*('By region'!$N103=(C_A01e!$D$5:$D$1009))*(C_A01e!M$5:M$1009)))</f>
        <v>49.793769898312</v>
      </c>
      <c r="K103" s="72">
        <f t="array" ref="K103">(SUM(($B$1=(C_A01e!$B$5:$B$1009))*('By region'!$M103=(C_A01e!$C$5:$C$1009))*('By region'!$N103=(C_A01e!$D$5:$D$1009))*(C_A01e!N$5:N$1009)))+(SUM(($C$1=(C_A01e!$B$5:$B$1009))*('By region'!$M103=(C_A01e!$C$5:$C$1009))*('By region'!$N103=(C_A01e!$D$5:$D$1009))*(C_A01e!N$5:N$1009)))+(SUM(($D$1=(C_A01e!$B$5:$B$1009))*('By region'!$M103=(C_A01e!$C$5:$C$1009))*('By region'!$N103=(C_A01e!$D$5:$D$1009))*(C_A01e!N$5:N$1009)))</f>
        <v>0</v>
      </c>
      <c r="M103" s="21" t="s">
        <v>3</v>
      </c>
      <c r="N103" s="21" t="s">
        <v>157</v>
      </c>
    </row>
    <row r="104" spans="1:15" s="18" customFormat="1" x14ac:dyDescent="0.2">
      <c r="B104" s="73" t="s">
        <v>30</v>
      </c>
      <c r="C104" s="79">
        <f t="array" ref="C104">(SUM(($B$1=(C_A01e!$B$5:$B$1009))*('By region'!$M104=(C_A01e!$C$5:$C$1009))*('By region'!$N104=(C_A01e!$D$5:$D$1009))*(C_A01e!F$5:F$1009)))+(SUM(($C$1=(C_A01e!$B$5:$B$1009))*('By region'!$M104=(C_A01e!$C$5:$C$1009))*('By region'!$N104=(C_A01e!$D$5:$D$1009))*(C_A01e!F$5:F$1009)))+(SUM(($D$1=(C_A01e!$B$5:$B$1009))*('By region'!$M104=(C_A01e!$C$5:$C$1009))*('By region'!$N104=(C_A01e!$D$5:$D$1009))*(C_A01e!F$5:F$1009)))</f>
        <v>0</v>
      </c>
      <c r="D104" s="79">
        <f t="array" ref="D104">(SUM(($B$1=(C_A01e!$B$5:$B$1009))*('By region'!$M104=(C_A01e!$C$5:$C$1009))*('By region'!$N104=(C_A01e!$D$5:$D$1009))*(C_A01e!G$5:G$1009)))+(SUM(($C$1=(C_A01e!$B$5:$B$1009))*('By region'!$M104=(C_A01e!$C$5:$C$1009))*('By region'!$N104=(C_A01e!$D$5:$D$1009))*(C_A01e!G$5:G$1009)))+(SUM(($D$1=(C_A01e!$B$5:$B$1009))*('By region'!$M104=(C_A01e!$C$5:$C$1009))*('By region'!$N104=(C_A01e!$D$5:$D$1009))*(C_A01e!G$5:G$1009)))</f>
        <v>0</v>
      </c>
      <c r="E104" s="79">
        <f t="array" ref="E104">(SUM(($B$1=(C_A01e!$B$5:$B$1009))*('By region'!$M104=(C_A01e!$C$5:$C$1009))*('By region'!$N104=(C_A01e!$D$5:$D$1009))*(C_A01e!H$5:H$1009)))+(SUM(($C$1=(C_A01e!$B$5:$B$1009))*('By region'!$M104=(C_A01e!$C$5:$C$1009))*('By region'!$N104=(C_A01e!$D$5:$D$1009))*(C_A01e!H$5:H$1009)))+(SUM(($D$1=(C_A01e!$B$5:$B$1009))*('By region'!$M104=(C_A01e!$C$5:$C$1009))*('By region'!$N104=(C_A01e!$D$5:$D$1009))*(C_A01e!H$5:H$1009)))</f>
        <v>0</v>
      </c>
      <c r="F104" s="79">
        <f t="array" ref="F104">(SUM(($B$1=(C_A01e!$B$5:$B$1009))*('By region'!$M104=(C_A01e!$C$5:$C$1009))*('By region'!$N104=(C_A01e!$D$5:$D$1009))*(C_A01e!I$5:I$1009)))+(SUM(($C$1=(C_A01e!$B$5:$B$1009))*('By region'!$M104=(C_A01e!$C$5:$C$1009))*('By region'!$N104=(C_A01e!$D$5:$D$1009))*(C_A01e!I$5:I$1009)))+(SUM(($D$1=(C_A01e!$B$5:$B$1009))*('By region'!$M104=(C_A01e!$C$5:$C$1009))*('By region'!$N104=(C_A01e!$D$5:$D$1009))*(C_A01e!I$5:I$1009)))</f>
        <v>142.00660883438701</v>
      </c>
      <c r="G104" s="79">
        <f t="array" ref="G104">(SUM(($B$1=(C_A01e!$B$5:$B$1009))*('By region'!$M104=(C_A01e!$C$5:$C$1009))*('By region'!$N104=(C_A01e!$D$5:$D$1009))*(C_A01e!J$5:J$1009)))+(SUM(($C$1=(C_A01e!$B$5:$B$1009))*('By region'!$M104=(C_A01e!$C$5:$C$1009))*('By region'!$N104=(C_A01e!$D$5:$D$1009))*(C_A01e!J$5:J$1009)))+(SUM(($D$1=(C_A01e!$B$5:$B$1009))*('By region'!$M104=(C_A01e!$C$5:$C$1009))*('By region'!$N104=(C_A01e!$D$5:$D$1009))*(C_A01e!J$5:J$1009)))</f>
        <v>283.12710600982399</v>
      </c>
      <c r="H104" s="79">
        <f t="array" ref="H104">(SUM(($B$1=(C_A01e!$B$5:$B$1009))*('By region'!$M104=(C_A01e!$C$5:$C$1009))*('By region'!$N104=(C_A01e!$D$5:$D$1009))*(C_A01e!K$5:K$1009)))+(SUM(($C$1=(C_A01e!$B$5:$B$1009))*('By region'!$M104=(C_A01e!$C$5:$C$1009))*('By region'!$N104=(C_A01e!$D$5:$D$1009))*(C_A01e!K$5:K$1009)))+(SUM(($D$1=(C_A01e!$B$5:$B$1009))*('By region'!$M104=(C_A01e!$C$5:$C$1009))*('By region'!$N104=(C_A01e!$D$5:$D$1009))*(C_A01e!K$5:K$1009)))</f>
        <v>402.82218742057103</v>
      </c>
      <c r="I104" s="79">
        <f t="array" ref="I104">(SUM(($B$1=(C_A01e!$B$5:$B$1009))*('By region'!$M104=(C_A01e!$C$5:$C$1009))*('By region'!$N104=(C_A01e!$D$5:$D$1009))*(C_A01e!L$5:L$1009)))+(SUM(($C$1=(C_A01e!$B$5:$B$1009))*('By region'!$M104=(C_A01e!$C$5:$C$1009))*('By region'!$N104=(C_A01e!$D$5:$D$1009))*(C_A01e!L$5:L$1009)))+(SUM(($D$1=(C_A01e!$B$5:$B$1009))*('By region'!$M104=(C_A01e!$C$5:$C$1009))*('By region'!$N104=(C_A01e!$D$5:$D$1009))*(C_A01e!L$5:L$1009)))</f>
        <v>673.82774751904401</v>
      </c>
      <c r="J104" s="79">
        <f t="array" ref="J104">(SUM(($B$1=(C_A01e!$B$5:$B$1009))*('By region'!$M104=(C_A01e!$C$5:$C$1009))*('By region'!$N104=(C_A01e!$D$5:$D$1009))*(C_A01e!M$5:M$1009)))+(SUM(($C$1=(C_A01e!$B$5:$B$1009))*('By region'!$M104=(C_A01e!$C$5:$C$1009))*('By region'!$N104=(C_A01e!$D$5:$D$1009))*(C_A01e!M$5:M$1009)))+(SUM(($D$1=(C_A01e!$B$5:$B$1009))*('By region'!$M104=(C_A01e!$C$5:$C$1009))*('By region'!$N104=(C_A01e!$D$5:$D$1009))*(C_A01e!M$5:M$1009)))</f>
        <v>776.80049147259695</v>
      </c>
      <c r="K104" s="79">
        <f t="array" ref="K104">(SUM(($B$1=(C_A01e!$B$5:$B$1009))*('By region'!$M104=(C_A01e!$C$5:$C$1009))*('By region'!$N104=(C_A01e!$D$5:$D$1009))*(C_A01e!N$5:N$1009)))+(SUM(($C$1=(C_A01e!$B$5:$B$1009))*('By region'!$M104=(C_A01e!$C$5:$C$1009))*('By region'!$N104=(C_A01e!$D$5:$D$1009))*(C_A01e!N$5:N$1009)))+(SUM(($D$1=(C_A01e!$B$5:$B$1009))*('By region'!$M104=(C_A01e!$C$5:$C$1009))*('By region'!$N104=(C_A01e!$D$5:$D$1009))*(C_A01e!N$5:N$1009)))</f>
        <v>927.21582466800703</v>
      </c>
      <c r="M104" s="23" t="s">
        <v>33</v>
      </c>
      <c r="N104" s="23" t="s">
        <v>157</v>
      </c>
      <c r="O104" s="23"/>
    </row>
    <row r="105" spans="1:15" x14ac:dyDescent="0.2">
      <c r="B105" s="71" t="s">
        <v>20</v>
      </c>
      <c r="C105" s="72">
        <f t="array" ref="C105">(SUM(($B$1=(C_A01e!$B$5:$B$1009))*('By region'!$M105=(C_A01e!$C$5:$C$1009))*('By region'!$N105=(C_A01e!$D$5:$D$1009))*(C_A01e!F$5:F$1009)))+(SUM(($C$1=(C_A01e!$B$5:$B$1009))*('By region'!$M105=(C_A01e!$C$5:$C$1009))*('By region'!$N105=(C_A01e!$D$5:$D$1009))*(C_A01e!F$5:F$1009)))+(SUM(($D$1=(C_A01e!$B$5:$B$1009))*('By region'!$M105=(C_A01e!$C$5:$C$1009))*('By region'!$N105=(C_A01e!$D$5:$D$1009))*(C_A01e!F$5:F$1009)))</f>
        <v>9.7594101485610008</v>
      </c>
      <c r="D105" s="72">
        <f t="array" ref="D105">(SUM(($B$1=(C_A01e!$B$5:$B$1009))*('By region'!$M105=(C_A01e!$C$5:$C$1009))*('By region'!$N105=(C_A01e!$D$5:$D$1009))*(C_A01e!G$5:G$1009)))+(SUM(($C$1=(C_A01e!$B$5:$B$1009))*('By region'!$M105=(C_A01e!$C$5:$C$1009))*('By region'!$N105=(C_A01e!$D$5:$D$1009))*(C_A01e!G$5:G$1009)))+(SUM(($D$1=(C_A01e!$B$5:$B$1009))*('By region'!$M105=(C_A01e!$C$5:$C$1009))*('By region'!$N105=(C_A01e!$D$5:$D$1009))*(C_A01e!G$5:G$1009)))</f>
        <v>828.60718937049705</v>
      </c>
      <c r="E105" s="72">
        <f t="array" ref="E105">(SUM(($B$1=(C_A01e!$B$5:$B$1009))*('By region'!$M105=(C_A01e!$C$5:$C$1009))*('By region'!$N105=(C_A01e!$D$5:$D$1009))*(C_A01e!H$5:H$1009)))+(SUM(($C$1=(C_A01e!$B$5:$B$1009))*('By region'!$M105=(C_A01e!$C$5:$C$1009))*('By region'!$N105=(C_A01e!$D$5:$D$1009))*(C_A01e!H$5:H$1009)))+(SUM(($D$1=(C_A01e!$B$5:$B$1009))*('By region'!$M105=(C_A01e!$C$5:$C$1009))*('By region'!$N105=(C_A01e!$D$5:$D$1009))*(C_A01e!H$5:H$1009)))</f>
        <v>1100.6164489096229</v>
      </c>
      <c r="F105" s="72">
        <f t="array" ref="F105">(SUM(($B$1=(C_A01e!$B$5:$B$1009))*('By region'!$M105=(C_A01e!$C$5:$C$1009))*('By region'!$N105=(C_A01e!$D$5:$D$1009))*(C_A01e!I$5:I$1009)))+(SUM(($C$1=(C_A01e!$B$5:$B$1009))*('By region'!$M105=(C_A01e!$C$5:$C$1009))*('By region'!$N105=(C_A01e!$D$5:$D$1009))*(C_A01e!I$5:I$1009)))+(SUM(($D$1=(C_A01e!$B$5:$B$1009))*('By region'!$M105=(C_A01e!$C$5:$C$1009))*('By region'!$N105=(C_A01e!$D$5:$D$1009))*(C_A01e!I$5:I$1009)))</f>
        <v>1305.265086806312</v>
      </c>
      <c r="G105" s="72">
        <f t="array" ref="G105">(SUM(($B$1=(C_A01e!$B$5:$B$1009))*('By region'!$M105=(C_A01e!$C$5:$C$1009))*('By region'!$N105=(C_A01e!$D$5:$D$1009))*(C_A01e!J$5:J$1009)))+(SUM(($C$1=(C_A01e!$B$5:$B$1009))*('By region'!$M105=(C_A01e!$C$5:$C$1009))*('By region'!$N105=(C_A01e!$D$5:$D$1009))*(C_A01e!J$5:J$1009)))+(SUM(($D$1=(C_A01e!$B$5:$B$1009))*('By region'!$M105=(C_A01e!$C$5:$C$1009))*('By region'!$N105=(C_A01e!$D$5:$D$1009))*(C_A01e!J$5:J$1009)))</f>
        <v>1305.265086806312</v>
      </c>
      <c r="H105" s="72">
        <f t="array" ref="H105">(SUM(($B$1=(C_A01e!$B$5:$B$1009))*('By region'!$M105=(C_A01e!$C$5:$C$1009))*('By region'!$N105=(C_A01e!$D$5:$D$1009))*(C_A01e!K$5:K$1009)))+(SUM(($C$1=(C_A01e!$B$5:$B$1009))*('By region'!$M105=(C_A01e!$C$5:$C$1009))*('By region'!$N105=(C_A01e!$D$5:$D$1009))*(C_A01e!K$5:K$1009)))+(SUM(($D$1=(C_A01e!$B$5:$B$1009))*('By region'!$M105=(C_A01e!$C$5:$C$1009))*('By region'!$N105=(C_A01e!$D$5:$D$1009))*(C_A01e!K$5:K$1009)))</f>
        <v>1305.265086806312</v>
      </c>
      <c r="I105" s="72">
        <f t="array" ref="I105">(SUM(($B$1=(C_A01e!$B$5:$B$1009))*('By region'!$M105=(C_A01e!$C$5:$C$1009))*('By region'!$N105=(C_A01e!$D$5:$D$1009))*(C_A01e!L$5:L$1009)))+(SUM(($C$1=(C_A01e!$B$5:$B$1009))*('By region'!$M105=(C_A01e!$C$5:$C$1009))*('By region'!$N105=(C_A01e!$D$5:$D$1009))*(C_A01e!L$5:L$1009)))+(SUM(($D$1=(C_A01e!$B$5:$B$1009))*('By region'!$M105=(C_A01e!$C$5:$C$1009))*('By region'!$N105=(C_A01e!$D$5:$D$1009))*(C_A01e!L$5:L$1009)))</f>
        <v>955.21103294645195</v>
      </c>
      <c r="J105" s="72">
        <f t="array" ref="J105">(SUM(($B$1=(C_A01e!$B$5:$B$1009))*('By region'!$M105=(C_A01e!$C$5:$C$1009))*('By region'!$N105=(C_A01e!$D$5:$D$1009))*(C_A01e!M$5:M$1009)))+(SUM(($C$1=(C_A01e!$B$5:$B$1009))*('By region'!$M105=(C_A01e!$C$5:$C$1009))*('By region'!$N105=(C_A01e!$D$5:$D$1009))*(C_A01e!M$5:M$1009)))+(SUM(($D$1=(C_A01e!$B$5:$B$1009))*('By region'!$M105=(C_A01e!$C$5:$C$1009))*('By region'!$N105=(C_A01e!$D$5:$D$1009))*(C_A01e!M$5:M$1009)))</f>
        <v>1168.7578136797031</v>
      </c>
      <c r="K105" s="72">
        <f t="array" ref="K105">(SUM(($B$1=(C_A01e!$B$5:$B$1009))*('By region'!$M105=(C_A01e!$C$5:$C$1009))*('By region'!$N105=(C_A01e!$D$5:$D$1009))*(C_A01e!N$5:N$1009)))+(SUM(($C$1=(C_A01e!$B$5:$B$1009))*('By region'!$M105=(C_A01e!$C$5:$C$1009))*('By region'!$N105=(C_A01e!$D$5:$D$1009))*(C_A01e!N$5:N$1009)))+(SUM(($D$1=(C_A01e!$B$5:$B$1009))*('By region'!$M105=(C_A01e!$C$5:$C$1009))*('By region'!$N105=(C_A01e!$D$5:$D$1009))*(C_A01e!N$5:N$1009)))</f>
        <v>838.27751474152296</v>
      </c>
      <c r="M105" s="21" t="s">
        <v>4</v>
      </c>
      <c r="N105" s="21" t="s">
        <v>157</v>
      </c>
    </row>
    <row r="106" spans="1:15" s="18" customFormat="1" x14ac:dyDescent="0.2">
      <c r="B106" s="73" t="s">
        <v>31</v>
      </c>
      <c r="C106" s="79">
        <f t="array" ref="C106">(SUM(($B$1=(C_A01e!$B$5:$B$1009))*('By region'!$M106=(C_A01e!$C$5:$C$1009))*('By region'!$N106=(C_A01e!$D$5:$D$1009))*(C_A01e!F$5:F$1009)))+(SUM(($C$1=(C_A01e!$B$5:$B$1009))*('By region'!$M106=(C_A01e!$C$5:$C$1009))*('By region'!$N106=(C_A01e!$D$5:$D$1009))*(C_A01e!F$5:F$1009)))+(SUM(($D$1=(C_A01e!$B$5:$B$1009))*('By region'!$M106=(C_A01e!$C$5:$C$1009))*('By region'!$N106=(C_A01e!$D$5:$D$1009))*(C_A01e!F$5:F$1009)))</f>
        <v>0</v>
      </c>
      <c r="D106" s="79">
        <f t="array" ref="D106">(SUM(($B$1=(C_A01e!$B$5:$B$1009))*('By region'!$M106=(C_A01e!$C$5:$C$1009))*('By region'!$N106=(C_A01e!$D$5:$D$1009))*(C_A01e!G$5:G$1009)))+(SUM(($C$1=(C_A01e!$B$5:$B$1009))*('By region'!$M106=(C_A01e!$C$5:$C$1009))*('By region'!$N106=(C_A01e!$D$5:$D$1009))*(C_A01e!G$5:G$1009)))+(SUM(($D$1=(C_A01e!$B$5:$B$1009))*('By region'!$M106=(C_A01e!$C$5:$C$1009))*('By region'!$N106=(C_A01e!$D$5:$D$1009))*(C_A01e!G$5:G$1009)))</f>
        <v>0</v>
      </c>
      <c r="E106" s="79">
        <f t="array" ref="E106">(SUM(($B$1=(C_A01e!$B$5:$B$1009))*('By region'!$M106=(C_A01e!$C$5:$C$1009))*('By region'!$N106=(C_A01e!$D$5:$D$1009))*(C_A01e!H$5:H$1009)))+(SUM(($C$1=(C_A01e!$B$5:$B$1009))*('By region'!$M106=(C_A01e!$C$5:$C$1009))*('By region'!$N106=(C_A01e!$D$5:$D$1009))*(C_A01e!H$5:H$1009)))+(SUM(($D$1=(C_A01e!$B$5:$B$1009))*('By region'!$M106=(C_A01e!$C$5:$C$1009))*('By region'!$N106=(C_A01e!$D$5:$D$1009))*(C_A01e!H$5:H$1009)))</f>
        <v>0</v>
      </c>
      <c r="F106" s="79">
        <f t="array" ref="F106">(SUM(($B$1=(C_A01e!$B$5:$B$1009))*('By region'!$M106=(C_A01e!$C$5:$C$1009))*('By region'!$N106=(C_A01e!$D$5:$D$1009))*(C_A01e!I$5:I$1009)))+(SUM(($C$1=(C_A01e!$B$5:$B$1009))*('By region'!$M106=(C_A01e!$C$5:$C$1009))*('By region'!$N106=(C_A01e!$D$5:$D$1009))*(C_A01e!I$5:I$1009)))+(SUM(($D$1=(C_A01e!$B$5:$B$1009))*('By region'!$M106=(C_A01e!$C$5:$C$1009))*('By region'!$N106=(C_A01e!$D$5:$D$1009))*(C_A01e!I$5:I$1009)))</f>
        <v>0</v>
      </c>
      <c r="G106" s="79">
        <f t="array" ref="G106">(SUM(($B$1=(C_A01e!$B$5:$B$1009))*('By region'!$M106=(C_A01e!$C$5:$C$1009))*('By region'!$N106=(C_A01e!$D$5:$D$1009))*(C_A01e!J$5:J$1009)))+(SUM(($C$1=(C_A01e!$B$5:$B$1009))*('By region'!$M106=(C_A01e!$C$5:$C$1009))*('By region'!$N106=(C_A01e!$D$5:$D$1009))*(C_A01e!J$5:J$1009)))+(SUM(($D$1=(C_A01e!$B$5:$B$1009))*('By region'!$M106=(C_A01e!$C$5:$C$1009))*('By region'!$N106=(C_A01e!$D$5:$D$1009))*(C_A01e!J$5:J$1009)))</f>
        <v>0</v>
      </c>
      <c r="H106" s="79">
        <f t="array" ref="H106">(SUM(($B$1=(C_A01e!$B$5:$B$1009))*('By region'!$M106=(C_A01e!$C$5:$C$1009))*('By region'!$N106=(C_A01e!$D$5:$D$1009))*(C_A01e!K$5:K$1009)))+(SUM(($C$1=(C_A01e!$B$5:$B$1009))*('By region'!$M106=(C_A01e!$C$5:$C$1009))*('By region'!$N106=(C_A01e!$D$5:$D$1009))*(C_A01e!K$5:K$1009)))+(SUM(($D$1=(C_A01e!$B$5:$B$1009))*('By region'!$M106=(C_A01e!$C$5:$C$1009))*('By region'!$N106=(C_A01e!$D$5:$D$1009))*(C_A01e!K$5:K$1009)))</f>
        <v>0</v>
      </c>
      <c r="I106" s="79">
        <f t="array" ref="I106">(SUM(($B$1=(C_A01e!$B$5:$B$1009))*('By region'!$M106=(C_A01e!$C$5:$C$1009))*('By region'!$N106=(C_A01e!$D$5:$D$1009))*(C_A01e!L$5:L$1009)))+(SUM(($C$1=(C_A01e!$B$5:$B$1009))*('By region'!$M106=(C_A01e!$C$5:$C$1009))*('By region'!$N106=(C_A01e!$D$5:$D$1009))*(C_A01e!L$5:L$1009)))+(SUM(($D$1=(C_A01e!$B$5:$B$1009))*('By region'!$M106=(C_A01e!$C$5:$C$1009))*('By region'!$N106=(C_A01e!$D$5:$D$1009))*(C_A01e!L$5:L$1009)))</f>
        <v>0</v>
      </c>
      <c r="J106" s="79">
        <f t="array" ref="J106">(SUM(($B$1=(C_A01e!$B$5:$B$1009))*('By region'!$M106=(C_A01e!$C$5:$C$1009))*('By region'!$N106=(C_A01e!$D$5:$D$1009))*(C_A01e!M$5:M$1009)))+(SUM(($C$1=(C_A01e!$B$5:$B$1009))*('By region'!$M106=(C_A01e!$C$5:$C$1009))*('By region'!$N106=(C_A01e!$D$5:$D$1009))*(C_A01e!M$5:M$1009)))+(SUM(($D$1=(C_A01e!$B$5:$B$1009))*('By region'!$M106=(C_A01e!$C$5:$C$1009))*('By region'!$N106=(C_A01e!$D$5:$D$1009))*(C_A01e!M$5:M$1009)))</f>
        <v>0</v>
      </c>
      <c r="K106" s="79">
        <f t="array" ref="K106">(SUM(($B$1=(C_A01e!$B$5:$B$1009))*('By region'!$M106=(C_A01e!$C$5:$C$1009))*('By region'!$N106=(C_A01e!$D$5:$D$1009))*(C_A01e!N$5:N$1009)))+(SUM(($C$1=(C_A01e!$B$5:$B$1009))*('By region'!$M106=(C_A01e!$C$5:$C$1009))*('By region'!$N106=(C_A01e!$D$5:$D$1009))*(C_A01e!N$5:N$1009)))+(SUM(($D$1=(C_A01e!$B$5:$B$1009))*('By region'!$M106=(C_A01e!$C$5:$C$1009))*('By region'!$N106=(C_A01e!$D$5:$D$1009))*(C_A01e!N$5:N$1009)))</f>
        <v>0</v>
      </c>
      <c r="M106" s="23" t="s">
        <v>34</v>
      </c>
      <c r="N106" s="23" t="s">
        <v>157</v>
      </c>
      <c r="O106" s="23"/>
    </row>
    <row r="107" spans="1:15" x14ac:dyDescent="0.2">
      <c r="B107" s="71" t="s">
        <v>21</v>
      </c>
      <c r="C107" s="72">
        <f t="array" ref="C107">(SUM(($B$1=(C_A01e!$B$5:$B$1009))*('By region'!$M107=(C_A01e!$C$5:$C$1009))*('By region'!$N107=(C_A01e!$D$5:$D$1009))*(C_A01e!F$5:F$1009)))+(SUM(($C$1=(C_A01e!$B$5:$B$1009))*('By region'!$M107=(C_A01e!$C$5:$C$1009))*('By region'!$N107=(C_A01e!$D$5:$D$1009))*(C_A01e!F$5:F$1009)))+(SUM(($D$1=(C_A01e!$B$5:$B$1009))*('By region'!$M107=(C_A01e!$C$5:$C$1009))*('By region'!$N107=(C_A01e!$D$5:$D$1009))*(C_A01e!F$5:F$1009)))</f>
        <v>0</v>
      </c>
      <c r="D107" s="72">
        <f t="array" ref="D107">(SUM(($B$1=(C_A01e!$B$5:$B$1009))*('By region'!$M107=(C_A01e!$C$5:$C$1009))*('By region'!$N107=(C_A01e!$D$5:$D$1009))*(C_A01e!G$5:G$1009)))+(SUM(($C$1=(C_A01e!$B$5:$B$1009))*('By region'!$M107=(C_A01e!$C$5:$C$1009))*('By region'!$N107=(C_A01e!$D$5:$D$1009))*(C_A01e!G$5:G$1009)))+(SUM(($D$1=(C_A01e!$B$5:$B$1009))*('By region'!$M107=(C_A01e!$C$5:$C$1009))*('By region'!$N107=(C_A01e!$D$5:$D$1009))*(C_A01e!G$5:G$1009)))</f>
        <v>0.84954175981900004</v>
      </c>
      <c r="E107" s="72">
        <f t="array" ref="E107">(SUM(($B$1=(C_A01e!$B$5:$B$1009))*('By region'!$M107=(C_A01e!$C$5:$C$1009))*('By region'!$N107=(C_A01e!$D$5:$D$1009))*(C_A01e!H$5:H$1009)))+(SUM(($C$1=(C_A01e!$B$5:$B$1009))*('By region'!$M107=(C_A01e!$C$5:$C$1009))*('By region'!$N107=(C_A01e!$D$5:$D$1009))*(C_A01e!H$5:H$1009)))+(SUM(($D$1=(C_A01e!$B$5:$B$1009))*('By region'!$M107=(C_A01e!$C$5:$C$1009))*('By region'!$N107=(C_A01e!$D$5:$D$1009))*(C_A01e!H$5:H$1009)))</f>
        <v>0.84954175981900004</v>
      </c>
      <c r="F107" s="72">
        <f t="array" ref="F107">(SUM(($B$1=(C_A01e!$B$5:$B$1009))*('By region'!$M107=(C_A01e!$C$5:$C$1009))*('By region'!$N107=(C_A01e!$D$5:$D$1009))*(C_A01e!I$5:I$1009)))+(SUM(($C$1=(C_A01e!$B$5:$B$1009))*('By region'!$M107=(C_A01e!$C$5:$C$1009))*('By region'!$N107=(C_A01e!$D$5:$D$1009))*(C_A01e!I$5:I$1009)))+(SUM(($D$1=(C_A01e!$B$5:$B$1009))*('By region'!$M107=(C_A01e!$C$5:$C$1009))*('By region'!$N107=(C_A01e!$D$5:$D$1009))*(C_A01e!I$5:I$1009)))</f>
        <v>0.84954175981900004</v>
      </c>
      <c r="G107" s="72">
        <f t="array" ref="G107">(SUM(($B$1=(C_A01e!$B$5:$B$1009))*('By region'!$M107=(C_A01e!$C$5:$C$1009))*('By region'!$N107=(C_A01e!$D$5:$D$1009))*(C_A01e!J$5:J$1009)))+(SUM(($C$1=(C_A01e!$B$5:$B$1009))*('By region'!$M107=(C_A01e!$C$5:$C$1009))*('By region'!$N107=(C_A01e!$D$5:$D$1009))*(C_A01e!J$5:J$1009)))+(SUM(($D$1=(C_A01e!$B$5:$B$1009))*('By region'!$M107=(C_A01e!$C$5:$C$1009))*('By region'!$N107=(C_A01e!$D$5:$D$1009))*(C_A01e!J$5:J$1009)))</f>
        <v>0.84954175981900004</v>
      </c>
      <c r="H107" s="72">
        <f t="array" ref="H107">(SUM(($B$1=(C_A01e!$B$5:$B$1009))*('By region'!$M107=(C_A01e!$C$5:$C$1009))*('By region'!$N107=(C_A01e!$D$5:$D$1009))*(C_A01e!K$5:K$1009)))+(SUM(($C$1=(C_A01e!$B$5:$B$1009))*('By region'!$M107=(C_A01e!$C$5:$C$1009))*('By region'!$N107=(C_A01e!$D$5:$D$1009))*(C_A01e!K$5:K$1009)))+(SUM(($D$1=(C_A01e!$B$5:$B$1009))*('By region'!$M107=(C_A01e!$C$5:$C$1009))*('By region'!$N107=(C_A01e!$D$5:$D$1009))*(C_A01e!K$5:K$1009)))</f>
        <v>0.84954175981900004</v>
      </c>
      <c r="I107" s="72">
        <f t="array" ref="I107">(SUM(($B$1=(C_A01e!$B$5:$B$1009))*('By region'!$M107=(C_A01e!$C$5:$C$1009))*('By region'!$N107=(C_A01e!$D$5:$D$1009))*(C_A01e!L$5:L$1009)))+(SUM(($C$1=(C_A01e!$B$5:$B$1009))*('By region'!$M107=(C_A01e!$C$5:$C$1009))*('By region'!$N107=(C_A01e!$D$5:$D$1009))*(C_A01e!L$5:L$1009)))+(SUM(($D$1=(C_A01e!$B$5:$B$1009))*('By region'!$M107=(C_A01e!$C$5:$C$1009))*('By region'!$N107=(C_A01e!$D$5:$D$1009))*(C_A01e!L$5:L$1009)))</f>
        <v>0.84954175981900004</v>
      </c>
      <c r="J107" s="72">
        <f t="array" ref="J107">(SUM(($B$1=(C_A01e!$B$5:$B$1009))*('By region'!$M107=(C_A01e!$C$5:$C$1009))*('By region'!$N107=(C_A01e!$D$5:$D$1009))*(C_A01e!M$5:M$1009)))+(SUM(($C$1=(C_A01e!$B$5:$B$1009))*('By region'!$M107=(C_A01e!$C$5:$C$1009))*('By region'!$N107=(C_A01e!$D$5:$D$1009))*(C_A01e!M$5:M$1009)))+(SUM(($D$1=(C_A01e!$B$5:$B$1009))*('By region'!$M107=(C_A01e!$C$5:$C$1009))*('By region'!$N107=(C_A01e!$D$5:$D$1009))*(C_A01e!M$5:M$1009)))</f>
        <v>0.84954175981900004</v>
      </c>
      <c r="K107" s="72">
        <f t="array" ref="K107">(SUM(($B$1=(C_A01e!$B$5:$B$1009))*('By region'!$M107=(C_A01e!$C$5:$C$1009))*('By region'!$N107=(C_A01e!$D$5:$D$1009))*(C_A01e!N$5:N$1009)))+(SUM(($C$1=(C_A01e!$B$5:$B$1009))*('By region'!$M107=(C_A01e!$C$5:$C$1009))*('By region'!$N107=(C_A01e!$D$5:$D$1009))*(C_A01e!N$5:N$1009)))+(SUM(($D$1=(C_A01e!$B$5:$B$1009))*('By region'!$M107=(C_A01e!$C$5:$C$1009))*('By region'!$N107=(C_A01e!$D$5:$D$1009))*(C_A01e!N$5:N$1009)))</f>
        <v>0.47005102446800001</v>
      </c>
      <c r="M107" s="21" t="s">
        <v>5</v>
      </c>
      <c r="N107" s="21" t="s">
        <v>157</v>
      </c>
    </row>
    <row r="108" spans="1:15" s="18" customFormat="1" x14ac:dyDescent="0.2">
      <c r="B108" s="73" t="s">
        <v>22</v>
      </c>
      <c r="C108" s="79">
        <f t="array" ref="C108">(SUM(($B$1=(C_A01e!$B$5:$B$1009))*('By region'!$M108=(C_A01e!$C$5:$C$1009))*('By region'!$N108=(C_A01e!$D$5:$D$1009))*(C_A01e!F$5:F$1009)))+(SUM(($C$1=(C_A01e!$B$5:$B$1009))*('By region'!$M108=(C_A01e!$C$5:$C$1009))*('By region'!$N108=(C_A01e!$D$5:$D$1009))*(C_A01e!F$5:F$1009)))+(SUM(($D$1=(C_A01e!$B$5:$B$1009))*('By region'!$M108=(C_A01e!$C$5:$C$1009))*('By region'!$N108=(C_A01e!$D$5:$D$1009))*(C_A01e!F$5:F$1009)))</f>
        <v>0</v>
      </c>
      <c r="D108" s="79">
        <f t="array" ref="D108">(SUM(($B$1=(C_A01e!$B$5:$B$1009))*('By region'!$M108=(C_A01e!$C$5:$C$1009))*('By region'!$N108=(C_A01e!$D$5:$D$1009))*(C_A01e!G$5:G$1009)))+(SUM(($C$1=(C_A01e!$B$5:$B$1009))*('By region'!$M108=(C_A01e!$C$5:$C$1009))*('By region'!$N108=(C_A01e!$D$5:$D$1009))*(C_A01e!G$5:G$1009)))+(SUM(($D$1=(C_A01e!$B$5:$B$1009))*('By region'!$M108=(C_A01e!$C$5:$C$1009))*('By region'!$N108=(C_A01e!$D$5:$D$1009))*(C_A01e!G$5:G$1009)))</f>
        <v>4.6305706356340002</v>
      </c>
      <c r="E108" s="79">
        <f t="array" ref="E108">(SUM(($B$1=(C_A01e!$B$5:$B$1009))*('By region'!$M108=(C_A01e!$C$5:$C$1009))*('By region'!$N108=(C_A01e!$D$5:$D$1009))*(C_A01e!H$5:H$1009)))+(SUM(($C$1=(C_A01e!$B$5:$B$1009))*('By region'!$M108=(C_A01e!$C$5:$C$1009))*('By region'!$N108=(C_A01e!$D$5:$D$1009))*(C_A01e!H$5:H$1009)))+(SUM(($D$1=(C_A01e!$B$5:$B$1009))*('By region'!$M108=(C_A01e!$C$5:$C$1009))*('By region'!$N108=(C_A01e!$D$5:$D$1009))*(C_A01e!H$5:H$1009)))</f>
        <v>4.6759168749609996</v>
      </c>
      <c r="F108" s="79">
        <f t="array" ref="F108">(SUM(($B$1=(C_A01e!$B$5:$B$1009))*('By region'!$M108=(C_A01e!$C$5:$C$1009))*('By region'!$N108=(C_A01e!$D$5:$D$1009))*(C_A01e!I$5:I$1009)))+(SUM(($C$1=(C_A01e!$B$5:$B$1009))*('By region'!$M108=(C_A01e!$C$5:$C$1009))*('By region'!$N108=(C_A01e!$D$5:$D$1009))*(C_A01e!I$5:I$1009)))+(SUM(($D$1=(C_A01e!$B$5:$B$1009))*('By region'!$M108=(C_A01e!$C$5:$C$1009))*('By region'!$N108=(C_A01e!$D$5:$D$1009))*(C_A01e!I$5:I$1009)))</f>
        <v>39.978476607757003</v>
      </c>
      <c r="G108" s="79">
        <f t="array" ref="G108">(SUM(($B$1=(C_A01e!$B$5:$B$1009))*('By region'!$M108=(C_A01e!$C$5:$C$1009))*('By region'!$N108=(C_A01e!$D$5:$D$1009))*(C_A01e!J$5:J$1009)))+(SUM(($C$1=(C_A01e!$B$5:$B$1009))*('By region'!$M108=(C_A01e!$C$5:$C$1009))*('By region'!$N108=(C_A01e!$D$5:$D$1009))*(C_A01e!J$5:J$1009)))+(SUM(($D$1=(C_A01e!$B$5:$B$1009))*('By region'!$M108=(C_A01e!$C$5:$C$1009))*('By region'!$N108=(C_A01e!$D$5:$D$1009))*(C_A01e!J$5:J$1009)))</f>
        <v>74.447468365380999</v>
      </c>
      <c r="H108" s="79">
        <f t="array" ref="H108">(SUM(($B$1=(C_A01e!$B$5:$B$1009))*('By region'!$M108=(C_A01e!$C$5:$C$1009))*('By region'!$N108=(C_A01e!$D$5:$D$1009))*(C_A01e!K$5:K$1009)))+(SUM(($C$1=(C_A01e!$B$5:$B$1009))*('By region'!$M108=(C_A01e!$C$5:$C$1009))*('By region'!$N108=(C_A01e!$D$5:$D$1009))*(C_A01e!K$5:K$1009)))+(SUM(($D$1=(C_A01e!$B$5:$B$1009))*('By region'!$M108=(C_A01e!$C$5:$C$1009))*('By region'!$N108=(C_A01e!$D$5:$D$1009))*(C_A01e!K$5:K$1009)))</f>
        <v>105.708281063767</v>
      </c>
      <c r="I108" s="79">
        <f t="array" ref="I108">(SUM(($B$1=(C_A01e!$B$5:$B$1009))*('By region'!$M108=(C_A01e!$C$5:$C$1009))*('By region'!$N108=(C_A01e!$D$5:$D$1009))*(C_A01e!L$5:L$1009)))+(SUM(($C$1=(C_A01e!$B$5:$B$1009))*('By region'!$M108=(C_A01e!$C$5:$C$1009))*('By region'!$N108=(C_A01e!$D$5:$D$1009))*(C_A01e!L$5:L$1009)))+(SUM(($D$1=(C_A01e!$B$5:$B$1009))*('By region'!$M108=(C_A01e!$C$5:$C$1009))*('By region'!$N108=(C_A01e!$D$5:$D$1009))*(C_A01e!L$5:L$1009)))</f>
        <v>136.620260659081</v>
      </c>
      <c r="J108" s="79">
        <f t="array" ref="J108">(SUM(($B$1=(C_A01e!$B$5:$B$1009))*('By region'!$M108=(C_A01e!$C$5:$C$1009))*('By region'!$N108=(C_A01e!$D$5:$D$1009))*(C_A01e!M$5:M$1009)))+(SUM(($C$1=(C_A01e!$B$5:$B$1009))*('By region'!$M108=(C_A01e!$C$5:$C$1009))*('By region'!$N108=(C_A01e!$D$5:$D$1009))*(C_A01e!M$5:M$1009)))+(SUM(($D$1=(C_A01e!$B$5:$B$1009))*('By region'!$M108=(C_A01e!$C$5:$C$1009))*('By region'!$N108=(C_A01e!$D$5:$D$1009))*(C_A01e!M$5:M$1009)))</f>
        <v>167.37124036066899</v>
      </c>
      <c r="K108" s="79">
        <f t="array" ref="K108">(SUM(($B$1=(C_A01e!$B$5:$B$1009))*('By region'!$M108=(C_A01e!$C$5:$C$1009))*('By region'!$N108=(C_A01e!$D$5:$D$1009))*(C_A01e!N$5:N$1009)))+(SUM(($C$1=(C_A01e!$B$5:$B$1009))*('By region'!$M108=(C_A01e!$C$5:$C$1009))*('By region'!$N108=(C_A01e!$D$5:$D$1009))*(C_A01e!N$5:N$1009)))+(SUM(($D$1=(C_A01e!$B$5:$B$1009))*('By region'!$M108=(C_A01e!$C$5:$C$1009))*('By region'!$N108=(C_A01e!$D$5:$D$1009))*(C_A01e!N$5:N$1009)))</f>
        <v>197.74655364356499</v>
      </c>
      <c r="M108" s="23" t="s">
        <v>6</v>
      </c>
      <c r="N108" s="23" t="s">
        <v>157</v>
      </c>
      <c r="O108" s="23"/>
    </row>
    <row r="109" spans="1:15" x14ac:dyDescent="0.2">
      <c r="B109" s="71" t="s">
        <v>23</v>
      </c>
      <c r="C109" s="72">
        <f t="array" ref="C109">(SUM(($B$1=(C_A01e!$B$5:$B$1009))*('By region'!$M109=(C_A01e!$C$5:$C$1009))*('By region'!$N109=(C_A01e!$D$5:$D$1009))*(C_A01e!F$5:F$1009)))+(SUM(($C$1=(C_A01e!$B$5:$B$1009))*('By region'!$M109=(C_A01e!$C$5:$C$1009))*('By region'!$N109=(C_A01e!$D$5:$D$1009))*(C_A01e!F$5:F$1009)))+(SUM(($D$1=(C_A01e!$B$5:$B$1009))*('By region'!$M109=(C_A01e!$C$5:$C$1009))*('By region'!$N109=(C_A01e!$D$5:$D$1009))*(C_A01e!F$5:F$1009)))</f>
        <v>0</v>
      </c>
      <c r="D109" s="72">
        <f t="array" ref="D109">(SUM(($B$1=(C_A01e!$B$5:$B$1009))*('By region'!$M109=(C_A01e!$C$5:$C$1009))*('By region'!$N109=(C_A01e!$D$5:$D$1009))*(C_A01e!G$5:G$1009)))+(SUM(($C$1=(C_A01e!$B$5:$B$1009))*('By region'!$M109=(C_A01e!$C$5:$C$1009))*('By region'!$N109=(C_A01e!$D$5:$D$1009))*(C_A01e!G$5:G$1009)))+(SUM(($D$1=(C_A01e!$B$5:$B$1009))*('By region'!$M109=(C_A01e!$C$5:$C$1009))*('By region'!$N109=(C_A01e!$D$5:$D$1009))*(C_A01e!G$5:G$1009)))</f>
        <v>0</v>
      </c>
      <c r="E109" s="72">
        <f t="array" ref="E109">(SUM(($B$1=(C_A01e!$B$5:$B$1009))*('By region'!$M109=(C_A01e!$C$5:$C$1009))*('By region'!$N109=(C_A01e!$D$5:$D$1009))*(C_A01e!H$5:H$1009)))+(SUM(($C$1=(C_A01e!$B$5:$B$1009))*('By region'!$M109=(C_A01e!$C$5:$C$1009))*('By region'!$N109=(C_A01e!$D$5:$D$1009))*(C_A01e!H$5:H$1009)))+(SUM(($D$1=(C_A01e!$B$5:$B$1009))*('By region'!$M109=(C_A01e!$C$5:$C$1009))*('By region'!$N109=(C_A01e!$D$5:$D$1009))*(C_A01e!H$5:H$1009)))</f>
        <v>0</v>
      </c>
      <c r="F109" s="72">
        <f t="array" ref="F109">(SUM(($B$1=(C_A01e!$B$5:$B$1009))*('By region'!$M109=(C_A01e!$C$5:$C$1009))*('By region'!$N109=(C_A01e!$D$5:$D$1009))*(C_A01e!I$5:I$1009)))+(SUM(($C$1=(C_A01e!$B$5:$B$1009))*('By region'!$M109=(C_A01e!$C$5:$C$1009))*('By region'!$N109=(C_A01e!$D$5:$D$1009))*(C_A01e!I$5:I$1009)))+(SUM(($D$1=(C_A01e!$B$5:$B$1009))*('By region'!$M109=(C_A01e!$C$5:$C$1009))*('By region'!$N109=(C_A01e!$D$5:$D$1009))*(C_A01e!I$5:I$1009)))</f>
        <v>915.05683426598705</v>
      </c>
      <c r="G109" s="72">
        <f t="array" ref="G109">(SUM(($B$1=(C_A01e!$B$5:$B$1009))*('By region'!$M109=(C_A01e!$C$5:$C$1009))*('By region'!$N109=(C_A01e!$D$5:$D$1009))*(C_A01e!J$5:J$1009)))+(SUM(($C$1=(C_A01e!$B$5:$B$1009))*('By region'!$M109=(C_A01e!$C$5:$C$1009))*('By region'!$N109=(C_A01e!$D$5:$D$1009))*(C_A01e!J$5:J$1009)))+(SUM(($D$1=(C_A01e!$B$5:$B$1009))*('By region'!$M109=(C_A01e!$C$5:$C$1009))*('By region'!$N109=(C_A01e!$D$5:$D$1009))*(C_A01e!J$5:J$1009)))</f>
        <v>3324.3311802420171</v>
      </c>
      <c r="H109" s="72">
        <f t="array" ref="H109">(SUM(($B$1=(C_A01e!$B$5:$B$1009))*('By region'!$M109=(C_A01e!$C$5:$C$1009))*('By region'!$N109=(C_A01e!$D$5:$D$1009))*(C_A01e!K$5:K$1009)))+(SUM(($C$1=(C_A01e!$B$5:$B$1009))*('By region'!$M109=(C_A01e!$C$5:$C$1009))*('By region'!$N109=(C_A01e!$D$5:$D$1009))*(C_A01e!K$5:K$1009)))+(SUM(($D$1=(C_A01e!$B$5:$B$1009))*('By region'!$M109=(C_A01e!$C$5:$C$1009))*('By region'!$N109=(C_A01e!$D$5:$D$1009))*(C_A01e!K$5:K$1009)))</f>
        <v>3324.3311802420171</v>
      </c>
      <c r="I109" s="72">
        <f t="array" ref="I109">(SUM(($B$1=(C_A01e!$B$5:$B$1009))*('By region'!$M109=(C_A01e!$C$5:$C$1009))*('By region'!$N109=(C_A01e!$D$5:$D$1009))*(C_A01e!L$5:L$1009)))+(SUM(($C$1=(C_A01e!$B$5:$B$1009))*('By region'!$M109=(C_A01e!$C$5:$C$1009))*('By region'!$N109=(C_A01e!$D$5:$D$1009))*(C_A01e!L$5:L$1009)))+(SUM(($D$1=(C_A01e!$B$5:$B$1009))*('By region'!$M109=(C_A01e!$C$5:$C$1009))*('By region'!$N109=(C_A01e!$D$5:$D$1009))*(C_A01e!L$5:L$1009)))</f>
        <v>3324.3311802420171</v>
      </c>
      <c r="J109" s="72">
        <f t="array" ref="J109">(SUM(($B$1=(C_A01e!$B$5:$B$1009))*('By region'!$M109=(C_A01e!$C$5:$C$1009))*('By region'!$N109=(C_A01e!$D$5:$D$1009))*(C_A01e!M$5:M$1009)))+(SUM(($C$1=(C_A01e!$B$5:$B$1009))*('By region'!$M109=(C_A01e!$C$5:$C$1009))*('By region'!$N109=(C_A01e!$D$5:$D$1009))*(C_A01e!M$5:M$1009)))+(SUM(($D$1=(C_A01e!$B$5:$B$1009))*('By region'!$M109=(C_A01e!$C$5:$C$1009))*('By region'!$N109=(C_A01e!$D$5:$D$1009))*(C_A01e!M$5:M$1009)))</f>
        <v>3324.3311802420171</v>
      </c>
      <c r="K109" s="72">
        <f t="array" ref="K109">(SUM(($B$1=(C_A01e!$B$5:$B$1009))*('By region'!$M109=(C_A01e!$C$5:$C$1009))*('By region'!$N109=(C_A01e!$D$5:$D$1009))*(C_A01e!N$5:N$1009)))+(SUM(($C$1=(C_A01e!$B$5:$B$1009))*('By region'!$M109=(C_A01e!$C$5:$C$1009))*('By region'!$N109=(C_A01e!$D$5:$D$1009))*(C_A01e!N$5:N$1009)))+(SUM(($D$1=(C_A01e!$B$5:$B$1009))*('By region'!$M109=(C_A01e!$C$5:$C$1009))*('By region'!$N109=(C_A01e!$D$5:$D$1009))*(C_A01e!N$5:N$1009)))</f>
        <v>3324.3311802420171</v>
      </c>
      <c r="M109" s="21" t="s">
        <v>7</v>
      </c>
      <c r="N109" s="21" t="s">
        <v>157</v>
      </c>
    </row>
    <row r="110" spans="1:15" s="18" customFormat="1" x14ac:dyDescent="0.2">
      <c r="B110" s="73" t="s">
        <v>24</v>
      </c>
      <c r="C110" s="79">
        <f t="array" ref="C110">(SUM(($B$1=(C_A01e!$B$5:$B$1009))*('By region'!$M110=(C_A01e!$C$5:$C$1009))*('By region'!$N110=(C_A01e!$D$5:$D$1009))*(C_A01e!F$5:F$1009)))+(SUM(($C$1=(C_A01e!$B$5:$B$1009))*('By region'!$M110=(C_A01e!$C$5:$C$1009))*('By region'!$N110=(C_A01e!$D$5:$D$1009))*(C_A01e!F$5:F$1009)))+(SUM(($D$1=(C_A01e!$B$5:$B$1009))*('By region'!$M110=(C_A01e!$C$5:$C$1009))*('By region'!$N110=(C_A01e!$D$5:$D$1009))*(C_A01e!F$5:F$1009)))</f>
        <v>0.40444888110600002</v>
      </c>
      <c r="D110" s="79">
        <f t="array" ref="D110">(SUM(($B$1=(C_A01e!$B$5:$B$1009))*('By region'!$M110=(C_A01e!$C$5:$C$1009))*('By region'!$N110=(C_A01e!$D$5:$D$1009))*(C_A01e!G$5:G$1009)))+(SUM(($C$1=(C_A01e!$B$5:$B$1009))*('By region'!$M110=(C_A01e!$C$5:$C$1009))*('By region'!$N110=(C_A01e!$D$5:$D$1009))*(C_A01e!G$5:G$1009)))+(SUM(($D$1=(C_A01e!$B$5:$B$1009))*('By region'!$M110=(C_A01e!$C$5:$C$1009))*('By region'!$N110=(C_A01e!$D$5:$D$1009))*(C_A01e!G$5:G$1009)))</f>
        <v>0.40444888110600002</v>
      </c>
      <c r="E110" s="79">
        <f t="array" ref="E110">(SUM(($B$1=(C_A01e!$B$5:$B$1009))*('By region'!$M110=(C_A01e!$C$5:$C$1009))*('By region'!$N110=(C_A01e!$D$5:$D$1009))*(C_A01e!H$5:H$1009)))+(SUM(($C$1=(C_A01e!$B$5:$B$1009))*('By region'!$M110=(C_A01e!$C$5:$C$1009))*('By region'!$N110=(C_A01e!$D$5:$D$1009))*(C_A01e!H$5:H$1009)))+(SUM(($D$1=(C_A01e!$B$5:$B$1009))*('By region'!$M110=(C_A01e!$C$5:$C$1009))*('By region'!$N110=(C_A01e!$D$5:$D$1009))*(C_A01e!H$5:H$1009)))</f>
        <v>0.40444888110600002</v>
      </c>
      <c r="F110" s="79">
        <f t="array" ref="F110">(SUM(($B$1=(C_A01e!$B$5:$B$1009))*('By region'!$M110=(C_A01e!$C$5:$C$1009))*('By region'!$N110=(C_A01e!$D$5:$D$1009))*(C_A01e!I$5:I$1009)))+(SUM(($C$1=(C_A01e!$B$5:$B$1009))*('By region'!$M110=(C_A01e!$C$5:$C$1009))*('By region'!$N110=(C_A01e!$D$5:$D$1009))*(C_A01e!I$5:I$1009)))+(SUM(($D$1=(C_A01e!$B$5:$B$1009))*('By region'!$M110=(C_A01e!$C$5:$C$1009))*('By region'!$N110=(C_A01e!$D$5:$D$1009))*(C_A01e!I$5:I$1009)))</f>
        <v>0.20222444055300001</v>
      </c>
      <c r="G110" s="79">
        <f t="array" ref="G110">(SUM(($B$1=(C_A01e!$B$5:$B$1009))*('By region'!$M110=(C_A01e!$C$5:$C$1009))*('By region'!$N110=(C_A01e!$D$5:$D$1009))*(C_A01e!J$5:J$1009)))+(SUM(($C$1=(C_A01e!$B$5:$B$1009))*('By region'!$M110=(C_A01e!$C$5:$C$1009))*('By region'!$N110=(C_A01e!$D$5:$D$1009))*(C_A01e!J$5:J$1009)))+(SUM(($D$1=(C_A01e!$B$5:$B$1009))*('By region'!$M110=(C_A01e!$C$5:$C$1009))*('By region'!$N110=(C_A01e!$D$5:$D$1009))*(C_A01e!J$5:J$1009)))</f>
        <v>0</v>
      </c>
      <c r="H110" s="79">
        <f t="array" ref="H110">(SUM(($B$1=(C_A01e!$B$5:$B$1009))*('By region'!$M110=(C_A01e!$C$5:$C$1009))*('By region'!$N110=(C_A01e!$D$5:$D$1009))*(C_A01e!K$5:K$1009)))+(SUM(($C$1=(C_A01e!$B$5:$B$1009))*('By region'!$M110=(C_A01e!$C$5:$C$1009))*('By region'!$N110=(C_A01e!$D$5:$D$1009))*(C_A01e!K$5:K$1009)))+(SUM(($D$1=(C_A01e!$B$5:$B$1009))*('By region'!$M110=(C_A01e!$C$5:$C$1009))*('By region'!$N110=(C_A01e!$D$5:$D$1009))*(C_A01e!K$5:K$1009)))</f>
        <v>0</v>
      </c>
      <c r="I110" s="79">
        <f t="array" ref="I110">(SUM(($B$1=(C_A01e!$B$5:$B$1009))*('By region'!$M110=(C_A01e!$C$5:$C$1009))*('By region'!$N110=(C_A01e!$D$5:$D$1009))*(C_A01e!L$5:L$1009)))+(SUM(($C$1=(C_A01e!$B$5:$B$1009))*('By region'!$M110=(C_A01e!$C$5:$C$1009))*('By region'!$N110=(C_A01e!$D$5:$D$1009))*(C_A01e!L$5:L$1009)))+(SUM(($D$1=(C_A01e!$B$5:$B$1009))*('By region'!$M110=(C_A01e!$C$5:$C$1009))*('By region'!$N110=(C_A01e!$D$5:$D$1009))*(C_A01e!L$5:L$1009)))</f>
        <v>0</v>
      </c>
      <c r="J110" s="79">
        <f t="array" ref="J110">(SUM(($B$1=(C_A01e!$B$5:$B$1009))*('By region'!$M110=(C_A01e!$C$5:$C$1009))*('By region'!$N110=(C_A01e!$D$5:$D$1009))*(C_A01e!M$5:M$1009)))+(SUM(($C$1=(C_A01e!$B$5:$B$1009))*('By region'!$M110=(C_A01e!$C$5:$C$1009))*('By region'!$N110=(C_A01e!$D$5:$D$1009))*(C_A01e!M$5:M$1009)))+(SUM(($D$1=(C_A01e!$B$5:$B$1009))*('By region'!$M110=(C_A01e!$C$5:$C$1009))*('By region'!$N110=(C_A01e!$D$5:$D$1009))*(C_A01e!M$5:M$1009)))</f>
        <v>0</v>
      </c>
      <c r="K110" s="79">
        <f t="array" ref="K110">(SUM(($B$1=(C_A01e!$B$5:$B$1009))*('By region'!$M110=(C_A01e!$C$5:$C$1009))*('By region'!$N110=(C_A01e!$D$5:$D$1009))*(C_A01e!N$5:N$1009)))+(SUM(($C$1=(C_A01e!$B$5:$B$1009))*('By region'!$M110=(C_A01e!$C$5:$C$1009))*('By region'!$N110=(C_A01e!$D$5:$D$1009))*(C_A01e!N$5:N$1009)))+(SUM(($D$1=(C_A01e!$B$5:$B$1009))*('By region'!$M110=(C_A01e!$C$5:$C$1009))*('By region'!$N110=(C_A01e!$D$5:$D$1009))*(C_A01e!N$5:N$1009)))</f>
        <v>0</v>
      </c>
      <c r="M110" s="23" t="s">
        <v>8</v>
      </c>
      <c r="N110" s="23" t="s">
        <v>157</v>
      </c>
      <c r="O110" s="23"/>
    </row>
    <row r="111" spans="1:15" x14ac:dyDescent="0.2">
      <c r="B111" s="71" t="s">
        <v>25</v>
      </c>
      <c r="C111" s="72">
        <f t="array" ref="C111">(SUM(($B$1=(C_A01e!$B$5:$B$1009))*('By region'!$M111=(C_A01e!$C$5:$C$1009))*('By region'!$N111=(C_A01e!$D$5:$D$1009))*(C_A01e!F$5:F$1009)))+(SUM(($C$1=(C_A01e!$B$5:$B$1009))*('By region'!$M111=(C_A01e!$C$5:$C$1009))*('By region'!$N111=(C_A01e!$D$5:$D$1009))*(C_A01e!F$5:F$1009)))+(SUM(($D$1=(C_A01e!$B$5:$B$1009))*('By region'!$M111=(C_A01e!$C$5:$C$1009))*('By region'!$N111=(C_A01e!$D$5:$D$1009))*(C_A01e!F$5:F$1009)))</f>
        <v>0</v>
      </c>
      <c r="D111" s="72">
        <f t="array" ref="D111">(SUM(($B$1=(C_A01e!$B$5:$B$1009))*('By region'!$M111=(C_A01e!$C$5:$C$1009))*('By region'!$N111=(C_A01e!$D$5:$D$1009))*(C_A01e!G$5:G$1009)))+(SUM(($C$1=(C_A01e!$B$5:$B$1009))*('By region'!$M111=(C_A01e!$C$5:$C$1009))*('By region'!$N111=(C_A01e!$D$5:$D$1009))*(C_A01e!G$5:G$1009)))+(SUM(($D$1=(C_A01e!$B$5:$B$1009))*('By region'!$M111=(C_A01e!$C$5:$C$1009))*('By region'!$N111=(C_A01e!$D$5:$D$1009))*(C_A01e!G$5:G$1009)))</f>
        <v>0</v>
      </c>
      <c r="E111" s="72">
        <f t="array" ref="E111">(SUM(($B$1=(C_A01e!$B$5:$B$1009))*('By region'!$M111=(C_A01e!$C$5:$C$1009))*('By region'!$N111=(C_A01e!$D$5:$D$1009))*(C_A01e!H$5:H$1009)))+(SUM(($C$1=(C_A01e!$B$5:$B$1009))*('By region'!$M111=(C_A01e!$C$5:$C$1009))*('By region'!$N111=(C_A01e!$D$5:$D$1009))*(C_A01e!H$5:H$1009)))+(SUM(($D$1=(C_A01e!$B$5:$B$1009))*('By region'!$M111=(C_A01e!$C$5:$C$1009))*('By region'!$N111=(C_A01e!$D$5:$D$1009))*(C_A01e!H$5:H$1009)))</f>
        <v>0</v>
      </c>
      <c r="F111" s="72">
        <f t="array" ref="F111">(SUM(($B$1=(C_A01e!$B$5:$B$1009))*('By region'!$M111=(C_A01e!$C$5:$C$1009))*('By region'!$N111=(C_A01e!$D$5:$D$1009))*(C_A01e!I$5:I$1009)))+(SUM(($C$1=(C_A01e!$B$5:$B$1009))*('By region'!$M111=(C_A01e!$C$5:$C$1009))*('By region'!$N111=(C_A01e!$D$5:$D$1009))*(C_A01e!I$5:I$1009)))+(SUM(($D$1=(C_A01e!$B$5:$B$1009))*('By region'!$M111=(C_A01e!$C$5:$C$1009))*('By region'!$N111=(C_A01e!$D$5:$D$1009))*(C_A01e!I$5:I$1009)))</f>
        <v>0</v>
      </c>
      <c r="G111" s="72">
        <f t="array" ref="G111">(SUM(($B$1=(C_A01e!$B$5:$B$1009))*('By region'!$M111=(C_A01e!$C$5:$C$1009))*('By region'!$N111=(C_A01e!$D$5:$D$1009))*(C_A01e!J$5:J$1009)))+(SUM(($C$1=(C_A01e!$B$5:$B$1009))*('By region'!$M111=(C_A01e!$C$5:$C$1009))*('By region'!$N111=(C_A01e!$D$5:$D$1009))*(C_A01e!J$5:J$1009)))+(SUM(($D$1=(C_A01e!$B$5:$B$1009))*('By region'!$M111=(C_A01e!$C$5:$C$1009))*('By region'!$N111=(C_A01e!$D$5:$D$1009))*(C_A01e!J$5:J$1009)))</f>
        <v>0</v>
      </c>
      <c r="H111" s="72">
        <f t="array" ref="H111">(SUM(($B$1=(C_A01e!$B$5:$B$1009))*('By region'!$M111=(C_A01e!$C$5:$C$1009))*('By region'!$N111=(C_A01e!$D$5:$D$1009))*(C_A01e!K$5:K$1009)))+(SUM(($C$1=(C_A01e!$B$5:$B$1009))*('By region'!$M111=(C_A01e!$C$5:$C$1009))*('By region'!$N111=(C_A01e!$D$5:$D$1009))*(C_A01e!K$5:K$1009)))+(SUM(($D$1=(C_A01e!$B$5:$B$1009))*('By region'!$M111=(C_A01e!$C$5:$C$1009))*('By region'!$N111=(C_A01e!$D$5:$D$1009))*(C_A01e!K$5:K$1009)))</f>
        <v>0</v>
      </c>
      <c r="I111" s="72">
        <f t="array" ref="I111">(SUM(($B$1=(C_A01e!$B$5:$B$1009))*('By region'!$M111=(C_A01e!$C$5:$C$1009))*('By region'!$N111=(C_A01e!$D$5:$D$1009))*(C_A01e!L$5:L$1009)))+(SUM(($C$1=(C_A01e!$B$5:$B$1009))*('By region'!$M111=(C_A01e!$C$5:$C$1009))*('By region'!$N111=(C_A01e!$D$5:$D$1009))*(C_A01e!L$5:L$1009)))+(SUM(($D$1=(C_A01e!$B$5:$B$1009))*('By region'!$M111=(C_A01e!$C$5:$C$1009))*('By region'!$N111=(C_A01e!$D$5:$D$1009))*(C_A01e!L$5:L$1009)))</f>
        <v>0</v>
      </c>
      <c r="J111" s="72">
        <f t="array" ref="J111">(SUM(($B$1=(C_A01e!$B$5:$B$1009))*('By region'!$M111=(C_A01e!$C$5:$C$1009))*('By region'!$N111=(C_A01e!$D$5:$D$1009))*(C_A01e!M$5:M$1009)))+(SUM(($C$1=(C_A01e!$B$5:$B$1009))*('By region'!$M111=(C_A01e!$C$5:$C$1009))*('By region'!$N111=(C_A01e!$D$5:$D$1009))*(C_A01e!M$5:M$1009)))+(SUM(($D$1=(C_A01e!$B$5:$B$1009))*('By region'!$M111=(C_A01e!$C$5:$C$1009))*('By region'!$N111=(C_A01e!$D$5:$D$1009))*(C_A01e!M$5:M$1009)))</f>
        <v>0</v>
      </c>
      <c r="K111" s="72">
        <f t="array" ref="K111">(SUM(($B$1=(C_A01e!$B$5:$B$1009))*('By region'!$M111=(C_A01e!$C$5:$C$1009))*('By region'!$N111=(C_A01e!$D$5:$D$1009))*(C_A01e!N$5:N$1009)))+(SUM(($C$1=(C_A01e!$B$5:$B$1009))*('By region'!$M111=(C_A01e!$C$5:$C$1009))*('By region'!$N111=(C_A01e!$D$5:$D$1009))*(C_A01e!N$5:N$1009)))+(SUM(($D$1=(C_A01e!$B$5:$B$1009))*('By region'!$M111=(C_A01e!$C$5:$C$1009))*('By region'!$N111=(C_A01e!$D$5:$D$1009))*(C_A01e!N$5:N$1009)))</f>
        <v>0</v>
      </c>
      <c r="N111" s="21" t="s">
        <v>157</v>
      </c>
    </row>
    <row r="112" spans="1:15" s="18" customFormat="1" x14ac:dyDescent="0.2">
      <c r="B112" s="74" t="s">
        <v>115</v>
      </c>
      <c r="C112" s="79">
        <f t="array" ref="C112">(SUM(($B$1=(C_A01e!$B$5:$B$1009))*('By region'!$M112=(C_A01e!$C$5:$C$1009))*('By region'!$N112=(C_A01e!$D$5:$D$1009))*(C_A01e!F$5:F$1009)))+(SUM(($C$1=(C_A01e!$B$5:$B$1009))*('By region'!$M112=(C_A01e!$C$5:$C$1009))*('By region'!$N112=(C_A01e!$D$5:$D$1009))*(C_A01e!F$5:F$1009)))+(SUM(($D$1=(C_A01e!$B$5:$B$1009))*('By region'!$M112=(C_A01e!$C$5:$C$1009))*('By region'!$N112=(C_A01e!$D$5:$D$1009))*(C_A01e!F$5:F$1009)))</f>
        <v>0</v>
      </c>
      <c r="D112" s="79">
        <f t="array" ref="D112">(SUM(($B$1=(C_A01e!$B$5:$B$1009))*('By region'!$M112=(C_A01e!$C$5:$C$1009))*('By region'!$N112=(C_A01e!$D$5:$D$1009))*(C_A01e!G$5:G$1009)))+(SUM(($C$1=(C_A01e!$B$5:$B$1009))*('By region'!$M112=(C_A01e!$C$5:$C$1009))*('By region'!$N112=(C_A01e!$D$5:$D$1009))*(C_A01e!G$5:G$1009)))+(SUM(($D$1=(C_A01e!$B$5:$B$1009))*('By region'!$M112=(C_A01e!$C$5:$C$1009))*('By region'!$N112=(C_A01e!$D$5:$D$1009))*(C_A01e!G$5:G$1009)))</f>
        <v>0</v>
      </c>
      <c r="E112" s="79">
        <f t="array" ref="E112">(SUM(($B$1=(C_A01e!$B$5:$B$1009))*('By region'!$M112=(C_A01e!$C$5:$C$1009))*('By region'!$N112=(C_A01e!$D$5:$D$1009))*(C_A01e!H$5:H$1009)))+(SUM(($C$1=(C_A01e!$B$5:$B$1009))*('By region'!$M112=(C_A01e!$C$5:$C$1009))*('By region'!$N112=(C_A01e!$D$5:$D$1009))*(C_A01e!H$5:H$1009)))+(SUM(($D$1=(C_A01e!$B$5:$B$1009))*('By region'!$M112=(C_A01e!$C$5:$C$1009))*('By region'!$N112=(C_A01e!$D$5:$D$1009))*(C_A01e!H$5:H$1009)))</f>
        <v>0</v>
      </c>
      <c r="F112" s="79">
        <f t="array" ref="F112">(SUM(($B$1=(C_A01e!$B$5:$B$1009))*('By region'!$M112=(C_A01e!$C$5:$C$1009))*('By region'!$N112=(C_A01e!$D$5:$D$1009))*(C_A01e!I$5:I$1009)))+(SUM(($C$1=(C_A01e!$B$5:$B$1009))*('By region'!$M112=(C_A01e!$C$5:$C$1009))*('By region'!$N112=(C_A01e!$D$5:$D$1009))*(C_A01e!I$5:I$1009)))+(SUM(($D$1=(C_A01e!$B$5:$B$1009))*('By region'!$M112=(C_A01e!$C$5:$C$1009))*('By region'!$N112=(C_A01e!$D$5:$D$1009))*(C_A01e!I$5:I$1009)))</f>
        <v>0</v>
      </c>
      <c r="G112" s="79">
        <f t="array" ref="G112">(SUM(($B$1=(C_A01e!$B$5:$B$1009))*('By region'!$M112=(C_A01e!$C$5:$C$1009))*('By region'!$N112=(C_A01e!$D$5:$D$1009))*(C_A01e!J$5:J$1009)))+(SUM(($C$1=(C_A01e!$B$5:$B$1009))*('By region'!$M112=(C_A01e!$C$5:$C$1009))*('By region'!$N112=(C_A01e!$D$5:$D$1009))*(C_A01e!J$5:J$1009)))+(SUM(($D$1=(C_A01e!$B$5:$B$1009))*('By region'!$M112=(C_A01e!$C$5:$C$1009))*('By region'!$N112=(C_A01e!$D$5:$D$1009))*(C_A01e!J$5:J$1009)))</f>
        <v>0</v>
      </c>
      <c r="H112" s="79">
        <f t="array" ref="H112">(SUM(($B$1=(C_A01e!$B$5:$B$1009))*('By region'!$M112=(C_A01e!$C$5:$C$1009))*('By region'!$N112=(C_A01e!$D$5:$D$1009))*(C_A01e!K$5:K$1009)))+(SUM(($C$1=(C_A01e!$B$5:$B$1009))*('By region'!$M112=(C_A01e!$C$5:$C$1009))*('By region'!$N112=(C_A01e!$D$5:$D$1009))*(C_A01e!K$5:K$1009)))+(SUM(($D$1=(C_A01e!$B$5:$B$1009))*('By region'!$M112=(C_A01e!$C$5:$C$1009))*('By region'!$N112=(C_A01e!$D$5:$D$1009))*(C_A01e!K$5:K$1009)))</f>
        <v>0</v>
      </c>
      <c r="I112" s="79">
        <f t="array" ref="I112">(SUM(($B$1=(C_A01e!$B$5:$B$1009))*('By region'!$M112=(C_A01e!$C$5:$C$1009))*('By region'!$N112=(C_A01e!$D$5:$D$1009))*(C_A01e!L$5:L$1009)))+(SUM(($C$1=(C_A01e!$B$5:$B$1009))*('By region'!$M112=(C_A01e!$C$5:$C$1009))*('By region'!$N112=(C_A01e!$D$5:$D$1009))*(C_A01e!L$5:L$1009)))+(SUM(($D$1=(C_A01e!$B$5:$B$1009))*('By region'!$M112=(C_A01e!$C$5:$C$1009))*('By region'!$N112=(C_A01e!$D$5:$D$1009))*(C_A01e!L$5:L$1009)))</f>
        <v>282.26241890520203</v>
      </c>
      <c r="J112" s="79">
        <f t="array" ref="J112">(SUM(($B$1=(C_A01e!$B$5:$B$1009))*('By region'!$M112=(C_A01e!$C$5:$C$1009))*('By region'!$N112=(C_A01e!$D$5:$D$1009))*(C_A01e!M$5:M$1009)))+(SUM(($C$1=(C_A01e!$B$5:$B$1009))*('By region'!$M112=(C_A01e!$C$5:$C$1009))*('By region'!$N112=(C_A01e!$D$5:$D$1009))*(C_A01e!M$5:M$1009)))+(SUM(($D$1=(C_A01e!$B$5:$B$1009))*('By region'!$M112=(C_A01e!$C$5:$C$1009))*('By region'!$N112=(C_A01e!$D$5:$D$1009))*(C_A01e!M$5:M$1009)))</f>
        <v>825.60806166697898</v>
      </c>
      <c r="K112" s="79">
        <f t="array" ref="K112">(SUM(($B$1=(C_A01e!$B$5:$B$1009))*('By region'!$M112=(C_A01e!$C$5:$C$1009))*('By region'!$N112=(C_A01e!$D$5:$D$1009))*(C_A01e!N$5:N$1009)))+(SUM(($C$1=(C_A01e!$B$5:$B$1009))*('By region'!$M112=(C_A01e!$C$5:$C$1009))*('By region'!$N112=(C_A01e!$D$5:$D$1009))*(C_A01e!N$5:N$1009)))+(SUM(($D$1=(C_A01e!$B$5:$B$1009))*('By region'!$M112=(C_A01e!$C$5:$C$1009))*('By region'!$N112=(C_A01e!$D$5:$D$1009))*(C_A01e!N$5:N$1009)))</f>
        <v>1804.0278125156781</v>
      </c>
      <c r="M112" s="23" t="s">
        <v>119</v>
      </c>
      <c r="N112" s="23" t="s">
        <v>157</v>
      </c>
      <c r="O112" s="23"/>
    </row>
    <row r="113" spans="1:15" x14ac:dyDescent="0.2">
      <c r="B113" s="75" t="s">
        <v>116</v>
      </c>
      <c r="C113" s="72">
        <f t="array" ref="C113">(SUM(($B$1=(C_A01e!$B$5:$B$1009))*('By region'!$M113=(C_A01e!$C$5:$C$1009))*('By region'!$N113=(C_A01e!$D$5:$D$1009))*(C_A01e!F$5:F$1009)))+(SUM(($C$1=(C_A01e!$B$5:$B$1009))*('By region'!$M113=(C_A01e!$C$5:$C$1009))*('By region'!$N113=(C_A01e!$D$5:$D$1009))*(C_A01e!F$5:F$1009)))+(SUM(($D$1=(C_A01e!$B$5:$B$1009))*('By region'!$M113=(C_A01e!$C$5:$C$1009))*('By region'!$N113=(C_A01e!$D$5:$D$1009))*(C_A01e!F$5:F$1009)))</f>
        <v>0</v>
      </c>
      <c r="D113" s="72">
        <f t="array" ref="D113">(SUM(($B$1=(C_A01e!$B$5:$B$1009))*('By region'!$M113=(C_A01e!$C$5:$C$1009))*('By region'!$N113=(C_A01e!$D$5:$D$1009))*(C_A01e!G$5:G$1009)))+(SUM(($C$1=(C_A01e!$B$5:$B$1009))*('By region'!$M113=(C_A01e!$C$5:$C$1009))*('By region'!$N113=(C_A01e!$D$5:$D$1009))*(C_A01e!G$5:G$1009)))+(SUM(($D$1=(C_A01e!$B$5:$B$1009))*('By region'!$M113=(C_A01e!$C$5:$C$1009))*('By region'!$N113=(C_A01e!$D$5:$D$1009))*(C_A01e!G$5:G$1009)))</f>
        <v>0</v>
      </c>
      <c r="E113" s="72">
        <f t="array" ref="E113">(SUM(($B$1=(C_A01e!$B$5:$B$1009))*('By region'!$M113=(C_A01e!$C$5:$C$1009))*('By region'!$N113=(C_A01e!$D$5:$D$1009))*(C_A01e!H$5:H$1009)))+(SUM(($C$1=(C_A01e!$B$5:$B$1009))*('By region'!$M113=(C_A01e!$C$5:$C$1009))*('By region'!$N113=(C_A01e!$D$5:$D$1009))*(C_A01e!H$5:H$1009)))+(SUM(($D$1=(C_A01e!$B$5:$B$1009))*('By region'!$M113=(C_A01e!$C$5:$C$1009))*('By region'!$N113=(C_A01e!$D$5:$D$1009))*(C_A01e!H$5:H$1009)))</f>
        <v>0</v>
      </c>
      <c r="F113" s="72">
        <f t="array" ref="F113">(SUM(($B$1=(C_A01e!$B$5:$B$1009))*('By region'!$M113=(C_A01e!$C$5:$C$1009))*('By region'!$N113=(C_A01e!$D$5:$D$1009))*(C_A01e!I$5:I$1009)))+(SUM(($C$1=(C_A01e!$B$5:$B$1009))*('By region'!$M113=(C_A01e!$C$5:$C$1009))*('By region'!$N113=(C_A01e!$D$5:$D$1009))*(C_A01e!I$5:I$1009)))+(SUM(($D$1=(C_A01e!$B$5:$B$1009))*('By region'!$M113=(C_A01e!$C$5:$C$1009))*('By region'!$N113=(C_A01e!$D$5:$D$1009))*(C_A01e!I$5:I$1009)))</f>
        <v>0</v>
      </c>
      <c r="G113" s="72">
        <f t="array" ref="G113">(SUM(($B$1=(C_A01e!$B$5:$B$1009))*('By region'!$M113=(C_A01e!$C$5:$C$1009))*('By region'!$N113=(C_A01e!$D$5:$D$1009))*(C_A01e!J$5:J$1009)))+(SUM(($C$1=(C_A01e!$B$5:$B$1009))*('By region'!$M113=(C_A01e!$C$5:$C$1009))*('By region'!$N113=(C_A01e!$D$5:$D$1009))*(C_A01e!J$5:J$1009)))+(SUM(($D$1=(C_A01e!$B$5:$B$1009))*('By region'!$M113=(C_A01e!$C$5:$C$1009))*('By region'!$N113=(C_A01e!$D$5:$D$1009))*(C_A01e!J$5:J$1009)))</f>
        <v>0</v>
      </c>
      <c r="H113" s="72">
        <f t="array" ref="H113">(SUM(($B$1=(C_A01e!$B$5:$B$1009))*('By region'!$M113=(C_A01e!$C$5:$C$1009))*('By region'!$N113=(C_A01e!$D$5:$D$1009))*(C_A01e!K$5:K$1009)))+(SUM(($C$1=(C_A01e!$B$5:$B$1009))*('By region'!$M113=(C_A01e!$C$5:$C$1009))*('By region'!$N113=(C_A01e!$D$5:$D$1009))*(C_A01e!K$5:K$1009)))+(SUM(($D$1=(C_A01e!$B$5:$B$1009))*('By region'!$M113=(C_A01e!$C$5:$C$1009))*('By region'!$N113=(C_A01e!$D$5:$D$1009))*(C_A01e!K$5:K$1009)))</f>
        <v>0</v>
      </c>
      <c r="I113" s="72">
        <f t="array" ref="I113">(SUM(($B$1=(C_A01e!$B$5:$B$1009))*('By region'!$M113=(C_A01e!$C$5:$C$1009))*('By region'!$N113=(C_A01e!$D$5:$D$1009))*(C_A01e!L$5:L$1009)))+(SUM(($C$1=(C_A01e!$B$5:$B$1009))*('By region'!$M113=(C_A01e!$C$5:$C$1009))*('By region'!$N113=(C_A01e!$D$5:$D$1009))*(C_A01e!L$5:L$1009)))+(SUM(($D$1=(C_A01e!$B$5:$B$1009))*('By region'!$M113=(C_A01e!$C$5:$C$1009))*('By region'!$N113=(C_A01e!$D$5:$D$1009))*(C_A01e!L$5:L$1009)))</f>
        <v>0</v>
      </c>
      <c r="J113" s="72">
        <f t="array" ref="J113">(SUM(($B$1=(C_A01e!$B$5:$B$1009))*('By region'!$M113=(C_A01e!$C$5:$C$1009))*('By region'!$N113=(C_A01e!$D$5:$D$1009))*(C_A01e!M$5:M$1009)))+(SUM(($C$1=(C_A01e!$B$5:$B$1009))*('By region'!$M113=(C_A01e!$C$5:$C$1009))*('By region'!$N113=(C_A01e!$D$5:$D$1009))*(C_A01e!M$5:M$1009)))+(SUM(($D$1=(C_A01e!$B$5:$B$1009))*('By region'!$M113=(C_A01e!$C$5:$C$1009))*('By region'!$N113=(C_A01e!$D$5:$D$1009))*(C_A01e!M$5:M$1009)))</f>
        <v>0</v>
      </c>
      <c r="K113" s="72">
        <f t="array" ref="K113">(SUM(($B$1=(C_A01e!$B$5:$B$1009))*('By region'!$M113=(C_A01e!$C$5:$C$1009))*('By region'!$N113=(C_A01e!$D$5:$D$1009))*(C_A01e!N$5:N$1009)))+(SUM(($C$1=(C_A01e!$B$5:$B$1009))*('By region'!$M113=(C_A01e!$C$5:$C$1009))*('By region'!$N113=(C_A01e!$D$5:$D$1009))*(C_A01e!N$5:N$1009)))+(SUM(($D$1=(C_A01e!$B$5:$B$1009))*('By region'!$M113=(C_A01e!$C$5:$C$1009))*('By region'!$N113=(C_A01e!$D$5:$D$1009))*(C_A01e!N$5:N$1009)))</f>
        <v>0</v>
      </c>
      <c r="M113" s="21" t="s">
        <v>120</v>
      </c>
      <c r="N113" s="21" t="s">
        <v>157</v>
      </c>
    </row>
    <row r="114" spans="1:15" s="18" customFormat="1" x14ac:dyDescent="0.2">
      <c r="B114" s="73" t="s">
        <v>26</v>
      </c>
      <c r="C114" s="79">
        <f t="array" ref="C114">(SUM(($B$1=(C_A01e!$B$5:$B$1009))*('By region'!$M114=(C_A01e!$C$5:$C$1009))*('By region'!$N114=(C_A01e!$D$5:$D$1009))*(C_A01e!F$5:F$1009)))+(SUM(($C$1=(C_A01e!$B$5:$B$1009))*('By region'!$M114=(C_A01e!$C$5:$C$1009))*('By region'!$N114=(C_A01e!$D$5:$D$1009))*(C_A01e!F$5:F$1009)))+(SUM(($D$1=(C_A01e!$B$5:$B$1009))*('By region'!$M114=(C_A01e!$C$5:$C$1009))*('By region'!$N114=(C_A01e!$D$5:$D$1009))*(C_A01e!F$5:F$1009)))</f>
        <v>0</v>
      </c>
      <c r="D114" s="79">
        <f t="array" ref="D114">(SUM(($B$1=(C_A01e!$B$5:$B$1009))*('By region'!$M114=(C_A01e!$C$5:$C$1009))*('By region'!$N114=(C_A01e!$D$5:$D$1009))*(C_A01e!G$5:G$1009)))+(SUM(($C$1=(C_A01e!$B$5:$B$1009))*('By region'!$M114=(C_A01e!$C$5:$C$1009))*('By region'!$N114=(C_A01e!$D$5:$D$1009))*(C_A01e!G$5:G$1009)))+(SUM(($D$1=(C_A01e!$B$5:$B$1009))*('By region'!$M114=(C_A01e!$C$5:$C$1009))*('By region'!$N114=(C_A01e!$D$5:$D$1009))*(C_A01e!G$5:G$1009)))</f>
        <v>0</v>
      </c>
      <c r="E114" s="79">
        <f t="array" ref="E114">(SUM(($B$1=(C_A01e!$B$5:$B$1009))*('By region'!$M114=(C_A01e!$C$5:$C$1009))*('By region'!$N114=(C_A01e!$D$5:$D$1009))*(C_A01e!H$5:H$1009)))+(SUM(($C$1=(C_A01e!$B$5:$B$1009))*('By region'!$M114=(C_A01e!$C$5:$C$1009))*('By region'!$N114=(C_A01e!$D$5:$D$1009))*(C_A01e!H$5:H$1009)))+(SUM(($D$1=(C_A01e!$B$5:$B$1009))*('By region'!$M114=(C_A01e!$C$5:$C$1009))*('By region'!$N114=(C_A01e!$D$5:$D$1009))*(C_A01e!H$5:H$1009)))</f>
        <v>0</v>
      </c>
      <c r="F114" s="79">
        <f t="array" ref="F114">(SUM(($B$1=(C_A01e!$B$5:$B$1009))*('By region'!$M114=(C_A01e!$C$5:$C$1009))*('By region'!$N114=(C_A01e!$D$5:$D$1009))*(C_A01e!I$5:I$1009)))+(SUM(($C$1=(C_A01e!$B$5:$B$1009))*('By region'!$M114=(C_A01e!$C$5:$C$1009))*('By region'!$N114=(C_A01e!$D$5:$D$1009))*(C_A01e!I$5:I$1009)))+(SUM(($D$1=(C_A01e!$B$5:$B$1009))*('By region'!$M114=(C_A01e!$C$5:$C$1009))*('By region'!$N114=(C_A01e!$D$5:$D$1009))*(C_A01e!I$5:I$1009)))</f>
        <v>0</v>
      </c>
      <c r="G114" s="79">
        <f t="array" ref="G114">(SUM(($B$1=(C_A01e!$B$5:$B$1009))*('By region'!$M114=(C_A01e!$C$5:$C$1009))*('By region'!$N114=(C_A01e!$D$5:$D$1009))*(C_A01e!J$5:J$1009)))+(SUM(($C$1=(C_A01e!$B$5:$B$1009))*('By region'!$M114=(C_A01e!$C$5:$C$1009))*('By region'!$N114=(C_A01e!$D$5:$D$1009))*(C_A01e!J$5:J$1009)))+(SUM(($D$1=(C_A01e!$B$5:$B$1009))*('By region'!$M114=(C_A01e!$C$5:$C$1009))*('By region'!$N114=(C_A01e!$D$5:$D$1009))*(C_A01e!J$5:J$1009)))</f>
        <v>0</v>
      </c>
      <c r="H114" s="79">
        <f t="array" ref="H114">(SUM(($B$1=(C_A01e!$B$5:$B$1009))*('By region'!$M114=(C_A01e!$C$5:$C$1009))*('By region'!$N114=(C_A01e!$D$5:$D$1009))*(C_A01e!K$5:K$1009)))+(SUM(($C$1=(C_A01e!$B$5:$B$1009))*('By region'!$M114=(C_A01e!$C$5:$C$1009))*('By region'!$N114=(C_A01e!$D$5:$D$1009))*(C_A01e!K$5:K$1009)))+(SUM(($D$1=(C_A01e!$B$5:$B$1009))*('By region'!$M114=(C_A01e!$C$5:$C$1009))*('By region'!$N114=(C_A01e!$D$5:$D$1009))*(C_A01e!K$5:K$1009)))</f>
        <v>0</v>
      </c>
      <c r="I114" s="79">
        <f t="array" ref="I114">(SUM(($B$1=(C_A01e!$B$5:$B$1009))*('By region'!$M114=(C_A01e!$C$5:$C$1009))*('By region'!$N114=(C_A01e!$D$5:$D$1009))*(C_A01e!L$5:L$1009)))+(SUM(($C$1=(C_A01e!$B$5:$B$1009))*('By region'!$M114=(C_A01e!$C$5:$C$1009))*('By region'!$N114=(C_A01e!$D$5:$D$1009))*(C_A01e!L$5:L$1009)))+(SUM(($D$1=(C_A01e!$B$5:$B$1009))*('By region'!$M114=(C_A01e!$C$5:$C$1009))*('By region'!$N114=(C_A01e!$D$5:$D$1009))*(C_A01e!L$5:L$1009)))</f>
        <v>0</v>
      </c>
      <c r="J114" s="79">
        <f t="array" ref="J114">(SUM(($B$1=(C_A01e!$B$5:$B$1009))*('By region'!$M114=(C_A01e!$C$5:$C$1009))*('By region'!$N114=(C_A01e!$D$5:$D$1009))*(C_A01e!M$5:M$1009)))+(SUM(($C$1=(C_A01e!$B$5:$B$1009))*('By region'!$M114=(C_A01e!$C$5:$C$1009))*('By region'!$N114=(C_A01e!$D$5:$D$1009))*(C_A01e!M$5:M$1009)))+(SUM(($D$1=(C_A01e!$B$5:$B$1009))*('By region'!$M114=(C_A01e!$C$5:$C$1009))*('By region'!$N114=(C_A01e!$D$5:$D$1009))*(C_A01e!M$5:M$1009)))</f>
        <v>0</v>
      </c>
      <c r="K114" s="79">
        <f t="array" ref="K114">(SUM(($B$1=(C_A01e!$B$5:$B$1009))*('By region'!$M114=(C_A01e!$C$5:$C$1009))*('By region'!$N114=(C_A01e!$D$5:$D$1009))*(C_A01e!N$5:N$1009)))+(SUM(($C$1=(C_A01e!$B$5:$B$1009))*('By region'!$M114=(C_A01e!$C$5:$C$1009))*('By region'!$N114=(C_A01e!$D$5:$D$1009))*(C_A01e!N$5:N$1009)))+(SUM(($D$1=(C_A01e!$B$5:$B$1009))*('By region'!$M114=(C_A01e!$C$5:$C$1009))*('By region'!$N114=(C_A01e!$D$5:$D$1009))*(C_A01e!N$5:N$1009)))</f>
        <v>0</v>
      </c>
      <c r="M114" s="23" t="s">
        <v>16</v>
      </c>
      <c r="N114" s="23" t="s">
        <v>157</v>
      </c>
      <c r="O114" s="23"/>
    </row>
    <row r="115" spans="1:15" x14ac:dyDescent="0.2">
      <c r="B115" s="71" t="s">
        <v>27</v>
      </c>
      <c r="C115" s="72">
        <f t="array" ref="C115">(SUM(($B$1=(C_A01e!$B$5:$B$1009))*('By region'!$M115=(C_A01e!$C$5:$C$1009))*('By region'!$N115=(C_A01e!$D$5:$D$1009))*(C_A01e!F$5:F$1009)))+(SUM(($C$1=(C_A01e!$B$5:$B$1009))*('By region'!$M115=(C_A01e!$C$5:$C$1009))*('By region'!$N115=(C_A01e!$D$5:$D$1009))*(C_A01e!F$5:F$1009)))+(SUM(($D$1=(C_A01e!$B$5:$B$1009))*('By region'!$M115=(C_A01e!$C$5:$C$1009))*('By region'!$N115=(C_A01e!$D$5:$D$1009))*(C_A01e!F$5:F$1009)))</f>
        <v>0</v>
      </c>
      <c r="D115" s="72">
        <f t="array" ref="D115">(SUM(($B$1=(C_A01e!$B$5:$B$1009))*('By region'!$M115=(C_A01e!$C$5:$C$1009))*('By region'!$N115=(C_A01e!$D$5:$D$1009))*(C_A01e!G$5:G$1009)))+(SUM(($C$1=(C_A01e!$B$5:$B$1009))*('By region'!$M115=(C_A01e!$C$5:$C$1009))*('By region'!$N115=(C_A01e!$D$5:$D$1009))*(C_A01e!G$5:G$1009)))+(SUM(($D$1=(C_A01e!$B$5:$B$1009))*('By region'!$M115=(C_A01e!$C$5:$C$1009))*('By region'!$N115=(C_A01e!$D$5:$D$1009))*(C_A01e!G$5:G$1009)))</f>
        <v>0</v>
      </c>
      <c r="E115" s="72">
        <f t="array" ref="E115">(SUM(($B$1=(C_A01e!$B$5:$B$1009))*('By region'!$M115=(C_A01e!$C$5:$C$1009))*('By region'!$N115=(C_A01e!$D$5:$D$1009))*(C_A01e!H$5:H$1009)))+(SUM(($C$1=(C_A01e!$B$5:$B$1009))*('By region'!$M115=(C_A01e!$C$5:$C$1009))*('By region'!$N115=(C_A01e!$D$5:$D$1009))*(C_A01e!H$5:H$1009)))+(SUM(($D$1=(C_A01e!$B$5:$B$1009))*('By region'!$M115=(C_A01e!$C$5:$C$1009))*('By region'!$N115=(C_A01e!$D$5:$D$1009))*(C_A01e!H$5:H$1009)))</f>
        <v>0</v>
      </c>
      <c r="F115" s="72">
        <f t="array" ref="F115">(SUM(($B$1=(C_A01e!$B$5:$B$1009))*('By region'!$M115=(C_A01e!$C$5:$C$1009))*('By region'!$N115=(C_A01e!$D$5:$D$1009))*(C_A01e!I$5:I$1009)))+(SUM(($C$1=(C_A01e!$B$5:$B$1009))*('By region'!$M115=(C_A01e!$C$5:$C$1009))*('By region'!$N115=(C_A01e!$D$5:$D$1009))*(C_A01e!I$5:I$1009)))+(SUM(($D$1=(C_A01e!$B$5:$B$1009))*('By region'!$M115=(C_A01e!$C$5:$C$1009))*('By region'!$N115=(C_A01e!$D$5:$D$1009))*(C_A01e!I$5:I$1009)))</f>
        <v>0</v>
      </c>
      <c r="G115" s="72">
        <f t="array" ref="G115">(SUM(($B$1=(C_A01e!$B$5:$B$1009))*('By region'!$M115=(C_A01e!$C$5:$C$1009))*('By region'!$N115=(C_A01e!$D$5:$D$1009))*(C_A01e!J$5:J$1009)))+(SUM(($C$1=(C_A01e!$B$5:$B$1009))*('By region'!$M115=(C_A01e!$C$5:$C$1009))*('By region'!$N115=(C_A01e!$D$5:$D$1009))*(C_A01e!J$5:J$1009)))+(SUM(($D$1=(C_A01e!$B$5:$B$1009))*('By region'!$M115=(C_A01e!$C$5:$C$1009))*('By region'!$N115=(C_A01e!$D$5:$D$1009))*(C_A01e!J$5:J$1009)))</f>
        <v>0</v>
      </c>
      <c r="H115" s="72">
        <f t="array" ref="H115">(SUM(($B$1=(C_A01e!$B$5:$B$1009))*('By region'!$M115=(C_A01e!$C$5:$C$1009))*('By region'!$N115=(C_A01e!$D$5:$D$1009))*(C_A01e!K$5:K$1009)))+(SUM(($C$1=(C_A01e!$B$5:$B$1009))*('By region'!$M115=(C_A01e!$C$5:$C$1009))*('By region'!$N115=(C_A01e!$D$5:$D$1009))*(C_A01e!K$5:K$1009)))+(SUM(($D$1=(C_A01e!$B$5:$B$1009))*('By region'!$M115=(C_A01e!$C$5:$C$1009))*('By region'!$N115=(C_A01e!$D$5:$D$1009))*(C_A01e!K$5:K$1009)))</f>
        <v>0</v>
      </c>
      <c r="I115" s="72">
        <f t="array" ref="I115">(SUM(($B$1=(C_A01e!$B$5:$B$1009))*('By region'!$M115=(C_A01e!$C$5:$C$1009))*('By region'!$N115=(C_A01e!$D$5:$D$1009))*(C_A01e!L$5:L$1009)))+(SUM(($C$1=(C_A01e!$B$5:$B$1009))*('By region'!$M115=(C_A01e!$C$5:$C$1009))*('By region'!$N115=(C_A01e!$D$5:$D$1009))*(C_A01e!L$5:L$1009)))+(SUM(($D$1=(C_A01e!$B$5:$B$1009))*('By region'!$M115=(C_A01e!$C$5:$C$1009))*('By region'!$N115=(C_A01e!$D$5:$D$1009))*(C_A01e!L$5:L$1009)))</f>
        <v>0</v>
      </c>
      <c r="J115" s="72">
        <f t="array" ref="J115">(SUM(($B$1=(C_A01e!$B$5:$B$1009))*('By region'!$M115=(C_A01e!$C$5:$C$1009))*('By region'!$N115=(C_A01e!$D$5:$D$1009))*(C_A01e!M$5:M$1009)))+(SUM(($C$1=(C_A01e!$B$5:$B$1009))*('By region'!$M115=(C_A01e!$C$5:$C$1009))*('By region'!$N115=(C_A01e!$D$5:$D$1009))*(C_A01e!M$5:M$1009)))+(SUM(($D$1=(C_A01e!$B$5:$B$1009))*('By region'!$M115=(C_A01e!$C$5:$C$1009))*('By region'!$N115=(C_A01e!$D$5:$D$1009))*(C_A01e!M$5:M$1009)))</f>
        <v>0</v>
      </c>
      <c r="K115" s="72">
        <f t="array" ref="K115">(SUM(($B$1=(C_A01e!$B$5:$B$1009))*('By region'!$M115=(C_A01e!$C$5:$C$1009))*('By region'!$N115=(C_A01e!$D$5:$D$1009))*(C_A01e!N$5:N$1009)))+(SUM(($C$1=(C_A01e!$B$5:$B$1009))*('By region'!$M115=(C_A01e!$C$5:$C$1009))*('By region'!$N115=(C_A01e!$D$5:$D$1009))*(C_A01e!N$5:N$1009)))+(SUM(($D$1=(C_A01e!$B$5:$B$1009))*('By region'!$M115=(C_A01e!$C$5:$C$1009))*('By region'!$N115=(C_A01e!$D$5:$D$1009))*(C_A01e!N$5:N$1009)))</f>
        <v>0</v>
      </c>
      <c r="N115" s="21" t="s">
        <v>157</v>
      </c>
    </row>
    <row r="116" spans="1:15" s="18" customFormat="1" x14ac:dyDescent="0.2">
      <c r="B116" s="74" t="s">
        <v>117</v>
      </c>
      <c r="C116" s="79">
        <f t="array" ref="C116">(SUM(($B$1=(C_A01e!$B$5:$B$1009))*('By region'!$M116=(C_A01e!$C$5:$C$1009))*('By region'!$N116=(C_A01e!$D$5:$D$1009))*(C_A01e!F$5:F$1009)))+(SUM(($C$1=(C_A01e!$B$5:$B$1009))*('By region'!$M116=(C_A01e!$C$5:$C$1009))*('By region'!$N116=(C_A01e!$D$5:$D$1009))*(C_A01e!F$5:F$1009)))+(SUM(($D$1=(C_A01e!$B$5:$B$1009))*('By region'!$M116=(C_A01e!$C$5:$C$1009))*('By region'!$N116=(C_A01e!$D$5:$D$1009))*(C_A01e!F$5:F$1009)))</f>
        <v>0</v>
      </c>
      <c r="D116" s="79">
        <f t="array" ref="D116">(SUM(($B$1=(C_A01e!$B$5:$B$1009))*('By region'!$M116=(C_A01e!$C$5:$C$1009))*('By region'!$N116=(C_A01e!$D$5:$D$1009))*(C_A01e!G$5:G$1009)))+(SUM(($C$1=(C_A01e!$B$5:$B$1009))*('By region'!$M116=(C_A01e!$C$5:$C$1009))*('By region'!$N116=(C_A01e!$D$5:$D$1009))*(C_A01e!G$5:G$1009)))+(SUM(($D$1=(C_A01e!$B$5:$B$1009))*('By region'!$M116=(C_A01e!$C$5:$C$1009))*('By region'!$N116=(C_A01e!$D$5:$D$1009))*(C_A01e!G$5:G$1009)))</f>
        <v>0</v>
      </c>
      <c r="E116" s="79">
        <f t="array" ref="E116">(SUM(($B$1=(C_A01e!$B$5:$B$1009))*('By region'!$M116=(C_A01e!$C$5:$C$1009))*('By region'!$N116=(C_A01e!$D$5:$D$1009))*(C_A01e!H$5:H$1009)))+(SUM(($C$1=(C_A01e!$B$5:$B$1009))*('By region'!$M116=(C_A01e!$C$5:$C$1009))*('By region'!$N116=(C_A01e!$D$5:$D$1009))*(C_A01e!H$5:H$1009)))+(SUM(($D$1=(C_A01e!$B$5:$B$1009))*('By region'!$M116=(C_A01e!$C$5:$C$1009))*('By region'!$N116=(C_A01e!$D$5:$D$1009))*(C_A01e!H$5:H$1009)))</f>
        <v>0</v>
      </c>
      <c r="F116" s="79">
        <f t="array" ref="F116">(SUM(($B$1=(C_A01e!$B$5:$B$1009))*('By region'!$M116=(C_A01e!$C$5:$C$1009))*('By region'!$N116=(C_A01e!$D$5:$D$1009))*(C_A01e!I$5:I$1009)))+(SUM(($C$1=(C_A01e!$B$5:$B$1009))*('By region'!$M116=(C_A01e!$C$5:$C$1009))*('By region'!$N116=(C_A01e!$D$5:$D$1009))*(C_A01e!I$5:I$1009)))+(SUM(($D$1=(C_A01e!$B$5:$B$1009))*('By region'!$M116=(C_A01e!$C$5:$C$1009))*('By region'!$N116=(C_A01e!$D$5:$D$1009))*(C_A01e!I$5:I$1009)))</f>
        <v>0</v>
      </c>
      <c r="G116" s="79">
        <f t="array" ref="G116">(SUM(($B$1=(C_A01e!$B$5:$B$1009))*('By region'!$M116=(C_A01e!$C$5:$C$1009))*('By region'!$N116=(C_A01e!$D$5:$D$1009))*(C_A01e!J$5:J$1009)))+(SUM(($C$1=(C_A01e!$B$5:$B$1009))*('By region'!$M116=(C_A01e!$C$5:$C$1009))*('By region'!$N116=(C_A01e!$D$5:$D$1009))*(C_A01e!J$5:J$1009)))+(SUM(($D$1=(C_A01e!$B$5:$B$1009))*('By region'!$M116=(C_A01e!$C$5:$C$1009))*('By region'!$N116=(C_A01e!$D$5:$D$1009))*(C_A01e!J$5:J$1009)))</f>
        <v>0</v>
      </c>
      <c r="H116" s="79">
        <f t="array" ref="H116">(SUM(($B$1=(C_A01e!$B$5:$B$1009))*('By region'!$M116=(C_A01e!$C$5:$C$1009))*('By region'!$N116=(C_A01e!$D$5:$D$1009))*(C_A01e!K$5:K$1009)))+(SUM(($C$1=(C_A01e!$B$5:$B$1009))*('By region'!$M116=(C_A01e!$C$5:$C$1009))*('By region'!$N116=(C_A01e!$D$5:$D$1009))*(C_A01e!K$5:K$1009)))+(SUM(($D$1=(C_A01e!$B$5:$B$1009))*('By region'!$M116=(C_A01e!$C$5:$C$1009))*('By region'!$N116=(C_A01e!$D$5:$D$1009))*(C_A01e!K$5:K$1009)))</f>
        <v>0</v>
      </c>
      <c r="I116" s="79">
        <f t="array" ref="I116">(SUM(($B$1=(C_A01e!$B$5:$B$1009))*('By region'!$M116=(C_A01e!$C$5:$C$1009))*('By region'!$N116=(C_A01e!$D$5:$D$1009))*(C_A01e!L$5:L$1009)))+(SUM(($C$1=(C_A01e!$B$5:$B$1009))*('By region'!$M116=(C_A01e!$C$5:$C$1009))*('By region'!$N116=(C_A01e!$D$5:$D$1009))*(C_A01e!L$5:L$1009)))+(SUM(($D$1=(C_A01e!$B$5:$B$1009))*('By region'!$M116=(C_A01e!$C$5:$C$1009))*('By region'!$N116=(C_A01e!$D$5:$D$1009))*(C_A01e!L$5:L$1009)))</f>
        <v>0</v>
      </c>
      <c r="J116" s="79">
        <f t="array" ref="J116">(SUM(($B$1=(C_A01e!$B$5:$B$1009))*('By region'!$M116=(C_A01e!$C$5:$C$1009))*('By region'!$N116=(C_A01e!$D$5:$D$1009))*(C_A01e!M$5:M$1009)))+(SUM(($C$1=(C_A01e!$B$5:$B$1009))*('By region'!$M116=(C_A01e!$C$5:$C$1009))*('By region'!$N116=(C_A01e!$D$5:$D$1009))*(C_A01e!M$5:M$1009)))+(SUM(($D$1=(C_A01e!$B$5:$B$1009))*('By region'!$M116=(C_A01e!$C$5:$C$1009))*('By region'!$N116=(C_A01e!$D$5:$D$1009))*(C_A01e!M$5:M$1009)))</f>
        <v>0</v>
      </c>
      <c r="K116" s="79">
        <f t="array" ref="K116">(SUM(($B$1=(C_A01e!$B$5:$B$1009))*('By region'!$M116=(C_A01e!$C$5:$C$1009))*('By region'!$N116=(C_A01e!$D$5:$D$1009))*(C_A01e!N$5:N$1009)))+(SUM(($C$1=(C_A01e!$B$5:$B$1009))*('By region'!$M116=(C_A01e!$C$5:$C$1009))*('By region'!$N116=(C_A01e!$D$5:$D$1009))*(C_A01e!N$5:N$1009)))+(SUM(($D$1=(C_A01e!$B$5:$B$1009))*('By region'!$M116=(C_A01e!$C$5:$C$1009))*('By region'!$N116=(C_A01e!$D$5:$D$1009))*(C_A01e!N$5:N$1009)))</f>
        <v>0</v>
      </c>
      <c r="M116" s="23" t="s">
        <v>122</v>
      </c>
      <c r="N116" s="23" t="s">
        <v>157</v>
      </c>
      <c r="O116" s="23"/>
    </row>
    <row r="117" spans="1:15" x14ac:dyDescent="0.2">
      <c r="B117" s="75" t="s">
        <v>118</v>
      </c>
      <c r="C117" s="72">
        <f t="array" ref="C117">(SUM(($B$1=(C_A01e!$B$5:$B$1009))*('By region'!$M117=(C_A01e!$C$5:$C$1009))*('By region'!$N117=(C_A01e!$D$5:$D$1009))*(C_A01e!F$5:F$1009)))+(SUM(($C$1=(C_A01e!$B$5:$B$1009))*('By region'!$M117=(C_A01e!$C$5:$C$1009))*('By region'!$N117=(C_A01e!$D$5:$D$1009))*(C_A01e!F$5:F$1009)))+(SUM(($D$1=(C_A01e!$B$5:$B$1009))*('By region'!$M117=(C_A01e!$C$5:$C$1009))*('By region'!$N117=(C_A01e!$D$5:$D$1009))*(C_A01e!F$5:F$1009)))</f>
        <v>0</v>
      </c>
      <c r="D117" s="72">
        <f t="array" ref="D117">(SUM(($B$1=(C_A01e!$B$5:$B$1009))*('By region'!$M117=(C_A01e!$C$5:$C$1009))*('By region'!$N117=(C_A01e!$D$5:$D$1009))*(C_A01e!G$5:G$1009)))+(SUM(($C$1=(C_A01e!$B$5:$B$1009))*('By region'!$M117=(C_A01e!$C$5:$C$1009))*('By region'!$N117=(C_A01e!$D$5:$D$1009))*(C_A01e!G$5:G$1009)))+(SUM(($D$1=(C_A01e!$B$5:$B$1009))*('By region'!$M117=(C_A01e!$C$5:$C$1009))*('By region'!$N117=(C_A01e!$D$5:$D$1009))*(C_A01e!G$5:G$1009)))</f>
        <v>124.22804590451101</v>
      </c>
      <c r="E117" s="72">
        <f t="array" ref="E117">(SUM(($B$1=(C_A01e!$B$5:$B$1009))*('By region'!$M117=(C_A01e!$C$5:$C$1009))*('By region'!$N117=(C_A01e!$D$5:$D$1009))*(C_A01e!H$5:H$1009)))+(SUM(($C$1=(C_A01e!$B$5:$B$1009))*('By region'!$M117=(C_A01e!$C$5:$C$1009))*('By region'!$N117=(C_A01e!$D$5:$D$1009))*(C_A01e!H$5:H$1009)))+(SUM(($D$1=(C_A01e!$B$5:$B$1009))*('By region'!$M117=(C_A01e!$C$5:$C$1009))*('By region'!$N117=(C_A01e!$D$5:$D$1009))*(C_A01e!H$5:H$1009)))</f>
        <v>586.60339343492399</v>
      </c>
      <c r="F117" s="72">
        <f t="array" ref="F117">(SUM(($B$1=(C_A01e!$B$5:$B$1009))*('By region'!$M117=(C_A01e!$C$5:$C$1009))*('By region'!$N117=(C_A01e!$D$5:$D$1009))*(C_A01e!I$5:I$1009)))+(SUM(($C$1=(C_A01e!$B$5:$B$1009))*('By region'!$M117=(C_A01e!$C$5:$C$1009))*('By region'!$N117=(C_A01e!$D$5:$D$1009))*(C_A01e!I$5:I$1009)))+(SUM(($D$1=(C_A01e!$B$5:$B$1009))*('By region'!$M117=(C_A01e!$C$5:$C$1009))*('By region'!$N117=(C_A01e!$D$5:$D$1009))*(C_A01e!I$5:I$1009)))</f>
        <v>1467.0189702816419</v>
      </c>
      <c r="G117" s="72">
        <f t="array" ref="G117">(SUM(($B$1=(C_A01e!$B$5:$B$1009))*('By region'!$M117=(C_A01e!$C$5:$C$1009))*('By region'!$N117=(C_A01e!$D$5:$D$1009))*(C_A01e!J$5:J$1009)))+(SUM(($C$1=(C_A01e!$B$5:$B$1009))*('By region'!$M117=(C_A01e!$C$5:$C$1009))*('By region'!$N117=(C_A01e!$D$5:$D$1009))*(C_A01e!J$5:J$1009)))+(SUM(($D$1=(C_A01e!$B$5:$B$1009))*('By region'!$M117=(C_A01e!$C$5:$C$1009))*('By region'!$N117=(C_A01e!$D$5:$D$1009))*(C_A01e!J$5:J$1009)))</f>
        <v>3124.075984028023</v>
      </c>
      <c r="H117" s="72">
        <f t="array" ref="H117">(SUM(($B$1=(C_A01e!$B$5:$B$1009))*('By region'!$M117=(C_A01e!$C$5:$C$1009))*('By region'!$N117=(C_A01e!$D$5:$D$1009))*(C_A01e!K$5:K$1009)))+(SUM(($C$1=(C_A01e!$B$5:$B$1009))*('By region'!$M117=(C_A01e!$C$5:$C$1009))*('By region'!$N117=(C_A01e!$D$5:$D$1009))*(C_A01e!K$5:K$1009)))+(SUM(($D$1=(C_A01e!$B$5:$B$1009))*('By region'!$M117=(C_A01e!$C$5:$C$1009))*('By region'!$N117=(C_A01e!$D$5:$D$1009))*(C_A01e!K$5:K$1009)))</f>
        <v>3366.9245992095721</v>
      </c>
      <c r="I117" s="72">
        <f t="array" ref="I117">(SUM(($B$1=(C_A01e!$B$5:$B$1009))*('By region'!$M117=(C_A01e!$C$5:$C$1009))*('By region'!$N117=(C_A01e!$D$5:$D$1009))*(C_A01e!L$5:L$1009)))+(SUM(($C$1=(C_A01e!$B$5:$B$1009))*('By region'!$M117=(C_A01e!$C$5:$C$1009))*('By region'!$N117=(C_A01e!$D$5:$D$1009))*(C_A01e!L$5:L$1009)))+(SUM(($D$1=(C_A01e!$B$5:$B$1009))*('By region'!$M117=(C_A01e!$C$5:$C$1009))*('By region'!$N117=(C_A01e!$D$5:$D$1009))*(C_A01e!L$5:L$1009)))</f>
        <v>3588.3496658933341</v>
      </c>
      <c r="J117" s="72">
        <f t="array" ref="J117">(SUM(($B$1=(C_A01e!$B$5:$B$1009))*('By region'!$M117=(C_A01e!$C$5:$C$1009))*('By region'!$N117=(C_A01e!$D$5:$D$1009))*(C_A01e!M$5:M$1009)))+(SUM(($C$1=(C_A01e!$B$5:$B$1009))*('By region'!$M117=(C_A01e!$C$5:$C$1009))*('By region'!$N117=(C_A01e!$D$5:$D$1009))*(C_A01e!M$5:M$1009)))+(SUM(($D$1=(C_A01e!$B$5:$B$1009))*('By region'!$M117=(C_A01e!$C$5:$C$1009))*('By region'!$N117=(C_A01e!$D$5:$D$1009))*(C_A01e!M$5:M$1009)))</f>
        <v>3664.32669306565</v>
      </c>
      <c r="K117" s="72">
        <f t="array" ref="K117">(SUM(($B$1=(C_A01e!$B$5:$B$1009))*('By region'!$M117=(C_A01e!$C$5:$C$1009))*('By region'!$N117=(C_A01e!$D$5:$D$1009))*(C_A01e!N$5:N$1009)))+(SUM(($C$1=(C_A01e!$B$5:$B$1009))*('By region'!$M117=(C_A01e!$C$5:$C$1009))*('By region'!$N117=(C_A01e!$D$5:$D$1009))*(C_A01e!N$5:N$1009)))+(SUM(($D$1=(C_A01e!$B$5:$B$1009))*('By region'!$M117=(C_A01e!$C$5:$C$1009))*('By region'!$N117=(C_A01e!$D$5:$D$1009))*(C_A01e!N$5:N$1009)))</f>
        <v>3043.0351500240758</v>
      </c>
      <c r="M117" s="21" t="s">
        <v>121</v>
      </c>
      <c r="N117" s="21" t="s">
        <v>157</v>
      </c>
    </row>
    <row r="118" spans="1:15" s="18" customFormat="1" ht="16" thickBot="1" x14ac:dyDescent="0.25">
      <c r="B118" s="111" t="s">
        <v>28</v>
      </c>
      <c r="C118" s="79">
        <f t="array" ref="C118">(SUM(($B$1=(C_A01e!$B$5:$B$1009))*('By region'!$M118=(C_A01e!$C$5:$C$1009))*('By region'!$N118=(C_A01e!$D$5:$D$1009))*(C_A01e!F$5:F$1009)))+(SUM(($C$1=(C_A01e!$B$5:$B$1009))*('By region'!$M118=(C_A01e!$C$5:$C$1009))*('By region'!$N118=(C_A01e!$D$5:$D$1009))*(C_A01e!F$5:F$1009)))+(SUM(($D$1=(C_A01e!$B$5:$B$1009))*('By region'!$M118=(C_A01e!$C$5:$C$1009))*('By region'!$N118=(C_A01e!$D$5:$D$1009))*(C_A01e!F$5:F$1009)))</f>
        <v>0</v>
      </c>
      <c r="D118" s="79">
        <f t="array" ref="D118">(SUM(($B$1=(C_A01e!$B$5:$B$1009))*('By region'!$M118=(C_A01e!$C$5:$C$1009))*('By region'!$N118=(C_A01e!$D$5:$D$1009))*(C_A01e!G$5:G$1009)))+(SUM(($C$1=(C_A01e!$B$5:$B$1009))*('By region'!$M118=(C_A01e!$C$5:$C$1009))*('By region'!$N118=(C_A01e!$D$5:$D$1009))*(C_A01e!G$5:G$1009)))+(SUM(($D$1=(C_A01e!$B$5:$B$1009))*('By region'!$M118=(C_A01e!$C$5:$C$1009))*('By region'!$N118=(C_A01e!$D$5:$D$1009))*(C_A01e!G$5:G$1009)))</f>
        <v>0</v>
      </c>
      <c r="E118" s="79">
        <f t="array" ref="E118">(SUM(($B$1=(C_A01e!$B$5:$B$1009))*('By region'!$M118=(C_A01e!$C$5:$C$1009))*('By region'!$N118=(C_A01e!$D$5:$D$1009))*(C_A01e!H$5:H$1009)))+(SUM(($C$1=(C_A01e!$B$5:$B$1009))*('By region'!$M118=(C_A01e!$C$5:$C$1009))*('By region'!$N118=(C_A01e!$D$5:$D$1009))*(C_A01e!H$5:H$1009)))+(SUM(($D$1=(C_A01e!$B$5:$B$1009))*('By region'!$M118=(C_A01e!$C$5:$C$1009))*('By region'!$N118=(C_A01e!$D$5:$D$1009))*(C_A01e!H$5:H$1009)))</f>
        <v>0</v>
      </c>
      <c r="F118" s="79">
        <f t="array" ref="F118">(SUM(($B$1=(C_A01e!$B$5:$B$1009))*('By region'!$M118=(C_A01e!$C$5:$C$1009))*('By region'!$N118=(C_A01e!$D$5:$D$1009))*(C_A01e!I$5:I$1009)))+(SUM(($C$1=(C_A01e!$B$5:$B$1009))*('By region'!$M118=(C_A01e!$C$5:$C$1009))*('By region'!$N118=(C_A01e!$D$5:$D$1009))*(C_A01e!I$5:I$1009)))+(SUM(($D$1=(C_A01e!$B$5:$B$1009))*('By region'!$M118=(C_A01e!$C$5:$C$1009))*('By region'!$N118=(C_A01e!$D$5:$D$1009))*(C_A01e!I$5:I$1009)))</f>
        <v>0</v>
      </c>
      <c r="G118" s="79">
        <f t="array" ref="G118">(SUM(($B$1=(C_A01e!$B$5:$B$1009))*('By region'!$M118=(C_A01e!$C$5:$C$1009))*('By region'!$N118=(C_A01e!$D$5:$D$1009))*(C_A01e!J$5:J$1009)))+(SUM(($C$1=(C_A01e!$B$5:$B$1009))*('By region'!$M118=(C_A01e!$C$5:$C$1009))*('By region'!$N118=(C_A01e!$D$5:$D$1009))*(C_A01e!J$5:J$1009)))+(SUM(($D$1=(C_A01e!$B$5:$B$1009))*('By region'!$M118=(C_A01e!$C$5:$C$1009))*('By region'!$N118=(C_A01e!$D$5:$D$1009))*(C_A01e!J$5:J$1009)))</f>
        <v>0</v>
      </c>
      <c r="H118" s="79">
        <f t="array" ref="H118">(SUM(($B$1=(C_A01e!$B$5:$B$1009))*('By region'!$M118=(C_A01e!$C$5:$C$1009))*('By region'!$N118=(C_A01e!$D$5:$D$1009))*(C_A01e!K$5:K$1009)))+(SUM(($C$1=(C_A01e!$B$5:$B$1009))*('By region'!$M118=(C_A01e!$C$5:$C$1009))*('By region'!$N118=(C_A01e!$D$5:$D$1009))*(C_A01e!K$5:K$1009)))+(SUM(($D$1=(C_A01e!$B$5:$B$1009))*('By region'!$M118=(C_A01e!$C$5:$C$1009))*('By region'!$N118=(C_A01e!$D$5:$D$1009))*(C_A01e!K$5:K$1009)))</f>
        <v>0</v>
      </c>
      <c r="I118" s="79">
        <f t="array" ref="I118">(SUM(($B$1=(C_A01e!$B$5:$B$1009))*('By region'!$M118=(C_A01e!$C$5:$C$1009))*('By region'!$N118=(C_A01e!$D$5:$D$1009))*(C_A01e!L$5:L$1009)))+(SUM(($C$1=(C_A01e!$B$5:$B$1009))*('By region'!$M118=(C_A01e!$C$5:$C$1009))*('By region'!$N118=(C_A01e!$D$5:$D$1009))*(C_A01e!L$5:L$1009)))+(SUM(($D$1=(C_A01e!$B$5:$B$1009))*('By region'!$M118=(C_A01e!$C$5:$C$1009))*('By region'!$N118=(C_A01e!$D$5:$D$1009))*(C_A01e!L$5:L$1009)))</f>
        <v>0</v>
      </c>
      <c r="J118" s="79">
        <f t="array" ref="J118">(SUM(($B$1=(C_A01e!$B$5:$B$1009))*('By region'!$M118=(C_A01e!$C$5:$C$1009))*('By region'!$N118=(C_A01e!$D$5:$D$1009))*(C_A01e!M$5:M$1009)))+(SUM(($C$1=(C_A01e!$B$5:$B$1009))*('By region'!$M118=(C_A01e!$C$5:$C$1009))*('By region'!$N118=(C_A01e!$D$5:$D$1009))*(C_A01e!M$5:M$1009)))+(SUM(($D$1=(C_A01e!$B$5:$B$1009))*('By region'!$M118=(C_A01e!$C$5:$C$1009))*('By region'!$N118=(C_A01e!$D$5:$D$1009))*(C_A01e!M$5:M$1009)))</f>
        <v>0</v>
      </c>
      <c r="K118" s="79">
        <f t="array" ref="K118">(SUM(($B$1=(C_A01e!$B$5:$B$1009))*('By region'!$M118=(C_A01e!$C$5:$C$1009))*('By region'!$N118=(C_A01e!$D$5:$D$1009))*(C_A01e!N$5:N$1009)))+(SUM(($C$1=(C_A01e!$B$5:$B$1009))*('By region'!$M118=(C_A01e!$C$5:$C$1009))*('By region'!$N118=(C_A01e!$D$5:$D$1009))*(C_A01e!N$5:N$1009)))+(SUM(($D$1=(C_A01e!$B$5:$B$1009))*('By region'!$M118=(C_A01e!$C$5:$C$1009))*('By region'!$N118=(C_A01e!$D$5:$D$1009))*(C_A01e!N$5:N$1009)))</f>
        <v>0</v>
      </c>
      <c r="M118" s="23" t="s">
        <v>9</v>
      </c>
      <c r="N118" s="23" t="s">
        <v>157</v>
      </c>
      <c r="O118" s="23"/>
    </row>
    <row r="119" spans="1:15" ht="16" thickTop="1" x14ac:dyDescent="0.2">
      <c r="B119" s="106" t="s">
        <v>10</v>
      </c>
      <c r="C119" s="107">
        <f>SUM(C101:C118)-C115-C111</f>
        <v>10.202204459566</v>
      </c>
      <c r="D119" s="107">
        <f t="shared" ref="D119:K119" si="11">SUM(D101:D118)-D115-D111</f>
        <v>958.75814198146588</v>
      </c>
      <c r="E119" s="107">
        <f t="shared" si="11"/>
        <v>1717.5215518399718</v>
      </c>
      <c r="F119" s="107">
        <f t="shared" si="11"/>
        <v>3964.5542586062902</v>
      </c>
      <c r="G119" s="107">
        <f t="shared" si="11"/>
        <v>8234.4406682143144</v>
      </c>
      <c r="H119" s="107">
        <f t="shared" si="11"/>
        <v>8628.2451775049958</v>
      </c>
      <c r="I119" s="107">
        <f t="shared" si="11"/>
        <v>9083.7961489278878</v>
      </c>
      <c r="J119" s="107">
        <f t="shared" si="11"/>
        <v>10006.025750253801</v>
      </c>
      <c r="K119" s="107">
        <f t="shared" si="11"/>
        <v>10516.384656606471</v>
      </c>
    </row>
    <row r="120" spans="1:15" x14ac:dyDescent="0.2">
      <c r="B120" s="12"/>
      <c r="C120" s="22"/>
      <c r="D120" s="22"/>
      <c r="E120" s="22"/>
      <c r="F120" s="22"/>
      <c r="G120" s="22"/>
      <c r="H120" s="22"/>
      <c r="I120" s="22"/>
      <c r="J120" s="22"/>
    </row>
    <row r="121" spans="1:15" s="354" customFormat="1" x14ac:dyDescent="0.2">
      <c r="A121" s="280" t="s">
        <v>579</v>
      </c>
      <c r="B121" s="275" t="s">
        <v>563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55"/>
      <c r="M121" s="295"/>
      <c r="N121" s="295"/>
      <c r="O121" s="295"/>
    </row>
    <row r="122" spans="1:15" s="354" customFormat="1" x14ac:dyDescent="0.2">
      <c r="B122" s="28" t="s">
        <v>43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55"/>
      <c r="M122" s="295"/>
      <c r="N122" s="295"/>
      <c r="O122" s="295"/>
    </row>
    <row r="123" spans="1:15" s="354" customFormat="1" x14ac:dyDescent="0.2">
      <c r="C123" s="36"/>
      <c r="D123" s="36"/>
      <c r="E123" s="36"/>
      <c r="F123" s="36"/>
      <c r="G123" s="36"/>
      <c r="H123" s="36"/>
      <c r="I123" s="36"/>
      <c r="J123" s="36"/>
      <c r="K123" s="36"/>
      <c r="L123" s="355"/>
      <c r="M123" s="295"/>
      <c r="N123" s="295"/>
      <c r="O123" s="295"/>
    </row>
    <row r="124" spans="1:15" s="354" customFormat="1" x14ac:dyDescent="0.2">
      <c r="B124" s="381"/>
      <c r="C124" s="359">
        <v>2010</v>
      </c>
      <c r="D124" s="359">
        <v>2015</v>
      </c>
      <c r="E124" s="359">
        <v>2020</v>
      </c>
      <c r="F124" s="359">
        <v>2025</v>
      </c>
      <c r="G124" s="359">
        <v>2030</v>
      </c>
      <c r="H124" s="359">
        <v>2035</v>
      </c>
      <c r="I124" s="359">
        <v>2040</v>
      </c>
      <c r="J124" s="359">
        <v>2045</v>
      </c>
      <c r="K124" s="359">
        <v>2050</v>
      </c>
      <c r="L124" s="355"/>
      <c r="M124" s="295"/>
      <c r="N124" s="295"/>
      <c r="O124" s="295"/>
    </row>
    <row r="125" spans="1:15" s="354" customFormat="1" x14ac:dyDescent="0.2">
      <c r="B125" s="207" t="s">
        <v>19</v>
      </c>
      <c r="C125" s="94">
        <f t="array" ref="C125">SUM(($B$1=(C_A02x!$B$5:$B$1000))*('By region'!$M125=(C_A02x!$C$5:$C$1000))*(C_A02x!D$5:D$1000)*$L125)+SUM(($C$1=(C_A02x!$B$5:$B$1000))*('By region'!$M125=(C_A02x!$C$5:$C$1000))*(C_A02x!D$5:D$1000)*$L125)+SUM(($D$1=(C_A02x!$B$5:$B$1000))*('By region'!$M125=(C_A02x!$C$5:$C$1000))*(C_A02x!D$5:D$1000)*$L125)</f>
        <v>6.992091368594</v>
      </c>
      <c r="D125" s="94">
        <f t="array" ref="D125">SUM(($B$1=(C_A02x!$B$5:$B$1000))*('By region'!$M125=(C_A02x!$C$5:$C$1000))*(C_A02x!E$5:E$1000)*$L125)+SUM(($C$1=(C_A02x!$B$5:$B$1000))*('By region'!$M125=(C_A02x!$C$5:$C$1000))*(C_A02x!E$5:E$1000)*$L125)+SUM(($D$1=(C_A02x!$B$5:$B$1000))*('By region'!$M125=(C_A02x!$C$5:$C$1000))*(C_A02x!E$5:E$1000)*$L125)</f>
        <v>8.965842594183</v>
      </c>
      <c r="E125" s="94">
        <f t="array" ref="E125">SUM(($B$1=(C_A02x!$B$5:$B$1000))*('By region'!$M125=(C_A02x!$C$5:$C$1000))*(C_A02x!F$5:F$1000)*$L125)+SUM(($C$1=(C_A02x!$B$5:$B$1000))*('By region'!$M125=(C_A02x!$C$5:$C$1000))*(C_A02x!F$5:F$1000)*$L125)+SUM(($D$1=(C_A02x!$B$5:$B$1000))*('By region'!$M125=(C_A02x!$C$5:$C$1000))*(C_A02x!F$5:F$1000)*$L125)</f>
        <v>14.16714773144</v>
      </c>
      <c r="F125" s="94">
        <f t="array" ref="F125">SUM(($B$1=(C_A02x!$B$5:$B$1000))*('By region'!$M125=(C_A02x!$C$5:$C$1000))*(C_A02x!G$5:G$1000)*$L125)+SUM(($C$1=(C_A02x!$B$5:$B$1000))*('By region'!$M125=(C_A02x!$C$5:$C$1000))*(C_A02x!G$5:G$1000)*$L125)+SUM(($D$1=(C_A02x!$B$5:$B$1000))*('By region'!$M125=(C_A02x!$C$5:$C$1000))*(C_A02x!G$5:G$1000)*$L125)</f>
        <v>54.428819147825003</v>
      </c>
      <c r="G125" s="94">
        <f t="array" ref="G125">SUM(($B$1=(C_A02x!$B$5:$B$1000))*('By region'!$M125=(C_A02x!$C$5:$C$1000))*(C_A02x!H$5:H$1000)*$L125)+SUM(($C$1=(C_A02x!$B$5:$B$1000))*('By region'!$M125=(C_A02x!$C$5:$C$1000))*(C_A02x!H$5:H$1000)*$L125)+SUM(($D$1=(C_A02x!$B$5:$B$1000))*('By region'!$M125=(C_A02x!$C$5:$C$1000))*(C_A02x!H$5:H$1000)*$L125)</f>
        <v>45.045225443169997</v>
      </c>
      <c r="H125" s="94">
        <f t="array" ref="H125">SUM(($B$1=(C_A02x!$B$5:$B$1000))*('By region'!$M125=(C_A02x!$C$5:$C$1000))*(C_A02x!I$5:I$1000)*$L125)+SUM(($C$1=(C_A02x!$B$5:$B$1000))*('By region'!$M125=(C_A02x!$C$5:$C$1000))*(C_A02x!I$5:I$1000)*$L125)+SUM(($D$1=(C_A02x!$B$5:$B$1000))*('By region'!$M125=(C_A02x!$C$5:$C$1000))*(C_A02x!I$5:I$1000)*$L125)</f>
        <v>104.642539947136</v>
      </c>
      <c r="I125" s="94">
        <f t="array" ref="I125">SUM(($B$1=(C_A02x!$B$5:$B$1000))*('By region'!$M125=(C_A02x!$C$5:$C$1000))*(C_A02x!J$5:J$1000)*$L125)+SUM(($C$1=(C_A02x!$B$5:$B$1000))*('By region'!$M125=(C_A02x!$C$5:$C$1000))*(C_A02x!J$5:J$1000)*$L125)+SUM(($D$1=(C_A02x!$B$5:$B$1000))*('By region'!$M125=(C_A02x!$C$5:$C$1000))*(C_A02x!J$5:J$1000)*$L125)</f>
        <v>222.33597189838599</v>
      </c>
      <c r="J125" s="94">
        <f t="array" ref="J125">SUM(($B$1=(C_A02x!$B$5:$B$1000))*('By region'!$M125=(C_A02x!$C$5:$C$1000))*(C_A02x!K$5:K$1000)*$L125)+SUM(($C$1=(C_A02x!$B$5:$B$1000))*('By region'!$M125=(C_A02x!$C$5:$C$1000))*(C_A02x!K$5:K$1000)*$L125)+SUM(($D$1=(C_A02x!$B$5:$B$1000))*('By region'!$M125=(C_A02x!$C$5:$C$1000))*(C_A02x!K$5:K$1000)*$L125)</f>
        <v>356.65695412087803</v>
      </c>
      <c r="K125" s="94">
        <f t="array" ref="K125">SUM(($B$1=(C_A02x!$B$5:$B$1000))*('By region'!$M125=(C_A02x!$C$5:$C$1000))*(C_A02x!L$5:L$1000)*$L125)+SUM(($C$1=(C_A02x!$B$5:$B$1000))*('By region'!$M125=(C_A02x!$C$5:$C$1000))*(C_A02x!L$5:L$1000)*$L125)+SUM(($D$1=(C_A02x!$B$5:$B$1000))*('By region'!$M125=(C_A02x!$C$5:$C$1000))*(C_A02x!L$5:L$1000)*$L125)</f>
        <v>589.47808633626403</v>
      </c>
      <c r="L125" s="355">
        <v>1</v>
      </c>
      <c r="M125" s="21" t="s">
        <v>565</v>
      </c>
      <c r="N125" s="295"/>
      <c r="O125" s="295"/>
    </row>
    <row r="126" spans="1:15" s="354" customFormat="1" x14ac:dyDescent="0.2">
      <c r="B126" s="207" t="s">
        <v>393</v>
      </c>
      <c r="C126" s="94">
        <f t="array" ref="C126">SUM(($B$1=(C_A02x!$B$5:$B$1000))*('By region'!$M126=(C_A02x!$C$5:$C$1000))*(C_A02x!D$5:D$1000)*$L126)+SUM(($C$1=(C_A02x!$B$5:$B$1000))*('By region'!$M126=(C_A02x!$C$5:$C$1000))*(C_A02x!D$5:D$1000)*$L126)+SUM(($D$1=(C_A02x!$B$5:$B$1000))*('By region'!$M126=(C_A02x!$C$5:$C$1000))*(C_A02x!D$5:D$1000)*$L126)</f>
        <v>571.94620920526802</v>
      </c>
      <c r="D126" s="94">
        <f t="array" ref="D126">SUM(($B$1=(C_A02x!$B$5:$B$1000))*('By region'!$M126=(C_A02x!$C$5:$C$1000))*(C_A02x!E$5:E$1000)*$L126)+SUM(($C$1=(C_A02x!$B$5:$B$1000))*('By region'!$M126=(C_A02x!$C$5:$C$1000))*(C_A02x!E$5:E$1000)*$L126)+SUM(($D$1=(C_A02x!$B$5:$B$1000))*('By region'!$M126=(C_A02x!$C$5:$C$1000))*(C_A02x!E$5:E$1000)*$L126)</f>
        <v>1218.8119949115701</v>
      </c>
      <c r="E126" s="94">
        <f t="array" ref="E126">SUM(($B$1=(C_A02x!$B$5:$B$1000))*('By region'!$M126=(C_A02x!$C$5:$C$1000))*(C_A02x!F$5:F$1000)*$L126)+SUM(($C$1=(C_A02x!$B$5:$B$1000))*('By region'!$M126=(C_A02x!$C$5:$C$1000))*(C_A02x!F$5:F$1000)*$L126)+SUM(($D$1=(C_A02x!$B$5:$B$1000))*('By region'!$M126=(C_A02x!$C$5:$C$1000))*(C_A02x!F$5:F$1000)*$L126)</f>
        <v>2197.6661562917802</v>
      </c>
      <c r="F126" s="94">
        <f t="array" ref="F126">SUM(($B$1=(C_A02x!$B$5:$B$1000))*('By region'!$M126=(C_A02x!$C$5:$C$1000))*(C_A02x!G$5:G$1000)*$L126)+SUM(($C$1=(C_A02x!$B$5:$B$1000))*('By region'!$M126=(C_A02x!$C$5:$C$1000))*(C_A02x!G$5:G$1000)*$L126)+SUM(($D$1=(C_A02x!$B$5:$B$1000))*('By region'!$M126=(C_A02x!$C$5:$C$1000))*(C_A02x!G$5:G$1000)*$L126)</f>
        <v>3419.8701236074298</v>
      </c>
      <c r="G126" s="94">
        <f t="array" ref="G126">SUM(($B$1=(C_A02x!$B$5:$B$1000))*('By region'!$M126=(C_A02x!$C$5:$C$1000))*(C_A02x!H$5:H$1000)*$L126)+SUM(($C$1=(C_A02x!$B$5:$B$1000))*('By region'!$M126=(C_A02x!$C$5:$C$1000))*(C_A02x!H$5:H$1000)*$L126)+SUM(($D$1=(C_A02x!$B$5:$B$1000))*('By region'!$M126=(C_A02x!$C$5:$C$1000))*(C_A02x!H$5:H$1000)*$L126)</f>
        <v>2116.4052072796799</v>
      </c>
      <c r="H126" s="94">
        <f t="array" ref="H126">SUM(($B$1=(C_A02x!$B$5:$B$1000))*('By region'!$M126=(C_A02x!$C$5:$C$1000))*(C_A02x!I$5:I$1000)*$L126)+SUM(($C$1=(C_A02x!$B$5:$B$1000))*('By region'!$M126=(C_A02x!$C$5:$C$1000))*(C_A02x!I$5:I$1000)*$L126)+SUM(($D$1=(C_A02x!$B$5:$B$1000))*('By region'!$M126=(C_A02x!$C$5:$C$1000))*(C_A02x!I$5:I$1000)*$L126)</f>
        <v>1143.0571667670299</v>
      </c>
      <c r="I126" s="94">
        <f t="array" ref="I126">SUM(($B$1=(C_A02x!$B$5:$B$1000))*('By region'!$M126=(C_A02x!$C$5:$C$1000))*(C_A02x!J$5:J$1000)*$L126)+SUM(($C$1=(C_A02x!$B$5:$B$1000))*('By region'!$M126=(C_A02x!$C$5:$C$1000))*(C_A02x!J$5:J$1000)*$L126)+SUM(($D$1=(C_A02x!$B$5:$B$1000))*('By region'!$M126=(C_A02x!$C$5:$C$1000))*(C_A02x!J$5:J$1000)*$L126)</f>
        <v>501.99447362120299</v>
      </c>
      <c r="J126" s="94">
        <f t="array" ref="J126">SUM(($B$1=(C_A02x!$B$5:$B$1000))*('By region'!$M126=(C_A02x!$C$5:$C$1000))*(C_A02x!K$5:K$1000)*$L126)+SUM(($C$1=(C_A02x!$B$5:$B$1000))*('By region'!$M126=(C_A02x!$C$5:$C$1000))*(C_A02x!K$5:K$1000)*$L126)+SUM(($D$1=(C_A02x!$B$5:$B$1000))*('By region'!$M126=(C_A02x!$C$5:$C$1000))*(C_A02x!K$5:K$1000)*$L126)</f>
        <v>145.31592061132901</v>
      </c>
      <c r="K126" s="94">
        <f t="array" ref="K126">SUM(($B$1=(C_A02x!$B$5:$B$1000))*('By region'!$M126=(C_A02x!$C$5:$C$1000))*(C_A02x!L$5:L$1000)*$L126)+SUM(($C$1=(C_A02x!$B$5:$B$1000))*('By region'!$M126=(C_A02x!$C$5:$C$1000))*(C_A02x!L$5:L$1000)*$L126)+SUM(($D$1=(C_A02x!$B$5:$B$1000))*('By region'!$M126=(C_A02x!$C$5:$C$1000))*(C_A02x!L$5:L$1000)*$L126)</f>
        <v>0.51065382550799998</v>
      </c>
      <c r="L126" s="355">
        <v>1</v>
      </c>
      <c r="M126" s="21" t="s">
        <v>566</v>
      </c>
      <c r="N126" s="295"/>
      <c r="O126" s="295"/>
    </row>
    <row r="127" spans="1:15" s="354" customFormat="1" x14ac:dyDescent="0.2">
      <c r="B127" s="73" t="s">
        <v>580</v>
      </c>
      <c r="C127" s="94">
        <f t="array" ref="C127">SUM(($B$1=(C_A02x!$B$5:$B$1000))*('By region'!$M127=(C_A02x!$C$5:$C$1000))*(C_A02x!D$5:D$1000)*$L127)+SUM(($C$1=(C_A02x!$B$5:$B$1000))*('By region'!$M127=(C_A02x!$C$5:$C$1000))*(C_A02x!D$5:D$1000)*$L127)+SUM(($D$1=(C_A02x!$B$5:$B$1000))*('By region'!$M127=(C_A02x!$C$5:$C$1000))*(C_A02x!D$5:D$1000)*$L127)</f>
        <v>6.992091368594</v>
      </c>
      <c r="D127" s="94">
        <f t="array" ref="D127">SUM(($B$1=(C_A02x!$B$5:$B$1000))*('By region'!$M127=(C_A02x!$C$5:$C$1000))*(C_A02x!E$5:E$1000)*$L127)+SUM(($C$1=(C_A02x!$B$5:$B$1000))*('By region'!$M127=(C_A02x!$C$5:$C$1000))*(C_A02x!E$5:E$1000)*$L127)+SUM(($D$1=(C_A02x!$B$5:$B$1000))*('By region'!$M127=(C_A02x!$C$5:$C$1000))*(C_A02x!E$5:E$1000)*$L127)</f>
        <v>0</v>
      </c>
      <c r="E127" s="94">
        <f t="array" ref="E127">SUM(($B$1=(C_A02x!$B$5:$B$1000))*('By region'!$M127=(C_A02x!$C$5:$C$1000))*(C_A02x!F$5:F$1000)*$L127)+SUM(($C$1=(C_A02x!$B$5:$B$1000))*('By region'!$M127=(C_A02x!$C$5:$C$1000))*(C_A02x!F$5:F$1000)*$L127)+SUM(($D$1=(C_A02x!$B$5:$B$1000))*('By region'!$M127=(C_A02x!$C$5:$C$1000))*(C_A02x!F$5:F$1000)*$L127)</f>
        <v>0</v>
      </c>
      <c r="F127" s="94">
        <f t="array" ref="F127">SUM(($B$1=(C_A02x!$B$5:$B$1000))*('By region'!$M127=(C_A02x!$C$5:$C$1000))*(C_A02x!G$5:G$1000)*$L127)+SUM(($C$1=(C_A02x!$B$5:$B$1000))*('By region'!$M127=(C_A02x!$C$5:$C$1000))*(C_A02x!G$5:G$1000)*$L127)+SUM(($D$1=(C_A02x!$B$5:$B$1000))*('By region'!$M127=(C_A02x!$C$5:$C$1000))*(C_A02x!G$5:G$1000)*$L127)</f>
        <v>0</v>
      </c>
      <c r="G127" s="94">
        <f t="array" ref="G127">SUM(($B$1=(C_A02x!$B$5:$B$1000))*('By region'!$M127=(C_A02x!$C$5:$C$1000))*(C_A02x!H$5:H$1000)*$L127)+SUM(($C$1=(C_A02x!$B$5:$B$1000))*('By region'!$M127=(C_A02x!$C$5:$C$1000))*(C_A02x!H$5:H$1000)*$L127)+SUM(($D$1=(C_A02x!$B$5:$B$1000))*('By region'!$M127=(C_A02x!$C$5:$C$1000))*(C_A02x!H$5:H$1000)*$L127)</f>
        <v>0</v>
      </c>
      <c r="H127" s="94">
        <f t="array" ref="H127">SUM(($B$1=(C_A02x!$B$5:$B$1000))*('By region'!$M127=(C_A02x!$C$5:$C$1000))*(C_A02x!I$5:I$1000)*$L127)+SUM(($C$1=(C_A02x!$B$5:$B$1000))*('By region'!$M127=(C_A02x!$C$5:$C$1000))*(C_A02x!I$5:I$1000)*$L127)+SUM(($D$1=(C_A02x!$B$5:$B$1000))*('By region'!$M127=(C_A02x!$C$5:$C$1000))*(C_A02x!I$5:I$1000)*$L127)</f>
        <v>0</v>
      </c>
      <c r="I127" s="94">
        <f t="array" ref="I127">SUM(($B$1=(C_A02x!$B$5:$B$1000))*('By region'!$M127=(C_A02x!$C$5:$C$1000))*(C_A02x!J$5:J$1000)*$L127)+SUM(($C$1=(C_A02x!$B$5:$B$1000))*('By region'!$M127=(C_A02x!$C$5:$C$1000))*(C_A02x!J$5:J$1000)*$L127)+SUM(($D$1=(C_A02x!$B$5:$B$1000))*('By region'!$M127=(C_A02x!$C$5:$C$1000))*(C_A02x!J$5:J$1000)*$L127)</f>
        <v>0</v>
      </c>
      <c r="J127" s="94">
        <f t="array" ref="J127">SUM(($B$1=(C_A02x!$B$5:$B$1000))*('By region'!$M127=(C_A02x!$C$5:$C$1000))*(C_A02x!K$5:K$1000)*$L127)+SUM(($C$1=(C_A02x!$B$5:$B$1000))*('By region'!$M127=(C_A02x!$C$5:$C$1000))*(C_A02x!K$5:K$1000)*$L127)+SUM(($D$1=(C_A02x!$B$5:$B$1000))*('By region'!$M127=(C_A02x!$C$5:$C$1000))*(C_A02x!K$5:K$1000)*$L127)</f>
        <v>0</v>
      </c>
      <c r="K127" s="94">
        <f t="array" ref="K127">SUM(($B$1=(C_A02x!$B$5:$B$1000))*('By region'!$M127=(C_A02x!$C$5:$C$1000))*(C_A02x!L$5:L$1000)*$L127)+SUM(($C$1=(C_A02x!$B$5:$B$1000))*('By region'!$M127=(C_A02x!$C$5:$C$1000))*(C_A02x!L$5:L$1000)*$L127)+SUM(($D$1=(C_A02x!$B$5:$B$1000))*('By region'!$M127=(C_A02x!$C$5:$C$1000))*(C_A02x!L$5:L$1000)*$L127)</f>
        <v>0.51065382550799998</v>
      </c>
      <c r="L127" s="355">
        <v>1</v>
      </c>
      <c r="M127" s="21" t="s">
        <v>567</v>
      </c>
      <c r="N127" s="295"/>
      <c r="O127" s="295"/>
    </row>
    <row r="128" spans="1:15" s="354" customFormat="1" x14ac:dyDescent="0.2">
      <c r="B128" s="73" t="s">
        <v>18</v>
      </c>
      <c r="C128" s="94">
        <f t="array" ref="C128">SUM(($B$1=(C_A02x!$B$5:$B$1000))*('By region'!$M128=(C_A02x!$C$5:$C$1000))*(C_A02x!D$5:D$1000)*$L128)+SUM(($C$1=(C_A02x!$B$5:$B$1000))*('By region'!$M128=(C_A02x!$C$5:$C$1000))*(C_A02x!D$5:D$1000)*$L128)+SUM(($D$1=(C_A02x!$B$5:$B$1000))*('By region'!$M128=(C_A02x!$C$5:$C$1000))*(C_A02x!D$5:D$1000)*$L128)</f>
        <v>336.24431383626597</v>
      </c>
      <c r="D128" s="94">
        <f t="array" ref="D128">SUM(($B$1=(C_A02x!$B$5:$B$1000))*('By region'!$M128=(C_A02x!$C$5:$C$1000))*(C_A02x!E$5:E$1000)*$L128)+SUM(($C$1=(C_A02x!$B$5:$B$1000))*('By region'!$M128=(C_A02x!$C$5:$C$1000))*(C_A02x!E$5:E$1000)*$L128)+SUM(($D$1=(C_A02x!$B$5:$B$1000))*('By region'!$M128=(C_A02x!$C$5:$C$1000))*(C_A02x!E$5:E$1000)*$L128)</f>
        <v>308.06233590165198</v>
      </c>
      <c r="E128" s="94">
        <f t="array" ref="E128">SUM(($B$1=(C_A02x!$B$5:$B$1000))*('By region'!$M128=(C_A02x!$C$5:$C$1000))*(C_A02x!F$5:F$1000)*$L128)+SUM(($C$1=(C_A02x!$B$5:$B$1000))*('By region'!$M128=(C_A02x!$C$5:$C$1000))*(C_A02x!F$5:F$1000)*$L128)+SUM(($D$1=(C_A02x!$B$5:$B$1000))*('By region'!$M128=(C_A02x!$C$5:$C$1000))*(C_A02x!F$5:F$1000)*$L128)</f>
        <v>352.33447938453202</v>
      </c>
      <c r="F128" s="94">
        <f t="array" ref="F128">SUM(($B$1=(C_A02x!$B$5:$B$1000))*('By region'!$M128=(C_A02x!$C$5:$C$1000))*(C_A02x!G$5:G$1000)*$L128)+SUM(($C$1=(C_A02x!$B$5:$B$1000))*('By region'!$M128=(C_A02x!$C$5:$C$1000))*(C_A02x!G$5:G$1000)*$L128)+SUM(($D$1=(C_A02x!$B$5:$B$1000))*('By region'!$M128=(C_A02x!$C$5:$C$1000))*(C_A02x!G$5:G$1000)*$L128)</f>
        <v>415.693497227752</v>
      </c>
      <c r="G128" s="94">
        <f t="array" ref="G128">SUM(($B$1=(C_A02x!$B$5:$B$1000))*('By region'!$M128=(C_A02x!$C$5:$C$1000))*(C_A02x!H$5:H$1000)*$L128)+SUM(($C$1=(C_A02x!$B$5:$B$1000))*('By region'!$M128=(C_A02x!$C$5:$C$1000))*(C_A02x!H$5:H$1000)*$L128)+SUM(($D$1=(C_A02x!$B$5:$B$1000))*('By region'!$M128=(C_A02x!$C$5:$C$1000))*(C_A02x!H$5:H$1000)*$L128)</f>
        <v>474.13128586112202</v>
      </c>
      <c r="H128" s="94">
        <f t="array" ref="H128">SUM(($B$1=(C_A02x!$B$5:$B$1000))*('By region'!$M128=(C_A02x!$C$5:$C$1000))*(C_A02x!I$5:I$1000)*$L128)+SUM(($C$1=(C_A02x!$B$5:$B$1000))*('By region'!$M128=(C_A02x!$C$5:$C$1000))*(C_A02x!I$5:I$1000)*$L128)+SUM(($D$1=(C_A02x!$B$5:$B$1000))*('By region'!$M128=(C_A02x!$C$5:$C$1000))*(C_A02x!I$5:I$1000)*$L128)</f>
        <v>532.56907449449204</v>
      </c>
      <c r="I128" s="94">
        <f t="array" ref="I128">SUM(($B$1=(C_A02x!$B$5:$B$1000))*('By region'!$M128=(C_A02x!$C$5:$C$1000))*(C_A02x!J$5:J$1000)*$L128)+SUM(($C$1=(C_A02x!$B$5:$B$1000))*('By region'!$M128=(C_A02x!$C$5:$C$1000))*(C_A02x!J$5:J$1000)*$L128)+SUM(($D$1=(C_A02x!$B$5:$B$1000))*('By region'!$M128=(C_A02x!$C$5:$C$1000))*(C_A02x!J$5:J$1000)*$L128)</f>
        <v>591.00686312786195</v>
      </c>
      <c r="J128" s="94">
        <f t="array" ref="J128">SUM(($B$1=(C_A02x!$B$5:$B$1000))*('By region'!$M128=(C_A02x!$C$5:$C$1000))*(C_A02x!K$5:K$1000)*$L128)+SUM(($C$1=(C_A02x!$B$5:$B$1000))*('By region'!$M128=(C_A02x!$C$5:$C$1000))*(C_A02x!K$5:K$1000)*$L128)+SUM(($D$1=(C_A02x!$B$5:$B$1000))*('By region'!$M128=(C_A02x!$C$5:$C$1000))*(C_A02x!K$5:K$1000)*$L128)</f>
        <v>478.01565156393099</v>
      </c>
      <c r="K128" s="94">
        <f t="array" ref="K128">SUM(($B$1=(C_A02x!$B$5:$B$1000))*('By region'!$M128=(C_A02x!$C$5:$C$1000))*(C_A02x!L$5:L$1000)*$L128)+SUM(($C$1=(C_A02x!$B$5:$B$1000))*('By region'!$M128=(C_A02x!$C$5:$C$1000))*(C_A02x!L$5:L$1000)*$L128)+SUM(($D$1=(C_A02x!$B$5:$B$1000))*('By region'!$M128=(C_A02x!$C$5:$C$1000))*(C_A02x!L$5:L$1000)*$L128)</f>
        <v>324.20721239460102</v>
      </c>
      <c r="L128" s="355">
        <v>1</v>
      </c>
      <c r="M128" s="21" t="s">
        <v>568</v>
      </c>
      <c r="N128" s="295"/>
      <c r="O128" s="295"/>
    </row>
    <row r="129" spans="2:15" s="354" customFormat="1" x14ac:dyDescent="0.2">
      <c r="B129" s="73" t="s">
        <v>21</v>
      </c>
      <c r="C129" s="94">
        <f t="array" ref="C129">SUM(($B$1=(C_A02x!$B$5:$B$1000))*('By region'!$M129=(C_A02x!$C$5:$C$1000))*(C_A02x!D$5:D$1000)*$L129)+SUM(($C$1=(C_A02x!$B$5:$B$1000))*('By region'!$M129=(C_A02x!$C$5:$C$1000))*(C_A02x!D$5:D$1000)*$L129)+SUM(($D$1=(C_A02x!$B$5:$B$1000))*('By region'!$M129=(C_A02x!$C$5:$C$1000))*(C_A02x!D$5:D$1000)*$L129)</f>
        <v>0.317945592</v>
      </c>
      <c r="D129" s="94">
        <f t="array" ref="D129">SUM(($B$1=(C_A02x!$B$5:$B$1000))*('By region'!$M129=(C_A02x!$C$5:$C$1000))*(C_A02x!E$5:E$1000)*$L129)+SUM(($C$1=(C_A02x!$B$5:$B$1000))*('By region'!$M129=(C_A02x!$C$5:$C$1000))*(C_A02x!E$5:E$1000)*$L129)+SUM(($D$1=(C_A02x!$B$5:$B$1000))*('By region'!$M129=(C_A02x!$C$5:$C$1000))*(C_A02x!E$5:E$1000)*$L129)</f>
        <v>0.48635694816800001</v>
      </c>
      <c r="E129" s="94">
        <f t="array" ref="E129">SUM(($B$1=(C_A02x!$B$5:$B$1000))*('By region'!$M129=(C_A02x!$C$5:$C$1000))*(C_A02x!F$5:F$1000)*$L129)+SUM(($C$1=(C_A02x!$B$5:$B$1000))*('By region'!$M129=(C_A02x!$C$5:$C$1000))*(C_A02x!F$5:F$1000)*$L129)+SUM(($D$1=(C_A02x!$B$5:$B$1000))*('By region'!$M129=(C_A02x!$C$5:$C$1000))*(C_A02x!F$5:F$1000)*$L129)</f>
        <v>0.50241599999999997</v>
      </c>
      <c r="F129" s="94">
        <f t="array" ref="F129">SUM(($B$1=(C_A02x!$B$5:$B$1000))*('By region'!$M129=(C_A02x!$C$5:$C$1000))*(C_A02x!G$5:G$1000)*$L129)+SUM(($C$1=(C_A02x!$B$5:$B$1000))*('By region'!$M129=(C_A02x!$C$5:$C$1000))*(C_A02x!G$5:G$1000)*$L129)+SUM(($D$1=(C_A02x!$B$5:$B$1000))*('By region'!$M129=(C_A02x!$C$5:$C$1000))*(C_A02x!G$5:G$1000)*$L129)</f>
        <v>0.50241599999999997</v>
      </c>
      <c r="G129" s="94">
        <f t="array" ref="G129">SUM(($B$1=(C_A02x!$B$5:$B$1000))*('By region'!$M129=(C_A02x!$C$5:$C$1000))*(C_A02x!H$5:H$1000)*$L129)+SUM(($C$1=(C_A02x!$B$5:$B$1000))*('By region'!$M129=(C_A02x!$C$5:$C$1000))*(C_A02x!H$5:H$1000)*$L129)+SUM(($D$1=(C_A02x!$B$5:$B$1000))*('By region'!$M129=(C_A02x!$C$5:$C$1000))*(C_A02x!H$5:H$1000)*$L129)</f>
        <v>0.50241599999999997</v>
      </c>
      <c r="H129" s="94">
        <f t="array" ref="H129">SUM(($B$1=(C_A02x!$B$5:$B$1000))*('By region'!$M129=(C_A02x!$C$5:$C$1000))*(C_A02x!I$5:I$1000)*$L129)+SUM(($C$1=(C_A02x!$B$5:$B$1000))*('By region'!$M129=(C_A02x!$C$5:$C$1000))*(C_A02x!I$5:I$1000)*$L129)+SUM(($D$1=(C_A02x!$B$5:$B$1000))*('By region'!$M129=(C_A02x!$C$5:$C$1000))*(C_A02x!I$5:I$1000)*$L129)</f>
        <v>0.50241599999999997</v>
      </c>
      <c r="I129" s="94">
        <f t="array" ref="I129">SUM(($B$1=(C_A02x!$B$5:$B$1000))*('By region'!$M129=(C_A02x!$C$5:$C$1000))*(C_A02x!J$5:J$1000)*$L129)+SUM(($C$1=(C_A02x!$B$5:$B$1000))*('By region'!$M129=(C_A02x!$C$5:$C$1000))*(C_A02x!J$5:J$1000)*$L129)+SUM(($D$1=(C_A02x!$B$5:$B$1000))*('By region'!$M129=(C_A02x!$C$5:$C$1000))*(C_A02x!J$5:J$1000)*$L129)</f>
        <v>0.50241599999999997</v>
      </c>
      <c r="J129" s="94">
        <f t="array" ref="J129">SUM(($B$1=(C_A02x!$B$5:$B$1000))*('By region'!$M129=(C_A02x!$C$5:$C$1000))*(C_A02x!K$5:K$1000)*$L129)+SUM(($C$1=(C_A02x!$B$5:$B$1000))*('By region'!$M129=(C_A02x!$C$5:$C$1000))*(C_A02x!K$5:K$1000)*$L129)+SUM(($D$1=(C_A02x!$B$5:$B$1000))*('By region'!$M129=(C_A02x!$C$5:$C$1000))*(C_A02x!K$5:K$1000)*$L129)</f>
        <v>0.50241599999999997</v>
      </c>
      <c r="K129" s="94">
        <f t="array" ref="K129">SUM(($B$1=(C_A02x!$B$5:$B$1000))*('By region'!$M129=(C_A02x!$C$5:$C$1000))*(C_A02x!L$5:L$1000)*$L129)+SUM(($C$1=(C_A02x!$B$5:$B$1000))*('By region'!$M129=(C_A02x!$C$5:$C$1000))*(C_A02x!L$5:L$1000)*$L129)+SUM(($D$1=(C_A02x!$B$5:$B$1000))*('By region'!$M129=(C_A02x!$C$5:$C$1000))*(C_A02x!L$5:L$1000)*$L129)</f>
        <v>0.50241599999999997</v>
      </c>
      <c r="L129" s="355">
        <v>1</v>
      </c>
      <c r="M129" s="21" t="s">
        <v>291</v>
      </c>
      <c r="O129" s="295"/>
    </row>
    <row r="130" spans="2:15" s="354" customFormat="1" x14ac:dyDescent="0.2">
      <c r="B130" s="73" t="s">
        <v>23</v>
      </c>
      <c r="C130" s="94">
        <f t="array" ref="C130">SUM(($B$1=(C_A02x!$B$5:$B$1000))*('By region'!$M130=(C_A02x!$C$5:$C$1000))*(C_A02x!D$5:D$1000)*$L130)+SUM(($C$1=(C_A02x!$B$5:$B$1000))*('By region'!$M130=(C_A02x!$C$5:$C$1000))*(C_A02x!D$5:D$1000)*$L130)+SUM(($D$1=(C_A02x!$B$5:$B$1000))*('By region'!$M130=(C_A02x!$C$5:$C$1000))*(C_A02x!D$5:D$1000)*$L130)</f>
        <v>186.88679999999999</v>
      </c>
      <c r="D130" s="94">
        <f t="array" ref="D130">SUM(($B$1=(C_A02x!$B$5:$B$1000))*('By region'!$M130=(C_A02x!$C$5:$C$1000))*(C_A02x!E$5:E$1000)*$L130)+SUM(($C$1=(C_A02x!$B$5:$B$1000))*('By region'!$M130=(C_A02x!$C$5:$C$1000))*(C_A02x!E$5:E$1000)*$L130)+SUM(($D$1=(C_A02x!$B$5:$B$1000))*('By region'!$M130=(C_A02x!$C$5:$C$1000))*(C_A02x!E$5:E$1000)*$L130)</f>
        <v>161.681385142501</v>
      </c>
      <c r="E130" s="94">
        <f t="array" ref="E130">SUM(($B$1=(C_A02x!$B$5:$B$1000))*('By region'!$M130=(C_A02x!$C$5:$C$1000))*(C_A02x!F$5:F$1000)*$L130)+SUM(($C$1=(C_A02x!$B$5:$B$1000))*('By region'!$M130=(C_A02x!$C$5:$C$1000))*(C_A02x!F$5:F$1000)*$L130)+SUM(($D$1=(C_A02x!$B$5:$B$1000))*('By region'!$M130=(C_A02x!$C$5:$C$1000))*(C_A02x!F$5:F$1000)*$L130)</f>
        <v>189.64482710919501</v>
      </c>
      <c r="F130" s="94">
        <f t="array" ref="F130">SUM(($B$1=(C_A02x!$B$5:$B$1000))*('By region'!$M130=(C_A02x!$C$5:$C$1000))*(C_A02x!G$5:G$1000)*$L130)+SUM(($C$1=(C_A02x!$B$5:$B$1000))*('By region'!$M130=(C_A02x!$C$5:$C$1000))*(C_A02x!G$5:G$1000)*$L130)+SUM(($D$1=(C_A02x!$B$5:$B$1000))*('By region'!$M130=(C_A02x!$C$5:$C$1000))*(C_A02x!G$5:G$1000)*$L130)</f>
        <v>70.101291595744996</v>
      </c>
      <c r="G130" s="94">
        <f t="array" ref="G130">SUM(($B$1=(C_A02x!$B$5:$B$1000))*('By region'!$M130=(C_A02x!$C$5:$C$1000))*(C_A02x!H$5:H$1000)*$L130)+SUM(($C$1=(C_A02x!$B$5:$B$1000))*('By region'!$M130=(C_A02x!$C$5:$C$1000))*(C_A02x!H$5:H$1000)*$L130)+SUM(($D$1=(C_A02x!$B$5:$B$1000))*('By region'!$M130=(C_A02x!$C$5:$C$1000))*(C_A02x!H$5:H$1000)*$L130)</f>
        <v>183.658375355988</v>
      </c>
      <c r="H130" s="94">
        <f t="array" ref="H130">SUM(($B$1=(C_A02x!$B$5:$B$1000))*('By region'!$M130=(C_A02x!$C$5:$C$1000))*(C_A02x!I$5:I$1000)*$L130)+SUM(($C$1=(C_A02x!$B$5:$B$1000))*('By region'!$M130=(C_A02x!$C$5:$C$1000))*(C_A02x!I$5:I$1000)*$L130)+SUM(($D$1=(C_A02x!$B$5:$B$1000))*('By region'!$M130=(C_A02x!$C$5:$C$1000))*(C_A02x!I$5:I$1000)*$L130)</f>
        <v>207.33632894704499</v>
      </c>
      <c r="I130" s="94">
        <f t="array" ref="I130">SUM(($B$1=(C_A02x!$B$5:$B$1000))*('By region'!$M130=(C_A02x!$C$5:$C$1000))*(C_A02x!J$5:J$1000)*$L130)+SUM(($C$1=(C_A02x!$B$5:$B$1000))*('By region'!$M130=(C_A02x!$C$5:$C$1000))*(C_A02x!J$5:J$1000)*$L130)+SUM(($D$1=(C_A02x!$B$5:$B$1000))*('By region'!$M130=(C_A02x!$C$5:$C$1000))*(C_A02x!J$5:J$1000)*$L130)</f>
        <v>207.336328947044</v>
      </c>
      <c r="J130" s="94">
        <f t="array" ref="J130">SUM(($B$1=(C_A02x!$B$5:$B$1000))*('By region'!$M130=(C_A02x!$C$5:$C$1000))*(C_A02x!K$5:K$1000)*$L130)+SUM(($C$1=(C_A02x!$B$5:$B$1000))*('By region'!$M130=(C_A02x!$C$5:$C$1000))*(C_A02x!K$5:K$1000)*$L130)+SUM(($D$1=(C_A02x!$B$5:$B$1000))*('By region'!$M130=(C_A02x!$C$5:$C$1000))*(C_A02x!K$5:K$1000)*$L130)</f>
        <v>207.33632894704499</v>
      </c>
      <c r="K130" s="94">
        <f t="array" ref="K130">SUM(($B$1=(C_A02x!$B$5:$B$1000))*('By region'!$M130=(C_A02x!$C$5:$C$1000))*(C_A02x!L$5:L$1000)*$L130)+SUM(($C$1=(C_A02x!$B$5:$B$1000))*('By region'!$M130=(C_A02x!$C$5:$C$1000))*(C_A02x!L$5:L$1000)*$L130)+SUM(($D$1=(C_A02x!$B$5:$B$1000))*('By region'!$M130=(C_A02x!$C$5:$C$1000))*(C_A02x!L$5:L$1000)*$L130)</f>
        <v>207.33632894704499</v>
      </c>
      <c r="L130" s="355">
        <v>1</v>
      </c>
      <c r="M130" s="21" t="s">
        <v>51</v>
      </c>
      <c r="O130" s="295"/>
    </row>
    <row r="131" spans="2:15" s="354" customFormat="1" x14ac:dyDescent="0.2">
      <c r="B131" s="73" t="s">
        <v>25</v>
      </c>
      <c r="C131" s="94">
        <f t="array" ref="C131">SUM(($B$1=(C_A02x!$B$5:$B$1000))*('By region'!$M131=(C_A02x!$C$5:$C$1000))*(C_A02x!D$5:D$1000)*$L131)+SUM(($C$1=(C_A02x!$B$5:$B$1000))*('By region'!$M131=(C_A02x!$C$5:$C$1000))*(C_A02x!D$5:D$1000)*$L131)+SUM(($D$1=(C_A02x!$B$5:$B$1000))*('By region'!$M131=(C_A02x!$C$5:$C$1000))*(C_A02x!D$5:D$1000)*$L131)</f>
        <v>3.6333920879999999</v>
      </c>
      <c r="D131" s="94">
        <f t="array" ref="D131">SUM(($B$1=(C_A02x!$B$5:$B$1000))*('By region'!$M131=(C_A02x!$C$5:$C$1000))*(C_A02x!E$5:E$1000)*$L131)+SUM(($C$1=(C_A02x!$B$5:$B$1000))*('By region'!$M131=(C_A02x!$C$5:$C$1000))*(C_A02x!E$5:E$1000)*$L131)+SUM(($D$1=(C_A02x!$B$5:$B$1000))*('By region'!$M131=(C_A02x!$C$5:$C$1000))*(C_A02x!E$5:E$1000)*$L131)</f>
        <v>5.1565782960000002</v>
      </c>
      <c r="E131" s="94">
        <f t="array" ref="E131">SUM(($B$1=(C_A02x!$B$5:$B$1000))*('By region'!$M131=(C_A02x!$C$5:$C$1000))*(C_A02x!F$5:F$1000)*$L131)+SUM(($C$1=(C_A02x!$B$5:$B$1000))*('By region'!$M131=(C_A02x!$C$5:$C$1000))*(C_A02x!F$5:F$1000)*$L131)+SUM(($D$1=(C_A02x!$B$5:$B$1000))*('By region'!$M131=(C_A02x!$C$5:$C$1000))*(C_A02x!F$5:F$1000)*$L131)</f>
        <v>4.4009645040000001</v>
      </c>
      <c r="F131" s="94">
        <f t="array" ref="F131">SUM(($B$1=(C_A02x!$B$5:$B$1000))*('By region'!$M131=(C_A02x!$C$5:$C$1000))*(C_A02x!G$5:G$1000)*$L131)+SUM(($C$1=(C_A02x!$B$5:$B$1000))*('By region'!$M131=(C_A02x!$C$5:$C$1000))*(C_A02x!G$5:G$1000)*$L131)+SUM(($D$1=(C_A02x!$B$5:$B$1000))*('By region'!$M131=(C_A02x!$C$5:$C$1000))*(C_A02x!G$5:G$1000)*$L131)</f>
        <v>3.7318500000000001</v>
      </c>
      <c r="G131" s="94">
        <f t="array" ref="G131">SUM(($B$1=(C_A02x!$B$5:$B$1000))*('By region'!$M131=(C_A02x!$C$5:$C$1000))*(C_A02x!H$5:H$1000)*$L131)+SUM(($C$1=(C_A02x!$B$5:$B$1000))*('By region'!$M131=(C_A02x!$C$5:$C$1000))*(C_A02x!H$5:H$1000)*$L131)+SUM(($D$1=(C_A02x!$B$5:$B$1000))*('By region'!$M131=(C_A02x!$C$5:$C$1000))*(C_A02x!H$5:H$1000)*$L131)</f>
        <v>3.4470000000000001</v>
      </c>
      <c r="H131" s="94">
        <f t="array" ref="H131">SUM(($B$1=(C_A02x!$B$5:$B$1000))*('By region'!$M131=(C_A02x!$C$5:$C$1000))*(C_A02x!I$5:I$1000)*$L131)+SUM(($C$1=(C_A02x!$B$5:$B$1000))*('By region'!$M131=(C_A02x!$C$5:$C$1000))*(C_A02x!I$5:I$1000)*$L131)+SUM(($D$1=(C_A02x!$B$5:$B$1000))*('By region'!$M131=(C_A02x!$C$5:$C$1000))*(C_A02x!I$5:I$1000)*$L131)</f>
        <v>3.16215</v>
      </c>
      <c r="I131" s="94">
        <f t="array" ref="I131">SUM(($B$1=(C_A02x!$B$5:$B$1000))*('By region'!$M131=(C_A02x!$C$5:$C$1000))*(C_A02x!J$5:J$1000)*$L131)+SUM(($C$1=(C_A02x!$B$5:$B$1000))*('By region'!$M131=(C_A02x!$C$5:$C$1000))*(C_A02x!J$5:J$1000)*$L131)+SUM(($D$1=(C_A02x!$B$5:$B$1000))*('By region'!$M131=(C_A02x!$C$5:$C$1000))*(C_A02x!J$5:J$1000)*$L131)</f>
        <v>12.130384712598</v>
      </c>
      <c r="J131" s="94">
        <f t="array" ref="J131">SUM(($B$1=(C_A02x!$B$5:$B$1000))*('By region'!$M131=(C_A02x!$C$5:$C$1000))*(C_A02x!K$5:K$1000)*$L131)+SUM(($C$1=(C_A02x!$B$5:$B$1000))*('By region'!$M131=(C_A02x!$C$5:$C$1000))*(C_A02x!K$5:K$1000)*$L131)+SUM(($D$1=(C_A02x!$B$5:$B$1000))*('By region'!$M131=(C_A02x!$C$5:$C$1000))*(C_A02x!K$5:K$1000)*$L131)</f>
        <v>32.386523410896999</v>
      </c>
      <c r="K131" s="94">
        <f t="array" ref="K131">SUM(($B$1=(C_A02x!$B$5:$B$1000))*('By region'!$M131=(C_A02x!$C$5:$C$1000))*(C_A02x!L$5:L$1000)*$L131)+SUM(($C$1=(C_A02x!$B$5:$B$1000))*('By region'!$M131=(C_A02x!$C$5:$C$1000))*(C_A02x!L$5:L$1000)*$L131)+SUM(($D$1=(C_A02x!$B$5:$B$1000))*('By region'!$M131=(C_A02x!$C$5:$C$1000))*(C_A02x!L$5:L$1000)*$L131)</f>
        <v>73.546411073276005</v>
      </c>
      <c r="L131" s="355">
        <v>1</v>
      </c>
      <c r="M131" s="21" t="s">
        <v>293</v>
      </c>
      <c r="O131" s="295"/>
    </row>
    <row r="132" spans="2:15" s="354" customFormat="1" x14ac:dyDescent="0.2">
      <c r="B132" s="73" t="s">
        <v>26</v>
      </c>
      <c r="C132" s="94">
        <f t="array" ref="C132">SUM(($B$1=(C_A02x!$B$5:$B$1000))*('By region'!$M132=(C_A02x!$C$5:$C$1000))*(C_A02x!D$5:D$1000)*$L132)+SUM(($C$1=(C_A02x!$B$5:$B$1000))*('By region'!$M132=(C_A02x!$C$5:$C$1000))*(C_A02x!D$5:D$1000)*$L132)+SUM(($D$1=(C_A02x!$B$5:$B$1000))*('By region'!$M132=(C_A02x!$C$5:$C$1000))*(C_A02x!D$5:D$1000)*$L132)</f>
        <v>0</v>
      </c>
      <c r="D132" s="94">
        <f t="array" ref="D132">SUM(($B$1=(C_A02x!$B$5:$B$1000))*('By region'!$M132=(C_A02x!$C$5:$C$1000))*(C_A02x!E$5:E$1000)*$L132)+SUM(($C$1=(C_A02x!$B$5:$B$1000))*('By region'!$M132=(C_A02x!$C$5:$C$1000))*(C_A02x!E$5:E$1000)*$L132)+SUM(($D$1=(C_A02x!$B$5:$B$1000))*('By region'!$M132=(C_A02x!$C$5:$C$1000))*(C_A02x!E$5:E$1000)*$L132)</f>
        <v>0</v>
      </c>
      <c r="E132" s="94">
        <f t="array" ref="E132">SUM(($B$1=(C_A02x!$B$5:$B$1000))*('By region'!$M132=(C_A02x!$C$5:$C$1000))*(C_A02x!F$5:F$1000)*$L132)+SUM(($C$1=(C_A02x!$B$5:$B$1000))*('By region'!$M132=(C_A02x!$C$5:$C$1000))*(C_A02x!F$5:F$1000)*$L132)+SUM(($D$1=(C_A02x!$B$5:$B$1000))*('By region'!$M132=(C_A02x!$C$5:$C$1000))*(C_A02x!F$5:F$1000)*$L132)</f>
        <v>0</v>
      </c>
      <c r="F132" s="94">
        <f t="array" ref="F132">SUM(($B$1=(C_A02x!$B$5:$B$1000))*('By region'!$M132=(C_A02x!$C$5:$C$1000))*(C_A02x!G$5:G$1000)*$L132)+SUM(($C$1=(C_A02x!$B$5:$B$1000))*('By region'!$M132=(C_A02x!$C$5:$C$1000))*(C_A02x!G$5:G$1000)*$L132)+SUM(($D$1=(C_A02x!$B$5:$B$1000))*('By region'!$M132=(C_A02x!$C$5:$C$1000))*(C_A02x!G$5:G$1000)*$L132)</f>
        <v>0</v>
      </c>
      <c r="G132" s="94">
        <f t="array" ref="G132">SUM(($B$1=(C_A02x!$B$5:$B$1000))*('By region'!$M132=(C_A02x!$C$5:$C$1000))*(C_A02x!H$5:H$1000)*$L132)+SUM(($C$1=(C_A02x!$B$5:$B$1000))*('By region'!$M132=(C_A02x!$C$5:$C$1000))*(C_A02x!H$5:H$1000)*$L132)+SUM(($D$1=(C_A02x!$B$5:$B$1000))*('By region'!$M132=(C_A02x!$C$5:$C$1000))*(C_A02x!H$5:H$1000)*$L132)</f>
        <v>0</v>
      </c>
      <c r="H132" s="94">
        <f t="array" ref="H132">SUM(($B$1=(C_A02x!$B$5:$B$1000))*('By region'!$M132=(C_A02x!$C$5:$C$1000))*(C_A02x!I$5:I$1000)*$L132)+SUM(($C$1=(C_A02x!$B$5:$B$1000))*('By region'!$M132=(C_A02x!$C$5:$C$1000))*(C_A02x!I$5:I$1000)*$L132)+SUM(($D$1=(C_A02x!$B$5:$B$1000))*('By region'!$M132=(C_A02x!$C$5:$C$1000))*(C_A02x!I$5:I$1000)*$L132)</f>
        <v>0</v>
      </c>
      <c r="I132" s="94">
        <f t="array" ref="I132">SUM(($B$1=(C_A02x!$B$5:$B$1000))*('By region'!$M132=(C_A02x!$C$5:$C$1000))*(C_A02x!J$5:J$1000)*$L132)+SUM(($C$1=(C_A02x!$B$5:$B$1000))*('By region'!$M132=(C_A02x!$C$5:$C$1000))*(C_A02x!J$5:J$1000)*$L132)+SUM(($D$1=(C_A02x!$B$5:$B$1000))*('By region'!$M132=(C_A02x!$C$5:$C$1000))*(C_A02x!J$5:J$1000)*$L132)</f>
        <v>0</v>
      </c>
      <c r="J132" s="94">
        <f t="array" ref="J132">SUM(($B$1=(C_A02x!$B$5:$B$1000))*('By region'!$M132=(C_A02x!$C$5:$C$1000))*(C_A02x!K$5:K$1000)*$L132)+SUM(($C$1=(C_A02x!$B$5:$B$1000))*('By region'!$M132=(C_A02x!$C$5:$C$1000))*(C_A02x!K$5:K$1000)*$L132)+SUM(($D$1=(C_A02x!$B$5:$B$1000))*('By region'!$M132=(C_A02x!$C$5:$C$1000))*(C_A02x!K$5:K$1000)*$L132)</f>
        <v>0</v>
      </c>
      <c r="K132" s="94">
        <f t="array" ref="K132">SUM(($B$1=(C_A02x!$B$5:$B$1000))*('By region'!$M132=(C_A02x!$C$5:$C$1000))*(C_A02x!L$5:L$1000)*$L132)+SUM(($C$1=(C_A02x!$B$5:$B$1000))*('By region'!$M132=(C_A02x!$C$5:$C$1000))*(C_A02x!L$5:L$1000)*$L132)+SUM(($D$1=(C_A02x!$B$5:$B$1000))*('By region'!$M132=(C_A02x!$C$5:$C$1000))*(C_A02x!L$5:L$1000)*$L132)</f>
        <v>0</v>
      </c>
      <c r="L132" s="355">
        <v>1</v>
      </c>
      <c r="M132" s="21" t="s">
        <v>295</v>
      </c>
      <c r="O132" s="295"/>
    </row>
    <row r="133" spans="2:15" s="354" customFormat="1" x14ac:dyDescent="0.2">
      <c r="B133" s="73" t="s">
        <v>27</v>
      </c>
      <c r="C133" s="94">
        <f t="array" ref="C133">SUM(($B$1=(C_A02x!$B$5:$B$1000))*('By region'!$M133=(C_A02x!$C$5:$C$1000))*(C_A02x!D$5:D$1000)*$L133)+SUM(($C$1=(C_A02x!$B$5:$B$1000))*('By region'!$M133=(C_A02x!$C$5:$C$1000))*(C_A02x!D$5:D$1000)*$L133)+SUM(($D$1=(C_A02x!$B$5:$B$1000))*('By region'!$M133=(C_A02x!$C$5:$C$1000))*(C_A02x!D$5:D$1000)*$L133)</f>
        <v>19.224</v>
      </c>
      <c r="D133" s="94">
        <f t="array" ref="D133">SUM(($B$1=(C_A02x!$B$5:$B$1000))*('By region'!$M133=(C_A02x!$C$5:$C$1000))*(C_A02x!E$5:E$1000)*$L133)+SUM(($C$1=(C_A02x!$B$5:$B$1000))*('By region'!$M133=(C_A02x!$C$5:$C$1000))*(C_A02x!E$5:E$1000)*$L133)+SUM(($D$1=(C_A02x!$B$5:$B$1000))*('By region'!$M133=(C_A02x!$C$5:$C$1000))*(C_A02x!E$5:E$1000)*$L133)</f>
        <v>23.368734087764</v>
      </c>
      <c r="E133" s="94">
        <f t="array" ref="E133">SUM(($B$1=(C_A02x!$B$5:$B$1000))*('By region'!$M133=(C_A02x!$C$5:$C$1000))*(C_A02x!F$5:F$1000)*$L133)+SUM(($C$1=(C_A02x!$B$5:$B$1000))*('By region'!$M133=(C_A02x!$C$5:$C$1000))*(C_A02x!F$5:F$1000)*$L133)+SUM(($D$1=(C_A02x!$B$5:$B$1000))*('By region'!$M133=(C_A02x!$C$5:$C$1000))*(C_A02x!F$5:F$1000)*$L133)</f>
        <v>37.095537812322</v>
      </c>
      <c r="F133" s="94">
        <f t="array" ref="F133">SUM(($B$1=(C_A02x!$B$5:$B$1000))*('By region'!$M133=(C_A02x!$C$5:$C$1000))*(C_A02x!G$5:G$1000)*$L133)+SUM(($C$1=(C_A02x!$B$5:$B$1000))*('By region'!$M133=(C_A02x!$C$5:$C$1000))*(C_A02x!G$5:G$1000)*$L133)+SUM(($D$1=(C_A02x!$B$5:$B$1000))*('By region'!$M133=(C_A02x!$C$5:$C$1000))*(C_A02x!G$5:G$1000)*$L133)</f>
        <v>67.173133393721002</v>
      </c>
      <c r="G133" s="94">
        <f t="array" ref="G133">SUM(($B$1=(C_A02x!$B$5:$B$1000))*('By region'!$M133=(C_A02x!$C$5:$C$1000))*(C_A02x!H$5:H$1000)*$L133)+SUM(($C$1=(C_A02x!$B$5:$B$1000))*('By region'!$M133=(C_A02x!$C$5:$C$1000))*(C_A02x!H$5:H$1000)*$L133)+SUM(($D$1=(C_A02x!$B$5:$B$1000))*('By region'!$M133=(C_A02x!$C$5:$C$1000))*(C_A02x!H$5:H$1000)*$L133)</f>
        <v>129.49107839999999</v>
      </c>
      <c r="H133" s="94">
        <f t="array" ref="H133">SUM(($B$1=(C_A02x!$B$5:$B$1000))*('By region'!$M133=(C_A02x!$C$5:$C$1000))*(C_A02x!I$5:I$1000)*$L133)+SUM(($C$1=(C_A02x!$B$5:$B$1000))*('By region'!$M133=(C_A02x!$C$5:$C$1000))*(C_A02x!I$5:I$1000)*$L133)+SUM(($D$1=(C_A02x!$B$5:$B$1000))*('By region'!$M133=(C_A02x!$C$5:$C$1000))*(C_A02x!I$5:I$1000)*$L133)</f>
        <v>137.16994536000001</v>
      </c>
      <c r="I133" s="94">
        <f t="array" ref="I133">SUM(($B$1=(C_A02x!$B$5:$B$1000))*('By region'!$M133=(C_A02x!$C$5:$C$1000))*(C_A02x!J$5:J$1000)*$L133)+SUM(($C$1=(C_A02x!$B$5:$B$1000))*('By region'!$M133=(C_A02x!$C$5:$C$1000))*(C_A02x!J$5:J$1000)*$L133)+SUM(($D$1=(C_A02x!$B$5:$B$1000))*('By region'!$M133=(C_A02x!$C$5:$C$1000))*(C_A02x!J$5:J$1000)*$L133)</f>
        <v>144.84881232000001</v>
      </c>
      <c r="J133" s="94">
        <f t="array" ref="J133">SUM(($B$1=(C_A02x!$B$5:$B$1000))*('By region'!$M133=(C_A02x!$C$5:$C$1000))*(C_A02x!K$5:K$1000)*$L133)+SUM(($C$1=(C_A02x!$B$5:$B$1000))*('By region'!$M133=(C_A02x!$C$5:$C$1000))*(C_A02x!K$5:K$1000)*$L133)+SUM(($D$1=(C_A02x!$B$5:$B$1000))*('By region'!$M133=(C_A02x!$C$5:$C$1000))*(C_A02x!K$5:K$1000)*$L133)</f>
        <v>152.52767928</v>
      </c>
      <c r="K133" s="94">
        <f t="array" ref="K133">SUM(($B$1=(C_A02x!$B$5:$B$1000))*('By region'!$M133=(C_A02x!$C$5:$C$1000))*(C_A02x!L$5:L$1000)*$L133)+SUM(($C$1=(C_A02x!$B$5:$B$1000))*('By region'!$M133=(C_A02x!$C$5:$C$1000))*(C_A02x!L$5:L$1000)*$L133)+SUM(($D$1=(C_A02x!$B$5:$B$1000))*('By region'!$M133=(C_A02x!$C$5:$C$1000))*(C_A02x!L$5:L$1000)*$L133)</f>
        <v>125.57758376679401</v>
      </c>
      <c r="L133" s="355">
        <v>1</v>
      </c>
      <c r="M133" s="21" t="s">
        <v>294</v>
      </c>
      <c r="O133" s="295"/>
    </row>
    <row r="134" spans="2:15" s="354" customFormat="1" x14ac:dyDescent="0.2">
      <c r="B134" s="73" t="s">
        <v>585</v>
      </c>
      <c r="C134" s="94">
        <f t="array" ref="C134">SUM(($B$1=(C_A02x!$B$5:$B$1000))*('By region'!$M134=(C_A02x!$C$5:$C$1000))*(C_A02x!D$5:D$1000)*$L134)+SUM(($C$1=(C_A02x!$B$5:$B$1000))*('By region'!$M134=(C_A02x!$C$5:$C$1000))*(C_A02x!D$5:D$1000)*$L134)+SUM(($D$1=(C_A02x!$B$5:$B$1000))*('By region'!$M134=(C_A02x!$C$5:$C$1000))*(C_A02x!D$5:D$1000)*$L134)</f>
        <v>0</v>
      </c>
      <c r="D134" s="94">
        <f t="array" ref="D134">SUM(($B$1=(C_A02x!$B$5:$B$1000))*('By region'!$M134=(C_A02x!$C$5:$C$1000))*(C_A02x!E$5:E$1000)*$L134)+SUM(($C$1=(C_A02x!$B$5:$B$1000))*('By region'!$M134=(C_A02x!$C$5:$C$1000))*(C_A02x!E$5:E$1000)*$L134)+SUM(($D$1=(C_A02x!$B$5:$B$1000))*('By region'!$M134=(C_A02x!$C$5:$C$1000))*(C_A02x!E$5:E$1000)*$L134)</f>
        <v>-9.6232648339200004</v>
      </c>
      <c r="E134" s="94">
        <f t="array" ref="E134">SUM(($B$1=(C_A02x!$B$5:$B$1000))*('By region'!$M134=(C_A02x!$C$5:$C$1000))*(C_A02x!F$5:F$1000)*$L134)+SUM(($C$1=(C_A02x!$B$5:$B$1000))*('By region'!$M134=(C_A02x!$C$5:$C$1000))*(C_A02x!F$5:F$1000)*$L134)+SUM(($D$1=(C_A02x!$B$5:$B$1000))*('By region'!$M134=(C_A02x!$C$5:$C$1000))*(C_A02x!F$5:F$1000)*$L134)</f>
        <v>-103.77425112647499</v>
      </c>
      <c r="F134" s="94">
        <f t="array" ref="F134">SUM(($B$1=(C_A02x!$B$5:$B$1000))*('By region'!$M134=(C_A02x!$C$5:$C$1000))*(C_A02x!G$5:G$1000)*$L134)+SUM(($C$1=(C_A02x!$B$5:$B$1000))*('By region'!$M134=(C_A02x!$C$5:$C$1000))*(C_A02x!G$5:G$1000)*$L134)+SUM(($D$1=(C_A02x!$B$5:$B$1000))*('By region'!$M134=(C_A02x!$C$5:$C$1000))*(C_A02x!G$5:G$1000)*$L134)</f>
        <v>-115.73812225773</v>
      </c>
      <c r="G134" s="94">
        <f t="array" ref="G134">SUM(($B$1=(C_A02x!$B$5:$B$1000))*('By region'!$M134=(C_A02x!$C$5:$C$1000))*(C_A02x!H$5:H$1000)*$L134)+SUM(($C$1=(C_A02x!$B$5:$B$1000))*('By region'!$M134=(C_A02x!$C$5:$C$1000))*(C_A02x!H$5:H$1000)*$L134)+SUM(($D$1=(C_A02x!$B$5:$B$1000))*('By region'!$M134=(C_A02x!$C$5:$C$1000))*(C_A02x!H$5:H$1000)*$L134)</f>
        <v>-153.87043079512401</v>
      </c>
      <c r="H134" s="94">
        <f t="array" ref="H134">SUM(($B$1=(C_A02x!$B$5:$B$1000))*('By region'!$M134=(C_A02x!$C$5:$C$1000))*(C_A02x!I$5:I$1000)*$L134)+SUM(($C$1=(C_A02x!$B$5:$B$1000))*('By region'!$M134=(C_A02x!$C$5:$C$1000))*(C_A02x!I$5:I$1000)*$L134)+SUM(($D$1=(C_A02x!$B$5:$B$1000))*('By region'!$M134=(C_A02x!$C$5:$C$1000))*(C_A02x!I$5:I$1000)*$L134)</f>
        <v>-213.19481643552899</v>
      </c>
      <c r="I134" s="94">
        <f t="array" ref="I134">SUM(($B$1=(C_A02x!$B$5:$B$1000))*('By region'!$M134=(C_A02x!$C$5:$C$1000))*(C_A02x!J$5:J$1000)*$L134)+SUM(($C$1=(C_A02x!$B$5:$B$1000))*('By region'!$M134=(C_A02x!$C$5:$C$1000))*(C_A02x!J$5:J$1000)*$L134)+SUM(($D$1=(C_A02x!$B$5:$B$1000))*('By region'!$M134=(C_A02x!$C$5:$C$1000))*(C_A02x!J$5:J$1000)*$L134)</f>
        <v>-289.51087253749699</v>
      </c>
      <c r="J134" s="94">
        <f t="array" ref="J134">SUM(($B$1=(C_A02x!$B$5:$B$1000))*('By region'!$M134=(C_A02x!$C$5:$C$1000))*(C_A02x!K$5:K$1000)*$L134)+SUM(($C$1=(C_A02x!$B$5:$B$1000))*('By region'!$M134=(C_A02x!$C$5:$C$1000))*(C_A02x!K$5:K$1000)*$L134)+SUM(($D$1=(C_A02x!$B$5:$B$1000))*('By region'!$M134=(C_A02x!$C$5:$C$1000))*(C_A02x!K$5:K$1000)*$L134)</f>
        <v>0</v>
      </c>
      <c r="K134" s="94">
        <f t="array" ref="K134">SUM(($B$1=(C_A02x!$B$5:$B$1000))*('By region'!$M134=(C_A02x!$C$5:$C$1000))*(C_A02x!L$5:L$1000)*$L134)+SUM(($C$1=(C_A02x!$B$5:$B$1000))*('By region'!$M134=(C_A02x!$C$5:$C$1000))*(C_A02x!L$5:L$1000)*$L134)+SUM(($D$1=(C_A02x!$B$5:$B$1000))*('By region'!$M134=(C_A02x!$C$5:$C$1000))*(C_A02x!L$5:L$1000)*$L134)</f>
        <v>0</v>
      </c>
      <c r="L134" s="14">
        <v>-1</v>
      </c>
      <c r="M134" s="21" t="s">
        <v>569</v>
      </c>
      <c r="O134" s="295"/>
    </row>
    <row r="135" spans="2:15" s="354" customFormat="1" x14ac:dyDescent="0.2">
      <c r="B135" s="73" t="s">
        <v>584</v>
      </c>
      <c r="C135" s="94">
        <f t="array" ref="C135">SUM(($B$1=(C_A02x!$B$5:$B$1000))*('By region'!$M135=(C_A02x!$C$5:$C$1000))*(C_A02x!D$5:D$1000)*$L135)+SUM(($C$1=(C_A02x!$B$5:$B$1000))*('By region'!$M135=(C_A02x!$C$5:$C$1000))*(C_A02x!D$5:D$1000)*$L135)+SUM(($D$1=(C_A02x!$B$5:$B$1000))*('By region'!$M135=(C_A02x!$C$5:$C$1000))*(C_A02x!D$5:D$1000)*$L135)</f>
        <v>-1380.64</v>
      </c>
      <c r="D135" s="94">
        <f t="array" ref="D135">SUM(($B$1=(C_A02x!$B$5:$B$1000))*('By region'!$M135=(C_A02x!$C$5:$C$1000))*(C_A02x!E$5:E$1000)*$L135)+SUM(($C$1=(C_A02x!$B$5:$B$1000))*('By region'!$M135=(C_A02x!$C$5:$C$1000))*(C_A02x!E$5:E$1000)*$L135)+SUM(($D$1=(C_A02x!$B$5:$B$1000))*('By region'!$M135=(C_A02x!$C$5:$C$1000))*(C_A02x!E$5:E$1000)*$L135)</f>
        <v>-1199.25488670196</v>
      </c>
      <c r="E135" s="94">
        <f t="array" ref="E135">SUM(($B$1=(C_A02x!$B$5:$B$1000))*('By region'!$M135=(C_A02x!$C$5:$C$1000))*(C_A02x!F$5:F$1000)*$L135)+SUM(($C$1=(C_A02x!$B$5:$B$1000))*('By region'!$M135=(C_A02x!$C$5:$C$1000))*(C_A02x!F$5:F$1000)*$L135)+SUM(($D$1=(C_A02x!$B$5:$B$1000))*('By region'!$M135=(C_A02x!$C$5:$C$1000))*(C_A02x!F$5:F$1000)*$L135)</f>
        <v>-2016.717193308886</v>
      </c>
      <c r="F135" s="94">
        <f t="array" ref="F135">SUM(($B$1=(C_A02x!$B$5:$B$1000))*('By region'!$M135=(C_A02x!$C$5:$C$1000))*(C_A02x!G$5:G$1000)*$L135)+SUM(($C$1=(C_A02x!$B$5:$B$1000))*('By region'!$M135=(C_A02x!$C$5:$C$1000))*(C_A02x!G$5:G$1000)*$L135)+SUM(($D$1=(C_A02x!$B$5:$B$1000))*('By region'!$M135=(C_A02x!$C$5:$C$1000))*(C_A02x!G$5:G$1000)*$L135)</f>
        <v>-1997.9388637808181</v>
      </c>
      <c r="G135" s="94">
        <f t="array" ref="G135">SUM(($B$1=(C_A02x!$B$5:$B$1000))*('By region'!$M135=(C_A02x!$C$5:$C$1000))*(C_A02x!H$5:H$1000)*$L135)+SUM(($C$1=(C_A02x!$B$5:$B$1000))*('By region'!$M135=(C_A02x!$C$5:$C$1000))*(C_A02x!H$5:H$1000)*$L135)+SUM(($D$1=(C_A02x!$B$5:$B$1000))*('By region'!$M135=(C_A02x!$C$5:$C$1000))*(C_A02x!H$5:H$1000)*$L135)</f>
        <v>-1427.7859194996979</v>
      </c>
      <c r="H135" s="94">
        <f t="array" ref="H135">SUM(($B$1=(C_A02x!$B$5:$B$1000))*('By region'!$M135=(C_A02x!$C$5:$C$1000))*(C_A02x!I$5:I$1000)*$L135)+SUM(($C$1=(C_A02x!$B$5:$B$1000))*('By region'!$M135=(C_A02x!$C$5:$C$1000))*(C_A02x!I$5:I$1000)*$L135)+SUM(($D$1=(C_A02x!$B$5:$B$1000))*('By region'!$M135=(C_A02x!$C$5:$C$1000))*(C_A02x!I$5:I$1000)*$L135)</f>
        <v>-1776.7130974718921</v>
      </c>
      <c r="I135" s="94">
        <f t="array" ref="I135">SUM(($B$1=(C_A02x!$B$5:$B$1000))*('By region'!$M135=(C_A02x!$C$5:$C$1000))*(C_A02x!J$5:J$1000)*$L135)+SUM(($C$1=(C_A02x!$B$5:$B$1000))*('By region'!$M135=(C_A02x!$C$5:$C$1000))*(C_A02x!J$5:J$1000)*$L135)+SUM(($D$1=(C_A02x!$B$5:$B$1000))*('By region'!$M135=(C_A02x!$C$5:$C$1000))*(C_A02x!J$5:J$1000)*$L135)</f>
        <v>-902.32213275095501</v>
      </c>
      <c r="J135" s="94">
        <f t="array" ref="J135">SUM(($B$1=(C_A02x!$B$5:$B$1000))*('By region'!$M135=(C_A02x!$C$5:$C$1000))*(C_A02x!K$5:K$1000)*$L135)+SUM(($C$1=(C_A02x!$B$5:$B$1000))*('By region'!$M135=(C_A02x!$C$5:$C$1000))*(C_A02x!K$5:K$1000)*$L135)+SUM(($D$1=(C_A02x!$B$5:$B$1000))*('By region'!$M135=(C_A02x!$C$5:$C$1000))*(C_A02x!K$5:K$1000)*$L135)</f>
        <v>-690.32</v>
      </c>
      <c r="K135" s="94">
        <f t="array" ref="K135">SUM(($B$1=(C_A02x!$B$5:$B$1000))*('By region'!$M135=(C_A02x!$C$5:$C$1000))*(C_A02x!L$5:L$1000)*$L135)+SUM(($C$1=(C_A02x!$B$5:$B$1000))*('By region'!$M135=(C_A02x!$C$5:$C$1000))*(C_A02x!L$5:L$1000)*$L135)+SUM(($D$1=(C_A02x!$B$5:$B$1000))*('By region'!$M135=(C_A02x!$C$5:$C$1000))*(C_A02x!L$5:L$1000)*$L135)</f>
        <v>-690.32</v>
      </c>
      <c r="L135" s="14">
        <v>-1</v>
      </c>
      <c r="M135" s="21" t="s">
        <v>570</v>
      </c>
      <c r="O135" s="295"/>
    </row>
    <row r="136" spans="2:15" s="354" customFormat="1" x14ac:dyDescent="0.2">
      <c r="B136" s="73" t="s">
        <v>583</v>
      </c>
      <c r="C136" s="94">
        <f t="array" ref="C136">SUM(($B$1=(C_A02x!$B$5:$B$1000))*('By region'!$M136=(C_A02x!$C$5:$C$1000))*(C_A02x!D$5:D$1000)*$L136)+SUM(($C$1=(C_A02x!$B$5:$B$1000))*('By region'!$M136=(C_A02x!$C$5:$C$1000))*(C_A02x!D$5:D$1000)*$L136)+SUM(($D$1=(C_A02x!$B$5:$B$1000))*('By region'!$M136=(C_A02x!$C$5:$C$1000))*(C_A02x!D$5:D$1000)*$L136)</f>
        <v>-180.63993495452499</v>
      </c>
      <c r="D136" s="94">
        <f t="array" ref="D136">SUM(($B$1=(C_A02x!$B$5:$B$1000))*('By region'!$M136=(C_A02x!$C$5:$C$1000))*(C_A02x!E$5:E$1000)*$L136)+SUM(($C$1=(C_A02x!$B$5:$B$1000))*('By region'!$M136=(C_A02x!$C$5:$C$1000))*(C_A02x!E$5:E$1000)*$L136)+SUM(($D$1=(C_A02x!$B$5:$B$1000))*('By region'!$M136=(C_A02x!$C$5:$C$1000))*(C_A02x!E$5:E$1000)*$L136)</f>
        <v>-10.418034</v>
      </c>
      <c r="E136" s="94">
        <f t="array" ref="E136">SUM(($B$1=(C_A02x!$B$5:$B$1000))*('By region'!$M136=(C_A02x!$C$5:$C$1000))*(C_A02x!F$5:F$1000)*$L136)+SUM(($C$1=(C_A02x!$B$5:$B$1000))*('By region'!$M136=(C_A02x!$C$5:$C$1000))*(C_A02x!F$5:F$1000)*$L136)+SUM(($D$1=(C_A02x!$B$5:$B$1000))*('By region'!$M136=(C_A02x!$C$5:$C$1000))*(C_A02x!F$5:F$1000)*$L136)</f>
        <v>-10.418034</v>
      </c>
      <c r="F136" s="94">
        <f t="array" ref="F136">SUM(($B$1=(C_A02x!$B$5:$B$1000))*('By region'!$M136=(C_A02x!$C$5:$C$1000))*(C_A02x!G$5:G$1000)*$L136)+SUM(($C$1=(C_A02x!$B$5:$B$1000))*('By region'!$M136=(C_A02x!$C$5:$C$1000))*(C_A02x!G$5:G$1000)*$L136)+SUM(($D$1=(C_A02x!$B$5:$B$1000))*('By region'!$M136=(C_A02x!$C$5:$C$1000))*(C_A02x!G$5:G$1000)*$L136)</f>
        <v>-9.7167458571429997</v>
      </c>
      <c r="G136" s="94">
        <f t="array" ref="G136">SUM(($B$1=(C_A02x!$B$5:$B$1000))*('By region'!$M136=(C_A02x!$C$5:$C$1000))*(C_A02x!H$5:H$1000)*$L136)+SUM(($C$1=(C_A02x!$B$5:$B$1000))*('By region'!$M136=(C_A02x!$C$5:$C$1000))*(C_A02x!H$5:H$1000)*$L136)+SUM(($D$1=(C_A02x!$B$5:$B$1000))*('By region'!$M136=(C_A02x!$C$5:$C$1000))*(C_A02x!H$5:H$1000)*$L136)</f>
        <v>-10.841077880254</v>
      </c>
      <c r="H136" s="94">
        <f t="array" ref="H136">SUM(($B$1=(C_A02x!$B$5:$B$1000))*('By region'!$M136=(C_A02x!$C$5:$C$1000))*(C_A02x!I$5:I$1000)*$L136)+SUM(($C$1=(C_A02x!$B$5:$B$1000))*('By region'!$M136=(C_A02x!$C$5:$C$1000))*(C_A02x!I$5:I$1000)*$L136)+SUM(($D$1=(C_A02x!$B$5:$B$1000))*('By region'!$M136=(C_A02x!$C$5:$C$1000))*(C_A02x!I$5:I$1000)*$L136)</f>
        <v>-28.827073151507001</v>
      </c>
      <c r="I136" s="94">
        <f t="array" ref="I136">SUM(($B$1=(C_A02x!$B$5:$B$1000))*('By region'!$M136=(C_A02x!$C$5:$C$1000))*(C_A02x!J$5:J$1000)*$L136)+SUM(($C$1=(C_A02x!$B$5:$B$1000))*('By region'!$M136=(C_A02x!$C$5:$C$1000))*(C_A02x!J$5:J$1000)*$L136)+SUM(($D$1=(C_A02x!$B$5:$B$1000))*('By region'!$M136=(C_A02x!$C$5:$C$1000))*(C_A02x!J$5:J$1000)*$L136)</f>
        <v>-74.422481596796004</v>
      </c>
      <c r="J136" s="94">
        <f t="array" ref="J136">SUM(($B$1=(C_A02x!$B$5:$B$1000))*('By region'!$M136=(C_A02x!$C$5:$C$1000))*(C_A02x!K$5:K$1000)*$L136)+SUM(($C$1=(C_A02x!$B$5:$B$1000))*('By region'!$M136=(C_A02x!$C$5:$C$1000))*(C_A02x!K$5:K$1000)*$L136)+SUM(($D$1=(C_A02x!$B$5:$B$1000))*('By region'!$M136=(C_A02x!$C$5:$C$1000))*(C_A02x!K$5:K$1000)*$L136)</f>
        <v>-172.15413813584399</v>
      </c>
      <c r="K136" s="94">
        <f t="array" ref="K136">SUM(($B$1=(C_A02x!$B$5:$B$1000))*('By region'!$M136=(C_A02x!$C$5:$C$1000))*(C_A02x!L$5:L$1000)*$L136)+SUM(($C$1=(C_A02x!$B$5:$B$1000))*('By region'!$M136=(C_A02x!$C$5:$C$1000))*(C_A02x!L$5:L$1000)*$L136)+SUM(($D$1=(C_A02x!$B$5:$B$1000))*('By region'!$M136=(C_A02x!$C$5:$C$1000))*(C_A02x!L$5:L$1000)*$L136)</f>
        <v>-364.66758401865002</v>
      </c>
      <c r="L136" s="14">
        <v>-1</v>
      </c>
      <c r="M136" s="21" t="s">
        <v>571</v>
      </c>
      <c r="O136" s="295"/>
    </row>
    <row r="137" spans="2:15" s="354" customFormat="1" x14ac:dyDescent="0.2">
      <c r="B137" s="73" t="s">
        <v>581</v>
      </c>
      <c r="C137" s="94">
        <f t="array" ref="C137">SUM(($B$1=(C_A02x!$B$5:$B$1000))*('By region'!$M137=(C_A02x!$C$5:$C$1000))*(C_A02x!D$5:D$1000)*$L137)+SUM(($C$1=(C_A02x!$B$5:$B$1000))*('By region'!$M137=(C_A02x!$C$5:$C$1000))*(C_A02x!D$5:D$1000)*$L137)+SUM(($D$1=(C_A02x!$B$5:$B$1000))*('By region'!$M137=(C_A02x!$C$5:$C$1000))*(C_A02x!D$5:D$1000)*$L137)</f>
        <v>-0.64700000000000002</v>
      </c>
      <c r="D137" s="94">
        <f t="array" ref="D137">SUM(($B$1=(C_A02x!$B$5:$B$1000))*('By region'!$M137=(C_A02x!$C$5:$C$1000))*(C_A02x!E$5:E$1000)*$L137)+SUM(($C$1=(C_A02x!$B$5:$B$1000))*('By region'!$M137=(C_A02x!$C$5:$C$1000))*(C_A02x!E$5:E$1000)*$L137)+SUM(($D$1=(C_A02x!$B$5:$B$1000))*('By region'!$M137=(C_A02x!$C$5:$C$1000))*(C_A02x!E$5:E$1000)*$L137)</f>
        <v>-0.32350000000000001</v>
      </c>
      <c r="E137" s="94">
        <f t="array" ref="E137">SUM(($B$1=(C_A02x!$B$5:$B$1000))*('By region'!$M137=(C_A02x!$C$5:$C$1000))*(C_A02x!F$5:F$1000)*$L137)+SUM(($C$1=(C_A02x!$B$5:$B$1000))*('By region'!$M137=(C_A02x!$C$5:$C$1000))*(C_A02x!F$5:F$1000)*$L137)+SUM(($D$1=(C_A02x!$B$5:$B$1000))*('By region'!$M137=(C_A02x!$C$5:$C$1000))*(C_A02x!F$5:F$1000)*$L137)</f>
        <v>-0.32350000000000001</v>
      </c>
      <c r="F137" s="94">
        <f t="array" ref="F137">SUM(($B$1=(C_A02x!$B$5:$B$1000))*('By region'!$M137=(C_A02x!$C$5:$C$1000))*(C_A02x!G$5:G$1000)*$L137)+SUM(($C$1=(C_A02x!$B$5:$B$1000))*('By region'!$M137=(C_A02x!$C$5:$C$1000))*(C_A02x!G$5:G$1000)*$L137)+SUM(($D$1=(C_A02x!$B$5:$B$1000))*('By region'!$M137=(C_A02x!$C$5:$C$1000))*(C_A02x!G$5:G$1000)*$L137)</f>
        <v>-0.31958333333299999</v>
      </c>
      <c r="G137" s="94">
        <f t="array" ref="G137">SUM(($B$1=(C_A02x!$B$5:$B$1000))*('By region'!$M137=(C_A02x!$C$5:$C$1000))*(C_A02x!H$5:H$1000)*$L137)+SUM(($C$1=(C_A02x!$B$5:$B$1000))*('By region'!$M137=(C_A02x!$C$5:$C$1000))*(C_A02x!H$5:H$1000)*$L137)+SUM(($D$1=(C_A02x!$B$5:$B$1000))*('By region'!$M137=(C_A02x!$C$5:$C$1000))*(C_A02x!H$5:H$1000)*$L137)</f>
        <v>-0.315666666667</v>
      </c>
      <c r="H137" s="94">
        <f t="array" ref="H137">SUM(($B$1=(C_A02x!$B$5:$B$1000))*('By region'!$M137=(C_A02x!$C$5:$C$1000))*(C_A02x!I$5:I$1000)*$L137)+SUM(($C$1=(C_A02x!$B$5:$B$1000))*('By region'!$M137=(C_A02x!$C$5:$C$1000))*(C_A02x!I$5:I$1000)*$L137)+SUM(($D$1=(C_A02x!$B$5:$B$1000))*('By region'!$M137=(C_A02x!$C$5:$C$1000))*(C_A02x!I$5:I$1000)*$L137)</f>
        <v>-0.31175000000000003</v>
      </c>
      <c r="I137" s="94">
        <f t="array" ref="I137">SUM(($B$1=(C_A02x!$B$5:$B$1000))*('By region'!$M137=(C_A02x!$C$5:$C$1000))*(C_A02x!J$5:J$1000)*$L137)+SUM(($C$1=(C_A02x!$B$5:$B$1000))*('By region'!$M137=(C_A02x!$C$5:$C$1000))*(C_A02x!J$5:J$1000)*$L137)+SUM(($D$1=(C_A02x!$B$5:$B$1000))*('By region'!$M137=(C_A02x!$C$5:$C$1000))*(C_A02x!J$5:J$1000)*$L137)</f>
        <v>-0.307833333333</v>
      </c>
      <c r="J137" s="94">
        <f t="array" ref="J137">SUM(($B$1=(C_A02x!$B$5:$B$1000))*('By region'!$M137=(C_A02x!$C$5:$C$1000))*(C_A02x!K$5:K$1000)*$L137)+SUM(($C$1=(C_A02x!$B$5:$B$1000))*('By region'!$M137=(C_A02x!$C$5:$C$1000))*(C_A02x!K$5:K$1000)*$L137)+SUM(($D$1=(C_A02x!$B$5:$B$1000))*('By region'!$M137=(C_A02x!$C$5:$C$1000))*(C_A02x!K$5:K$1000)*$L137)</f>
        <v>-0.30391666666700001</v>
      </c>
      <c r="K137" s="94">
        <f t="array" ref="K137">SUM(($B$1=(C_A02x!$B$5:$B$1000))*('By region'!$M137=(C_A02x!$C$5:$C$1000))*(C_A02x!L$5:L$1000)*$L137)+SUM(($C$1=(C_A02x!$B$5:$B$1000))*('By region'!$M137=(C_A02x!$C$5:$C$1000))*(C_A02x!L$5:L$1000)*$L137)+SUM(($D$1=(C_A02x!$B$5:$B$1000))*('By region'!$M137=(C_A02x!$C$5:$C$1000))*(C_A02x!L$5:L$1000)*$L137)</f>
        <v>-0.3</v>
      </c>
      <c r="L137" s="14">
        <v>-1</v>
      </c>
      <c r="M137" s="21" t="s">
        <v>572</v>
      </c>
      <c r="O137" s="295"/>
    </row>
    <row r="138" spans="2:15" s="354" customFormat="1" x14ac:dyDescent="0.2">
      <c r="B138" s="73" t="s">
        <v>582</v>
      </c>
      <c r="C138" s="94">
        <f t="array" ref="C138">SUM(($B$1=(C_A02x!$B$5:$B$1000))*('By region'!$M138=(C_A02x!$C$5:$C$1000))*(C_A02x!D$5:D$1000)*$L138)+SUM(($C$1=(C_A02x!$B$5:$B$1000))*('By region'!$M138=(C_A02x!$C$5:$C$1000))*(C_A02x!D$5:D$1000)*$L138)+SUM(($D$1=(C_A02x!$B$5:$B$1000))*('By region'!$M138=(C_A02x!$C$5:$C$1000))*(C_A02x!D$5:D$1000)*$L138)</f>
        <v>-1.1000000000000001</v>
      </c>
      <c r="D138" s="94">
        <f t="array" ref="D138">SUM(($B$1=(C_A02x!$B$5:$B$1000))*('By region'!$M138=(C_A02x!$C$5:$C$1000))*(C_A02x!E$5:E$1000)*$L138)+SUM(($C$1=(C_A02x!$B$5:$B$1000))*('By region'!$M138=(C_A02x!$C$5:$C$1000))*(C_A02x!E$5:E$1000)*$L138)+SUM(($D$1=(C_A02x!$B$5:$B$1000))*('By region'!$M138=(C_A02x!$C$5:$C$1000))*(C_A02x!E$5:E$1000)*$L138)</f>
        <v>-403.05568034510202</v>
      </c>
      <c r="E138" s="94">
        <f t="array" ref="E138">SUM(($B$1=(C_A02x!$B$5:$B$1000))*('By region'!$M138=(C_A02x!$C$5:$C$1000))*(C_A02x!F$5:F$1000)*$L138)+SUM(($C$1=(C_A02x!$B$5:$B$1000))*('By region'!$M138=(C_A02x!$C$5:$C$1000))*(C_A02x!F$5:F$1000)*$L138)+SUM(($D$1=(C_A02x!$B$5:$B$1000))*('By region'!$M138=(C_A02x!$C$5:$C$1000))*(C_A02x!F$5:F$1000)*$L138)</f>
        <v>-458.841942590766</v>
      </c>
      <c r="F138" s="94">
        <f t="array" ref="F138">SUM(($B$1=(C_A02x!$B$5:$B$1000))*('By region'!$M138=(C_A02x!$C$5:$C$1000))*(C_A02x!G$5:G$1000)*$L138)+SUM(($C$1=(C_A02x!$B$5:$B$1000))*('By region'!$M138=(C_A02x!$C$5:$C$1000))*(C_A02x!G$5:G$1000)*$L138)+SUM(($D$1=(C_A02x!$B$5:$B$1000))*('By region'!$M138=(C_A02x!$C$5:$C$1000))*(C_A02x!G$5:G$1000)*$L138)</f>
        <v>-358.56185849834799</v>
      </c>
      <c r="G138" s="94">
        <f t="array" ref="G138">SUM(($B$1=(C_A02x!$B$5:$B$1000))*('By region'!$M138=(C_A02x!$C$5:$C$1000))*(C_A02x!H$5:H$1000)*$L138)+SUM(($C$1=(C_A02x!$B$5:$B$1000))*('By region'!$M138=(C_A02x!$C$5:$C$1000))*(C_A02x!H$5:H$1000)*$L138)+SUM(($D$1=(C_A02x!$B$5:$B$1000))*('By region'!$M138=(C_A02x!$C$5:$C$1000))*(C_A02x!H$5:H$1000)*$L138)</f>
        <v>-611.63535242291698</v>
      </c>
      <c r="H138" s="94">
        <f t="array" ref="H138">SUM(($B$1=(C_A02x!$B$5:$B$1000))*('By region'!$M138=(C_A02x!$C$5:$C$1000))*(C_A02x!I$5:I$1000)*$L138)+SUM(($C$1=(C_A02x!$B$5:$B$1000))*('By region'!$M138=(C_A02x!$C$5:$C$1000))*(C_A02x!I$5:I$1000)*$L138)+SUM(($D$1=(C_A02x!$B$5:$B$1000))*('By region'!$M138=(C_A02x!$C$5:$C$1000))*(C_A02x!I$5:I$1000)*$L138)</f>
        <v>-560.43011771039096</v>
      </c>
      <c r="I138" s="94">
        <f t="array" ref="I138">SUM(($B$1=(C_A02x!$B$5:$B$1000))*('By region'!$M138=(C_A02x!$C$5:$C$1000))*(C_A02x!J$5:J$1000)*$L138)+SUM(($C$1=(C_A02x!$B$5:$B$1000))*('By region'!$M138=(C_A02x!$C$5:$C$1000))*(C_A02x!J$5:J$1000)*$L138)+SUM(($D$1=(C_A02x!$B$5:$B$1000))*('By region'!$M138=(C_A02x!$C$5:$C$1000))*(C_A02x!J$5:J$1000)*$L138)</f>
        <v>-420.57374880817599</v>
      </c>
      <c r="J138" s="94">
        <f t="array" ref="J138">SUM(($B$1=(C_A02x!$B$5:$B$1000))*('By region'!$M138=(C_A02x!$C$5:$C$1000))*(C_A02x!K$5:K$1000)*$L138)+SUM(($C$1=(C_A02x!$B$5:$B$1000))*('By region'!$M138=(C_A02x!$C$5:$C$1000))*(C_A02x!K$5:K$1000)*$L138)+SUM(($D$1=(C_A02x!$B$5:$B$1000))*('By region'!$M138=(C_A02x!$C$5:$C$1000))*(C_A02x!K$5:K$1000)*$L138)</f>
        <v>-329.58142694469899</v>
      </c>
      <c r="K138" s="94">
        <f t="array" ref="K138">SUM(($B$1=(C_A02x!$B$5:$B$1000))*('By region'!$M138=(C_A02x!$C$5:$C$1000))*(C_A02x!L$5:L$1000)*$L138)+SUM(($C$1=(C_A02x!$B$5:$B$1000))*('By region'!$M138=(C_A02x!$C$5:$C$1000))*(C_A02x!L$5:L$1000)*$L138)+SUM(($D$1=(C_A02x!$B$5:$B$1000))*('By region'!$M138=(C_A02x!$C$5:$C$1000))*(C_A02x!L$5:L$1000)*$L138)</f>
        <v>-243.222553721514</v>
      </c>
      <c r="L138" s="14">
        <v>-1</v>
      </c>
      <c r="M138" s="21" t="s">
        <v>573</v>
      </c>
      <c r="O138" s="295"/>
    </row>
    <row r="139" spans="2:15" s="354" customFormat="1" x14ac:dyDescent="0.2">
      <c r="B139" s="73" t="s">
        <v>593</v>
      </c>
      <c r="C139" s="94">
        <f t="array" ref="C139">SUM(($B$1=(C_A02x!$B$5:$B$1000))*('By region'!$M139=(C_A02x!$C$5:$C$1000))*(C_A02x!D$5:D$1000)*$L139)+SUM(($C$1=(C_A02x!$B$5:$B$1000))*('By region'!$M139=(C_A02x!$C$5:$C$1000))*(C_A02x!D$5:D$1000)*$L139)+SUM(($D$1=(C_A02x!$B$5:$B$1000))*('By region'!$M139=(C_A02x!$C$5:$C$1000))*(C_A02x!D$5:D$1000)*$L139)</f>
        <v>-65.757599999999996</v>
      </c>
      <c r="D139" s="94">
        <f t="array" ref="D139">SUM(($B$1=(C_A02x!$B$5:$B$1000))*('By region'!$M139=(C_A02x!$C$5:$C$1000))*(C_A02x!E$5:E$1000)*$L139)+SUM(($C$1=(C_A02x!$B$5:$B$1000))*('By region'!$M139=(C_A02x!$C$5:$C$1000))*(C_A02x!E$5:E$1000)*$L139)+SUM(($D$1=(C_A02x!$B$5:$B$1000))*('By region'!$M139=(C_A02x!$C$5:$C$1000))*(C_A02x!E$5:E$1000)*$L139)</f>
        <v>-64.266210000000001</v>
      </c>
      <c r="E139" s="94">
        <f t="array" ref="E139">SUM(($B$1=(C_A02x!$B$5:$B$1000))*('By region'!$M139=(C_A02x!$C$5:$C$1000))*(C_A02x!F$5:F$1000)*$L139)+SUM(($C$1=(C_A02x!$B$5:$B$1000))*('By region'!$M139=(C_A02x!$C$5:$C$1000))*(C_A02x!F$5:F$1000)*$L139)+SUM(($D$1=(C_A02x!$B$5:$B$1000))*('By region'!$M139=(C_A02x!$C$5:$C$1000))*(C_A02x!F$5:F$1000)*$L139)</f>
        <v>-64.266210000000001</v>
      </c>
      <c r="F139" s="94">
        <f t="array" ref="F139">SUM(($B$1=(C_A02x!$B$5:$B$1000))*('By region'!$M139=(C_A02x!$C$5:$C$1000))*(C_A02x!G$5:G$1000)*$L139)+SUM(($C$1=(C_A02x!$B$5:$B$1000))*('By region'!$M139=(C_A02x!$C$5:$C$1000))*(C_A02x!G$5:G$1000)*$L139)+SUM(($D$1=(C_A02x!$B$5:$B$1000))*('By region'!$M139=(C_A02x!$C$5:$C$1000))*(C_A02x!G$5:G$1000)*$L139)</f>
        <v>-63.876802499999997</v>
      </c>
      <c r="G139" s="94">
        <f t="array" ref="G139">SUM(($B$1=(C_A02x!$B$5:$B$1000))*('By region'!$M139=(C_A02x!$C$5:$C$1000))*(C_A02x!H$5:H$1000)*$L139)+SUM(($C$1=(C_A02x!$B$5:$B$1000))*('By region'!$M139=(C_A02x!$C$5:$C$1000))*(C_A02x!H$5:H$1000)*$L139)+SUM(($D$1=(C_A02x!$B$5:$B$1000))*('By region'!$M139=(C_A02x!$C$5:$C$1000))*(C_A02x!H$5:H$1000)*$L139)</f>
        <v>-63.487394999999999</v>
      </c>
      <c r="H139" s="94">
        <f t="array" ref="H139">SUM(($B$1=(C_A02x!$B$5:$B$1000))*('By region'!$M139=(C_A02x!$C$5:$C$1000))*(C_A02x!I$5:I$1000)*$L139)+SUM(($C$1=(C_A02x!$B$5:$B$1000))*('By region'!$M139=(C_A02x!$C$5:$C$1000))*(C_A02x!I$5:I$1000)*$L139)+SUM(($D$1=(C_A02x!$B$5:$B$1000))*('By region'!$M139=(C_A02x!$C$5:$C$1000))*(C_A02x!I$5:I$1000)*$L139)</f>
        <v>-64.166849999999997</v>
      </c>
      <c r="I139" s="94">
        <f t="array" ref="I139">SUM(($B$1=(C_A02x!$B$5:$B$1000))*('By region'!$M139=(C_A02x!$C$5:$C$1000))*(C_A02x!J$5:J$1000)*$L139)+SUM(($C$1=(C_A02x!$B$5:$B$1000))*('By region'!$M139=(C_A02x!$C$5:$C$1000))*(C_A02x!J$5:J$1000)*$L139)+SUM(($D$1=(C_A02x!$B$5:$B$1000))*('By region'!$M139=(C_A02x!$C$5:$C$1000))*(C_A02x!J$5:J$1000)*$L139)</f>
        <v>-36.98865</v>
      </c>
      <c r="J139" s="94">
        <f t="array" ref="J139">SUM(($B$1=(C_A02x!$B$5:$B$1000))*('By region'!$M139=(C_A02x!$C$5:$C$1000))*(C_A02x!K$5:K$1000)*$L139)+SUM(($C$1=(C_A02x!$B$5:$B$1000))*('By region'!$M139=(C_A02x!$C$5:$C$1000))*(C_A02x!K$5:K$1000)*$L139)+SUM(($D$1=(C_A02x!$B$5:$B$1000))*('By region'!$M139=(C_A02x!$C$5:$C$1000))*(C_A02x!K$5:K$1000)*$L139)</f>
        <v>-65.525760000000005</v>
      </c>
      <c r="K139" s="94">
        <f t="array" ref="K139">SUM(($B$1=(C_A02x!$B$5:$B$1000))*('By region'!$M139=(C_A02x!$C$5:$C$1000))*(C_A02x!L$5:L$1000)*$L139)+SUM(($C$1=(C_A02x!$B$5:$B$1000))*('By region'!$M139=(C_A02x!$C$5:$C$1000))*(C_A02x!L$5:L$1000)*$L139)+SUM(($D$1=(C_A02x!$B$5:$B$1000))*('By region'!$M139=(C_A02x!$C$5:$C$1000))*(C_A02x!L$5:L$1000)*$L139)</f>
        <v>-36.98865</v>
      </c>
      <c r="L139" s="14">
        <v>-1</v>
      </c>
      <c r="M139" s="21" t="s">
        <v>592</v>
      </c>
      <c r="O139" s="295"/>
    </row>
    <row r="140" spans="2:15" s="354" customFormat="1" x14ac:dyDescent="0.2">
      <c r="B140" s="73" t="s">
        <v>586</v>
      </c>
      <c r="C140" s="94">
        <f t="array" ref="C140">SUM(($B$1=(C_A02x!$B$5:$B$1000))*('By region'!$M140=(C_A02x!$C$5:$C$1000))*(C_A02x!D$5:D$1000)*$L140)+SUM(($C$1=(C_A02x!$B$5:$B$1000))*('By region'!$M140=(C_A02x!$C$5:$C$1000))*(C_A02x!D$5:D$1000)*$L140)+SUM(($D$1=(C_A02x!$B$5:$B$1000))*('By region'!$M140=(C_A02x!$C$5:$C$1000))*(C_A02x!D$5:D$1000)*$L140)</f>
        <v>59.367011765813999</v>
      </c>
      <c r="D140" s="94">
        <f t="array" ref="D140">SUM(($B$1=(C_A02x!$B$5:$B$1000))*('By region'!$M140=(C_A02x!$C$5:$C$1000))*(C_A02x!E$5:E$1000)*$L140)+SUM(($C$1=(C_A02x!$B$5:$B$1000))*('By region'!$M140=(C_A02x!$C$5:$C$1000))*(C_A02x!E$5:E$1000)*$L140)+SUM(($D$1=(C_A02x!$B$5:$B$1000))*('By region'!$M140=(C_A02x!$C$5:$C$1000))*(C_A02x!E$5:E$1000)*$L140)</f>
        <v>51.324555308401003</v>
      </c>
      <c r="E140" s="94">
        <f t="array" ref="E140">SUM(($B$1=(C_A02x!$B$5:$B$1000))*('By region'!$M140=(C_A02x!$C$5:$C$1000))*(C_A02x!F$5:F$1000)*$L140)+SUM(($C$1=(C_A02x!$B$5:$B$1000))*('By region'!$M140=(C_A02x!$C$5:$C$1000))*(C_A02x!F$5:F$1000)*$L140)+SUM(($D$1=(C_A02x!$B$5:$B$1000))*('By region'!$M140=(C_A02x!$C$5:$C$1000))*(C_A02x!F$5:F$1000)*$L140)</f>
        <v>71.738989196386001</v>
      </c>
      <c r="F140" s="94">
        <f t="array" ref="F140">SUM(($B$1=(C_A02x!$B$5:$B$1000))*('By region'!$M140=(C_A02x!$C$5:$C$1000))*(C_A02x!G$5:G$1000)*$L140)+SUM(($C$1=(C_A02x!$B$5:$B$1000))*('By region'!$M140=(C_A02x!$C$5:$C$1000))*(C_A02x!G$5:G$1000)*$L140)+SUM(($D$1=(C_A02x!$B$5:$B$1000))*('By region'!$M140=(C_A02x!$C$5:$C$1000))*(C_A02x!G$5:G$1000)*$L140)</f>
        <v>14.307003755352</v>
      </c>
      <c r="G140" s="94">
        <f t="array" ref="G140">SUM(($B$1=(C_A02x!$B$5:$B$1000))*('By region'!$M140=(C_A02x!$C$5:$C$1000))*(C_A02x!H$5:H$1000)*$L140)+SUM(($C$1=(C_A02x!$B$5:$B$1000))*('By region'!$M140=(C_A02x!$C$5:$C$1000))*(C_A02x!H$5:H$1000)*$L140)+SUM(($D$1=(C_A02x!$B$5:$B$1000))*('By region'!$M140=(C_A02x!$C$5:$C$1000))*(C_A02x!H$5:H$1000)*$L140)</f>
        <v>39.994578679733998</v>
      </c>
      <c r="H140" s="94">
        <f t="array" ref="H140">SUM(($B$1=(C_A02x!$B$5:$B$1000))*('By region'!$M140=(C_A02x!$C$5:$C$1000))*(C_A02x!I$5:I$1000)*$L140)+SUM(($C$1=(C_A02x!$B$5:$B$1000))*('By region'!$M140=(C_A02x!$C$5:$C$1000))*(C_A02x!I$5:I$1000)*$L140)+SUM(($D$1=(C_A02x!$B$5:$B$1000))*('By region'!$M140=(C_A02x!$C$5:$C$1000))*(C_A02x!I$5:I$1000)*$L140)</f>
        <v>17.168404506422</v>
      </c>
      <c r="I140" s="94">
        <f t="array" ref="I140">SUM(($B$1=(C_A02x!$B$5:$B$1000))*('By region'!$M140=(C_A02x!$C$5:$C$1000))*(C_A02x!J$5:J$1000)*$L140)+SUM(($C$1=(C_A02x!$B$5:$B$1000))*('By region'!$M140=(C_A02x!$C$5:$C$1000))*(C_A02x!J$5:J$1000)*$L140)+SUM(($D$1=(C_A02x!$B$5:$B$1000))*('By region'!$M140=(C_A02x!$C$5:$C$1000))*(C_A02x!J$5:J$1000)*$L140)</f>
        <v>18.729168552461001</v>
      </c>
      <c r="J140" s="94">
        <f t="array" ref="J140">SUM(($B$1=(C_A02x!$B$5:$B$1000))*('By region'!$M140=(C_A02x!$C$5:$C$1000))*(C_A02x!K$5:K$1000)*$L140)+SUM(($C$1=(C_A02x!$B$5:$B$1000))*('By region'!$M140=(C_A02x!$C$5:$C$1000))*(C_A02x!K$5:K$1000)*$L140)+SUM(($D$1=(C_A02x!$B$5:$B$1000))*('By region'!$M140=(C_A02x!$C$5:$C$1000))*(C_A02x!K$5:K$1000)*$L140)</f>
        <v>185.22574066000601</v>
      </c>
      <c r="K140" s="94">
        <f t="array" ref="K140">SUM(($B$1=(C_A02x!$B$5:$B$1000))*('By region'!$M140=(C_A02x!$C$5:$C$1000))*(C_A02x!L$5:L$1000)*$L140)+SUM(($C$1=(C_A02x!$B$5:$B$1000))*('By region'!$M140=(C_A02x!$C$5:$C$1000))*(C_A02x!L$5:L$1000)*$L140)+SUM(($D$1=(C_A02x!$B$5:$B$1000))*('By region'!$M140=(C_A02x!$C$5:$C$1000))*(C_A02x!L$5:L$1000)*$L140)</f>
        <v>379.85480721574999</v>
      </c>
      <c r="L140" s="14">
        <v>1</v>
      </c>
      <c r="M140" s="21" t="s">
        <v>574</v>
      </c>
      <c r="N140" s="295"/>
      <c r="O140" s="295"/>
    </row>
    <row r="141" spans="2:15" s="354" customFormat="1" x14ac:dyDescent="0.2">
      <c r="B141" s="73" t="s">
        <v>587</v>
      </c>
      <c r="C141" s="94">
        <f t="array" ref="C141">SUM(($B$1=(C_A02x!$B$5:$B$1000))*('By region'!$M141=(C_A02x!$C$5:$C$1000))*(C_A02x!D$5:D$1000)*$L141)+SUM(($C$1=(C_A02x!$B$5:$B$1000))*('By region'!$M141=(C_A02x!$C$5:$C$1000))*(C_A02x!D$5:D$1000)*$L141)+SUM(($D$1=(C_A02x!$B$5:$B$1000))*('By region'!$M141=(C_A02x!$C$5:$C$1000))*(C_A02x!D$5:D$1000)*$L141)</f>
        <v>3088.65846369459</v>
      </c>
      <c r="D141" s="94">
        <f t="array" ref="D141">SUM(($B$1=(C_A02x!$B$5:$B$1000))*('By region'!$M141=(C_A02x!$C$5:$C$1000))*(C_A02x!E$5:E$1000)*$L141)+SUM(($C$1=(C_A02x!$B$5:$B$1000))*('By region'!$M141=(C_A02x!$C$5:$C$1000))*(C_A02x!E$5:E$1000)*$L141)+SUM(($D$1=(C_A02x!$B$5:$B$1000))*('By region'!$M141=(C_A02x!$C$5:$C$1000))*(C_A02x!E$5:E$1000)*$L141)</f>
        <v>2295.8354636945901</v>
      </c>
      <c r="E141" s="94">
        <f t="array" ref="E141">SUM(($B$1=(C_A02x!$B$5:$B$1000))*('By region'!$M141=(C_A02x!$C$5:$C$1000))*(C_A02x!F$5:F$1000)*$L141)+SUM(($C$1=(C_A02x!$B$5:$B$1000))*('By region'!$M141=(C_A02x!$C$5:$C$1000))*(C_A02x!F$5:F$1000)*$L141)+SUM(($D$1=(C_A02x!$B$5:$B$1000))*('By region'!$M141=(C_A02x!$C$5:$C$1000))*(C_A02x!F$5:F$1000)*$L141)</f>
        <v>2330.1589327871889</v>
      </c>
      <c r="F141" s="94">
        <f t="array" ref="F141">SUM(($B$1=(C_A02x!$B$5:$B$1000))*('By region'!$M141=(C_A02x!$C$5:$C$1000))*(C_A02x!G$5:G$1000)*$L141)+SUM(($C$1=(C_A02x!$B$5:$B$1000))*('By region'!$M141=(C_A02x!$C$5:$C$1000))*(C_A02x!G$5:G$1000)*$L141)+SUM(($D$1=(C_A02x!$B$5:$B$1000))*('By region'!$M141=(C_A02x!$C$5:$C$1000))*(C_A02x!G$5:G$1000)*$L141)</f>
        <v>1119.773005988513</v>
      </c>
      <c r="G141" s="94">
        <f t="array" ref="G141">SUM(($B$1=(C_A02x!$B$5:$B$1000))*('By region'!$M141=(C_A02x!$C$5:$C$1000))*(C_A02x!H$5:H$1000)*$L141)+SUM(($C$1=(C_A02x!$B$5:$B$1000))*('By region'!$M141=(C_A02x!$C$5:$C$1000))*(C_A02x!H$5:H$1000)*$L141)+SUM(($D$1=(C_A02x!$B$5:$B$1000))*('By region'!$M141=(C_A02x!$C$5:$C$1000))*(C_A02x!H$5:H$1000)*$L141)</f>
        <v>1650.6591563061429</v>
      </c>
      <c r="H141" s="94">
        <f t="array" ref="H141">SUM(($B$1=(C_A02x!$B$5:$B$1000))*('By region'!$M141=(C_A02x!$C$5:$C$1000))*(C_A02x!I$5:I$1000)*$L141)+SUM(($C$1=(C_A02x!$B$5:$B$1000))*('By region'!$M141=(C_A02x!$C$5:$C$1000))*(C_A02x!I$5:I$1000)*$L141)+SUM(($D$1=(C_A02x!$B$5:$B$1000))*('By region'!$M141=(C_A02x!$C$5:$C$1000))*(C_A02x!I$5:I$1000)*$L141)</f>
        <v>2817.8008873340141</v>
      </c>
      <c r="I141" s="94">
        <f t="array" ref="I141">SUM(($B$1=(C_A02x!$B$5:$B$1000))*('By region'!$M141=(C_A02x!$C$5:$C$1000))*(C_A02x!J$5:J$1000)*$L141)+SUM(($C$1=(C_A02x!$B$5:$B$1000))*('By region'!$M141=(C_A02x!$C$5:$C$1000))*(C_A02x!J$5:J$1000)*$L141)+SUM(($D$1=(C_A02x!$B$5:$B$1000))*('By region'!$M141=(C_A02x!$C$5:$C$1000))*(C_A02x!J$5:J$1000)*$L141)</f>
        <v>2460.8179237938139</v>
      </c>
      <c r="J141" s="94">
        <f t="array" ref="J141">SUM(($B$1=(C_A02x!$B$5:$B$1000))*('By region'!$M141=(C_A02x!$C$5:$C$1000))*(C_A02x!K$5:K$1000)*$L141)+SUM(($C$1=(C_A02x!$B$5:$B$1000))*('By region'!$M141=(C_A02x!$C$5:$C$1000))*(C_A02x!K$5:K$1000)*$L141)+SUM(($D$1=(C_A02x!$B$5:$B$1000))*('By region'!$M141=(C_A02x!$C$5:$C$1000))*(C_A02x!K$5:K$1000)*$L141)</f>
        <v>2642.3202771771298</v>
      </c>
      <c r="K141" s="94">
        <f t="array" ref="K141">SUM(($B$1=(C_A02x!$B$5:$B$1000))*('By region'!$M141=(C_A02x!$C$5:$C$1000))*(C_A02x!L$5:L$1000)*$L141)+SUM(($C$1=(C_A02x!$B$5:$B$1000))*('By region'!$M141=(C_A02x!$C$5:$C$1000))*(C_A02x!L$5:L$1000)*$L141)+SUM(($D$1=(C_A02x!$B$5:$B$1000))*('By region'!$M141=(C_A02x!$C$5:$C$1000))*(C_A02x!L$5:L$1000)*$L141)</f>
        <v>2709.3697944747282</v>
      </c>
      <c r="L141" s="14">
        <v>1</v>
      </c>
      <c r="M141" s="21" t="s">
        <v>575</v>
      </c>
      <c r="N141" s="295"/>
      <c r="O141" s="295"/>
    </row>
    <row r="142" spans="2:15" s="354" customFormat="1" x14ac:dyDescent="0.2">
      <c r="B142" s="73" t="s">
        <v>588</v>
      </c>
      <c r="C142" s="94">
        <f t="array" ref="C142">SUM(($B$1=(C_A02x!$B$5:$B$1000))*('By region'!$M142=(C_A02x!$C$5:$C$1000))*(C_A02x!D$5:D$1000)*$L142)+SUM(($C$1=(C_A02x!$B$5:$B$1000))*('By region'!$M142=(C_A02x!$C$5:$C$1000))*(C_A02x!D$5:D$1000)*$L142)+SUM(($D$1=(C_A02x!$B$5:$B$1000))*('By region'!$M142=(C_A02x!$C$5:$C$1000))*(C_A02x!D$5:D$1000)*$L142)</f>
        <v>706.98557200000005</v>
      </c>
      <c r="D142" s="94">
        <f t="array" ref="D142">SUM(($B$1=(C_A02x!$B$5:$B$1000))*('By region'!$M142=(C_A02x!$C$5:$C$1000))*(C_A02x!E$5:E$1000)*$L142)+SUM(($C$1=(C_A02x!$B$5:$B$1000))*('By region'!$M142=(C_A02x!$C$5:$C$1000))*(C_A02x!E$5:E$1000)*$L142)+SUM(($D$1=(C_A02x!$B$5:$B$1000))*('By region'!$M142=(C_A02x!$C$5:$C$1000))*(C_A02x!E$5:E$1000)*$L142)</f>
        <v>380.87381060146299</v>
      </c>
      <c r="E142" s="94">
        <f t="array" ref="E142">SUM(($B$1=(C_A02x!$B$5:$B$1000))*('By region'!$M142=(C_A02x!$C$5:$C$1000))*(C_A02x!F$5:F$1000)*$L142)+SUM(($C$1=(C_A02x!$B$5:$B$1000))*('By region'!$M142=(C_A02x!$C$5:$C$1000))*(C_A02x!F$5:F$1000)*$L142)+SUM(($D$1=(C_A02x!$B$5:$B$1000))*('By region'!$M142=(C_A02x!$C$5:$C$1000))*(C_A02x!F$5:F$1000)*$L142)</f>
        <v>355.78766768856599</v>
      </c>
      <c r="F142" s="94">
        <f t="array" ref="F142">SUM(($B$1=(C_A02x!$B$5:$B$1000))*('By region'!$M142=(C_A02x!$C$5:$C$1000))*(C_A02x!G$5:G$1000)*$L142)+SUM(($C$1=(C_A02x!$B$5:$B$1000))*('By region'!$M142=(C_A02x!$C$5:$C$1000))*(C_A02x!G$5:G$1000)*$L142)+SUM(($D$1=(C_A02x!$B$5:$B$1000))*('By region'!$M142=(C_A02x!$C$5:$C$1000))*(C_A02x!G$5:G$1000)*$L142)</f>
        <v>340.51933078233299</v>
      </c>
      <c r="G142" s="94">
        <f t="array" ref="G142">SUM(($B$1=(C_A02x!$B$5:$B$1000))*('By region'!$M142=(C_A02x!$C$5:$C$1000))*(C_A02x!H$5:H$1000)*$L142)+SUM(($C$1=(C_A02x!$B$5:$B$1000))*('By region'!$M142=(C_A02x!$C$5:$C$1000))*(C_A02x!H$5:H$1000)*$L142)+SUM(($D$1=(C_A02x!$B$5:$B$1000))*('By region'!$M142=(C_A02x!$C$5:$C$1000))*(C_A02x!H$5:H$1000)*$L142)</f>
        <v>303.06524514285701</v>
      </c>
      <c r="H142" s="94">
        <f t="array" ref="H142">SUM(($B$1=(C_A02x!$B$5:$B$1000))*('By region'!$M142=(C_A02x!$C$5:$C$1000))*(C_A02x!I$5:I$1000)*$L142)+SUM(($C$1=(C_A02x!$B$5:$B$1000))*('By region'!$M142=(C_A02x!$C$5:$C$1000))*(C_A02x!I$5:I$1000)*$L142)+SUM(($D$1=(C_A02x!$B$5:$B$1000))*('By region'!$M142=(C_A02x!$C$5:$C$1000))*(C_A02x!I$5:I$1000)*$L142)</f>
        <v>277.85147471428598</v>
      </c>
      <c r="I142" s="94">
        <f t="array" ref="I142">SUM(($B$1=(C_A02x!$B$5:$B$1000))*('By region'!$M142=(C_A02x!$C$5:$C$1000))*(C_A02x!J$5:J$1000)*$L142)+SUM(($C$1=(C_A02x!$B$5:$B$1000))*('By region'!$M142=(C_A02x!$C$5:$C$1000))*(C_A02x!J$5:J$1000)*$L142)+SUM(($D$1=(C_A02x!$B$5:$B$1000))*('By region'!$M142=(C_A02x!$C$5:$C$1000))*(C_A02x!J$5:J$1000)*$L142)</f>
        <v>252.63770428571399</v>
      </c>
      <c r="J142" s="94">
        <f t="array" ref="J142">SUM(($B$1=(C_A02x!$B$5:$B$1000))*('By region'!$M142=(C_A02x!$C$5:$C$1000))*(C_A02x!K$5:K$1000)*$L142)+SUM(($C$1=(C_A02x!$B$5:$B$1000))*('By region'!$M142=(C_A02x!$C$5:$C$1000))*(C_A02x!K$5:K$1000)*$L142)+SUM(($D$1=(C_A02x!$B$5:$B$1000))*('By region'!$M142=(C_A02x!$C$5:$C$1000))*(C_A02x!K$5:K$1000)*$L142)</f>
        <v>227.423933857143</v>
      </c>
      <c r="K142" s="94">
        <f t="array" ref="K142">SUM(($B$1=(C_A02x!$B$5:$B$1000))*('By region'!$M142=(C_A02x!$C$5:$C$1000))*(C_A02x!L$5:L$1000)*$L142)+SUM(($C$1=(C_A02x!$B$5:$B$1000))*('By region'!$M142=(C_A02x!$C$5:$C$1000))*(C_A02x!L$5:L$1000)*$L142)+SUM(($D$1=(C_A02x!$B$5:$B$1000))*('By region'!$M142=(C_A02x!$C$5:$C$1000))*(C_A02x!L$5:L$1000)*$L142)</f>
        <v>202.21016342857101</v>
      </c>
      <c r="L142" s="14">
        <v>1</v>
      </c>
      <c r="M142" s="21" t="s">
        <v>576</v>
      </c>
      <c r="N142" s="295"/>
      <c r="O142" s="295"/>
    </row>
    <row r="143" spans="2:15" s="354" customFormat="1" x14ac:dyDescent="0.2">
      <c r="B143" s="73" t="s">
        <v>589</v>
      </c>
      <c r="C143" s="94">
        <f t="array" ref="C143">SUM(($B$1=(C_A02x!$B$5:$B$1000))*('By region'!$M143=(C_A02x!$C$5:$C$1000))*(C_A02x!D$5:D$1000)*$L143)+SUM(($C$1=(C_A02x!$B$5:$B$1000))*('By region'!$M143=(C_A02x!$C$5:$C$1000))*(C_A02x!D$5:D$1000)*$L143)+SUM(($D$1=(C_A02x!$B$5:$B$1000))*('By region'!$M143=(C_A02x!$C$5:$C$1000))*(C_A02x!D$5:D$1000)*$L143)</f>
        <v>102.995455745236</v>
      </c>
      <c r="D143" s="94">
        <f t="array" ref="D143">SUM(($B$1=(C_A02x!$B$5:$B$1000))*('By region'!$M143=(C_A02x!$C$5:$C$1000))*(C_A02x!E$5:E$1000)*$L143)+SUM(($C$1=(C_A02x!$B$5:$B$1000))*('By region'!$M143=(C_A02x!$C$5:$C$1000))*(C_A02x!E$5:E$1000)*$L143)+SUM(($D$1=(C_A02x!$B$5:$B$1000))*('By region'!$M143=(C_A02x!$C$5:$C$1000))*(C_A02x!E$5:E$1000)*$L143)</f>
        <v>2969.4896392253099</v>
      </c>
      <c r="E143" s="94">
        <f t="array" ref="E143">SUM(($B$1=(C_A02x!$B$5:$B$1000))*('By region'!$M143=(C_A02x!$C$5:$C$1000))*(C_A02x!F$5:F$1000)*$L143)+SUM(($C$1=(C_A02x!$B$5:$B$1000))*('By region'!$M143=(C_A02x!$C$5:$C$1000))*(C_A02x!F$5:F$1000)*$L143)+SUM(($D$1=(C_A02x!$B$5:$B$1000))*('By region'!$M143=(C_A02x!$C$5:$C$1000))*(C_A02x!F$5:F$1000)*$L143)</f>
        <v>2514.9010772980801</v>
      </c>
      <c r="F143" s="94">
        <f t="array" ref="F143">SUM(($B$1=(C_A02x!$B$5:$B$1000))*('By region'!$M143=(C_A02x!$C$5:$C$1000))*(C_A02x!G$5:G$1000)*$L143)+SUM(($C$1=(C_A02x!$B$5:$B$1000))*('By region'!$M143=(C_A02x!$C$5:$C$1000))*(C_A02x!G$5:G$1000)*$L143)+SUM(($D$1=(C_A02x!$B$5:$B$1000))*('By region'!$M143=(C_A02x!$C$5:$C$1000))*(C_A02x!G$5:G$1000)*$L143)</f>
        <v>2575.1358946381429</v>
      </c>
      <c r="G143" s="94">
        <f t="array" ref="G143">SUM(($B$1=(C_A02x!$B$5:$B$1000))*('By region'!$M143=(C_A02x!$C$5:$C$1000))*(C_A02x!H$5:H$1000)*$L143)+SUM(($C$1=(C_A02x!$B$5:$B$1000))*('By region'!$M143=(C_A02x!$C$5:$C$1000))*(C_A02x!H$5:H$1000)*$L143)+SUM(($D$1=(C_A02x!$B$5:$B$1000))*('By region'!$M143=(C_A02x!$C$5:$C$1000))*(C_A02x!H$5:H$1000)*$L143)</f>
        <v>2830.2634850420268</v>
      </c>
      <c r="H143" s="94">
        <f t="array" ref="H143">SUM(($B$1=(C_A02x!$B$5:$B$1000))*('By region'!$M143=(C_A02x!$C$5:$C$1000))*(C_A02x!I$5:I$1000)*$L143)+SUM(($C$1=(C_A02x!$B$5:$B$1000))*('By region'!$M143=(C_A02x!$C$5:$C$1000))*(C_A02x!I$5:I$1000)*$L143)+SUM(($D$1=(C_A02x!$B$5:$B$1000))*('By region'!$M143=(C_A02x!$C$5:$C$1000))*(C_A02x!I$5:I$1000)*$L143)</f>
        <v>2628.1152313802099</v>
      </c>
      <c r="I143" s="94">
        <f t="array" ref="I143">SUM(($B$1=(C_A02x!$B$5:$B$1000))*('By region'!$M143=(C_A02x!$C$5:$C$1000))*(C_A02x!J$5:J$1000)*$L143)+SUM(($C$1=(C_A02x!$B$5:$B$1000))*('By region'!$M143=(C_A02x!$C$5:$C$1000))*(C_A02x!J$5:J$1000)*$L143)+SUM(($D$1=(C_A02x!$B$5:$B$1000))*('By region'!$M143=(C_A02x!$C$5:$C$1000))*(C_A02x!J$5:J$1000)*$L143)</f>
        <v>2425.966977718394</v>
      </c>
      <c r="J143" s="94">
        <f t="array" ref="J143">SUM(($B$1=(C_A02x!$B$5:$B$1000))*('By region'!$M143=(C_A02x!$C$5:$C$1000))*(C_A02x!K$5:K$1000)*$L143)+SUM(($C$1=(C_A02x!$B$5:$B$1000))*('By region'!$M143=(C_A02x!$C$5:$C$1000))*(C_A02x!K$5:K$1000)*$L143)+SUM(($D$1=(C_A02x!$B$5:$B$1000))*('By region'!$M143=(C_A02x!$C$5:$C$1000))*(C_A02x!K$5:K$1000)*$L143)</f>
        <v>2223.8187240565671</v>
      </c>
      <c r="K143" s="94">
        <f t="array" ref="K143">SUM(($B$1=(C_A02x!$B$5:$B$1000))*('By region'!$M143=(C_A02x!$C$5:$C$1000))*(C_A02x!L$5:L$1000)*$L143)+SUM(($C$1=(C_A02x!$B$5:$B$1000))*('By region'!$M143=(C_A02x!$C$5:$C$1000))*(C_A02x!L$5:L$1000)*$L143)+SUM(($D$1=(C_A02x!$B$5:$B$1000))*('By region'!$M143=(C_A02x!$C$5:$C$1000))*(C_A02x!L$5:L$1000)*$L143)</f>
        <v>2021.6704703947501</v>
      </c>
      <c r="L143" s="14">
        <v>1</v>
      </c>
      <c r="M143" s="21" t="s">
        <v>577</v>
      </c>
      <c r="N143" s="295"/>
      <c r="O143" s="295"/>
    </row>
    <row r="144" spans="2:15" s="354" customFormat="1" x14ac:dyDescent="0.2">
      <c r="B144" s="73" t="s">
        <v>590</v>
      </c>
      <c r="C144" s="94">
        <f t="array" ref="C144">SUM(($B$1=(C_A02x!$B$5:$B$1000))*('By region'!$M144=(C_A02x!$C$5:$C$1000))*(C_A02x!D$5:D$1000)*$L144)+SUM(($C$1=(C_A02x!$B$5:$B$1000))*('By region'!$M144=(C_A02x!$C$5:$C$1000))*(C_A02x!D$5:D$1000)*$L144)+SUM(($D$1=(C_A02x!$B$5:$B$1000))*('By region'!$M144=(C_A02x!$C$5:$C$1000))*(C_A02x!D$5:D$1000)*$L144)</f>
        <v>3008.3728403924169</v>
      </c>
      <c r="D144" s="94">
        <f t="array" ref="D144">SUM(($B$1=(C_A02x!$B$5:$B$1000))*('By region'!$M144=(C_A02x!$C$5:$C$1000))*(C_A02x!E$5:E$1000)*$L144)+SUM(($C$1=(C_A02x!$B$5:$B$1000))*('By region'!$M144=(C_A02x!$C$5:$C$1000))*(C_A02x!E$5:E$1000)*$L144)+SUM(($D$1=(C_A02x!$B$5:$B$1000))*('By region'!$M144=(C_A02x!$C$5:$C$1000))*(C_A02x!E$5:E$1000)*$L144)</f>
        <v>507.83312953668599</v>
      </c>
      <c r="E144" s="94">
        <f t="array" ref="E144">SUM(($B$1=(C_A02x!$B$5:$B$1000))*('By region'!$M144=(C_A02x!$C$5:$C$1000))*(C_A02x!F$5:F$1000)*$L144)+SUM(($C$1=(C_A02x!$B$5:$B$1000))*('By region'!$M144=(C_A02x!$C$5:$C$1000))*(C_A02x!F$5:F$1000)*$L144)+SUM(($D$1=(C_A02x!$B$5:$B$1000))*('By region'!$M144=(C_A02x!$C$5:$C$1000))*(C_A02x!F$5:F$1000)*$L144)</f>
        <v>862.90216334852505</v>
      </c>
      <c r="F144" s="94">
        <f t="array" ref="F144">SUM(($B$1=(C_A02x!$B$5:$B$1000))*('By region'!$M144=(C_A02x!$C$5:$C$1000))*(C_A02x!G$5:G$1000)*$L144)+SUM(($C$1=(C_A02x!$B$5:$B$1000))*('By region'!$M144=(C_A02x!$C$5:$C$1000))*(C_A02x!G$5:G$1000)*$L144)+SUM(($D$1=(C_A02x!$B$5:$B$1000))*('By region'!$M144=(C_A02x!$C$5:$C$1000))*(C_A02x!G$5:G$1000)*$L144)</f>
        <v>591.55334388791198</v>
      </c>
      <c r="G144" s="94">
        <f t="array" ref="G144">SUM(($B$1=(C_A02x!$B$5:$B$1000))*('By region'!$M144=(C_A02x!$C$5:$C$1000))*(C_A02x!H$5:H$1000)*$L144)+SUM(($C$1=(C_A02x!$B$5:$B$1000))*('By region'!$M144=(C_A02x!$C$5:$C$1000))*(C_A02x!H$5:H$1000)*$L144)+SUM(($D$1=(C_A02x!$B$5:$B$1000))*('By region'!$M144=(C_A02x!$C$5:$C$1000))*(C_A02x!H$5:H$1000)*$L144)</f>
        <v>575.34349095984203</v>
      </c>
      <c r="H144" s="94">
        <f t="array" ref="H144">SUM(($B$1=(C_A02x!$B$5:$B$1000))*('By region'!$M144=(C_A02x!$C$5:$C$1000))*(C_A02x!I$5:I$1000)*$L144)+SUM(($C$1=(C_A02x!$B$5:$B$1000))*('By region'!$M144=(C_A02x!$C$5:$C$1000))*(C_A02x!I$5:I$1000)*$L144)+SUM(($D$1=(C_A02x!$B$5:$B$1000))*('By region'!$M144=(C_A02x!$C$5:$C$1000))*(C_A02x!I$5:I$1000)*$L144)</f>
        <v>547.79322817487196</v>
      </c>
      <c r="I144" s="94">
        <f t="array" ref="I144">SUM(($B$1=(C_A02x!$B$5:$B$1000))*('By region'!$M144=(C_A02x!$C$5:$C$1000))*(C_A02x!J$5:J$1000)*$L144)+SUM(($C$1=(C_A02x!$B$5:$B$1000))*('By region'!$M144=(C_A02x!$C$5:$C$1000))*(C_A02x!J$5:J$1000)*$L144)+SUM(($D$1=(C_A02x!$B$5:$B$1000))*('By region'!$M144=(C_A02x!$C$5:$C$1000))*(C_A02x!J$5:J$1000)*$L144)</f>
        <v>498.32162536695603</v>
      </c>
      <c r="J144" s="94">
        <f t="array" ref="J144">SUM(($B$1=(C_A02x!$B$5:$B$1000))*('By region'!$M144=(C_A02x!$C$5:$C$1000))*(C_A02x!K$5:K$1000)*$L144)+SUM(($C$1=(C_A02x!$B$5:$B$1000))*('By region'!$M144=(C_A02x!$C$5:$C$1000))*(C_A02x!K$5:K$1000)*$L144)+SUM(($D$1=(C_A02x!$B$5:$B$1000))*('By region'!$M144=(C_A02x!$C$5:$C$1000))*(C_A02x!K$5:K$1000)*$L144)</f>
        <v>472.78772872551002</v>
      </c>
      <c r="K144" s="94">
        <f t="array" ref="K144">SUM(($B$1=(C_A02x!$B$5:$B$1000))*('By region'!$M144=(C_A02x!$C$5:$C$1000))*(C_A02x!L$5:L$1000)*$L144)+SUM(($C$1=(C_A02x!$B$5:$B$1000))*('By region'!$M144=(C_A02x!$C$5:$C$1000))*(C_A02x!L$5:L$1000)*$L144)+SUM(($D$1=(C_A02x!$B$5:$B$1000))*('By region'!$M144=(C_A02x!$C$5:$C$1000))*(C_A02x!L$5:L$1000)*$L144)</f>
        <v>507.65255744133799</v>
      </c>
      <c r="L144" s="14">
        <v>1</v>
      </c>
      <c r="M144" s="21" t="s">
        <v>578</v>
      </c>
      <c r="N144" s="295"/>
      <c r="O144" s="295"/>
    </row>
    <row r="145" spans="2:15" s="354" customFormat="1" x14ac:dyDescent="0.2">
      <c r="B145" s="73" t="s">
        <v>594</v>
      </c>
      <c r="C145" s="94">
        <f t="array" ref="C145">SUM(($B$1=(C_A02x!$B$5:$B$1000))*('By region'!$M145=(C_A02x!$C$5:$C$1000))*(C_A02x!D$5:D$1000)*$L145)+SUM(($C$1=(C_A02x!$B$5:$B$1000))*('By region'!$M145=(C_A02x!$C$5:$C$1000))*(C_A02x!D$5:D$1000)*$L145)+SUM(($D$1=(C_A02x!$B$5:$B$1000))*('By region'!$M145=(C_A02x!$C$5:$C$1000))*(C_A02x!D$5:D$1000)*$L145)</f>
        <v>30.668399999999998</v>
      </c>
      <c r="D145" s="94">
        <f t="array" ref="D145">SUM(($B$1=(C_A02x!$B$5:$B$1000))*('By region'!$M145=(C_A02x!$C$5:$C$1000))*(C_A02x!E$5:E$1000)*$L145)+SUM(($C$1=(C_A02x!$B$5:$B$1000))*('By region'!$M145=(C_A02x!$C$5:$C$1000))*(C_A02x!E$5:E$1000)*$L145)+SUM(($D$1=(C_A02x!$B$5:$B$1000))*('By region'!$M145=(C_A02x!$C$5:$C$1000))*(C_A02x!E$5:E$1000)*$L145)</f>
        <v>28.336410000000001</v>
      </c>
      <c r="E145" s="94">
        <f t="array" ref="E145">SUM(($B$1=(C_A02x!$B$5:$B$1000))*('By region'!$M145=(C_A02x!$C$5:$C$1000))*(C_A02x!F$5:F$1000)*$L145)+SUM(($C$1=(C_A02x!$B$5:$B$1000))*('By region'!$M145=(C_A02x!$C$5:$C$1000))*(C_A02x!F$5:F$1000)*$L145)+SUM(($D$1=(C_A02x!$B$5:$B$1000))*('By region'!$M145=(C_A02x!$C$5:$C$1000))*(C_A02x!F$5:F$1000)*$L145)</f>
        <v>28.336410000000001</v>
      </c>
      <c r="F145" s="94">
        <f t="array" ref="F145">SUM(($B$1=(C_A02x!$B$5:$B$1000))*('By region'!$M145=(C_A02x!$C$5:$C$1000))*(C_A02x!G$5:G$1000)*$L145)+SUM(($C$1=(C_A02x!$B$5:$B$1000))*('By region'!$M145=(C_A02x!$C$5:$C$1000))*(C_A02x!G$5:G$1000)*$L145)+SUM(($D$1=(C_A02x!$B$5:$B$1000))*('By region'!$M145=(C_A02x!$C$5:$C$1000))*(C_A02x!G$5:G$1000)*$L145)</f>
        <v>27.522539999999999</v>
      </c>
      <c r="G145" s="94">
        <f t="array" ref="G145">SUM(($B$1=(C_A02x!$B$5:$B$1000))*('By region'!$M145=(C_A02x!$C$5:$C$1000))*(C_A02x!H$5:H$1000)*$L145)+SUM(($C$1=(C_A02x!$B$5:$B$1000))*('By region'!$M145=(C_A02x!$C$5:$C$1000))*(C_A02x!H$5:H$1000)*$L145)+SUM(($D$1=(C_A02x!$B$5:$B$1000))*('By region'!$M145=(C_A02x!$C$5:$C$1000))*(C_A02x!H$5:H$1000)*$L145)</f>
        <v>17.250975</v>
      </c>
      <c r="H145" s="94">
        <f t="array" ref="H145">SUM(($B$1=(C_A02x!$B$5:$B$1000))*('By region'!$M145=(C_A02x!$C$5:$C$1000))*(C_A02x!I$5:I$1000)*$L145)+SUM(($C$1=(C_A02x!$B$5:$B$1000))*('By region'!$M145=(C_A02x!$C$5:$C$1000))*(C_A02x!I$5:I$1000)*$L145)+SUM(($D$1=(C_A02x!$B$5:$B$1000))*('By region'!$M145=(C_A02x!$C$5:$C$1000))*(C_A02x!I$5:I$1000)*$L145)</f>
        <v>26.951174999999999</v>
      </c>
      <c r="I145" s="94">
        <f t="array" ref="I145">SUM(($B$1=(C_A02x!$B$5:$B$1000))*('By region'!$M145=(C_A02x!$C$5:$C$1000))*(C_A02x!J$5:J$1000)*$L145)+SUM(($C$1=(C_A02x!$B$5:$B$1000))*('By region'!$M145=(C_A02x!$C$5:$C$1000))*(C_A02x!J$5:J$1000)*$L145)+SUM(($D$1=(C_A02x!$B$5:$B$1000))*('By region'!$M145=(C_A02x!$C$5:$C$1000))*(C_A02x!J$5:J$1000)*$L145)</f>
        <v>27.193680000000001</v>
      </c>
      <c r="J145" s="94">
        <f t="array" ref="J145">SUM(($B$1=(C_A02x!$B$5:$B$1000))*('By region'!$M145=(C_A02x!$C$5:$C$1000))*(C_A02x!K$5:K$1000)*$L145)+SUM(($C$1=(C_A02x!$B$5:$B$1000))*('By region'!$M145=(C_A02x!$C$5:$C$1000))*(C_A02x!K$5:K$1000)*$L145)+SUM(($D$1=(C_A02x!$B$5:$B$1000))*('By region'!$M145=(C_A02x!$C$5:$C$1000))*(C_A02x!K$5:K$1000)*$L145)</f>
        <v>17.250975</v>
      </c>
      <c r="K145" s="94">
        <f t="array" ref="K145">SUM(($B$1=(C_A02x!$B$5:$B$1000))*('By region'!$M145=(C_A02x!$C$5:$C$1000))*(C_A02x!L$5:L$1000)*$L145)+SUM(($C$1=(C_A02x!$B$5:$B$1000))*('By region'!$M145=(C_A02x!$C$5:$C$1000))*(C_A02x!L$5:L$1000)*$L145)+SUM(($D$1=(C_A02x!$B$5:$B$1000))*('By region'!$M145=(C_A02x!$C$5:$C$1000))*(C_A02x!L$5:L$1000)*$L145)</f>
        <v>17.250975</v>
      </c>
      <c r="L145" s="14">
        <v>1</v>
      </c>
      <c r="M145" s="21" t="s">
        <v>595</v>
      </c>
      <c r="N145" s="295"/>
      <c r="O145" s="295"/>
    </row>
    <row r="146" spans="2:15" s="354" customFormat="1" x14ac:dyDescent="0.2">
      <c r="B146" s="73" t="s">
        <v>10</v>
      </c>
      <c r="C146" s="383">
        <f>SUM(C125:C145)</f>
        <v>6500.500052102253</v>
      </c>
      <c r="D146" s="383">
        <f t="shared" ref="D146:K146" si="12">SUM(D125:D145)</f>
        <v>6273.2846603673061</v>
      </c>
      <c r="E146" s="383">
        <f t="shared" si="12"/>
        <v>6305.2956381258882</v>
      </c>
      <c r="F146" s="383">
        <f t="shared" si="12"/>
        <v>6154.1602737973535</v>
      </c>
      <c r="G146" s="383">
        <f t="shared" si="12"/>
        <v>6101.3216772059013</v>
      </c>
      <c r="H146" s="383">
        <f t="shared" si="12"/>
        <v>5800.476317856188</v>
      </c>
      <c r="I146" s="383">
        <f t="shared" si="12"/>
        <v>5639.696611317675</v>
      </c>
      <c r="J146" s="383">
        <f t="shared" si="12"/>
        <v>5883.6836116632257</v>
      </c>
      <c r="K146" s="383">
        <f t="shared" si="12"/>
        <v>5824.1793263839691</v>
      </c>
      <c r="L146" s="355"/>
      <c r="N146" s="295"/>
      <c r="O146" s="295"/>
    </row>
    <row r="147" spans="2:15" s="354" customFormat="1" x14ac:dyDescent="0.2">
      <c r="C147" s="36"/>
      <c r="D147" s="36"/>
      <c r="E147" s="36"/>
      <c r="F147" s="36"/>
      <c r="G147" s="36"/>
      <c r="H147" s="36"/>
      <c r="I147" s="36"/>
      <c r="J147" s="36"/>
      <c r="K147" s="36"/>
      <c r="L147" s="355"/>
      <c r="N147" s="295"/>
      <c r="O147" s="295"/>
    </row>
    <row r="148" spans="2:15" s="354" customFormat="1" x14ac:dyDescent="0.2">
      <c r="B148" s="381"/>
      <c r="C148" s="359">
        <v>2010</v>
      </c>
      <c r="D148" s="359">
        <v>2015</v>
      </c>
      <c r="E148" s="359">
        <v>2020</v>
      </c>
      <c r="F148" s="359">
        <v>2025</v>
      </c>
      <c r="G148" s="359">
        <v>2030</v>
      </c>
      <c r="H148" s="359">
        <v>2035</v>
      </c>
      <c r="I148" s="359">
        <v>2040</v>
      </c>
      <c r="J148" s="359">
        <v>2045</v>
      </c>
      <c r="K148" s="359">
        <v>2050</v>
      </c>
      <c r="L148" s="355"/>
      <c r="N148" s="295"/>
      <c r="O148" s="295"/>
    </row>
    <row r="149" spans="2:15" s="354" customFormat="1" x14ac:dyDescent="0.2">
      <c r="B149" s="385" t="s">
        <v>19</v>
      </c>
      <c r="C149" s="386">
        <f>SUM(C125,C136,C142)</f>
        <v>533.33772841406903</v>
      </c>
      <c r="D149" s="386">
        <f t="shared" ref="D149:K149" si="13">SUM(D125,D136,D142)</f>
        <v>379.42161919564597</v>
      </c>
      <c r="E149" s="386">
        <f t="shared" si="13"/>
        <v>359.53678142000598</v>
      </c>
      <c r="F149" s="386">
        <f t="shared" si="13"/>
        <v>385.23140407301497</v>
      </c>
      <c r="G149" s="386">
        <f t="shared" si="13"/>
        <v>337.26939270577299</v>
      </c>
      <c r="H149" s="386">
        <f t="shared" si="13"/>
        <v>353.66694150991498</v>
      </c>
      <c r="I149" s="386">
        <f t="shared" si="13"/>
        <v>400.551194587304</v>
      </c>
      <c r="J149" s="386">
        <f t="shared" si="13"/>
        <v>411.92674984217706</v>
      </c>
      <c r="K149" s="386">
        <f t="shared" si="13"/>
        <v>427.02066574618505</v>
      </c>
      <c r="L149" s="355"/>
      <c r="N149" s="295"/>
      <c r="O149" s="295"/>
    </row>
    <row r="150" spans="2:15" s="354" customFormat="1" x14ac:dyDescent="0.2">
      <c r="B150" s="385" t="s">
        <v>393</v>
      </c>
      <c r="C150" s="386">
        <f>SUM(C126,C135,C141)</f>
        <v>2279.9646728998578</v>
      </c>
      <c r="D150" s="386">
        <f t="shared" ref="D150:K150" si="14">SUM(D126,D135,D141)</f>
        <v>2315.3925719041999</v>
      </c>
      <c r="E150" s="386">
        <f t="shared" si="14"/>
        <v>2511.1078957700829</v>
      </c>
      <c r="F150" s="386">
        <f t="shared" si="14"/>
        <v>2541.7042658151249</v>
      </c>
      <c r="G150" s="386">
        <f t="shared" si="14"/>
        <v>2339.2784440861251</v>
      </c>
      <c r="H150" s="386">
        <f t="shared" si="14"/>
        <v>2184.1449566291521</v>
      </c>
      <c r="I150" s="386">
        <f t="shared" si="14"/>
        <v>2060.4902646640617</v>
      </c>
      <c r="J150" s="386">
        <f t="shared" si="14"/>
        <v>2097.3161977884588</v>
      </c>
      <c r="K150" s="386">
        <f t="shared" si="14"/>
        <v>2019.5604483002362</v>
      </c>
      <c r="L150" s="355"/>
      <c r="N150" s="295"/>
      <c r="O150" s="295"/>
    </row>
    <row r="151" spans="2:15" s="354" customFormat="1" x14ac:dyDescent="0.2">
      <c r="B151" s="73"/>
      <c r="C151" s="386"/>
      <c r="D151" s="386"/>
      <c r="E151" s="386"/>
      <c r="F151" s="386"/>
      <c r="G151" s="386"/>
      <c r="H151" s="386"/>
      <c r="I151" s="386"/>
      <c r="J151" s="386"/>
      <c r="K151" s="386"/>
      <c r="L151" s="355"/>
      <c r="N151" s="295"/>
      <c r="O151" s="295"/>
    </row>
    <row r="152" spans="2:15" s="354" customFormat="1" x14ac:dyDescent="0.2">
      <c r="B152" s="73" t="s">
        <v>24</v>
      </c>
      <c r="C152" s="386">
        <f>SUM(C138,C144,C137,C143)</f>
        <v>3109.6212961376532</v>
      </c>
      <c r="D152" s="386">
        <f t="shared" ref="D152:J152" si="15">SUM(D138,D144,D137,D143)</f>
        <v>3073.9435884168938</v>
      </c>
      <c r="E152" s="386">
        <f t="shared" si="15"/>
        <v>2918.6377980558391</v>
      </c>
      <c r="F152" s="386">
        <f t="shared" si="15"/>
        <v>2807.8077966943738</v>
      </c>
      <c r="G152" s="386">
        <f t="shared" si="15"/>
        <v>2793.6559569122846</v>
      </c>
      <c r="H152" s="386">
        <f t="shared" si="15"/>
        <v>2615.1665918446911</v>
      </c>
      <c r="I152" s="386">
        <f t="shared" si="15"/>
        <v>2503.407020943841</v>
      </c>
      <c r="J152" s="386">
        <f t="shared" si="15"/>
        <v>2366.7211091707113</v>
      </c>
      <c r="K152" s="386">
        <f>SUM(K138,K144,K137,K143)</f>
        <v>2285.8004741145742</v>
      </c>
      <c r="L152" s="355"/>
      <c r="N152" s="295"/>
      <c r="O152" s="295"/>
    </row>
    <row r="153" spans="2:15" s="354" customFormat="1" x14ac:dyDescent="0.2">
      <c r="B153" s="73" t="s">
        <v>18</v>
      </c>
      <c r="C153" s="386">
        <f>SUM(C128,C134,C140)</f>
        <v>395.61132560208</v>
      </c>
      <c r="D153" s="386">
        <f t="shared" ref="D153:K153" si="16">SUM(D128,D134,D140)</f>
        <v>349.76362637613295</v>
      </c>
      <c r="E153" s="386">
        <f t="shared" si="16"/>
        <v>320.29921745444301</v>
      </c>
      <c r="F153" s="386">
        <f t="shared" si="16"/>
        <v>314.26237872537405</v>
      </c>
      <c r="G153" s="386">
        <f t="shared" si="16"/>
        <v>360.25543374573203</v>
      </c>
      <c r="H153" s="386">
        <f t="shared" si="16"/>
        <v>336.54266256538506</v>
      </c>
      <c r="I153" s="386">
        <f t="shared" si="16"/>
        <v>320.22515914282593</v>
      </c>
      <c r="J153" s="386">
        <f t="shared" si="16"/>
        <v>663.24139222393705</v>
      </c>
      <c r="K153" s="386">
        <f t="shared" si="16"/>
        <v>704.06201961035094</v>
      </c>
      <c r="L153" s="355"/>
      <c r="N153" s="295"/>
      <c r="O153" s="295"/>
    </row>
    <row r="154" spans="2:15" s="354" customFormat="1" x14ac:dyDescent="0.2">
      <c r="B154" s="73" t="s">
        <v>21</v>
      </c>
      <c r="C154" s="386">
        <f>C129</f>
        <v>0.317945592</v>
      </c>
      <c r="D154" s="386">
        <f t="shared" ref="D154:K154" si="17">D129</f>
        <v>0.48635694816800001</v>
      </c>
      <c r="E154" s="386">
        <f t="shared" si="17"/>
        <v>0.50241599999999997</v>
      </c>
      <c r="F154" s="386">
        <f t="shared" si="17"/>
        <v>0.50241599999999997</v>
      </c>
      <c r="G154" s="386">
        <f t="shared" si="17"/>
        <v>0.50241599999999997</v>
      </c>
      <c r="H154" s="386">
        <f t="shared" si="17"/>
        <v>0.50241599999999997</v>
      </c>
      <c r="I154" s="386">
        <f t="shared" si="17"/>
        <v>0.50241599999999997</v>
      </c>
      <c r="J154" s="386">
        <f t="shared" si="17"/>
        <v>0.50241599999999997</v>
      </c>
      <c r="K154" s="386">
        <f t="shared" si="17"/>
        <v>0.50241599999999997</v>
      </c>
      <c r="L154" s="355"/>
      <c r="N154" s="295"/>
      <c r="O154" s="295"/>
    </row>
    <row r="155" spans="2:15" s="354" customFormat="1" x14ac:dyDescent="0.2">
      <c r="B155" s="73" t="s">
        <v>23</v>
      </c>
      <c r="C155" s="386">
        <f>C130</f>
        <v>186.88679999999999</v>
      </c>
      <c r="D155" s="386">
        <f t="shared" ref="D155:K155" si="18">D130</f>
        <v>161.681385142501</v>
      </c>
      <c r="E155" s="386">
        <f t="shared" si="18"/>
        <v>189.64482710919501</v>
      </c>
      <c r="F155" s="386">
        <f t="shared" si="18"/>
        <v>70.101291595744996</v>
      </c>
      <c r="G155" s="386">
        <f t="shared" si="18"/>
        <v>183.658375355988</v>
      </c>
      <c r="H155" s="386">
        <f t="shared" si="18"/>
        <v>207.33632894704499</v>
      </c>
      <c r="I155" s="386">
        <f t="shared" si="18"/>
        <v>207.336328947044</v>
      </c>
      <c r="J155" s="386">
        <f t="shared" si="18"/>
        <v>207.33632894704499</v>
      </c>
      <c r="K155" s="386">
        <f t="shared" si="18"/>
        <v>207.33632894704499</v>
      </c>
      <c r="L155" s="355"/>
      <c r="N155" s="295"/>
      <c r="O155" s="295"/>
    </row>
    <row r="156" spans="2:15" s="354" customFormat="1" x14ac:dyDescent="0.2">
      <c r="B156" s="73" t="s">
        <v>25</v>
      </c>
      <c r="C156" s="386">
        <f>C131</f>
        <v>3.6333920879999999</v>
      </c>
      <c r="D156" s="386">
        <f t="shared" ref="D156:K156" si="19">D131</f>
        <v>5.1565782960000002</v>
      </c>
      <c r="E156" s="386">
        <f t="shared" si="19"/>
        <v>4.4009645040000001</v>
      </c>
      <c r="F156" s="386">
        <f t="shared" si="19"/>
        <v>3.7318500000000001</v>
      </c>
      <c r="G156" s="386">
        <f t="shared" si="19"/>
        <v>3.4470000000000001</v>
      </c>
      <c r="H156" s="386">
        <f t="shared" si="19"/>
        <v>3.16215</v>
      </c>
      <c r="I156" s="386">
        <f t="shared" si="19"/>
        <v>12.130384712598</v>
      </c>
      <c r="J156" s="386">
        <f t="shared" si="19"/>
        <v>32.386523410896999</v>
      </c>
      <c r="K156" s="386">
        <f t="shared" si="19"/>
        <v>73.546411073276005</v>
      </c>
      <c r="L156" s="355"/>
      <c r="N156" s="295"/>
      <c r="O156" s="295"/>
    </row>
    <row r="157" spans="2:15" s="354" customFormat="1" x14ac:dyDescent="0.2">
      <c r="B157" s="73" t="s">
        <v>26</v>
      </c>
      <c r="C157" s="386">
        <f>C132</f>
        <v>0</v>
      </c>
      <c r="D157" s="386">
        <f t="shared" ref="D157:K157" si="20">D132</f>
        <v>0</v>
      </c>
      <c r="E157" s="386">
        <f t="shared" si="20"/>
        <v>0</v>
      </c>
      <c r="F157" s="386">
        <f t="shared" si="20"/>
        <v>0</v>
      </c>
      <c r="G157" s="386">
        <f t="shared" si="20"/>
        <v>0</v>
      </c>
      <c r="H157" s="386">
        <f t="shared" si="20"/>
        <v>0</v>
      </c>
      <c r="I157" s="386">
        <f t="shared" si="20"/>
        <v>0</v>
      </c>
      <c r="J157" s="386">
        <f t="shared" si="20"/>
        <v>0</v>
      </c>
      <c r="K157" s="386">
        <f t="shared" si="20"/>
        <v>0</v>
      </c>
      <c r="L157" s="355"/>
      <c r="N157" s="295"/>
      <c r="O157" s="295"/>
    </row>
    <row r="158" spans="2:15" s="354" customFormat="1" x14ac:dyDescent="0.2">
      <c r="B158" s="73" t="s">
        <v>27</v>
      </c>
      <c r="C158" s="386">
        <f>C133</f>
        <v>19.224</v>
      </c>
      <c r="D158" s="386">
        <f t="shared" ref="D158:K158" si="21">D133</f>
        <v>23.368734087764</v>
      </c>
      <c r="E158" s="386">
        <f t="shared" si="21"/>
        <v>37.095537812322</v>
      </c>
      <c r="F158" s="386">
        <f t="shared" si="21"/>
        <v>67.173133393721002</v>
      </c>
      <c r="G158" s="386">
        <f t="shared" si="21"/>
        <v>129.49107839999999</v>
      </c>
      <c r="H158" s="386">
        <f t="shared" si="21"/>
        <v>137.16994536000001</v>
      </c>
      <c r="I158" s="386">
        <f t="shared" si="21"/>
        <v>144.84881232000001</v>
      </c>
      <c r="J158" s="386">
        <f t="shared" si="21"/>
        <v>152.52767928</v>
      </c>
      <c r="K158" s="386">
        <f t="shared" si="21"/>
        <v>125.57758376679401</v>
      </c>
      <c r="L158" s="355"/>
      <c r="N158" s="295"/>
      <c r="O158" s="295"/>
    </row>
    <row r="159" spans="2:15" s="354" customFormat="1" x14ac:dyDescent="0.2">
      <c r="B159" s="73" t="s">
        <v>63</v>
      </c>
      <c r="C159" s="386">
        <f>SUM(C145,C139)</f>
        <v>-35.089199999999998</v>
      </c>
      <c r="D159" s="386">
        <f t="shared" ref="D159:K159" si="22">SUM(D145,D139)</f>
        <v>-35.9298</v>
      </c>
      <c r="E159" s="386">
        <f t="shared" si="22"/>
        <v>-35.9298</v>
      </c>
      <c r="F159" s="386">
        <f t="shared" si="22"/>
        <v>-36.354262499999997</v>
      </c>
      <c r="G159" s="386">
        <f t="shared" si="22"/>
        <v>-46.236419999999995</v>
      </c>
      <c r="H159" s="386">
        <f t="shared" si="22"/>
        <v>-37.215674999999997</v>
      </c>
      <c r="I159" s="386">
        <f t="shared" si="22"/>
        <v>-9.7949699999999993</v>
      </c>
      <c r="J159" s="386">
        <f t="shared" si="22"/>
        <v>-48.274785000000008</v>
      </c>
      <c r="K159" s="386">
        <f t="shared" si="22"/>
        <v>-19.737674999999999</v>
      </c>
      <c r="L159" s="355"/>
      <c r="N159" s="295"/>
      <c r="O159" s="295"/>
    </row>
    <row r="160" spans="2:15" s="354" customFormat="1" x14ac:dyDescent="0.2">
      <c r="B160" s="73" t="s">
        <v>10</v>
      </c>
      <c r="C160" s="383">
        <f>SUM(C149:C159)</f>
        <v>6493.5079607336593</v>
      </c>
      <c r="D160" s="383">
        <f t="shared" ref="D160:K160" si="23">SUM(D149:D159)</f>
        <v>6273.2846603673061</v>
      </c>
      <c r="E160" s="383">
        <f t="shared" si="23"/>
        <v>6305.2956381258873</v>
      </c>
      <c r="F160" s="383">
        <f t="shared" si="23"/>
        <v>6154.1602737973544</v>
      </c>
      <c r="G160" s="383">
        <f t="shared" si="23"/>
        <v>6101.3216772059031</v>
      </c>
      <c r="H160" s="383">
        <f t="shared" si="23"/>
        <v>5800.4763178561889</v>
      </c>
      <c r="I160" s="383">
        <f t="shared" si="23"/>
        <v>5639.6966113176759</v>
      </c>
      <c r="J160" s="383">
        <f t="shared" si="23"/>
        <v>5883.6836116632276</v>
      </c>
      <c r="K160" s="383">
        <f t="shared" si="23"/>
        <v>5823.6686725584623</v>
      </c>
      <c r="L160" s="355"/>
      <c r="N160" s="295"/>
      <c r="O160" s="295"/>
    </row>
    <row r="161" spans="1:20" s="354" customFormat="1" x14ac:dyDescent="0.2">
      <c r="C161" s="36"/>
      <c r="D161" s="36"/>
      <c r="E161" s="36"/>
      <c r="F161" s="36"/>
      <c r="G161" s="36"/>
      <c r="H161" s="36"/>
      <c r="I161" s="36"/>
      <c r="J161" s="36"/>
      <c r="K161" s="36"/>
      <c r="L161" s="355"/>
      <c r="N161" s="295"/>
      <c r="O161" s="295"/>
    </row>
    <row r="162" spans="1:20" s="354" customFormat="1" x14ac:dyDescent="0.2">
      <c r="C162" s="36"/>
      <c r="D162" s="36"/>
      <c r="E162" s="36"/>
      <c r="F162" s="36"/>
      <c r="G162" s="36"/>
      <c r="H162" s="36"/>
      <c r="I162" s="36"/>
      <c r="J162" s="36"/>
      <c r="K162" s="36"/>
      <c r="L162" s="355"/>
      <c r="N162" s="295"/>
      <c r="O162" s="295"/>
    </row>
    <row r="163" spans="1:20" s="354" customFormat="1" x14ac:dyDescent="0.2">
      <c r="C163" s="36"/>
      <c r="D163" s="36"/>
      <c r="E163" s="36"/>
      <c r="F163" s="36"/>
      <c r="G163" s="36"/>
      <c r="H163" s="36"/>
      <c r="I163" s="36"/>
      <c r="J163" s="36"/>
      <c r="K163" s="36"/>
      <c r="L163" s="355"/>
      <c r="N163" s="295"/>
      <c r="O163" s="295"/>
    </row>
    <row r="164" spans="1:20" x14ac:dyDescent="0.2">
      <c r="A164" s="354"/>
      <c r="B164" s="354"/>
      <c r="C164" s="36"/>
      <c r="D164" s="36"/>
      <c r="E164" s="36"/>
      <c r="F164" s="36"/>
      <c r="G164" s="36"/>
      <c r="H164" s="36"/>
      <c r="I164" s="36"/>
      <c r="J164" s="36"/>
      <c r="K164" s="36"/>
      <c r="L164" s="355"/>
      <c r="M164" s="354"/>
      <c r="N164" s="295"/>
      <c r="O164" s="295"/>
      <c r="P164" s="354"/>
      <c r="Q164" s="354"/>
      <c r="R164" s="354"/>
      <c r="S164" s="354"/>
      <c r="T164" s="354"/>
    </row>
    <row r="165" spans="1:20" x14ac:dyDescent="0.2">
      <c r="B165" s="276" t="s">
        <v>43</v>
      </c>
    </row>
    <row r="167" spans="1:20" ht="16" thickBot="1" x14ac:dyDescent="0.25">
      <c r="B167" s="66"/>
      <c r="C167" s="359">
        <v>2010</v>
      </c>
      <c r="D167" s="359">
        <v>2015</v>
      </c>
      <c r="E167" s="359">
        <v>2020</v>
      </c>
      <c r="F167" s="359">
        <v>2025</v>
      </c>
      <c r="G167" s="359">
        <v>2030</v>
      </c>
      <c r="H167" s="359">
        <v>2035</v>
      </c>
      <c r="I167" s="359">
        <v>2040</v>
      </c>
      <c r="J167" s="359">
        <v>2045</v>
      </c>
      <c r="K167" s="359">
        <v>2050</v>
      </c>
    </row>
    <row r="168" spans="1:20" x14ac:dyDescent="0.2">
      <c r="B168" s="73" t="s">
        <v>18</v>
      </c>
      <c r="C168" s="72">
        <f t="array" ref="C168">SUM(($B$1=(C_A02a!$B$5:$B$1000))*('By region'!$M168=(C_A02a!$C$5:$C$1000))*(C_A02a!D$5:D$1000))+SUM(($C$1=(C_A02a!$B$5:$B$1000))*('By region'!$M168=(C_A02a!$C$5:$C$1000))*(C_A02a!D$5:D$1000))+SUM(($D$1=(C_A02a!$B$5:$B$1000))*('By region'!$M168=(C_A02a!$C$5:$C$1000))*(C_A02a!D$5:D$1000))</f>
        <v>336.24431383626597</v>
      </c>
      <c r="D168" s="72">
        <f t="array" ref="D168">SUM(($B$1=(C_A02a!$B$5:$B$1000))*('By region'!$M168=(C_A02a!$C$5:$C$1000))*(C_A02a!E$5:E$1000))+SUM(($C$1=(C_A02a!$B$5:$B$1000))*('By region'!$M168=(C_A02a!$C$5:$C$1000))*(C_A02a!E$5:E$1000))+SUM(($D$1=(C_A02a!$B$5:$B$1000))*('By region'!$M168=(C_A02a!$C$5:$C$1000))*(C_A02a!E$5:E$1000))</f>
        <v>308.06233590165198</v>
      </c>
      <c r="E168" s="72">
        <f t="array" ref="E168">SUM(($B$1=(C_A02a!$B$5:$B$1000))*('By region'!$M168=(C_A02a!$C$5:$C$1000))*(C_A02a!F$5:F$1000))+SUM(($C$1=(C_A02a!$B$5:$B$1000))*('By region'!$M168=(C_A02a!$C$5:$C$1000))*(C_A02a!F$5:F$1000))+SUM(($D$1=(C_A02a!$B$5:$B$1000))*('By region'!$M168=(C_A02a!$C$5:$C$1000))*(C_A02a!F$5:F$1000))</f>
        <v>352.33447938453202</v>
      </c>
      <c r="F168" s="72">
        <f t="array" ref="F168">SUM(($B$1=(C_A02a!$B$5:$B$1000))*('By region'!$M168=(C_A02a!$C$5:$C$1000))*(C_A02a!G$5:G$1000))+SUM(($C$1=(C_A02a!$B$5:$B$1000))*('By region'!$M168=(C_A02a!$C$5:$C$1000))*(C_A02a!G$5:G$1000))+SUM(($D$1=(C_A02a!$B$5:$B$1000))*('By region'!$M168=(C_A02a!$C$5:$C$1000))*(C_A02a!G$5:G$1000))</f>
        <v>415.693497227752</v>
      </c>
      <c r="G168" s="72">
        <f t="array" ref="G168">SUM(($B$1=(C_A02a!$B$5:$B$1000))*('By region'!$M168=(C_A02a!$C$5:$C$1000))*(C_A02a!H$5:H$1000))+SUM(($C$1=(C_A02a!$B$5:$B$1000))*('By region'!$M168=(C_A02a!$C$5:$C$1000))*(C_A02a!H$5:H$1000))+SUM(($D$1=(C_A02a!$B$5:$B$1000))*('By region'!$M168=(C_A02a!$C$5:$C$1000))*(C_A02a!H$5:H$1000))</f>
        <v>474.13128586112202</v>
      </c>
      <c r="H168" s="72">
        <f t="array" ref="H168">SUM(($B$1=(C_A02a!$B$5:$B$1000))*('By region'!$M168=(C_A02a!$C$5:$C$1000))*(C_A02a!I$5:I$1000))+SUM(($C$1=(C_A02a!$B$5:$B$1000))*('By region'!$M168=(C_A02a!$C$5:$C$1000))*(C_A02a!I$5:I$1000))+SUM(($D$1=(C_A02a!$B$5:$B$1000))*('By region'!$M168=(C_A02a!$C$5:$C$1000))*(C_A02a!I$5:I$1000))</f>
        <v>532.56907449449204</v>
      </c>
      <c r="I168" s="72">
        <f t="array" ref="I168">SUM(($B$1=(C_A02a!$B$5:$B$1000))*('By region'!$M168=(C_A02a!$C$5:$C$1000))*(C_A02a!J$5:J$1000))+SUM(($C$1=(C_A02a!$B$5:$B$1000))*('By region'!$M168=(C_A02a!$C$5:$C$1000))*(C_A02a!J$5:J$1000))+SUM(($D$1=(C_A02a!$B$5:$B$1000))*('By region'!$M168=(C_A02a!$C$5:$C$1000))*(C_A02a!J$5:J$1000))</f>
        <v>591.00686312786195</v>
      </c>
      <c r="J168" s="72">
        <f t="array" ref="J168">SUM(($B$1=(C_A02a!$B$5:$B$1000))*('By region'!$M168=(C_A02a!$C$5:$C$1000))*(C_A02a!K$5:K$1000))+SUM(($C$1=(C_A02a!$B$5:$B$1000))*('By region'!$M168=(C_A02a!$C$5:$C$1000))*(C_A02a!K$5:K$1000))+SUM(($D$1=(C_A02a!$B$5:$B$1000))*('By region'!$M168=(C_A02a!$C$5:$C$1000))*(C_A02a!K$5:K$1000))</f>
        <v>478.01565156393099</v>
      </c>
      <c r="K168" s="72">
        <f t="array" ref="K168">SUM(($B$1=(C_A02a!$B$5:$B$1000))*('By region'!$M168=(C_A02a!$C$5:$C$1000))*(C_A02a!L$5:L$1000))+SUM(($C$1=(C_A02a!$B$5:$B$1000))*('By region'!$M168=(C_A02a!$C$5:$C$1000))*(C_A02a!L$5:L$1000))+SUM(($D$1=(C_A02a!$B$5:$B$1000))*('By region'!$M168=(C_A02a!$C$5:$C$1000))*(C_A02a!L$5:L$1000))</f>
        <v>324.20721239460102</v>
      </c>
      <c r="L168" s="287"/>
      <c r="M168" s="23" t="s">
        <v>49</v>
      </c>
    </row>
    <row r="169" spans="1:20" s="18" customFormat="1" x14ac:dyDescent="0.2">
      <c r="B169" s="77" t="s">
        <v>19</v>
      </c>
      <c r="C169" s="79">
        <f t="array" ref="C169">SUM(($B$1=(C_A02a!$B$5:$B$1000))*('By region'!$M169=(C_A02a!$C$5:$C$1000))*(C_A02a!D$5:D$1000))+SUM(($C$1=(C_A02a!$B$5:$B$1000))*('By region'!$M169=(C_A02a!$C$5:$C$1000))*(C_A02a!D$5:D$1000))+SUM(($D$1=(C_A02a!$B$5:$B$1000))*('By region'!$M169=(C_A02a!$C$5:$C$1000))*(C_A02a!D$5:D$1000))</f>
        <v>0</v>
      </c>
      <c r="D169" s="79">
        <f t="array" ref="D169">SUM(($B$1=(C_A02a!$B$5:$B$1000))*('By region'!$M169=(C_A02a!$C$5:$C$1000))*(C_A02a!E$5:E$1000))+SUM(($C$1=(C_A02a!$B$5:$B$1000))*('By region'!$M169=(C_A02a!$C$5:$C$1000))*(C_A02a!E$5:E$1000))+SUM(($D$1=(C_A02a!$B$5:$B$1000))*('By region'!$M169=(C_A02a!$C$5:$C$1000))*(C_A02a!E$5:E$1000))</f>
        <v>22</v>
      </c>
      <c r="E169" s="79">
        <f t="array" ref="E169">SUM(($B$1=(C_A02a!$B$5:$B$1000))*('By region'!$M169=(C_A02a!$C$5:$C$1000))*(C_A02a!F$5:F$1000))+SUM(($C$1=(C_A02a!$B$5:$B$1000))*('By region'!$M169=(C_A02a!$C$5:$C$1000))*(C_A02a!F$5:F$1000))+SUM(($D$1=(C_A02a!$B$5:$B$1000))*('By region'!$M169=(C_A02a!$C$5:$C$1000))*(C_A02a!F$5:F$1000))</f>
        <v>26.255287158440002</v>
      </c>
      <c r="F169" s="79">
        <f t="array" ref="F169">SUM(($B$1=(C_A02a!$B$5:$B$1000))*('By region'!$M169=(C_A02a!$C$5:$C$1000))*(C_A02a!G$5:G$1000))+SUM(($C$1=(C_A02a!$B$5:$B$1000))*('By region'!$M169=(C_A02a!$C$5:$C$1000))*(C_A02a!G$5:G$1000))+SUM(($D$1=(C_A02a!$B$5:$B$1000))*('By region'!$M169=(C_A02a!$C$5:$C$1000))*(C_A02a!G$5:G$1000))</f>
        <v>65.694809768484006</v>
      </c>
      <c r="G169" s="79">
        <f t="array" ref="G169">SUM(($B$1=(C_A02a!$B$5:$B$1000))*('By region'!$M169=(C_A02a!$C$5:$C$1000))*(C_A02a!H$5:H$1000))+SUM(($C$1=(C_A02a!$B$5:$B$1000))*('By region'!$M169=(C_A02a!$C$5:$C$1000))*(C_A02a!H$5:H$1000))+SUM(($D$1=(C_A02a!$B$5:$B$1000))*('By region'!$M169=(C_A02a!$C$5:$C$1000))*(C_A02a!H$5:H$1000))</f>
        <v>55.406487809170002</v>
      </c>
      <c r="H169" s="79">
        <f t="array" ref="H169">SUM(($B$1=(C_A02a!$B$5:$B$1000))*('By region'!$M169=(C_A02a!$C$5:$C$1000))*(C_A02a!I$5:I$1000))+SUM(($C$1=(C_A02a!$B$5:$B$1000))*('By region'!$M169=(C_A02a!$C$5:$C$1000))*(C_A02a!I$5:I$1000))+SUM(($D$1=(C_A02a!$B$5:$B$1000))*('By region'!$M169=(C_A02a!$C$5:$C$1000))*(C_A02a!I$5:I$1000))</f>
        <v>114.140363782636</v>
      </c>
      <c r="I169" s="79">
        <f t="array" ref="I169">SUM(($B$1=(C_A02a!$B$5:$B$1000))*('By region'!$M169=(C_A02a!$C$5:$C$1000))*(C_A02a!J$5:J$1000))+SUM(($C$1=(C_A02a!$B$5:$B$1000))*('By region'!$M169=(C_A02a!$C$5:$C$1000))*(C_A02a!J$5:J$1000))+SUM(($D$1=(C_A02a!$B$5:$B$1000))*('By region'!$M169=(C_A02a!$C$5:$C$1000))*(C_A02a!J$5:J$1000))</f>
        <v>230.97035720338599</v>
      </c>
      <c r="J169" s="79">
        <f t="array" ref="J169">SUM(($B$1=(C_A02a!$B$5:$B$1000))*('By region'!$M169=(C_A02a!$C$5:$C$1000))*(C_A02a!K$5:K$1000))+SUM(($C$1=(C_A02a!$B$5:$B$1000))*('By region'!$M169=(C_A02a!$C$5:$C$1000))*(C_A02a!K$5:K$1000))+SUM(($D$1=(C_A02a!$B$5:$B$1000))*('By region'!$M169=(C_A02a!$C$5:$C$1000))*(C_A02a!K$5:K$1000))</f>
        <v>364.427900895378</v>
      </c>
      <c r="K169" s="79">
        <f t="array" ref="K169">SUM(($B$1=(C_A02a!$B$5:$B$1000))*('By region'!$M169=(C_A02a!$C$5:$C$1000))*(C_A02a!L$5:L$1000))+SUM(($C$1=(C_A02a!$B$5:$B$1000))*('By region'!$M169=(C_A02a!$C$5:$C$1000))*(C_A02a!L$5:L$1000))+SUM(($D$1=(C_A02a!$B$5:$B$1000))*('By region'!$M169=(C_A02a!$C$5:$C$1000))*(C_A02a!L$5:L$1000))</f>
        <v>595.87494075475604</v>
      </c>
      <c r="L169" s="287"/>
      <c r="M169" s="23" t="s">
        <v>50</v>
      </c>
      <c r="N169" s="23"/>
      <c r="O169" s="23"/>
    </row>
    <row r="170" spans="1:20" x14ac:dyDescent="0.2">
      <c r="B170" s="73" t="s">
        <v>20</v>
      </c>
      <c r="C170" s="72">
        <f t="array" ref="C170">SUM(($B$1=(C_A02a!$B$5:$B$1000))*('By region'!$M170=(C_A02a!$C$5:$C$1000))*(C_A02a!D$5:D$1000))+SUM(($C$1=(C_A02a!$B$5:$B$1000))*('By region'!$M170=(C_A02a!$C$5:$C$1000))*(C_A02a!D$5:D$1000))+SUM(($D$1=(C_A02a!$B$5:$B$1000))*('By region'!$M170=(C_A02a!$C$5:$C$1000))*(C_A02a!D$5:D$1000))</f>
        <v>625.82505516061894</v>
      </c>
      <c r="D170" s="72">
        <f t="array" ref="D170">SUM(($B$1=(C_A02a!$B$5:$B$1000))*('By region'!$M170=(C_A02a!$C$5:$C$1000))*(C_A02a!E$5:E$1000))+SUM(($C$1=(C_A02a!$B$5:$B$1000))*('By region'!$M170=(C_A02a!$C$5:$C$1000))*(C_A02a!E$5:E$1000))+SUM(($D$1=(C_A02a!$B$5:$B$1000))*('By region'!$M170=(C_A02a!$C$5:$C$1000))*(C_A02a!E$5:E$1000))</f>
        <v>1380.9546785435141</v>
      </c>
      <c r="E170" s="72">
        <f t="array" ref="E170">SUM(($B$1=(C_A02a!$B$5:$B$1000))*('By region'!$M170=(C_A02a!$C$5:$C$1000))*(C_A02a!F$5:F$1000))+SUM(($C$1=(C_A02a!$B$5:$B$1000))*('By region'!$M170=(C_A02a!$C$5:$C$1000))*(C_A02a!F$5:F$1000))+SUM(($D$1=(C_A02a!$B$5:$B$1000))*('By region'!$M170=(C_A02a!$C$5:$C$1000))*(C_A02a!F$5:F$1000))</f>
        <v>2398.3500277115058</v>
      </c>
      <c r="F170" s="72">
        <f t="array" ref="F170">SUM(($B$1=(C_A02a!$B$5:$B$1000))*('By region'!$M170=(C_A02a!$C$5:$C$1000))*(C_A02a!G$5:G$1000))+SUM(($C$1=(C_A02a!$B$5:$B$1000))*('By region'!$M170=(C_A02a!$C$5:$C$1000))*(C_A02a!G$5:G$1000))+SUM(($D$1=(C_A02a!$B$5:$B$1000))*('By region'!$M170=(C_A02a!$C$5:$C$1000))*(C_A02a!G$5:G$1000))</f>
        <v>3685.7274301016191</v>
      </c>
      <c r="G170" s="72">
        <f t="array" ref="G170">SUM(($B$1=(C_A02a!$B$5:$B$1000))*('By region'!$M170=(C_A02a!$C$5:$C$1000))*(C_A02a!H$5:H$1000))+SUM(($C$1=(C_A02a!$B$5:$B$1000))*('By region'!$M170=(C_A02a!$C$5:$C$1000))*(C_A02a!H$5:H$1000))+SUM(($D$1=(C_A02a!$B$5:$B$1000))*('By region'!$M170=(C_A02a!$C$5:$C$1000))*(C_A02a!H$5:H$1000))</f>
        <v>2319.005208296559</v>
      </c>
      <c r="H170" s="72">
        <f t="array" ref="H170">SUM(($B$1=(C_A02a!$B$5:$B$1000))*('By region'!$M170=(C_A02a!$C$5:$C$1000))*(C_A02a!I$5:I$1000))+SUM(($C$1=(C_A02a!$B$5:$B$1000))*('By region'!$M170=(C_A02a!$C$5:$C$1000))*(C_A02a!I$5:I$1000))+SUM(($D$1=(C_A02a!$B$5:$B$1000))*('By region'!$M170=(C_A02a!$C$5:$C$1000))*(C_A02a!I$5:I$1000))</f>
        <v>1286.914747668995</v>
      </c>
      <c r="I170" s="72">
        <f t="array" ref="I170">SUM(($B$1=(C_A02a!$B$5:$B$1000))*('By region'!$M170=(C_A02a!$C$5:$C$1000))*(C_A02a!J$5:J$1000))+SUM(($C$1=(C_A02a!$B$5:$B$1000))*('By region'!$M170=(C_A02a!$C$5:$C$1000))*(C_A02a!J$5:J$1000))+SUM(($D$1=(C_A02a!$B$5:$B$1000))*('By region'!$M170=(C_A02a!$C$5:$C$1000))*(C_A02a!J$5:J$1000))</f>
        <v>604.08308596184997</v>
      </c>
      <c r="J170" s="72">
        <f t="array" ref="J170">SUM(($B$1=(C_A02a!$B$5:$B$1000))*('By region'!$M170=(C_A02a!$C$5:$C$1000))*(C_A02a!K$5:K$1000))+SUM(($C$1=(C_A02a!$B$5:$B$1000))*('By region'!$M170=(C_A02a!$C$5:$C$1000))*(C_A02a!K$5:K$1000))+SUM(($D$1=(C_A02a!$B$5:$B$1000))*('By region'!$M170=(C_A02a!$C$5:$C$1000))*(C_A02a!K$5:K$1000))</f>
        <v>222.75165899978299</v>
      </c>
      <c r="K170" s="72">
        <f t="array" ref="K170">SUM(($B$1=(C_A02a!$B$5:$B$1000))*('By region'!$M170=(C_A02a!$C$5:$C$1000))*(C_A02a!L$5:L$1000))+SUM(($C$1=(C_A02a!$B$5:$B$1000))*('By region'!$M170=(C_A02a!$C$5:$C$1000))*(C_A02a!L$5:L$1000))+SUM(($D$1=(C_A02a!$B$5:$B$1000))*('By region'!$M170=(C_A02a!$C$5:$C$1000))*(C_A02a!L$5:L$1000))</f>
        <v>34.005055330832</v>
      </c>
      <c r="L170" s="287"/>
      <c r="M170" s="23" t="s">
        <v>126</v>
      </c>
    </row>
    <row r="171" spans="1:20" x14ac:dyDescent="0.2">
      <c r="B171" s="77" t="s">
        <v>23</v>
      </c>
      <c r="C171" s="79">
        <f t="array" ref="C171">SUM(($B$1=(C_A02a!$B$5:$B$1000))*('By region'!$M171=(C_A02a!$C$5:$C$1000))*(C_A02a!D$5:D$1000))+SUM(($C$1=(C_A02a!$B$5:$B$1000))*('By region'!$M171=(C_A02a!$C$5:$C$1000))*(C_A02a!D$5:D$1000))+SUM(($D$1=(C_A02a!$B$5:$B$1000))*('By region'!$M171=(C_A02a!$C$5:$C$1000))*(C_A02a!D$5:D$1000))</f>
        <v>186.88679999999999</v>
      </c>
      <c r="D171" s="79">
        <f t="array" ref="D171">SUM(($B$1=(C_A02a!$B$5:$B$1000))*('By region'!$M171=(C_A02a!$C$5:$C$1000))*(C_A02a!E$5:E$1000))+SUM(($C$1=(C_A02a!$B$5:$B$1000))*('By region'!$M171=(C_A02a!$C$5:$C$1000))*(C_A02a!E$5:E$1000))+SUM(($D$1=(C_A02a!$B$5:$B$1000))*('By region'!$M171=(C_A02a!$C$5:$C$1000))*(C_A02a!E$5:E$1000))</f>
        <v>161.681385142501</v>
      </c>
      <c r="E171" s="79">
        <f t="array" ref="E171">SUM(($B$1=(C_A02a!$B$5:$B$1000))*('By region'!$M171=(C_A02a!$C$5:$C$1000))*(C_A02a!F$5:F$1000))+SUM(($C$1=(C_A02a!$B$5:$B$1000))*('By region'!$M171=(C_A02a!$C$5:$C$1000))*(C_A02a!F$5:F$1000))+SUM(($D$1=(C_A02a!$B$5:$B$1000))*('By region'!$M171=(C_A02a!$C$5:$C$1000))*(C_A02a!F$5:F$1000))</f>
        <v>189.64482710919501</v>
      </c>
      <c r="F171" s="79">
        <f t="array" ref="F171">SUM(($B$1=(C_A02a!$B$5:$B$1000))*('By region'!$M171=(C_A02a!$C$5:$C$1000))*(C_A02a!G$5:G$1000))+SUM(($C$1=(C_A02a!$B$5:$B$1000))*('By region'!$M171=(C_A02a!$C$5:$C$1000))*(C_A02a!G$5:G$1000))+SUM(($D$1=(C_A02a!$B$5:$B$1000))*('By region'!$M171=(C_A02a!$C$5:$C$1000))*(C_A02a!G$5:G$1000))</f>
        <v>70.101291595744996</v>
      </c>
      <c r="G171" s="79">
        <f t="array" ref="G171">SUM(($B$1=(C_A02a!$B$5:$B$1000))*('By region'!$M171=(C_A02a!$C$5:$C$1000))*(C_A02a!H$5:H$1000))+SUM(($C$1=(C_A02a!$B$5:$B$1000))*('By region'!$M171=(C_A02a!$C$5:$C$1000))*(C_A02a!H$5:H$1000))+SUM(($D$1=(C_A02a!$B$5:$B$1000))*('By region'!$M171=(C_A02a!$C$5:$C$1000))*(C_A02a!H$5:H$1000))</f>
        <v>183.658375355988</v>
      </c>
      <c r="H171" s="79">
        <f t="array" ref="H171">SUM(($B$1=(C_A02a!$B$5:$B$1000))*('By region'!$M171=(C_A02a!$C$5:$C$1000))*(C_A02a!I$5:I$1000))+SUM(($C$1=(C_A02a!$B$5:$B$1000))*('By region'!$M171=(C_A02a!$C$5:$C$1000))*(C_A02a!I$5:I$1000))+SUM(($D$1=(C_A02a!$B$5:$B$1000))*('By region'!$M171=(C_A02a!$C$5:$C$1000))*(C_A02a!I$5:I$1000))</f>
        <v>207.33632894704499</v>
      </c>
      <c r="I171" s="79">
        <f t="array" ref="I171">SUM(($B$1=(C_A02a!$B$5:$B$1000))*('By region'!$M171=(C_A02a!$C$5:$C$1000))*(C_A02a!J$5:J$1000))+SUM(($C$1=(C_A02a!$B$5:$B$1000))*('By region'!$M171=(C_A02a!$C$5:$C$1000))*(C_A02a!J$5:J$1000))+SUM(($D$1=(C_A02a!$B$5:$B$1000))*('By region'!$M171=(C_A02a!$C$5:$C$1000))*(C_A02a!J$5:J$1000))</f>
        <v>207.336328947044</v>
      </c>
      <c r="J171" s="79">
        <f t="array" ref="J171">SUM(($B$1=(C_A02a!$B$5:$B$1000))*('By region'!$M171=(C_A02a!$C$5:$C$1000))*(C_A02a!K$5:K$1000))+SUM(($C$1=(C_A02a!$B$5:$B$1000))*('By region'!$M171=(C_A02a!$C$5:$C$1000))*(C_A02a!K$5:K$1000))+SUM(($D$1=(C_A02a!$B$5:$B$1000))*('By region'!$M171=(C_A02a!$C$5:$C$1000))*(C_A02a!K$5:K$1000))</f>
        <v>207.33632894704499</v>
      </c>
      <c r="K171" s="79">
        <f t="array" ref="K171">SUM(($B$1=(C_A02a!$B$5:$B$1000))*('By region'!$M171=(C_A02a!$C$5:$C$1000))*(C_A02a!L$5:L$1000))+SUM(($C$1=(C_A02a!$B$5:$B$1000))*('By region'!$M171=(C_A02a!$C$5:$C$1000))*(C_A02a!L$5:L$1000))+SUM(($D$1=(C_A02a!$B$5:$B$1000))*('By region'!$M171=(C_A02a!$C$5:$C$1000))*(C_A02a!L$5:L$1000))</f>
        <v>207.33632894704499</v>
      </c>
      <c r="L171" s="287"/>
      <c r="M171" s="23" t="s">
        <v>51</v>
      </c>
    </row>
    <row r="172" spans="1:20" x14ac:dyDescent="0.2">
      <c r="B172" s="73" t="s">
        <v>24</v>
      </c>
      <c r="C172" s="72">
        <f t="array" ref="C172">SUM(($B$1=(C_A02a!$B$5:$B$1000))*('By region'!$M172=(C_A02a!$C$5:$C$1000))*(C_A02a!D$5:D$1000))+SUM(($C$1=(C_A02a!$B$5:$B$1000))*('By region'!$M172=(C_A02a!$C$5:$C$1000))*(C_A02a!D$5:D$1000))+SUM(($D$1=(C_A02a!$B$5:$B$1000))*('By region'!$M172=(C_A02a!$C$5:$C$1000))*(C_A02a!D$5:D$1000))</f>
        <v>27.850158825950999</v>
      </c>
      <c r="D172" s="72">
        <f t="array" ref="D172">SUM(($B$1=(C_A02a!$B$5:$B$1000))*('By region'!$M172=(C_A02a!$C$5:$C$1000))*(C_A02a!E$5:E$1000))+SUM(($C$1=(C_A02a!$B$5:$B$1000))*('By region'!$M172=(C_A02a!$C$5:$C$1000))*(C_A02a!E$5:E$1000))+SUM(($D$1=(C_A02a!$B$5:$B$1000))*('By region'!$M172=(C_A02a!$C$5:$C$1000))*(C_A02a!E$5:E$1000))</f>
        <v>8.6067202159930005</v>
      </c>
      <c r="E172" s="72">
        <f t="array" ref="E172">SUM(($B$1=(C_A02a!$B$5:$B$1000))*('By region'!$M172=(C_A02a!$C$5:$C$1000))*(C_A02a!F$5:F$1000))+SUM(($C$1=(C_A02a!$B$5:$B$1000))*('By region'!$M172=(C_A02a!$C$5:$C$1000))*(C_A02a!F$5:F$1000))+SUM(($D$1=(C_A02a!$B$5:$B$1000))*('By region'!$M172=(C_A02a!$C$5:$C$1000))*(C_A02a!F$5:F$1000))</f>
        <v>14.947577925079999</v>
      </c>
      <c r="F172" s="72">
        <f t="array" ref="F172">SUM(($B$1=(C_A02a!$B$5:$B$1000))*('By region'!$M172=(C_A02a!$C$5:$C$1000))*(C_A02a!G$5:G$1000))+SUM(($C$1=(C_A02a!$B$5:$B$1000))*('By region'!$M172=(C_A02a!$C$5:$C$1000))*(C_A02a!G$5:G$1000))+SUM(($D$1=(C_A02a!$B$5:$B$1000))*('By region'!$M172=(C_A02a!$C$5:$C$1000))*(C_A02a!G$5:G$1000))</f>
        <v>22.971083176135998</v>
      </c>
      <c r="G172" s="72">
        <f t="array" ref="G172">SUM(($B$1=(C_A02a!$B$5:$B$1000))*('By region'!$M172=(C_A02a!$C$5:$C$1000))*(C_A02a!H$5:H$1000))+SUM(($C$1=(C_A02a!$B$5:$B$1000))*('By region'!$M172=(C_A02a!$C$5:$C$1000))*(C_A02a!H$5:H$1000))+SUM(($D$1=(C_A02a!$B$5:$B$1000))*('By region'!$M172=(C_A02a!$C$5:$C$1000))*(C_A02a!H$5:H$1000))</f>
        <v>14.453065924140001</v>
      </c>
      <c r="H172" s="72">
        <f t="array" ref="H172">SUM(($B$1=(C_A02a!$B$5:$B$1000))*('By region'!$M172=(C_A02a!$C$5:$C$1000))*(C_A02a!I$5:I$1000))+SUM(($C$1=(C_A02a!$B$5:$B$1000))*('By region'!$M172=(C_A02a!$C$5:$C$1000))*(C_A02a!I$5:I$1000))+SUM(($D$1=(C_A02a!$B$5:$B$1000))*('By region'!$M172=(C_A02a!$C$5:$C$1000))*(C_A02a!I$5:I$1000))</f>
        <v>8.0206217822469998</v>
      </c>
      <c r="I172" s="72">
        <f t="array" ref="I172">SUM(($B$1=(C_A02a!$B$5:$B$1000))*('By region'!$M172=(C_A02a!$C$5:$C$1000))*(C_A02a!J$5:J$1000))+SUM(($C$1=(C_A02a!$B$5:$B$1000))*('By region'!$M172=(C_A02a!$C$5:$C$1000))*(C_A02a!J$5:J$1000))+SUM(($D$1=(C_A02a!$B$5:$B$1000))*('By region'!$M172=(C_A02a!$C$5:$C$1000))*(C_A02a!J$5:J$1000))</f>
        <v>3.7649129177580001</v>
      </c>
      <c r="J172" s="72">
        <f t="array" ref="J172">SUM(($B$1=(C_A02a!$B$5:$B$1000))*('By region'!$M172=(C_A02a!$C$5:$C$1000))*(C_A02a!K$5:K$1000))+SUM(($C$1=(C_A02a!$B$5:$B$1000))*('By region'!$M172=(C_A02a!$C$5:$C$1000))*(C_A02a!K$5:K$1000))+SUM(($D$1=(C_A02a!$B$5:$B$1000))*('By region'!$M172=(C_A02a!$C$5:$C$1000))*(C_A02a!K$5:K$1000))</f>
        <v>1.388286839856</v>
      </c>
      <c r="K172" s="72">
        <f t="array" ref="K172">SUM(($B$1=(C_A02a!$B$5:$B$1000))*('By region'!$M172=(C_A02a!$C$5:$C$1000))*(C_A02a!L$5:L$1000))+SUM(($C$1=(C_A02a!$B$5:$B$1000))*('By region'!$M172=(C_A02a!$C$5:$C$1000))*(C_A02a!L$5:L$1000))+SUM(($D$1=(C_A02a!$B$5:$B$1000))*('By region'!$M172=(C_A02a!$C$5:$C$1000))*(C_A02a!L$5:L$1000))</f>
        <v>0.211934541886</v>
      </c>
      <c r="L172" s="287"/>
      <c r="M172" s="23" t="s">
        <v>127</v>
      </c>
    </row>
    <row r="173" spans="1:20" x14ac:dyDescent="0.2">
      <c r="B173" s="77" t="s">
        <v>22</v>
      </c>
      <c r="C173" s="79">
        <f t="array" ref="C173">SUM(($B$1=(C_A02a!$B$5:$B$1000))*('By region'!$M173=(C_A02a!$C$5:$C$1000))*(C_A02a!D$5:D$1000))+SUM(($C$1=(C_A02a!$B$5:$B$1000))*('By region'!$M173=(C_A02a!$C$5:$C$1000))*(C_A02a!D$5:D$1000))+SUM(($D$1=(C_A02a!$B$5:$B$1000))*('By region'!$M173=(C_A02a!$C$5:$C$1000))*(C_A02a!D$5:D$1000))</f>
        <v>1.89</v>
      </c>
      <c r="D173" s="79">
        <f t="array" ref="D173">SUM(($B$1=(C_A02a!$B$5:$B$1000))*('By region'!$M173=(C_A02a!$C$5:$C$1000))*(C_A02a!E$5:E$1000))+SUM(($C$1=(C_A02a!$B$5:$B$1000))*('By region'!$M173=(C_A02a!$C$5:$C$1000))*(C_A02a!E$5:E$1000))+SUM(($D$1=(C_A02a!$B$5:$B$1000))*('By region'!$M173=(C_A02a!$C$5:$C$1000))*(C_A02a!E$5:E$1000))</f>
        <v>2.2800600000000002</v>
      </c>
      <c r="E173" s="79">
        <f t="array" ref="E173">SUM(($B$1=(C_A02a!$B$5:$B$1000))*('By region'!$M173=(C_A02a!$C$5:$C$1000))*(C_A02a!F$5:F$1000))+SUM(($C$1=(C_A02a!$B$5:$B$1000))*('By region'!$M173=(C_A02a!$C$5:$C$1000))*(C_A02a!F$5:F$1000))+SUM(($D$1=(C_A02a!$B$5:$B$1000))*('By region'!$M173=(C_A02a!$C$5:$C$1000))*(C_A02a!F$5:F$1000))</f>
        <v>2.2800600000000002</v>
      </c>
      <c r="F173" s="79">
        <f t="array" ref="F173">SUM(($B$1=(C_A02a!$B$5:$B$1000))*('By region'!$M173=(C_A02a!$C$5:$C$1000))*(C_A02a!G$5:G$1000))+SUM(($C$1=(C_A02a!$B$5:$B$1000))*('By region'!$M173=(C_A02a!$C$5:$C$1000))*(C_A02a!G$5:G$1000))+SUM(($D$1=(C_A02a!$B$5:$B$1000))*('By region'!$M173=(C_A02a!$C$5:$C$1000))*(C_A02a!G$5:G$1000))</f>
        <v>4.9000500000000002</v>
      </c>
      <c r="G173" s="79">
        <f t="array" ref="G173">SUM(($B$1=(C_A02a!$B$5:$B$1000))*('By region'!$M173=(C_A02a!$C$5:$C$1000))*(C_A02a!H$5:H$1000))+SUM(($C$1=(C_A02a!$B$5:$B$1000))*('By region'!$M173=(C_A02a!$C$5:$C$1000))*(C_A02a!H$5:H$1000))+SUM(($D$1=(C_A02a!$B$5:$B$1000))*('By region'!$M173=(C_A02a!$C$5:$C$1000))*(C_A02a!H$5:H$1000))</f>
        <v>7.5200399999999998</v>
      </c>
      <c r="H173" s="79">
        <f t="array" ref="H173">SUM(($B$1=(C_A02a!$B$5:$B$1000))*('By region'!$M173=(C_A02a!$C$5:$C$1000))*(C_A02a!I$5:I$1000))+SUM(($C$1=(C_A02a!$B$5:$B$1000))*('By region'!$M173=(C_A02a!$C$5:$C$1000))*(C_A02a!I$5:I$1000))+SUM(($D$1=(C_A02a!$B$5:$B$1000))*('By region'!$M173=(C_A02a!$C$5:$C$1000))*(C_A02a!I$5:I$1000))</f>
        <v>10.140029999999999</v>
      </c>
      <c r="I173" s="79">
        <f t="array" ref="I173">SUM(($B$1=(C_A02a!$B$5:$B$1000))*('By region'!$M173=(C_A02a!$C$5:$C$1000))*(C_A02a!J$5:J$1000))+SUM(($C$1=(C_A02a!$B$5:$B$1000))*('By region'!$M173=(C_A02a!$C$5:$C$1000))*(C_A02a!J$5:J$1000))+SUM(($D$1=(C_A02a!$B$5:$B$1000))*('By region'!$M173=(C_A02a!$C$5:$C$1000))*(C_A02a!J$5:J$1000))</f>
        <v>12.760020000000001</v>
      </c>
      <c r="J173" s="79">
        <f t="array" ref="J173">SUM(($B$1=(C_A02a!$B$5:$B$1000))*('By region'!$M173=(C_A02a!$C$5:$C$1000))*(C_A02a!K$5:K$1000))+SUM(($C$1=(C_A02a!$B$5:$B$1000))*('By region'!$M173=(C_A02a!$C$5:$C$1000))*(C_A02a!K$5:K$1000))+SUM(($D$1=(C_A02a!$B$5:$B$1000))*('By region'!$M173=(C_A02a!$C$5:$C$1000))*(C_A02a!K$5:K$1000))</f>
        <v>15.38001</v>
      </c>
      <c r="K173" s="79">
        <f t="array" ref="K173">SUM(($B$1=(C_A02a!$B$5:$B$1000))*('By region'!$M173=(C_A02a!$C$5:$C$1000))*(C_A02a!L$5:L$1000))+SUM(($C$1=(C_A02a!$B$5:$B$1000))*('By region'!$M173=(C_A02a!$C$5:$C$1000))*(C_A02a!L$5:L$1000))+SUM(($D$1=(C_A02a!$B$5:$B$1000))*('By region'!$M173=(C_A02a!$C$5:$C$1000))*(C_A02a!L$5:L$1000))</f>
        <v>18</v>
      </c>
      <c r="L173" s="287"/>
      <c r="M173" s="164" t="s">
        <v>292</v>
      </c>
    </row>
    <row r="174" spans="1:20" x14ac:dyDescent="0.2">
      <c r="B174" s="184" t="s">
        <v>27</v>
      </c>
      <c r="C174" s="72">
        <f t="array" ref="C174">SUM(($B$1=(C_A02a!$B$5:$B$1000))*('By region'!$M174=(C_A02a!$C$5:$C$1000))*(C_A02a!D$5:D$1000))+SUM(($C$1=(C_A02a!$B$5:$B$1000))*('By region'!$M174=(C_A02a!$C$5:$C$1000))*(C_A02a!D$5:D$1000))+SUM(($D$1=(C_A02a!$B$5:$B$1000))*('By region'!$M174=(C_A02a!$C$5:$C$1000))*(C_A02a!D$5:D$1000))</f>
        <v>19.224</v>
      </c>
      <c r="D174" s="72">
        <f t="array" ref="D174">SUM(($B$1=(C_A02a!$B$5:$B$1000))*('By region'!$M174=(C_A02a!$C$5:$C$1000))*(C_A02a!E$5:E$1000))+SUM(($C$1=(C_A02a!$B$5:$B$1000))*('By region'!$M174=(C_A02a!$C$5:$C$1000))*(C_A02a!E$5:E$1000))+SUM(($D$1=(C_A02a!$B$5:$B$1000))*('By region'!$M174=(C_A02a!$C$5:$C$1000))*(C_A02a!E$5:E$1000))</f>
        <v>23.368734087764</v>
      </c>
      <c r="E174" s="72">
        <f t="array" ref="E174">SUM(($B$1=(C_A02a!$B$5:$B$1000))*('By region'!$M174=(C_A02a!$C$5:$C$1000))*(C_A02a!F$5:F$1000))+SUM(($C$1=(C_A02a!$B$5:$B$1000))*('By region'!$M174=(C_A02a!$C$5:$C$1000))*(C_A02a!F$5:F$1000))+SUM(($D$1=(C_A02a!$B$5:$B$1000))*('By region'!$M174=(C_A02a!$C$5:$C$1000))*(C_A02a!F$5:F$1000))</f>
        <v>37.095537812322</v>
      </c>
      <c r="F174" s="72">
        <f t="array" ref="F174">SUM(($B$1=(C_A02a!$B$5:$B$1000))*('By region'!$M174=(C_A02a!$C$5:$C$1000))*(C_A02a!G$5:G$1000))+SUM(($C$1=(C_A02a!$B$5:$B$1000))*('By region'!$M174=(C_A02a!$C$5:$C$1000))*(C_A02a!G$5:G$1000))+SUM(($D$1=(C_A02a!$B$5:$B$1000))*('By region'!$M174=(C_A02a!$C$5:$C$1000))*(C_A02a!G$5:G$1000))</f>
        <v>67.173133393721002</v>
      </c>
      <c r="G174" s="72">
        <f t="array" ref="G174">SUM(($B$1=(C_A02a!$B$5:$B$1000))*('By region'!$M174=(C_A02a!$C$5:$C$1000))*(C_A02a!H$5:H$1000))+SUM(($C$1=(C_A02a!$B$5:$B$1000))*('By region'!$M174=(C_A02a!$C$5:$C$1000))*(C_A02a!H$5:H$1000))+SUM(($D$1=(C_A02a!$B$5:$B$1000))*('By region'!$M174=(C_A02a!$C$5:$C$1000))*(C_A02a!H$5:H$1000))</f>
        <v>129.49107839999999</v>
      </c>
      <c r="H174" s="72">
        <f t="array" ref="H174">SUM(($B$1=(C_A02a!$B$5:$B$1000))*('By region'!$M174=(C_A02a!$C$5:$C$1000))*(C_A02a!I$5:I$1000))+SUM(($C$1=(C_A02a!$B$5:$B$1000))*('By region'!$M174=(C_A02a!$C$5:$C$1000))*(C_A02a!I$5:I$1000))+SUM(($D$1=(C_A02a!$B$5:$B$1000))*('By region'!$M174=(C_A02a!$C$5:$C$1000))*(C_A02a!I$5:I$1000))</f>
        <v>137.16994536000001</v>
      </c>
      <c r="I174" s="72">
        <f t="array" ref="I174">SUM(($B$1=(C_A02a!$B$5:$B$1000))*('By region'!$M174=(C_A02a!$C$5:$C$1000))*(C_A02a!J$5:J$1000))+SUM(($C$1=(C_A02a!$B$5:$B$1000))*('By region'!$M174=(C_A02a!$C$5:$C$1000))*(C_A02a!J$5:J$1000))+SUM(($D$1=(C_A02a!$B$5:$B$1000))*('By region'!$M174=(C_A02a!$C$5:$C$1000))*(C_A02a!J$5:J$1000))</f>
        <v>144.84881232000001</v>
      </c>
      <c r="J174" s="72">
        <f t="array" ref="J174">SUM(($B$1=(C_A02a!$B$5:$B$1000))*('By region'!$M174=(C_A02a!$C$5:$C$1000))*(C_A02a!K$5:K$1000))+SUM(($C$1=(C_A02a!$B$5:$B$1000))*('By region'!$M174=(C_A02a!$C$5:$C$1000))*(C_A02a!K$5:K$1000))+SUM(($D$1=(C_A02a!$B$5:$B$1000))*('By region'!$M174=(C_A02a!$C$5:$C$1000))*(C_A02a!K$5:K$1000))</f>
        <v>152.52767928</v>
      </c>
      <c r="K174" s="72">
        <f t="array" ref="K174">SUM(($B$1=(C_A02a!$B$5:$B$1000))*('By region'!$M174=(C_A02a!$C$5:$C$1000))*(C_A02a!L$5:L$1000))+SUM(($C$1=(C_A02a!$B$5:$B$1000))*('By region'!$M174=(C_A02a!$C$5:$C$1000))*(C_A02a!L$5:L$1000))+SUM(($D$1=(C_A02a!$B$5:$B$1000))*('By region'!$M174=(C_A02a!$C$5:$C$1000))*(C_A02a!L$5:L$1000))</f>
        <v>125.57758376679401</v>
      </c>
      <c r="L174" s="287"/>
      <c r="M174" s="23" t="s">
        <v>294</v>
      </c>
    </row>
    <row r="175" spans="1:20" x14ac:dyDescent="0.2">
      <c r="B175" s="77" t="s">
        <v>25</v>
      </c>
      <c r="C175" s="79">
        <f t="array" ref="C175">SUM(($B$1=(C_A02a!$B$5:$B$1000))*('By region'!$M175=(C_A02a!$C$5:$C$1000))*(C_A02a!D$5:D$1000))+SUM(($C$1=(C_A02a!$B$5:$B$1000))*('By region'!$M175=(C_A02a!$C$5:$C$1000))*(C_A02a!D$5:D$1000))+SUM(($D$1=(C_A02a!$B$5:$B$1000))*('By region'!$M175=(C_A02a!$C$5:$C$1000))*(C_A02a!D$5:D$1000))</f>
        <v>3.6333920879999999</v>
      </c>
      <c r="D175" s="79">
        <f t="array" ref="D175">SUM(($B$1=(C_A02a!$B$5:$B$1000))*('By region'!$M175=(C_A02a!$C$5:$C$1000))*(C_A02a!E$5:E$1000))+SUM(($C$1=(C_A02a!$B$5:$B$1000))*('By region'!$M175=(C_A02a!$C$5:$C$1000))*(C_A02a!E$5:E$1000))+SUM(($D$1=(C_A02a!$B$5:$B$1000))*('By region'!$M175=(C_A02a!$C$5:$C$1000))*(C_A02a!E$5:E$1000))</f>
        <v>5.1565782960000002</v>
      </c>
      <c r="E175" s="79">
        <f t="array" ref="E175">SUM(($B$1=(C_A02a!$B$5:$B$1000))*('By region'!$M175=(C_A02a!$C$5:$C$1000))*(C_A02a!F$5:F$1000))+SUM(($C$1=(C_A02a!$B$5:$B$1000))*('By region'!$M175=(C_A02a!$C$5:$C$1000))*(C_A02a!F$5:F$1000))+SUM(($D$1=(C_A02a!$B$5:$B$1000))*('By region'!$M175=(C_A02a!$C$5:$C$1000))*(C_A02a!F$5:F$1000))</f>
        <v>4.4009645040000001</v>
      </c>
      <c r="F175" s="79">
        <f t="array" ref="F175">SUM(($B$1=(C_A02a!$B$5:$B$1000))*('By region'!$M175=(C_A02a!$C$5:$C$1000))*(C_A02a!G$5:G$1000))+SUM(($C$1=(C_A02a!$B$5:$B$1000))*('By region'!$M175=(C_A02a!$C$5:$C$1000))*(C_A02a!G$5:G$1000))+SUM(($D$1=(C_A02a!$B$5:$B$1000))*('By region'!$M175=(C_A02a!$C$5:$C$1000))*(C_A02a!G$5:G$1000))</f>
        <v>3.7318500000000001</v>
      </c>
      <c r="G175" s="79">
        <f t="array" ref="G175">SUM(($B$1=(C_A02a!$B$5:$B$1000))*('By region'!$M175=(C_A02a!$C$5:$C$1000))*(C_A02a!H$5:H$1000))+SUM(($C$1=(C_A02a!$B$5:$B$1000))*('By region'!$M175=(C_A02a!$C$5:$C$1000))*(C_A02a!H$5:H$1000))+SUM(($D$1=(C_A02a!$B$5:$B$1000))*('By region'!$M175=(C_A02a!$C$5:$C$1000))*(C_A02a!H$5:H$1000))</f>
        <v>3.4470000000000001</v>
      </c>
      <c r="H175" s="79">
        <f t="array" ref="H175">SUM(($B$1=(C_A02a!$B$5:$B$1000))*('By region'!$M175=(C_A02a!$C$5:$C$1000))*(C_A02a!I$5:I$1000))+SUM(($C$1=(C_A02a!$B$5:$B$1000))*('By region'!$M175=(C_A02a!$C$5:$C$1000))*(C_A02a!I$5:I$1000))+SUM(($D$1=(C_A02a!$B$5:$B$1000))*('By region'!$M175=(C_A02a!$C$5:$C$1000))*(C_A02a!I$5:I$1000))</f>
        <v>3.16215</v>
      </c>
      <c r="I175" s="79">
        <f t="array" ref="I175">SUM(($B$1=(C_A02a!$B$5:$B$1000))*('By region'!$M175=(C_A02a!$C$5:$C$1000))*(C_A02a!J$5:J$1000))+SUM(($C$1=(C_A02a!$B$5:$B$1000))*('By region'!$M175=(C_A02a!$C$5:$C$1000))*(C_A02a!J$5:J$1000))+SUM(($D$1=(C_A02a!$B$5:$B$1000))*('By region'!$M175=(C_A02a!$C$5:$C$1000))*(C_A02a!J$5:J$1000))</f>
        <v>12.130384712598</v>
      </c>
      <c r="J175" s="79">
        <f t="array" ref="J175">SUM(($B$1=(C_A02a!$B$5:$B$1000))*('By region'!$M175=(C_A02a!$C$5:$C$1000))*(C_A02a!K$5:K$1000))+SUM(($C$1=(C_A02a!$B$5:$B$1000))*('By region'!$M175=(C_A02a!$C$5:$C$1000))*(C_A02a!K$5:K$1000))+SUM(($D$1=(C_A02a!$B$5:$B$1000))*('By region'!$M175=(C_A02a!$C$5:$C$1000))*(C_A02a!K$5:K$1000))</f>
        <v>32.386523410896999</v>
      </c>
      <c r="K175" s="79">
        <f t="array" ref="K175">SUM(($B$1=(C_A02a!$B$5:$B$1000))*('By region'!$M175=(C_A02a!$C$5:$C$1000))*(C_A02a!L$5:L$1000))+SUM(($C$1=(C_A02a!$B$5:$B$1000))*('By region'!$M175=(C_A02a!$C$5:$C$1000))*(C_A02a!L$5:L$1000))+SUM(($D$1=(C_A02a!$B$5:$B$1000))*('By region'!$M175=(C_A02a!$C$5:$C$1000))*(C_A02a!L$5:L$1000))</f>
        <v>73.546411073276005</v>
      </c>
      <c r="L175" s="287"/>
      <c r="M175" s="164" t="s">
        <v>293</v>
      </c>
    </row>
    <row r="176" spans="1:20" x14ac:dyDescent="0.2">
      <c r="B176" s="184" t="s">
        <v>21</v>
      </c>
      <c r="C176" s="72">
        <f t="array" ref="C176">SUM(($B$1=(C_A02a!$B$5:$B$1000))*('By region'!$M176=(C_A02a!$C$5:$C$1000))*(C_A02a!D$5:D$1000))+SUM(($C$1=(C_A02a!$B$5:$B$1000))*('By region'!$M176=(C_A02a!$C$5:$C$1000))*(C_A02a!D$5:D$1000))+SUM(($D$1=(C_A02a!$B$5:$B$1000))*('By region'!$M176=(C_A02a!$C$5:$C$1000))*(C_A02a!D$5:D$1000))</f>
        <v>0.317945592</v>
      </c>
      <c r="D176" s="72">
        <f t="array" ref="D176">SUM(($B$1=(C_A02a!$B$5:$B$1000))*('By region'!$M176=(C_A02a!$C$5:$C$1000))*(C_A02a!E$5:E$1000))+SUM(($C$1=(C_A02a!$B$5:$B$1000))*('By region'!$M176=(C_A02a!$C$5:$C$1000))*(C_A02a!E$5:E$1000))+SUM(($D$1=(C_A02a!$B$5:$B$1000))*('By region'!$M176=(C_A02a!$C$5:$C$1000))*(C_A02a!E$5:E$1000))</f>
        <v>0.48635694816800001</v>
      </c>
      <c r="E176" s="72">
        <f t="array" ref="E176">SUM(($B$1=(C_A02a!$B$5:$B$1000))*('By region'!$M176=(C_A02a!$C$5:$C$1000))*(C_A02a!F$5:F$1000))+SUM(($C$1=(C_A02a!$B$5:$B$1000))*('By region'!$M176=(C_A02a!$C$5:$C$1000))*(C_A02a!F$5:F$1000))+SUM(($D$1=(C_A02a!$B$5:$B$1000))*('By region'!$M176=(C_A02a!$C$5:$C$1000))*(C_A02a!F$5:F$1000))</f>
        <v>0.50241599999999997</v>
      </c>
      <c r="F176" s="72">
        <f t="array" ref="F176">SUM(($B$1=(C_A02a!$B$5:$B$1000))*('By region'!$M176=(C_A02a!$C$5:$C$1000))*(C_A02a!G$5:G$1000))+SUM(($C$1=(C_A02a!$B$5:$B$1000))*('By region'!$M176=(C_A02a!$C$5:$C$1000))*(C_A02a!G$5:G$1000))+SUM(($D$1=(C_A02a!$B$5:$B$1000))*('By region'!$M176=(C_A02a!$C$5:$C$1000))*(C_A02a!G$5:G$1000))</f>
        <v>0.50241599999999997</v>
      </c>
      <c r="G176" s="72">
        <f t="array" ref="G176">SUM(($B$1=(C_A02a!$B$5:$B$1000))*('By region'!$M176=(C_A02a!$C$5:$C$1000))*(C_A02a!H$5:H$1000))+SUM(($C$1=(C_A02a!$B$5:$B$1000))*('By region'!$M176=(C_A02a!$C$5:$C$1000))*(C_A02a!H$5:H$1000))+SUM(($D$1=(C_A02a!$B$5:$B$1000))*('By region'!$M176=(C_A02a!$C$5:$C$1000))*(C_A02a!H$5:H$1000))</f>
        <v>0.50241599999999997</v>
      </c>
      <c r="H176" s="72">
        <f t="array" ref="H176">SUM(($B$1=(C_A02a!$B$5:$B$1000))*('By region'!$M176=(C_A02a!$C$5:$C$1000))*(C_A02a!I$5:I$1000))+SUM(($C$1=(C_A02a!$B$5:$B$1000))*('By region'!$M176=(C_A02a!$C$5:$C$1000))*(C_A02a!I$5:I$1000))+SUM(($D$1=(C_A02a!$B$5:$B$1000))*('By region'!$M176=(C_A02a!$C$5:$C$1000))*(C_A02a!I$5:I$1000))</f>
        <v>0.50241599999999997</v>
      </c>
      <c r="I176" s="72">
        <f t="array" ref="I176">SUM(($B$1=(C_A02a!$B$5:$B$1000))*('By region'!$M176=(C_A02a!$C$5:$C$1000))*(C_A02a!J$5:J$1000))+SUM(($C$1=(C_A02a!$B$5:$B$1000))*('By region'!$M176=(C_A02a!$C$5:$C$1000))*(C_A02a!J$5:J$1000))+SUM(($D$1=(C_A02a!$B$5:$B$1000))*('By region'!$M176=(C_A02a!$C$5:$C$1000))*(C_A02a!J$5:J$1000))</f>
        <v>0.50241599999999997</v>
      </c>
      <c r="J176" s="72">
        <f t="array" ref="J176">SUM(($B$1=(C_A02a!$B$5:$B$1000))*('By region'!$M176=(C_A02a!$C$5:$C$1000))*(C_A02a!K$5:K$1000))+SUM(($C$1=(C_A02a!$B$5:$B$1000))*('By region'!$M176=(C_A02a!$C$5:$C$1000))*(C_A02a!K$5:K$1000))+SUM(($D$1=(C_A02a!$B$5:$B$1000))*('By region'!$M176=(C_A02a!$C$5:$C$1000))*(C_A02a!K$5:K$1000))</f>
        <v>0.50241599999999997</v>
      </c>
      <c r="K176" s="72">
        <f t="array" ref="K176">SUM(($B$1=(C_A02a!$B$5:$B$1000))*('By region'!$M176=(C_A02a!$C$5:$C$1000))*(C_A02a!L$5:L$1000))+SUM(($C$1=(C_A02a!$B$5:$B$1000))*('By region'!$M176=(C_A02a!$C$5:$C$1000))*(C_A02a!L$5:L$1000))+SUM(($D$1=(C_A02a!$B$5:$B$1000))*('By region'!$M176=(C_A02a!$C$5:$C$1000))*(C_A02a!L$5:L$1000))</f>
        <v>0.50241599999999997</v>
      </c>
      <c r="L176" s="287"/>
      <c r="M176" s="164" t="s">
        <v>291</v>
      </c>
    </row>
    <row r="177" spans="1:15" x14ac:dyDescent="0.2">
      <c r="B177" s="77" t="s">
        <v>26</v>
      </c>
      <c r="C177" s="79">
        <f t="array" ref="C177">SUM(($B$1=(C_A02a!$B$5:$B$1000))*('By region'!$M177=(C_A02a!$C$5:$C$1000))*(C_A02a!D$5:D$1000))+SUM(($C$1=(C_A02a!$B$5:$B$1000))*('By region'!$M177=(C_A02a!$C$5:$C$1000))*(C_A02a!D$5:D$1000))+SUM(($D$1=(C_A02a!$B$5:$B$1000))*('By region'!$M177=(C_A02a!$C$5:$C$1000))*(C_A02a!D$5:D$1000))</f>
        <v>0</v>
      </c>
      <c r="D177" s="79">
        <f t="array" ref="D177">SUM(($B$1=(C_A02a!$B$5:$B$1000))*('By region'!$M177=(C_A02a!$C$5:$C$1000))*(C_A02a!E$5:E$1000))+SUM(($C$1=(C_A02a!$B$5:$B$1000))*('By region'!$M177=(C_A02a!$C$5:$C$1000))*(C_A02a!E$5:E$1000))+SUM(($D$1=(C_A02a!$B$5:$B$1000))*('By region'!$M177=(C_A02a!$C$5:$C$1000))*(C_A02a!E$5:E$1000))</f>
        <v>0</v>
      </c>
      <c r="E177" s="79">
        <f t="array" ref="E177">SUM(($B$1=(C_A02a!$B$5:$B$1000))*('By region'!$M177=(C_A02a!$C$5:$C$1000))*(C_A02a!F$5:F$1000))+SUM(($C$1=(C_A02a!$B$5:$B$1000))*('By region'!$M177=(C_A02a!$C$5:$C$1000))*(C_A02a!F$5:F$1000))+SUM(($D$1=(C_A02a!$B$5:$B$1000))*('By region'!$M177=(C_A02a!$C$5:$C$1000))*(C_A02a!F$5:F$1000))</f>
        <v>0</v>
      </c>
      <c r="F177" s="79">
        <f t="array" ref="F177">SUM(($B$1=(C_A02a!$B$5:$B$1000))*('By region'!$M177=(C_A02a!$C$5:$C$1000))*(C_A02a!G$5:G$1000))+SUM(($C$1=(C_A02a!$B$5:$B$1000))*('By region'!$M177=(C_A02a!$C$5:$C$1000))*(C_A02a!G$5:G$1000))+SUM(($D$1=(C_A02a!$B$5:$B$1000))*('By region'!$M177=(C_A02a!$C$5:$C$1000))*(C_A02a!G$5:G$1000))</f>
        <v>0</v>
      </c>
      <c r="G177" s="79">
        <f t="array" ref="G177">SUM(($B$1=(C_A02a!$B$5:$B$1000))*('By region'!$M177=(C_A02a!$C$5:$C$1000))*(C_A02a!H$5:H$1000))+SUM(($C$1=(C_A02a!$B$5:$B$1000))*('By region'!$M177=(C_A02a!$C$5:$C$1000))*(C_A02a!H$5:H$1000))+SUM(($D$1=(C_A02a!$B$5:$B$1000))*('By region'!$M177=(C_A02a!$C$5:$C$1000))*(C_A02a!H$5:H$1000))</f>
        <v>0</v>
      </c>
      <c r="H177" s="79">
        <f t="array" ref="H177">SUM(($B$1=(C_A02a!$B$5:$B$1000))*('By region'!$M177=(C_A02a!$C$5:$C$1000))*(C_A02a!I$5:I$1000))+SUM(($C$1=(C_A02a!$B$5:$B$1000))*('By region'!$M177=(C_A02a!$C$5:$C$1000))*(C_A02a!I$5:I$1000))+SUM(($D$1=(C_A02a!$B$5:$B$1000))*('By region'!$M177=(C_A02a!$C$5:$C$1000))*(C_A02a!I$5:I$1000))</f>
        <v>0</v>
      </c>
      <c r="I177" s="79">
        <f t="array" ref="I177">SUM(($B$1=(C_A02a!$B$5:$B$1000))*('By region'!$M177=(C_A02a!$C$5:$C$1000))*(C_A02a!J$5:J$1000))+SUM(($C$1=(C_A02a!$B$5:$B$1000))*('By region'!$M177=(C_A02a!$C$5:$C$1000))*(C_A02a!J$5:J$1000))+SUM(($D$1=(C_A02a!$B$5:$B$1000))*('By region'!$M177=(C_A02a!$C$5:$C$1000))*(C_A02a!J$5:J$1000))</f>
        <v>0</v>
      </c>
      <c r="J177" s="79">
        <f t="array" ref="J177">SUM(($B$1=(C_A02a!$B$5:$B$1000))*('By region'!$M177=(C_A02a!$C$5:$C$1000))*(C_A02a!K$5:K$1000))+SUM(($C$1=(C_A02a!$B$5:$B$1000))*('By region'!$M177=(C_A02a!$C$5:$C$1000))*(C_A02a!K$5:K$1000))+SUM(($D$1=(C_A02a!$B$5:$B$1000))*('By region'!$M177=(C_A02a!$C$5:$C$1000))*(C_A02a!K$5:K$1000))</f>
        <v>0</v>
      </c>
      <c r="K177" s="79">
        <f t="array" ref="K177">SUM(($B$1=(C_A02a!$B$5:$B$1000))*('By region'!$M177=(C_A02a!$C$5:$C$1000))*(C_A02a!L$5:L$1000))+SUM(($C$1=(C_A02a!$B$5:$B$1000))*('By region'!$M177=(C_A02a!$C$5:$C$1000))*(C_A02a!L$5:L$1000))+SUM(($D$1=(C_A02a!$B$5:$B$1000))*('By region'!$M177=(C_A02a!$C$5:$C$1000))*(C_A02a!L$5:L$1000))</f>
        <v>0</v>
      </c>
      <c r="L177" s="287"/>
      <c r="M177" s="23" t="s">
        <v>295</v>
      </c>
    </row>
    <row r="178" spans="1:15" x14ac:dyDescent="0.2">
      <c r="B178" s="109" t="s">
        <v>10</v>
      </c>
      <c r="C178" s="110">
        <f t="shared" ref="C178:K178" si="24">SUM(C168:C177)</f>
        <v>1201.8716655028359</v>
      </c>
      <c r="D178" s="110">
        <f t="shared" si="24"/>
        <v>1912.596849135592</v>
      </c>
      <c r="E178" s="110">
        <f t="shared" si="24"/>
        <v>3025.811177605075</v>
      </c>
      <c r="F178" s="110">
        <f t="shared" si="24"/>
        <v>4336.4955612634585</v>
      </c>
      <c r="G178" s="110">
        <f t="shared" si="24"/>
        <v>3187.6149576469788</v>
      </c>
      <c r="H178" s="110">
        <f t="shared" si="24"/>
        <v>2299.9556780354146</v>
      </c>
      <c r="I178" s="110">
        <f t="shared" si="24"/>
        <v>1807.4031811904979</v>
      </c>
      <c r="J178" s="110">
        <f t="shared" si="24"/>
        <v>1474.7164559368903</v>
      </c>
      <c r="K178" s="110">
        <f t="shared" si="24"/>
        <v>1379.26188280919</v>
      </c>
      <c r="L178" s="22"/>
      <c r="M178" s="23"/>
    </row>
    <row r="180" spans="1:15" x14ac:dyDescent="0.2">
      <c r="A180" s="17" t="s">
        <v>476</v>
      </c>
      <c r="B180" s="276" t="s">
        <v>52</v>
      </c>
    </row>
    <row r="181" spans="1:15" x14ac:dyDescent="0.2">
      <c r="B181" s="276" t="s">
        <v>43</v>
      </c>
    </row>
    <row r="183" spans="1:15" ht="16" thickBot="1" x14ac:dyDescent="0.25">
      <c r="B183" s="66"/>
      <c r="C183" s="263">
        <v>2010</v>
      </c>
      <c r="D183" s="263">
        <v>2015</v>
      </c>
      <c r="E183" s="263">
        <v>2020</v>
      </c>
      <c r="F183" s="263">
        <v>2025</v>
      </c>
      <c r="G183" s="263">
        <v>2030</v>
      </c>
      <c r="H183" s="263">
        <v>2035</v>
      </c>
      <c r="I183" s="263">
        <v>2040</v>
      </c>
      <c r="J183" s="263">
        <v>2045</v>
      </c>
      <c r="K183" s="263">
        <v>2050</v>
      </c>
    </row>
    <row r="184" spans="1:15" x14ac:dyDescent="0.2">
      <c r="B184" s="77" t="s">
        <v>44</v>
      </c>
      <c r="C184" s="72">
        <f t="array" ref="C184">SUM(($B$1=(C_A02b!$B$5:$B$1000))*('By region'!$M184=(C_A02b!$C$5:$C$1000))*(C_A02b!D$5:D$1000))+SUM(($C$1=(C_A02b!$B$5:$B$1000))*('By region'!$M184=(C_A02b!$C$5:$C$1000))*(C_A02b!D$5:D$1000))+SUM(($D$1=(C_A02b!$B$5:$B$1000))*('By region'!$M184=(C_A02b!$C$5:$C$1000))*(C_A02b!D$5:D$1000))</f>
        <v>7.872188832</v>
      </c>
      <c r="D184" s="72">
        <f t="array" ref="D184">SUM(($B$1=(C_A02b!$B$5:$B$1000))*('By region'!$M184=(C_A02b!$C$5:$C$1000))*(C_A02b!E$5:E$1000))+SUM(($C$1=(C_A02b!$B$5:$B$1000))*('By region'!$M184=(C_A02b!$C$5:$C$1000))*(C_A02b!E$5:E$1000))+SUM(($D$1=(C_A02b!$B$5:$B$1000))*('By region'!$M184=(C_A02b!$C$5:$C$1000))*(C_A02b!E$5:E$1000))</f>
        <v>18.436834679585001</v>
      </c>
      <c r="E184" s="72">
        <f t="array" ref="E184">SUM(($B$1=(C_A02b!$B$5:$B$1000))*('By region'!$M184=(C_A02b!$C$5:$C$1000))*(C_A02b!F$5:F$1000))+SUM(($C$1=(C_A02b!$B$5:$B$1000))*('By region'!$M184=(C_A02b!$C$5:$C$1000))*(C_A02b!F$5:F$1000))+SUM(($D$1=(C_A02b!$B$5:$B$1000))*('By region'!$M184=(C_A02b!$C$5:$C$1000))*(C_A02b!F$5:F$1000))</f>
        <v>94.345269223342001</v>
      </c>
      <c r="F184" s="72">
        <f t="array" ref="F184">SUM(($B$1=(C_A02b!$B$5:$B$1000))*('By region'!$M184=(C_A02b!$C$5:$C$1000))*(C_A02b!G$5:G$1000))+SUM(($C$1=(C_A02b!$B$5:$B$1000))*('By region'!$M184=(C_A02b!$C$5:$C$1000))*(C_A02b!G$5:G$1000))+SUM(($D$1=(C_A02b!$B$5:$B$1000))*('By region'!$M184=(C_A02b!$C$5:$C$1000))*(C_A02b!G$5:G$1000))</f>
        <v>88.130666253235006</v>
      </c>
      <c r="G184" s="72">
        <f t="array" ref="G184">SUM(($B$1=(C_A02b!$B$5:$B$1000))*('By region'!$M184=(C_A02b!$C$5:$C$1000))*(C_A02b!H$5:H$1000))+SUM(($C$1=(C_A02b!$B$5:$B$1000))*('By region'!$M184=(C_A02b!$C$5:$C$1000))*(C_A02b!H$5:H$1000))+SUM(($D$1=(C_A02b!$B$5:$B$1000))*('By region'!$M184=(C_A02b!$C$5:$C$1000))*(C_A02b!H$5:H$1000))</f>
        <v>104.345269223342</v>
      </c>
      <c r="H184" s="72">
        <f t="array" ref="H184">SUM(($B$1=(C_A02b!$B$5:$B$1000))*('By region'!$M184=(C_A02b!$C$5:$C$1000))*(C_A02b!I$5:I$1000))+SUM(($C$1=(C_A02b!$B$5:$B$1000))*('By region'!$M184=(C_A02b!$C$5:$C$1000))*(C_A02b!I$5:I$1000))+SUM(($D$1=(C_A02b!$B$5:$B$1000))*('By region'!$M184=(C_A02b!$C$5:$C$1000))*(C_A02b!I$5:I$1000))</f>
        <v>95.917876970760005</v>
      </c>
      <c r="I184" s="72">
        <f t="array" ref="I184">SUM(($B$1=(C_A02b!$B$5:$B$1000))*('By region'!$M184=(C_A02b!$C$5:$C$1000))*(C_A02b!J$5:J$1000))+SUM(($C$1=(C_A02b!$B$5:$B$1000))*('By region'!$M184=(C_A02b!$C$5:$C$1000))*(C_A02b!J$5:J$1000))+SUM(($D$1=(C_A02b!$B$5:$B$1000))*('By region'!$M184=(C_A02b!$C$5:$C$1000))*(C_A02b!J$5:J$1000))</f>
        <v>90</v>
      </c>
      <c r="J184" s="72">
        <f t="array" ref="J184">SUM(($B$1=(C_A02b!$B$5:$B$1000))*('By region'!$M184=(C_A02b!$C$5:$C$1000))*(C_A02b!K$5:K$1000))+SUM(($C$1=(C_A02b!$B$5:$B$1000))*('By region'!$M184=(C_A02b!$C$5:$C$1000))*(C_A02b!K$5:K$1000))+SUM(($D$1=(C_A02b!$B$5:$B$1000))*('By region'!$M184=(C_A02b!$C$5:$C$1000))*(C_A02b!K$5:K$1000))</f>
        <v>111.47308039134199</v>
      </c>
      <c r="K184" s="72">
        <f t="array" ref="K184">SUM(($B$1=(C_A02b!$B$5:$B$1000))*('By region'!$M184=(C_A02b!$C$5:$C$1000))*(C_A02b!L$5:L$1000))+SUM(($C$1=(C_A02b!$B$5:$B$1000))*('By region'!$M184=(C_A02b!$C$5:$C$1000))*(C_A02b!L$5:L$1000))+SUM(($D$1=(C_A02b!$B$5:$B$1000))*('By region'!$M184=(C_A02b!$C$5:$C$1000))*(C_A02b!L$5:L$1000))</f>
        <v>101.90389557197901</v>
      </c>
      <c r="M184" s="21" t="s">
        <v>39</v>
      </c>
    </row>
    <row r="185" spans="1:15" s="18" customFormat="1" x14ac:dyDescent="0.2">
      <c r="A185"/>
      <c r="B185" s="73" t="s">
        <v>432</v>
      </c>
      <c r="C185" s="72">
        <f t="array" ref="C185">SUM(($B$1=(C_A02b!$B$5:$B$1000))*('By region'!$M185=(C_A02b!$C$5:$C$1000))*(C_A02b!D$5:D$1000))+SUM(($C$1=(C_A02b!$B$5:$B$1000))*('By region'!$M185=(C_A02b!$C$5:$C$1000))*(C_A02b!D$5:D$1000))+SUM(($D$1=(C_A02b!$B$5:$B$1000))*('By region'!$M185=(C_A02b!$C$5:$C$1000))*(C_A02b!D$5:D$1000))</f>
        <v>67.901187456000002</v>
      </c>
      <c r="D185" s="72">
        <f t="array" ref="D185">SUM(($B$1=(C_A02b!$B$5:$B$1000))*('By region'!$M185=(C_A02b!$C$5:$C$1000))*(C_A02b!E$5:E$1000))+SUM(($C$1=(C_A02b!$B$5:$B$1000))*('By region'!$M185=(C_A02b!$C$5:$C$1000))*(C_A02b!E$5:E$1000))+SUM(($D$1=(C_A02b!$B$5:$B$1000))*('By region'!$M185=(C_A02b!$C$5:$C$1000))*(C_A02b!E$5:E$1000))</f>
        <v>101.47255342351799</v>
      </c>
      <c r="E185" s="72">
        <f t="array" ref="E185">SUM(($B$1=(C_A02b!$B$5:$B$1000))*('By region'!$M185=(C_A02b!$C$5:$C$1000))*(C_A02b!F$5:F$1000))+SUM(($C$1=(C_A02b!$B$5:$B$1000))*('By region'!$M185=(C_A02b!$C$5:$C$1000))*(C_A02b!F$5:F$1000))+SUM(($D$1=(C_A02b!$B$5:$B$1000))*('By region'!$M185=(C_A02b!$C$5:$C$1000))*(C_A02b!F$5:F$1000))</f>
        <v>548.85379053268002</v>
      </c>
      <c r="F185" s="72">
        <f t="array" ref="F185">SUM(($B$1=(C_A02b!$B$5:$B$1000))*('By region'!$M185=(C_A02b!$C$5:$C$1000))*(C_A02b!G$5:G$1000))+SUM(($C$1=(C_A02b!$B$5:$B$1000))*('By region'!$M185=(C_A02b!$C$5:$C$1000))*(C_A02b!G$5:G$1000))+SUM(($D$1=(C_A02b!$B$5:$B$1000))*('By region'!$M185=(C_A02b!$C$5:$C$1000))*(C_A02b!G$5:G$1000))</f>
        <v>483.30865005947601</v>
      </c>
      <c r="G185" s="72">
        <f t="array" ref="G185">SUM(($B$1=(C_A02b!$B$5:$B$1000))*('By region'!$M185=(C_A02b!$C$5:$C$1000))*(C_A02b!H$5:H$1000))+SUM(($C$1=(C_A02b!$B$5:$B$1000))*('By region'!$M185=(C_A02b!$C$5:$C$1000))*(C_A02b!H$5:H$1000))+SUM(($D$1=(C_A02b!$B$5:$B$1000))*('By region'!$M185=(C_A02b!$C$5:$C$1000))*(C_A02b!H$5:H$1000))</f>
        <v>417.54518631491402</v>
      </c>
      <c r="H185" s="72">
        <f t="array" ref="H185">SUM(($B$1=(C_A02b!$B$5:$B$1000))*('By region'!$M185=(C_A02b!$C$5:$C$1000))*(C_A02b!I$5:I$1000))+SUM(($C$1=(C_A02b!$B$5:$B$1000))*('By region'!$M185=(C_A02b!$C$5:$C$1000))*(C_A02b!I$5:I$1000))+SUM(($D$1=(C_A02b!$B$5:$B$1000))*('By region'!$M185=(C_A02b!$C$5:$C$1000))*(C_A02b!I$5:I$1000))</f>
        <v>374.32614458738601</v>
      </c>
      <c r="I185" s="72">
        <f t="array" ref="I185">SUM(($B$1=(C_A02b!$B$5:$B$1000))*('By region'!$M185=(C_A02b!$C$5:$C$1000))*(C_A02b!J$5:J$1000))+SUM(($C$1=(C_A02b!$B$5:$B$1000))*('By region'!$M185=(C_A02b!$C$5:$C$1000))*(C_A02b!J$5:J$1000))+SUM(($D$1=(C_A02b!$B$5:$B$1000))*('By region'!$M185=(C_A02b!$C$5:$C$1000))*(C_A02b!J$5:J$1000))</f>
        <v>344.42105138193199</v>
      </c>
      <c r="J185" s="72">
        <f t="array" ref="J185">SUM(($B$1=(C_A02b!$B$5:$B$1000))*('By region'!$M185=(C_A02b!$C$5:$C$1000))*(C_A02b!K$5:K$1000))+SUM(($C$1=(C_A02b!$B$5:$B$1000))*('By region'!$M185=(C_A02b!$C$5:$C$1000))*(C_A02b!K$5:K$1000))+SUM(($D$1=(C_A02b!$B$5:$B$1000))*('By region'!$M185=(C_A02b!$C$5:$C$1000))*(C_A02b!K$5:K$1000))</f>
        <v>367.76006496524701</v>
      </c>
      <c r="K185" s="72">
        <f t="array" ref="K185">SUM(($B$1=(C_A02b!$B$5:$B$1000))*('By region'!$M185=(C_A02b!$C$5:$C$1000))*(C_A02b!L$5:L$1000))+SUM(($C$1=(C_A02b!$B$5:$B$1000))*('By region'!$M185=(C_A02b!$C$5:$C$1000))*(C_A02b!L$5:L$1000))+SUM(($D$1=(C_A02b!$B$5:$B$1000))*('By region'!$M185=(C_A02b!$C$5:$C$1000))*(C_A02b!L$5:L$1000))</f>
        <v>337.79329341001301</v>
      </c>
      <c r="M185" s="21" t="s">
        <v>427</v>
      </c>
      <c r="N185" s="23"/>
      <c r="O185" s="23"/>
    </row>
    <row r="186" spans="1:15" x14ac:dyDescent="0.2">
      <c r="A186"/>
      <c r="B186" s="77" t="s">
        <v>19</v>
      </c>
      <c r="C186" s="72">
        <f t="array" ref="C186">SUM(($B$1=(C_A02b!$B$5:$B$1000))*('By region'!$M186=(C_A02b!$C$5:$C$1000))*(C_A02b!D$5:D$1000))+SUM(($C$1=(C_A02b!$B$5:$B$1000))*('By region'!$M186=(C_A02b!$C$5:$C$1000))*(C_A02b!D$5:D$1000))+SUM(($D$1=(C_A02b!$B$5:$B$1000))*('By region'!$M186=(C_A02b!$C$5:$C$1000))*(C_A02b!D$5:D$1000))</f>
        <v>72.790967000576998</v>
      </c>
      <c r="D186" s="72">
        <f t="array" ref="D186">SUM(($B$1=(C_A02b!$B$5:$B$1000))*('By region'!$M186=(C_A02b!$C$5:$C$1000))*(C_A02b!E$5:E$1000))+SUM(($C$1=(C_A02b!$B$5:$B$1000))*('By region'!$M186=(C_A02b!$C$5:$C$1000))*(C_A02b!E$5:E$1000))+SUM(($D$1=(C_A02b!$B$5:$B$1000))*('By region'!$M186=(C_A02b!$C$5:$C$1000))*(C_A02b!E$5:E$1000))</f>
        <v>70.981356498058005</v>
      </c>
      <c r="E186" s="72">
        <f t="array" ref="E186">SUM(($B$1=(C_A02b!$B$5:$B$1000))*('By region'!$M186=(C_A02b!$C$5:$C$1000))*(C_A02b!F$5:F$1000))+SUM(($C$1=(C_A02b!$B$5:$B$1000))*('By region'!$M186=(C_A02b!$C$5:$C$1000))*(C_A02b!F$5:F$1000))+SUM(($D$1=(C_A02b!$B$5:$B$1000))*('By region'!$M186=(C_A02b!$C$5:$C$1000))*(C_A02b!F$5:F$1000))</f>
        <v>91.286874595602001</v>
      </c>
      <c r="F186" s="72">
        <f t="array" ref="F186">SUM(($B$1=(C_A02b!$B$5:$B$1000))*('By region'!$M186=(C_A02b!$C$5:$C$1000))*(C_A02b!G$5:G$1000))+SUM(($C$1=(C_A02b!$B$5:$B$1000))*('By region'!$M186=(C_A02b!$C$5:$C$1000))*(C_A02b!G$5:G$1000))+SUM(($D$1=(C_A02b!$B$5:$B$1000))*('By region'!$M186=(C_A02b!$C$5:$C$1000))*(C_A02b!G$5:G$1000))</f>
        <v>87.531762583893993</v>
      </c>
      <c r="G186" s="72">
        <f t="array" ref="G186">SUM(($B$1=(C_A02b!$B$5:$B$1000))*('By region'!$M186=(C_A02b!$C$5:$C$1000))*(C_A02b!H$5:H$1000))+SUM(($C$1=(C_A02b!$B$5:$B$1000))*('By region'!$M186=(C_A02b!$C$5:$C$1000))*(C_A02b!H$5:H$1000))+SUM(($D$1=(C_A02b!$B$5:$B$1000))*('By region'!$M186=(C_A02b!$C$5:$C$1000))*(C_A02b!H$5:H$1000))</f>
        <v>78.897778374563998</v>
      </c>
      <c r="H186" s="72">
        <f t="array" ref="H186">SUM(($B$1=(C_A02b!$B$5:$B$1000))*('By region'!$M186=(C_A02b!$C$5:$C$1000))*(C_A02b!I$5:I$1000))+SUM(($C$1=(C_A02b!$B$5:$B$1000))*('By region'!$M186=(C_A02b!$C$5:$C$1000))*(C_A02b!I$5:I$1000))+SUM(($D$1=(C_A02b!$B$5:$B$1000))*('By region'!$M186=(C_A02b!$C$5:$C$1000))*(C_A02b!I$5:I$1000))</f>
        <v>82.509972507762996</v>
      </c>
      <c r="I186" s="72">
        <f t="array" ref="I186">SUM(($B$1=(C_A02b!$B$5:$B$1000))*('By region'!$M186=(C_A02b!$C$5:$C$1000))*(C_A02b!J$5:J$1000))+SUM(($C$1=(C_A02b!$B$5:$B$1000))*('By region'!$M186=(C_A02b!$C$5:$C$1000))*(C_A02b!J$5:J$1000))+SUM(($D$1=(C_A02b!$B$5:$B$1000))*('By region'!$M186=(C_A02b!$C$5:$C$1000))*(C_A02b!J$5:J$1000))</f>
        <v>87.936073404083999</v>
      </c>
      <c r="J186" s="72">
        <f t="array" ref="J186">SUM(($B$1=(C_A02b!$B$5:$B$1000))*('By region'!$M186=(C_A02b!$C$5:$C$1000))*(C_A02b!K$5:K$1000))+SUM(($C$1=(C_A02b!$B$5:$B$1000))*('By region'!$M186=(C_A02b!$C$5:$C$1000))*(C_A02b!K$5:K$1000))+SUM(($D$1=(C_A02b!$B$5:$B$1000))*('By region'!$M186=(C_A02b!$C$5:$C$1000))*(C_A02b!K$5:K$1000))</f>
        <v>94.010018163425002</v>
      </c>
      <c r="K186" s="72">
        <f t="array" ref="K186">SUM(($B$1=(C_A02b!$B$5:$B$1000))*('By region'!$M186=(C_A02b!$C$5:$C$1000))*(C_A02b!L$5:L$1000))+SUM(($C$1=(C_A02b!$B$5:$B$1000))*('By region'!$M186=(C_A02b!$C$5:$C$1000))*(C_A02b!L$5:L$1000))+SUM(($D$1=(C_A02b!$B$5:$B$1000))*('By region'!$M186=(C_A02b!$C$5:$C$1000))*(C_A02b!L$5:L$1000))</f>
        <v>95.352801199365004</v>
      </c>
      <c r="M186" s="21" t="s">
        <v>40</v>
      </c>
      <c r="N186" s="23"/>
    </row>
    <row r="187" spans="1:15" s="18" customFormat="1" x14ac:dyDescent="0.2">
      <c r="B187" s="73" t="s">
        <v>63</v>
      </c>
      <c r="C187" s="72">
        <f t="array" ref="C187">SUM(($B$1=(C_A02b!$B$5:$B$1000))*('By region'!$M187=(C_A02b!$C$5:$C$1000))*(C_A02b!D$5:D$1000))+SUM(($C$1=(C_A02b!$B$5:$B$1000))*('By region'!$M187=(C_A02b!$C$5:$C$1000))*(C_A02b!D$5:D$1000))+SUM(($D$1=(C_A02b!$B$5:$B$1000))*('By region'!$M187=(C_A02b!$C$5:$C$1000))*(C_A02b!D$5:D$1000))</f>
        <v>678.95960398107002</v>
      </c>
      <c r="D187" s="72">
        <f t="array" ref="D187">SUM(($B$1=(C_A02b!$B$5:$B$1000))*('By region'!$M187=(C_A02b!$C$5:$C$1000))*(C_A02b!E$5:E$1000))+SUM(($C$1=(C_A02b!$B$5:$B$1000))*('By region'!$M187=(C_A02b!$C$5:$C$1000))*(C_A02b!E$5:E$1000))+SUM(($D$1=(C_A02b!$B$5:$B$1000))*('By region'!$M187=(C_A02b!$C$5:$C$1000))*(C_A02b!E$5:E$1000))</f>
        <v>752.60240696092706</v>
      </c>
      <c r="E187" s="72">
        <f t="array" ref="E187">SUM(($B$1=(C_A02b!$B$5:$B$1000))*('By region'!$M187=(C_A02b!$C$5:$C$1000))*(C_A02b!F$5:F$1000))+SUM(($C$1=(C_A02b!$B$5:$B$1000))*('By region'!$M187=(C_A02b!$C$5:$C$1000))*(C_A02b!F$5:F$1000))+SUM(($D$1=(C_A02b!$B$5:$B$1000))*('By region'!$M187=(C_A02b!$C$5:$C$1000))*(C_A02b!F$5:F$1000))</f>
        <v>783.78583132272297</v>
      </c>
      <c r="F187" s="72">
        <f t="array" ref="F187">SUM(($B$1=(C_A02b!$B$5:$B$1000))*('By region'!$M187=(C_A02b!$C$5:$C$1000))*(C_A02b!G$5:G$1000))+SUM(($C$1=(C_A02b!$B$5:$B$1000))*('By region'!$M187=(C_A02b!$C$5:$C$1000))*(C_A02b!G$5:G$1000))+SUM(($D$1=(C_A02b!$B$5:$B$1000))*('By region'!$M187=(C_A02b!$C$5:$C$1000))*(C_A02b!G$5:G$1000))</f>
        <v>766.67274656535199</v>
      </c>
      <c r="G187" s="72">
        <f t="array" ref="G187">SUM(($B$1=(C_A02b!$B$5:$B$1000))*('By region'!$M187=(C_A02b!$C$5:$C$1000))*(C_A02b!H$5:H$1000))+SUM(($C$1=(C_A02b!$B$5:$B$1000))*('By region'!$M187=(C_A02b!$C$5:$C$1000))*(C_A02b!H$5:H$1000))+SUM(($D$1=(C_A02b!$B$5:$B$1000))*('By region'!$M187=(C_A02b!$C$5:$C$1000))*(C_A02b!H$5:H$1000))</f>
        <v>813.49827327825096</v>
      </c>
      <c r="H187" s="72">
        <f t="array" ref="H187">SUM(($B$1=(C_A02b!$B$5:$B$1000))*('By region'!$M187=(C_A02b!$C$5:$C$1000))*(C_A02b!I$5:I$1000))+SUM(($C$1=(C_A02b!$B$5:$B$1000))*('By region'!$M187=(C_A02b!$C$5:$C$1000))*(C_A02b!I$5:I$1000))+SUM(($D$1=(C_A02b!$B$5:$B$1000))*('By region'!$M187=(C_A02b!$C$5:$C$1000))*(C_A02b!I$5:I$1000))</f>
        <v>855.86546418711703</v>
      </c>
      <c r="I187" s="72">
        <f t="array" ref="I187">SUM(($B$1=(C_A02b!$B$5:$B$1000))*('By region'!$M187=(C_A02b!$C$5:$C$1000))*(C_A02b!J$5:J$1000))+SUM(($C$1=(C_A02b!$B$5:$B$1000))*('By region'!$M187=(C_A02b!$C$5:$C$1000))*(C_A02b!J$5:J$1000))+SUM(($D$1=(C_A02b!$B$5:$B$1000))*('By region'!$M187=(C_A02b!$C$5:$C$1000))*(C_A02b!J$5:J$1000))</f>
        <v>851.45226178943199</v>
      </c>
      <c r="J187" s="72">
        <f t="array" ref="J187">SUM(($B$1=(C_A02b!$B$5:$B$1000))*('By region'!$M187=(C_A02b!$C$5:$C$1000))*(C_A02b!K$5:K$1000))+SUM(($C$1=(C_A02b!$B$5:$B$1000))*('By region'!$M187=(C_A02b!$C$5:$C$1000))*(C_A02b!K$5:K$1000))+SUM(($D$1=(C_A02b!$B$5:$B$1000))*('By region'!$M187=(C_A02b!$C$5:$C$1000))*(C_A02b!K$5:K$1000))</f>
        <v>857.82837324279399</v>
      </c>
      <c r="K187" s="72">
        <f t="array" ref="K187">SUM(($B$1=(C_A02b!$B$5:$B$1000))*('By region'!$M187=(C_A02b!$C$5:$C$1000))*(C_A02b!L$5:L$1000))+SUM(($C$1=(C_A02b!$B$5:$B$1000))*('By region'!$M187=(C_A02b!$C$5:$C$1000))*(C_A02b!L$5:L$1000))+SUM(($D$1=(C_A02b!$B$5:$B$1000))*('By region'!$M187=(C_A02b!$C$5:$C$1000))*(C_A02b!L$5:L$1000))</f>
        <v>849.98876417325698</v>
      </c>
      <c r="M187" s="23" t="s">
        <v>55</v>
      </c>
      <c r="N187" s="23"/>
      <c r="O187" s="23"/>
    </row>
    <row r="188" spans="1:15" x14ac:dyDescent="0.2">
      <c r="A188"/>
      <c r="B188" s="77" t="s">
        <v>20</v>
      </c>
      <c r="C188" s="72">
        <f t="array" ref="C188">SUM(($B$1=(C_A02b!$B$5:$B$1000))*('By region'!$M188=(C_A02b!$C$5:$C$1000))*(C_A02b!D$5:D$1000))+SUM(($C$1=(C_A02b!$B$5:$B$1000))*('By region'!$M188=(C_A02b!$C$5:$C$1000))*(C_A02b!D$5:D$1000))+SUM(($D$1=(C_A02b!$B$5:$B$1000))*('By region'!$M188=(C_A02b!$C$5:$C$1000))*(C_A02b!D$5:D$1000))</f>
        <v>1608.2560893770949</v>
      </c>
      <c r="D188" s="72">
        <f t="array" ref="D188">SUM(($B$1=(C_A02b!$B$5:$B$1000))*('By region'!$M188=(C_A02b!$C$5:$C$1000))*(C_A02b!E$5:E$1000))+SUM(($C$1=(C_A02b!$B$5:$B$1000))*('By region'!$M188=(C_A02b!$C$5:$C$1000))*(C_A02b!E$5:E$1000))+SUM(($D$1=(C_A02b!$B$5:$B$1000))*('By region'!$M188=(C_A02b!$C$5:$C$1000))*(C_A02b!E$5:E$1000))</f>
        <v>1293.996938619219</v>
      </c>
      <c r="E188" s="72">
        <f t="array" ref="E188">SUM(($B$1=(C_A02b!$B$5:$B$1000))*('By region'!$M188=(C_A02b!$C$5:$C$1000))*(C_A02b!F$5:F$1000))+SUM(($C$1=(C_A02b!$B$5:$B$1000))*('By region'!$M188=(C_A02b!$C$5:$C$1000))*(C_A02b!F$5:F$1000))+SUM(($D$1=(C_A02b!$B$5:$B$1000))*('By region'!$M188=(C_A02b!$C$5:$C$1000))*(C_A02b!F$5:F$1000))</f>
        <v>1400.312862766847</v>
      </c>
      <c r="F188" s="72">
        <f t="array" ref="F188">SUM(($B$1=(C_A02b!$B$5:$B$1000))*('By region'!$M188=(C_A02b!$C$5:$C$1000))*(C_A02b!G$5:G$1000))+SUM(($C$1=(C_A02b!$B$5:$B$1000))*('By region'!$M188=(C_A02b!$C$5:$C$1000))*(C_A02b!G$5:G$1000))+SUM(($D$1=(C_A02b!$B$5:$B$1000))*('By region'!$M188=(C_A02b!$C$5:$C$1000))*(C_A02b!G$5:G$1000))</f>
        <v>1432.2209785388629</v>
      </c>
      <c r="G188" s="72">
        <f t="array" ref="G188">SUM(($B$1=(C_A02b!$B$5:$B$1000))*('By region'!$M188=(C_A02b!$C$5:$C$1000))*(C_A02b!H$5:H$1000))+SUM(($C$1=(C_A02b!$B$5:$B$1000))*('By region'!$M188=(C_A02b!$C$5:$C$1000))*(C_A02b!H$5:H$1000))+SUM(($D$1=(C_A02b!$B$5:$B$1000))*('By region'!$M188=(C_A02b!$C$5:$C$1000))*(C_A02b!H$5:H$1000))</f>
        <v>1460.559934119872</v>
      </c>
      <c r="H188" s="72">
        <f t="array" ref="H188">SUM(($B$1=(C_A02b!$B$5:$B$1000))*('By region'!$M188=(C_A02b!$C$5:$C$1000))*(C_A02b!I$5:I$1000))+SUM(($C$1=(C_A02b!$B$5:$B$1000))*('By region'!$M188=(C_A02b!$C$5:$C$1000))*(C_A02b!I$5:I$1000))+SUM(($D$1=(C_A02b!$B$5:$B$1000))*('By region'!$M188=(C_A02b!$C$5:$C$1000))*(C_A02b!I$5:I$1000))</f>
        <v>1362.2180466025061</v>
      </c>
      <c r="I188" s="72">
        <f t="array" ref="I188">SUM(($B$1=(C_A02b!$B$5:$B$1000))*('By region'!$M188=(C_A02b!$C$5:$C$1000))*(C_A02b!J$5:J$1000))+SUM(($C$1=(C_A02b!$B$5:$B$1000))*('By region'!$M188=(C_A02b!$C$5:$C$1000))*(C_A02b!J$5:J$1000))+SUM(($D$1=(C_A02b!$B$5:$B$1000))*('By region'!$M188=(C_A02b!$C$5:$C$1000))*(C_A02b!J$5:J$1000))</f>
        <v>1350.8272056820781</v>
      </c>
      <c r="J188" s="72">
        <f t="array" ref="J188">SUM(($B$1=(C_A02b!$B$5:$B$1000))*('By region'!$M188=(C_A02b!$C$5:$C$1000))*(C_A02b!K$5:K$1000))+SUM(($C$1=(C_A02b!$B$5:$B$1000))*('By region'!$M188=(C_A02b!$C$5:$C$1000))*(C_A02b!K$5:K$1000))+SUM(($D$1=(C_A02b!$B$5:$B$1000))*('By region'!$M188=(C_A02b!$C$5:$C$1000))*(C_A02b!K$5:K$1000))</f>
        <v>1379.0913002990569</v>
      </c>
      <c r="K188" s="72">
        <f t="array" ref="K188">SUM(($B$1=(C_A02b!$B$5:$B$1000))*('By region'!$M188=(C_A02b!$C$5:$C$1000))*(C_A02b!L$5:L$1000))+SUM(($C$1=(C_A02b!$B$5:$B$1000))*('By region'!$M188=(C_A02b!$C$5:$C$1000))*(C_A02b!L$5:L$1000))+SUM(($D$1=(C_A02b!$B$5:$B$1000))*('By region'!$M188=(C_A02b!$C$5:$C$1000))*(C_A02b!L$5:L$1000))</f>
        <v>1418.847224994779</v>
      </c>
      <c r="M188" s="21" t="s">
        <v>41</v>
      </c>
      <c r="N188" s="23"/>
    </row>
    <row r="189" spans="1:15" s="18" customFormat="1" x14ac:dyDescent="0.2">
      <c r="B189" s="73" t="s">
        <v>64</v>
      </c>
      <c r="C189" s="72">
        <f t="array" ref="C189">SUM(($B$1=(C_A02b!$B$5:$B$1000))*('By region'!$M189=(C_A02b!$C$5:$C$1000))*(C_A02b!D$5:D$1000))+SUM(($C$1=(C_A02b!$B$5:$B$1000))*('By region'!$M189=(C_A02b!$C$5:$C$1000))*(C_A02b!D$5:D$1000))+SUM(($D$1=(C_A02b!$B$5:$B$1000))*('By region'!$M189=(C_A02b!$C$5:$C$1000))*(C_A02b!D$5:D$1000))</f>
        <v>149.181948349007</v>
      </c>
      <c r="D189" s="72">
        <f t="array" ref="D189">SUM(($B$1=(C_A02b!$B$5:$B$1000))*('By region'!$M189=(C_A02b!$C$5:$C$1000))*(C_A02b!E$5:E$1000))+SUM(($C$1=(C_A02b!$B$5:$B$1000))*('By region'!$M189=(C_A02b!$C$5:$C$1000))*(C_A02b!E$5:E$1000))+SUM(($D$1=(C_A02b!$B$5:$B$1000))*('By region'!$M189=(C_A02b!$C$5:$C$1000))*(C_A02b!E$5:E$1000))</f>
        <v>229.73636344299101</v>
      </c>
      <c r="E189" s="72">
        <f t="array" ref="E189">SUM(($B$1=(C_A02b!$B$5:$B$1000))*('By region'!$M189=(C_A02b!$C$5:$C$1000))*(C_A02b!F$5:F$1000))+SUM(($C$1=(C_A02b!$B$5:$B$1000))*('By region'!$M189=(C_A02b!$C$5:$C$1000))*(C_A02b!F$5:F$1000))+SUM(($D$1=(C_A02b!$B$5:$B$1000))*('By region'!$M189=(C_A02b!$C$5:$C$1000))*(C_A02b!F$5:F$1000))</f>
        <v>261.116221474746</v>
      </c>
      <c r="F189" s="72">
        <f t="array" ref="F189">SUM(($B$1=(C_A02b!$B$5:$B$1000))*('By region'!$M189=(C_A02b!$C$5:$C$1000))*(C_A02b!G$5:G$1000))+SUM(($C$1=(C_A02b!$B$5:$B$1000))*('By region'!$M189=(C_A02b!$C$5:$C$1000))*(C_A02b!G$5:G$1000))+SUM(($D$1=(C_A02b!$B$5:$B$1000))*('By region'!$M189=(C_A02b!$C$5:$C$1000))*(C_A02b!G$5:G$1000))</f>
        <v>261.76025661148202</v>
      </c>
      <c r="G189" s="72">
        <f t="array" ref="G189">SUM(($B$1=(C_A02b!$B$5:$B$1000))*('By region'!$M189=(C_A02b!$C$5:$C$1000))*(C_A02b!H$5:H$1000))+SUM(($C$1=(C_A02b!$B$5:$B$1000))*('By region'!$M189=(C_A02b!$C$5:$C$1000))*(C_A02b!H$5:H$1000))+SUM(($D$1=(C_A02b!$B$5:$B$1000))*('By region'!$M189=(C_A02b!$C$5:$C$1000))*(C_A02b!H$5:H$1000))</f>
        <v>211.979278875749</v>
      </c>
      <c r="H189" s="72">
        <f t="array" ref="H189">SUM(($B$1=(C_A02b!$B$5:$B$1000))*('By region'!$M189=(C_A02b!$C$5:$C$1000))*(C_A02b!I$5:I$1000))+SUM(($C$1=(C_A02b!$B$5:$B$1000))*('By region'!$M189=(C_A02b!$C$5:$C$1000))*(C_A02b!I$5:I$1000))+SUM(($D$1=(C_A02b!$B$5:$B$1000))*('By region'!$M189=(C_A02b!$C$5:$C$1000))*(C_A02b!I$5:I$1000))</f>
        <v>141.64489631115899</v>
      </c>
      <c r="I189" s="72">
        <f t="array" ref="I189">SUM(($B$1=(C_A02b!$B$5:$B$1000))*('By region'!$M189=(C_A02b!$C$5:$C$1000))*(C_A02b!J$5:J$1000))+SUM(($C$1=(C_A02b!$B$5:$B$1000))*('By region'!$M189=(C_A02b!$C$5:$C$1000))*(C_A02b!J$5:J$1000))+SUM(($D$1=(C_A02b!$B$5:$B$1000))*('By region'!$M189=(C_A02b!$C$5:$C$1000))*(C_A02b!J$5:J$1000))</f>
        <v>130.83960155952099</v>
      </c>
      <c r="J189" s="72">
        <f t="array" ref="J189">SUM(($B$1=(C_A02b!$B$5:$B$1000))*('By region'!$M189=(C_A02b!$C$5:$C$1000))*(C_A02b!K$5:K$1000))+SUM(($C$1=(C_A02b!$B$5:$B$1000))*('By region'!$M189=(C_A02b!$C$5:$C$1000))*(C_A02b!K$5:K$1000))+SUM(($D$1=(C_A02b!$B$5:$B$1000))*('By region'!$M189=(C_A02b!$C$5:$C$1000))*(C_A02b!K$5:K$1000))</f>
        <v>123.531310573884</v>
      </c>
      <c r="K189" s="72">
        <f t="array" ref="K189">SUM(($B$1=(C_A02b!$B$5:$B$1000))*('By region'!$M189=(C_A02b!$C$5:$C$1000))*(C_A02b!L$5:L$1000))+SUM(($C$1=(C_A02b!$B$5:$B$1000))*('By region'!$M189=(C_A02b!$C$5:$C$1000))*(C_A02b!L$5:L$1000))+SUM(($D$1=(C_A02b!$B$5:$B$1000))*('By region'!$M189=(C_A02b!$C$5:$C$1000))*(C_A02b!L$5:L$1000))</f>
        <v>129.10153277083199</v>
      </c>
      <c r="M189" s="23" t="s">
        <v>56</v>
      </c>
      <c r="N189" s="23"/>
      <c r="O189" s="23"/>
    </row>
    <row r="190" spans="1:15" x14ac:dyDescent="0.2">
      <c r="B190" s="77" t="s">
        <v>65</v>
      </c>
      <c r="C190" s="72">
        <f t="array" ref="C190">SUM(($B$1=(C_A02b!$B$5:$B$1000))*('By region'!$M190=(C_A02b!$C$5:$C$1000))*(C_A02b!D$5:D$1000))+SUM(($C$1=(C_A02b!$B$5:$B$1000))*('By region'!$M190=(C_A02b!$C$5:$C$1000))*(C_A02b!D$5:D$1000))+SUM(($D$1=(C_A02b!$B$5:$B$1000))*('By region'!$M190=(C_A02b!$C$5:$C$1000))*(C_A02b!D$5:D$1000))</f>
        <v>0</v>
      </c>
      <c r="D190" s="72">
        <f t="array" ref="D190">SUM(($B$1=(C_A02b!$B$5:$B$1000))*('By region'!$M190=(C_A02b!$C$5:$C$1000))*(C_A02b!E$5:E$1000))+SUM(($C$1=(C_A02b!$B$5:$B$1000))*('By region'!$M190=(C_A02b!$C$5:$C$1000))*(C_A02b!E$5:E$1000))+SUM(($D$1=(C_A02b!$B$5:$B$1000))*('By region'!$M190=(C_A02b!$C$5:$C$1000))*(C_A02b!E$5:E$1000))</f>
        <v>0</v>
      </c>
      <c r="E190" s="72">
        <f t="array" ref="E190">SUM(($B$1=(C_A02b!$B$5:$B$1000))*('By region'!$M190=(C_A02b!$C$5:$C$1000))*(C_A02b!F$5:F$1000))+SUM(($C$1=(C_A02b!$B$5:$B$1000))*('By region'!$M190=(C_A02b!$C$5:$C$1000))*(C_A02b!F$5:F$1000))+SUM(($D$1=(C_A02b!$B$5:$B$1000))*('By region'!$M190=(C_A02b!$C$5:$C$1000))*(C_A02b!F$5:F$1000))</f>
        <v>0</v>
      </c>
      <c r="F190" s="72">
        <f t="array" ref="F190">SUM(($B$1=(C_A02b!$B$5:$B$1000))*('By region'!$M190=(C_A02b!$C$5:$C$1000))*(C_A02b!G$5:G$1000))+SUM(($C$1=(C_A02b!$B$5:$B$1000))*('By region'!$M190=(C_A02b!$C$5:$C$1000))*(C_A02b!G$5:G$1000))+SUM(($D$1=(C_A02b!$B$5:$B$1000))*('By region'!$M190=(C_A02b!$C$5:$C$1000))*(C_A02b!G$5:G$1000))</f>
        <v>1.7999999999999999E-2</v>
      </c>
      <c r="G190" s="72">
        <f t="array" ref="G190">SUM(($B$1=(C_A02b!$B$5:$B$1000))*('By region'!$M190=(C_A02b!$C$5:$C$1000))*(C_A02b!H$5:H$1000))+SUM(($C$1=(C_A02b!$B$5:$B$1000))*('By region'!$M190=(C_A02b!$C$5:$C$1000))*(C_A02b!H$5:H$1000))+SUM(($D$1=(C_A02b!$B$5:$B$1000))*('By region'!$M190=(C_A02b!$C$5:$C$1000))*(C_A02b!H$5:H$1000))</f>
        <v>1.7999999999999999E-2</v>
      </c>
      <c r="H190" s="72">
        <f t="array" ref="H190">SUM(($B$1=(C_A02b!$B$5:$B$1000))*('By region'!$M190=(C_A02b!$C$5:$C$1000))*(C_A02b!I$5:I$1000))+SUM(($C$1=(C_A02b!$B$5:$B$1000))*('By region'!$M190=(C_A02b!$C$5:$C$1000))*(C_A02b!I$5:I$1000))+SUM(($D$1=(C_A02b!$B$5:$B$1000))*('By region'!$M190=(C_A02b!$C$5:$C$1000))*(C_A02b!I$5:I$1000))</f>
        <v>1.7999999999999999E-2</v>
      </c>
      <c r="I190" s="72">
        <f t="array" ref="I190">SUM(($B$1=(C_A02b!$B$5:$B$1000))*('By region'!$M190=(C_A02b!$C$5:$C$1000))*(C_A02b!J$5:J$1000))+SUM(($C$1=(C_A02b!$B$5:$B$1000))*('By region'!$M190=(C_A02b!$C$5:$C$1000))*(C_A02b!J$5:J$1000))+SUM(($D$1=(C_A02b!$B$5:$B$1000))*('By region'!$M190=(C_A02b!$C$5:$C$1000))*(C_A02b!J$5:J$1000))</f>
        <v>1.7999999999999999E-2</v>
      </c>
      <c r="J190" s="72">
        <f t="array" ref="J190">SUM(($B$1=(C_A02b!$B$5:$B$1000))*('By region'!$M190=(C_A02b!$C$5:$C$1000))*(C_A02b!K$5:K$1000))+SUM(($C$1=(C_A02b!$B$5:$B$1000))*('By region'!$M190=(C_A02b!$C$5:$C$1000))*(C_A02b!K$5:K$1000))+SUM(($D$1=(C_A02b!$B$5:$B$1000))*('By region'!$M190=(C_A02b!$C$5:$C$1000))*(C_A02b!K$5:K$1000))</f>
        <v>1.7999999999999999E-2</v>
      </c>
      <c r="K190" s="72">
        <f t="array" ref="K190">SUM(($B$1=(C_A02b!$B$5:$B$1000))*('By region'!$M190=(C_A02b!$C$5:$C$1000))*(C_A02b!L$5:L$1000))+SUM(($C$1=(C_A02b!$B$5:$B$1000))*('By region'!$M190=(C_A02b!$C$5:$C$1000))*(C_A02b!L$5:L$1000))+SUM(($D$1=(C_A02b!$B$5:$B$1000))*('By region'!$M190=(C_A02b!$C$5:$C$1000))*(C_A02b!L$5:L$1000))</f>
        <v>1.2857142857000001E-2</v>
      </c>
      <c r="M190" s="21" t="s">
        <v>62</v>
      </c>
    </row>
    <row r="191" spans="1:15" s="18" customFormat="1" x14ac:dyDescent="0.2">
      <c r="B191" s="73" t="s">
        <v>45</v>
      </c>
      <c r="C191" s="72">
        <f>C192+C193</f>
        <v>3333.7702764624441</v>
      </c>
      <c r="D191" s="72">
        <f t="shared" ref="D191:K191" si="25">D192+D193</f>
        <v>3153.9921123076142</v>
      </c>
      <c r="E191" s="72">
        <f>E192+E193</f>
        <v>2991.3298097868219</v>
      </c>
      <c r="F191" s="72">
        <f t="shared" si="25"/>
        <v>2857.0919141202749</v>
      </c>
      <c r="G191" s="72">
        <f t="shared" si="25"/>
        <v>2835.9037184836238</v>
      </c>
      <c r="H191" s="72">
        <f t="shared" si="25"/>
        <v>2629.6117890668229</v>
      </c>
      <c r="I191" s="72">
        <f t="shared" si="25"/>
        <v>2568.4416370024528</v>
      </c>
      <c r="J191" s="72">
        <f t="shared" si="25"/>
        <v>2460.234544792057</v>
      </c>
      <c r="K191" s="72">
        <f t="shared" si="25"/>
        <v>2386.7367874660931</v>
      </c>
      <c r="M191" s="23"/>
      <c r="N191" s="23"/>
      <c r="O191" s="23"/>
    </row>
    <row r="192" spans="1:15" s="18" customFormat="1" x14ac:dyDescent="0.2">
      <c r="B192" s="284" t="s">
        <v>431</v>
      </c>
      <c r="C192" s="72">
        <f t="array" ref="C192">SUM(($B$1=(C_A02b!$B$5:$B$1000))*('By region'!$M192=(C_A02b!$C$5:$C$1000))*(C_A02b!D$5:D$1000))+SUM(($C$1=(C_A02b!$B$5:$B$1000))*('By region'!$M192=(C_A02b!$C$5:$C$1000))*(C_A02b!D$5:D$1000))+SUM(($D$1=(C_A02b!$B$5:$B$1000))*('By region'!$M192=(C_A02b!$C$5:$C$1000))*(C_A02b!D$5:D$1000))</f>
        <v>3333.7702764624441</v>
      </c>
      <c r="D192" s="72">
        <f t="array" ref="D192">SUM(($B$1=(C_A02b!$B$5:$B$1000))*('By region'!$M192=(C_A02b!$C$5:$C$1000))*(C_A02b!E$5:E$1000))+SUM(($C$1=(C_A02b!$B$5:$B$1000))*('By region'!$M192=(C_A02b!$C$5:$C$1000))*(C_A02b!E$5:E$1000))+SUM(($D$1=(C_A02b!$B$5:$B$1000))*('By region'!$M192=(C_A02b!$C$5:$C$1000))*(C_A02b!E$5:E$1000))</f>
        <v>3153.9921123076142</v>
      </c>
      <c r="E192" s="72">
        <f t="array" ref="E192">SUM(($B$1=(C_A02b!$B$5:$B$1000))*('By region'!$M192=(C_A02b!$C$5:$C$1000))*(C_A02b!F$5:F$1000))+SUM(($C$1=(C_A02b!$B$5:$B$1000))*('By region'!$M192=(C_A02b!$C$5:$C$1000))*(C_A02b!F$5:F$1000))+SUM(($D$1=(C_A02b!$B$5:$B$1000))*('By region'!$M192=(C_A02b!$C$5:$C$1000))*(C_A02b!F$5:F$1000))</f>
        <v>2991.3298097868219</v>
      </c>
      <c r="F192" s="72">
        <f t="array" ref="F192">SUM(($B$1=(C_A02b!$B$5:$B$1000))*('By region'!$M192=(C_A02b!$C$5:$C$1000))*(C_A02b!G$5:G$1000))+SUM(($C$1=(C_A02b!$B$5:$B$1000))*('By region'!$M192=(C_A02b!$C$5:$C$1000))*(C_A02b!G$5:G$1000))+SUM(($D$1=(C_A02b!$B$5:$B$1000))*('By region'!$M192=(C_A02b!$C$5:$C$1000))*(C_A02b!G$5:G$1000))</f>
        <v>2857.0919141202749</v>
      </c>
      <c r="G192" s="72">
        <f t="array" ref="G192">SUM(($B$1=(C_A02b!$B$5:$B$1000))*('By region'!$M192=(C_A02b!$C$5:$C$1000))*(C_A02b!H$5:H$1000))+SUM(($C$1=(C_A02b!$B$5:$B$1000))*('By region'!$M192=(C_A02b!$C$5:$C$1000))*(C_A02b!H$5:H$1000))+SUM(($D$1=(C_A02b!$B$5:$B$1000))*('By region'!$M192=(C_A02b!$C$5:$C$1000))*(C_A02b!H$5:H$1000))</f>
        <v>2835.9037184836238</v>
      </c>
      <c r="H192" s="72">
        <f t="array" ref="H192">SUM(($B$1=(C_A02b!$B$5:$B$1000))*('By region'!$M192=(C_A02b!$C$5:$C$1000))*(C_A02b!I$5:I$1000))+SUM(($C$1=(C_A02b!$B$5:$B$1000))*('By region'!$M192=(C_A02b!$C$5:$C$1000))*(C_A02b!I$5:I$1000))+SUM(($D$1=(C_A02b!$B$5:$B$1000))*('By region'!$M192=(C_A02b!$C$5:$C$1000))*(C_A02b!I$5:I$1000))</f>
        <v>2629.6117890668229</v>
      </c>
      <c r="I192" s="72">
        <f t="array" ref="I192">SUM(($B$1=(C_A02b!$B$5:$B$1000))*('By region'!$M192=(C_A02b!$C$5:$C$1000))*(C_A02b!J$5:J$1000))+SUM(($C$1=(C_A02b!$B$5:$B$1000))*('By region'!$M192=(C_A02b!$C$5:$C$1000))*(C_A02b!J$5:J$1000))+SUM(($D$1=(C_A02b!$B$5:$B$1000))*('By region'!$M192=(C_A02b!$C$5:$C$1000))*(C_A02b!J$5:J$1000))</f>
        <v>2568.4416370024528</v>
      </c>
      <c r="J192" s="72">
        <f t="array" ref="J192">SUM(($B$1=(C_A02b!$B$5:$B$1000))*('By region'!$M192=(C_A02b!$C$5:$C$1000))*(C_A02b!K$5:K$1000))+SUM(($C$1=(C_A02b!$B$5:$B$1000))*('By region'!$M192=(C_A02b!$C$5:$C$1000))*(C_A02b!K$5:K$1000))+SUM(($D$1=(C_A02b!$B$5:$B$1000))*('By region'!$M192=(C_A02b!$C$5:$C$1000))*(C_A02b!K$5:K$1000))</f>
        <v>2460.234544792057</v>
      </c>
      <c r="K192" s="72">
        <f t="array" ref="K192">SUM(($B$1=(C_A02b!$B$5:$B$1000))*('By region'!$M192=(C_A02b!$C$5:$C$1000))*(C_A02b!L$5:L$1000))+SUM(($C$1=(C_A02b!$B$5:$B$1000))*('By region'!$M192=(C_A02b!$C$5:$C$1000))*(C_A02b!L$5:L$1000))+SUM(($D$1=(C_A02b!$B$5:$B$1000))*('By region'!$M192=(C_A02b!$C$5:$C$1000))*(C_A02b!L$5:L$1000))</f>
        <v>2386.7367874660931</v>
      </c>
      <c r="M192" s="23" t="s">
        <v>434</v>
      </c>
      <c r="N192" s="23"/>
      <c r="O192" s="23"/>
    </row>
    <row r="193" spans="1:15" s="18" customFormat="1" x14ac:dyDescent="0.2">
      <c r="B193" s="284" t="s">
        <v>425</v>
      </c>
      <c r="C193" s="72">
        <f t="array" ref="C193">SUM(($B$1=(C_A02b!$B$5:$B$1000))*('By region'!$M193=(C_A02b!$C$5:$C$1000))*(C_A02b!D$5:D$1000))+SUM(($C$1=(C_A02b!$B$5:$B$1000))*('By region'!$M193=(C_A02b!$C$5:$C$1000))*(C_A02b!D$5:D$1000))+SUM(($D$1=(C_A02b!$B$5:$B$1000))*('By region'!$M193=(C_A02b!$C$5:$C$1000))*(C_A02b!D$5:D$1000))</f>
        <v>0</v>
      </c>
      <c r="D193" s="72">
        <f t="array" ref="D193">SUM(($B$1=(C_A02b!$B$5:$B$1000))*('By region'!$M193=(C_A02b!$C$5:$C$1000))*(C_A02b!E$5:E$1000))+SUM(($C$1=(C_A02b!$B$5:$B$1000))*('By region'!$M193=(C_A02b!$C$5:$C$1000))*(C_A02b!E$5:E$1000))+SUM(($D$1=(C_A02b!$B$5:$B$1000))*('By region'!$M193=(C_A02b!$C$5:$C$1000))*(C_A02b!E$5:E$1000))</f>
        <v>0</v>
      </c>
      <c r="E193" s="72">
        <f t="array" ref="E193">SUM(($B$1=(C_A02b!$B$5:$B$1000))*('By region'!$M193=(C_A02b!$C$5:$C$1000))*(C_A02b!F$5:F$1000))+SUM(($C$1=(C_A02b!$B$5:$B$1000))*('By region'!$M193=(C_A02b!$C$5:$C$1000))*(C_A02b!F$5:F$1000))+SUM(($D$1=(C_A02b!$B$5:$B$1000))*('By region'!$M193=(C_A02b!$C$5:$C$1000))*(C_A02b!F$5:F$1000))</f>
        <v>0</v>
      </c>
      <c r="F193" s="72">
        <f t="array" ref="F193">SUM(($B$1=(C_A02b!$B$5:$B$1000))*('By region'!$M193=(C_A02b!$C$5:$C$1000))*(C_A02b!G$5:G$1000))+SUM(($C$1=(C_A02b!$B$5:$B$1000))*('By region'!$M193=(C_A02b!$C$5:$C$1000))*(C_A02b!G$5:G$1000))+SUM(($D$1=(C_A02b!$B$5:$B$1000))*('By region'!$M193=(C_A02b!$C$5:$C$1000))*(C_A02b!G$5:G$1000))</f>
        <v>0</v>
      </c>
      <c r="G193" s="72">
        <f t="array" ref="G193">SUM(($B$1=(C_A02b!$B$5:$B$1000))*('By region'!$M193=(C_A02b!$C$5:$C$1000))*(C_A02b!H$5:H$1000))+SUM(($C$1=(C_A02b!$B$5:$B$1000))*('By region'!$M193=(C_A02b!$C$5:$C$1000))*(C_A02b!H$5:H$1000))+SUM(($D$1=(C_A02b!$B$5:$B$1000))*('By region'!$M193=(C_A02b!$C$5:$C$1000))*(C_A02b!H$5:H$1000))</f>
        <v>0</v>
      </c>
      <c r="H193" s="72">
        <f t="array" ref="H193">SUM(($B$1=(C_A02b!$B$5:$B$1000))*('By region'!$M193=(C_A02b!$C$5:$C$1000))*(C_A02b!I$5:I$1000))+SUM(($C$1=(C_A02b!$B$5:$B$1000))*('By region'!$M193=(C_A02b!$C$5:$C$1000))*(C_A02b!I$5:I$1000))+SUM(($D$1=(C_A02b!$B$5:$B$1000))*('By region'!$M193=(C_A02b!$C$5:$C$1000))*(C_A02b!I$5:I$1000))</f>
        <v>0</v>
      </c>
      <c r="I193" s="72">
        <f t="array" ref="I193">SUM(($B$1=(C_A02b!$B$5:$B$1000))*('By region'!$M193=(C_A02b!$C$5:$C$1000))*(C_A02b!J$5:J$1000))+SUM(($C$1=(C_A02b!$B$5:$B$1000))*('By region'!$M193=(C_A02b!$C$5:$C$1000))*(C_A02b!J$5:J$1000))+SUM(($D$1=(C_A02b!$B$5:$B$1000))*('By region'!$M193=(C_A02b!$C$5:$C$1000))*(C_A02b!J$5:J$1000))</f>
        <v>0</v>
      </c>
      <c r="J193" s="72">
        <f t="array" ref="J193">SUM(($B$1=(C_A02b!$B$5:$B$1000))*('By region'!$M193=(C_A02b!$C$5:$C$1000))*(C_A02b!K$5:K$1000))+SUM(($C$1=(C_A02b!$B$5:$B$1000))*('By region'!$M193=(C_A02b!$C$5:$C$1000))*(C_A02b!K$5:K$1000))+SUM(($D$1=(C_A02b!$B$5:$B$1000))*('By region'!$M193=(C_A02b!$C$5:$C$1000))*(C_A02b!K$5:K$1000))</f>
        <v>0</v>
      </c>
      <c r="K193" s="72">
        <f t="array" ref="K193">SUM(($B$1=(C_A02b!$B$5:$B$1000))*('By region'!$M193=(C_A02b!$C$5:$C$1000))*(C_A02b!L$5:L$1000))+SUM(($C$1=(C_A02b!$B$5:$B$1000))*('By region'!$M193=(C_A02b!$C$5:$C$1000))*(C_A02b!L$5:L$1000))+SUM(($D$1=(C_A02b!$B$5:$B$1000))*('By region'!$M193=(C_A02b!$C$5:$C$1000))*(C_A02b!L$5:L$1000))</f>
        <v>0</v>
      </c>
      <c r="M193" s="23" t="s">
        <v>433</v>
      </c>
      <c r="N193" s="23"/>
      <c r="O193" s="23"/>
    </row>
    <row r="194" spans="1:15" s="18" customFormat="1" ht="16" thickBot="1" x14ac:dyDescent="0.25">
      <c r="B194" s="113" t="s">
        <v>46</v>
      </c>
      <c r="C194" s="72">
        <f t="array" ref="C194">SUM(($B$1=(C_A02b!$B$5:$B$1000))*('By region'!$M194=(C_A02b!$C$5:$C$1000))*(C_A02b!D$5:D$1000))+SUM(($C$1=(C_A02b!$B$5:$B$1000))*('By region'!$M194=(C_A02b!$C$5:$C$1000))*(C_A02b!D$5:D$1000))+SUM(($D$1=(C_A02b!$B$5:$B$1000))*('By region'!$M194=(C_A02b!$C$5:$C$1000))*(C_A02b!D$5:D$1000))</f>
        <v>1.6437376800000001</v>
      </c>
      <c r="D194" s="72">
        <f t="array" ref="D194">SUM(($B$1=(C_A02b!$B$5:$B$1000))*('By region'!$M194=(C_A02b!$C$5:$C$1000))*(C_A02b!E$5:E$1000))+SUM(($C$1=(C_A02b!$B$5:$B$1000))*('By region'!$M194=(C_A02b!$C$5:$C$1000))*(C_A02b!E$5:E$1000))+SUM(($D$1=(C_A02b!$B$5:$B$1000))*('By region'!$M194=(C_A02b!$C$5:$C$1000))*(C_A02b!E$5:E$1000))</f>
        <v>5.750941618613</v>
      </c>
      <c r="E194" s="72">
        <f t="array" ref="E194">SUM(($B$1=(C_A02b!$B$5:$B$1000))*('By region'!$M194=(C_A02b!$C$5:$C$1000))*(C_A02b!F$5:F$1000))+SUM(($C$1=(C_A02b!$B$5:$B$1000))*('By region'!$M194=(C_A02b!$C$5:$C$1000))*(C_A02b!F$5:F$1000))+SUM(($D$1=(C_A02b!$B$5:$B$1000))*('By region'!$M194=(C_A02b!$C$5:$C$1000))*(C_A02b!F$5:F$1000))</f>
        <v>4.643736878446</v>
      </c>
      <c r="F194" s="72">
        <f t="array" ref="F194">SUM(($B$1=(C_A02b!$B$5:$B$1000))*('By region'!$M194=(C_A02b!$C$5:$C$1000))*(C_A02b!G$5:G$1000))+SUM(($C$1=(C_A02b!$B$5:$B$1000))*('By region'!$M194=(C_A02b!$C$5:$C$1000))*(C_A02b!G$5:G$1000))+SUM(($D$1=(C_A02b!$B$5:$B$1000))*('By region'!$M194=(C_A02b!$C$5:$C$1000))*(C_A02b!G$5:G$1000))</f>
        <v>3.6028133905050002</v>
      </c>
      <c r="G194" s="72">
        <f t="array" ref="G194">SUM(($B$1=(C_A02b!$B$5:$B$1000))*('By region'!$M194=(C_A02b!$C$5:$C$1000))*(C_A02b!H$5:H$1000))+SUM(($C$1=(C_A02b!$B$5:$B$1000))*('By region'!$M194=(C_A02b!$C$5:$C$1000))*(C_A02b!H$5:H$1000))+SUM(($D$1=(C_A02b!$B$5:$B$1000))*('By region'!$M194=(C_A02b!$C$5:$C$1000))*(C_A02b!H$5:H$1000))</f>
        <v>2.9849958016459999</v>
      </c>
      <c r="H194" s="72">
        <f t="array" ref="H194">SUM(($B$1=(C_A02b!$B$5:$B$1000))*('By region'!$M194=(C_A02b!$C$5:$C$1000))*(C_A02b!I$5:I$1000))+SUM(($C$1=(C_A02b!$B$5:$B$1000))*('By region'!$M194=(C_A02b!$C$5:$C$1000))*(C_A02b!I$5:I$1000))+SUM(($D$1=(C_A02b!$B$5:$B$1000))*('By region'!$M194=(C_A02b!$C$5:$C$1000))*(C_A02b!I$5:I$1000))</f>
        <v>2.352193399261</v>
      </c>
      <c r="I194" s="72">
        <f t="array" ref="I194">SUM(($B$1=(C_A02b!$B$5:$B$1000))*('By region'!$M194=(C_A02b!$C$5:$C$1000))*(C_A02b!J$5:J$1000))+SUM(($C$1=(C_A02b!$B$5:$B$1000))*('By region'!$M194=(C_A02b!$C$5:$C$1000))*(C_A02b!J$5:J$1000))+SUM(($D$1=(C_A02b!$B$5:$B$1000))*('By region'!$M194=(C_A02b!$C$5:$C$1000))*(C_A02b!J$5:J$1000))</f>
        <v>1.722992306216</v>
      </c>
      <c r="J194" s="72">
        <f t="array" ref="J194">SUM(($B$1=(C_A02b!$B$5:$B$1000))*('By region'!$M194=(C_A02b!$C$5:$C$1000))*(C_A02b!K$5:K$1000))+SUM(($C$1=(C_A02b!$B$5:$B$1000))*('By region'!$M194=(C_A02b!$C$5:$C$1000))*(C_A02b!K$5:K$1000))+SUM(($D$1=(C_A02b!$B$5:$B$1000))*('By region'!$M194=(C_A02b!$C$5:$C$1000))*(C_A02b!K$5:K$1000))</f>
        <v>1.098894298477</v>
      </c>
      <c r="K194" s="72">
        <f t="array" ref="K194">SUM(($B$1=(C_A02b!$B$5:$B$1000))*('By region'!$M194=(C_A02b!$C$5:$C$1000))*(C_A02b!L$5:L$1000))+SUM(($C$1=(C_A02b!$B$5:$B$1000))*('By region'!$M194=(C_A02b!$C$5:$C$1000))*(C_A02b!L$5:L$1000))+SUM(($D$1=(C_A02b!$B$5:$B$1000))*('By region'!$M194=(C_A02b!$C$5:$C$1000))*(C_A02b!L$5:L$1000))</f>
        <v>0.48019857392199999</v>
      </c>
      <c r="M194" s="21" t="s">
        <v>42</v>
      </c>
      <c r="N194" s="23"/>
      <c r="O194" s="23"/>
    </row>
    <row r="195" spans="1:15" s="18" customFormat="1" ht="16" thickTop="1" x14ac:dyDescent="0.2">
      <c r="B195" s="109" t="s">
        <v>10</v>
      </c>
      <c r="C195" s="110">
        <f>SUM(C184:C194)-C191</f>
        <v>5920.3759991381939</v>
      </c>
      <c r="D195" s="110">
        <f t="shared" ref="D195:K195" si="26">SUM(D184:D194)-D191</f>
        <v>5626.969507550526</v>
      </c>
      <c r="E195" s="110">
        <f t="shared" si="26"/>
        <v>6175.6743965812084</v>
      </c>
      <c r="F195" s="110">
        <f t="shared" si="26"/>
        <v>5980.3377881230817</v>
      </c>
      <c r="G195" s="110">
        <f t="shared" si="26"/>
        <v>5925.7324344719618</v>
      </c>
      <c r="H195" s="110">
        <f t="shared" si="26"/>
        <v>5544.464383632775</v>
      </c>
      <c r="I195" s="110">
        <f t="shared" si="26"/>
        <v>5425.6588231257156</v>
      </c>
      <c r="J195" s="110">
        <f t="shared" si="26"/>
        <v>5395.0455867262826</v>
      </c>
      <c r="K195" s="110">
        <f t="shared" si="26"/>
        <v>5320.2173553030971</v>
      </c>
      <c r="M195" s="23"/>
      <c r="N195" s="23"/>
      <c r="O195" s="23"/>
    </row>
    <row r="196" spans="1:15" s="18" customFormat="1" x14ac:dyDescent="0.2">
      <c r="B196" s="12"/>
      <c r="C196" s="22"/>
      <c r="D196" s="22"/>
      <c r="E196" s="391">
        <f>SUM(E193:E194,E184:E185)+E26+E189</f>
        <v>986.2488134392371</v>
      </c>
      <c r="F196" s="22"/>
      <c r="G196" s="22"/>
      <c r="H196" s="22"/>
      <c r="I196" s="22"/>
      <c r="J196" s="22"/>
      <c r="M196" s="23"/>
      <c r="N196" s="23"/>
      <c r="O196" s="23"/>
    </row>
    <row r="197" spans="1:15" s="18" customFormat="1" x14ac:dyDescent="0.2">
      <c r="A197" s="17" t="s">
        <v>477</v>
      </c>
      <c r="B197" s="276" t="s">
        <v>53</v>
      </c>
      <c r="C197" s="14"/>
      <c r="D197" s="14"/>
      <c r="E197" s="392">
        <f>E196/E195</f>
        <v>0.15969896566846442</v>
      </c>
      <c r="F197" s="14"/>
      <c r="G197" s="14"/>
      <c r="H197" s="14"/>
      <c r="I197" s="14"/>
      <c r="J197" s="14"/>
      <c r="L197" s="17"/>
      <c r="M197" s="21"/>
      <c r="N197" s="23"/>
      <c r="O197" s="23"/>
    </row>
    <row r="198" spans="1:15" s="18" customFormat="1" x14ac:dyDescent="0.2">
      <c r="A198" s="17"/>
      <c r="B198" s="276" t="s">
        <v>43</v>
      </c>
      <c r="C198" s="14"/>
      <c r="D198" s="14"/>
      <c r="E198" s="14"/>
      <c r="F198" s="14"/>
      <c r="G198" s="14"/>
      <c r="H198" s="14"/>
      <c r="I198" s="14"/>
      <c r="J198" s="14"/>
      <c r="L198" s="17"/>
      <c r="M198" s="21"/>
      <c r="N198" s="23"/>
      <c r="O198" s="23"/>
    </row>
    <row r="199" spans="1:15" s="18" customFormat="1" x14ac:dyDescent="0.2">
      <c r="A199" s="17"/>
      <c r="B199" s="14"/>
      <c r="C199" s="14"/>
      <c r="D199" s="14"/>
      <c r="E199" s="14"/>
      <c r="F199" s="14"/>
      <c r="G199" s="14"/>
      <c r="H199" s="14"/>
      <c r="I199" s="14"/>
      <c r="J199" s="14"/>
      <c r="L199" s="17"/>
      <c r="M199" s="21"/>
      <c r="N199" s="23"/>
      <c r="O199" s="23"/>
    </row>
    <row r="200" spans="1:15" s="18" customFormat="1" ht="16" thickBot="1" x14ac:dyDescent="0.25">
      <c r="A200" s="17"/>
      <c r="B200" s="66"/>
      <c r="C200" s="263">
        <v>2010</v>
      </c>
      <c r="D200" s="263">
        <v>2015</v>
      </c>
      <c r="E200" s="263">
        <v>2020</v>
      </c>
      <c r="F200" s="263">
        <v>2025</v>
      </c>
      <c r="G200" s="263">
        <v>2030</v>
      </c>
      <c r="H200" s="263">
        <v>2035</v>
      </c>
      <c r="I200" s="263">
        <v>2040</v>
      </c>
      <c r="J200" s="263">
        <v>2045</v>
      </c>
      <c r="K200" s="263">
        <v>2050</v>
      </c>
      <c r="L200" s="17"/>
      <c r="M200" s="21"/>
      <c r="N200" s="23"/>
      <c r="O200" s="23"/>
    </row>
    <row r="201" spans="1:15" s="18" customFormat="1" x14ac:dyDescent="0.2">
      <c r="A201" s="17"/>
      <c r="B201" s="71" t="s">
        <v>66</v>
      </c>
      <c r="C201" s="72">
        <f t="array" ref="C201">SUM(($B$1=(C_A02c!$B$5:$B$1000))*('By region'!$M201=(C_A02c!$C$5:$C$1000))*(C_A02c!D$5:D$1000))+SUM(($C$1=(C_A02c!$B$5:$B$1000))*('By region'!$M201=(C_A02c!$C$5:$C$1000))*(C_A02c!D$5:D$1000))+SUM(($D$1=(C_A02c!$B$5:$B$1000))*('By region'!$M201=(C_A02c!$C$5:$C$1000))*(C_A02c!D$5:D$1000))</f>
        <v>172.46189141634599</v>
      </c>
      <c r="D201" s="72">
        <f t="array" ref="D201">SUM(($B$1=(C_A02c!$B$5:$B$1000))*('By region'!$M201=(C_A02c!$C$5:$C$1000))*(C_A02c!E$5:E$1000))+SUM(($C$1=(C_A02c!$B$5:$B$1000))*('By region'!$M201=(C_A02c!$C$5:$C$1000))*(C_A02c!E$5:E$1000))+SUM(($D$1=(C_A02c!$B$5:$B$1000))*('By region'!$M201=(C_A02c!$C$5:$C$1000))*(C_A02c!E$5:E$1000))</f>
        <v>184.710357528657</v>
      </c>
      <c r="E201" s="72">
        <f t="array" ref="E201">SUM(($B$1=(C_A02c!$B$5:$B$1000))*('By region'!$M201=(C_A02c!$C$5:$C$1000))*(C_A02c!F$5:F$1000))+SUM(($C$1=(C_A02c!$B$5:$B$1000))*('By region'!$M201=(C_A02c!$C$5:$C$1000))*(C_A02c!F$5:F$1000))+SUM(($D$1=(C_A02c!$B$5:$B$1000))*('By region'!$M201=(C_A02c!$C$5:$C$1000))*(C_A02c!F$5:F$1000))</f>
        <v>193.814589292081</v>
      </c>
      <c r="F201" s="72">
        <f t="array" ref="F201">SUM(($B$1=(C_A02c!$B$5:$B$1000))*('By region'!$M201=(C_A02c!$C$5:$C$1000))*(C_A02c!G$5:G$1000))+SUM(($C$1=(C_A02c!$B$5:$B$1000))*('By region'!$M201=(C_A02c!$C$5:$C$1000))*(C_A02c!G$5:G$1000))+SUM(($D$1=(C_A02c!$B$5:$B$1000))*('By region'!$M201=(C_A02c!$C$5:$C$1000))*(C_A02c!G$5:G$1000))</f>
        <v>201.641982783982</v>
      </c>
      <c r="G201" s="72">
        <f t="array" ref="G201">SUM(($B$1=(C_A02c!$B$5:$B$1000))*('By region'!$M201=(C_A02c!$C$5:$C$1000))*(C_A02c!H$5:H$1000))+SUM(($C$1=(C_A02c!$B$5:$B$1000))*('By region'!$M201=(C_A02c!$C$5:$C$1000))*(C_A02c!H$5:H$1000))+SUM(($D$1=(C_A02c!$B$5:$B$1000))*('By region'!$M201=(C_A02c!$C$5:$C$1000))*(C_A02c!H$5:H$1000))</f>
        <v>211.076246557519</v>
      </c>
      <c r="H201" s="72">
        <f t="array" ref="H201">SUM(($B$1=(C_A02c!$B$5:$B$1000))*('By region'!$M201=(C_A02c!$C$5:$C$1000))*(C_A02c!I$5:I$1000))+SUM(($C$1=(C_A02c!$B$5:$B$1000))*('By region'!$M201=(C_A02c!$C$5:$C$1000))*(C_A02c!I$5:I$1000))+SUM(($D$1=(C_A02c!$B$5:$B$1000))*('By region'!$M201=(C_A02c!$C$5:$C$1000))*(C_A02c!I$5:I$1000))</f>
        <v>222.21566339731299</v>
      </c>
      <c r="I201" s="72">
        <f t="array" ref="I201">SUM(($B$1=(C_A02c!$B$5:$B$1000))*('By region'!$M201=(C_A02c!$C$5:$C$1000))*(C_A02c!J$5:J$1000))+SUM(($C$1=(C_A02c!$B$5:$B$1000))*('By region'!$M201=(C_A02c!$C$5:$C$1000))*(C_A02c!J$5:J$1000))+SUM(($D$1=(C_A02c!$B$5:$B$1000))*('By region'!$M201=(C_A02c!$C$5:$C$1000))*(C_A02c!J$5:J$1000))</f>
        <v>235.391698444219</v>
      </c>
      <c r="J201" s="72">
        <f t="array" ref="J201">SUM(($B$1=(C_A02c!$B$5:$B$1000))*('By region'!$M201=(C_A02c!$C$5:$C$1000))*(C_A02c!K$5:K$1000))+SUM(($C$1=(C_A02c!$B$5:$B$1000))*('By region'!$M201=(C_A02c!$C$5:$C$1000))*(C_A02c!K$5:K$1000))+SUM(($D$1=(C_A02c!$B$5:$B$1000))*('By region'!$M201=(C_A02c!$C$5:$C$1000))*(C_A02c!K$5:K$1000))</f>
        <v>251.45363843728401</v>
      </c>
      <c r="K201" s="72">
        <f t="array" ref="K201">SUM(($B$1=(C_A02c!$B$5:$B$1000))*('By region'!$M201=(C_A02c!$C$5:$C$1000))*(C_A02c!L$5:L$1000))+SUM(($C$1=(C_A02c!$B$5:$B$1000))*('By region'!$M201=(C_A02c!$C$5:$C$1000))*(C_A02c!L$5:L$1000))+SUM(($D$1=(C_A02c!$B$5:$B$1000))*('By region'!$M201=(C_A02c!$C$5:$C$1000))*(C_A02c!L$5:L$1000))</f>
        <v>270.57068623851598</v>
      </c>
      <c r="L201" s="17"/>
      <c r="M201" s="21" t="s">
        <v>54</v>
      </c>
      <c r="N201" s="23"/>
      <c r="O201" s="23"/>
    </row>
    <row r="202" spans="1:15" s="18" customFormat="1" x14ac:dyDescent="0.2">
      <c r="B202" s="73" t="s">
        <v>67</v>
      </c>
      <c r="C202" s="72">
        <f t="array" ref="C202">SUM(($B$1=(C_A02c!$B$5:$B$1000))*('By region'!$M202=(C_A02c!$C$5:$C$1000))*(C_A02c!D$5:D$1000))+SUM(($C$1=(C_A02c!$B$5:$B$1000))*('By region'!$M202=(C_A02c!$C$5:$C$1000))*(C_A02c!D$5:D$1000))+SUM(($D$1=(C_A02c!$B$5:$B$1000))*('By region'!$M202=(C_A02c!$C$5:$C$1000))*(C_A02c!D$5:D$1000))</f>
        <v>633.90835738800001</v>
      </c>
      <c r="D202" s="72">
        <f t="array" ref="D202">SUM(($B$1=(C_A02c!$B$5:$B$1000))*('By region'!$M202=(C_A02c!$C$5:$C$1000))*(C_A02c!E$5:E$1000))+SUM(($C$1=(C_A02c!$B$5:$B$1000))*('By region'!$M202=(C_A02c!$C$5:$C$1000))*(C_A02c!E$5:E$1000))+SUM(($D$1=(C_A02c!$B$5:$B$1000))*('By region'!$M202=(C_A02c!$C$5:$C$1000))*(C_A02c!E$5:E$1000))</f>
        <v>590.25943542634604</v>
      </c>
      <c r="E202" s="72">
        <f t="array" ref="E202">SUM(($B$1=(C_A02c!$B$5:$B$1000))*('By region'!$M202=(C_A02c!$C$5:$C$1000))*(C_A02c!F$5:F$1000))+SUM(($C$1=(C_A02c!$B$5:$B$1000))*('By region'!$M202=(C_A02c!$C$5:$C$1000))*(C_A02c!F$5:F$1000))+SUM(($D$1=(C_A02c!$B$5:$B$1000))*('By region'!$M202=(C_A02c!$C$5:$C$1000))*(C_A02c!F$5:F$1000))</f>
        <v>794.67430988489696</v>
      </c>
      <c r="F202" s="72">
        <f t="array" ref="F202">SUM(($B$1=(C_A02c!$B$5:$B$1000))*('By region'!$M202=(C_A02c!$C$5:$C$1000))*(C_A02c!G$5:G$1000))+SUM(($C$1=(C_A02c!$B$5:$B$1000))*('By region'!$M202=(C_A02c!$C$5:$C$1000))*(C_A02c!G$5:G$1000))+SUM(($D$1=(C_A02c!$B$5:$B$1000))*('By region'!$M202=(C_A02c!$C$5:$C$1000))*(C_A02c!G$5:G$1000))</f>
        <v>767.31912280317499</v>
      </c>
      <c r="G202" s="72">
        <f t="array" ref="G202">SUM(($B$1=(C_A02c!$B$5:$B$1000))*('By region'!$M202=(C_A02c!$C$5:$C$1000))*(C_A02c!H$5:H$1000))+SUM(($C$1=(C_A02c!$B$5:$B$1000))*('By region'!$M202=(C_A02c!$C$5:$C$1000))*(C_A02c!H$5:H$1000))+SUM(($D$1=(C_A02c!$B$5:$B$1000))*('By region'!$M202=(C_A02c!$C$5:$C$1000))*(C_A02c!H$5:H$1000))</f>
        <v>749.99608807855304</v>
      </c>
      <c r="H202" s="72">
        <f t="array" ref="H202">SUM(($B$1=(C_A02c!$B$5:$B$1000))*('By region'!$M202=(C_A02c!$C$5:$C$1000))*(C_A02c!I$5:I$1000))+SUM(($C$1=(C_A02c!$B$5:$B$1000))*('By region'!$M202=(C_A02c!$C$5:$C$1000))*(C_A02c!I$5:I$1000))+SUM(($D$1=(C_A02c!$B$5:$B$1000))*('By region'!$M202=(C_A02c!$C$5:$C$1000))*(C_A02c!I$5:I$1000))</f>
        <v>705.577061260797</v>
      </c>
      <c r="I202" s="72">
        <f t="array" ref="I202">SUM(($B$1=(C_A02c!$B$5:$B$1000))*('By region'!$M202=(C_A02c!$C$5:$C$1000))*(C_A02c!J$5:J$1000))+SUM(($C$1=(C_A02c!$B$5:$B$1000))*('By region'!$M202=(C_A02c!$C$5:$C$1000))*(C_A02c!J$5:J$1000))+SUM(($D$1=(C_A02c!$B$5:$B$1000))*('By region'!$M202=(C_A02c!$C$5:$C$1000))*(C_A02c!J$5:J$1000))</f>
        <v>677.72871277569595</v>
      </c>
      <c r="J202" s="72">
        <f t="array" ref="J202">SUM(($B$1=(C_A02c!$B$5:$B$1000))*('By region'!$M202=(C_A02c!$C$5:$C$1000))*(C_A02c!K$5:K$1000))+SUM(($C$1=(C_A02c!$B$5:$B$1000))*('By region'!$M202=(C_A02c!$C$5:$C$1000))*(C_A02c!K$5:K$1000))+SUM(($D$1=(C_A02c!$B$5:$B$1000))*('By region'!$M202=(C_A02c!$C$5:$C$1000))*(C_A02c!K$5:K$1000))</f>
        <v>663.88065687128096</v>
      </c>
      <c r="K202" s="72">
        <f t="array" ref="K202">SUM(($B$1=(C_A02c!$B$5:$B$1000))*('By region'!$M202=(C_A02c!$C$5:$C$1000))*(C_A02c!L$5:L$1000))+SUM(($C$1=(C_A02c!$B$5:$B$1000))*('By region'!$M202=(C_A02c!$C$5:$C$1000))*(C_A02c!L$5:L$1000))+SUM(($D$1=(C_A02c!$B$5:$B$1000))*('By region'!$M202=(C_A02c!$C$5:$C$1000))*(C_A02c!L$5:L$1000))</f>
        <v>675.20453959358395</v>
      </c>
      <c r="M202" s="23" t="s">
        <v>58</v>
      </c>
      <c r="N202" s="23"/>
      <c r="O202" s="23"/>
    </row>
    <row r="203" spans="1:15" s="18" customFormat="1" x14ac:dyDescent="0.2">
      <c r="A203" s="17"/>
      <c r="B203" s="71" t="s">
        <v>68</v>
      </c>
      <c r="C203" s="72">
        <f t="array" ref="C203">SUM(($B$1=(C_A02c!$B$5:$B$1000))*('By region'!$M203=(C_A02c!$C$5:$C$1000))*(C_A02c!D$5:D$1000))+SUM(($C$1=(C_A02c!$B$5:$B$1000))*('By region'!$M203=(C_A02c!$C$5:$C$1000))*(C_A02c!D$5:D$1000))+SUM(($D$1=(C_A02c!$B$5:$B$1000))*('By region'!$M203=(C_A02c!$C$5:$C$1000))*(C_A02c!D$5:D$1000))</f>
        <v>2068.8673603336219</v>
      </c>
      <c r="D203" s="72">
        <f t="array" ref="D203">SUM(($B$1=(C_A02c!$B$5:$B$1000))*('By region'!$M203=(C_A02c!$C$5:$C$1000))*(C_A02c!E$5:E$1000))+SUM(($C$1=(C_A02c!$B$5:$B$1000))*('By region'!$M203=(C_A02c!$C$5:$C$1000))*(C_A02c!E$5:E$1000))+SUM(($D$1=(C_A02c!$B$5:$B$1000))*('By region'!$M203=(C_A02c!$C$5:$C$1000))*(C_A02c!E$5:E$1000))</f>
        <v>2010.2987857579189</v>
      </c>
      <c r="E203" s="72">
        <f t="array" ref="E203">SUM(($B$1=(C_A02c!$B$5:$B$1000))*('By region'!$M203=(C_A02c!$C$5:$C$1000))*(C_A02c!F$5:F$1000))+SUM(($C$1=(C_A02c!$B$5:$B$1000))*('By region'!$M203=(C_A02c!$C$5:$C$1000))*(C_A02c!F$5:F$1000))+SUM(($D$1=(C_A02c!$B$5:$B$1000))*('By region'!$M203=(C_A02c!$C$5:$C$1000))*(C_A02c!F$5:F$1000))</f>
        <v>1995.5682211802041</v>
      </c>
      <c r="F203" s="72">
        <f t="array" ref="F203">SUM(($B$1=(C_A02c!$B$5:$B$1000))*('By region'!$M203=(C_A02c!$C$5:$C$1000))*(C_A02c!G$5:G$1000))+SUM(($C$1=(C_A02c!$B$5:$B$1000))*('By region'!$M203=(C_A02c!$C$5:$C$1000))*(C_A02c!G$5:G$1000))+SUM(($D$1=(C_A02c!$B$5:$B$1000))*('By region'!$M203=(C_A02c!$C$5:$C$1000))*(C_A02c!G$5:G$1000))</f>
        <v>1954.752356956292</v>
      </c>
      <c r="G203" s="72">
        <f t="array" ref="G203">SUM(($B$1=(C_A02c!$B$5:$B$1000))*('By region'!$M203=(C_A02c!$C$5:$C$1000))*(C_A02c!H$5:H$1000))+SUM(($C$1=(C_A02c!$B$5:$B$1000))*('By region'!$M203=(C_A02c!$C$5:$C$1000))*(C_A02c!H$5:H$1000))+SUM(($D$1=(C_A02c!$B$5:$B$1000))*('By region'!$M203=(C_A02c!$C$5:$C$1000))*(C_A02c!H$5:H$1000))</f>
        <v>1923.9383857309131</v>
      </c>
      <c r="H203" s="72">
        <f t="array" ref="H203">SUM(($B$1=(C_A02c!$B$5:$B$1000))*('By region'!$M203=(C_A02c!$C$5:$C$1000))*(C_A02c!I$5:I$1000))+SUM(($C$1=(C_A02c!$B$5:$B$1000))*('By region'!$M203=(C_A02c!$C$5:$C$1000))*(C_A02c!I$5:I$1000))+SUM(($D$1=(C_A02c!$B$5:$B$1000))*('By region'!$M203=(C_A02c!$C$5:$C$1000))*(C_A02c!I$5:I$1000))</f>
        <v>1866.969473084838</v>
      </c>
      <c r="I203" s="72">
        <f t="array" ref="I203">SUM(($B$1=(C_A02c!$B$5:$B$1000))*('By region'!$M203=(C_A02c!$C$5:$C$1000))*(C_A02c!J$5:J$1000))+SUM(($C$1=(C_A02c!$B$5:$B$1000))*('By region'!$M203=(C_A02c!$C$5:$C$1000))*(C_A02c!J$5:J$1000))+SUM(($D$1=(C_A02c!$B$5:$B$1000))*('By region'!$M203=(C_A02c!$C$5:$C$1000))*(C_A02c!J$5:J$1000))</f>
        <v>1841.7705535634191</v>
      </c>
      <c r="J203" s="72">
        <f t="array" ref="J203">SUM(($B$1=(C_A02c!$B$5:$B$1000))*('By region'!$M203=(C_A02c!$C$5:$C$1000))*(C_A02c!K$5:K$1000))+SUM(($C$1=(C_A02c!$B$5:$B$1000))*('By region'!$M203=(C_A02c!$C$5:$C$1000))*(C_A02c!K$5:K$1000))+SUM(($D$1=(C_A02c!$B$5:$B$1000))*('By region'!$M203=(C_A02c!$C$5:$C$1000))*(C_A02c!K$5:K$1000))</f>
        <v>1839.8184013250041</v>
      </c>
      <c r="K203" s="72">
        <f t="array" ref="K203">SUM(($B$1=(C_A02c!$B$5:$B$1000))*('By region'!$M203=(C_A02c!$C$5:$C$1000))*(C_A02c!L$5:L$1000))+SUM(($C$1=(C_A02c!$B$5:$B$1000))*('By region'!$M203=(C_A02c!$C$5:$C$1000))*(C_A02c!L$5:L$1000))+SUM(($D$1=(C_A02c!$B$5:$B$1000))*('By region'!$M203=(C_A02c!$C$5:$C$1000))*(C_A02c!L$5:L$1000))</f>
        <v>1841.2252403062639</v>
      </c>
      <c r="L203" s="17"/>
      <c r="M203" s="23" t="s">
        <v>59</v>
      </c>
      <c r="N203" s="23"/>
      <c r="O203" s="23"/>
    </row>
    <row r="204" spans="1:15" s="18" customFormat="1" x14ac:dyDescent="0.2">
      <c r="B204" s="73" t="s">
        <v>69</v>
      </c>
      <c r="C204" s="72">
        <f t="array" ref="C204">SUM(($B$1=(C_A02c!$B$5:$B$1000))*('By region'!$M204=(C_A02c!$C$5:$C$1000))*(C_A02c!D$5:D$1000))+SUM(($C$1=(C_A02c!$B$5:$B$1000))*('By region'!$M204=(C_A02c!$C$5:$C$1000))*(C_A02c!D$5:D$1000))+SUM(($D$1=(C_A02c!$B$5:$B$1000))*('By region'!$M204=(C_A02c!$C$5:$C$1000))*(C_A02c!D$5:D$1000))</f>
        <v>877.97053648799897</v>
      </c>
      <c r="D204" s="72">
        <f t="array" ref="D204">SUM(($B$1=(C_A02c!$B$5:$B$1000))*('By region'!$M204=(C_A02c!$C$5:$C$1000))*(C_A02c!E$5:E$1000))+SUM(($C$1=(C_A02c!$B$5:$B$1000))*('By region'!$M204=(C_A02c!$C$5:$C$1000))*(C_A02c!E$5:E$1000))+SUM(($D$1=(C_A02c!$B$5:$B$1000))*('By region'!$M204=(C_A02c!$C$5:$C$1000))*(C_A02c!E$5:E$1000))</f>
        <v>737.56177008527595</v>
      </c>
      <c r="E204" s="72">
        <f t="array" ref="E204">SUM(($B$1=(C_A02c!$B$5:$B$1000))*('By region'!$M204=(C_A02c!$C$5:$C$1000))*(C_A02c!F$5:F$1000))+SUM(($C$1=(C_A02c!$B$5:$B$1000))*('By region'!$M204=(C_A02c!$C$5:$C$1000))*(C_A02c!F$5:F$1000))+SUM(($D$1=(C_A02c!$B$5:$B$1000))*('By region'!$M204=(C_A02c!$C$5:$C$1000))*(C_A02c!F$5:F$1000))</f>
        <v>1097.8902458336479</v>
      </c>
      <c r="F204" s="72">
        <f t="array" ref="F204">SUM(($B$1=(C_A02c!$B$5:$B$1000))*('By region'!$M204=(C_A02c!$C$5:$C$1000))*(C_A02c!G$5:G$1000))+SUM(($C$1=(C_A02c!$B$5:$B$1000))*('By region'!$M204=(C_A02c!$C$5:$C$1000))*(C_A02c!G$5:G$1000))+SUM(($D$1=(C_A02c!$B$5:$B$1000))*('By region'!$M204=(C_A02c!$C$5:$C$1000))*(C_A02c!G$5:G$1000))</f>
        <v>1049.3038792763859</v>
      </c>
      <c r="G204" s="72">
        <f t="array" ref="G204">SUM(($B$1=(C_A02c!$B$5:$B$1000))*('By region'!$M204=(C_A02c!$C$5:$C$1000))*(C_A02c!H$5:H$1000))+SUM(($C$1=(C_A02c!$B$5:$B$1000))*('By region'!$M204=(C_A02c!$C$5:$C$1000))*(C_A02c!H$5:H$1000))+SUM(($D$1=(C_A02c!$B$5:$B$1000))*('By region'!$M204=(C_A02c!$C$5:$C$1000))*(C_A02c!H$5:H$1000))</f>
        <v>1057.9349316693349</v>
      </c>
      <c r="H204" s="72">
        <f t="array" ref="H204">SUM(($B$1=(C_A02c!$B$5:$B$1000))*('By region'!$M204=(C_A02c!$C$5:$C$1000))*(C_A02c!I$5:I$1000))+SUM(($C$1=(C_A02c!$B$5:$B$1000))*('By region'!$M204=(C_A02c!$C$5:$C$1000))*(C_A02c!I$5:I$1000))+SUM(($D$1=(C_A02c!$B$5:$B$1000))*('By region'!$M204=(C_A02c!$C$5:$C$1000))*(C_A02c!I$5:I$1000))</f>
        <v>899.60208947403498</v>
      </c>
      <c r="I204" s="72">
        <f t="array" ref="I204">SUM(($B$1=(C_A02c!$B$5:$B$1000))*('By region'!$M204=(C_A02c!$C$5:$C$1000))*(C_A02c!J$5:J$1000))+SUM(($C$1=(C_A02c!$B$5:$B$1000))*('By region'!$M204=(C_A02c!$C$5:$C$1000))*(C_A02c!J$5:J$1000))+SUM(($D$1=(C_A02c!$B$5:$B$1000))*('By region'!$M204=(C_A02c!$C$5:$C$1000))*(C_A02c!J$5:J$1000))</f>
        <v>866.09363474367296</v>
      </c>
      <c r="J204" s="72">
        <f t="array" ref="J204">SUM(($B$1=(C_A02c!$B$5:$B$1000))*('By region'!$M204=(C_A02c!$C$5:$C$1000))*(C_A02c!K$5:K$1000))+SUM(($C$1=(C_A02c!$B$5:$B$1000))*('By region'!$M204=(C_A02c!$C$5:$C$1000))*(C_A02c!K$5:K$1000))+SUM(($D$1=(C_A02c!$B$5:$B$1000))*('By region'!$M204=(C_A02c!$C$5:$C$1000))*(C_A02c!K$5:K$1000))</f>
        <v>856.64190690090902</v>
      </c>
      <c r="K204" s="72">
        <f t="array" ref="K204">SUM(($B$1=(C_A02c!$B$5:$B$1000))*('By region'!$M204=(C_A02c!$C$5:$C$1000))*(C_A02c!L$5:L$1000))+SUM(($C$1=(C_A02c!$B$5:$B$1000))*('By region'!$M204=(C_A02c!$C$5:$C$1000))*(C_A02c!L$5:L$1000))+SUM(($D$1=(C_A02c!$B$5:$B$1000))*('By region'!$M204=(C_A02c!$C$5:$C$1000))*(C_A02c!L$5:L$1000))</f>
        <v>800.50079616853304</v>
      </c>
      <c r="M204" s="23" t="s">
        <v>60</v>
      </c>
      <c r="N204" s="23"/>
      <c r="O204" s="23"/>
    </row>
    <row r="205" spans="1:15" s="18" customFormat="1" x14ac:dyDescent="0.2">
      <c r="A205" s="17"/>
      <c r="B205" s="71" t="s">
        <v>70</v>
      </c>
      <c r="C205" s="72">
        <f t="array" ref="C205">SUM(($B$1=(C_A02c!$B$5:$B$1000))*('By region'!$M205=(C_A02c!$C$5:$C$1000))*(C_A02c!D$5:D$1000))+SUM(($C$1=(C_A02c!$B$5:$B$1000))*('By region'!$M205=(C_A02c!$C$5:$C$1000))*(C_A02c!D$5:D$1000))+SUM(($D$1=(C_A02c!$B$5:$B$1000))*('By region'!$M205=(C_A02c!$C$5:$C$1000))*(C_A02c!D$5:D$1000))</f>
        <v>2071.157418300108</v>
      </c>
      <c r="D205" s="72">
        <f t="array" ref="D205">SUM(($B$1=(C_A02c!$B$5:$B$1000))*('By region'!$M205=(C_A02c!$C$5:$C$1000))*(C_A02c!E$5:E$1000))+SUM(($C$1=(C_A02c!$B$5:$B$1000))*('By region'!$M205=(C_A02c!$C$5:$C$1000))*(C_A02c!E$5:E$1000))+SUM(($D$1=(C_A02c!$B$5:$B$1000))*('By region'!$M205=(C_A02c!$C$5:$C$1000))*(C_A02c!E$5:E$1000))</f>
        <v>1986.7781247408809</v>
      </c>
      <c r="E205" s="72">
        <f t="array" ref="E205">SUM(($B$1=(C_A02c!$B$5:$B$1000))*('By region'!$M205=(C_A02c!$C$5:$C$1000))*(C_A02c!F$5:F$1000))+SUM(($C$1=(C_A02c!$B$5:$B$1000))*('By region'!$M205=(C_A02c!$C$5:$C$1000))*(C_A02c!F$5:F$1000))+SUM(($D$1=(C_A02c!$B$5:$B$1000))*('By region'!$M205=(C_A02c!$C$5:$C$1000))*(C_A02c!F$5:F$1000))</f>
        <v>1979.8072849270579</v>
      </c>
      <c r="F205" s="72">
        <f t="array" ref="F205">SUM(($B$1=(C_A02c!$B$5:$B$1000))*('By region'!$M205=(C_A02c!$C$5:$C$1000))*(C_A02c!G$5:G$1000))+SUM(($C$1=(C_A02c!$B$5:$B$1000))*('By region'!$M205=(C_A02c!$C$5:$C$1000))*(C_A02c!G$5:G$1000))+SUM(($D$1=(C_A02c!$B$5:$B$1000))*('By region'!$M205=(C_A02c!$C$5:$C$1000))*(C_A02c!G$5:G$1000))</f>
        <v>1879.8740475530931</v>
      </c>
      <c r="G205" s="72">
        <f t="array" ref="G205">SUM(($B$1=(C_A02c!$B$5:$B$1000))*('By region'!$M205=(C_A02c!$C$5:$C$1000))*(C_A02c!H$5:H$1000))+SUM(($C$1=(C_A02c!$B$5:$B$1000))*('By region'!$M205=(C_A02c!$C$5:$C$1000))*(C_A02c!H$5:H$1000))+SUM(($D$1=(C_A02c!$B$5:$B$1000))*('By region'!$M205=(C_A02c!$C$5:$C$1000))*(C_A02c!H$5:H$1000))</f>
        <v>1863.9380592058519</v>
      </c>
      <c r="H205" s="72">
        <f t="array" ref="H205">SUM(($B$1=(C_A02c!$B$5:$B$1000))*('By region'!$M205=(C_A02c!$C$5:$C$1000))*(C_A02c!I$5:I$1000))+SUM(($C$1=(C_A02c!$B$5:$B$1000))*('By region'!$M205=(C_A02c!$C$5:$C$1000))*(C_A02c!I$5:I$1000))+SUM(($D$1=(C_A02c!$B$5:$B$1000))*('By region'!$M205=(C_A02c!$C$5:$C$1000))*(C_A02c!I$5:I$1000))</f>
        <v>1748.907897624465</v>
      </c>
      <c r="I205" s="72">
        <f t="array" ref="I205">SUM(($B$1=(C_A02c!$B$5:$B$1000))*('By region'!$M205=(C_A02c!$C$5:$C$1000))*(C_A02c!J$5:J$1000))+SUM(($C$1=(C_A02c!$B$5:$B$1000))*('By region'!$M205=(C_A02c!$C$5:$C$1000))*(C_A02c!J$5:J$1000))+SUM(($D$1=(C_A02c!$B$5:$B$1000))*('By region'!$M205=(C_A02c!$C$5:$C$1000))*(C_A02c!J$5:J$1000))</f>
        <v>1717.5266265221589</v>
      </c>
      <c r="J205" s="72">
        <f t="array" ref="J205">SUM(($B$1=(C_A02c!$B$5:$B$1000))*('By region'!$M205=(C_A02c!$C$5:$C$1000))*(C_A02c!K$5:K$1000))+SUM(($C$1=(C_A02c!$B$5:$B$1000))*('By region'!$M205=(C_A02c!$C$5:$C$1000))*(C_A02c!K$5:K$1000))+SUM(($D$1=(C_A02c!$B$5:$B$1000))*('By region'!$M205=(C_A02c!$C$5:$C$1000))*(C_A02c!K$5:K$1000))</f>
        <v>1707.0299688926691</v>
      </c>
      <c r="K205" s="72">
        <f t="array" ref="K205">SUM(($B$1=(C_A02c!$B$5:$B$1000))*('By region'!$M205=(C_A02c!$C$5:$C$1000))*(C_A02c!L$5:L$1000))+SUM(($C$1=(C_A02c!$B$5:$B$1000))*('By region'!$M205=(C_A02c!$C$5:$C$1000))*(C_A02c!L$5:L$1000))+SUM(($D$1=(C_A02c!$B$5:$B$1000))*('By region'!$M205=(C_A02c!$C$5:$C$1000))*(C_A02c!L$5:L$1000))</f>
        <v>1665.430010865698</v>
      </c>
      <c r="L205" s="17"/>
      <c r="M205" s="23" t="s">
        <v>61</v>
      </c>
      <c r="N205" s="23"/>
      <c r="O205" s="23"/>
    </row>
    <row r="206" spans="1:15" s="18" customFormat="1" x14ac:dyDescent="0.2">
      <c r="B206" s="74" t="s">
        <v>123</v>
      </c>
      <c r="C206" s="79">
        <f>C205-C207-C208</f>
        <v>977.703177584748</v>
      </c>
      <c r="D206" s="79">
        <f t="shared" ref="D206:K206" si="27">D205-D207-D208</f>
        <v>946.95549740776391</v>
      </c>
      <c r="E206" s="79">
        <f t="shared" si="27"/>
        <v>974.01271616124995</v>
      </c>
      <c r="F206" s="79">
        <f t="shared" si="27"/>
        <v>911.525016782997</v>
      </c>
      <c r="G206" s="79">
        <f t="shared" si="27"/>
        <v>929.73441856726595</v>
      </c>
      <c r="H206" s="79">
        <f t="shared" si="27"/>
        <v>852.16664631038407</v>
      </c>
      <c r="I206" s="79">
        <f t="shared" si="27"/>
        <v>855.05592200051512</v>
      </c>
      <c r="J206" s="79">
        <f t="shared" si="27"/>
        <v>877.64806909032507</v>
      </c>
      <c r="K206" s="79">
        <f t="shared" si="27"/>
        <v>866.74145706494801</v>
      </c>
      <c r="M206" s="23"/>
      <c r="N206" s="23"/>
      <c r="O206" s="23"/>
    </row>
    <row r="207" spans="1:15" s="18" customFormat="1" x14ac:dyDescent="0.2">
      <c r="A207" s="17"/>
      <c r="B207" s="75" t="s">
        <v>124</v>
      </c>
      <c r="C207" s="78">
        <f>C668+C669</f>
        <v>225.97005333600001</v>
      </c>
      <c r="D207" s="78">
        <f t="shared" ref="D207:K207" si="28">D668+D669</f>
        <v>214.05561777304499</v>
      </c>
      <c r="E207" s="78">
        <f t="shared" si="28"/>
        <v>207.42510905669201</v>
      </c>
      <c r="F207" s="78">
        <f t="shared" si="28"/>
        <v>199.64625245776801</v>
      </c>
      <c r="G207" s="78">
        <f t="shared" si="28"/>
        <v>192.45207431977701</v>
      </c>
      <c r="H207" s="78">
        <f t="shared" si="28"/>
        <v>184.49607655922603</v>
      </c>
      <c r="I207" s="78">
        <f t="shared" si="28"/>
        <v>177.29373684538001</v>
      </c>
      <c r="J207" s="78">
        <f t="shared" si="28"/>
        <v>170.24121747787399</v>
      </c>
      <c r="K207" s="78">
        <f t="shared" si="28"/>
        <v>163.71564436106001</v>
      </c>
      <c r="L207" s="17"/>
      <c r="M207" s="164"/>
      <c r="N207" s="23"/>
      <c r="O207" s="23"/>
    </row>
    <row r="208" spans="1:15" s="18" customFormat="1" x14ac:dyDescent="0.2">
      <c r="B208" s="74" t="s">
        <v>125</v>
      </c>
      <c r="C208" s="79">
        <f>C671+C672+C673+C674</f>
        <v>867.48418737935992</v>
      </c>
      <c r="D208" s="79">
        <f t="shared" ref="D208:K208" si="29">D671+D672+D673+D674</f>
        <v>825.76700956007198</v>
      </c>
      <c r="E208" s="79">
        <f t="shared" si="29"/>
        <v>798.36945970911597</v>
      </c>
      <c r="F208" s="79">
        <f t="shared" si="29"/>
        <v>768.70277831232806</v>
      </c>
      <c r="G208" s="79">
        <f t="shared" si="29"/>
        <v>741.75156631880895</v>
      </c>
      <c r="H208" s="79">
        <f t="shared" si="29"/>
        <v>712.24517475485504</v>
      </c>
      <c r="I208" s="79">
        <f t="shared" si="29"/>
        <v>685.17696767626387</v>
      </c>
      <c r="J208" s="79">
        <f t="shared" si="29"/>
        <v>659.14068232447005</v>
      </c>
      <c r="K208" s="79">
        <f t="shared" si="29"/>
        <v>634.97290943969006</v>
      </c>
      <c r="M208" s="164"/>
      <c r="N208" s="23"/>
      <c r="O208" s="23"/>
    </row>
    <row r="209" spans="1:15" s="18" customFormat="1" ht="16" thickBot="1" x14ac:dyDescent="0.25">
      <c r="A209" s="17"/>
      <c r="B209" s="113" t="s">
        <v>82</v>
      </c>
      <c r="C209" s="72">
        <f t="array" ref="C209">SUM(($B$1=(C_A02c!$B$5:$B$1000))*('By region'!$M209=(C_A02c!$C$5:$C$1000))*(C_A02c!D$5:D$1000))+SUM(($C$1=(C_A02c!$B$5:$B$1000))*('By region'!$M209=(C_A02c!$C$5:$C$1000))*(C_A02c!D$5:D$1000))+SUM(($D$1=(C_A02c!$B$5:$B$1000))*('By region'!$M209=(C_A02c!$C$5:$C$1000))*(C_A02c!D$5:D$1000))</f>
        <v>96.010435212117997</v>
      </c>
      <c r="D209" s="72">
        <f t="array" ref="D209">SUM(($B$1=(C_A02c!$B$5:$B$1000))*('By region'!$M209=(C_A02c!$C$5:$C$1000))*(C_A02c!E$5:E$1000))+SUM(($C$1=(C_A02c!$B$5:$B$1000))*('By region'!$M209=(C_A02c!$C$5:$C$1000))*(C_A02c!E$5:E$1000))+SUM(($D$1=(C_A02c!$B$5:$B$1000))*('By region'!$M209=(C_A02c!$C$5:$C$1000))*(C_A02c!E$5:E$1000))</f>
        <v>117.36103401144599</v>
      </c>
      <c r="E209" s="72">
        <f t="array" ref="E209">SUM(($B$1=(C_A02c!$B$5:$B$1000))*('By region'!$M209=(C_A02c!$C$5:$C$1000))*(C_A02c!F$5:F$1000))+SUM(($C$1=(C_A02c!$B$5:$B$1000))*('By region'!$M209=(C_A02c!$C$5:$C$1000))*(C_A02c!F$5:F$1000))+SUM(($D$1=(C_A02c!$B$5:$B$1000))*('By region'!$M209=(C_A02c!$C$5:$C$1000))*(C_A02c!F$5:F$1000))</f>
        <v>113.919745463319</v>
      </c>
      <c r="F209" s="72">
        <f t="array" ref="F209">SUM(($B$1=(C_A02c!$B$5:$B$1000))*('By region'!$M209=(C_A02c!$C$5:$C$1000))*(C_A02c!G$5:G$1000))+SUM(($C$1=(C_A02c!$B$5:$B$1000))*('By region'!$M209=(C_A02c!$C$5:$C$1000))*(C_A02c!G$5:G$1000))+SUM(($D$1=(C_A02c!$B$5:$B$1000))*('By region'!$M209=(C_A02c!$C$5:$C$1000))*(C_A02c!G$5:G$1000))</f>
        <v>127.446398750154</v>
      </c>
      <c r="G209" s="72">
        <f t="array" ref="G209">SUM(($B$1=(C_A02c!$B$5:$B$1000))*('By region'!$M209=(C_A02c!$C$5:$C$1000))*(C_A02c!H$5:H$1000))+SUM(($C$1=(C_A02c!$B$5:$B$1000))*('By region'!$M209=(C_A02c!$C$5:$C$1000))*(C_A02c!H$5:H$1000))+SUM(($D$1=(C_A02c!$B$5:$B$1000))*('By region'!$M209=(C_A02c!$C$5:$C$1000))*(C_A02c!H$5:H$1000))</f>
        <v>118.84872322979101</v>
      </c>
      <c r="H209" s="72">
        <f t="array" ref="H209">SUM(($B$1=(C_A02c!$B$5:$B$1000))*('By region'!$M209=(C_A02c!$C$5:$C$1000))*(C_A02c!I$5:I$1000))+SUM(($C$1=(C_A02c!$B$5:$B$1000))*('By region'!$M209=(C_A02c!$C$5:$C$1000))*(C_A02c!I$5:I$1000))+SUM(($D$1=(C_A02c!$B$5:$B$1000))*('By region'!$M209=(C_A02c!$C$5:$C$1000))*(C_A02c!I$5:I$1000))</f>
        <v>101.19219879132601</v>
      </c>
      <c r="I209" s="72">
        <f t="array" ref="I209">SUM(($B$1=(C_A02c!$B$5:$B$1000))*('By region'!$M209=(C_A02c!$C$5:$C$1000))*(C_A02c!J$5:J$1000))+SUM(($C$1=(C_A02c!$B$5:$B$1000))*('By region'!$M209=(C_A02c!$C$5:$C$1000))*(C_A02c!J$5:J$1000))+SUM(($D$1=(C_A02c!$B$5:$B$1000))*('By region'!$M209=(C_A02c!$C$5:$C$1000))*(C_A02c!J$5:J$1000))</f>
        <v>87.147597076550994</v>
      </c>
      <c r="J209" s="72">
        <f t="array" ref="J209">SUM(($B$1=(C_A02c!$B$5:$B$1000))*('By region'!$M209=(C_A02c!$C$5:$C$1000))*(C_A02c!K$5:K$1000))+SUM(($C$1=(C_A02c!$B$5:$B$1000))*('By region'!$M209=(C_A02c!$C$5:$C$1000))*(C_A02c!K$5:K$1000))+SUM(($D$1=(C_A02c!$B$5:$B$1000))*('By region'!$M209=(C_A02c!$C$5:$C$1000))*(C_A02c!K$5:K$1000))</f>
        <v>76.221014299138005</v>
      </c>
      <c r="K209" s="72">
        <f t="array" ref="K209">SUM(($B$1=(C_A02c!$B$5:$B$1000))*('By region'!$M209=(C_A02c!$C$5:$C$1000))*(C_A02c!L$5:L$1000))+SUM(($C$1=(C_A02c!$B$5:$B$1000))*('By region'!$M209=(C_A02c!$C$5:$C$1000))*(C_A02c!L$5:L$1000))+SUM(($D$1=(C_A02c!$B$5:$B$1000))*('By region'!$M209=(C_A02c!$C$5:$C$1000))*(C_A02c!L$5:L$1000))</f>
        <v>67.286082130501995</v>
      </c>
      <c r="L209" s="17"/>
      <c r="M209" s="23" t="s">
        <v>84</v>
      </c>
      <c r="N209" s="23"/>
      <c r="O209" s="23"/>
    </row>
    <row r="210" spans="1:15" s="18" customFormat="1" ht="16" thickTop="1" x14ac:dyDescent="0.2">
      <c r="B210" s="109" t="s">
        <v>10</v>
      </c>
      <c r="C210" s="110">
        <f>SUM(C201:C209)-C206-C207-C208</f>
        <v>5920.3759991381921</v>
      </c>
      <c r="D210" s="110">
        <f t="shared" ref="D210:K210" si="30">SUM(D201:D209)-D206-D207-D208</f>
        <v>5626.9695075505242</v>
      </c>
      <c r="E210" s="110">
        <f t="shared" si="30"/>
        <v>6175.6743965812066</v>
      </c>
      <c r="F210" s="110">
        <f t="shared" si="30"/>
        <v>5980.3377881230826</v>
      </c>
      <c r="G210" s="110">
        <f t="shared" si="30"/>
        <v>5925.7324344719627</v>
      </c>
      <c r="H210" s="110">
        <f t="shared" si="30"/>
        <v>5544.4643836327732</v>
      </c>
      <c r="I210" s="110">
        <f t="shared" si="30"/>
        <v>5425.6588231257174</v>
      </c>
      <c r="J210" s="110">
        <f t="shared" si="30"/>
        <v>5395.0455867262854</v>
      </c>
      <c r="K210" s="110">
        <f t="shared" si="30"/>
        <v>5320.2173553030971</v>
      </c>
      <c r="M210" s="23"/>
      <c r="N210" s="23"/>
      <c r="O210" s="23"/>
    </row>
    <row r="211" spans="1:15" s="18" customFormat="1" x14ac:dyDescent="0.2">
      <c r="B211" s="12"/>
      <c r="C211" s="22"/>
      <c r="D211" s="22"/>
      <c r="E211" s="22"/>
      <c r="F211" s="22"/>
      <c r="G211" s="22"/>
      <c r="H211" s="22"/>
      <c r="I211" s="22"/>
      <c r="J211" s="22"/>
      <c r="M211" s="23"/>
      <c r="N211" s="23"/>
      <c r="O211" s="23"/>
    </row>
    <row r="212" spans="1:15" s="18" customFormat="1" ht="17" x14ac:dyDescent="0.25">
      <c r="A212" s="280" t="s">
        <v>478</v>
      </c>
      <c r="B212" s="275" t="s">
        <v>439</v>
      </c>
      <c r="C212" s="15"/>
      <c r="D212" s="15"/>
      <c r="E212" s="15"/>
      <c r="F212" s="15"/>
      <c r="G212" s="15"/>
      <c r="H212" s="15"/>
      <c r="I212" s="15"/>
      <c r="J212" s="15"/>
      <c r="L212" s="17"/>
      <c r="M212" s="21"/>
      <c r="N212" s="23"/>
      <c r="O212" s="23"/>
    </row>
    <row r="213" spans="1:15" s="18" customFormat="1" ht="17" x14ac:dyDescent="0.25">
      <c r="A213" s="17"/>
      <c r="B213" s="28" t="s">
        <v>440</v>
      </c>
      <c r="C213" s="26"/>
      <c r="D213" s="26"/>
      <c r="E213" s="26"/>
      <c r="F213" s="26"/>
      <c r="G213" s="26"/>
      <c r="H213" s="26"/>
      <c r="I213" s="26"/>
      <c r="J213" s="26"/>
      <c r="K213" s="26"/>
      <c r="L213" s="17"/>
      <c r="M213" s="21"/>
      <c r="N213" s="23"/>
      <c r="O213" s="23"/>
    </row>
    <row r="214" spans="1:15" s="18" customFormat="1" x14ac:dyDescent="0.2">
      <c r="A214" s="17"/>
      <c r="B214" s="14"/>
      <c r="C214" s="14"/>
      <c r="D214" s="14"/>
      <c r="E214" s="14"/>
      <c r="F214" s="14"/>
      <c r="G214" s="14"/>
      <c r="H214" s="14"/>
      <c r="I214" s="14"/>
      <c r="J214" s="14"/>
      <c r="L214" s="17"/>
      <c r="M214" s="21"/>
      <c r="N214" s="23"/>
      <c r="O214" s="23"/>
    </row>
    <row r="215" spans="1:15" s="18" customFormat="1" ht="16" thickBot="1" x14ac:dyDescent="0.25">
      <c r="A215" s="17"/>
      <c r="B215" s="66"/>
      <c r="C215" s="263">
        <v>2010</v>
      </c>
      <c r="D215" s="263">
        <v>2015</v>
      </c>
      <c r="E215" s="263">
        <v>2020</v>
      </c>
      <c r="F215" s="263">
        <v>2025</v>
      </c>
      <c r="G215" s="263">
        <v>2030</v>
      </c>
      <c r="H215" s="263">
        <v>2035</v>
      </c>
      <c r="I215" s="263">
        <v>2040</v>
      </c>
      <c r="J215" s="263">
        <v>2045</v>
      </c>
      <c r="K215" s="263">
        <v>2050</v>
      </c>
      <c r="L215" s="17"/>
      <c r="M215" s="21"/>
      <c r="N215" s="23"/>
      <c r="O215" s="23"/>
    </row>
    <row r="216" spans="1:15" s="18" customFormat="1" x14ac:dyDescent="0.2">
      <c r="A216" s="17"/>
      <c r="B216" s="77" t="s">
        <v>66</v>
      </c>
      <c r="C216" s="72">
        <f t="array" ref="C216">(SUM(($B$1=(C_A03a!$B$5:$B$1000))*('By region'!$M216=(C_A03a!$C$5:$C$1000))*(C_A03a!D$5:D$1000))+SUM(($C$1=(C_A03a!$B$5:$B$1000))*('By region'!$M216=(C_A03a!$C$5:$C$1000))*(C_A03a!D$5:D$1000))+SUM(($D$1=(C_A03a!$B$5:$B$1000))*('By region'!$M216=(C_A03a!$C$5:$C$1000))*(C_A03a!D$5:D$1000)))/1000</f>
        <v>8.495190694523389</v>
      </c>
      <c r="D216" s="72">
        <f t="array" ref="D216">(SUM(($B$1=(C_A03a!$B$5:$B$1000))*('By region'!$M216=(C_A03a!$C$5:$C$1000))*(C_A03a!E$5:E$1000))+SUM(($C$1=(C_A03a!$B$5:$B$1000))*('By region'!$M216=(C_A03a!$C$5:$C$1000))*(C_A03a!E$5:E$1000))+SUM(($D$1=(C_A03a!$B$5:$B$1000))*('By region'!$M216=(C_A03a!$C$5:$C$1000))*(C_A03a!E$5:E$1000)))/1000</f>
        <v>8.7748780685160206</v>
      </c>
      <c r="E216" s="72">
        <f t="array" ref="E216">(SUM(($B$1=(C_A03a!$B$5:$B$1000))*('By region'!$M216=(C_A03a!$C$5:$C$1000))*(C_A03a!F$5:F$1000))+SUM(($C$1=(C_A03a!$B$5:$B$1000))*('By region'!$M216=(C_A03a!$C$5:$C$1000))*(C_A03a!F$5:F$1000))+SUM(($D$1=(C_A03a!$B$5:$B$1000))*('By region'!$M216=(C_A03a!$C$5:$C$1000))*(C_A03a!F$5:F$1000)))/1000</f>
        <v>9.2039599967623591</v>
      </c>
      <c r="F216" s="72">
        <f t="array" ref="F216">(SUM(($B$1=(C_A03a!$B$5:$B$1000))*('By region'!$M216=(C_A03a!$C$5:$C$1000))*(C_A03a!G$5:G$1000))+SUM(($C$1=(C_A03a!$B$5:$B$1000))*('By region'!$M216=(C_A03a!$C$5:$C$1000))*(C_A03a!G$5:G$1000))+SUM(($D$1=(C_A03a!$B$5:$B$1000))*('By region'!$M216=(C_A03a!$C$5:$C$1000))*(C_A03a!G$5:G$1000)))/1000</f>
        <v>9.5737782102733302</v>
      </c>
      <c r="G216" s="72">
        <f t="array" ref="G216">(SUM(($B$1=(C_A03a!$B$5:$B$1000))*('By region'!$M216=(C_A03a!$C$5:$C$1000))*(C_A03a!H$5:H$1000))+SUM(($C$1=(C_A03a!$B$5:$B$1000))*('By region'!$M216=(C_A03a!$C$5:$C$1000))*(C_A03a!H$5:H$1000))+SUM(($D$1=(C_A03a!$B$5:$B$1000))*('By region'!$M216=(C_A03a!$C$5:$C$1000))*(C_A03a!H$5:H$1000)))/1000</f>
        <v>10.019515680624099</v>
      </c>
      <c r="H216" s="72">
        <f t="array" ref="H216">(SUM(($B$1=(C_A03a!$B$5:$B$1000))*('By region'!$M216=(C_A03a!$C$5:$C$1000))*(C_A03a!I$5:I$1000))+SUM(($C$1=(C_A03a!$B$5:$B$1000))*('By region'!$M216=(C_A03a!$C$5:$C$1000))*(C_A03a!I$5:I$1000))+SUM(($D$1=(C_A03a!$B$5:$B$1000))*('By region'!$M216=(C_A03a!$C$5:$C$1000))*(C_A03a!I$5:I$1000)))/1000</f>
        <v>10.5458159413059</v>
      </c>
      <c r="I216" s="72">
        <f t="array" ref="I216">(SUM(($B$1=(C_A03a!$B$5:$B$1000))*('By region'!$M216=(C_A03a!$C$5:$C$1000))*(C_A03a!J$5:J$1000))+SUM(($C$1=(C_A03a!$B$5:$B$1000))*('By region'!$M216=(C_A03a!$C$5:$C$1000))*(C_A03a!J$5:J$1000))+SUM(($D$1=(C_A03a!$B$5:$B$1000))*('By region'!$M216=(C_A03a!$C$5:$C$1000))*(C_A03a!J$5:J$1000)))/1000</f>
        <v>11.168339613745101</v>
      </c>
      <c r="J216" s="220">
        <f t="array" ref="J216">(SUM(($B$1=(C_A03a!$B$5:$B$1000))*('By region'!$M216=(C_A03a!$C$5:$C$1000))*(C_A03a!K$5:K$1000))+SUM(($C$1=(C_A03a!$B$5:$B$1000))*('By region'!$M216=(C_A03a!$C$5:$C$1000))*(C_A03a!K$5:K$1000))+SUM(($D$1=(C_A03a!$B$5:$B$1000))*('By region'!$M216=(C_A03a!$C$5:$C$1000))*(C_A03a!K$5:K$1000)))/1000</f>
        <v>11.927212661318599</v>
      </c>
      <c r="K216" s="220">
        <f t="array" ref="K216">(SUM(($B$1=(C_A03a!$B$5:$B$1000))*('By region'!$M216=(C_A03a!$C$5:$C$1000))*(C_A03a!L$5:L$1000))+SUM(($C$1=(C_A03a!$B$5:$B$1000))*('By region'!$M216=(C_A03a!$C$5:$C$1000))*(C_A03a!L$5:L$1000))+SUM(($D$1=(C_A03a!$B$5:$B$1000))*('By region'!$M216=(C_A03a!$C$5:$C$1000))*(C_A03a!L$5:L$1000)))/1000</f>
        <v>12.830429354432399</v>
      </c>
      <c r="M216" s="21" t="s">
        <v>73</v>
      </c>
      <c r="N216" s="23"/>
      <c r="O216" s="23"/>
    </row>
    <row r="217" spans="1:15" s="18" customFormat="1" x14ac:dyDescent="0.2">
      <c r="A217" s="17"/>
      <c r="B217" s="73" t="s">
        <v>81</v>
      </c>
      <c r="C217" s="79">
        <f t="array" ref="C217">(SUM(($B$1=(C_A03a!$B$5:$B$1000))*('By region'!$M217=(C_A03a!$C$5:$C$1000))*(C_A03a!D$5:D$1000))+SUM(($C$1=(C_A03a!$B$5:$B$1000))*('By region'!$M217=(C_A03a!$C$5:$C$1000))*(C_A03a!D$5:D$1000))+SUM(($D$1=(C_A03a!$B$5:$B$1000))*('By region'!$M217=(C_A03a!$C$5:$C$1000))*(C_A03a!D$5:D$1000)))/1000</f>
        <v>23.180624838766001</v>
      </c>
      <c r="D217" s="79">
        <f t="array" ref="D217">(SUM(($B$1=(C_A03a!$B$5:$B$1000))*('By region'!$M217=(C_A03a!$C$5:$C$1000))*(C_A03a!E$5:E$1000))+SUM(($C$1=(C_A03a!$B$5:$B$1000))*('By region'!$M217=(C_A03a!$C$5:$C$1000))*(C_A03a!E$5:E$1000))+SUM(($D$1=(C_A03a!$B$5:$B$1000))*('By region'!$M217=(C_A03a!$C$5:$C$1000))*(C_A03a!E$5:E$1000)))/1000</f>
        <v>11.590312715114299</v>
      </c>
      <c r="E217" s="79">
        <f t="array" ref="E217">(SUM(($B$1=(C_A03a!$B$5:$B$1000))*('By region'!$M217=(C_A03a!$C$5:$C$1000))*(C_A03a!F$5:F$1000))+SUM(($C$1=(C_A03a!$B$5:$B$1000))*('By region'!$M217=(C_A03a!$C$5:$C$1000))*(C_A03a!F$5:F$1000))+SUM(($D$1=(C_A03a!$B$5:$B$1000))*('By region'!$M217=(C_A03a!$C$5:$C$1000))*(C_A03a!F$5:F$1000)))/1000</f>
        <v>7.6304973037548995</v>
      </c>
      <c r="F217" s="79">
        <f t="array" ref="F217">(SUM(($B$1=(C_A03a!$B$5:$B$1000))*('By region'!$M217=(C_A03a!$C$5:$C$1000))*(C_A03a!G$5:G$1000))+SUM(($C$1=(C_A03a!$B$5:$B$1000))*('By region'!$M217=(C_A03a!$C$5:$C$1000))*(C_A03a!G$5:G$1000))+SUM(($D$1=(C_A03a!$B$5:$B$1000))*('By region'!$M217=(C_A03a!$C$5:$C$1000))*(C_A03a!G$5:G$1000)))/1000</f>
        <v>9.0350951603645608</v>
      </c>
      <c r="G217" s="79">
        <f t="array" ref="G217">(SUM(($B$1=(C_A03a!$B$5:$B$1000))*('By region'!$M217=(C_A03a!$C$5:$C$1000))*(C_A03a!H$5:H$1000))+SUM(($C$1=(C_A03a!$B$5:$B$1000))*('By region'!$M217=(C_A03a!$C$5:$C$1000))*(C_A03a!H$5:H$1000))+SUM(($D$1=(C_A03a!$B$5:$B$1000))*('By region'!$M217=(C_A03a!$C$5:$C$1000))*(C_A03a!H$5:H$1000)))/1000</f>
        <v>9.0350950124989193</v>
      </c>
      <c r="H217" s="79">
        <f t="array" ref="H217">(SUM(($B$1=(C_A03a!$B$5:$B$1000))*('By region'!$M217=(C_A03a!$C$5:$C$1000))*(C_A03a!I$5:I$1000))+SUM(($C$1=(C_A03a!$B$5:$B$1000))*('By region'!$M217=(C_A03a!$C$5:$C$1000))*(C_A03a!I$5:I$1000))+SUM(($D$1=(C_A03a!$B$5:$B$1000))*('By region'!$M217=(C_A03a!$C$5:$C$1000))*(C_A03a!I$5:I$1000)))/1000</f>
        <v>10.8758228432328</v>
      </c>
      <c r="I217" s="79">
        <f t="array" ref="I217">(SUM(($B$1=(C_A03a!$B$5:$B$1000))*('By region'!$M217=(C_A03a!$C$5:$C$1000))*(C_A03a!J$5:J$1000))+SUM(($C$1=(C_A03a!$B$5:$B$1000))*('By region'!$M217=(C_A03a!$C$5:$C$1000))*(C_A03a!J$5:J$1000))+SUM(($D$1=(C_A03a!$B$5:$B$1000))*('By region'!$M217=(C_A03a!$C$5:$C$1000))*(C_A03a!J$5:J$1000)))/1000</f>
        <v>11.758556316872401</v>
      </c>
      <c r="J217" s="221">
        <f t="array" ref="J217">(SUM(($B$1=(C_A03a!$B$5:$B$1000))*('By region'!$M217=(C_A03a!$C$5:$C$1000))*(C_A03a!K$5:K$1000))+SUM(($C$1=(C_A03a!$B$5:$B$1000))*('By region'!$M217=(C_A03a!$C$5:$C$1000))*(C_A03a!K$5:K$1000))+SUM(($D$1=(C_A03a!$B$5:$B$1000))*('By region'!$M217=(C_A03a!$C$5:$C$1000))*(C_A03a!K$5:K$1000)))/1000</f>
        <v>13.7700903003244</v>
      </c>
      <c r="K217" s="221">
        <f t="array" ref="K217">(SUM(($B$1=(C_A03a!$B$5:$B$1000))*('By region'!$M217=(C_A03a!$C$5:$C$1000))*(C_A03a!L$5:L$1000))+SUM(($C$1=(C_A03a!$B$5:$B$1000))*('By region'!$M217=(C_A03a!$C$5:$C$1000))*(C_A03a!L$5:L$1000))+SUM(($D$1=(C_A03a!$B$5:$B$1000))*('By region'!$M217=(C_A03a!$C$5:$C$1000))*(C_A03a!L$5:L$1000)))/1000</f>
        <v>15.644133170165199</v>
      </c>
      <c r="M217" s="23" t="s">
        <v>74</v>
      </c>
      <c r="N217" s="23"/>
      <c r="O217" s="23"/>
    </row>
    <row r="218" spans="1:15" s="18" customFormat="1" x14ac:dyDescent="0.2">
      <c r="A218" s="17"/>
      <c r="B218" s="77" t="s">
        <v>63</v>
      </c>
      <c r="C218" s="72">
        <f t="array" ref="C218">(SUM(($B$1=(C_A03a!$B$5:$B$1000))*('By region'!$M218=(C_A03a!$C$5:$C$1000))*(C_A03a!D$5:D$1000))+SUM(($C$1=(C_A03a!$B$5:$B$1000))*('By region'!$M218=(C_A03a!$C$5:$C$1000))*(C_A03a!D$5:D$1000))+SUM(($D$1=(C_A03a!$B$5:$B$1000))*('By region'!$M218=(C_A03a!$C$5:$C$1000))*(C_A03a!D$5:D$1000)))/1000-C219</f>
        <v>66.718300891300089</v>
      </c>
      <c r="D218" s="72">
        <f t="array" ref="D218">(SUM(($B$1=(C_A03a!$B$5:$B$1000))*('By region'!$M218=(C_A03a!$C$5:$C$1000))*(C_A03a!E$5:E$1000))+SUM(($C$1=(C_A03a!$B$5:$B$1000))*('By region'!$M218=(C_A03a!$C$5:$C$1000))*(C_A03a!E$5:E$1000))+SUM(($D$1=(C_A03a!$B$5:$B$1000))*('By region'!$M218=(C_A03a!$C$5:$C$1000))*(C_A03a!E$5:E$1000)))/1000-D219</f>
        <v>80.384219013670517</v>
      </c>
      <c r="E218" s="72">
        <f t="array" ref="E218">(SUM(($B$1=(C_A03a!$B$5:$B$1000))*('By region'!$M218=(C_A03a!$C$5:$C$1000))*(C_A03a!F$5:F$1000))+SUM(($C$1=(C_A03a!$B$5:$B$1000))*('By region'!$M218=(C_A03a!$C$5:$C$1000))*(C_A03a!F$5:F$1000))+SUM(($D$1=(C_A03a!$B$5:$B$1000))*('By region'!$M218=(C_A03a!$C$5:$C$1000))*(C_A03a!F$5:F$1000)))/1000-E219</f>
        <v>71.865166382969818</v>
      </c>
      <c r="F218" s="72">
        <f t="array" ref="F218">(SUM(($B$1=(C_A03a!$B$5:$B$1000))*('By region'!$M218=(C_A03a!$C$5:$C$1000))*(C_A03a!G$5:G$1000))+SUM(($C$1=(C_A03a!$B$5:$B$1000))*('By region'!$M218=(C_A03a!$C$5:$C$1000))*(C_A03a!G$5:G$1000))+SUM(($D$1=(C_A03a!$B$5:$B$1000))*('By region'!$M218=(C_A03a!$C$5:$C$1000))*(C_A03a!G$5:G$1000)))/1000-F219</f>
        <v>88.614890844438008</v>
      </c>
      <c r="G218" s="72">
        <f t="array" ref="G218">(SUM(($B$1=(C_A03a!$B$5:$B$1000))*('By region'!$M218=(C_A03a!$C$5:$C$1000))*(C_A03a!H$5:H$1000))+SUM(($C$1=(C_A03a!$B$5:$B$1000))*('By region'!$M218=(C_A03a!$C$5:$C$1000))*(C_A03a!H$5:H$1000))+SUM(($D$1=(C_A03a!$B$5:$B$1000))*('By region'!$M218=(C_A03a!$C$5:$C$1000))*(C_A03a!H$5:H$1000)))/1000-G219</f>
        <v>73.726657307404523</v>
      </c>
      <c r="H218" s="72">
        <f t="array" ref="H218">(SUM(($B$1=(C_A03a!$B$5:$B$1000))*('By region'!$M218=(C_A03a!$C$5:$C$1000))*(C_A03a!I$5:I$1000))+SUM(($C$1=(C_A03a!$B$5:$B$1000))*('By region'!$M218=(C_A03a!$C$5:$C$1000))*(C_A03a!I$5:I$1000))+SUM(($D$1=(C_A03a!$B$5:$B$1000))*('By region'!$M218=(C_A03a!$C$5:$C$1000))*(C_A03a!I$5:I$1000)))/1000-H219</f>
        <v>71.471768979792529</v>
      </c>
      <c r="I218" s="72">
        <f t="array" ref="I218">(SUM(($B$1=(C_A03a!$B$5:$B$1000))*('By region'!$M218=(C_A03a!$C$5:$C$1000))*(C_A03a!J$5:J$1000))+SUM(($C$1=(C_A03a!$B$5:$B$1000))*('By region'!$M218=(C_A03a!$C$5:$C$1000))*(C_A03a!J$5:J$1000))+SUM(($D$1=(C_A03a!$B$5:$B$1000))*('By region'!$M218=(C_A03a!$C$5:$C$1000))*(C_A03a!J$5:J$1000)))/1000-I219</f>
        <v>69.456153801290398</v>
      </c>
      <c r="J218" s="220">
        <f t="array" ref="J218">(SUM(($B$1=(C_A03a!$B$5:$B$1000))*('By region'!$M218=(C_A03a!$C$5:$C$1000))*(C_A03a!K$5:K$1000))+SUM(($C$1=(C_A03a!$B$5:$B$1000))*('By region'!$M218=(C_A03a!$C$5:$C$1000))*(C_A03a!K$5:K$1000))+SUM(($D$1=(C_A03a!$B$5:$B$1000))*('By region'!$M218=(C_A03a!$C$5:$C$1000))*(C_A03a!K$5:K$1000)))/1000-J219</f>
        <v>70.095284409081643</v>
      </c>
      <c r="K218" s="220">
        <f t="array" ref="K218">(SUM(($B$1=(C_A03a!$B$5:$B$1000))*('By region'!$M218=(C_A03a!$C$5:$C$1000))*(C_A03a!L$5:L$1000))+SUM(($C$1=(C_A03a!$B$5:$B$1000))*('By region'!$M218=(C_A03a!$C$5:$C$1000))*(C_A03a!L$5:L$1000))+SUM(($D$1=(C_A03a!$B$5:$B$1000))*('By region'!$M218=(C_A03a!$C$5:$C$1000))*(C_A03a!L$5:L$1000)))/1000-K219</f>
        <v>63.330784142895936</v>
      </c>
      <c r="M218" s="21" t="s">
        <v>75</v>
      </c>
      <c r="N218" s="23"/>
      <c r="O218" s="23"/>
    </row>
    <row r="219" spans="1:15" s="18" customFormat="1" x14ac:dyDescent="0.2">
      <c r="A219" s="280" t="s">
        <v>521</v>
      </c>
      <c r="B219" s="73" t="s">
        <v>90</v>
      </c>
      <c r="C219" s="79">
        <f t="array" ref="C219">(SUM(($B$1=(C_A03b!$B$5:$B$1000))*('By region'!$M219=(C_A03b!$C$5:$C$1000))*(C_A03b!D$5:D$1000))+SUM(($C$1=(C_A03b!$B$5:$B$1000))*('By region'!$M219=(C_A03b!$C$5:$C$1000))*(C_A03b!D$5:D$1000))+SUM(($D$1=(C_A03b!$B$5:$B$1000))*('By region'!$M219=(C_A03b!$C$5:$C$1000))*(C_A03b!D$5:D$1000)))/-1000-C229</f>
        <v>0</v>
      </c>
      <c r="D219" s="79">
        <f t="array" ref="D219">(SUM(($B$1=(C_A03b!$B$5:$B$1000))*('By region'!$M219=(C_A03b!$C$5:$C$1000))*(C_A03b!E$5:E$1000))+SUM(($C$1=(C_A03b!$B$5:$B$1000))*('By region'!$M219=(C_A03b!$C$5:$C$1000))*(C_A03b!E$5:E$1000))+SUM(($D$1=(C_A03b!$B$5:$B$1000))*('By region'!$M219=(C_A03b!$C$5:$C$1000))*(C_A03b!E$5:E$1000)))/-1000-D229</f>
        <v>0</v>
      </c>
      <c r="E219" s="79">
        <f t="array" ref="E219">(SUM(($B$1=(C_A03b!$B$5:$B$1000))*('By region'!$M219=(C_A03b!$C$5:$C$1000))*(C_A03b!F$5:F$1000))+SUM(($C$1=(C_A03b!$B$5:$B$1000))*('By region'!$M219=(C_A03b!$C$5:$C$1000))*(C_A03b!F$5:F$1000))+SUM(($D$1=(C_A03b!$B$5:$B$1000))*('By region'!$M219=(C_A03b!$C$5:$C$1000))*(C_A03b!F$5:F$1000)))/-1000-E229</f>
        <v>0</v>
      </c>
      <c r="F219" s="79">
        <f t="array" ref="F219">(SUM(($B$1=(C_A03b!$B$5:$B$1000))*('By region'!$M219=(C_A03b!$C$5:$C$1000))*(C_A03b!G$5:G$1000))+SUM(($C$1=(C_A03b!$B$5:$B$1000))*('By region'!$M219=(C_A03b!$C$5:$C$1000))*(C_A03b!G$5:G$1000))+SUM(($D$1=(C_A03b!$B$5:$B$1000))*('By region'!$M219=(C_A03b!$C$5:$C$1000))*(C_A03b!G$5:G$1000)))/-1000-F229</f>
        <v>-5.7501804307449804</v>
      </c>
      <c r="G219" s="79">
        <f t="array" ref="G219">(SUM(($B$1=(C_A03b!$B$5:$B$1000))*('By region'!$M219=(C_A03b!$C$5:$C$1000))*(C_A03b!H$5:H$1000))+SUM(($C$1=(C_A03b!$B$5:$B$1000))*('By region'!$M219=(C_A03b!$C$5:$C$1000))*(C_A03b!H$5:H$1000))+SUM(($D$1=(C_A03b!$B$5:$B$1000))*('By region'!$M219=(C_A03b!$C$5:$C$1000))*(C_A03b!H$5:H$1000)))/-1000-G229</f>
        <v>-11.052077999766599</v>
      </c>
      <c r="H219" s="79">
        <f t="array" ref="H219">(SUM(($B$1=(C_A03b!$B$5:$B$1000))*('By region'!$M219=(C_A03b!$C$5:$C$1000))*(C_A03b!I$5:I$1000))+SUM(($C$1=(C_A03b!$B$5:$B$1000))*('By region'!$M219=(C_A03b!$C$5:$C$1000))*(C_A03b!I$5:I$1000))+SUM(($D$1=(C_A03b!$B$5:$B$1000))*('By region'!$M219=(C_A03b!$C$5:$C$1000))*(C_A03b!I$5:I$1000)))/-1000-H229</f>
        <v>-13.064475965960501</v>
      </c>
      <c r="I219" s="79">
        <f t="array" ref="I219">(SUM(($B$1=(C_A03b!$B$5:$B$1000))*('By region'!$M219=(C_A03b!$C$5:$C$1000))*(C_A03b!J$5:J$1000))+SUM(($C$1=(C_A03b!$B$5:$B$1000))*('By region'!$M219=(C_A03b!$C$5:$C$1000))*(C_A03b!J$5:J$1000))+SUM(($D$1=(C_A03b!$B$5:$B$1000))*('By region'!$M219=(C_A03b!$C$5:$C$1000))*(C_A03b!J$5:J$1000)))/-1000-I229</f>
        <v>-17.619072488890097</v>
      </c>
      <c r="J219" s="79">
        <f t="array" ref="J219">(SUM(($B$1=(C_A03b!$B$5:$B$1000))*('By region'!$M219=(C_A03b!$C$5:$C$1000))*(C_A03b!K$5:K$1000))+SUM(($C$1=(C_A03b!$B$5:$B$1000))*('By region'!$M219=(C_A03b!$C$5:$C$1000))*(C_A03b!K$5:K$1000))+SUM(($D$1=(C_A03b!$B$5:$B$1000))*('By region'!$M219=(C_A03b!$C$5:$C$1000))*(C_A03b!K$5:K$1000)))/-1000-J229</f>
        <v>-19.327947405416499</v>
      </c>
      <c r="K219" s="79">
        <f t="array" ref="K219">(SUM(($B$1=(C_A03b!$B$5:$B$1000))*('By region'!$M219=(C_A03b!$C$5:$C$1000))*(C_A03b!L$5:L$1000))+SUM(($C$1=(C_A03b!$B$5:$B$1000))*('By region'!$M219=(C_A03b!$C$5:$C$1000))*(C_A03b!L$5:L$1000))+SUM(($D$1=(C_A03b!$B$5:$B$1000))*('By region'!$M219=(C_A03b!$C$5:$C$1000))*(C_A03b!L$5:L$1000)))/-1000-K229</f>
        <v>-21.826444032410102</v>
      </c>
      <c r="M219" s="23" t="s">
        <v>75</v>
      </c>
      <c r="N219" s="23"/>
      <c r="O219" s="23"/>
    </row>
    <row r="220" spans="1:15" s="18" customFormat="1" x14ac:dyDescent="0.2">
      <c r="A220" s="280" t="s">
        <v>522</v>
      </c>
      <c r="B220" s="71" t="s">
        <v>428</v>
      </c>
      <c r="C220" s="72">
        <f t="array" ref="C220">(SUM(($B$1=(C_A03c!$B$5:$B$1000))*('By region'!$M220=(C_A03c!$C$5:$C$1000))*(C_A03c!D$5:D$1000))+SUM(($C$1=(C_A03c!$B$5:$B$1000))*('By region'!$M220=(C_A03c!$C$5:$C$1000))*(C_A03c!D$5:D$1000))+SUM(($D$1=(C_A03c!$B$5:$B$1000))*('By region'!$M220=(C_A03c!$C$5:$C$1000))*(C_A03c!D$5:D$1000)))/-1000</f>
        <v>0</v>
      </c>
      <c r="D220" s="72">
        <f t="array" ref="D220">(SUM(($B$1=(C_A03c!$B$5:$B$1000))*('By region'!$M220=(C_A03c!$C$5:$C$1000))*(C_A03c!E$5:E$1000))+SUM(($C$1=(C_A03c!$B$5:$B$1000))*('By region'!$M220=(C_A03c!$C$5:$C$1000))*(C_A03c!E$5:E$1000))+SUM(($D$1=(C_A03c!$B$5:$B$1000))*('By region'!$M220=(C_A03c!$C$5:$C$1000))*(C_A03c!E$5:E$1000)))/-1000</f>
        <v>0</v>
      </c>
      <c r="E220" s="72">
        <f t="array" ref="E220">(SUM(($B$1=(C_A03c!$B$5:$B$1000))*('By region'!$M220=(C_A03c!$C$5:$C$1000))*(C_A03c!F$5:F$1000))+SUM(($C$1=(C_A03c!$B$5:$B$1000))*('By region'!$M220=(C_A03c!$C$5:$C$1000))*(C_A03c!F$5:F$1000))+SUM(($D$1=(C_A03c!$B$5:$B$1000))*('By region'!$M220=(C_A03c!$C$5:$C$1000))*(C_A03c!F$5:F$1000)))/-1000</f>
        <v>0</v>
      </c>
      <c r="F220" s="72">
        <f t="array" ref="F220">(SUM(($B$1=(C_A03c!$B$5:$B$1000))*('By region'!$M220=(C_A03c!$C$5:$C$1000))*(C_A03c!G$5:G$1000))+SUM(($C$1=(C_A03c!$B$5:$B$1000))*('By region'!$M220=(C_A03c!$C$5:$C$1000))*(C_A03c!G$5:G$1000))+SUM(($D$1=(C_A03c!$B$5:$B$1000))*('By region'!$M220=(C_A03c!$C$5:$C$1000))*(C_A03c!G$5:G$1000)))/-1000</f>
        <v>0</v>
      </c>
      <c r="G220" s="72">
        <f t="array" ref="G220">(SUM(($B$1=(C_A03c!$B$5:$B$1000))*('By region'!$M220=(C_A03c!$C$5:$C$1000))*(C_A03c!H$5:H$1000))+SUM(($C$1=(C_A03c!$B$5:$B$1000))*('By region'!$M220=(C_A03c!$C$5:$C$1000))*(C_A03c!H$5:H$1000))+SUM(($D$1=(C_A03c!$B$5:$B$1000))*('By region'!$M220=(C_A03c!$C$5:$C$1000))*(C_A03c!H$5:H$1000)))/-1000</f>
        <v>0</v>
      </c>
      <c r="H220" s="72">
        <f t="array" ref="H220">(SUM(($B$1=(C_A03c!$B$5:$B$1000))*('By region'!$M220=(C_A03c!$C$5:$C$1000))*(C_A03c!I$5:I$1000))+SUM(($C$1=(C_A03c!$B$5:$B$1000))*('By region'!$M220=(C_A03c!$C$5:$C$1000))*(C_A03c!I$5:I$1000))+SUM(($D$1=(C_A03c!$B$5:$B$1000))*('By region'!$M220=(C_A03c!$C$5:$C$1000))*(C_A03c!I$5:I$1000)))/-1000</f>
        <v>0</v>
      </c>
      <c r="I220" s="72">
        <f t="array" ref="I220">(SUM(($B$1=(C_A03c!$B$5:$B$1000))*('By region'!$M220=(C_A03c!$C$5:$C$1000))*(C_A03c!J$5:J$1000))+SUM(($C$1=(C_A03c!$B$5:$B$1000))*('By region'!$M220=(C_A03c!$C$5:$C$1000))*(C_A03c!J$5:J$1000))+SUM(($D$1=(C_A03c!$B$5:$B$1000))*('By region'!$M220=(C_A03c!$C$5:$C$1000))*(C_A03c!J$5:J$1000)))/-1000</f>
        <v>0</v>
      </c>
      <c r="J220" s="72">
        <f t="array" ref="J220">(SUM(($B$1=(C_A03c!$B$5:$B$1000))*('By region'!$M220=(C_A03c!$C$5:$C$1000))*(C_A03c!K$5:K$1000))+SUM(($C$1=(C_A03c!$B$5:$B$1000))*('By region'!$M220=(C_A03c!$C$5:$C$1000))*(C_A03c!K$5:K$1000))+SUM(($D$1=(C_A03c!$B$5:$B$1000))*('By region'!$M220=(C_A03c!$C$5:$C$1000))*(C_A03c!K$5:K$1000)))/-1000</f>
        <v>0</v>
      </c>
      <c r="K220" s="72">
        <f t="array" ref="K220">(SUM(($B$1=(C_A03c!$B$5:$B$1000))*('By region'!$M220=(C_A03c!$C$5:$C$1000))*(C_A03c!L$5:L$1000))+SUM(($C$1=(C_A03c!$B$5:$B$1000))*('By region'!$M220=(C_A03c!$C$5:$C$1000))*(C_A03c!L$5:L$1000))+SUM(($D$1=(C_A03c!$B$5:$B$1000))*('By region'!$M220=(C_A03c!$C$5:$C$1000))*(C_A03c!L$5:L$1000)))/-1000</f>
        <v>-3.71244583500554</v>
      </c>
      <c r="M220" s="38" t="s">
        <v>429</v>
      </c>
      <c r="N220" s="23"/>
      <c r="O220" s="23"/>
    </row>
    <row r="221" spans="1:15" s="18" customFormat="1" x14ac:dyDescent="0.2">
      <c r="A221" s="17"/>
      <c r="B221" s="77" t="s">
        <v>68</v>
      </c>
      <c r="C221" s="79">
        <f t="array" ref="C221">(SUM(($B$1=(C_A03a!$B$5:$B$1000))*('By region'!$M221=(C_A03a!$C$5:$C$1000))*(C_A03a!D$5:D$1000))+SUM(($C$1=(C_A03a!$B$5:$B$1000))*('By region'!$M221=(C_A03a!$C$5:$C$1000))*(C_A03a!D$5:D$1000))+SUM(($D$1=(C_A03a!$B$5:$B$1000))*('By region'!$M221=(C_A03a!$C$5:$C$1000))*(C_A03a!D$5:D$1000)))/1000-C222</f>
        <v>51.778260622623797</v>
      </c>
      <c r="D221" s="79">
        <f t="array" ref="D221">(SUM(($B$1=(C_A03a!$B$5:$B$1000))*('By region'!$M221=(C_A03a!$C$5:$C$1000))*(C_A03a!E$5:E$1000))+SUM(($C$1=(C_A03a!$B$5:$B$1000))*('By region'!$M221=(C_A03a!$C$5:$C$1000))*(C_A03a!E$5:E$1000))+SUM(($D$1=(C_A03a!$B$5:$B$1000))*('By region'!$M221=(C_A03a!$C$5:$C$1000))*(C_A03a!E$5:E$1000)))/1000-D222</f>
        <v>48.283603731399495</v>
      </c>
      <c r="E221" s="79">
        <f t="array" ref="E221">(SUM(($B$1=(C_A03a!$B$5:$B$1000))*('By region'!$M221=(C_A03a!$C$5:$C$1000))*(C_A03a!F$5:F$1000))+SUM(($C$1=(C_A03a!$B$5:$B$1000))*('By region'!$M221=(C_A03a!$C$5:$C$1000))*(C_A03a!F$5:F$1000))+SUM(($D$1=(C_A03a!$B$5:$B$1000))*('By region'!$M221=(C_A03a!$C$5:$C$1000))*(C_A03a!F$5:F$1000)))/1000-E222</f>
        <v>46.096368798910298</v>
      </c>
      <c r="F221" s="79">
        <f t="array" ref="F221">(SUM(($B$1=(C_A03a!$B$5:$B$1000))*('By region'!$M221=(C_A03a!$C$5:$C$1000))*(C_A03a!G$5:G$1000))+SUM(($C$1=(C_A03a!$B$5:$B$1000))*('By region'!$M221=(C_A03a!$C$5:$C$1000))*(C_A03a!G$5:G$1000))+SUM(($D$1=(C_A03a!$B$5:$B$1000))*('By region'!$M221=(C_A03a!$C$5:$C$1000))*(C_A03a!G$5:G$1000)))/1000-F222</f>
        <v>43.905872189265452</v>
      </c>
      <c r="G221" s="79">
        <f t="array" ref="G221">(SUM(($B$1=(C_A03a!$B$5:$B$1000))*('By region'!$M221=(C_A03a!$C$5:$C$1000))*(C_A03a!H$5:H$1000))+SUM(($C$1=(C_A03a!$B$5:$B$1000))*('By region'!$M221=(C_A03a!$C$5:$C$1000))*(C_A03a!H$5:H$1000))+SUM(($D$1=(C_A03a!$B$5:$B$1000))*('By region'!$M221=(C_A03a!$C$5:$C$1000))*(C_A03a!H$5:H$1000)))/1000-G222</f>
        <v>44.425610849429063</v>
      </c>
      <c r="H221" s="79">
        <f t="array" ref="H221">(SUM(($B$1=(C_A03a!$B$5:$B$1000))*('By region'!$M221=(C_A03a!$C$5:$C$1000))*(C_A03a!I$5:I$1000))+SUM(($C$1=(C_A03a!$B$5:$B$1000))*('By region'!$M221=(C_A03a!$C$5:$C$1000))*(C_A03a!I$5:I$1000))+SUM(($D$1=(C_A03a!$B$5:$B$1000))*('By region'!$M221=(C_A03a!$C$5:$C$1000))*(C_A03a!I$5:I$1000)))/1000-H222</f>
        <v>41.378181586613294</v>
      </c>
      <c r="I221" s="79">
        <f t="array" ref="I221">(SUM(($B$1=(C_A03a!$B$5:$B$1000))*('By region'!$M221=(C_A03a!$C$5:$C$1000))*(C_A03a!J$5:J$1000))+SUM(($C$1=(C_A03a!$B$5:$B$1000))*('By region'!$M221=(C_A03a!$C$5:$C$1000))*(C_A03a!J$5:J$1000))+SUM(($D$1=(C_A03a!$B$5:$B$1000))*('By region'!$M221=(C_A03a!$C$5:$C$1000))*(C_A03a!J$5:J$1000)))/1000-I222</f>
        <v>42.420952472735998</v>
      </c>
      <c r="J221" s="79">
        <f t="array" ref="J221">(SUM(($B$1=(C_A03a!$B$5:$B$1000))*('By region'!$M221=(C_A03a!$C$5:$C$1000))*(C_A03a!K$5:K$1000))+SUM(($C$1=(C_A03a!$B$5:$B$1000))*('By region'!$M221=(C_A03a!$C$5:$C$1000))*(C_A03a!K$5:K$1000))+SUM(($D$1=(C_A03a!$B$5:$B$1000))*('By region'!$M221=(C_A03a!$C$5:$C$1000))*(C_A03a!K$5:K$1000)))/1000-J222</f>
        <v>42.172475040241252</v>
      </c>
      <c r="K221" s="79">
        <f t="array" ref="K221">(SUM(($B$1=(C_A03a!$B$5:$B$1000))*('By region'!$M221=(C_A03a!$C$5:$C$1000))*(C_A03a!L$5:L$1000))+SUM(($C$1=(C_A03a!$B$5:$B$1000))*('By region'!$M221=(C_A03a!$C$5:$C$1000))*(C_A03a!L$5:L$1000))+SUM(($D$1=(C_A03a!$B$5:$B$1000))*('By region'!$M221=(C_A03a!$C$5:$C$1000))*(C_A03a!L$5:L$1000)))/1000-K222</f>
        <v>42.236273563558697</v>
      </c>
      <c r="M221" s="21" t="s">
        <v>76</v>
      </c>
      <c r="N221" s="23"/>
      <c r="O221" s="23"/>
    </row>
    <row r="222" spans="1:15" s="18" customFormat="1" x14ac:dyDescent="0.2">
      <c r="A222" s="280" t="s">
        <v>521</v>
      </c>
      <c r="B222" s="77" t="s">
        <v>395</v>
      </c>
      <c r="C222" s="79">
        <f t="array" ref="C222">(SUM(($B$1=(C_A03b!$B$5:$B$1000))*('By region'!$M222=(C_A03b!$C$5:$C$1000))*(C_A03b!D$5:D$1000))+SUM(($C$1=(C_A03b!$B$5:$B$1000))*('By region'!$M222=(C_A03b!$C$5:$C$1000))*(C_A03b!D$5:D$1000))+SUM(($D$1=(C_A03b!$B$5:$B$1000))*('By region'!$M222=(C_A03b!$C$5:$C$1000))*(C_A03b!D$5:D$1000)))/-1000</f>
        <v>0</v>
      </c>
      <c r="D222" s="79">
        <f t="array" ref="D222">(SUM(($B$1=(C_A03b!$B$5:$B$1000))*('By region'!$M222=(C_A03b!$C$5:$C$1000))*(C_A03b!E$5:E$1000))+SUM(($C$1=(C_A03b!$B$5:$B$1000))*('By region'!$M222=(C_A03b!$C$5:$C$1000))*(C_A03b!E$5:E$1000))+SUM(($D$1=(C_A03b!$B$5:$B$1000))*('By region'!$M222=(C_A03b!$C$5:$C$1000))*(C_A03b!E$5:E$1000)))/-1000</f>
        <v>0</v>
      </c>
      <c r="E222" s="79">
        <f t="array" ref="E222">(SUM(($B$1=(C_A03b!$B$5:$B$1000))*('By region'!$M222=(C_A03b!$C$5:$C$1000))*(C_A03b!F$5:F$1000))+SUM(($C$1=(C_A03b!$B$5:$B$1000))*('By region'!$M222=(C_A03b!$C$5:$C$1000))*(C_A03b!F$5:F$1000))+SUM(($D$1=(C_A03b!$B$5:$B$1000))*('By region'!$M222=(C_A03b!$C$5:$C$1000))*(C_A03b!F$5:F$1000)))/-1000</f>
        <v>0</v>
      </c>
      <c r="F222" s="79">
        <f t="array" ref="F222">(SUM(($B$1=(C_A03b!$B$5:$B$1000))*('By region'!$M222=(C_A03b!$C$5:$C$1000))*(C_A03b!G$5:G$1000))+SUM(($C$1=(C_A03b!$B$5:$B$1000))*('By region'!$M222=(C_A03b!$C$5:$C$1000))*(C_A03b!G$5:G$1000))+SUM(($D$1=(C_A03b!$B$5:$B$1000))*('By region'!$M222=(C_A03b!$C$5:$C$1000))*(C_A03b!G$5:G$1000)))/-1000</f>
        <v>-3.0648113877904501</v>
      </c>
      <c r="G222" s="79">
        <f t="array" ref="G222">(SUM(($B$1=(C_A03b!$B$5:$B$1000))*('By region'!$M222=(C_A03b!$C$5:$C$1000))*(C_A03b!H$5:H$1000))+SUM(($C$1=(C_A03b!$B$5:$B$1000))*('By region'!$M222=(C_A03b!$C$5:$C$1000))*(C_A03b!H$5:H$1000))+SUM(($D$1=(C_A03b!$B$5:$B$1000))*('By region'!$M222=(C_A03b!$C$5:$C$1000))*(C_A03b!H$5:H$1000)))/-1000</f>
        <v>-4.4676363144996607</v>
      </c>
      <c r="H222" s="79">
        <f t="array" ref="H222">(SUM(($B$1=(C_A03b!$B$5:$B$1000))*('By region'!$M222=(C_A03b!$C$5:$C$1000))*(C_A03b!I$5:I$1000))+SUM(($C$1=(C_A03b!$B$5:$B$1000))*('By region'!$M222=(C_A03b!$C$5:$C$1000))*(C_A03b!I$5:I$1000))+SUM(($D$1=(C_A03b!$B$5:$B$1000))*('By region'!$M222=(C_A03b!$C$5:$C$1000))*(C_A03b!I$5:I$1000)))/-1000</f>
        <v>-7.8618725433347896</v>
      </c>
      <c r="I222" s="79">
        <f t="array" ref="I222">(SUM(($B$1=(C_A03b!$B$5:$B$1000))*('By region'!$M222=(C_A03b!$C$5:$C$1000))*(C_A03b!J$5:J$1000))+SUM(($C$1=(C_A03b!$B$5:$B$1000))*('By region'!$M222=(C_A03b!$C$5:$C$1000))*(C_A03b!J$5:J$1000))+SUM(($D$1=(C_A03b!$B$5:$B$1000))*('By region'!$M222=(C_A03b!$C$5:$C$1000))*(C_A03b!J$5:J$1000)))/-1000</f>
        <v>-10.2112251779823</v>
      </c>
      <c r="J222" s="79">
        <f t="array" ref="J222">(SUM(($B$1=(C_A03b!$B$5:$B$1000))*('By region'!$M222=(C_A03b!$C$5:$C$1000))*(C_A03b!K$5:K$1000))+SUM(($C$1=(C_A03b!$B$5:$B$1000))*('By region'!$M222=(C_A03b!$C$5:$C$1000))*(C_A03b!K$5:K$1000))+SUM(($D$1=(C_A03b!$B$5:$B$1000))*('By region'!$M222=(C_A03b!$C$5:$C$1000))*(C_A03b!K$5:K$1000)))/-1000</f>
        <v>-9.0442760807909508</v>
      </c>
      <c r="K222" s="79">
        <f t="array" ref="K222">(SUM(($B$1=(C_A03b!$B$5:$B$1000))*('By region'!$M222=(C_A03b!$C$5:$C$1000))*(C_A03b!L$5:L$1000))+SUM(($C$1=(C_A03b!$B$5:$B$1000))*('By region'!$M222=(C_A03b!$C$5:$C$1000))*(C_A03b!L$5:L$1000))+SUM(($D$1=(C_A03b!$B$5:$B$1000))*('By region'!$M222=(C_A03b!$C$5:$C$1000))*(C_A03b!L$5:L$1000)))/-1000</f>
        <v>-10.749475113535901</v>
      </c>
      <c r="M222" s="21" t="s">
        <v>76</v>
      </c>
      <c r="N222" s="23"/>
      <c r="O222" s="23"/>
    </row>
    <row r="223" spans="1:15" s="18" customFormat="1" x14ac:dyDescent="0.2">
      <c r="A223" s="17"/>
      <c r="B223" s="73" t="s">
        <v>80</v>
      </c>
      <c r="C223" s="72">
        <f t="array" ref="C223">(SUM(($B$1=(C_A03a!$B$5:$B$1000))*('By region'!$M223=(C_A03a!$C$5:$C$1000))*(C_A03a!D$5:D$1000))+SUM(($C$1=(C_A03a!$B$5:$B$1000))*('By region'!$M223=(C_A03a!$C$5:$C$1000))*(C_A03a!D$5:D$1000))+SUM(($D$1=(C_A03a!$B$5:$B$1000))*('By region'!$M223=(C_A03a!$C$5:$C$1000))*(C_A03a!D$5:D$1000)))/1000</f>
        <v>40.451331134579206</v>
      </c>
      <c r="D223" s="72">
        <f t="array" ref="D223">(SUM(($B$1=(C_A03a!$B$5:$B$1000))*('By region'!$M223=(C_A03a!$C$5:$C$1000))*(C_A03a!E$5:E$1000))+SUM(($C$1=(C_A03a!$B$5:$B$1000))*('By region'!$M223=(C_A03a!$C$5:$C$1000))*(C_A03a!E$5:E$1000))+SUM(($D$1=(C_A03a!$B$5:$B$1000))*('By region'!$M223=(C_A03a!$C$5:$C$1000))*(C_A03a!E$5:E$1000)))/1000</f>
        <v>25.502577446102464</v>
      </c>
      <c r="E223" s="72">
        <f t="array" ref="E223">(SUM(($B$1=(C_A03a!$B$5:$B$1000))*('By region'!$M223=(C_A03a!$C$5:$C$1000))*(C_A03a!F$5:F$1000))+SUM(($C$1=(C_A03a!$B$5:$B$1000))*('By region'!$M223=(C_A03a!$C$5:$C$1000))*(C_A03a!F$5:F$1000))+SUM(($D$1=(C_A03a!$B$5:$B$1000))*('By region'!$M223=(C_A03a!$C$5:$C$1000))*(C_A03a!F$5:F$1000)))/1000</f>
        <v>20.206440743826612</v>
      </c>
      <c r="F223" s="72">
        <f t="array" ref="F223">(SUM(($B$1=(C_A03a!$B$5:$B$1000))*('By region'!$M223=(C_A03a!$C$5:$C$1000))*(C_A03a!G$5:G$1000))+SUM(($C$1=(C_A03a!$B$5:$B$1000))*('By region'!$M223=(C_A03a!$C$5:$C$1000))*(C_A03a!G$5:G$1000))+SUM(($D$1=(C_A03a!$B$5:$B$1000))*('By region'!$M223=(C_A03a!$C$5:$C$1000))*(C_A03a!G$5:G$1000)))/1000</f>
        <v>23.188284567090111</v>
      </c>
      <c r="G223" s="72">
        <f t="array" ref="G223">(SUM(($B$1=(C_A03a!$B$5:$B$1000))*('By region'!$M223=(C_A03a!$C$5:$C$1000))*(C_A03a!H$5:H$1000))+SUM(($C$1=(C_A03a!$B$5:$B$1000))*('By region'!$M223=(C_A03a!$C$5:$C$1000))*(C_A03a!H$5:H$1000))+SUM(($D$1=(C_A03a!$B$5:$B$1000))*('By region'!$M223=(C_A03a!$C$5:$C$1000))*(C_A03a!H$5:H$1000)))/1000</f>
        <v>27.21862106598401</v>
      </c>
      <c r="H223" s="72">
        <f t="array" ref="H223">(SUM(($B$1=(C_A03a!$B$5:$B$1000))*('By region'!$M223=(C_A03a!$C$5:$C$1000))*(C_A03a!I$5:I$1000))+SUM(($C$1=(C_A03a!$B$5:$B$1000))*('By region'!$M223=(C_A03a!$C$5:$C$1000))*(C_A03a!I$5:I$1000))+SUM(($D$1=(C_A03a!$B$5:$B$1000))*('By region'!$M223=(C_A03a!$C$5:$C$1000))*(C_A03a!I$5:I$1000)))/1000</f>
        <v>27.39827795370531</v>
      </c>
      <c r="I223" s="72">
        <f t="array" ref="I223">(SUM(($B$1=(C_A03a!$B$5:$B$1000))*('By region'!$M223=(C_A03a!$C$5:$C$1000))*(C_A03a!J$5:J$1000))+SUM(($C$1=(C_A03a!$B$5:$B$1000))*('By region'!$M223=(C_A03a!$C$5:$C$1000))*(C_A03a!J$5:J$1000))+SUM(($D$1=(C_A03a!$B$5:$B$1000))*('By region'!$M223=(C_A03a!$C$5:$C$1000))*(C_A03a!J$5:J$1000)))/1000</f>
        <v>25.929751175499412</v>
      </c>
      <c r="J223" s="220">
        <f t="array" ref="J223">(SUM(($B$1=(C_A03a!$B$5:$B$1000))*('By region'!$M223=(C_A03a!$C$5:$C$1000))*(C_A03a!K$5:K$1000))+SUM(($C$1=(C_A03a!$B$5:$B$1000))*('By region'!$M223=(C_A03a!$C$5:$C$1000))*(C_A03a!K$5:K$1000))+SUM(($D$1=(C_A03a!$B$5:$B$1000))*('By region'!$M223=(C_A03a!$C$5:$C$1000))*(C_A03a!K$5:K$1000)))/1000</f>
        <v>25.286983260485112</v>
      </c>
      <c r="K223" s="220">
        <f t="array" ref="K223">(SUM(($B$1=(C_A03a!$B$5:$B$1000))*('By region'!$M223=(C_A03a!$C$5:$C$1000))*(C_A03a!L$5:L$1000))+SUM(($C$1=(C_A03a!$B$5:$B$1000))*('By region'!$M223=(C_A03a!$C$5:$C$1000))*(C_A03a!L$5:L$1000))+SUM(($D$1=(C_A03a!$B$5:$B$1000))*('By region'!$M223=(C_A03a!$C$5:$C$1000))*(C_A03a!L$5:L$1000)))/1000</f>
        <v>24.64177803877681</v>
      </c>
      <c r="M223" s="23" t="s">
        <v>77</v>
      </c>
      <c r="N223" s="23"/>
      <c r="O223" s="23"/>
    </row>
    <row r="224" spans="1:15" s="18" customFormat="1" x14ac:dyDescent="0.2">
      <c r="A224" s="17"/>
      <c r="B224" s="77" t="s">
        <v>70</v>
      </c>
      <c r="C224" s="72">
        <f t="array" ref="C224">(SUM(($B$1=(C_A03a!$B$5:$B$1000))*('By region'!$M224=(C_A03a!$C$5:$C$1000))*(C_A03a!D$5:D$1000))+SUM(($C$1=(C_A03a!$B$5:$B$1000))*('By region'!$M224=(C_A03a!$C$5:$C$1000))*(C_A03a!D$5:D$1000))+SUM(($D$1=(C_A03a!$B$5:$B$1000))*('By region'!$M224=(C_A03a!$C$5:$C$1000))*(C_A03a!D$5:D$1000)))/1000</f>
        <v>77.289810704257107</v>
      </c>
      <c r="D224" s="72">
        <f t="array" ref="D224">(SUM(($B$1=(C_A03a!$B$5:$B$1000))*('By region'!$M224=(C_A03a!$C$5:$C$1000))*(C_A03a!E$5:E$1000))+SUM(($C$1=(C_A03a!$B$5:$B$1000))*('By region'!$M224=(C_A03a!$C$5:$C$1000))*(C_A03a!E$5:E$1000))+SUM(($D$1=(C_A03a!$B$5:$B$1000))*('By region'!$M224=(C_A03a!$C$5:$C$1000))*(C_A03a!E$5:E$1000)))/1000</f>
        <v>72.862969930034694</v>
      </c>
      <c r="E224" s="72">
        <f t="array" ref="E224">(SUM(($B$1=(C_A03a!$B$5:$B$1000))*('By region'!$M224=(C_A03a!$C$5:$C$1000))*(C_A03a!F$5:F$1000))+SUM(($C$1=(C_A03a!$B$5:$B$1000))*('By region'!$M224=(C_A03a!$C$5:$C$1000))*(C_A03a!F$5:F$1000))+SUM(($D$1=(C_A03a!$B$5:$B$1000))*('By region'!$M224=(C_A03a!$C$5:$C$1000))*(C_A03a!F$5:F$1000)))/1000</f>
        <v>67.551905061649904</v>
      </c>
      <c r="F224" s="72">
        <f t="array" ref="F224">(SUM(($B$1=(C_A03a!$B$5:$B$1000))*('By region'!$M224=(C_A03a!$C$5:$C$1000))*(C_A03a!G$5:G$1000))+SUM(($C$1=(C_A03a!$B$5:$B$1000))*('By region'!$M224=(C_A03a!$C$5:$C$1000))*(C_A03a!G$5:G$1000))+SUM(($D$1=(C_A03a!$B$5:$B$1000))*('By region'!$M224=(C_A03a!$C$5:$C$1000))*(C_A03a!G$5:G$1000)))/1000</f>
        <v>62.6408053591813</v>
      </c>
      <c r="G224" s="72">
        <f t="array" ref="G224">(SUM(($B$1=(C_A03a!$B$5:$B$1000))*('By region'!$M224=(C_A03a!$C$5:$C$1000))*(C_A03a!H$5:H$1000))+SUM(($C$1=(C_A03a!$B$5:$B$1000))*('By region'!$M224=(C_A03a!$C$5:$C$1000))*(C_A03a!H$5:H$1000))+SUM(($D$1=(C_A03a!$B$5:$B$1000))*('By region'!$M224=(C_A03a!$C$5:$C$1000))*(C_A03a!H$5:H$1000)))/1000</f>
        <v>58.9399790135638</v>
      </c>
      <c r="H224" s="72">
        <f t="array" ref="H224">(SUM(($B$1=(C_A03a!$B$5:$B$1000))*('By region'!$M224=(C_A03a!$C$5:$C$1000))*(C_A03a!I$5:I$1000))+SUM(($C$1=(C_A03a!$B$5:$B$1000))*('By region'!$M224=(C_A03a!$C$5:$C$1000))*(C_A03a!I$5:I$1000))+SUM(($D$1=(C_A03a!$B$5:$B$1000))*('By region'!$M224=(C_A03a!$C$5:$C$1000))*(C_A03a!I$5:I$1000)))/1000</f>
        <v>55.441603952628803</v>
      </c>
      <c r="I224" s="72">
        <f t="array" ref="I224">(SUM(($B$1=(C_A03a!$B$5:$B$1000))*('By region'!$M224=(C_A03a!$C$5:$C$1000))*(C_A03a!J$5:J$1000))+SUM(($C$1=(C_A03a!$B$5:$B$1000))*('By region'!$M224=(C_A03a!$C$5:$C$1000))*(C_A03a!J$5:J$1000))+SUM(($D$1=(C_A03a!$B$5:$B$1000))*('By region'!$M224=(C_A03a!$C$5:$C$1000))*(C_A03a!J$5:J$1000)))/1000</f>
        <v>55.722032671555397</v>
      </c>
      <c r="J224" s="220">
        <f t="array" ref="J224">(SUM(($B$1=(C_A03a!$B$5:$B$1000))*('By region'!$M224=(C_A03a!$C$5:$C$1000))*(C_A03a!K$5:K$1000))+SUM(($C$1=(C_A03a!$B$5:$B$1000))*('By region'!$M224=(C_A03a!$C$5:$C$1000))*(C_A03a!K$5:K$1000))+SUM(($D$1=(C_A03a!$B$5:$B$1000))*('By region'!$M224=(C_A03a!$C$5:$C$1000))*(C_A03a!K$5:K$1000)))/1000</f>
        <v>53.435473634556907</v>
      </c>
      <c r="K224" s="220">
        <f t="array" ref="K224">(SUM(($B$1=(C_A03a!$B$5:$B$1000))*('By region'!$M224=(C_A03a!$C$5:$C$1000))*(C_A03a!L$5:L$1000))+SUM(($C$1=(C_A03a!$B$5:$B$1000))*('By region'!$M224=(C_A03a!$C$5:$C$1000))*(C_A03a!L$5:L$1000))+SUM(($D$1=(C_A03a!$B$5:$B$1000))*('By region'!$M224=(C_A03a!$C$5:$C$1000))*(C_A03a!L$5:L$1000)))/1000</f>
        <v>51.648495860528399</v>
      </c>
      <c r="M224" s="21" t="s">
        <v>78</v>
      </c>
      <c r="N224" s="23"/>
      <c r="O224" s="23"/>
    </row>
    <row r="225" spans="1:15" s="18" customFormat="1" x14ac:dyDescent="0.2">
      <c r="B225" s="74" t="s">
        <v>123</v>
      </c>
      <c r="C225" s="72">
        <f>C224-C226-C227</f>
        <v>70.219176600604058</v>
      </c>
      <c r="D225" s="72">
        <f t="shared" ref="D225:K225" si="31">D224-D226-D227</f>
        <v>66.072853761592199</v>
      </c>
      <c r="E225" s="72">
        <f t="shared" si="31"/>
        <v>62.398830098450404</v>
      </c>
      <c r="F225" s="72">
        <f t="shared" si="31"/>
        <v>59.093464561079081</v>
      </c>
      <c r="G225" s="72">
        <f t="shared" si="31"/>
        <v>55.996461574443479</v>
      </c>
      <c r="H225" s="72">
        <f t="shared" si="31"/>
        <v>53.209951294650963</v>
      </c>
      <c r="I225" s="72">
        <f t="shared" si="31"/>
        <v>53.891392888463784</v>
      </c>
      <c r="J225" s="72">
        <f t="shared" si="31"/>
        <v>51.970505944552336</v>
      </c>
      <c r="K225" s="72">
        <f t="shared" si="31"/>
        <v>50.526596293402861</v>
      </c>
      <c r="M225" s="23"/>
      <c r="N225" s="23"/>
      <c r="O225" s="23"/>
    </row>
    <row r="226" spans="1:15" s="18" customFormat="1" x14ac:dyDescent="0.2">
      <c r="A226" s="280" t="s">
        <v>517</v>
      </c>
      <c r="B226" s="75" t="s">
        <v>124</v>
      </c>
      <c r="C226" s="79">
        <f t="array" ref="C226">(SUM(($B$1=(C_A08d!$B$5:$B$1000))*('By region'!$M226=(C_A08d!$C$5:$C$1000))*(C_A08d!D$5:D$1000))+SUM(($C$1=(C_A08d!$B$5:$B$1000))*('By region'!$M226=(C_A08d!$C$5:$C$1000))*(C_A08d!D$5:D$1000))+SUM(($D$1=(C_A08d!$B$5:$B$1000))*('By region'!$M226=(C_A08d!$C$5:$C$1000))*(C_A08d!D$5:D$1000)))/1000</f>
        <v>7.0706341036530453</v>
      </c>
      <c r="D226" s="79">
        <f t="array" ref="D226">(SUM(($B$1=(C_A08d!$B$5:$B$1000))*('By region'!$M226=(C_A08d!$C$5:$C$1000))*(C_A08d!E$5:E$1000))+SUM(($C$1=(C_A08d!$B$5:$B$1000))*('By region'!$M226=(C_A08d!$C$5:$C$1000))*(C_A08d!E$5:E$1000))+SUM(($D$1=(C_A08d!$B$5:$B$1000))*('By region'!$M226=(C_A08d!$C$5:$C$1000))*(C_A08d!E$5:E$1000)))/1000</f>
        <v>6.7901161684424904</v>
      </c>
      <c r="E226" s="79">
        <f t="array" ref="E226">(SUM(($B$1=(C_A08d!$B$5:$B$1000))*('By region'!$M226=(C_A08d!$C$5:$C$1000))*(C_A08d!F$5:F$1000))+SUM(($C$1=(C_A08d!$B$5:$B$1000))*('By region'!$M226=(C_A08d!$C$5:$C$1000))*(C_A08d!F$5:F$1000))+SUM(($D$1=(C_A08d!$B$5:$B$1000))*('By region'!$M226=(C_A08d!$C$5:$C$1000))*(C_A08d!F$5:F$1000)))/1000</f>
        <v>5.1530749631995043</v>
      </c>
      <c r="F226" s="79">
        <f t="array" ref="F226">(SUM(($B$1=(C_A08d!$B$5:$B$1000))*('By region'!$M226=(C_A08d!$C$5:$C$1000))*(C_A08d!G$5:G$1000))+SUM(($C$1=(C_A08d!$B$5:$B$1000))*('By region'!$M226=(C_A08d!$C$5:$C$1000))*(C_A08d!G$5:G$1000))+SUM(($D$1=(C_A08d!$B$5:$B$1000))*('By region'!$M226=(C_A08d!$C$5:$C$1000))*(C_A08d!G$5:G$1000)))/1000</f>
        <v>3.54734079810222</v>
      </c>
      <c r="G226" s="79">
        <f t="array" ref="G226">(SUM(($B$1=(C_A08d!$B$5:$B$1000))*('By region'!$M226=(C_A08d!$C$5:$C$1000))*(C_A08d!H$5:H$1000))+SUM(($C$1=(C_A08d!$B$5:$B$1000))*('By region'!$M226=(C_A08d!$C$5:$C$1000))*(C_A08d!H$5:H$1000))+SUM(($D$1=(C_A08d!$B$5:$B$1000))*('By region'!$M226=(C_A08d!$C$5:$C$1000))*(C_A08d!H$5:H$1000)))/1000</f>
        <v>2.94351743912032</v>
      </c>
      <c r="H226" s="79">
        <f t="array" ref="H226">(SUM(($B$1=(C_A08d!$B$5:$B$1000))*('By region'!$M226=(C_A08d!$C$5:$C$1000))*(C_A08d!I$5:I$1000))+SUM(($C$1=(C_A08d!$B$5:$B$1000))*('By region'!$M226=(C_A08d!$C$5:$C$1000))*(C_A08d!I$5:I$1000))+SUM(($D$1=(C_A08d!$B$5:$B$1000))*('By region'!$M226=(C_A08d!$C$5:$C$1000))*(C_A08d!I$5:I$1000)))/1000</f>
        <v>2.2316526579778402</v>
      </c>
      <c r="I226" s="79">
        <f t="array" ref="I226">(SUM(($B$1=(C_A08d!$B$5:$B$1000))*('By region'!$M226=(C_A08d!$C$5:$C$1000))*(C_A08d!J$5:J$1000))+SUM(($C$1=(C_A08d!$B$5:$B$1000))*('By region'!$M226=(C_A08d!$C$5:$C$1000))*(C_A08d!J$5:J$1000))+SUM(($D$1=(C_A08d!$B$5:$B$1000))*('By region'!$M226=(C_A08d!$C$5:$C$1000))*(C_A08d!J$5:J$1000)))/1000</f>
        <v>1.8306397830916139</v>
      </c>
      <c r="J226" s="221">
        <f t="array" ref="J226">(SUM(($B$1=(C_A08d!$B$5:$B$1000))*('By region'!$M226=(C_A08d!$C$5:$C$1000))*(C_A08d!K$5:K$1000))+SUM(($C$1=(C_A08d!$B$5:$B$1000))*('By region'!$M226=(C_A08d!$C$5:$C$1000))*(C_A08d!K$5:K$1000))+SUM(($D$1=(C_A08d!$B$5:$B$1000))*('By region'!$M226=(C_A08d!$C$5:$C$1000))*(C_A08d!K$5:K$1000)))/1000</f>
        <v>1.4649676900045689</v>
      </c>
      <c r="K226" s="221">
        <f t="array" ref="K226">(SUM(($B$1=(C_A08d!$B$5:$B$1000))*('By region'!$M226=(C_A08d!$C$5:$C$1000))*(C_A08d!L$5:L$1000))+SUM(($C$1=(C_A08d!$B$5:$B$1000))*('By region'!$M226=(C_A08d!$C$5:$C$1000))*(C_A08d!L$5:L$1000))+SUM(($D$1=(C_A08d!$B$5:$B$1000))*('By region'!$M226=(C_A08d!$C$5:$C$1000))*(C_A08d!L$5:L$1000)))/1000</f>
        <v>1.1218995671255401</v>
      </c>
      <c r="M226" s="21" t="s">
        <v>194</v>
      </c>
      <c r="N226" s="23"/>
      <c r="O226" s="23"/>
    </row>
    <row r="227" spans="1:15" s="18" customFormat="1" x14ac:dyDescent="0.2">
      <c r="A227" s="280" t="s">
        <v>517</v>
      </c>
      <c r="B227" s="74" t="s">
        <v>125</v>
      </c>
      <c r="C227" s="79">
        <f t="array" ref="C227">(SUM(($B$1=(C_A08d!$B$5:$B$1000))*('By region'!$M227=(C_A08d!$C$5:$C$1000))*(C_A08d!D$5:D$1000))+SUM(($C$1=(C_A08d!$B$5:$B$1000))*('By region'!$M227=(C_A08d!$C$5:$C$1000))*(C_A08d!D$5:D$1000))+SUM(($D$1=(C_A08d!$B$5:$B$1000))*('By region'!$M227=(C_A08d!$C$5:$C$1000))*(C_A08d!D$5:D$1000)))/1000</f>
        <v>0</v>
      </c>
      <c r="D227" s="79">
        <f t="array" ref="D227">(SUM(($B$1=(C_A08d!$B$5:$B$1000))*('By region'!$M227=(C_A08d!$C$5:$C$1000))*(C_A08d!E$5:E$1000))+SUM(($C$1=(C_A08d!$B$5:$B$1000))*('By region'!$M227=(C_A08d!$C$5:$C$1000))*(C_A08d!E$5:E$1000))+SUM(($D$1=(C_A08d!$B$5:$B$1000))*('By region'!$M227=(C_A08d!$C$5:$C$1000))*(C_A08d!E$5:E$1000)))/1000</f>
        <v>0</v>
      </c>
      <c r="E227" s="79">
        <f t="array" ref="E227">(SUM(($B$1=(C_A08d!$B$5:$B$1000))*('By region'!$M227=(C_A08d!$C$5:$C$1000))*(C_A08d!F$5:F$1000))+SUM(($C$1=(C_A08d!$B$5:$B$1000))*('By region'!$M227=(C_A08d!$C$5:$C$1000))*(C_A08d!F$5:F$1000))+SUM(($D$1=(C_A08d!$B$5:$B$1000))*('By region'!$M227=(C_A08d!$C$5:$C$1000))*(C_A08d!F$5:F$1000)))/1000</f>
        <v>0</v>
      </c>
      <c r="F227" s="79">
        <f t="array" ref="F227">(SUM(($B$1=(C_A08d!$B$5:$B$1000))*('By region'!$M227=(C_A08d!$C$5:$C$1000))*(C_A08d!G$5:G$1000))+SUM(($C$1=(C_A08d!$B$5:$B$1000))*('By region'!$M227=(C_A08d!$C$5:$C$1000))*(C_A08d!G$5:G$1000))+SUM(($D$1=(C_A08d!$B$5:$B$1000))*('By region'!$M227=(C_A08d!$C$5:$C$1000))*(C_A08d!G$5:G$1000)))/1000</f>
        <v>0</v>
      </c>
      <c r="G227" s="79">
        <f t="array" ref="G227">(SUM(($B$1=(C_A08d!$B$5:$B$1000))*('By region'!$M227=(C_A08d!$C$5:$C$1000))*(C_A08d!H$5:H$1000))+SUM(($C$1=(C_A08d!$B$5:$B$1000))*('By region'!$M227=(C_A08d!$C$5:$C$1000))*(C_A08d!H$5:H$1000))+SUM(($D$1=(C_A08d!$B$5:$B$1000))*('By region'!$M227=(C_A08d!$C$5:$C$1000))*(C_A08d!H$5:H$1000)))/1000</f>
        <v>0</v>
      </c>
      <c r="H227" s="79">
        <f t="array" ref="H227">(SUM(($B$1=(C_A08d!$B$5:$B$1000))*('By region'!$M227=(C_A08d!$C$5:$C$1000))*(C_A08d!I$5:I$1000))+SUM(($C$1=(C_A08d!$B$5:$B$1000))*('By region'!$M227=(C_A08d!$C$5:$C$1000))*(C_A08d!I$5:I$1000))+SUM(($D$1=(C_A08d!$B$5:$B$1000))*('By region'!$M227=(C_A08d!$C$5:$C$1000))*(C_A08d!I$5:I$1000)))/1000</f>
        <v>0</v>
      </c>
      <c r="I227" s="79">
        <f t="array" ref="I227">(SUM(($B$1=(C_A08d!$B$5:$B$1000))*('By region'!$M227=(C_A08d!$C$5:$C$1000))*(C_A08d!J$5:J$1000))+SUM(($C$1=(C_A08d!$B$5:$B$1000))*('By region'!$M227=(C_A08d!$C$5:$C$1000))*(C_A08d!J$5:J$1000))+SUM(($D$1=(C_A08d!$B$5:$B$1000))*('By region'!$M227=(C_A08d!$C$5:$C$1000))*(C_A08d!J$5:J$1000)))/1000</f>
        <v>0</v>
      </c>
      <c r="J227" s="221">
        <f t="array" ref="J227">(SUM(($B$1=(C_A08d!$B$5:$B$1000))*('By region'!$M227=(C_A08d!$C$5:$C$1000))*(C_A08d!K$5:K$1000))+SUM(($C$1=(C_A08d!$B$5:$B$1000))*('By region'!$M227=(C_A08d!$C$5:$C$1000))*(C_A08d!K$5:K$1000))+SUM(($D$1=(C_A08d!$B$5:$B$1000))*('By region'!$M227=(C_A08d!$C$5:$C$1000))*(C_A08d!K$5:K$1000)))/1000</f>
        <v>0</v>
      </c>
      <c r="K227" s="221">
        <f t="array" ref="K227">(SUM(($B$1=(C_A08d!$B$5:$B$1000))*('By region'!$M227=(C_A08d!$C$5:$C$1000))*(C_A08d!L$5:L$1000))+SUM(($C$1=(C_A08d!$B$5:$B$1000))*('By region'!$M227=(C_A08d!$C$5:$C$1000))*(C_A08d!L$5:L$1000))+SUM(($D$1=(C_A08d!$B$5:$B$1000))*('By region'!$M227=(C_A08d!$C$5:$C$1000))*(C_A08d!L$5:L$1000)))/1000</f>
        <v>0</v>
      </c>
      <c r="L227" s="17"/>
      <c r="M227" s="23" t="s">
        <v>193</v>
      </c>
      <c r="N227" s="23"/>
      <c r="O227" s="23"/>
    </row>
    <row r="228" spans="1:15" s="18" customFormat="1" x14ac:dyDescent="0.2">
      <c r="A228" s="17"/>
      <c r="B228" s="71" t="s">
        <v>82</v>
      </c>
      <c r="C228" s="72">
        <f t="array" ref="C228">(SUM(($B$1=(C_A03a!$B$5:$B$1000))*('By region'!$M228=(C_A03a!$C$5:$C$1000))*(C_A03a!D$5:D$1000))+SUM(($C$1=(C_A03a!$B$5:$B$1000))*('By region'!$M228=(C_A03a!$C$5:$C$1000))*(C_A03a!D$5:D$1000))+SUM(($D$1=(C_A03a!$B$5:$B$1000))*('By region'!$M228=(C_A03a!$C$5:$C$1000))*(C_A03a!D$5:D$1000)))/1000-C229</f>
        <v>17.420608691374944</v>
      </c>
      <c r="D228" s="72">
        <f t="array" ref="D228">(SUM(($B$1=(C_A03a!$B$5:$B$1000))*('By region'!$M228=(C_A03a!$C$5:$C$1000))*(C_A03a!E$5:E$1000))+SUM(($C$1=(C_A03a!$B$5:$B$1000))*('By region'!$M228=(C_A03a!$C$5:$C$1000))*(C_A03a!E$5:E$1000))+SUM(($D$1=(C_A03a!$B$5:$B$1000))*('By region'!$M228=(C_A03a!$C$5:$C$1000))*(C_A03a!E$5:E$1000)))/1000-D229</f>
        <v>33.636440052592931</v>
      </c>
      <c r="E228" s="72">
        <f t="array" ref="E228">(SUM(($B$1=(C_A03a!$B$5:$B$1000))*('By region'!$M228=(C_A03a!$C$5:$C$1000))*(C_A03a!F$5:F$1000))+SUM(($C$1=(C_A03a!$B$5:$B$1000))*('By region'!$M228=(C_A03a!$C$5:$C$1000))*(C_A03a!F$5:F$1000))+SUM(($D$1=(C_A03a!$B$5:$B$1000))*('By region'!$M228=(C_A03a!$C$5:$C$1000))*(C_A03a!F$5:F$1000)))/1000-E229</f>
        <v>31.56553217845395</v>
      </c>
      <c r="F228" s="72">
        <f t="array" ref="F228">(SUM(($B$1=(C_A03a!$B$5:$B$1000))*('By region'!$M228=(C_A03a!$C$5:$C$1000))*(C_A03a!G$5:G$1000))+SUM(($C$1=(C_A03a!$B$5:$B$1000))*('By region'!$M228=(C_A03a!$C$5:$C$1000))*(C_A03a!G$5:G$1000))+SUM(($D$1=(C_A03a!$B$5:$B$1000))*('By region'!$M228=(C_A03a!$C$5:$C$1000))*(C_A03a!G$5:G$1000)))/1000-F229</f>
        <v>32.892898964064557</v>
      </c>
      <c r="G228" s="72">
        <f t="array" ref="G228">(SUM(($B$1=(C_A03a!$B$5:$B$1000))*('By region'!$M228=(C_A03a!$C$5:$C$1000))*(C_A03a!H$5:H$1000))+SUM(($C$1=(C_A03a!$B$5:$B$1000))*('By region'!$M228=(C_A03a!$C$5:$C$1000))*(C_A03a!H$5:H$1000))+SUM(($D$1=(C_A03a!$B$5:$B$1000))*('By region'!$M228=(C_A03a!$C$5:$C$1000))*(C_A03a!H$5:H$1000)))/1000-G229</f>
        <v>31.43732515860701</v>
      </c>
      <c r="H228" s="72">
        <f t="array" ref="H228">(SUM(($B$1=(C_A03a!$B$5:$B$1000))*('By region'!$M228=(C_A03a!$C$5:$C$1000))*(C_A03a!I$5:I$1000))+SUM(($C$1=(C_A03a!$B$5:$B$1000))*('By region'!$M228=(C_A03a!$C$5:$C$1000))*(C_A03a!I$5:I$1000))+SUM(($D$1=(C_A03a!$B$5:$B$1000))*('By region'!$M228=(C_A03a!$C$5:$C$1000))*(C_A03a!I$5:I$1000)))/1000-H229</f>
        <v>27.772651346192191</v>
      </c>
      <c r="I228" s="72">
        <f t="array" ref="I228">(SUM(($B$1=(C_A03a!$B$5:$B$1000))*('By region'!$M228=(C_A03a!$C$5:$C$1000))*(C_A03a!J$5:J$1000))+SUM(($C$1=(C_A03a!$B$5:$B$1000))*('By region'!$M228=(C_A03a!$C$5:$C$1000))*(C_A03a!J$5:J$1000))+SUM(($D$1=(C_A03a!$B$5:$B$1000))*('By region'!$M228=(C_A03a!$C$5:$C$1000))*(C_A03a!J$5:J$1000)))/1000-I229</f>
        <v>24.62543593116526</v>
      </c>
      <c r="J228" s="72">
        <f t="array" ref="J228">(SUM(($B$1=(C_A03a!$B$5:$B$1000))*('By region'!$M228=(C_A03a!$C$5:$C$1000))*(C_A03a!K$5:K$1000))+SUM(($C$1=(C_A03a!$B$5:$B$1000))*('By region'!$M228=(C_A03a!$C$5:$C$1000))*(C_A03a!K$5:K$1000))+SUM(($D$1=(C_A03a!$B$5:$B$1000))*('By region'!$M228=(C_A03a!$C$5:$C$1000))*(C_A03a!K$5:K$1000)))/1000-J229</f>
        <v>21.92483670131395</v>
      </c>
      <c r="K228" s="72">
        <f t="array" ref="K228">(SUM(($B$1=(C_A03a!$B$5:$B$1000))*('By region'!$M228=(C_A03a!$C$5:$C$1000))*(C_A03a!L$5:L$1000))+SUM(($C$1=(C_A03a!$B$5:$B$1000))*('By region'!$M228=(C_A03a!$C$5:$C$1000))*(C_A03a!L$5:L$1000))+SUM(($D$1=(C_A03a!$B$5:$B$1000))*('By region'!$M228=(C_A03a!$C$5:$C$1000))*(C_A03a!L$5:L$1000)))/1000-K229</f>
        <v>19.50961639588526</v>
      </c>
      <c r="M228" s="21" t="s">
        <v>79</v>
      </c>
      <c r="N228" s="23"/>
      <c r="O228" s="23"/>
    </row>
    <row r="229" spans="1:15" s="18" customFormat="1" x14ac:dyDescent="0.2">
      <c r="A229" s="280" t="s">
        <v>521</v>
      </c>
      <c r="B229" s="73" t="s">
        <v>230</v>
      </c>
      <c r="C229" s="79">
        <f t="array" ref="C229">(SUM(($B$1=(C_A03b!$B$5:$B$1000))*('By region'!$M229=(C_A03b!$C$5:$C$1000))*(C_A03b!D$5:D$1000))+SUM(($C$1=(C_A03b!$B$5:$B$1000))*('By region'!$M229=(C_A03b!$C$5:$C$1000))*(C_A03b!D$5:D$1000))+SUM(($D$1=(C_A03b!$B$5:$B$1000))*('By region'!$M229=(C_A03b!$C$5:$C$1000))*(C_A03b!D$5:D$1000)))/-1000</f>
        <v>0</v>
      </c>
      <c r="D229" s="79">
        <f t="array" ref="D229">(SUM(($B$1=(C_A03b!$B$5:$B$1000))*('By region'!$M229=(C_A03b!$C$5:$C$1000))*(C_A03b!E$5:E$1000))+SUM(($C$1=(C_A03b!$B$5:$B$1000))*('By region'!$M229=(C_A03b!$C$5:$C$1000))*(C_A03b!E$5:E$1000))+SUM(($D$1=(C_A03b!$B$5:$B$1000))*('By region'!$M229=(C_A03b!$C$5:$C$1000))*(C_A03b!E$5:E$1000)))/-1000</f>
        <v>0</v>
      </c>
      <c r="E229" s="79">
        <f t="array" ref="E229">(SUM(($B$1=(C_A03b!$B$5:$B$1000))*('By region'!$M229=(C_A03b!$C$5:$C$1000))*(C_A03b!F$5:F$1000))+SUM(($C$1=(C_A03b!$B$5:$B$1000))*('By region'!$M229=(C_A03b!$C$5:$C$1000))*(C_A03b!F$5:F$1000))+SUM(($D$1=(C_A03b!$B$5:$B$1000))*('By region'!$M229=(C_A03b!$C$5:$C$1000))*(C_A03b!F$5:F$1000)))/-1000</f>
        <v>0</v>
      </c>
      <c r="F229" s="79">
        <f t="array" ref="F229">(SUM(($B$1=(C_A03b!$B$5:$B$1000))*('By region'!$M229=(C_A03b!$C$5:$C$1000))*(C_A03b!G$5:G$1000))+SUM(($C$1=(C_A03b!$B$5:$B$1000))*('By region'!$M229=(C_A03b!$C$5:$C$1000))*(C_A03b!G$5:G$1000))+SUM(($D$1=(C_A03b!$B$5:$B$1000))*('By region'!$M229=(C_A03b!$C$5:$C$1000))*(C_A03b!G$5:G$1000)))/-1000</f>
        <v>0</v>
      </c>
      <c r="G229" s="79">
        <f t="array" ref="G229">(SUM(($B$1=(C_A03b!$B$5:$B$1000))*('By region'!$M229=(C_A03b!$C$5:$C$1000))*(C_A03b!H$5:H$1000))+SUM(($C$1=(C_A03b!$B$5:$B$1000))*('By region'!$M229=(C_A03b!$C$5:$C$1000))*(C_A03b!H$5:H$1000))+SUM(($D$1=(C_A03b!$B$5:$B$1000))*('By region'!$M229=(C_A03b!$C$5:$C$1000))*(C_A03b!H$5:H$1000)))/-1000</f>
        <v>0</v>
      </c>
      <c r="H229" s="79">
        <f t="array" ref="H229">(SUM(($B$1=(C_A03b!$B$5:$B$1000))*('By region'!$M229=(C_A03b!$C$5:$C$1000))*(C_A03b!I$5:I$1000))+SUM(($C$1=(C_A03b!$B$5:$B$1000))*('By region'!$M229=(C_A03b!$C$5:$C$1000))*(C_A03b!I$5:I$1000))+SUM(($D$1=(C_A03b!$B$5:$B$1000))*('By region'!$M229=(C_A03b!$C$5:$C$1000))*(C_A03b!I$5:I$1000)))/-1000</f>
        <v>0</v>
      </c>
      <c r="I229" s="79">
        <f t="array" ref="I229">(SUM(($B$1=(C_A03b!$B$5:$B$1000))*('By region'!$M229=(C_A03b!$C$5:$C$1000))*(C_A03b!J$5:J$1000))+SUM(($C$1=(C_A03b!$B$5:$B$1000))*('By region'!$M229=(C_A03b!$C$5:$C$1000))*(C_A03b!J$5:J$1000))+SUM(($D$1=(C_A03b!$B$5:$B$1000))*('By region'!$M229=(C_A03b!$C$5:$C$1000))*(C_A03b!J$5:J$1000)))/-1000</f>
        <v>0</v>
      </c>
      <c r="J229" s="79">
        <f t="array" ref="J229">(SUM(($B$1=(C_A03b!$B$5:$B$1000))*('By region'!$M229=(C_A03b!$C$5:$C$1000))*(C_A03b!K$5:K$1000))+SUM(($C$1=(C_A03b!$B$5:$B$1000))*('By region'!$M229=(C_A03b!$C$5:$C$1000))*(C_A03b!K$5:K$1000))+SUM(($D$1=(C_A03b!$B$5:$B$1000))*('By region'!$M229=(C_A03b!$C$5:$C$1000))*(C_A03b!K$5:K$1000)))/-1000</f>
        <v>0</v>
      </c>
      <c r="K229" s="79">
        <f t="array" ref="K229">(SUM(($B$1=(C_A03b!$B$5:$B$1000))*('By region'!$M229=(C_A03b!$C$5:$C$1000))*(C_A03b!L$5:L$1000))+SUM(($C$1=(C_A03b!$B$5:$B$1000))*('By region'!$M229=(C_A03b!$C$5:$C$1000))*(C_A03b!L$5:L$1000))+SUM(($D$1=(C_A03b!$B$5:$B$1000))*('By region'!$M229=(C_A03b!$C$5:$C$1000))*(C_A03b!L$5:L$1000)))/-1000</f>
        <v>0</v>
      </c>
      <c r="L229" s="17"/>
      <c r="M229" s="23" t="s">
        <v>79</v>
      </c>
      <c r="N229" s="23"/>
      <c r="O229" s="23"/>
    </row>
    <row r="230" spans="1:15" s="18" customFormat="1" x14ac:dyDescent="0.2">
      <c r="A230" s="280" t="s">
        <v>522</v>
      </c>
      <c r="B230" s="71" t="s">
        <v>88</v>
      </c>
      <c r="C230" s="72">
        <f t="array" ref="C230">(SUM(($B$1=(C_A03c!$B$5:$B$999))*('By region'!$M230=(C_A03c!$C$5:$C$999))*(C_A03c!D$5:D$999))+SUM(($C$1=(C_A03c!$B$5:$B$999))*('By region'!$M230=(C_A03c!$C$5:$C$999))*(C_A03c!D$5:D$999))+SUM(($D$1=(C_A03c!$B$5:$B$999))*('By region'!$M230=(C_A03c!$C$5:$C$999))*(C_A03c!D$5:D$999)))/-1000</f>
        <v>0</v>
      </c>
      <c r="D230" s="72">
        <f t="array" ref="D230">(SUM(($B$1=(C_A03c!$B$5:$B$999))*('By region'!$M230=(C_A03c!$C$5:$C$999))*(C_A03c!E$5:E$999))+SUM(($C$1=(C_A03c!$B$5:$B$999))*('By region'!$M230=(C_A03c!$C$5:$C$999))*(C_A03c!E$5:E$999))+SUM(($D$1=(C_A03c!$B$5:$B$999))*('By region'!$M230=(C_A03c!$C$5:$C$999))*(C_A03c!E$5:E$999)))/-1000</f>
        <v>0</v>
      </c>
      <c r="E230" s="72">
        <f t="array" ref="E230">(SUM(($B$1=(C_A03c!$B$5:$B$999))*('By region'!$M230=(C_A03c!$C$5:$C$999))*(C_A03c!F$5:F$999))+SUM(($C$1=(C_A03c!$B$5:$B$999))*('By region'!$M230=(C_A03c!$C$5:$C$999))*(C_A03c!F$5:F$999))+SUM(($D$1=(C_A03c!$B$5:$B$999))*('By region'!$M230=(C_A03c!$C$5:$C$999))*(C_A03c!F$5:F$999)))/-1000</f>
        <v>0</v>
      </c>
      <c r="F230" s="72">
        <f t="array" ref="F230">(SUM(($B$1=(C_A03c!$B$5:$B$999))*('By region'!$M230=(C_A03c!$C$5:$C$999))*(C_A03c!G$5:G$999))+SUM(($C$1=(C_A03c!$B$5:$B$999))*('By region'!$M230=(C_A03c!$C$5:$C$999))*(C_A03c!G$5:G$999))+SUM(($D$1=(C_A03c!$B$5:$B$999))*('By region'!$M230=(C_A03c!$C$5:$C$999))*(C_A03c!G$5:G$999)))/-1000</f>
        <v>0</v>
      </c>
      <c r="G230" s="72">
        <f t="array" ref="G230">(SUM(($B$1=(C_A03c!$B$5:$B$999))*('By region'!$M230=(C_A03c!$C$5:$C$999))*(C_A03c!H$5:H$999))+SUM(($C$1=(C_A03c!$B$5:$B$999))*('By region'!$M230=(C_A03c!$C$5:$C$999))*(C_A03c!H$5:H$999))+SUM(($D$1=(C_A03c!$B$5:$B$999))*('By region'!$M230=(C_A03c!$C$5:$C$999))*(C_A03c!H$5:H$999)))/-1000</f>
        <v>0</v>
      </c>
      <c r="H230" s="72">
        <f t="array" ref="H230">(SUM(($B$1=(C_A03c!$B$5:$B$999))*('By region'!$M230=(C_A03c!$C$5:$C$999))*(C_A03c!I$5:I$999))+SUM(($C$1=(C_A03c!$B$5:$B$999))*('By region'!$M230=(C_A03c!$C$5:$C$999))*(C_A03c!I$5:I$999))+SUM(($D$1=(C_A03c!$B$5:$B$999))*('By region'!$M230=(C_A03c!$C$5:$C$999))*(C_A03c!I$5:I$999)))/-1000</f>
        <v>0</v>
      </c>
      <c r="I230" s="72">
        <f t="array" ref="I230">(SUM(($B$1=(C_A03c!$B$5:$B$999))*('By region'!$M230=(C_A03c!$C$5:$C$999))*(C_A03c!J$5:J$999))+SUM(($C$1=(C_A03c!$B$5:$B$999))*('By region'!$M230=(C_A03c!$C$5:$C$999))*(C_A03c!J$5:J$999))+SUM(($D$1=(C_A03c!$B$5:$B$999))*('By region'!$M230=(C_A03c!$C$5:$C$999))*(C_A03c!J$5:J$999)))/-1000</f>
        <v>0</v>
      </c>
      <c r="J230" s="220">
        <f t="array" ref="J230">(SUM(($B$1=(C_A03c!$B$5:$B$999))*('By region'!$M230=(C_A03c!$C$5:$C$999))*(C_A03c!K$5:K$999))+SUM(($C$1=(C_A03c!$B$5:$B$999))*('By region'!$M230=(C_A03c!$C$5:$C$999))*(C_A03c!K$5:K$999))+SUM(($D$1=(C_A03c!$B$5:$B$999))*('By region'!$M230=(C_A03c!$C$5:$C$999))*(C_A03c!K$5:K$999)))/-1000</f>
        <v>0</v>
      </c>
      <c r="K230" s="220">
        <f t="array" ref="K230">(SUM(($B$1=(C_A03c!$B$5:$B$999))*('By region'!$M230=(C_A03c!$C$5:$C$999))*(C_A03c!L$5:L$999))+SUM(($C$1=(C_A03c!$B$5:$B$999))*('By region'!$M230=(C_A03c!$C$5:$C$999))*(C_A03c!L$5:L$999))+SUM(($D$1=(C_A03c!$B$5:$B$999))*('By region'!$M230=(C_A03c!$C$5:$C$999))*(C_A03c!L$5:L$999)))/-1000</f>
        <v>0</v>
      </c>
      <c r="M230" s="21" t="s">
        <v>86</v>
      </c>
      <c r="N230" s="23"/>
      <c r="O230" s="23"/>
    </row>
    <row r="231" spans="1:15" s="18" customFormat="1" x14ac:dyDescent="0.2">
      <c r="A231" s="280" t="s">
        <v>522</v>
      </c>
      <c r="B231" s="73" t="s">
        <v>89</v>
      </c>
      <c r="C231" s="72">
        <f t="array" ref="C231">(SUM(($B$1=(C_A03c!$B$5:$B$999))*('By region'!$M231=(C_A03c!$C$5:$C$999))*(C_A03c!D$5:D$999))+SUM(($C$1=(C_A03c!$B$5:$B$999))*('By region'!$M231=(C_A03c!$C$5:$C$999))*(C_A03c!D$5:D$999))+SUM(($D$1=(C_A03c!$B$5:$B$999))*('By region'!$M231=(C_A03c!$C$5:$C$999))*(C_A03c!D$5:D$999)))/-1000</f>
        <v>0</v>
      </c>
      <c r="D231" s="72">
        <f t="array" ref="D231">(SUM(($B$1=(C_A03c!$B$5:$B$999))*('By region'!$M231=(C_A03c!$C$5:$C$999))*(C_A03c!E$5:E$999))+SUM(($C$1=(C_A03c!$B$5:$B$999))*('By region'!$M231=(C_A03c!$C$5:$C$999))*(C_A03c!E$5:E$999))+SUM(($D$1=(C_A03c!$B$5:$B$999))*('By region'!$M231=(C_A03c!$C$5:$C$999))*(C_A03c!E$5:E$999)))/-1000</f>
        <v>0</v>
      </c>
      <c r="E231" s="72">
        <f t="array" ref="E231">(SUM(($B$1=(C_A03c!$B$5:$B$999))*('By region'!$M231=(C_A03c!$C$5:$C$999))*(C_A03c!F$5:F$999))+SUM(($C$1=(C_A03c!$B$5:$B$999))*('By region'!$M231=(C_A03c!$C$5:$C$999))*(C_A03c!F$5:F$999))+SUM(($D$1=(C_A03c!$B$5:$B$999))*('By region'!$M231=(C_A03c!$C$5:$C$999))*(C_A03c!F$5:F$999)))/-1000</f>
        <v>0</v>
      </c>
      <c r="F231" s="72">
        <f t="array" ref="F231">(SUM(($B$1=(C_A03c!$B$5:$B$999))*('By region'!$M231=(C_A03c!$C$5:$C$999))*(C_A03c!G$5:G$999))+SUM(($C$1=(C_A03c!$B$5:$B$999))*('By region'!$M231=(C_A03c!$C$5:$C$999))*(C_A03c!G$5:G$999))+SUM(($D$1=(C_A03c!$B$5:$B$999))*('By region'!$M231=(C_A03c!$C$5:$C$999))*(C_A03c!G$5:G$999)))/-1000</f>
        <v>0</v>
      </c>
      <c r="G231" s="72">
        <f t="array" ref="G231">(SUM(($B$1=(C_A03c!$B$5:$B$999))*('By region'!$M231=(C_A03c!$C$5:$C$999))*(C_A03c!H$5:H$999))+SUM(($C$1=(C_A03c!$B$5:$B$999))*('By region'!$M231=(C_A03c!$C$5:$C$999))*(C_A03c!H$5:H$999))+SUM(($D$1=(C_A03c!$B$5:$B$999))*('By region'!$M231=(C_A03c!$C$5:$C$999))*(C_A03c!H$5:H$999)))/-1000</f>
        <v>0</v>
      </c>
      <c r="H231" s="72">
        <f t="array" ref="H231">(SUM(($B$1=(C_A03c!$B$5:$B$999))*('By region'!$M231=(C_A03c!$C$5:$C$999))*(C_A03c!I$5:I$999))+SUM(($C$1=(C_A03c!$B$5:$B$999))*('By region'!$M231=(C_A03c!$C$5:$C$999))*(C_A03c!I$5:I$999))+SUM(($D$1=(C_A03c!$B$5:$B$999))*('By region'!$M231=(C_A03c!$C$5:$C$999))*(C_A03c!I$5:I$999)))/-1000</f>
        <v>0</v>
      </c>
      <c r="I231" s="72">
        <f t="array" ref="I231">(SUM(($B$1=(C_A03c!$B$5:$B$999))*('By region'!$M231=(C_A03c!$C$5:$C$999))*(C_A03c!J$5:J$999))+SUM(($C$1=(C_A03c!$B$5:$B$999))*('By region'!$M231=(C_A03c!$C$5:$C$999))*(C_A03c!J$5:J$999))+SUM(($D$1=(C_A03c!$B$5:$B$999))*('By region'!$M231=(C_A03c!$C$5:$C$999))*(C_A03c!J$5:J$999)))/-1000</f>
        <v>0</v>
      </c>
      <c r="J231" s="220">
        <f t="array" ref="J231">(SUM(($B$1=(C_A03c!$B$5:$B$999))*('By region'!$M231=(C_A03c!$C$5:$C$999))*(C_A03c!K$5:K$999))+SUM(($C$1=(C_A03c!$B$5:$B$999))*('By region'!$M231=(C_A03c!$C$5:$C$999))*(C_A03c!K$5:K$999))+SUM(($D$1=(C_A03c!$B$5:$B$999))*('By region'!$M231=(C_A03c!$C$5:$C$999))*(C_A03c!K$5:K$999)))/-1000</f>
        <v>0</v>
      </c>
      <c r="K231" s="220">
        <f t="array" ref="K231">(SUM(($B$1=(C_A03c!$B$5:$B$999))*('By region'!$M231=(C_A03c!$C$5:$C$999))*(C_A03c!L$5:L$999))+SUM(($C$1=(C_A03c!$B$5:$B$999))*('By region'!$M231=(C_A03c!$C$5:$C$999))*(C_A03c!L$5:L$999))+SUM(($D$1=(C_A03c!$B$5:$B$999))*('By region'!$M231=(C_A03c!$C$5:$C$999))*(C_A03c!L$5:L$999)))/-1000</f>
        <v>0</v>
      </c>
      <c r="L231" s="17"/>
      <c r="M231" s="23" t="s">
        <v>87</v>
      </c>
      <c r="N231" s="23"/>
      <c r="O231" s="23"/>
    </row>
    <row r="232" spans="1:15" s="18" customFormat="1" x14ac:dyDescent="0.2">
      <c r="A232" s="280" t="s">
        <v>522</v>
      </c>
      <c r="B232" s="229" t="s">
        <v>396</v>
      </c>
      <c r="C232" s="72">
        <f t="array" ref="C232">(SUM(($B$1=(C_A03c!$B$5:$B$999))*('By region'!$M232=(C_A03c!$C$5:$C$999))*(C_A03c!D$5:D$999))+SUM(($C$1=(C_A03c!$B$5:$B$999))*('By region'!$M232=(C_A03c!$C$5:$C$999))*(C_A03c!D$5:D$999))+SUM(($D$1=(C_A03c!$B$5:$B$999))*('By region'!$M232=(C_A03c!$C$5:$C$999))*(C_A03c!D$5:D$999)))/-1000</f>
        <v>0</v>
      </c>
      <c r="D232" s="72">
        <f t="array" ref="D232">(SUM(($B$1=(C_A03c!$B$5:$B$999))*('By region'!$M232=(C_A03c!$C$5:$C$999))*(C_A03c!E$5:E$999))+SUM(($C$1=(C_A03c!$B$5:$B$999))*('By region'!$M232=(C_A03c!$C$5:$C$999))*(C_A03c!E$5:E$999))+SUM(($D$1=(C_A03c!$B$5:$B$999))*('By region'!$M232=(C_A03c!$C$5:$C$999))*(C_A03c!E$5:E$999)))/-1000</f>
        <v>0</v>
      </c>
      <c r="E232" s="72">
        <f t="array" ref="E232">(SUM(($B$1=(C_A03c!$B$5:$B$999))*('By region'!$M232=(C_A03c!$C$5:$C$999))*(C_A03c!F$5:F$999))+SUM(($C$1=(C_A03c!$B$5:$B$999))*('By region'!$M232=(C_A03c!$C$5:$C$999))*(C_A03c!F$5:F$999))+SUM(($D$1=(C_A03c!$B$5:$B$999))*('By region'!$M232=(C_A03c!$C$5:$C$999))*(C_A03c!F$5:F$999)))/-1000</f>
        <v>0</v>
      </c>
      <c r="F232" s="72">
        <f t="array" ref="F232">(SUM(($B$1=(C_A03c!$B$5:$B$999))*('By region'!$M232=(C_A03c!$C$5:$C$999))*(C_A03c!G$5:G$999))+SUM(($C$1=(C_A03c!$B$5:$B$999))*('By region'!$M232=(C_A03c!$C$5:$C$999))*(C_A03c!G$5:G$999))+SUM(($D$1=(C_A03c!$B$5:$B$999))*('By region'!$M232=(C_A03c!$C$5:$C$999))*(C_A03c!G$5:G$999)))/-1000</f>
        <v>0</v>
      </c>
      <c r="G232" s="72">
        <f t="array" ref="G232">(SUM(($B$1=(C_A03c!$B$5:$B$999))*('By region'!$M232=(C_A03c!$C$5:$C$999))*(C_A03c!H$5:H$999))+SUM(($C$1=(C_A03c!$B$5:$B$999))*('By region'!$M232=(C_A03c!$C$5:$C$999))*(C_A03c!H$5:H$999))+SUM(($D$1=(C_A03c!$B$5:$B$999))*('By region'!$M232=(C_A03c!$C$5:$C$999))*(C_A03c!H$5:H$999)))/-1000</f>
        <v>0</v>
      </c>
      <c r="H232" s="72">
        <f t="array" ref="H232">(SUM(($B$1=(C_A03c!$B$5:$B$999))*('By region'!$M232=(C_A03c!$C$5:$C$999))*(C_A03c!I$5:I$999))+SUM(($C$1=(C_A03c!$B$5:$B$999))*('By region'!$M232=(C_A03c!$C$5:$C$999))*(C_A03c!I$5:I$999))+SUM(($D$1=(C_A03c!$B$5:$B$999))*('By region'!$M232=(C_A03c!$C$5:$C$999))*(C_A03c!I$5:I$999)))/-1000</f>
        <v>0</v>
      </c>
      <c r="I232" s="72">
        <f t="array" ref="I232">(SUM(($B$1=(C_A03c!$B$5:$B$999))*('By region'!$M232=(C_A03c!$C$5:$C$999))*(C_A03c!J$5:J$999))+SUM(($C$1=(C_A03c!$B$5:$B$999))*('By region'!$M232=(C_A03c!$C$5:$C$999))*(C_A03c!J$5:J$999))+SUM(($D$1=(C_A03c!$B$5:$B$999))*('By region'!$M232=(C_A03c!$C$5:$C$999))*(C_A03c!J$5:J$999)))/-1000</f>
        <v>0</v>
      </c>
      <c r="J232" s="220">
        <f t="array" ref="J232">(SUM(($B$1=(C_A03c!$B$5:$B$999))*('By region'!$M232=(C_A03c!$C$5:$C$999))*(C_A03c!K$5:K$999))+SUM(($C$1=(C_A03c!$B$5:$B$999))*('By region'!$M232=(C_A03c!$C$5:$C$999))*(C_A03c!K$5:K$999))+SUM(($D$1=(C_A03c!$B$5:$B$999))*('By region'!$M232=(C_A03c!$C$5:$C$999))*(C_A03c!K$5:K$999)))/-1000</f>
        <v>0</v>
      </c>
      <c r="K232" s="220">
        <f t="array" ref="K232">(SUM(($B$1=(C_A03c!$B$5:$B$999))*('By region'!$M232=(C_A03c!$C$5:$C$999))*(C_A03c!L$5:L$999))+SUM(($C$1=(C_A03c!$B$5:$B$999))*('By region'!$M232=(C_A03c!$C$5:$C$999))*(C_A03c!L$5:L$999))+SUM(($D$1=(C_A03c!$B$5:$B$999))*('By region'!$M232=(C_A03c!$C$5:$C$999))*(C_A03c!L$5:L$999)))/-1000</f>
        <v>0</v>
      </c>
      <c r="L232" s="17"/>
      <c r="M232" s="38" t="s">
        <v>397</v>
      </c>
      <c r="N232" s="23"/>
      <c r="O232" s="23"/>
    </row>
    <row r="233" spans="1:15" s="18" customFormat="1" ht="16" thickBot="1" x14ac:dyDescent="0.25">
      <c r="B233" s="111" t="s">
        <v>151</v>
      </c>
      <c r="C233" s="112">
        <f t="array" ref="C233">((SUM(($B$1=(C_A06b!$B$5:$B$77))*($M$233=(C_A06b!$C$5:C$77))*(C_A06b!D$5:D$77))+SUM(($C$1=(C_A06b!$B$5:$B$77))*($M$233=(C_A06b!$C$5:C$77))*(C_A06b!D$5:D$77))+SUM(($D$1=(C_A06b!$B$5:$B$77))*($M$233=(C_A06b!$C$5:C$77))*(C_A06b!D$5:D$77)))-(SUM(($B$1=(C_A06b!$B$5:$B$77))*($N$233=(C_A06b!$C$5:C$77))*(C_A06b!D$5:D$77))+SUM(($C$1=(C_A06b!$B$5:$B$77))*($N$233=(C_A06b!$C$5:C$77))*(C_A06b!D$5:D$77))+SUM(($D$1=(C_A06b!$B$5:$B$77))*($N$233=(C_A06b!$C$5:C$77))*(C_A06b!D$5:D$77))))/1000</f>
        <v>0</v>
      </c>
      <c r="D233" s="112">
        <f t="array" ref="D233">((SUM(($B$1=(C_A06b!$B$5:$B$77))*($M$233=(C_A06b!$C$5:D$77))*(C_A06b!E$5:E$77))+SUM(($C$1=(C_A06b!$B$5:$B$77))*($M$233=(C_A06b!$C$5:D$77))*(C_A06b!E$5:E$77))+SUM(($D$1=(C_A06b!$B$5:$B$77))*($M$233=(C_A06b!$C$5:D$77))*(C_A06b!E$5:E$77)))-(SUM(($B$1=(C_A06b!$B$5:$B$77))*($N$233=(C_A06b!$C$5:D$77))*(C_A06b!E$5:E$77))+SUM(($C$1=(C_A06b!$B$5:$B$77))*($N$233=(C_A06b!$C$5:D$77))*(C_A06b!E$5:E$77))+SUM(($D$1=(C_A06b!$B$5:$B$77))*($N$233=(C_A06b!$C$5:D$77))*(C_A06b!E$5:E$77))))/1000</f>
        <v>0</v>
      </c>
      <c r="E233" s="112">
        <f t="array" ref="E233">((SUM(($B$1=(C_A06b!$B$5:$B$77))*($M$233=(C_A06b!$C$5:E$77))*(C_A06b!F$5:F$77))+SUM(($C$1=(C_A06b!$B$5:$B$77))*($M$233=(C_A06b!$C$5:E$77))*(C_A06b!F$5:F$77))+SUM(($D$1=(C_A06b!$B$5:$B$77))*($M$233=(C_A06b!$C$5:E$77))*(C_A06b!F$5:F$77)))-(SUM(($B$1=(C_A06b!$B$5:$B$77))*($N$233=(C_A06b!$C$5:E$77))*(C_A06b!F$5:F$77))+SUM(($C$1=(C_A06b!$B$5:$B$77))*($N$233=(C_A06b!$C$5:E$77))*(C_A06b!F$5:F$77))+SUM(($D$1=(C_A06b!$B$5:$B$77))*($N$233=(C_A06b!$C$5:E$77))*(C_A06b!F$5:F$77))))/1000</f>
        <v>0</v>
      </c>
      <c r="F233" s="112">
        <f t="array" ref="F233">((SUM(($B$1=(C_A06b!$B$5:$B$77))*($M$233=(C_A06b!$C$5:F$77))*(C_A06b!G$5:G$77))+SUM(($C$1=(C_A06b!$B$5:$B$77))*($M$233=(C_A06b!$C$5:F$77))*(C_A06b!G$5:G$77))+SUM(($D$1=(C_A06b!$B$5:$B$77))*($M$233=(C_A06b!$C$5:F$77))*(C_A06b!G$5:G$77)))-(SUM(($B$1=(C_A06b!$B$5:$B$77))*($N$233=(C_A06b!$C$5:F$77))*(C_A06b!G$5:G$77))+SUM(($C$1=(C_A06b!$B$5:$B$77))*($N$233=(C_A06b!$C$5:F$77))*(C_A06b!G$5:G$77))+SUM(($D$1=(C_A06b!$B$5:$B$77))*($N$233=(C_A06b!$C$5:F$77))*(C_A06b!G$5:G$77))))/1000</f>
        <v>0</v>
      </c>
      <c r="G233" s="112">
        <f t="array" ref="G233">((SUM(($B$1=(C_A06b!$B$5:$B$77))*($M$233=(C_A06b!$C$5:G$77))*(C_A06b!H$5:H$77))+SUM(($C$1=(C_A06b!$B$5:$B$77))*($M$233=(C_A06b!$C$5:G$77))*(C_A06b!H$5:H$77))+SUM(($D$1=(C_A06b!$B$5:$B$77))*($M$233=(C_A06b!$C$5:G$77))*(C_A06b!H$5:H$77)))-(SUM(($B$1=(C_A06b!$B$5:$B$77))*($N$233=(C_A06b!$C$5:G$77))*(C_A06b!H$5:H$77))+SUM(($C$1=(C_A06b!$B$5:$B$77))*($N$233=(C_A06b!$C$5:G$77))*(C_A06b!H$5:H$77))+SUM(($D$1=(C_A06b!$B$5:$B$77))*($N$233=(C_A06b!$C$5:G$77))*(C_A06b!H$5:H$77))))/1000</f>
        <v>0</v>
      </c>
      <c r="H233" s="112">
        <f t="array" ref="H233">((SUM(($B$1=(C_A06b!$B$5:$B$77))*($M$233=(C_A06b!$C$5:H$77))*(C_A06b!I$5:I$77))+SUM(($C$1=(C_A06b!$B$5:$B$77))*($M$233=(C_A06b!$C$5:H$77))*(C_A06b!I$5:I$77))+SUM(($D$1=(C_A06b!$B$5:$B$77))*($M$233=(C_A06b!$C$5:H$77))*(C_A06b!I$5:I$77)))-(SUM(($B$1=(C_A06b!$B$5:$B$77))*($N$233=(C_A06b!$C$5:H$77))*(C_A06b!I$5:I$77))+SUM(($C$1=(C_A06b!$B$5:$B$77))*($N$233=(C_A06b!$C$5:H$77))*(C_A06b!I$5:I$77))+SUM(($D$1=(C_A06b!$B$5:$B$77))*($N$233=(C_A06b!$C$5:H$77))*(C_A06b!I$5:I$77))))/1000</f>
        <v>0</v>
      </c>
      <c r="I233" s="112">
        <f t="array" ref="I233">((SUM(($B$1=(C_A06b!$B$5:$B$77))*($M$233=(C_A06b!$C$5:I$77))*(C_A06b!J$5:J$77))+SUM(($C$1=(C_A06b!$B$5:$B$77))*($M$233=(C_A06b!$C$5:I$77))*(C_A06b!J$5:J$77))+SUM(($D$1=(C_A06b!$B$5:$B$77))*($M$233=(C_A06b!$C$5:I$77))*(C_A06b!J$5:J$77)))-(SUM(($B$1=(C_A06b!$B$5:$B$77))*($N$233=(C_A06b!$C$5:I$77))*(C_A06b!J$5:J$77))+SUM(($C$1=(C_A06b!$B$5:$B$77))*($N$233=(C_A06b!$C$5:I$77))*(C_A06b!J$5:J$77))+SUM(($D$1=(C_A06b!$B$5:$B$77))*($N$233=(C_A06b!$C$5:I$77))*(C_A06b!J$5:J$77))))/1000</f>
        <v>0</v>
      </c>
      <c r="J233" s="222">
        <f t="array" ref="J233">((SUM(($B$1=(C_A06b!$B$5:$B$77))*($M$233=(C_A06b!$C$5:J$77))*(C_A06b!K$5:K$77))+SUM(($C$1=(C_A06b!$B$5:$B$77))*($M$233=(C_A06b!$C$5:J$77))*(C_A06b!K$5:K$77))+SUM(($D$1=(C_A06b!$B$5:$B$77))*($M$233=(C_A06b!$C$5:J$77))*(C_A06b!K$5:K$77)))-(SUM(($B$1=(C_A06b!$B$5:$B$77))*($N$233=(C_A06b!$C$5:J$77))*(C_A06b!K$5:K$77))+SUM(($C$1=(C_A06b!$B$5:$B$77))*($N$233=(C_A06b!$C$5:J$77))*(C_A06b!K$5:K$77))+SUM(($D$1=(C_A06b!$B$5:$B$77))*($N$233=(C_A06b!$C$5:J$77))*(C_A06b!K$5:K$77))))/1000</f>
        <v>0</v>
      </c>
      <c r="K233" s="222">
        <f t="array" ref="K233">((SUM(($B$1=(C_A06b!$B$5:$B$77))*($M$233=(C_A06b!$C$5:K$77))*(C_A06b!L$5:L$77))+SUM(($C$1=(C_A06b!$B$5:$B$77))*($M$233=(C_A06b!$C$5:K$77))*(C_A06b!L$5:L$77))+SUM(($D$1=(C_A06b!$B$5:$B$77))*($M$233=(C_A06b!$C$5:K$77))*(C_A06b!L$5:L$77)))-(SUM(($B$1=(C_A06b!$B$5:$B$77))*($N$233=(C_A06b!$C$5:K$77))*(C_A06b!L$5:L$77))+SUM(($C$1=(C_A06b!$B$5:$B$77))*($N$233=(C_A06b!$C$5:K$77))*(C_A06b!L$5:L$77))+SUM(($D$1=(C_A06b!$B$5:$B$77))*($N$233=(C_A06b!$C$5:K$77))*(C_A06b!L$5:L$77))))/1000</f>
        <v>0</v>
      </c>
      <c r="M233" s="23" t="s">
        <v>147</v>
      </c>
      <c r="N233" s="23" t="s">
        <v>152</v>
      </c>
      <c r="O233" s="23"/>
    </row>
    <row r="234" spans="1:15" s="18" customFormat="1" ht="16" thickTop="1" x14ac:dyDescent="0.2">
      <c r="A234" s="17"/>
      <c r="B234" s="106" t="s">
        <v>110</v>
      </c>
      <c r="C234" s="107">
        <f t="shared" ref="C234:J234" si="32">SUM(C216:C218)+C221+C223+C224+C228</f>
        <v>285.33412757742451</v>
      </c>
      <c r="D234" s="107">
        <f t="shared" si="32"/>
        <v>281.03500095743044</v>
      </c>
      <c r="E234" s="107">
        <f t="shared" si="32"/>
        <v>254.11987046632782</v>
      </c>
      <c r="F234" s="107">
        <f t="shared" si="32"/>
        <v>269.85162529467732</v>
      </c>
      <c r="G234" s="107">
        <f t="shared" si="32"/>
        <v>254.80280408811143</v>
      </c>
      <c r="H234" s="107">
        <f t="shared" si="32"/>
        <v>244.88412260347081</v>
      </c>
      <c r="I234" s="107">
        <f t="shared" si="32"/>
        <v>241.08122198286395</v>
      </c>
      <c r="J234" s="107">
        <f t="shared" si="32"/>
        <v>238.61235600732186</v>
      </c>
      <c r="K234" s="107">
        <f>SUM(K216:K218)+K221+K223+K224+K228</f>
        <v>229.8415105262427</v>
      </c>
      <c r="L234" s="17"/>
      <c r="M234" s="21"/>
      <c r="N234" s="23"/>
      <c r="O234" s="23"/>
    </row>
    <row r="235" spans="1:15" s="18" customFormat="1" ht="16" thickBot="1" x14ac:dyDescent="0.25">
      <c r="B235" s="73" t="s">
        <v>111</v>
      </c>
      <c r="C235" s="114">
        <f t="shared" ref="C235:J235" si="33">C234+C219+C222+C229</f>
        <v>285.33412757742451</v>
      </c>
      <c r="D235" s="114">
        <f t="shared" si="33"/>
        <v>281.03500095743044</v>
      </c>
      <c r="E235" s="114">
        <f t="shared" si="33"/>
        <v>254.11987046632782</v>
      </c>
      <c r="F235" s="114">
        <f t="shared" si="33"/>
        <v>261.0366334761419</v>
      </c>
      <c r="G235" s="114">
        <f t="shared" si="33"/>
        <v>239.28308977384518</v>
      </c>
      <c r="H235" s="114">
        <f t="shared" si="33"/>
        <v>223.95777409417553</v>
      </c>
      <c r="I235" s="114">
        <f t="shared" si="33"/>
        <v>213.25092431599157</v>
      </c>
      <c r="J235" s="114">
        <f t="shared" si="33"/>
        <v>210.24013252111442</v>
      </c>
      <c r="K235" s="114">
        <f>K234+K219+K222+K229</f>
        <v>197.26559138029668</v>
      </c>
      <c r="M235" s="23"/>
      <c r="N235" s="23"/>
      <c r="O235" s="23"/>
    </row>
    <row r="236" spans="1:15" s="18" customFormat="1" ht="16" thickTop="1" x14ac:dyDescent="0.2">
      <c r="A236" s="17"/>
      <c r="B236" s="71" t="s">
        <v>154</v>
      </c>
      <c r="C236" s="288">
        <f t="shared" ref="C236:H236" si="34">C235+C230+C231+C220+C232+C233</f>
        <v>285.33412757742451</v>
      </c>
      <c r="D236" s="288">
        <f t="shared" si="34"/>
        <v>281.03500095743044</v>
      </c>
      <c r="E236" s="288">
        <f t="shared" si="34"/>
        <v>254.11987046632782</v>
      </c>
      <c r="F236" s="288">
        <f t="shared" si="34"/>
        <v>261.0366334761419</v>
      </c>
      <c r="G236" s="288">
        <f t="shared" si="34"/>
        <v>239.28308977384518</v>
      </c>
      <c r="H236" s="288">
        <f t="shared" si="34"/>
        <v>223.95777409417553</v>
      </c>
      <c r="I236" s="288">
        <f>I235+I230+I231+I220+I232+I233</f>
        <v>213.25092431599157</v>
      </c>
      <c r="J236" s="288">
        <f>J235+J230+J231+J220+J232+J233</f>
        <v>210.24013252111442</v>
      </c>
      <c r="K236" s="288">
        <f>K235+K230+K231+K220+K232+K233</f>
        <v>193.55314554529113</v>
      </c>
      <c r="L236" s="17"/>
      <c r="M236" s="21"/>
      <c r="N236" s="23"/>
      <c r="O236" s="23"/>
    </row>
    <row r="237" spans="1:15" s="18" customFormat="1" x14ac:dyDescent="0.2">
      <c r="A237" s="17"/>
      <c r="B237" s="12"/>
      <c r="C237" s="289"/>
      <c r="D237" s="289"/>
      <c r="E237" s="289"/>
      <c r="F237" s="289"/>
      <c r="G237" s="289"/>
      <c r="H237" s="289"/>
      <c r="I237" s="289"/>
      <c r="J237" s="289"/>
      <c r="K237" s="290"/>
      <c r="L237" s="17"/>
      <c r="M237" s="21"/>
      <c r="N237" s="23"/>
      <c r="O237" s="23"/>
    </row>
    <row r="238" spans="1:15" x14ac:dyDescent="0.2">
      <c r="A238" s="18"/>
      <c r="B238" s="276" t="s">
        <v>290</v>
      </c>
    </row>
    <row r="239" spans="1:15" x14ac:dyDescent="0.2">
      <c r="B239" s="276" t="s">
        <v>43</v>
      </c>
    </row>
    <row r="241" spans="1:11" ht="16" thickBot="1" x14ac:dyDescent="0.25">
      <c r="A241" s="14"/>
      <c r="B241" s="310"/>
      <c r="C241" s="263">
        <v>2010</v>
      </c>
      <c r="D241" s="263">
        <v>2015</v>
      </c>
      <c r="E241" s="263">
        <v>2020</v>
      </c>
      <c r="F241" s="263">
        <v>2025</v>
      </c>
      <c r="G241" s="263">
        <v>2030</v>
      </c>
      <c r="H241" s="263">
        <v>2035</v>
      </c>
      <c r="I241" s="263">
        <v>2040</v>
      </c>
      <c r="J241" s="263">
        <v>2045</v>
      </c>
      <c r="K241" s="263">
        <v>2050</v>
      </c>
    </row>
    <row r="242" spans="1:11" x14ac:dyDescent="0.2">
      <c r="A242" s="12"/>
      <c r="B242" s="311" t="s">
        <v>18</v>
      </c>
      <c r="C242" s="72">
        <f>C168+C261+C262-C283-C284</f>
        <v>374.90266406583601</v>
      </c>
      <c r="D242" s="72">
        <f t="shared" ref="D242:K242" si="35">D172+D261+D262-D283-D284</f>
        <v>50.308010690474006</v>
      </c>
      <c r="E242" s="72">
        <f t="shared" si="35"/>
        <v>12.954249957953003</v>
      </c>
      <c r="F242" s="72">
        <f t="shared" si="35"/>
        <v>-37.826230229780997</v>
      </c>
      <c r="G242" s="72">
        <f t="shared" si="35"/>
        <v>-48.197109961288</v>
      </c>
      <c r="H242" s="72">
        <f t="shared" si="35"/>
        <v>-126.188242783398</v>
      </c>
      <c r="I242" s="72">
        <f t="shared" si="35"/>
        <v>-194.60737257031599</v>
      </c>
      <c r="J242" s="72">
        <f t="shared" si="35"/>
        <v>111.58001535061099</v>
      </c>
      <c r="K242" s="72">
        <f t="shared" si="35"/>
        <v>377.80483452159802</v>
      </c>
    </row>
    <row r="243" spans="1:11" x14ac:dyDescent="0.2">
      <c r="A243" s="12"/>
      <c r="B243" s="312" t="s">
        <v>19</v>
      </c>
      <c r="C243" s="72">
        <f>C169+C267-C289</f>
        <v>526.34563704547509</v>
      </c>
      <c r="D243" s="72">
        <f t="shared" ref="D243:K243" si="36">D168+D267-D289</f>
        <v>678.51811250311493</v>
      </c>
      <c r="E243" s="72">
        <f t="shared" si="36"/>
        <v>697.70411307309791</v>
      </c>
      <c r="F243" s="72">
        <f t="shared" si="36"/>
        <v>746.49608215294199</v>
      </c>
      <c r="G243" s="72">
        <f t="shared" si="36"/>
        <v>766.35545312372506</v>
      </c>
      <c r="H243" s="72">
        <f t="shared" si="36"/>
        <v>781.59347605727112</v>
      </c>
      <c r="I243" s="72">
        <f t="shared" si="36"/>
        <v>769.2220858167799</v>
      </c>
      <c r="J243" s="72">
        <f t="shared" si="36"/>
        <v>533.28544728523002</v>
      </c>
      <c r="K243" s="72">
        <f t="shared" si="36"/>
        <v>161.74979180452203</v>
      </c>
    </row>
    <row r="244" spans="1:11" x14ac:dyDescent="0.2">
      <c r="A244" s="12"/>
      <c r="B244" s="313" t="s">
        <v>20</v>
      </c>
      <c r="C244" s="79">
        <f>C170+C269+C270-C291-C292</f>
        <v>2349.0254629329283</v>
      </c>
      <c r="D244" s="79">
        <f t="shared" ref="D244:K244" si="37">D169+D269+D270-D291-D292</f>
        <v>1133.762521070355</v>
      </c>
      <c r="E244" s="79">
        <f t="shared" si="37"/>
        <v>354.8789707144681</v>
      </c>
      <c r="F244" s="79">
        <f t="shared" si="37"/>
        <v>-809.16852271080506</v>
      </c>
      <c r="G244" s="79">
        <f t="shared" si="37"/>
        <v>285.32807111166312</v>
      </c>
      <c r="H244" s="79">
        <f t="shared" si="37"/>
        <v>1170.410097722483</v>
      </c>
      <c r="I244" s="79">
        <f t="shared" si="37"/>
        <v>1805.549430120795</v>
      </c>
      <c r="J244" s="79">
        <f t="shared" si="37"/>
        <v>2334.876872791468</v>
      </c>
      <c r="K244" s="79">
        <f t="shared" si="37"/>
        <v>2633.373429948444</v>
      </c>
    </row>
    <row r="245" spans="1:11" x14ac:dyDescent="0.2">
      <c r="A245" s="12"/>
      <c r="B245" s="293" t="s">
        <v>23</v>
      </c>
      <c r="C245" s="79">
        <f t="shared" ref="C245:K245" si="38">C171+C268-C290</f>
        <v>186.88679999999999</v>
      </c>
      <c r="D245" s="79">
        <f t="shared" si="38"/>
        <v>161.681385142501</v>
      </c>
      <c r="E245" s="79">
        <f t="shared" si="38"/>
        <v>189.64482710919501</v>
      </c>
      <c r="F245" s="79">
        <f t="shared" si="38"/>
        <v>70.101291595744996</v>
      </c>
      <c r="G245" s="79">
        <f t="shared" si="38"/>
        <v>183.658375355988</v>
      </c>
      <c r="H245" s="79">
        <f t="shared" si="38"/>
        <v>207.33632894704499</v>
      </c>
      <c r="I245" s="79">
        <f t="shared" si="38"/>
        <v>207.336328947044</v>
      </c>
      <c r="J245" s="79">
        <f t="shared" si="38"/>
        <v>207.33632894704499</v>
      </c>
      <c r="K245" s="79">
        <f t="shared" si="38"/>
        <v>207.33632894704499</v>
      </c>
    </row>
    <row r="246" spans="1:11" x14ac:dyDescent="0.2">
      <c r="A246" s="12"/>
      <c r="B246" s="311" t="s">
        <v>24</v>
      </c>
      <c r="C246" s="72">
        <f>C172+C271-C293</f>
        <v>130.19861457118702</v>
      </c>
      <c r="D246" s="72">
        <f t="shared" ref="D246:K246" si="39">D170+D271-D293</f>
        <v>4350.1208177688241</v>
      </c>
      <c r="E246" s="72">
        <f t="shared" si="39"/>
        <v>4912.927605009585</v>
      </c>
      <c r="F246" s="72">
        <f t="shared" si="39"/>
        <v>6260.543741406429</v>
      </c>
      <c r="G246" s="72">
        <f t="shared" si="39"/>
        <v>5148.9530266719185</v>
      </c>
      <c r="H246" s="72">
        <f t="shared" si="39"/>
        <v>3914.7182290492051</v>
      </c>
      <c r="I246" s="72">
        <f t="shared" si="39"/>
        <v>3029.7422303469111</v>
      </c>
      <c r="J246" s="72">
        <f t="shared" si="39"/>
        <v>2446.266466389683</v>
      </c>
      <c r="K246" s="72">
        <f t="shared" si="39"/>
        <v>2055.3755257255821</v>
      </c>
    </row>
    <row r="247" spans="1:11" x14ac:dyDescent="0.2">
      <c r="A247" s="14"/>
      <c r="B247" s="293" t="s">
        <v>443</v>
      </c>
      <c r="C247" s="79">
        <f t="shared" ref="C247:K247" si="40">C263+C264+C265+C266-C285-C286-C287-C288</f>
        <v>0</v>
      </c>
      <c r="D247" s="79">
        <f t="shared" si="40"/>
        <v>0</v>
      </c>
      <c r="E247" s="79">
        <f t="shared" si="40"/>
        <v>0</v>
      </c>
      <c r="F247" s="79">
        <f t="shared" si="40"/>
        <v>0</v>
      </c>
      <c r="G247" s="79">
        <f t="shared" si="40"/>
        <v>0</v>
      </c>
      <c r="H247" s="79">
        <f t="shared" si="40"/>
        <v>0</v>
      </c>
      <c r="I247" s="79">
        <f t="shared" si="40"/>
        <v>0</v>
      </c>
      <c r="J247" s="79">
        <f t="shared" si="40"/>
        <v>0</v>
      </c>
      <c r="K247" s="79">
        <f t="shared" si="40"/>
        <v>0</v>
      </c>
    </row>
    <row r="248" spans="1:11" x14ac:dyDescent="0.2">
      <c r="A248" s="12"/>
      <c r="B248" s="311" t="s">
        <v>22</v>
      </c>
      <c r="C248" s="72">
        <f t="shared" ref="C248:K248" si="41">C173</f>
        <v>1.89</v>
      </c>
      <c r="D248" s="72">
        <f t="shared" si="41"/>
        <v>2.2800600000000002</v>
      </c>
      <c r="E248" s="72">
        <f t="shared" si="41"/>
        <v>2.2800600000000002</v>
      </c>
      <c r="F248" s="72">
        <f t="shared" si="41"/>
        <v>4.9000500000000002</v>
      </c>
      <c r="G248" s="72">
        <f t="shared" si="41"/>
        <v>7.5200399999999998</v>
      </c>
      <c r="H248" s="72">
        <f t="shared" si="41"/>
        <v>10.140029999999999</v>
      </c>
      <c r="I248" s="72">
        <f t="shared" si="41"/>
        <v>12.760020000000001</v>
      </c>
      <c r="J248" s="72">
        <f t="shared" si="41"/>
        <v>15.38001</v>
      </c>
      <c r="K248" s="72">
        <f t="shared" si="41"/>
        <v>18</v>
      </c>
    </row>
    <row r="249" spans="1:11" x14ac:dyDescent="0.2">
      <c r="A249" s="12"/>
      <c r="B249" s="314" t="s">
        <v>27</v>
      </c>
      <c r="C249" s="292">
        <f t="shared" ref="C249:K249" si="42">C174</f>
        <v>19.224</v>
      </c>
      <c r="D249" s="180">
        <f t="shared" si="42"/>
        <v>23.368734087764</v>
      </c>
      <c r="E249" s="180">
        <f t="shared" si="42"/>
        <v>37.095537812322</v>
      </c>
      <c r="F249" s="180">
        <f t="shared" si="42"/>
        <v>67.173133393721002</v>
      </c>
      <c r="G249" s="180">
        <f t="shared" si="42"/>
        <v>129.49107839999999</v>
      </c>
      <c r="H249" s="180">
        <f t="shared" si="42"/>
        <v>137.16994536000001</v>
      </c>
      <c r="I249" s="180">
        <f t="shared" si="42"/>
        <v>144.84881232000001</v>
      </c>
      <c r="J249" s="180">
        <f t="shared" si="42"/>
        <v>152.52767928</v>
      </c>
      <c r="K249" s="180">
        <f t="shared" si="42"/>
        <v>125.57758376679401</v>
      </c>
    </row>
    <row r="250" spans="1:11" x14ac:dyDescent="0.2">
      <c r="A250" s="12"/>
      <c r="B250" s="311" t="s">
        <v>25</v>
      </c>
      <c r="C250" s="72">
        <f t="shared" ref="C250:K250" si="43">C175</f>
        <v>3.6333920879999999</v>
      </c>
      <c r="D250" s="72">
        <f t="shared" si="43"/>
        <v>5.1565782960000002</v>
      </c>
      <c r="E250" s="72">
        <f t="shared" si="43"/>
        <v>4.4009645040000001</v>
      </c>
      <c r="F250" s="72">
        <f t="shared" si="43"/>
        <v>3.7318500000000001</v>
      </c>
      <c r="G250" s="72">
        <f t="shared" si="43"/>
        <v>3.4470000000000001</v>
      </c>
      <c r="H250" s="72">
        <f t="shared" si="43"/>
        <v>3.16215</v>
      </c>
      <c r="I250" s="72">
        <f t="shared" si="43"/>
        <v>12.130384712598</v>
      </c>
      <c r="J250" s="72">
        <f t="shared" si="43"/>
        <v>32.386523410896999</v>
      </c>
      <c r="K250" s="72">
        <f t="shared" si="43"/>
        <v>73.546411073276005</v>
      </c>
    </row>
    <row r="251" spans="1:11" x14ac:dyDescent="0.2">
      <c r="A251" s="12"/>
      <c r="B251" s="314" t="s">
        <v>21</v>
      </c>
      <c r="C251" s="292">
        <f t="shared" ref="C251:K251" si="44">C176</f>
        <v>0.317945592</v>
      </c>
      <c r="D251" s="180">
        <f t="shared" si="44"/>
        <v>0.48635694816800001</v>
      </c>
      <c r="E251" s="180">
        <f t="shared" si="44"/>
        <v>0.50241599999999997</v>
      </c>
      <c r="F251" s="180">
        <f t="shared" si="44"/>
        <v>0.50241599999999997</v>
      </c>
      <c r="G251" s="180">
        <f t="shared" si="44"/>
        <v>0.50241599999999997</v>
      </c>
      <c r="H251" s="180">
        <f t="shared" si="44"/>
        <v>0.50241599999999997</v>
      </c>
      <c r="I251" s="180">
        <f t="shared" si="44"/>
        <v>0.50241599999999997</v>
      </c>
      <c r="J251" s="180">
        <f t="shared" si="44"/>
        <v>0.50241599999999997</v>
      </c>
      <c r="K251" s="180">
        <f t="shared" si="44"/>
        <v>0.50241599999999997</v>
      </c>
    </row>
    <row r="252" spans="1:11" x14ac:dyDescent="0.2">
      <c r="A252" s="12"/>
      <c r="B252" s="311" t="s">
        <v>26</v>
      </c>
      <c r="C252" s="72">
        <f t="shared" ref="C252:K252" si="45">C177</f>
        <v>0</v>
      </c>
      <c r="D252" s="72">
        <f t="shared" si="45"/>
        <v>0</v>
      </c>
      <c r="E252" s="72">
        <f t="shared" si="45"/>
        <v>0</v>
      </c>
      <c r="F252" s="72">
        <f t="shared" si="45"/>
        <v>0</v>
      </c>
      <c r="G252" s="72">
        <f t="shared" si="45"/>
        <v>0</v>
      </c>
      <c r="H252" s="72">
        <f t="shared" si="45"/>
        <v>0</v>
      </c>
      <c r="I252" s="72">
        <f t="shared" si="45"/>
        <v>0</v>
      </c>
      <c r="J252" s="72">
        <f t="shared" si="45"/>
        <v>0</v>
      </c>
      <c r="K252" s="72">
        <f t="shared" si="45"/>
        <v>0</v>
      </c>
    </row>
    <row r="253" spans="1:11" x14ac:dyDescent="0.2">
      <c r="A253" s="14"/>
      <c r="B253" s="315" t="s">
        <v>296</v>
      </c>
      <c r="C253" s="72">
        <f t="shared" ref="C253:K253" si="46">C272+C273+C274+C275-C294-C295-C296-C297</f>
        <v>2636.9328268007162</v>
      </c>
      <c r="D253" s="72">
        <f t="shared" si="46"/>
        <v>87.828465219973026</v>
      </c>
      <c r="E253" s="72">
        <f t="shared" si="46"/>
        <v>324.48196687890902</v>
      </c>
      <c r="F253" s="72">
        <f t="shared" si="46"/>
        <v>139.07226467800507</v>
      </c>
      <c r="G253" s="72">
        <f t="shared" si="46"/>
        <v>-142.68532121783798</v>
      </c>
      <c r="H253" s="72">
        <f t="shared" si="46"/>
        <v>-89.539930239966935</v>
      </c>
      <c r="I253" s="72">
        <f t="shared" si="46"/>
        <v>50.489588021674052</v>
      </c>
      <c r="J253" s="72">
        <f t="shared" si="46"/>
        <v>142.56477621050504</v>
      </c>
      <c r="K253" s="72">
        <f t="shared" si="46"/>
        <v>263.80688294253798</v>
      </c>
    </row>
    <row r="254" spans="1:11" x14ac:dyDescent="0.2">
      <c r="A254" s="14"/>
      <c r="B254" s="316" t="s">
        <v>10</v>
      </c>
      <c r="C254" s="110">
        <f t="shared" ref="C254:K254" si="47">SUM(C243:C253)</f>
        <v>5854.4546790303066</v>
      </c>
      <c r="D254" s="110">
        <f t="shared" si="47"/>
        <v>6443.203031036699</v>
      </c>
      <c r="E254" s="110">
        <f t="shared" si="47"/>
        <v>6523.9164611015767</v>
      </c>
      <c r="F254" s="110">
        <f t="shared" si="47"/>
        <v>6483.352306516038</v>
      </c>
      <c r="G254" s="110">
        <f t="shared" si="47"/>
        <v>6382.5701394454582</v>
      </c>
      <c r="H254" s="110">
        <f t="shared" si="47"/>
        <v>6135.4927428960373</v>
      </c>
      <c r="I254" s="110">
        <f t="shared" si="47"/>
        <v>6032.5812962858026</v>
      </c>
      <c r="J254" s="110">
        <f t="shared" si="47"/>
        <v>5865.1265203148278</v>
      </c>
      <c r="K254" s="110">
        <f t="shared" si="47"/>
        <v>5539.2683702082022</v>
      </c>
    </row>
    <row r="257" spans="1:13" x14ac:dyDescent="0.2">
      <c r="A257" s="2" t="s">
        <v>539</v>
      </c>
      <c r="B257" s="276" t="s">
        <v>279</v>
      </c>
    </row>
    <row r="258" spans="1:13" x14ac:dyDescent="0.2">
      <c r="B258" s="276" t="s">
        <v>43</v>
      </c>
    </row>
    <row r="260" spans="1:13" ht="16" thickBot="1" x14ac:dyDescent="0.25">
      <c r="B260" s="66"/>
      <c r="C260" s="263">
        <v>2010</v>
      </c>
      <c r="D260" s="263">
        <v>2015</v>
      </c>
      <c r="E260" s="263">
        <v>2020</v>
      </c>
      <c r="F260" s="263">
        <v>2025</v>
      </c>
      <c r="G260" s="263">
        <v>2030</v>
      </c>
      <c r="H260" s="263">
        <v>2035</v>
      </c>
      <c r="I260" s="263">
        <v>2040</v>
      </c>
      <c r="J260" s="263">
        <v>2045</v>
      </c>
      <c r="K260" s="263">
        <v>2050</v>
      </c>
      <c r="L260" s="294"/>
    </row>
    <row r="261" spans="1:13" x14ac:dyDescent="0.2">
      <c r="B261" t="s">
        <v>444</v>
      </c>
      <c r="C261" s="72">
        <f t="array" ref="C261">SUM(($B$1=(C_A04a!$B$5:$B$1045))*('By region'!$M261=(C_A04a!$C$5:$C$1045))*(C_A04a!D$5:D$1045))+SUM(($C$1=(C_A04a!$B$5:$B$1045))*('By region'!$M261=(C_A04a!$C$5:$C$1045))*(C_A04a!D$5:D$1045))+SUM(($D$1=(C_A04a!$B$5:$B$1045))*('By region'!$M261=(C_A04a!$C$5:$C$1045))*(C_A04a!D$5:D$1045))</f>
        <v>7.7242351660799997</v>
      </c>
      <c r="D261" s="72">
        <f t="array" ref="D261">SUM(($B$1=(C_A04a!$B$5:$B$1045))*('By region'!$M261=(C_A04a!$C$5:$C$1045))*(C_A04a!E$5:E$1045))+SUM(($C$1=(C_A04a!$B$5:$B$1045))*('By region'!$M261=(C_A04a!$C$5:$C$1045))*(C_A04a!E$5:E$1045))+SUM(($D$1=(C_A04a!$B$5:$B$1045))*('By region'!$M261=(C_A04a!$C$5:$C$1045))*(C_A04a!E$5:E$1045))</f>
        <v>0</v>
      </c>
      <c r="E261" s="72">
        <f t="array" ref="E261">SUM(($B$1=(C_A04a!$B$5:$B$1045))*('By region'!$M261=(C_A04a!$C$5:$C$1045))*(C_A04a!F$5:F$1045))+SUM(($C$1=(C_A04a!$B$5:$B$1045))*('By region'!$M261=(C_A04a!$C$5:$C$1045))*(C_A04a!F$5:F$1045))+SUM(($D$1=(C_A04a!$B$5:$B$1045))*('By region'!$M261=(C_A04a!$C$5:$C$1045))*(C_A04a!F$5:F$1045))</f>
        <v>21.460091516626999</v>
      </c>
      <c r="F261" s="72">
        <f t="array" ref="F261">SUM(($B$1=(C_A04a!$B$5:$B$1045))*('By region'!$M261=(C_A04a!$C$5:$C$1045))*(C_A04a!G$5:G$1045))+SUM(($C$1=(C_A04a!$B$5:$B$1045))*('By region'!$M261=(C_A04a!$C$5:$C$1045))*(C_A04a!G$5:G$1045))+SUM(($D$1=(C_A04a!$B$5:$B$1045))*('By region'!$M261=(C_A04a!$C$5:$C$1045))*(C_A04a!G$5:G$1045))</f>
        <v>0</v>
      </c>
      <c r="G261" s="72">
        <f t="array" ref="G261">SUM(($B$1=(C_A04a!$B$5:$B$1045))*('By region'!$M261=(C_A04a!$C$5:$C$1045))*(C_A04a!H$5:H$1045))+SUM(($C$1=(C_A04a!$B$5:$B$1045))*('By region'!$M261=(C_A04a!$C$5:$C$1045))*(C_A04a!H$5:H$1045))+SUM(($D$1=(C_A04a!$B$5:$B$1045))*('By region'!$M261=(C_A04a!$C$5:$C$1045))*(C_A04a!H$5:H$1045))</f>
        <v>24.38693821935</v>
      </c>
      <c r="H261" s="72">
        <f t="array" ref="H261">SUM(($B$1=(C_A04a!$B$5:$B$1045))*('By region'!$M261=(C_A04a!$C$5:$C$1045))*(C_A04a!I$5:I$1045))+SUM(($C$1=(C_A04a!$B$5:$B$1045))*('By region'!$M261=(C_A04a!$C$5:$C$1045))*(C_A04a!I$5:I$1045))+SUM(($D$1=(C_A04a!$B$5:$B$1045))*('By region'!$M261=(C_A04a!$C$5:$C$1045))*(C_A04a!I$5:I$1045))</f>
        <v>0</v>
      </c>
      <c r="I261" s="72">
        <f t="array" ref="I261">SUM(($B$1=(C_A04a!$B$5:$B$1045))*('By region'!$M261=(C_A04a!$C$5:$C$1045))*(C_A04a!J$5:J$1045))+SUM(($C$1=(C_A04a!$B$5:$B$1045))*('By region'!$M261=(C_A04a!$C$5:$C$1045))*(C_A04a!J$5:J$1045))+SUM(($D$1=(C_A04a!$B$5:$B$1045))*('By region'!$M261=(C_A04a!$C$5:$C$1045))*(C_A04a!J$5:J$1045))</f>
        <v>0</v>
      </c>
      <c r="J261" s="72">
        <f t="array" ref="J261">SUM(($B$1=(C_A04a!$B$5:$B$1045))*('By region'!$M261=(C_A04a!$C$5:$C$1045))*(C_A04a!K$5:K$1045))+SUM(($C$1=(C_A04a!$B$5:$B$1045))*('By region'!$M261=(C_A04a!$C$5:$C$1045))*(C_A04a!K$5:K$1045))+SUM(($D$1=(C_A04a!$B$5:$B$1045))*('By region'!$M261=(C_A04a!$C$5:$C$1045))*(C_A04a!K$5:K$1045))</f>
        <v>0</v>
      </c>
      <c r="K261" s="72">
        <f t="array" ref="K261">SUM(($B$1=(C_A04a!$B$5:$B$1045))*('By region'!$M261=(C_A04a!$C$5:$C$1045))*(C_A04a!L$5:L$1045))+SUM(($C$1=(C_A04a!$B$5:$B$1045))*('By region'!$M261=(C_A04a!$C$5:$C$1045))*(C_A04a!L$5:L$1045))+SUM(($D$1=(C_A04a!$B$5:$B$1045))*('By region'!$M261=(C_A04a!$C$5:$C$1045))*(C_A04a!L$5:L$1045))</f>
        <v>0</v>
      </c>
      <c r="L261" s="287"/>
      <c r="M261" s="21" t="s">
        <v>280</v>
      </c>
    </row>
    <row r="262" spans="1:13" x14ac:dyDescent="0.2">
      <c r="B262" t="s">
        <v>445</v>
      </c>
      <c r="C262" s="79">
        <f t="array" ref="C262">SUM(($B$1=(C_A04a!$B$5:$B$1045))*('By region'!$M262=(C_A04a!$C$5:$C$1045))*(C_A04a!D$5:D$1045))+SUM(($C$1=(C_A04a!$B$5:$B$1045))*('By region'!$M262=(C_A04a!$C$5:$C$1045))*(C_A04a!D$5:D$1045))+SUM(($D$1=(C_A04a!$B$5:$B$1045))*('By region'!$M262=(C_A04a!$C$5:$C$1045))*(C_A04a!D$5:D$1045))</f>
        <v>30.934115063490001</v>
      </c>
      <c r="D262" s="79">
        <f t="array" ref="D262">SUM(($B$1=(C_A04a!$B$5:$B$1045))*('By region'!$M262=(C_A04a!$C$5:$C$1045))*(C_A04a!E$5:E$1045))+SUM(($C$1=(C_A04a!$B$5:$B$1045))*('By region'!$M262=(C_A04a!$C$5:$C$1045))*(C_A04a!E$5:E$1045))+SUM(($D$1=(C_A04a!$B$5:$B$1045))*('By region'!$M262=(C_A04a!$C$5:$C$1045))*(C_A04a!E$5:E$1045))</f>
        <v>51.324555308401003</v>
      </c>
      <c r="E262" s="79">
        <f t="array" ref="E262">SUM(($B$1=(C_A04a!$B$5:$B$1045))*('By region'!$M262=(C_A04a!$C$5:$C$1045))*(C_A04a!F$5:F$1045))+SUM(($C$1=(C_A04a!$B$5:$B$1045))*('By region'!$M262=(C_A04a!$C$5:$C$1045))*(C_A04a!F$5:F$1045))+SUM(($D$1=(C_A04a!$B$5:$B$1045))*('By region'!$M262=(C_A04a!$C$5:$C$1045))*(C_A04a!F$5:F$1045))</f>
        <v>13.00636705032</v>
      </c>
      <c r="F262" s="79">
        <f t="array" ref="F262">SUM(($B$1=(C_A04a!$B$5:$B$1045))*('By region'!$M262=(C_A04a!$C$5:$C$1045))*(C_A04a!G$5:G$1045))+SUM(($C$1=(C_A04a!$B$5:$B$1045))*('By region'!$M262=(C_A04a!$C$5:$C$1045))*(C_A04a!G$5:G$1045))+SUM(($D$1=(C_A04a!$B$5:$B$1045))*('By region'!$M262=(C_A04a!$C$5:$C$1045))*(C_A04a!G$5:G$1045))</f>
        <v>14.307003755352</v>
      </c>
      <c r="G262" s="79">
        <f t="array" ref="G262">SUM(($B$1=(C_A04a!$B$5:$B$1045))*('By region'!$M262=(C_A04a!$C$5:$C$1045))*(C_A04a!H$5:H$1045))+SUM(($C$1=(C_A04a!$B$5:$B$1045))*('By region'!$M262=(C_A04a!$C$5:$C$1045))*(C_A04a!H$5:H$1045))+SUM(($D$1=(C_A04a!$B$5:$B$1045))*('By region'!$M262=(C_A04a!$C$5:$C$1045))*(C_A04a!H$5:H$1045))</f>
        <v>15.607640460383999</v>
      </c>
      <c r="H262" s="79">
        <f t="array" ref="H262">SUM(($B$1=(C_A04a!$B$5:$B$1045))*('By region'!$M262=(C_A04a!$C$5:$C$1045))*(C_A04a!I$5:I$1045))+SUM(($C$1=(C_A04a!$B$5:$B$1045))*('By region'!$M262=(C_A04a!$C$5:$C$1045))*(C_A04a!I$5:I$1045))+SUM(($D$1=(C_A04a!$B$5:$B$1045))*('By region'!$M262=(C_A04a!$C$5:$C$1045))*(C_A04a!I$5:I$1045))</f>
        <v>17.168404506422</v>
      </c>
      <c r="I262" s="79">
        <f t="array" ref="I262">SUM(($B$1=(C_A04a!$B$5:$B$1045))*('By region'!$M262=(C_A04a!$C$5:$C$1045))*(C_A04a!J$5:J$1045))+SUM(($C$1=(C_A04a!$B$5:$B$1045))*('By region'!$M262=(C_A04a!$C$5:$C$1045))*(C_A04a!J$5:J$1045))+SUM(($D$1=(C_A04a!$B$5:$B$1045))*('By region'!$M262=(C_A04a!$C$5:$C$1045))*(C_A04a!J$5:J$1045))</f>
        <v>18.729168552461001</v>
      </c>
      <c r="J262" s="79">
        <f t="array" ref="J262">SUM(($B$1=(C_A04a!$B$5:$B$1045))*('By region'!$M262=(C_A04a!$C$5:$C$1045))*(C_A04a!K$5:K$1045))+SUM(($C$1=(C_A04a!$B$5:$B$1045))*('By region'!$M262=(C_A04a!$C$5:$C$1045))*(C_A04a!K$5:K$1045))+SUM(($D$1=(C_A04a!$B$5:$B$1045))*('By region'!$M262=(C_A04a!$C$5:$C$1045))*(C_A04a!K$5:K$1045))</f>
        <v>110.191728510755</v>
      </c>
      <c r="K262" s="79">
        <f t="array" ref="K262">SUM(($B$1=(C_A04a!$B$5:$B$1045))*('By region'!$M262=(C_A04a!$C$5:$C$1045))*(C_A04a!L$5:L$1045))+SUM(($C$1=(C_A04a!$B$5:$B$1045))*('By region'!$M262=(C_A04a!$C$5:$C$1045))*(C_A04a!L$5:L$1045))+SUM(($D$1=(C_A04a!$B$5:$B$1045))*('By region'!$M262=(C_A04a!$C$5:$C$1045))*(C_A04a!L$5:L$1045))</f>
        <v>377.592899979712</v>
      </c>
      <c r="L262" s="287"/>
      <c r="M262" s="21" t="s">
        <v>281</v>
      </c>
    </row>
    <row r="263" spans="1:13" x14ac:dyDescent="0.2">
      <c r="B263" t="s">
        <v>370</v>
      </c>
      <c r="C263" s="72">
        <f t="array" ref="C263">SUM(($B$1=(C_A04a!$B$5:$B$1045))*('By region'!$M263=(C_A04a!$C$5:$C$1045))*(C_A04a!D$5:D$1045))+SUM(($C$1=(C_A04a!$B$5:$B$1045))*('By region'!$M263=(C_A04a!$C$5:$C$1045))*(C_A04a!D$5:D$1045))+SUM(($D$1=(C_A04a!$B$5:$B$1045))*('By region'!$M263=(C_A04a!$C$5:$C$1045))*(C_A04a!D$5:D$1045))</f>
        <v>0</v>
      </c>
      <c r="D263" s="72">
        <f t="array" ref="D263">SUM(($B$1=(C_A04a!$B$5:$B$1045))*('By region'!$M263=(C_A04a!$C$5:$C$1045))*(C_A04a!E$5:E$1045))+SUM(($C$1=(C_A04a!$B$5:$B$1045))*('By region'!$M263=(C_A04a!$C$5:$C$1045))*(C_A04a!E$5:E$1045))+SUM(($D$1=(C_A04a!$B$5:$B$1045))*('By region'!$M263=(C_A04a!$C$5:$C$1045))*(C_A04a!E$5:E$1045))</f>
        <v>0</v>
      </c>
      <c r="E263" s="72">
        <f t="array" ref="E263">SUM(($B$1=(C_A04a!$B$5:$B$1045))*('By region'!$M263=(C_A04a!$C$5:$C$1045))*(C_A04a!F$5:F$1045))+SUM(($C$1=(C_A04a!$B$5:$B$1045))*('By region'!$M263=(C_A04a!$C$5:$C$1045))*(C_A04a!F$5:F$1045))+SUM(($D$1=(C_A04a!$B$5:$B$1045))*('By region'!$M263=(C_A04a!$C$5:$C$1045))*(C_A04a!F$5:F$1045))</f>
        <v>0</v>
      </c>
      <c r="F263" s="72">
        <f t="array" ref="F263">SUM(($B$1=(C_A04a!$B$5:$B$1045))*('By region'!$M263=(C_A04a!$C$5:$C$1045))*(C_A04a!G$5:G$1045))+SUM(($C$1=(C_A04a!$B$5:$B$1045))*('By region'!$M263=(C_A04a!$C$5:$C$1045))*(C_A04a!G$5:G$1045))+SUM(($D$1=(C_A04a!$B$5:$B$1045))*('By region'!$M263=(C_A04a!$C$5:$C$1045))*(C_A04a!G$5:G$1045))</f>
        <v>0</v>
      </c>
      <c r="G263" s="72">
        <f t="array" ref="G263">SUM(($B$1=(C_A04a!$B$5:$B$1045))*('By region'!$M263=(C_A04a!$C$5:$C$1045))*(C_A04a!H$5:H$1045))+SUM(($C$1=(C_A04a!$B$5:$B$1045))*('By region'!$M263=(C_A04a!$C$5:$C$1045))*(C_A04a!H$5:H$1045))+SUM(($D$1=(C_A04a!$B$5:$B$1045))*('By region'!$M263=(C_A04a!$C$5:$C$1045))*(C_A04a!H$5:H$1045))</f>
        <v>0</v>
      </c>
      <c r="H263" s="72">
        <f t="array" ref="H263">SUM(($B$1=(C_A04a!$B$5:$B$1045))*('By region'!$M263=(C_A04a!$C$5:$C$1045))*(C_A04a!I$5:I$1045))+SUM(($C$1=(C_A04a!$B$5:$B$1045))*('By region'!$M263=(C_A04a!$C$5:$C$1045))*(C_A04a!I$5:I$1045))+SUM(($D$1=(C_A04a!$B$5:$B$1045))*('By region'!$M263=(C_A04a!$C$5:$C$1045))*(C_A04a!I$5:I$1045))</f>
        <v>0</v>
      </c>
      <c r="I263" s="72">
        <f t="array" ref="I263">SUM(($B$1=(C_A04a!$B$5:$B$1045))*('By region'!$M263=(C_A04a!$C$5:$C$1045))*(C_A04a!J$5:J$1045))+SUM(($C$1=(C_A04a!$B$5:$B$1045))*('By region'!$M263=(C_A04a!$C$5:$C$1045))*(C_A04a!J$5:J$1045))+SUM(($D$1=(C_A04a!$B$5:$B$1045))*('By region'!$M263=(C_A04a!$C$5:$C$1045))*(C_A04a!J$5:J$1045))</f>
        <v>0</v>
      </c>
      <c r="J263" s="72">
        <f t="array" ref="J263">SUM(($B$1=(C_A04a!$B$5:$B$1045))*('By region'!$M263=(C_A04a!$C$5:$C$1045))*(C_A04a!K$5:K$1045))+SUM(($C$1=(C_A04a!$B$5:$B$1045))*('By region'!$M263=(C_A04a!$C$5:$C$1045))*(C_A04a!K$5:K$1045))+SUM(($D$1=(C_A04a!$B$5:$B$1045))*('By region'!$M263=(C_A04a!$C$5:$C$1045))*(C_A04a!K$5:K$1045))</f>
        <v>0</v>
      </c>
      <c r="K263" s="72">
        <f t="array" ref="K263">SUM(($B$1=(C_A04a!$B$5:$B$1045))*('By region'!$M263=(C_A04a!$C$5:$C$1045))*(C_A04a!L$5:L$1045))+SUM(($C$1=(C_A04a!$B$5:$B$1045))*('By region'!$M263=(C_A04a!$C$5:$C$1045))*(C_A04a!L$5:L$1045))+SUM(($D$1=(C_A04a!$B$5:$B$1045))*('By region'!$M263=(C_A04a!$C$5:$C$1045))*(C_A04a!L$5:L$1045))</f>
        <v>0</v>
      </c>
      <c r="L263" s="287"/>
      <c r="M263" s="21" t="s">
        <v>362</v>
      </c>
    </row>
    <row r="264" spans="1:13" x14ac:dyDescent="0.2">
      <c r="B264" t="s">
        <v>446</v>
      </c>
      <c r="C264" s="79">
        <f t="array" ref="C264">SUM(($B$1=(C_A04a!$B$5:$B$1045))*('By region'!$M264=(C_A04a!$C$5:$C$1045))*(C_A04a!D$5:D$1045))+SUM(($C$1=(C_A04a!$B$5:$B$1045))*('By region'!$M264=(C_A04a!$C$5:$C$1045))*(C_A04a!D$5:D$1045))+SUM(($D$1=(C_A04a!$B$5:$B$1045))*('By region'!$M264=(C_A04a!$C$5:$C$1045))*(C_A04a!D$5:D$1045))</f>
        <v>0</v>
      </c>
      <c r="D264" s="79">
        <f t="array" ref="D264">SUM(($B$1=(C_A04a!$B$5:$B$1045))*('By region'!$M264=(C_A04a!$C$5:$C$1045))*(C_A04a!E$5:E$1045))+SUM(($C$1=(C_A04a!$B$5:$B$1045))*('By region'!$M264=(C_A04a!$C$5:$C$1045))*(C_A04a!E$5:E$1045))+SUM(($D$1=(C_A04a!$B$5:$B$1045))*('By region'!$M264=(C_A04a!$C$5:$C$1045))*(C_A04a!E$5:E$1045))</f>
        <v>0</v>
      </c>
      <c r="E264" s="79">
        <f t="array" ref="E264">SUM(($B$1=(C_A04a!$B$5:$B$1045))*('By region'!$M264=(C_A04a!$C$5:$C$1045))*(C_A04a!F$5:F$1045))+SUM(($C$1=(C_A04a!$B$5:$B$1045))*('By region'!$M264=(C_A04a!$C$5:$C$1045))*(C_A04a!F$5:F$1045))+SUM(($D$1=(C_A04a!$B$5:$B$1045))*('By region'!$M264=(C_A04a!$C$5:$C$1045))*(C_A04a!F$5:F$1045))</f>
        <v>0</v>
      </c>
      <c r="F264" s="79">
        <f t="array" ref="F264">SUM(($B$1=(C_A04a!$B$5:$B$1045))*('By region'!$M264=(C_A04a!$C$5:$C$1045))*(C_A04a!G$5:G$1045))+SUM(($C$1=(C_A04a!$B$5:$B$1045))*('By region'!$M264=(C_A04a!$C$5:$C$1045))*(C_A04a!G$5:G$1045))+SUM(($D$1=(C_A04a!$B$5:$B$1045))*('By region'!$M264=(C_A04a!$C$5:$C$1045))*(C_A04a!G$5:G$1045))</f>
        <v>0</v>
      </c>
      <c r="G264" s="79">
        <f t="array" ref="G264">SUM(($B$1=(C_A04a!$B$5:$B$1045))*('By region'!$M264=(C_A04a!$C$5:$C$1045))*(C_A04a!H$5:H$1045))+SUM(($C$1=(C_A04a!$B$5:$B$1045))*('By region'!$M264=(C_A04a!$C$5:$C$1045))*(C_A04a!H$5:H$1045))+SUM(($D$1=(C_A04a!$B$5:$B$1045))*('By region'!$M264=(C_A04a!$C$5:$C$1045))*(C_A04a!H$5:H$1045))</f>
        <v>0</v>
      </c>
      <c r="H264" s="79">
        <f t="array" ref="H264">SUM(($B$1=(C_A04a!$B$5:$B$1045))*('By region'!$M264=(C_A04a!$C$5:$C$1045))*(C_A04a!I$5:I$1045))+SUM(($C$1=(C_A04a!$B$5:$B$1045))*('By region'!$M264=(C_A04a!$C$5:$C$1045))*(C_A04a!I$5:I$1045))+SUM(($D$1=(C_A04a!$B$5:$B$1045))*('By region'!$M264=(C_A04a!$C$5:$C$1045))*(C_A04a!I$5:I$1045))</f>
        <v>0</v>
      </c>
      <c r="I264" s="79">
        <f t="array" ref="I264">SUM(($B$1=(C_A04a!$B$5:$B$1045))*('By region'!$M264=(C_A04a!$C$5:$C$1045))*(C_A04a!J$5:J$1045))+SUM(($C$1=(C_A04a!$B$5:$B$1045))*('By region'!$M264=(C_A04a!$C$5:$C$1045))*(C_A04a!J$5:J$1045))+SUM(($D$1=(C_A04a!$B$5:$B$1045))*('By region'!$M264=(C_A04a!$C$5:$C$1045))*(C_A04a!J$5:J$1045))</f>
        <v>0</v>
      </c>
      <c r="J264" s="79">
        <f t="array" ref="J264">SUM(($B$1=(C_A04a!$B$5:$B$1045))*('By region'!$M264=(C_A04a!$C$5:$C$1045))*(C_A04a!K$5:K$1045))+SUM(($C$1=(C_A04a!$B$5:$B$1045))*('By region'!$M264=(C_A04a!$C$5:$C$1045))*(C_A04a!K$5:K$1045))+SUM(($D$1=(C_A04a!$B$5:$B$1045))*('By region'!$M264=(C_A04a!$C$5:$C$1045))*(C_A04a!K$5:K$1045))</f>
        <v>0</v>
      </c>
      <c r="K264" s="79">
        <f t="array" ref="K264">SUM(($B$1=(C_A04a!$B$5:$B$1045))*('By region'!$M264=(C_A04a!$C$5:$C$1045))*(C_A04a!L$5:L$1045))+SUM(($C$1=(C_A04a!$B$5:$B$1045))*('By region'!$M264=(C_A04a!$C$5:$C$1045))*(C_A04a!L$5:L$1045))+SUM(($D$1=(C_A04a!$B$5:$B$1045))*('By region'!$M264=(C_A04a!$C$5:$C$1045))*(C_A04a!L$5:L$1045))</f>
        <v>0</v>
      </c>
      <c r="L264" s="287"/>
      <c r="M264" s="21" t="s">
        <v>365</v>
      </c>
    </row>
    <row r="265" spans="1:13" x14ac:dyDescent="0.2">
      <c r="B265" t="s">
        <v>447</v>
      </c>
      <c r="C265" s="72">
        <f t="array" ref="C265">SUM(($B$1=(C_A04a!$B$5:$B$1045))*('By region'!$M265=(C_A04a!$C$5:$C$1045))*(C_A04a!D$5:D$1045))+SUM(($C$1=(C_A04a!$B$5:$B$1045))*('By region'!$M265=(C_A04a!$C$5:$C$1045))*(C_A04a!D$5:D$1045))+SUM(($D$1=(C_A04a!$B$5:$B$1045))*('By region'!$M265=(C_A04a!$C$5:$C$1045))*(C_A04a!D$5:D$1045))</f>
        <v>0</v>
      </c>
      <c r="D265" s="72">
        <f t="array" ref="D265">SUM(($B$1=(C_A04a!$B$5:$B$1045))*('By region'!$M265=(C_A04a!$C$5:$C$1045))*(C_A04a!E$5:E$1045))+SUM(($C$1=(C_A04a!$B$5:$B$1045))*('By region'!$M265=(C_A04a!$C$5:$C$1045))*(C_A04a!E$5:E$1045))+SUM(($D$1=(C_A04a!$B$5:$B$1045))*('By region'!$M265=(C_A04a!$C$5:$C$1045))*(C_A04a!E$5:E$1045))</f>
        <v>0</v>
      </c>
      <c r="E265" s="72">
        <f t="array" ref="E265">SUM(($B$1=(C_A04a!$B$5:$B$1045))*('By region'!$M265=(C_A04a!$C$5:$C$1045))*(C_A04a!F$5:F$1045))+SUM(($C$1=(C_A04a!$B$5:$B$1045))*('By region'!$M265=(C_A04a!$C$5:$C$1045))*(C_A04a!F$5:F$1045))+SUM(($D$1=(C_A04a!$B$5:$B$1045))*('By region'!$M265=(C_A04a!$C$5:$C$1045))*(C_A04a!F$5:F$1045))</f>
        <v>0</v>
      </c>
      <c r="F265" s="72">
        <f t="array" ref="F265">SUM(($B$1=(C_A04a!$B$5:$B$1045))*('By region'!$M265=(C_A04a!$C$5:$C$1045))*(C_A04a!G$5:G$1045))+SUM(($C$1=(C_A04a!$B$5:$B$1045))*('By region'!$M265=(C_A04a!$C$5:$C$1045))*(C_A04a!G$5:G$1045))+SUM(($D$1=(C_A04a!$B$5:$B$1045))*('By region'!$M265=(C_A04a!$C$5:$C$1045))*(C_A04a!G$5:G$1045))</f>
        <v>0</v>
      </c>
      <c r="G265" s="72">
        <f t="array" ref="G265">SUM(($B$1=(C_A04a!$B$5:$B$1045))*('By region'!$M265=(C_A04a!$C$5:$C$1045))*(C_A04a!H$5:H$1045))+SUM(($C$1=(C_A04a!$B$5:$B$1045))*('By region'!$M265=(C_A04a!$C$5:$C$1045))*(C_A04a!H$5:H$1045))+SUM(($D$1=(C_A04a!$B$5:$B$1045))*('By region'!$M265=(C_A04a!$C$5:$C$1045))*(C_A04a!H$5:H$1045))</f>
        <v>0</v>
      </c>
      <c r="H265" s="72">
        <f t="array" ref="H265">SUM(($B$1=(C_A04a!$B$5:$B$1045))*('By region'!$M265=(C_A04a!$C$5:$C$1045))*(C_A04a!I$5:I$1045))+SUM(($C$1=(C_A04a!$B$5:$B$1045))*('By region'!$M265=(C_A04a!$C$5:$C$1045))*(C_A04a!I$5:I$1045))+SUM(($D$1=(C_A04a!$B$5:$B$1045))*('By region'!$M265=(C_A04a!$C$5:$C$1045))*(C_A04a!I$5:I$1045))</f>
        <v>0</v>
      </c>
      <c r="I265" s="72">
        <f t="array" ref="I265">SUM(($B$1=(C_A04a!$B$5:$B$1045))*('By region'!$M265=(C_A04a!$C$5:$C$1045))*(C_A04a!J$5:J$1045))+SUM(($C$1=(C_A04a!$B$5:$B$1045))*('By region'!$M265=(C_A04a!$C$5:$C$1045))*(C_A04a!J$5:J$1045))+SUM(($D$1=(C_A04a!$B$5:$B$1045))*('By region'!$M265=(C_A04a!$C$5:$C$1045))*(C_A04a!J$5:J$1045))</f>
        <v>0</v>
      </c>
      <c r="J265" s="72">
        <f t="array" ref="J265">SUM(($B$1=(C_A04a!$B$5:$B$1045))*('By region'!$M265=(C_A04a!$C$5:$C$1045))*(C_A04a!K$5:K$1045))+SUM(($C$1=(C_A04a!$B$5:$B$1045))*('By region'!$M265=(C_A04a!$C$5:$C$1045))*(C_A04a!K$5:K$1045))+SUM(($D$1=(C_A04a!$B$5:$B$1045))*('By region'!$M265=(C_A04a!$C$5:$C$1045))*(C_A04a!K$5:K$1045))</f>
        <v>0</v>
      </c>
      <c r="K265" s="72">
        <f t="array" ref="K265">SUM(($B$1=(C_A04a!$B$5:$B$1045))*('By region'!$M265=(C_A04a!$C$5:$C$1045))*(C_A04a!L$5:L$1045))+SUM(($C$1=(C_A04a!$B$5:$B$1045))*('By region'!$M265=(C_A04a!$C$5:$C$1045))*(C_A04a!L$5:L$1045))+SUM(($D$1=(C_A04a!$B$5:$B$1045))*('By region'!$M265=(C_A04a!$C$5:$C$1045))*(C_A04a!L$5:L$1045))</f>
        <v>0</v>
      </c>
      <c r="L265" s="287"/>
      <c r="M265" s="21" t="s">
        <v>363</v>
      </c>
    </row>
    <row r="266" spans="1:13" x14ac:dyDescent="0.2">
      <c r="B266" t="s">
        <v>448</v>
      </c>
      <c r="C266" s="79">
        <f t="array" ref="C266">SUM(($B$1=(C_A04a!$B$5:$B$1045))*('By region'!$M266=(C_A04a!$C$5:$C$1045))*(C_A04a!D$5:D$1045))+SUM(($C$1=(C_A04a!$B$5:$B$1045))*('By region'!$M266=(C_A04a!$C$5:$C$1045))*(C_A04a!D$5:D$1045))+SUM(($D$1=(C_A04a!$B$5:$B$1045))*('By region'!$M266=(C_A04a!$C$5:$C$1045))*(C_A04a!D$5:D$1045))</f>
        <v>0</v>
      </c>
      <c r="D266" s="79">
        <f t="array" ref="D266">SUM(($B$1=(C_A04a!$B$5:$B$1045))*('By region'!$M266=(C_A04a!$C$5:$C$1045))*(C_A04a!E$5:E$1045))+SUM(($C$1=(C_A04a!$B$5:$B$1045))*('By region'!$M266=(C_A04a!$C$5:$C$1045))*(C_A04a!E$5:E$1045))+SUM(($D$1=(C_A04a!$B$5:$B$1045))*('By region'!$M266=(C_A04a!$C$5:$C$1045))*(C_A04a!E$5:E$1045))</f>
        <v>0</v>
      </c>
      <c r="E266" s="79">
        <f t="array" ref="E266">SUM(($B$1=(C_A04a!$B$5:$B$1045))*('By region'!$M266=(C_A04a!$C$5:$C$1045))*(C_A04a!F$5:F$1045))+SUM(($C$1=(C_A04a!$B$5:$B$1045))*('By region'!$M266=(C_A04a!$C$5:$C$1045))*(C_A04a!F$5:F$1045))+SUM(($D$1=(C_A04a!$B$5:$B$1045))*('By region'!$M266=(C_A04a!$C$5:$C$1045))*(C_A04a!F$5:F$1045))</f>
        <v>0</v>
      </c>
      <c r="F266" s="79">
        <f t="array" ref="F266">SUM(($B$1=(C_A04a!$B$5:$B$1045))*('By region'!$M266=(C_A04a!$C$5:$C$1045))*(C_A04a!G$5:G$1045))+SUM(($C$1=(C_A04a!$B$5:$B$1045))*('By region'!$M266=(C_A04a!$C$5:$C$1045))*(C_A04a!G$5:G$1045))+SUM(($D$1=(C_A04a!$B$5:$B$1045))*('By region'!$M266=(C_A04a!$C$5:$C$1045))*(C_A04a!G$5:G$1045))</f>
        <v>0</v>
      </c>
      <c r="G266" s="79">
        <f t="array" ref="G266">SUM(($B$1=(C_A04a!$B$5:$B$1045))*('By region'!$M266=(C_A04a!$C$5:$C$1045))*(C_A04a!H$5:H$1045))+SUM(($C$1=(C_A04a!$B$5:$B$1045))*('By region'!$M266=(C_A04a!$C$5:$C$1045))*(C_A04a!H$5:H$1045))+SUM(($D$1=(C_A04a!$B$5:$B$1045))*('By region'!$M266=(C_A04a!$C$5:$C$1045))*(C_A04a!H$5:H$1045))</f>
        <v>0</v>
      </c>
      <c r="H266" s="79">
        <f t="array" ref="H266">SUM(($B$1=(C_A04a!$B$5:$B$1045))*('By region'!$M266=(C_A04a!$C$5:$C$1045))*(C_A04a!I$5:I$1045))+SUM(($C$1=(C_A04a!$B$5:$B$1045))*('By region'!$M266=(C_A04a!$C$5:$C$1045))*(C_A04a!I$5:I$1045))+SUM(($D$1=(C_A04a!$B$5:$B$1045))*('By region'!$M266=(C_A04a!$C$5:$C$1045))*(C_A04a!I$5:I$1045))</f>
        <v>0</v>
      </c>
      <c r="I266" s="79">
        <f t="array" ref="I266">SUM(($B$1=(C_A04a!$B$5:$B$1045))*('By region'!$M266=(C_A04a!$C$5:$C$1045))*(C_A04a!J$5:J$1045))+SUM(($C$1=(C_A04a!$B$5:$B$1045))*('By region'!$M266=(C_A04a!$C$5:$C$1045))*(C_A04a!J$5:J$1045))+SUM(($D$1=(C_A04a!$B$5:$B$1045))*('By region'!$M266=(C_A04a!$C$5:$C$1045))*(C_A04a!J$5:J$1045))</f>
        <v>0</v>
      </c>
      <c r="J266" s="79">
        <f t="array" ref="J266">SUM(($B$1=(C_A04a!$B$5:$B$1045))*('By region'!$M266=(C_A04a!$C$5:$C$1045))*(C_A04a!K$5:K$1045))+SUM(($C$1=(C_A04a!$B$5:$B$1045))*('By region'!$M266=(C_A04a!$C$5:$C$1045))*(C_A04a!K$5:K$1045))+SUM(($D$1=(C_A04a!$B$5:$B$1045))*('By region'!$M266=(C_A04a!$C$5:$C$1045))*(C_A04a!K$5:K$1045))</f>
        <v>0</v>
      </c>
      <c r="K266" s="79">
        <f t="array" ref="K266">SUM(($B$1=(C_A04a!$B$5:$B$1045))*('By region'!$M266=(C_A04a!$C$5:$C$1045))*(C_A04a!L$5:L$1045))+SUM(($C$1=(C_A04a!$B$5:$B$1045))*('By region'!$M266=(C_A04a!$C$5:$C$1045))*(C_A04a!L$5:L$1045))+SUM(($D$1=(C_A04a!$B$5:$B$1045))*('By region'!$M266=(C_A04a!$C$5:$C$1045))*(C_A04a!L$5:L$1045))</f>
        <v>0</v>
      </c>
      <c r="L266" s="287"/>
      <c r="M266" s="21" t="s">
        <v>364</v>
      </c>
    </row>
    <row r="267" spans="1:13" x14ac:dyDescent="0.2">
      <c r="B267" t="s">
        <v>19</v>
      </c>
      <c r="C267" s="72">
        <f t="array" ref="C267">SUM(($B$1=(C_A04a!$B$5:$B$1045))*('By region'!$M267=(C_A04a!$C$5:$C$1045))*(C_A04a!D$5:D$1045))+SUM(($C$1=(C_A04a!$B$5:$B$1045))*('By region'!$M267=(C_A04a!$C$5:$C$1045))*(C_A04a!D$5:D$1045))+SUM(($D$1=(C_A04a!$B$5:$B$1045))*('By region'!$M267=(C_A04a!$C$5:$C$1045))*(C_A04a!D$5:D$1045))</f>
        <v>706.98557200000005</v>
      </c>
      <c r="D267" s="72">
        <f t="array" ref="D267">SUM(($B$1=(C_A04a!$B$5:$B$1045))*('By region'!$M267=(C_A04a!$C$5:$C$1045))*(C_A04a!E$5:E$1045))+SUM(($C$1=(C_A04a!$B$5:$B$1045))*('By region'!$M267=(C_A04a!$C$5:$C$1045))*(C_A04a!E$5:E$1045))+SUM(($D$1=(C_A04a!$B$5:$B$1045))*('By region'!$M267=(C_A04a!$C$5:$C$1045))*(C_A04a!E$5:E$1045))</f>
        <v>380.87381060146299</v>
      </c>
      <c r="E267" s="72">
        <f t="array" ref="E267">SUM(($B$1=(C_A04a!$B$5:$B$1045))*('By region'!$M267=(C_A04a!$C$5:$C$1045))*(C_A04a!F$5:F$1045))+SUM(($C$1=(C_A04a!$B$5:$B$1045))*('By region'!$M267=(C_A04a!$C$5:$C$1045))*(C_A04a!F$5:F$1045))+SUM(($D$1=(C_A04a!$B$5:$B$1045))*('By region'!$M267=(C_A04a!$C$5:$C$1045))*(C_A04a!F$5:F$1045))</f>
        <v>355.78766768856599</v>
      </c>
      <c r="F267" s="72">
        <f t="array" ref="F267">SUM(($B$1=(C_A04a!$B$5:$B$1045))*('By region'!$M267=(C_A04a!$C$5:$C$1045))*(C_A04a!G$5:G$1045))+SUM(($C$1=(C_A04a!$B$5:$B$1045))*('By region'!$M267=(C_A04a!$C$5:$C$1045))*(C_A04a!G$5:G$1045))+SUM(($D$1=(C_A04a!$B$5:$B$1045))*('By region'!$M267=(C_A04a!$C$5:$C$1045))*(C_A04a!G$5:G$1045))</f>
        <v>340.51933078233299</v>
      </c>
      <c r="G267" s="72">
        <f t="array" ref="G267">SUM(($B$1=(C_A04a!$B$5:$B$1045))*('By region'!$M267=(C_A04a!$C$5:$C$1045))*(C_A04a!H$5:H$1045))+SUM(($C$1=(C_A04a!$B$5:$B$1045))*('By region'!$M267=(C_A04a!$C$5:$C$1045))*(C_A04a!H$5:H$1045))+SUM(($D$1=(C_A04a!$B$5:$B$1045))*('By region'!$M267=(C_A04a!$C$5:$C$1045))*(C_A04a!H$5:H$1045))</f>
        <v>303.06524514285701</v>
      </c>
      <c r="H267" s="72">
        <f t="array" ref="H267">SUM(($B$1=(C_A04a!$B$5:$B$1045))*('By region'!$M267=(C_A04a!$C$5:$C$1045))*(C_A04a!I$5:I$1045))+SUM(($C$1=(C_A04a!$B$5:$B$1045))*('By region'!$M267=(C_A04a!$C$5:$C$1045))*(C_A04a!I$5:I$1045))+SUM(($D$1=(C_A04a!$B$5:$B$1045))*('By region'!$M267=(C_A04a!$C$5:$C$1045))*(C_A04a!I$5:I$1045))</f>
        <v>277.85147471428598</v>
      </c>
      <c r="I267" s="72">
        <f t="array" ref="I267">SUM(($B$1=(C_A04a!$B$5:$B$1045))*('By region'!$M267=(C_A04a!$C$5:$C$1045))*(C_A04a!J$5:J$1045))+SUM(($C$1=(C_A04a!$B$5:$B$1045))*('By region'!$M267=(C_A04a!$C$5:$C$1045))*(C_A04a!J$5:J$1045))+SUM(($D$1=(C_A04a!$B$5:$B$1045))*('By region'!$M267=(C_A04a!$C$5:$C$1045))*(C_A04a!J$5:J$1045))</f>
        <v>252.63770428571399</v>
      </c>
      <c r="J267" s="72">
        <f t="array" ref="J267">SUM(($B$1=(C_A04a!$B$5:$B$1045))*('By region'!$M267=(C_A04a!$C$5:$C$1045))*(C_A04a!K$5:K$1045))+SUM(($C$1=(C_A04a!$B$5:$B$1045))*('By region'!$M267=(C_A04a!$C$5:$C$1045))*(C_A04a!K$5:K$1045))+SUM(($D$1=(C_A04a!$B$5:$B$1045))*('By region'!$M267=(C_A04a!$C$5:$C$1045))*(C_A04a!K$5:K$1045))</f>
        <v>227.423933857143</v>
      </c>
      <c r="K267" s="72">
        <f t="array" ref="K267">SUM(($B$1=(C_A04a!$B$5:$B$1045))*('By region'!$M267=(C_A04a!$C$5:$C$1045))*(C_A04a!L$5:L$1045))+SUM(($C$1=(C_A04a!$B$5:$B$1045))*('By region'!$M267=(C_A04a!$C$5:$C$1045))*(C_A04a!L$5:L$1045))+SUM(($D$1=(C_A04a!$B$5:$B$1045))*('By region'!$M267=(C_A04a!$C$5:$C$1045))*(C_A04a!L$5:L$1045))</f>
        <v>202.21016342857101</v>
      </c>
      <c r="L267" s="287"/>
      <c r="M267" s="21" t="s">
        <v>282</v>
      </c>
    </row>
    <row r="268" spans="1:13" x14ac:dyDescent="0.2">
      <c r="B268" t="s">
        <v>23</v>
      </c>
      <c r="C268" s="79">
        <f t="array" ref="C268">SUM(($B$1=(C_A04a!$B$5:$B$1045))*('By region'!$M268=(C_A04a!$C$5:$C$1045))*(C_A04a!D$5:D$1045))+SUM(($C$1=(C_A04a!$B$5:$B$1045))*('By region'!$M268=(C_A04a!$C$5:$C$1045))*(C_A04a!D$5:D$1045))+SUM(($D$1=(C_A04a!$B$5:$B$1045))*('By region'!$M268=(C_A04a!$C$5:$C$1045))*(C_A04a!D$5:D$1045))</f>
        <v>0</v>
      </c>
      <c r="D268" s="79">
        <f t="array" ref="D268">SUM(($B$1=(C_A04a!$B$5:$B$1045))*('By region'!$M268=(C_A04a!$C$5:$C$1045))*(C_A04a!E$5:E$1045))+SUM(($C$1=(C_A04a!$B$5:$B$1045))*('By region'!$M268=(C_A04a!$C$5:$C$1045))*(C_A04a!E$5:E$1045))+SUM(($D$1=(C_A04a!$B$5:$B$1045))*('By region'!$M268=(C_A04a!$C$5:$C$1045))*(C_A04a!E$5:E$1045))</f>
        <v>0</v>
      </c>
      <c r="E268" s="79">
        <f t="array" ref="E268">SUM(($B$1=(C_A04a!$B$5:$B$1045))*('By region'!$M268=(C_A04a!$C$5:$C$1045))*(C_A04a!F$5:F$1045))+SUM(($C$1=(C_A04a!$B$5:$B$1045))*('By region'!$M268=(C_A04a!$C$5:$C$1045))*(C_A04a!F$5:F$1045))+SUM(($D$1=(C_A04a!$B$5:$B$1045))*('By region'!$M268=(C_A04a!$C$5:$C$1045))*(C_A04a!F$5:F$1045))</f>
        <v>0</v>
      </c>
      <c r="F268" s="79">
        <f t="array" ref="F268">SUM(($B$1=(C_A04a!$B$5:$B$1045))*('By region'!$M268=(C_A04a!$C$5:$C$1045))*(C_A04a!G$5:G$1045))+SUM(($C$1=(C_A04a!$B$5:$B$1045))*('By region'!$M268=(C_A04a!$C$5:$C$1045))*(C_A04a!G$5:G$1045))+SUM(($D$1=(C_A04a!$B$5:$B$1045))*('By region'!$M268=(C_A04a!$C$5:$C$1045))*(C_A04a!G$5:G$1045))</f>
        <v>0</v>
      </c>
      <c r="G268" s="79">
        <f t="array" ref="G268">SUM(($B$1=(C_A04a!$B$5:$B$1045))*('By region'!$M268=(C_A04a!$C$5:$C$1045))*(C_A04a!H$5:H$1045))+SUM(($C$1=(C_A04a!$B$5:$B$1045))*('By region'!$M268=(C_A04a!$C$5:$C$1045))*(C_A04a!H$5:H$1045))+SUM(($D$1=(C_A04a!$B$5:$B$1045))*('By region'!$M268=(C_A04a!$C$5:$C$1045))*(C_A04a!H$5:H$1045))</f>
        <v>0</v>
      </c>
      <c r="H268" s="79">
        <f t="array" ref="H268">SUM(($B$1=(C_A04a!$B$5:$B$1045))*('By region'!$M268=(C_A04a!$C$5:$C$1045))*(C_A04a!I$5:I$1045))+SUM(($C$1=(C_A04a!$B$5:$B$1045))*('By region'!$M268=(C_A04a!$C$5:$C$1045))*(C_A04a!I$5:I$1045))+SUM(($D$1=(C_A04a!$B$5:$B$1045))*('By region'!$M268=(C_A04a!$C$5:$C$1045))*(C_A04a!I$5:I$1045))</f>
        <v>0</v>
      </c>
      <c r="I268" s="79">
        <f t="array" ref="I268">SUM(($B$1=(C_A04a!$B$5:$B$1045))*('By region'!$M268=(C_A04a!$C$5:$C$1045))*(C_A04a!J$5:J$1045))+SUM(($C$1=(C_A04a!$B$5:$B$1045))*('By region'!$M268=(C_A04a!$C$5:$C$1045))*(C_A04a!J$5:J$1045))+SUM(($D$1=(C_A04a!$B$5:$B$1045))*('By region'!$M268=(C_A04a!$C$5:$C$1045))*(C_A04a!J$5:J$1045))</f>
        <v>0</v>
      </c>
      <c r="J268" s="79">
        <f t="array" ref="J268">SUM(($B$1=(C_A04a!$B$5:$B$1045))*('By region'!$M268=(C_A04a!$C$5:$C$1045))*(C_A04a!K$5:K$1045))+SUM(($C$1=(C_A04a!$B$5:$B$1045))*('By region'!$M268=(C_A04a!$C$5:$C$1045))*(C_A04a!K$5:K$1045))+SUM(($D$1=(C_A04a!$B$5:$B$1045))*('By region'!$M268=(C_A04a!$C$5:$C$1045))*(C_A04a!K$5:K$1045))</f>
        <v>0</v>
      </c>
      <c r="K268" s="79">
        <f t="array" ref="K268">SUM(($B$1=(C_A04a!$B$5:$B$1045))*('By region'!$M268=(C_A04a!$C$5:$C$1045))*(C_A04a!L$5:L$1045))+SUM(($C$1=(C_A04a!$B$5:$B$1045))*('By region'!$M268=(C_A04a!$C$5:$C$1045))*(C_A04a!L$5:L$1045))+SUM(($D$1=(C_A04a!$B$5:$B$1045))*('By region'!$M268=(C_A04a!$C$5:$C$1045))*(C_A04a!L$5:L$1045))</f>
        <v>0</v>
      </c>
      <c r="L268" s="287"/>
      <c r="M268" s="21" t="s">
        <v>283</v>
      </c>
    </row>
    <row r="269" spans="1:13" x14ac:dyDescent="0.2">
      <c r="B269" t="s">
        <v>449</v>
      </c>
      <c r="C269" s="72">
        <f t="array" ref="C269">SUM(($B$1=(C_A04a!$B$5:$B$1045))*('By region'!$M269=(C_A04a!$C$5:$C$1045))*(C_A04a!D$5:D$1045))+SUM(($C$1=(C_A04a!$B$5:$B$1045))*('By region'!$M269=(C_A04a!$C$5:$C$1045))*(C_A04a!D$5:D$1045))+SUM(($D$1=(C_A04a!$B$5:$B$1045))*('By region'!$M269=(C_A04a!$C$5:$C$1045))*(C_A04a!D$5:D$1045))</f>
        <v>1518.1944077723099</v>
      </c>
      <c r="D269" s="72">
        <f t="array" ref="D269">SUM(($B$1=(C_A04a!$B$5:$B$1045))*('By region'!$M269=(C_A04a!$C$5:$C$1045))*(C_A04a!E$5:E$1045))+SUM(($C$1=(C_A04a!$B$5:$B$1045))*('By region'!$M269=(C_A04a!$C$5:$C$1045))*(C_A04a!E$5:E$1045))+SUM(($D$1=(C_A04a!$B$5:$B$1045))*('By region'!$M269=(C_A04a!$C$5:$C$1045))*(C_A04a!E$5:E$1045))</f>
        <v>1518.1944077723149</v>
      </c>
      <c r="E269" s="72">
        <f t="array" ref="E269">SUM(($B$1=(C_A04a!$B$5:$B$1045))*('By region'!$M269=(C_A04a!$C$5:$C$1045))*(C_A04a!F$5:F$1045))+SUM(($C$1=(C_A04a!$B$5:$B$1045))*('By region'!$M269=(C_A04a!$C$5:$C$1045))*(C_A04a!F$5:F$1045))+SUM(($D$1=(C_A04a!$B$5:$B$1045))*('By region'!$M269=(C_A04a!$C$5:$C$1045))*(C_A04a!F$5:F$1045))</f>
        <v>1518.1944077723149</v>
      </c>
      <c r="F269" s="72">
        <f t="array" ref="F269">SUM(($B$1=(C_A04a!$B$5:$B$1045))*('By region'!$M269=(C_A04a!$C$5:$C$1045))*(C_A04a!G$5:G$1045))+SUM(($C$1=(C_A04a!$B$5:$B$1045))*('By region'!$M269=(C_A04a!$C$5:$C$1045))*(C_A04a!G$5:G$1045))+SUM(($D$1=(C_A04a!$B$5:$B$1045))*('By region'!$M269=(C_A04a!$C$5:$C$1045))*(C_A04a!G$5:G$1045))</f>
        <v>330.25253130152902</v>
      </c>
      <c r="G269" s="72">
        <f t="array" ref="G269">SUM(($B$1=(C_A04a!$B$5:$B$1045))*('By region'!$M269=(C_A04a!$C$5:$C$1045))*(C_A04a!H$5:H$1045))+SUM(($C$1=(C_A04a!$B$5:$B$1045))*('By region'!$M269=(C_A04a!$C$5:$C$1045))*(C_A04a!H$5:H$1045))+SUM(($D$1=(C_A04a!$B$5:$B$1045))*('By region'!$M269=(C_A04a!$C$5:$C$1045))*(C_A04a!H$5:H$1045))</f>
        <v>704.83464960481501</v>
      </c>
      <c r="H269" s="72">
        <f t="array" ref="H269">SUM(($B$1=(C_A04a!$B$5:$B$1045))*('By region'!$M269=(C_A04a!$C$5:$C$1045))*(C_A04a!I$5:I$1045))+SUM(($C$1=(C_A04a!$B$5:$B$1045))*('By region'!$M269=(C_A04a!$C$5:$C$1045))*(C_A04a!I$5:I$1045))+SUM(($D$1=(C_A04a!$B$5:$B$1045))*('By region'!$M269=(C_A04a!$C$5:$C$1045))*(C_A04a!I$5:I$1045))</f>
        <v>1518.1944077723149</v>
      </c>
      <c r="I269" s="72">
        <f t="array" ref="I269">SUM(($B$1=(C_A04a!$B$5:$B$1045))*('By region'!$M269=(C_A04a!$C$5:$C$1045))*(C_A04a!J$5:J$1045))+SUM(($C$1=(C_A04a!$B$5:$B$1045))*('By region'!$M269=(C_A04a!$C$5:$C$1045))*(C_A04a!J$5:J$1045))+SUM(($D$1=(C_A04a!$B$5:$B$1045))*('By region'!$M269=(C_A04a!$C$5:$C$1045))*(C_A04a!J$5:J$1045))</f>
        <v>1608.32818745503</v>
      </c>
      <c r="J269" s="72">
        <f t="array" ref="J269">SUM(($B$1=(C_A04a!$B$5:$B$1045))*('By region'!$M269=(C_A04a!$C$5:$C$1045))*(C_A04a!K$5:K$1045))+SUM(($C$1=(C_A04a!$B$5:$B$1045))*('By region'!$M269=(C_A04a!$C$5:$C$1045))*(C_A04a!K$5:K$1045))+SUM(($D$1=(C_A04a!$B$5:$B$1045))*('By region'!$M269=(C_A04a!$C$5:$C$1045))*(C_A04a!K$5:K$1045))</f>
        <v>1844.8694718960901</v>
      </c>
      <c r="K269" s="72">
        <f t="array" ref="K269">SUM(($B$1=(C_A04a!$B$5:$B$1045))*('By region'!$M269=(C_A04a!$C$5:$C$1045))*(C_A04a!L$5:L$1045))+SUM(($C$1=(C_A04a!$B$5:$B$1045))*('By region'!$M269=(C_A04a!$C$5:$C$1045))*(C_A04a!L$5:L$1045))+SUM(($D$1=(C_A04a!$B$5:$B$1045))*('By region'!$M269=(C_A04a!$C$5:$C$1045))*(C_A04a!L$5:L$1045))</f>
        <v>1844.8694718960901</v>
      </c>
      <c r="L269" s="287"/>
      <c r="M269" s="21" t="s">
        <v>284</v>
      </c>
    </row>
    <row r="270" spans="1:13" x14ac:dyDescent="0.2">
      <c r="B270" t="s">
        <v>450</v>
      </c>
      <c r="C270" s="79">
        <f t="array" ref="C270">SUM(($B$1=(C_A04a!$B$5:$B$1045))*('By region'!$M270=(C_A04a!$C$5:$C$1045))*(C_A04a!D$5:D$1045))+SUM(($C$1=(C_A04a!$B$5:$B$1045))*('By region'!$M270=(C_A04a!$C$5:$C$1045))*(C_A04a!D$5:D$1045))+SUM(($D$1=(C_A04a!$B$5:$B$1045))*('By region'!$M270=(C_A04a!$C$5:$C$1045))*(C_A04a!D$5:D$1045))</f>
        <v>1585.646</v>
      </c>
      <c r="D270" s="79">
        <f t="array" ref="D270">SUM(($B$1=(C_A04a!$B$5:$B$1045))*('By region'!$M270=(C_A04a!$C$5:$C$1045))*(C_A04a!E$5:E$1045))+SUM(($C$1=(C_A04a!$B$5:$B$1045))*('By region'!$M270=(C_A04a!$C$5:$C$1045))*(C_A04a!E$5:E$1045))+SUM(($D$1=(C_A04a!$B$5:$B$1045))*('By region'!$M270=(C_A04a!$C$5:$C$1045))*(C_A04a!E$5:E$1045))</f>
        <v>792.82299999999998</v>
      </c>
      <c r="E270" s="79">
        <f t="array" ref="E270">SUM(($B$1=(C_A04a!$B$5:$B$1045))*('By region'!$M270=(C_A04a!$C$5:$C$1045))*(C_A04a!F$5:F$1045))+SUM(($C$1=(C_A04a!$B$5:$B$1045))*('By region'!$M270=(C_A04a!$C$5:$C$1045))*(C_A04a!F$5:F$1045))+SUM(($D$1=(C_A04a!$B$5:$B$1045))*('By region'!$M270=(C_A04a!$C$5:$C$1045))*(C_A04a!F$5:F$1045))</f>
        <v>827.14646909259898</v>
      </c>
      <c r="F270" s="79">
        <f t="array" ref="F270">SUM(($B$1=(C_A04a!$B$5:$B$1045))*('By region'!$M270=(C_A04a!$C$5:$C$1045))*(C_A04a!G$5:G$1045))+SUM(($C$1=(C_A04a!$B$5:$B$1045))*('By region'!$M270=(C_A04a!$C$5:$C$1045))*(C_A04a!G$5:G$1045))+SUM(($D$1=(C_A04a!$B$5:$B$1045))*('By region'!$M270=(C_A04a!$C$5:$C$1045))*(C_A04a!G$5:G$1045))</f>
        <v>792.82299999999998</v>
      </c>
      <c r="G270" s="79">
        <f t="array" ref="G270">SUM(($B$1=(C_A04a!$B$5:$B$1045))*('By region'!$M270=(C_A04a!$C$5:$C$1045))*(C_A04a!H$5:H$1045))+SUM(($C$1=(C_A04a!$B$5:$B$1045))*('By region'!$M270=(C_A04a!$C$5:$C$1045))*(C_A04a!H$5:H$1045))+SUM(($D$1=(C_A04a!$B$5:$B$1045))*('By region'!$M270=(C_A04a!$C$5:$C$1045))*(C_A04a!H$5:H$1045))</f>
        <v>952.872853197376</v>
      </c>
      <c r="H270" s="79">
        <f t="array" ref="H270">SUM(($B$1=(C_A04a!$B$5:$B$1045))*('By region'!$M270=(C_A04a!$C$5:$C$1045))*(C_A04a!I$5:I$1045))+SUM(($C$1=(C_A04a!$B$5:$B$1045))*('By region'!$M270=(C_A04a!$C$5:$C$1045))*(C_A04a!I$5:I$1045))+SUM(($D$1=(C_A04a!$B$5:$B$1045))*('By region'!$M270=(C_A04a!$C$5:$C$1045))*(C_A04a!I$5:I$1045))</f>
        <v>1314.7884236394241</v>
      </c>
      <c r="I270" s="79">
        <f t="array" ref="I270">SUM(($B$1=(C_A04a!$B$5:$B$1045))*('By region'!$M270=(C_A04a!$C$5:$C$1045))*(C_A04a!J$5:J$1045))+SUM(($C$1=(C_A04a!$B$5:$B$1045))*('By region'!$M270=(C_A04a!$C$5:$C$1045))*(C_A04a!J$5:J$1045))+SUM(($D$1=(C_A04a!$B$5:$B$1045))*('By region'!$M270=(C_A04a!$C$5:$C$1045))*(C_A04a!J$5:J$1045))</f>
        <v>868.57301821333397</v>
      </c>
      <c r="J270" s="79">
        <f t="array" ref="J270">SUM(($B$1=(C_A04a!$B$5:$B$1045))*('By region'!$M270=(C_A04a!$C$5:$C$1045))*(C_A04a!K$5:K$1045))+SUM(($C$1=(C_A04a!$B$5:$B$1045))*('By region'!$M270=(C_A04a!$C$5:$C$1045))*(C_A04a!K$5:K$1045))+SUM(($D$1=(C_A04a!$B$5:$B$1045))*('By region'!$M270=(C_A04a!$C$5:$C$1045))*(C_A04a!K$5:K$1045))</f>
        <v>815.89949999999999</v>
      </c>
      <c r="K270" s="79">
        <f t="array" ref="K270">SUM(($B$1=(C_A04a!$B$5:$B$1045))*('By region'!$M270=(C_A04a!$C$5:$C$1045))*(C_A04a!L$5:L$1045))+SUM(($C$1=(C_A04a!$B$5:$B$1045))*('By region'!$M270=(C_A04a!$C$5:$C$1045))*(C_A04a!L$5:L$1045))+SUM(($D$1=(C_A04a!$B$5:$B$1045))*('By region'!$M270=(C_A04a!$C$5:$C$1045))*(C_A04a!L$5:L$1045))</f>
        <v>882.94901729759795</v>
      </c>
      <c r="L270" s="287"/>
      <c r="M270" s="21" t="s">
        <v>285</v>
      </c>
    </row>
    <row r="271" spans="1:13" x14ac:dyDescent="0.2">
      <c r="B271" t="s">
        <v>451</v>
      </c>
      <c r="C271" s="72">
        <f t="array" ref="C271">SUM(($B$1=(C_A04a!$B$5:$B$1045))*('By region'!$M271=(C_A04a!$C$5:$C$1045))*(C_A04a!D$5:D$1045))+SUM(($C$1=(C_A04a!$B$5:$B$1045))*('By region'!$M271=(C_A04a!$C$5:$C$1045))*(C_A04a!D$5:D$1045))+SUM(($D$1=(C_A04a!$B$5:$B$1045))*('By region'!$M271=(C_A04a!$C$5:$C$1045))*(C_A04a!D$5:D$1045))</f>
        <v>102.995455745236</v>
      </c>
      <c r="D271" s="72">
        <f t="array" ref="D271">SUM(($B$1=(C_A04a!$B$5:$B$1045))*('By region'!$M271=(C_A04a!$C$5:$C$1045))*(C_A04a!E$5:E$1045))+SUM(($C$1=(C_A04a!$B$5:$B$1045))*('By region'!$M271=(C_A04a!$C$5:$C$1045))*(C_A04a!E$5:E$1045))+SUM(($D$1=(C_A04a!$B$5:$B$1045))*('By region'!$M271=(C_A04a!$C$5:$C$1045))*(C_A04a!E$5:E$1045))</f>
        <v>2969.4896392253099</v>
      </c>
      <c r="E271" s="72">
        <f t="array" ref="E271">SUM(($B$1=(C_A04a!$B$5:$B$1045))*('By region'!$M271=(C_A04a!$C$5:$C$1045))*(C_A04a!F$5:F$1045))+SUM(($C$1=(C_A04a!$B$5:$B$1045))*('By region'!$M271=(C_A04a!$C$5:$C$1045))*(C_A04a!F$5:F$1045))+SUM(($D$1=(C_A04a!$B$5:$B$1045))*('By region'!$M271=(C_A04a!$C$5:$C$1045))*(C_A04a!F$5:F$1045))</f>
        <v>2514.9010772980801</v>
      </c>
      <c r="F271" s="72">
        <f t="array" ref="F271">SUM(($B$1=(C_A04a!$B$5:$B$1045))*('By region'!$M271=(C_A04a!$C$5:$C$1045))*(C_A04a!G$5:G$1045))+SUM(($C$1=(C_A04a!$B$5:$B$1045))*('By region'!$M271=(C_A04a!$C$5:$C$1045))*(C_A04a!G$5:G$1045))+SUM(($D$1=(C_A04a!$B$5:$B$1045))*('By region'!$M271=(C_A04a!$C$5:$C$1045))*(C_A04a!G$5:G$1045))</f>
        <v>2575.1358946381429</v>
      </c>
      <c r="G271" s="72">
        <f t="array" ref="G271">SUM(($B$1=(C_A04a!$B$5:$B$1045))*('By region'!$M271=(C_A04a!$C$5:$C$1045))*(C_A04a!H$5:H$1045))+SUM(($C$1=(C_A04a!$B$5:$B$1045))*('By region'!$M271=(C_A04a!$C$5:$C$1045))*(C_A04a!H$5:H$1045))+SUM(($D$1=(C_A04a!$B$5:$B$1045))*('By region'!$M271=(C_A04a!$C$5:$C$1045))*(C_A04a!H$5:H$1045))</f>
        <v>2830.2634850420268</v>
      </c>
      <c r="H271" s="72">
        <f t="array" ref="H271">SUM(($B$1=(C_A04a!$B$5:$B$1045))*('By region'!$M271=(C_A04a!$C$5:$C$1045))*(C_A04a!I$5:I$1045))+SUM(($C$1=(C_A04a!$B$5:$B$1045))*('By region'!$M271=(C_A04a!$C$5:$C$1045))*(C_A04a!I$5:I$1045))+SUM(($D$1=(C_A04a!$B$5:$B$1045))*('By region'!$M271=(C_A04a!$C$5:$C$1045))*(C_A04a!I$5:I$1045))</f>
        <v>2628.1152313802099</v>
      </c>
      <c r="I271" s="72">
        <f t="array" ref="I271">SUM(($B$1=(C_A04a!$B$5:$B$1045))*('By region'!$M271=(C_A04a!$C$5:$C$1045))*(C_A04a!J$5:J$1045))+SUM(($C$1=(C_A04a!$B$5:$B$1045))*('By region'!$M271=(C_A04a!$C$5:$C$1045))*(C_A04a!J$5:J$1045))+SUM(($D$1=(C_A04a!$B$5:$B$1045))*('By region'!$M271=(C_A04a!$C$5:$C$1045))*(C_A04a!J$5:J$1045))</f>
        <v>2425.966977718394</v>
      </c>
      <c r="J271" s="72">
        <f t="array" ref="J271">SUM(($B$1=(C_A04a!$B$5:$B$1045))*('By region'!$M271=(C_A04a!$C$5:$C$1045))*(C_A04a!K$5:K$1045))+SUM(($C$1=(C_A04a!$B$5:$B$1045))*('By region'!$M271=(C_A04a!$C$5:$C$1045))*(C_A04a!K$5:K$1045))+SUM(($D$1=(C_A04a!$B$5:$B$1045))*('By region'!$M271=(C_A04a!$C$5:$C$1045))*(C_A04a!K$5:K$1045))</f>
        <v>2223.8187240565671</v>
      </c>
      <c r="K271" s="72">
        <f t="array" ref="K271">SUM(($B$1=(C_A04a!$B$5:$B$1045))*('By region'!$M271=(C_A04a!$C$5:$C$1045))*(C_A04a!L$5:L$1045))+SUM(($C$1=(C_A04a!$B$5:$B$1045))*('By region'!$M271=(C_A04a!$C$5:$C$1045))*(C_A04a!L$5:L$1045))+SUM(($D$1=(C_A04a!$B$5:$B$1045))*('By region'!$M271=(C_A04a!$C$5:$C$1045))*(C_A04a!L$5:L$1045))</f>
        <v>2021.6704703947501</v>
      </c>
      <c r="L271" s="287"/>
      <c r="M271" s="21" t="s">
        <v>286</v>
      </c>
    </row>
    <row r="272" spans="1:13" x14ac:dyDescent="0.2">
      <c r="B272" t="s">
        <v>242</v>
      </c>
      <c r="C272" s="79">
        <f t="array" ref="C272">SUM(($B$1=(C_A04a!$B$5:$B$1045))*('By region'!$M272=(C_A04a!$C$5:$C$1045))*(C_A04a!D$5:D$1045))+SUM(($C$1=(C_A04a!$B$5:$B$1045))*('By region'!$M272=(C_A04a!$C$5:$C$1045))*(C_A04a!D$5:D$1045))+SUM(($D$1=(C_A04a!$B$5:$B$1045))*('By region'!$M272=(C_A04a!$C$5:$C$1045))*(C_A04a!D$5:D$1045))</f>
        <v>1071.47932841383</v>
      </c>
      <c r="D272" s="79">
        <f t="array" ref="D272">SUM(($B$1=(C_A04a!$B$5:$B$1045))*('By region'!$M272=(C_A04a!$C$5:$C$1045))*(C_A04a!E$5:E$1045))+SUM(($C$1=(C_A04a!$B$5:$B$1045))*('By region'!$M272=(C_A04a!$C$5:$C$1045))*(C_A04a!E$5:E$1045))+SUM(($D$1=(C_A04a!$B$5:$B$1045))*('By region'!$M272=(C_A04a!$C$5:$C$1045))*(C_A04a!E$5:E$1045))</f>
        <v>0</v>
      </c>
      <c r="E272" s="79">
        <f t="array" ref="E272">SUM(($B$1=(C_A04a!$B$5:$B$1045))*('By region'!$M272=(C_A04a!$C$5:$C$1045))*(C_A04a!F$5:F$1045))+SUM(($C$1=(C_A04a!$B$5:$B$1045))*('By region'!$M272=(C_A04a!$C$5:$C$1045))*(C_A04a!F$5:F$1045))+SUM(($D$1=(C_A04a!$B$5:$B$1045))*('By region'!$M272=(C_A04a!$C$5:$C$1045))*(C_A04a!F$5:F$1045))</f>
        <v>266.42917594556297</v>
      </c>
      <c r="F272" s="79">
        <f t="array" ref="F272">SUM(($B$1=(C_A04a!$B$5:$B$1045))*('By region'!$M272=(C_A04a!$C$5:$C$1045))*(C_A04a!G$5:G$1045))+SUM(($C$1=(C_A04a!$B$5:$B$1045))*('By region'!$M272=(C_A04a!$C$5:$C$1045))*(C_A04a!G$5:G$1045))+SUM(($D$1=(C_A04a!$B$5:$B$1045))*('By region'!$M272=(C_A04a!$C$5:$C$1045))*(C_A04a!G$5:G$1045))</f>
        <v>0</v>
      </c>
      <c r="G272" s="79">
        <f t="array" ref="G272">SUM(($B$1=(C_A04a!$B$5:$B$1045))*('By region'!$M272=(C_A04a!$C$5:$C$1045))*(C_A04a!H$5:H$1045))+SUM(($C$1=(C_A04a!$B$5:$B$1045))*('By region'!$M272=(C_A04a!$C$5:$C$1045))*(C_A04a!H$5:H$1045))+SUM(($D$1=(C_A04a!$B$5:$B$1045))*('By region'!$M272=(C_A04a!$C$5:$C$1045))*(C_A04a!H$5:H$1045))</f>
        <v>0</v>
      </c>
      <c r="H272" s="79">
        <f t="array" ref="H272">SUM(($B$1=(C_A04a!$B$5:$B$1045))*('By region'!$M272=(C_A04a!$C$5:$C$1045))*(C_A04a!I$5:I$1045))+SUM(($C$1=(C_A04a!$B$5:$B$1045))*('By region'!$M272=(C_A04a!$C$5:$C$1045))*(C_A04a!I$5:I$1045))+SUM(($D$1=(C_A04a!$B$5:$B$1045))*('By region'!$M272=(C_A04a!$C$5:$C$1045))*(C_A04a!I$5:I$1045))</f>
        <v>0</v>
      </c>
      <c r="I272" s="79">
        <f t="array" ref="I272">SUM(($B$1=(C_A04a!$B$5:$B$1045))*('By region'!$M272=(C_A04a!$C$5:$C$1045))*(C_A04a!J$5:J$1045))+SUM(($C$1=(C_A04a!$B$5:$B$1045))*('By region'!$M272=(C_A04a!$C$5:$C$1045))*(C_A04a!J$5:J$1045))+SUM(($D$1=(C_A04a!$B$5:$B$1045))*('By region'!$M272=(C_A04a!$C$5:$C$1045))*(C_A04a!J$5:J$1045))</f>
        <v>0</v>
      </c>
      <c r="J272" s="79">
        <f t="array" ref="J272">SUM(($B$1=(C_A04a!$B$5:$B$1045))*('By region'!$M272=(C_A04a!$C$5:$C$1045))*(C_A04a!K$5:K$1045))+SUM(($C$1=(C_A04a!$B$5:$B$1045))*('By region'!$M272=(C_A04a!$C$5:$C$1045))*(C_A04a!K$5:K$1045))+SUM(($D$1=(C_A04a!$B$5:$B$1045))*('By region'!$M272=(C_A04a!$C$5:$C$1045))*(C_A04a!K$5:K$1045))</f>
        <v>0</v>
      </c>
      <c r="K272" s="79">
        <f t="array" ref="K272">SUM(($B$1=(C_A04a!$B$5:$B$1045))*('By region'!$M272=(C_A04a!$C$5:$C$1045))*(C_A04a!L$5:L$1045))+SUM(($C$1=(C_A04a!$B$5:$B$1045))*('By region'!$M272=(C_A04a!$C$5:$C$1045))*(C_A04a!L$5:L$1045))+SUM(($D$1=(C_A04a!$B$5:$B$1045))*('By region'!$M272=(C_A04a!$C$5:$C$1045))*(C_A04a!L$5:L$1045))</f>
        <v>0</v>
      </c>
      <c r="L272" s="287"/>
      <c r="M272" s="21" t="s">
        <v>208</v>
      </c>
    </row>
    <row r="273" spans="1:13" x14ac:dyDescent="0.2">
      <c r="B273" t="s">
        <v>240</v>
      </c>
      <c r="C273" s="72">
        <f t="array" ref="C273">SUM(($B$1=(C_A04a!$B$5:$B$1045))*('By region'!$M273=(C_A04a!$C$5:$C$1045))*(C_A04a!D$5:D$1045))+SUM(($C$1=(C_A04a!$B$5:$B$1045))*('By region'!$M273=(C_A04a!$C$5:$C$1045))*(C_A04a!D$5:D$1045))+SUM(($D$1=(C_A04a!$B$5:$B$1045))*('By region'!$M273=(C_A04a!$C$5:$C$1045))*(C_A04a!D$5:D$1045))</f>
        <v>235.281403422935</v>
      </c>
      <c r="D273" s="72">
        <f t="array" ref="D273">SUM(($B$1=(C_A04a!$B$5:$B$1045))*('By region'!$M273=(C_A04a!$C$5:$C$1045))*(C_A04a!E$5:E$1045))+SUM(($C$1=(C_A04a!$B$5:$B$1045))*('By region'!$M273=(C_A04a!$C$5:$C$1045))*(C_A04a!E$5:E$1045))+SUM(($D$1=(C_A04a!$B$5:$B$1045))*('By region'!$M273=(C_A04a!$C$5:$C$1045))*(C_A04a!E$5:E$1045))</f>
        <v>0.6</v>
      </c>
      <c r="E273" s="72">
        <f t="array" ref="E273">SUM(($B$1=(C_A04a!$B$5:$B$1045))*('By region'!$M273=(C_A04a!$C$5:$C$1045))*(C_A04a!F$5:F$1045))+SUM(($C$1=(C_A04a!$B$5:$B$1045))*('By region'!$M273=(C_A04a!$C$5:$C$1045))*(C_A04a!F$5:F$1045))+SUM(($D$1=(C_A04a!$B$5:$B$1045))*('By region'!$M273=(C_A04a!$C$5:$C$1045))*(C_A04a!F$5:F$1045))</f>
        <v>0.6</v>
      </c>
      <c r="F273" s="72">
        <f t="array" ref="F273">SUM(($B$1=(C_A04a!$B$5:$B$1045))*('By region'!$M273=(C_A04a!$C$5:$C$1045))*(C_A04a!G$5:G$1045))+SUM(($C$1=(C_A04a!$B$5:$B$1045))*('By region'!$M273=(C_A04a!$C$5:$C$1045))*(C_A04a!G$5:G$1045))+SUM(($D$1=(C_A04a!$B$5:$B$1045))*('By region'!$M273=(C_A04a!$C$5:$C$1045))*(C_A04a!G$5:G$1045))</f>
        <v>0.6</v>
      </c>
      <c r="G273" s="72">
        <f t="array" ref="G273">SUM(($B$1=(C_A04a!$B$5:$B$1045))*('By region'!$M273=(C_A04a!$C$5:$C$1045))*(C_A04a!H$5:H$1045))+SUM(($C$1=(C_A04a!$B$5:$B$1045))*('By region'!$M273=(C_A04a!$C$5:$C$1045))*(C_A04a!H$5:H$1045))+SUM(($D$1=(C_A04a!$B$5:$B$1045))*('By region'!$M273=(C_A04a!$C$5:$C$1045))*(C_A04a!H$5:H$1045))</f>
        <v>0.6</v>
      </c>
      <c r="H273" s="72">
        <f t="array" ref="H273">SUM(($B$1=(C_A04a!$B$5:$B$1045))*('By region'!$M273=(C_A04a!$C$5:$C$1045))*(C_A04a!I$5:I$1045))+SUM(($C$1=(C_A04a!$B$5:$B$1045))*('By region'!$M273=(C_A04a!$C$5:$C$1045))*(C_A04a!I$5:I$1045))+SUM(($D$1=(C_A04a!$B$5:$B$1045))*('By region'!$M273=(C_A04a!$C$5:$C$1045))*(C_A04a!I$5:I$1045))</f>
        <v>0.6</v>
      </c>
      <c r="I273" s="72">
        <f t="array" ref="I273">SUM(($B$1=(C_A04a!$B$5:$B$1045))*('By region'!$M273=(C_A04a!$C$5:$C$1045))*(C_A04a!J$5:J$1045))+SUM(($C$1=(C_A04a!$B$5:$B$1045))*('By region'!$M273=(C_A04a!$C$5:$C$1045))*(C_A04a!J$5:J$1045))+SUM(($D$1=(C_A04a!$B$5:$B$1045))*('By region'!$M273=(C_A04a!$C$5:$C$1045))*(C_A04a!J$5:J$1045))</f>
        <v>0.6</v>
      </c>
      <c r="J273" s="72">
        <f t="array" ref="J273">SUM(($B$1=(C_A04a!$B$5:$B$1045))*('By region'!$M273=(C_A04a!$C$5:$C$1045))*(C_A04a!K$5:K$1045))+SUM(($C$1=(C_A04a!$B$5:$B$1045))*('By region'!$M273=(C_A04a!$C$5:$C$1045))*(C_A04a!K$5:K$1045))+SUM(($D$1=(C_A04a!$B$5:$B$1045))*('By region'!$M273=(C_A04a!$C$5:$C$1045))*(C_A04a!K$5:K$1045))</f>
        <v>0.6</v>
      </c>
      <c r="K273" s="72">
        <f t="array" ref="K273">SUM(($B$1=(C_A04a!$B$5:$B$1045))*('By region'!$M273=(C_A04a!$C$5:$C$1045))*(C_A04a!L$5:L$1045))+SUM(($C$1=(C_A04a!$B$5:$B$1045))*('By region'!$M273=(C_A04a!$C$5:$C$1045))*(C_A04a!L$5:L$1045))+SUM(($D$1=(C_A04a!$B$5:$B$1045))*('By region'!$M273=(C_A04a!$C$5:$C$1045))*(C_A04a!L$5:L$1045))</f>
        <v>0.6</v>
      </c>
      <c r="L273" s="287"/>
      <c r="M273" s="21" t="s">
        <v>287</v>
      </c>
    </row>
    <row r="274" spans="1:13" x14ac:dyDescent="0.2">
      <c r="B274" t="s">
        <v>210</v>
      </c>
      <c r="C274" s="79">
        <f t="array" ref="C274">SUM(($B$1=(C_A04a!$B$5:$B$1045))*('By region'!$M274=(C_A04a!$C$5:$C$1045))*(C_A04a!D$5:D$1045))+SUM(($C$1=(C_A04a!$B$5:$B$1045))*('By region'!$M274=(C_A04a!$C$5:$C$1045))*(C_A04a!D$5:D$1045))+SUM(($D$1=(C_A04a!$B$5:$B$1045))*('By region'!$M274=(C_A04a!$C$5:$C$1045))*(C_A04a!D$5:D$1045))</f>
        <v>837.13606577195299</v>
      </c>
      <c r="D274" s="79">
        <f t="array" ref="D274">SUM(($B$1=(C_A04a!$B$5:$B$1045))*('By region'!$M274=(C_A04a!$C$5:$C$1045))*(C_A04a!E$5:E$1045))+SUM(($C$1=(C_A04a!$B$5:$B$1045))*('By region'!$M274=(C_A04a!$C$5:$C$1045))*(C_A04a!E$5:E$1045))+SUM(($D$1=(C_A04a!$B$5:$B$1045))*('By region'!$M274=(C_A04a!$C$5:$C$1045))*(C_A04a!E$5:E$1045))</f>
        <v>489.48414556507498</v>
      </c>
      <c r="E274" s="79">
        <f t="array" ref="E274">SUM(($B$1=(C_A04a!$B$5:$B$1045))*('By region'!$M274=(C_A04a!$C$5:$C$1045))*(C_A04a!F$5:F$1045))+SUM(($C$1=(C_A04a!$B$5:$B$1045))*('By region'!$M274=(C_A04a!$C$5:$C$1045))*(C_A04a!F$5:F$1045))+SUM(($D$1=(C_A04a!$B$5:$B$1045))*('By region'!$M274=(C_A04a!$C$5:$C$1045))*(C_A04a!F$5:F$1045))</f>
        <v>515.49473352411201</v>
      </c>
      <c r="F274" s="79">
        <f t="array" ref="F274">SUM(($B$1=(C_A04a!$B$5:$B$1045))*('By region'!$M274=(C_A04a!$C$5:$C$1045))*(C_A04a!G$5:G$1045))+SUM(($C$1=(C_A04a!$B$5:$B$1045))*('By region'!$M274=(C_A04a!$C$5:$C$1045))*(C_A04a!G$5:G$1045))+SUM(($D$1=(C_A04a!$B$5:$B$1045))*('By region'!$M274=(C_A04a!$C$5:$C$1045))*(C_A04a!G$5:G$1045))</f>
        <v>496.23412317635302</v>
      </c>
      <c r="G274" s="79">
        <f t="array" ref="G274">SUM(($B$1=(C_A04a!$B$5:$B$1045))*('By region'!$M274=(C_A04a!$C$5:$C$1045))*(C_A04a!H$5:H$1045))+SUM(($C$1=(C_A04a!$B$5:$B$1045))*('By region'!$M274=(C_A04a!$C$5:$C$1045))*(C_A04a!H$5:H$1045))+SUM(($D$1=(C_A04a!$B$5:$B$1045))*('By region'!$M274=(C_A04a!$C$5:$C$1045))*(C_A04a!H$5:H$1045))</f>
        <v>467.55003120507899</v>
      </c>
      <c r="H274" s="79">
        <f t="array" ref="H274">SUM(($B$1=(C_A04a!$B$5:$B$1045))*('By region'!$M274=(C_A04a!$C$5:$C$1045))*(C_A04a!I$5:I$1045))+SUM(($C$1=(C_A04a!$B$5:$B$1045))*('By region'!$M274=(C_A04a!$C$5:$C$1045))*(C_A04a!I$5:I$1045))+SUM(($D$1=(C_A04a!$B$5:$B$1045))*('By region'!$M274=(C_A04a!$C$5:$C$1045))*(C_A04a!I$5:I$1045))</f>
        <v>469.49018747042402</v>
      </c>
      <c r="I274" s="79">
        <f t="array" ref="I274">SUM(($B$1=(C_A04a!$B$5:$B$1045))*('By region'!$M274=(C_A04a!$C$5:$C$1045))*(C_A04a!J$5:J$1045))+SUM(($C$1=(C_A04a!$B$5:$B$1045))*('By region'!$M274=(C_A04a!$C$5:$C$1045))*(C_A04a!J$5:J$1045))+SUM(($D$1=(C_A04a!$B$5:$B$1045))*('By region'!$M274=(C_A04a!$C$5:$C$1045))*(C_A04a!J$5:J$1045))</f>
        <v>469.66333682984998</v>
      </c>
      <c r="J274" s="79">
        <f t="array" ref="J274">SUM(($B$1=(C_A04a!$B$5:$B$1045))*('By region'!$M274=(C_A04a!$C$5:$C$1045))*(C_A04a!K$5:K$1045))+SUM(($C$1=(C_A04a!$B$5:$B$1045))*('By region'!$M274=(C_A04a!$C$5:$C$1045))*(C_A04a!K$5:K$1045))+SUM(($D$1=(C_A04a!$B$5:$B$1045))*('By region'!$M274=(C_A04a!$C$5:$C$1045))*(C_A04a!K$5:K$1045))</f>
        <v>470.68772872551</v>
      </c>
      <c r="K274" s="79">
        <f t="array" ref="K274">SUM(($B$1=(C_A04a!$B$5:$B$1045))*('By region'!$M274=(C_A04a!$C$5:$C$1045))*(C_A04a!L$5:L$1045))+SUM(($C$1=(C_A04a!$B$5:$B$1045))*('By region'!$M274=(C_A04a!$C$5:$C$1045))*(C_A04a!L$5:L$1045))+SUM(($D$1=(C_A04a!$B$5:$B$1045))*('By region'!$M274=(C_A04a!$C$5:$C$1045))*(C_A04a!L$5:L$1045))</f>
        <v>473.40122914288997</v>
      </c>
      <c r="L274" s="287"/>
      <c r="M274" s="21" t="s">
        <v>288</v>
      </c>
    </row>
    <row r="275" spans="1:13" x14ac:dyDescent="0.2">
      <c r="B275" t="s">
        <v>452</v>
      </c>
      <c r="C275" s="72">
        <f t="array" ref="C275">SUM(($B$1=(C_A04a!$B$5:$B$1045))*('By region'!$M275=(C_A04a!$C$5:$C$1045))*(C_A04a!D$5:D$1045))+SUM(($C$1=(C_A04a!$B$5:$B$1045))*('By region'!$M275=(C_A04a!$C$5:$C$1045))*(C_A04a!D$5:D$1045))+SUM(($D$1=(C_A04a!$B$5:$B$1045))*('By region'!$M275=(C_A04a!$C$5:$C$1045))*(C_A04a!D$5:D$1045))</f>
        <v>493.93602919199901</v>
      </c>
      <c r="D275" s="72">
        <f t="array" ref="D275">SUM(($B$1=(C_A04a!$B$5:$B$1045))*('By region'!$M275=(C_A04a!$C$5:$C$1045))*(C_A04a!E$5:E$1045))+SUM(($C$1=(C_A04a!$B$5:$B$1045))*('By region'!$M275=(C_A04a!$C$5:$C$1045))*(C_A04a!E$5:E$1045))+SUM(($D$1=(C_A04a!$B$5:$B$1045))*('By region'!$M275=(C_A04a!$C$5:$C$1045))*(C_A04a!E$5:E$1045))</f>
        <v>0.6</v>
      </c>
      <c r="E275" s="72">
        <f t="array" ref="E275">SUM(($B$1=(C_A04a!$B$5:$B$1045))*('By region'!$M275=(C_A04a!$C$5:$C$1045))*(C_A04a!F$5:F$1045))+SUM(($C$1=(C_A04a!$B$5:$B$1045))*('By region'!$M275=(C_A04a!$C$5:$C$1045))*(C_A04a!F$5:F$1045))+SUM(($D$1=(C_A04a!$B$5:$B$1045))*('By region'!$M275=(C_A04a!$C$5:$C$1045))*(C_A04a!F$5:F$1045))</f>
        <v>0.6</v>
      </c>
      <c r="F275" s="72">
        <f t="array" ref="F275">SUM(($B$1=(C_A04a!$B$5:$B$1045))*('By region'!$M275=(C_A04a!$C$5:$C$1045))*(C_A04a!G$5:G$1045))+SUM(($C$1=(C_A04a!$B$5:$B$1045))*('By region'!$M275=(C_A04a!$C$5:$C$1045))*(C_A04a!G$5:G$1045))+SUM(($D$1=(C_A04a!$B$5:$B$1045))*('By region'!$M275=(C_A04a!$C$5:$C$1045))*(C_A04a!G$5:G$1045))</f>
        <v>0.6</v>
      </c>
      <c r="G275" s="72">
        <f t="array" ref="G275">SUM(($B$1=(C_A04a!$B$5:$B$1045))*('By region'!$M275=(C_A04a!$C$5:$C$1045))*(C_A04a!H$5:H$1045))+SUM(($C$1=(C_A04a!$B$5:$B$1045))*('By region'!$M275=(C_A04a!$C$5:$C$1045))*(C_A04a!H$5:H$1045))+SUM(($D$1=(C_A04a!$B$5:$B$1045))*('By region'!$M275=(C_A04a!$C$5:$C$1045))*(C_A04a!H$5:H$1045))</f>
        <v>0.6</v>
      </c>
      <c r="H275" s="72">
        <f t="array" ref="H275">SUM(($B$1=(C_A04a!$B$5:$B$1045))*('By region'!$M275=(C_A04a!$C$5:$C$1045))*(C_A04a!I$5:I$1045))+SUM(($C$1=(C_A04a!$B$5:$B$1045))*('By region'!$M275=(C_A04a!$C$5:$C$1045))*(C_A04a!I$5:I$1045))+SUM(($D$1=(C_A04a!$B$5:$B$1045))*('By region'!$M275=(C_A04a!$C$5:$C$1045))*(C_A04a!I$5:I$1045))</f>
        <v>0.6</v>
      </c>
      <c r="I275" s="72">
        <f t="array" ref="I275">SUM(($B$1=(C_A04a!$B$5:$B$1045))*('By region'!$M275=(C_A04a!$C$5:$C$1045))*(C_A04a!J$5:J$1045))+SUM(($C$1=(C_A04a!$B$5:$B$1045))*('By region'!$M275=(C_A04a!$C$5:$C$1045))*(C_A04a!J$5:J$1045))+SUM(($D$1=(C_A04a!$B$5:$B$1045))*('By region'!$M275=(C_A04a!$C$5:$C$1045))*(C_A04a!J$5:J$1045))</f>
        <v>0.6</v>
      </c>
      <c r="J275" s="72">
        <f t="array" ref="J275">SUM(($B$1=(C_A04a!$B$5:$B$1045))*('By region'!$M275=(C_A04a!$C$5:$C$1045))*(C_A04a!K$5:K$1045))+SUM(($C$1=(C_A04a!$B$5:$B$1045))*('By region'!$M275=(C_A04a!$C$5:$C$1045))*(C_A04a!K$5:K$1045))+SUM(($D$1=(C_A04a!$B$5:$B$1045))*('By region'!$M275=(C_A04a!$C$5:$C$1045))*(C_A04a!K$5:K$1045))</f>
        <v>0.6</v>
      </c>
      <c r="K275" s="72">
        <f t="array" ref="K275">SUM(($B$1=(C_A04a!$B$5:$B$1045))*('By region'!$M275=(C_A04a!$C$5:$C$1045))*(C_A04a!L$5:L$1045))+SUM(($C$1=(C_A04a!$B$5:$B$1045))*('By region'!$M275=(C_A04a!$C$5:$C$1045))*(C_A04a!L$5:L$1045))+SUM(($D$1=(C_A04a!$B$5:$B$1045))*('By region'!$M275=(C_A04a!$C$5:$C$1045))*(C_A04a!L$5:L$1045))</f>
        <v>32.751328298448001</v>
      </c>
      <c r="L275" s="287"/>
      <c r="M275" s="21" t="s">
        <v>209</v>
      </c>
    </row>
    <row r="276" spans="1:13" x14ac:dyDescent="0.2">
      <c r="B276" s="109" t="s">
        <v>10</v>
      </c>
      <c r="C276" s="110">
        <f t="shared" ref="C276:K276" si="48">SUM(C261:C275)</f>
        <v>6590.3126125478339</v>
      </c>
      <c r="D276" s="110">
        <f t="shared" si="48"/>
        <v>6203.3895584725642</v>
      </c>
      <c r="E276" s="110">
        <f t="shared" si="48"/>
        <v>6033.6199898881823</v>
      </c>
      <c r="F276" s="110">
        <f t="shared" si="48"/>
        <v>4550.4718836537104</v>
      </c>
      <c r="G276" s="110">
        <f t="shared" si="48"/>
        <v>5299.780842871889</v>
      </c>
      <c r="H276" s="110">
        <f t="shared" si="48"/>
        <v>6226.8081294830818</v>
      </c>
      <c r="I276" s="110">
        <f t="shared" si="48"/>
        <v>5645.0983930547836</v>
      </c>
      <c r="J276" s="110">
        <f t="shared" si="48"/>
        <v>5694.0910870460666</v>
      </c>
      <c r="K276" s="110">
        <f t="shared" si="48"/>
        <v>5836.0445804380597</v>
      </c>
      <c r="L276" s="183"/>
      <c r="M276" s="23"/>
    </row>
    <row r="277" spans="1:13" x14ac:dyDescent="0.2">
      <c r="L277" s="14"/>
    </row>
    <row r="278" spans="1:13" x14ac:dyDescent="0.2">
      <c r="L278" s="14"/>
    </row>
    <row r="279" spans="1:13" x14ac:dyDescent="0.2">
      <c r="A279" t="s">
        <v>540</v>
      </c>
      <c r="B279" s="276" t="s">
        <v>289</v>
      </c>
      <c r="L279" s="14"/>
    </row>
    <row r="280" spans="1:13" x14ac:dyDescent="0.2">
      <c r="B280" s="276" t="s">
        <v>43</v>
      </c>
      <c r="L280" s="14"/>
    </row>
    <row r="281" spans="1:13" x14ac:dyDescent="0.2">
      <c r="L281" s="14"/>
    </row>
    <row r="282" spans="1:13" ht="16" thickBot="1" x14ac:dyDescent="0.25">
      <c r="B282" s="66"/>
      <c r="C282" s="263">
        <v>2010</v>
      </c>
      <c r="D282" s="263">
        <v>2015</v>
      </c>
      <c r="E282" s="263">
        <v>2020</v>
      </c>
      <c r="F282" s="263">
        <v>2025</v>
      </c>
      <c r="G282" s="263">
        <v>2030</v>
      </c>
      <c r="H282" s="263">
        <v>2035</v>
      </c>
      <c r="I282" s="263">
        <v>2040</v>
      </c>
      <c r="J282" s="263">
        <v>2045</v>
      </c>
      <c r="K282" s="263">
        <v>2050</v>
      </c>
      <c r="L282" s="294"/>
    </row>
    <row r="283" spans="1:13" x14ac:dyDescent="0.2">
      <c r="B283" t="s">
        <v>444</v>
      </c>
      <c r="C283" s="72">
        <f t="array" ref="C283">SUM(($B$1=(C_A04b!$B$5:$B$1073))*('By region'!$M283=(C_A04b!$C$5:$C$1073))*(C_A04b!D$5:D$1073))+SUM(($C$1=(C_A04b!$B$5:$B$1073))*('By region'!$M283=(C_A04b!$C$5:$C$1073))*(C_A04b!D$5:D$1073))+SUM(($D$1=(C_A04b!$B$5:$B$1073))*('By region'!$M283=(C_A04b!$C$5:$C$1073))*(C_A04b!D$5:D$1073))</f>
        <v>0</v>
      </c>
      <c r="D283" s="72">
        <f t="array" ref="D283">SUM(($B$1=(C_A04b!$B$5:$B$1073))*('By region'!$M283=(C_A04b!$C$5:$C$1073))*(C_A04b!E$5:E$1073))+SUM(($C$1=(C_A04b!$B$5:$B$1073))*('By region'!$M283=(C_A04b!$C$5:$C$1073))*(C_A04b!E$5:E$1073))+SUM(($D$1=(C_A04b!$B$5:$B$1073))*('By region'!$M283=(C_A04b!$C$5:$C$1073))*(C_A04b!E$5:E$1073))</f>
        <v>9.6232648339200004</v>
      </c>
      <c r="E283" s="72">
        <f t="array" ref="E283">SUM(($B$1=(C_A04b!$B$5:$B$1073))*('By region'!$M283=(C_A04b!$C$5:$C$1073))*(C_A04b!F$5:F$1073))+SUM(($C$1=(C_A04b!$B$5:$B$1073))*('By region'!$M283=(C_A04b!$C$5:$C$1073))*(C_A04b!F$5:F$1073))+SUM(($D$1=(C_A04b!$B$5:$B$1073))*('By region'!$M283=(C_A04b!$C$5:$C$1073))*(C_A04b!F$5:F$1073))</f>
        <v>0</v>
      </c>
      <c r="F283" s="72">
        <f t="array" ref="F283">SUM(($B$1=(C_A04b!$B$5:$B$1073))*('By region'!$M283=(C_A04b!$C$5:$C$1073))*(C_A04b!G$5:G$1073))+SUM(($C$1=(C_A04b!$B$5:$B$1073))*('By region'!$M283=(C_A04b!$C$5:$C$1073))*(C_A04b!G$5:G$1073))+SUM(($D$1=(C_A04b!$B$5:$B$1073))*('By region'!$M283=(C_A04b!$C$5:$C$1073))*(C_A04b!G$5:G$1073))</f>
        <v>0</v>
      </c>
      <c r="G283" s="72">
        <f t="array" ref="G283">SUM(($B$1=(C_A04b!$B$5:$B$1073))*('By region'!$M283=(C_A04b!$C$5:$C$1073))*(C_A04b!H$5:H$1073))+SUM(($C$1=(C_A04b!$B$5:$B$1073))*('By region'!$M283=(C_A04b!$C$5:$C$1073))*(C_A04b!H$5:H$1073))+SUM(($D$1=(C_A04b!$B$5:$B$1073))*('By region'!$M283=(C_A04b!$C$5:$C$1073))*(C_A04b!H$5:H$1073))</f>
        <v>34.071783097252002</v>
      </c>
      <c r="H283" s="72">
        <f t="array" ref="H283">SUM(($B$1=(C_A04b!$B$5:$B$1073))*('By region'!$M283=(C_A04b!$C$5:$C$1073))*(C_A04b!I$5:I$1073))+SUM(($C$1=(C_A04b!$B$5:$B$1073))*('By region'!$M283=(C_A04b!$C$5:$C$1073))*(C_A04b!I$5:I$1073))+SUM(($D$1=(C_A04b!$B$5:$B$1073))*('By region'!$M283=(C_A04b!$C$5:$C$1073))*(C_A04b!I$5:I$1073))</f>
        <v>24.429095129755002</v>
      </c>
      <c r="I283" s="72">
        <f t="array" ref="I283">SUM(($B$1=(C_A04b!$B$5:$B$1073))*('By region'!$M283=(C_A04b!$C$5:$C$1073))*(C_A04b!J$5:J$1073))+SUM(($C$1=(C_A04b!$B$5:$B$1073))*('By region'!$M283=(C_A04b!$C$5:$C$1073))*(C_A04b!J$5:J$1073))+SUM(($D$1=(C_A04b!$B$5:$B$1073))*('By region'!$M283=(C_A04b!$C$5:$C$1073))*(C_A04b!J$5:J$1073))</f>
        <v>73.785772530814</v>
      </c>
      <c r="J283" s="72">
        <f t="array" ref="J283">SUM(($B$1=(C_A04b!$B$5:$B$1073))*('By region'!$M283=(C_A04b!$C$5:$C$1073))*(C_A04b!K$5:K$1073))+SUM(($C$1=(C_A04b!$B$5:$B$1073))*('By region'!$M283=(C_A04b!$C$5:$C$1073))*(C_A04b!K$5:K$1073))+SUM(($D$1=(C_A04b!$B$5:$B$1073))*('By region'!$M283=(C_A04b!$C$5:$C$1073))*(C_A04b!K$5:K$1073))</f>
        <v>0</v>
      </c>
      <c r="K283" s="72">
        <f t="array" ref="K283">SUM(($B$1=(C_A04b!$B$5:$B$1073))*('By region'!$M283=(C_A04b!$C$5:$C$1073))*(C_A04b!L$5:L$1073))+SUM(($C$1=(C_A04b!$B$5:$B$1073))*('By region'!$M283=(C_A04b!$C$5:$C$1073))*(C_A04b!L$5:L$1073))+SUM(($D$1=(C_A04b!$B$5:$B$1073))*('By region'!$M283=(C_A04b!$C$5:$C$1073))*(C_A04b!L$5:L$1073))</f>
        <v>0</v>
      </c>
      <c r="L283" s="287"/>
      <c r="M283" s="21" t="s">
        <v>280</v>
      </c>
    </row>
    <row r="284" spans="1:13" x14ac:dyDescent="0.2">
      <c r="B284" t="s">
        <v>453</v>
      </c>
      <c r="C284" s="79">
        <f t="array" ref="C284">SUM(($B$1=(C_A04b!$B$5:$B$1073))*('By region'!$M284=(C_A04b!$C$5:$C$1073))*(C_A04b!D$5:D$1073))+SUM(($C$1=(C_A04b!$B$5:$B$1073))*('By region'!$M284=(C_A04b!$C$5:$C$1073))*(C_A04b!D$5:D$1073))+SUM(($D$1=(C_A04b!$B$5:$B$1073))*('By region'!$M284=(C_A04b!$C$5:$C$1073))*(C_A04b!D$5:D$1073))</f>
        <v>0</v>
      </c>
      <c r="D284" s="79">
        <f t="array" ref="D284">SUM(($B$1=(C_A04b!$B$5:$B$1073))*('By region'!$M284=(C_A04b!$C$5:$C$1073))*(C_A04b!E$5:E$1073))+SUM(($C$1=(C_A04b!$B$5:$B$1073))*('By region'!$M284=(C_A04b!$C$5:$C$1073))*(C_A04b!E$5:E$1073))+SUM(($D$1=(C_A04b!$B$5:$B$1073))*('By region'!$M284=(C_A04b!$C$5:$C$1073))*(C_A04b!E$5:E$1073))</f>
        <v>0</v>
      </c>
      <c r="E284" s="79">
        <f t="array" ref="E284">SUM(($B$1=(C_A04b!$B$5:$B$1073))*('By region'!$M284=(C_A04b!$C$5:$C$1073))*(C_A04b!F$5:F$1073))+SUM(($C$1=(C_A04b!$B$5:$B$1073))*('By region'!$M284=(C_A04b!$C$5:$C$1073))*(C_A04b!F$5:F$1073))+SUM(($D$1=(C_A04b!$B$5:$B$1073))*('By region'!$M284=(C_A04b!$C$5:$C$1073))*(C_A04b!F$5:F$1073))</f>
        <v>36.459786534073999</v>
      </c>
      <c r="F284" s="79">
        <f t="array" ref="F284">SUM(($B$1=(C_A04b!$B$5:$B$1073))*('By region'!$M284=(C_A04b!$C$5:$C$1073))*(C_A04b!G$5:G$1073))+SUM(($C$1=(C_A04b!$B$5:$B$1073))*('By region'!$M284=(C_A04b!$C$5:$C$1073))*(C_A04b!G$5:G$1073))+SUM(($D$1=(C_A04b!$B$5:$B$1073))*('By region'!$M284=(C_A04b!$C$5:$C$1073))*(C_A04b!G$5:G$1073))</f>
        <v>75.104317161268995</v>
      </c>
      <c r="G284" s="79">
        <f t="array" ref="G284">SUM(($B$1=(C_A04b!$B$5:$B$1073))*('By region'!$M284=(C_A04b!$C$5:$C$1073))*(C_A04b!H$5:H$1073))+SUM(($C$1=(C_A04b!$B$5:$B$1073))*('By region'!$M284=(C_A04b!$C$5:$C$1073))*(C_A04b!H$5:H$1073))+SUM(($D$1=(C_A04b!$B$5:$B$1073))*('By region'!$M284=(C_A04b!$C$5:$C$1073))*(C_A04b!H$5:H$1073))</f>
        <v>68.572971467909994</v>
      </c>
      <c r="H284" s="79">
        <f t="array" ref="H284">SUM(($B$1=(C_A04b!$B$5:$B$1073))*('By region'!$M284=(C_A04b!$C$5:$C$1073))*(C_A04b!I$5:I$1073))+SUM(($C$1=(C_A04b!$B$5:$B$1073))*('By region'!$M284=(C_A04b!$C$5:$C$1073))*(C_A04b!I$5:I$1073))+SUM(($D$1=(C_A04b!$B$5:$B$1073))*('By region'!$M284=(C_A04b!$C$5:$C$1073))*(C_A04b!I$5:I$1073))</f>
        <v>126.948173942312</v>
      </c>
      <c r="I284" s="79">
        <f t="array" ref="I284">SUM(($B$1=(C_A04b!$B$5:$B$1073))*('By region'!$M284=(C_A04b!$C$5:$C$1073))*(C_A04b!J$5:J$1073))+SUM(($C$1=(C_A04b!$B$5:$B$1073))*('By region'!$M284=(C_A04b!$C$5:$C$1073))*(C_A04b!J$5:J$1073))+SUM(($D$1=(C_A04b!$B$5:$B$1073))*('By region'!$M284=(C_A04b!$C$5:$C$1073))*(C_A04b!J$5:J$1073))</f>
        <v>143.315681509721</v>
      </c>
      <c r="J284" s="79">
        <f t="array" ref="J284">SUM(($B$1=(C_A04b!$B$5:$B$1073))*('By region'!$M284=(C_A04b!$C$5:$C$1073))*(C_A04b!K$5:K$1073))+SUM(($C$1=(C_A04b!$B$5:$B$1073))*('By region'!$M284=(C_A04b!$C$5:$C$1073))*(C_A04b!K$5:K$1073))+SUM(($D$1=(C_A04b!$B$5:$B$1073))*('By region'!$M284=(C_A04b!$C$5:$C$1073))*(C_A04b!K$5:K$1073))</f>
        <v>0</v>
      </c>
      <c r="K284" s="79">
        <f t="array" ref="K284">SUM(($B$1=(C_A04b!$B$5:$B$1073))*('By region'!$M284=(C_A04b!$C$5:$C$1073))*(C_A04b!L$5:L$1073))+SUM(($C$1=(C_A04b!$B$5:$B$1073))*('By region'!$M284=(C_A04b!$C$5:$C$1073))*(C_A04b!L$5:L$1073))+SUM(($D$1=(C_A04b!$B$5:$B$1073))*('By region'!$M284=(C_A04b!$C$5:$C$1073))*(C_A04b!L$5:L$1073))</f>
        <v>0</v>
      </c>
      <c r="L284" s="287"/>
      <c r="M284" s="21" t="s">
        <v>281</v>
      </c>
    </row>
    <row r="285" spans="1:13" x14ac:dyDescent="0.2">
      <c r="B285" t="s">
        <v>370</v>
      </c>
      <c r="C285" s="72">
        <f t="array" ref="C285">SUM(($B$1=(C_A04b!$B$5:$B$1073))*('By region'!$M285=(C_A04b!$C$5:$C$1073))*(C_A04b!D$5:D$1073))+SUM(($C$1=(C_A04b!$B$5:$B$1073))*('By region'!$M285=(C_A04b!$C$5:$C$1073))*(C_A04b!D$5:D$1073))+SUM(($D$1=(C_A04b!$B$5:$B$1073))*('By region'!$M285=(C_A04b!$C$5:$C$1073))*(C_A04b!D$5:D$1073))</f>
        <v>0</v>
      </c>
      <c r="D285" s="72">
        <f t="array" ref="D285">SUM(($B$1=(C_A04b!$B$5:$B$1073))*('By region'!$M285=(C_A04b!$C$5:$C$1073))*(C_A04b!E$5:E$1073))+SUM(($C$1=(C_A04b!$B$5:$B$1073))*('By region'!$M285=(C_A04b!$C$5:$C$1073))*(C_A04b!E$5:E$1073))+SUM(($D$1=(C_A04b!$B$5:$B$1073))*('By region'!$M285=(C_A04b!$C$5:$C$1073))*(C_A04b!E$5:E$1073))</f>
        <v>0</v>
      </c>
      <c r="E285" s="72">
        <f t="array" ref="E285">SUM(($B$1=(C_A04b!$B$5:$B$1073))*('By region'!$M285=(C_A04b!$C$5:$C$1073))*(C_A04b!F$5:F$1073))+SUM(($C$1=(C_A04b!$B$5:$B$1073))*('By region'!$M285=(C_A04b!$C$5:$C$1073))*(C_A04b!F$5:F$1073))+SUM(($D$1=(C_A04b!$B$5:$B$1073))*('By region'!$M285=(C_A04b!$C$5:$C$1073))*(C_A04b!F$5:F$1073))</f>
        <v>0</v>
      </c>
      <c r="F285" s="72">
        <f t="array" ref="F285">SUM(($B$1=(C_A04b!$B$5:$B$1073))*('By region'!$M285=(C_A04b!$C$5:$C$1073))*(C_A04b!G$5:G$1073))+SUM(($C$1=(C_A04b!$B$5:$B$1073))*('By region'!$M285=(C_A04b!$C$5:$C$1073))*(C_A04b!G$5:G$1073))+SUM(($D$1=(C_A04b!$B$5:$B$1073))*('By region'!$M285=(C_A04b!$C$5:$C$1073))*(C_A04b!G$5:G$1073))</f>
        <v>0</v>
      </c>
      <c r="G285" s="72">
        <f t="array" ref="G285">SUM(($B$1=(C_A04b!$B$5:$B$1073))*('By region'!$M285=(C_A04b!$C$5:$C$1073))*(C_A04b!H$5:H$1073))+SUM(($C$1=(C_A04b!$B$5:$B$1073))*('By region'!$M285=(C_A04b!$C$5:$C$1073))*(C_A04b!H$5:H$1073))+SUM(($D$1=(C_A04b!$B$5:$B$1073))*('By region'!$M285=(C_A04b!$C$5:$C$1073))*(C_A04b!H$5:H$1073))</f>
        <v>0</v>
      </c>
      <c r="H285" s="72">
        <f t="array" ref="H285">SUM(($B$1=(C_A04b!$B$5:$B$1073))*('By region'!$M285=(C_A04b!$C$5:$C$1073))*(C_A04b!I$5:I$1073))+SUM(($C$1=(C_A04b!$B$5:$B$1073))*('By region'!$M285=(C_A04b!$C$5:$C$1073))*(C_A04b!I$5:I$1073))+SUM(($D$1=(C_A04b!$B$5:$B$1073))*('By region'!$M285=(C_A04b!$C$5:$C$1073))*(C_A04b!I$5:I$1073))</f>
        <v>0</v>
      </c>
      <c r="I285" s="72">
        <f t="array" ref="I285">SUM(($B$1=(C_A04b!$B$5:$B$1073))*('By region'!$M285=(C_A04b!$C$5:$C$1073))*(C_A04b!J$5:J$1073))+SUM(($C$1=(C_A04b!$B$5:$B$1073))*('By region'!$M285=(C_A04b!$C$5:$C$1073))*(C_A04b!J$5:J$1073))+SUM(($D$1=(C_A04b!$B$5:$B$1073))*('By region'!$M285=(C_A04b!$C$5:$C$1073))*(C_A04b!J$5:J$1073))</f>
        <v>0</v>
      </c>
      <c r="J285" s="72">
        <f t="array" ref="J285">SUM(($B$1=(C_A04b!$B$5:$B$1073))*('By region'!$M285=(C_A04b!$C$5:$C$1073))*(C_A04b!K$5:K$1073))+SUM(($C$1=(C_A04b!$B$5:$B$1073))*('By region'!$M285=(C_A04b!$C$5:$C$1073))*(C_A04b!K$5:K$1073))+SUM(($D$1=(C_A04b!$B$5:$B$1073))*('By region'!$M285=(C_A04b!$C$5:$C$1073))*(C_A04b!K$5:K$1073))</f>
        <v>0</v>
      </c>
      <c r="K285" s="72">
        <f t="array" ref="K285">SUM(($B$1=(C_A04b!$B$5:$B$1073))*('By region'!$M285=(C_A04b!$C$5:$C$1073))*(C_A04b!L$5:L$1073))+SUM(($C$1=(C_A04b!$B$5:$B$1073))*('By region'!$M285=(C_A04b!$C$5:$C$1073))*(C_A04b!L$5:L$1073))+SUM(($D$1=(C_A04b!$B$5:$B$1073))*('By region'!$M285=(C_A04b!$C$5:$C$1073))*(C_A04b!L$5:L$1073))</f>
        <v>0</v>
      </c>
      <c r="L285" s="287"/>
      <c r="M285" s="21" t="s">
        <v>362</v>
      </c>
    </row>
    <row r="286" spans="1:13" x14ac:dyDescent="0.2">
      <c r="B286" t="s">
        <v>446</v>
      </c>
      <c r="C286" s="79">
        <f t="array" ref="C286">SUM(($B$1=(C_A04b!$B$5:$B$1073))*('By region'!$M286=(C_A04b!$C$5:$C$1073))*(C_A04b!D$5:D$1073))+SUM(($C$1=(C_A04b!$B$5:$B$1073))*('By region'!$M286=(C_A04b!$C$5:$C$1073))*(C_A04b!D$5:D$1073))+SUM(($D$1=(C_A04b!$B$5:$B$1073))*('By region'!$M286=(C_A04b!$C$5:$C$1073))*(C_A04b!D$5:D$1073))</f>
        <v>0</v>
      </c>
      <c r="D286" s="79">
        <f t="array" ref="D286">SUM(($B$1=(C_A04b!$B$5:$B$1073))*('By region'!$M286=(C_A04b!$C$5:$C$1073))*(C_A04b!E$5:E$1073))+SUM(($C$1=(C_A04b!$B$5:$B$1073))*('By region'!$M286=(C_A04b!$C$5:$C$1073))*(C_A04b!E$5:E$1073))+SUM(($D$1=(C_A04b!$B$5:$B$1073))*('By region'!$M286=(C_A04b!$C$5:$C$1073))*(C_A04b!E$5:E$1073))</f>
        <v>0</v>
      </c>
      <c r="E286" s="79">
        <f t="array" ref="E286">SUM(($B$1=(C_A04b!$B$5:$B$1073))*('By region'!$M286=(C_A04b!$C$5:$C$1073))*(C_A04b!F$5:F$1073))+SUM(($C$1=(C_A04b!$B$5:$B$1073))*('By region'!$M286=(C_A04b!$C$5:$C$1073))*(C_A04b!F$5:F$1073))+SUM(($D$1=(C_A04b!$B$5:$B$1073))*('By region'!$M286=(C_A04b!$C$5:$C$1073))*(C_A04b!F$5:F$1073))</f>
        <v>0</v>
      </c>
      <c r="F286" s="79">
        <f t="array" ref="F286">SUM(($B$1=(C_A04b!$B$5:$B$1073))*('By region'!$M286=(C_A04b!$C$5:$C$1073))*(C_A04b!G$5:G$1073))+SUM(($C$1=(C_A04b!$B$5:$B$1073))*('By region'!$M286=(C_A04b!$C$5:$C$1073))*(C_A04b!G$5:G$1073))+SUM(($D$1=(C_A04b!$B$5:$B$1073))*('By region'!$M286=(C_A04b!$C$5:$C$1073))*(C_A04b!G$5:G$1073))</f>
        <v>0</v>
      </c>
      <c r="G286" s="79">
        <f t="array" ref="G286">SUM(($B$1=(C_A04b!$B$5:$B$1073))*('By region'!$M286=(C_A04b!$C$5:$C$1073))*(C_A04b!H$5:H$1073))+SUM(($C$1=(C_A04b!$B$5:$B$1073))*('By region'!$M286=(C_A04b!$C$5:$C$1073))*(C_A04b!H$5:H$1073))+SUM(($D$1=(C_A04b!$B$5:$B$1073))*('By region'!$M286=(C_A04b!$C$5:$C$1073))*(C_A04b!H$5:H$1073))</f>
        <v>0</v>
      </c>
      <c r="H286" s="79">
        <f t="array" ref="H286">SUM(($B$1=(C_A04b!$B$5:$B$1073))*('By region'!$M286=(C_A04b!$C$5:$C$1073))*(C_A04b!I$5:I$1073))+SUM(($C$1=(C_A04b!$B$5:$B$1073))*('By region'!$M286=(C_A04b!$C$5:$C$1073))*(C_A04b!I$5:I$1073))+SUM(($D$1=(C_A04b!$B$5:$B$1073))*('By region'!$M286=(C_A04b!$C$5:$C$1073))*(C_A04b!I$5:I$1073))</f>
        <v>0</v>
      </c>
      <c r="I286" s="79">
        <f t="array" ref="I286">SUM(($B$1=(C_A04b!$B$5:$B$1073))*('By region'!$M286=(C_A04b!$C$5:$C$1073))*(C_A04b!J$5:J$1073))+SUM(($C$1=(C_A04b!$B$5:$B$1073))*('By region'!$M286=(C_A04b!$C$5:$C$1073))*(C_A04b!J$5:J$1073))+SUM(($D$1=(C_A04b!$B$5:$B$1073))*('By region'!$M286=(C_A04b!$C$5:$C$1073))*(C_A04b!J$5:J$1073))</f>
        <v>0</v>
      </c>
      <c r="J286" s="79">
        <f t="array" ref="J286">SUM(($B$1=(C_A04b!$B$5:$B$1073))*('By region'!$M286=(C_A04b!$C$5:$C$1073))*(C_A04b!K$5:K$1073))+SUM(($C$1=(C_A04b!$B$5:$B$1073))*('By region'!$M286=(C_A04b!$C$5:$C$1073))*(C_A04b!K$5:K$1073))+SUM(($D$1=(C_A04b!$B$5:$B$1073))*('By region'!$M286=(C_A04b!$C$5:$C$1073))*(C_A04b!K$5:K$1073))</f>
        <v>0</v>
      </c>
      <c r="K286" s="79">
        <f t="array" ref="K286">SUM(($B$1=(C_A04b!$B$5:$B$1073))*('By region'!$M286=(C_A04b!$C$5:$C$1073))*(C_A04b!L$5:L$1073))+SUM(($C$1=(C_A04b!$B$5:$B$1073))*('By region'!$M286=(C_A04b!$C$5:$C$1073))*(C_A04b!L$5:L$1073))+SUM(($D$1=(C_A04b!$B$5:$B$1073))*('By region'!$M286=(C_A04b!$C$5:$C$1073))*(C_A04b!L$5:L$1073))</f>
        <v>0</v>
      </c>
      <c r="L286" s="287"/>
      <c r="M286" s="21" t="s">
        <v>365</v>
      </c>
    </row>
    <row r="287" spans="1:13" x14ac:dyDescent="0.2">
      <c r="B287" t="s">
        <v>447</v>
      </c>
      <c r="C287" s="72">
        <f t="array" ref="C287">SUM(($B$1=(C_A04b!$B$5:$B$1073))*('By region'!$M287=(C_A04b!$C$5:$C$1073))*(C_A04b!D$5:D$1073))+SUM(($C$1=(C_A04b!$B$5:$B$1073))*('By region'!$M287=(C_A04b!$C$5:$C$1073))*(C_A04b!D$5:D$1073))+SUM(($D$1=(C_A04b!$B$5:$B$1073))*('By region'!$M287=(C_A04b!$C$5:$C$1073))*(C_A04b!D$5:D$1073))</f>
        <v>0</v>
      </c>
      <c r="D287" s="72">
        <f t="array" ref="D287">SUM(($B$1=(C_A04b!$B$5:$B$1073))*('By region'!$M287=(C_A04b!$C$5:$C$1073))*(C_A04b!E$5:E$1073))+SUM(($C$1=(C_A04b!$B$5:$B$1073))*('By region'!$M287=(C_A04b!$C$5:$C$1073))*(C_A04b!E$5:E$1073))+SUM(($D$1=(C_A04b!$B$5:$B$1073))*('By region'!$M287=(C_A04b!$C$5:$C$1073))*(C_A04b!E$5:E$1073))</f>
        <v>0</v>
      </c>
      <c r="E287" s="72">
        <f t="array" ref="E287">SUM(($B$1=(C_A04b!$B$5:$B$1073))*('By region'!$M287=(C_A04b!$C$5:$C$1073))*(C_A04b!F$5:F$1073))+SUM(($C$1=(C_A04b!$B$5:$B$1073))*('By region'!$M287=(C_A04b!$C$5:$C$1073))*(C_A04b!F$5:F$1073))+SUM(($D$1=(C_A04b!$B$5:$B$1073))*('By region'!$M287=(C_A04b!$C$5:$C$1073))*(C_A04b!F$5:F$1073))</f>
        <v>0</v>
      </c>
      <c r="F287" s="72">
        <f t="array" ref="F287">SUM(($B$1=(C_A04b!$B$5:$B$1073))*('By region'!$M287=(C_A04b!$C$5:$C$1073))*(C_A04b!G$5:G$1073))+SUM(($C$1=(C_A04b!$B$5:$B$1073))*('By region'!$M287=(C_A04b!$C$5:$C$1073))*(C_A04b!G$5:G$1073))+SUM(($D$1=(C_A04b!$B$5:$B$1073))*('By region'!$M287=(C_A04b!$C$5:$C$1073))*(C_A04b!G$5:G$1073))</f>
        <v>0</v>
      </c>
      <c r="G287" s="72">
        <f t="array" ref="G287">SUM(($B$1=(C_A04b!$B$5:$B$1073))*('By region'!$M287=(C_A04b!$C$5:$C$1073))*(C_A04b!H$5:H$1073))+SUM(($C$1=(C_A04b!$B$5:$B$1073))*('By region'!$M287=(C_A04b!$C$5:$C$1073))*(C_A04b!H$5:H$1073))+SUM(($D$1=(C_A04b!$B$5:$B$1073))*('By region'!$M287=(C_A04b!$C$5:$C$1073))*(C_A04b!H$5:H$1073))</f>
        <v>0</v>
      </c>
      <c r="H287" s="72">
        <f t="array" ref="H287">SUM(($B$1=(C_A04b!$B$5:$B$1073))*('By region'!$M287=(C_A04b!$C$5:$C$1073))*(C_A04b!I$5:I$1073))+SUM(($C$1=(C_A04b!$B$5:$B$1073))*('By region'!$M287=(C_A04b!$C$5:$C$1073))*(C_A04b!I$5:I$1073))+SUM(($D$1=(C_A04b!$B$5:$B$1073))*('By region'!$M287=(C_A04b!$C$5:$C$1073))*(C_A04b!I$5:I$1073))</f>
        <v>0</v>
      </c>
      <c r="I287" s="72">
        <f t="array" ref="I287">SUM(($B$1=(C_A04b!$B$5:$B$1073))*('By region'!$M287=(C_A04b!$C$5:$C$1073))*(C_A04b!J$5:J$1073))+SUM(($C$1=(C_A04b!$B$5:$B$1073))*('By region'!$M287=(C_A04b!$C$5:$C$1073))*(C_A04b!J$5:J$1073))+SUM(($D$1=(C_A04b!$B$5:$B$1073))*('By region'!$M287=(C_A04b!$C$5:$C$1073))*(C_A04b!J$5:J$1073))</f>
        <v>0</v>
      </c>
      <c r="J287" s="72">
        <f t="array" ref="J287">SUM(($B$1=(C_A04b!$B$5:$B$1073))*('By region'!$M287=(C_A04b!$C$5:$C$1073))*(C_A04b!K$5:K$1073))+SUM(($C$1=(C_A04b!$B$5:$B$1073))*('By region'!$M287=(C_A04b!$C$5:$C$1073))*(C_A04b!K$5:K$1073))+SUM(($D$1=(C_A04b!$B$5:$B$1073))*('By region'!$M287=(C_A04b!$C$5:$C$1073))*(C_A04b!K$5:K$1073))</f>
        <v>0</v>
      </c>
      <c r="K287" s="72">
        <f t="array" ref="K287">SUM(($B$1=(C_A04b!$B$5:$B$1073))*('By region'!$M287=(C_A04b!$C$5:$C$1073))*(C_A04b!L$5:L$1073))+SUM(($C$1=(C_A04b!$B$5:$B$1073))*('By region'!$M287=(C_A04b!$C$5:$C$1073))*(C_A04b!L$5:L$1073))+SUM(($D$1=(C_A04b!$B$5:$B$1073))*('By region'!$M287=(C_A04b!$C$5:$C$1073))*(C_A04b!L$5:L$1073))</f>
        <v>0</v>
      </c>
      <c r="L287" s="287"/>
      <c r="M287" s="21" t="s">
        <v>363</v>
      </c>
    </row>
    <row r="288" spans="1:13" x14ac:dyDescent="0.2">
      <c r="B288" t="s">
        <v>448</v>
      </c>
      <c r="C288" s="79">
        <f t="array" ref="C288">SUM(($B$1=(C_A04b!$B$5:$B$1073))*('By region'!$M288=(C_A04b!$C$5:$C$1073))*(C_A04b!D$5:D$1073))+SUM(($C$1=(C_A04b!$B$5:$B$1073))*('By region'!$M288=(C_A04b!$C$5:$C$1073))*(C_A04b!D$5:D$1073))+SUM(($D$1=(C_A04b!$B$5:$B$1073))*('By region'!$M288=(C_A04b!$C$5:$C$1073))*(C_A04b!D$5:D$1073))</f>
        <v>0</v>
      </c>
      <c r="D288" s="79">
        <f t="array" ref="D288">SUM(($B$1=(C_A04b!$B$5:$B$1073))*('By region'!$M288=(C_A04b!$C$5:$C$1073))*(C_A04b!E$5:E$1073))+SUM(($C$1=(C_A04b!$B$5:$B$1073))*('By region'!$M288=(C_A04b!$C$5:$C$1073))*(C_A04b!E$5:E$1073))+SUM(($D$1=(C_A04b!$B$5:$B$1073))*('By region'!$M288=(C_A04b!$C$5:$C$1073))*(C_A04b!E$5:E$1073))</f>
        <v>0</v>
      </c>
      <c r="E288" s="79">
        <f t="array" ref="E288">SUM(($B$1=(C_A04b!$B$5:$B$1073))*('By region'!$M288=(C_A04b!$C$5:$C$1073))*(C_A04b!F$5:F$1073))+SUM(($C$1=(C_A04b!$B$5:$B$1073))*('By region'!$M288=(C_A04b!$C$5:$C$1073))*(C_A04b!F$5:F$1073))+SUM(($D$1=(C_A04b!$B$5:$B$1073))*('By region'!$M288=(C_A04b!$C$5:$C$1073))*(C_A04b!F$5:F$1073))</f>
        <v>0</v>
      </c>
      <c r="F288" s="79">
        <f t="array" ref="F288">SUM(($B$1=(C_A04b!$B$5:$B$1073))*('By region'!$M288=(C_A04b!$C$5:$C$1073))*(C_A04b!G$5:G$1073))+SUM(($C$1=(C_A04b!$B$5:$B$1073))*('By region'!$M288=(C_A04b!$C$5:$C$1073))*(C_A04b!G$5:G$1073))+SUM(($D$1=(C_A04b!$B$5:$B$1073))*('By region'!$M288=(C_A04b!$C$5:$C$1073))*(C_A04b!G$5:G$1073))</f>
        <v>0</v>
      </c>
      <c r="G288" s="79">
        <f t="array" ref="G288">SUM(($B$1=(C_A04b!$B$5:$B$1073))*('By region'!$M288=(C_A04b!$C$5:$C$1073))*(C_A04b!H$5:H$1073))+SUM(($C$1=(C_A04b!$B$5:$B$1073))*('By region'!$M288=(C_A04b!$C$5:$C$1073))*(C_A04b!H$5:H$1073))+SUM(($D$1=(C_A04b!$B$5:$B$1073))*('By region'!$M288=(C_A04b!$C$5:$C$1073))*(C_A04b!H$5:H$1073))</f>
        <v>0</v>
      </c>
      <c r="H288" s="79">
        <f t="array" ref="H288">SUM(($B$1=(C_A04b!$B$5:$B$1073))*('By region'!$M288=(C_A04b!$C$5:$C$1073))*(C_A04b!I$5:I$1073))+SUM(($C$1=(C_A04b!$B$5:$B$1073))*('By region'!$M288=(C_A04b!$C$5:$C$1073))*(C_A04b!I$5:I$1073))+SUM(($D$1=(C_A04b!$B$5:$B$1073))*('By region'!$M288=(C_A04b!$C$5:$C$1073))*(C_A04b!I$5:I$1073))</f>
        <v>0</v>
      </c>
      <c r="I288" s="79">
        <f t="array" ref="I288">SUM(($B$1=(C_A04b!$B$5:$B$1073))*('By region'!$M288=(C_A04b!$C$5:$C$1073))*(C_A04b!J$5:J$1073))+SUM(($C$1=(C_A04b!$B$5:$B$1073))*('By region'!$M288=(C_A04b!$C$5:$C$1073))*(C_A04b!J$5:J$1073))+SUM(($D$1=(C_A04b!$B$5:$B$1073))*('By region'!$M288=(C_A04b!$C$5:$C$1073))*(C_A04b!J$5:J$1073))</f>
        <v>0</v>
      </c>
      <c r="J288" s="79">
        <f t="array" ref="J288">SUM(($B$1=(C_A04b!$B$5:$B$1073))*('By region'!$M288=(C_A04b!$C$5:$C$1073))*(C_A04b!K$5:K$1073))+SUM(($C$1=(C_A04b!$B$5:$B$1073))*('By region'!$M288=(C_A04b!$C$5:$C$1073))*(C_A04b!K$5:K$1073))+SUM(($D$1=(C_A04b!$B$5:$B$1073))*('By region'!$M288=(C_A04b!$C$5:$C$1073))*(C_A04b!K$5:K$1073))</f>
        <v>0</v>
      </c>
      <c r="K288" s="79">
        <f t="array" ref="K288">SUM(($B$1=(C_A04b!$B$5:$B$1073))*('By region'!$M288=(C_A04b!$C$5:$C$1073))*(C_A04b!L$5:L$1073))+SUM(($C$1=(C_A04b!$B$5:$B$1073))*('By region'!$M288=(C_A04b!$C$5:$C$1073))*(C_A04b!L$5:L$1073))+SUM(($D$1=(C_A04b!$B$5:$B$1073))*('By region'!$M288=(C_A04b!$C$5:$C$1073))*(C_A04b!L$5:L$1073))</f>
        <v>0</v>
      </c>
      <c r="L288" s="287"/>
      <c r="M288" s="21" t="s">
        <v>364</v>
      </c>
    </row>
    <row r="289" spans="2:13" x14ac:dyDescent="0.2">
      <c r="B289" t="s">
        <v>19</v>
      </c>
      <c r="C289" s="72">
        <f t="array" ref="C289">SUM(($B$1=(C_A04b!$B$5:$B$1073))*('By region'!$M289=(C_A04b!$C$5:$C$1073))*(C_A04b!D$5:D$1073))+SUM(($C$1=(C_A04b!$B$5:$B$1073))*('By region'!$M289=(C_A04b!$C$5:$C$1073))*(C_A04b!D$5:D$1073))+SUM(($D$1=(C_A04b!$B$5:$B$1073))*('By region'!$M289=(C_A04b!$C$5:$C$1073))*(C_A04b!D$5:D$1073))</f>
        <v>180.63993495452499</v>
      </c>
      <c r="D289" s="72">
        <f t="array" ref="D289">SUM(($B$1=(C_A04b!$B$5:$B$1073))*('By region'!$M289=(C_A04b!$C$5:$C$1073))*(C_A04b!E$5:E$1073))+SUM(($C$1=(C_A04b!$B$5:$B$1073))*('By region'!$M289=(C_A04b!$C$5:$C$1073))*(C_A04b!E$5:E$1073))+SUM(($D$1=(C_A04b!$B$5:$B$1073))*('By region'!$M289=(C_A04b!$C$5:$C$1073))*(C_A04b!E$5:E$1073))</f>
        <v>10.418034</v>
      </c>
      <c r="E289" s="72">
        <f t="array" ref="E289">SUM(($B$1=(C_A04b!$B$5:$B$1073))*('By region'!$M289=(C_A04b!$C$5:$C$1073))*(C_A04b!F$5:F$1073))+SUM(($C$1=(C_A04b!$B$5:$B$1073))*('By region'!$M289=(C_A04b!$C$5:$C$1073))*(C_A04b!F$5:F$1073))+SUM(($D$1=(C_A04b!$B$5:$B$1073))*('By region'!$M289=(C_A04b!$C$5:$C$1073))*(C_A04b!F$5:F$1073))</f>
        <v>10.418034</v>
      </c>
      <c r="F289" s="72">
        <f t="array" ref="F289">SUM(($B$1=(C_A04b!$B$5:$B$1073))*('By region'!$M289=(C_A04b!$C$5:$C$1073))*(C_A04b!G$5:G$1073))+SUM(($C$1=(C_A04b!$B$5:$B$1073))*('By region'!$M289=(C_A04b!$C$5:$C$1073))*(C_A04b!G$5:G$1073))+SUM(($D$1=(C_A04b!$B$5:$B$1073))*('By region'!$M289=(C_A04b!$C$5:$C$1073))*(C_A04b!G$5:G$1073))</f>
        <v>9.7167458571429997</v>
      </c>
      <c r="G289" s="72">
        <f t="array" ref="G289">SUM(($B$1=(C_A04b!$B$5:$B$1073))*('By region'!$M289=(C_A04b!$C$5:$C$1073))*(C_A04b!H$5:H$1073))+SUM(($C$1=(C_A04b!$B$5:$B$1073))*('By region'!$M289=(C_A04b!$C$5:$C$1073))*(C_A04b!H$5:H$1073))+SUM(($D$1=(C_A04b!$B$5:$B$1073))*('By region'!$M289=(C_A04b!$C$5:$C$1073))*(C_A04b!H$5:H$1073))</f>
        <v>10.841077880254</v>
      </c>
      <c r="H289" s="72">
        <f t="array" ref="H289">SUM(($B$1=(C_A04b!$B$5:$B$1073))*('By region'!$M289=(C_A04b!$C$5:$C$1073))*(C_A04b!I$5:I$1073))+SUM(($C$1=(C_A04b!$B$5:$B$1073))*('By region'!$M289=(C_A04b!$C$5:$C$1073))*(C_A04b!I$5:I$1073))+SUM(($D$1=(C_A04b!$B$5:$B$1073))*('By region'!$M289=(C_A04b!$C$5:$C$1073))*(C_A04b!I$5:I$1073))</f>
        <v>28.827073151507001</v>
      </c>
      <c r="I289" s="72">
        <f t="array" ref="I289">SUM(($B$1=(C_A04b!$B$5:$B$1073))*('By region'!$M289=(C_A04b!$C$5:$C$1073))*(C_A04b!J$5:J$1073))+SUM(($C$1=(C_A04b!$B$5:$B$1073))*('By region'!$M289=(C_A04b!$C$5:$C$1073))*(C_A04b!J$5:J$1073))+SUM(($D$1=(C_A04b!$B$5:$B$1073))*('By region'!$M289=(C_A04b!$C$5:$C$1073))*(C_A04b!J$5:J$1073))</f>
        <v>74.422481596796004</v>
      </c>
      <c r="J289" s="72">
        <f t="array" ref="J289">SUM(($B$1=(C_A04b!$B$5:$B$1073))*('By region'!$M289=(C_A04b!$C$5:$C$1073))*(C_A04b!K$5:K$1073))+SUM(($C$1=(C_A04b!$B$5:$B$1073))*('By region'!$M289=(C_A04b!$C$5:$C$1073))*(C_A04b!K$5:K$1073))+SUM(($D$1=(C_A04b!$B$5:$B$1073))*('By region'!$M289=(C_A04b!$C$5:$C$1073))*(C_A04b!K$5:K$1073))</f>
        <v>172.15413813584399</v>
      </c>
      <c r="K289" s="72">
        <f t="array" ref="K289">SUM(($B$1=(C_A04b!$B$5:$B$1073))*('By region'!$M289=(C_A04b!$C$5:$C$1073))*(C_A04b!L$5:L$1073))+SUM(($C$1=(C_A04b!$B$5:$B$1073))*('By region'!$M289=(C_A04b!$C$5:$C$1073))*(C_A04b!L$5:L$1073))+SUM(($D$1=(C_A04b!$B$5:$B$1073))*('By region'!$M289=(C_A04b!$C$5:$C$1073))*(C_A04b!L$5:L$1073))</f>
        <v>364.66758401865002</v>
      </c>
      <c r="L289" s="287"/>
      <c r="M289" s="21" t="s">
        <v>282</v>
      </c>
    </row>
    <row r="290" spans="2:13" x14ac:dyDescent="0.2">
      <c r="B290" t="s">
        <v>23</v>
      </c>
      <c r="C290" s="79">
        <f t="array" ref="C290">SUM(($B$1=(C_A04b!$B$5:$B$1073))*('By region'!$M290=(C_A04b!$C$5:$C$1073))*(C_A04b!D$5:D$1073))+SUM(($C$1=(C_A04b!$B$5:$B$1073))*('By region'!$M290=(C_A04b!$C$5:$C$1073))*(C_A04b!D$5:D$1073))+SUM(($D$1=(C_A04b!$B$5:$B$1073))*('By region'!$M290=(C_A04b!$C$5:$C$1073))*(C_A04b!D$5:D$1073))</f>
        <v>0</v>
      </c>
      <c r="D290" s="79">
        <f t="array" ref="D290">SUM(($B$1=(C_A04b!$B$5:$B$1073))*('By region'!$M290=(C_A04b!$C$5:$C$1073))*(C_A04b!E$5:E$1073))+SUM(($C$1=(C_A04b!$B$5:$B$1073))*('By region'!$M290=(C_A04b!$C$5:$C$1073))*(C_A04b!E$5:E$1073))+SUM(($D$1=(C_A04b!$B$5:$B$1073))*('By region'!$M290=(C_A04b!$C$5:$C$1073))*(C_A04b!E$5:E$1073))</f>
        <v>0</v>
      </c>
      <c r="E290" s="79">
        <f t="array" ref="E290">SUM(($B$1=(C_A04b!$B$5:$B$1073))*('By region'!$M290=(C_A04b!$C$5:$C$1073))*(C_A04b!F$5:F$1073))+SUM(($C$1=(C_A04b!$B$5:$B$1073))*('By region'!$M290=(C_A04b!$C$5:$C$1073))*(C_A04b!F$5:F$1073))+SUM(($D$1=(C_A04b!$B$5:$B$1073))*('By region'!$M290=(C_A04b!$C$5:$C$1073))*(C_A04b!F$5:F$1073))</f>
        <v>0</v>
      </c>
      <c r="F290" s="79">
        <f t="array" ref="F290">SUM(($B$1=(C_A04b!$B$5:$B$1073))*('By region'!$M290=(C_A04b!$C$5:$C$1073))*(C_A04b!G$5:G$1073))+SUM(($C$1=(C_A04b!$B$5:$B$1073))*('By region'!$M290=(C_A04b!$C$5:$C$1073))*(C_A04b!G$5:G$1073))+SUM(($D$1=(C_A04b!$B$5:$B$1073))*('By region'!$M290=(C_A04b!$C$5:$C$1073))*(C_A04b!G$5:G$1073))</f>
        <v>0</v>
      </c>
      <c r="G290" s="79">
        <f t="array" ref="G290">SUM(($B$1=(C_A04b!$B$5:$B$1073))*('By region'!$M290=(C_A04b!$C$5:$C$1073))*(C_A04b!H$5:H$1073))+SUM(($C$1=(C_A04b!$B$5:$B$1073))*('By region'!$M290=(C_A04b!$C$5:$C$1073))*(C_A04b!H$5:H$1073))+SUM(($D$1=(C_A04b!$B$5:$B$1073))*('By region'!$M290=(C_A04b!$C$5:$C$1073))*(C_A04b!H$5:H$1073))</f>
        <v>0</v>
      </c>
      <c r="H290" s="79">
        <f t="array" ref="H290">SUM(($B$1=(C_A04b!$B$5:$B$1073))*('By region'!$M290=(C_A04b!$C$5:$C$1073))*(C_A04b!I$5:I$1073))+SUM(($C$1=(C_A04b!$B$5:$B$1073))*('By region'!$M290=(C_A04b!$C$5:$C$1073))*(C_A04b!I$5:I$1073))+SUM(($D$1=(C_A04b!$B$5:$B$1073))*('By region'!$M290=(C_A04b!$C$5:$C$1073))*(C_A04b!I$5:I$1073))</f>
        <v>0</v>
      </c>
      <c r="I290" s="79">
        <f t="array" ref="I290">SUM(($B$1=(C_A04b!$B$5:$B$1073))*('By region'!$M290=(C_A04b!$C$5:$C$1073))*(C_A04b!J$5:J$1073))+SUM(($C$1=(C_A04b!$B$5:$B$1073))*('By region'!$M290=(C_A04b!$C$5:$C$1073))*(C_A04b!J$5:J$1073))+SUM(($D$1=(C_A04b!$B$5:$B$1073))*('By region'!$M290=(C_A04b!$C$5:$C$1073))*(C_A04b!J$5:J$1073))</f>
        <v>0</v>
      </c>
      <c r="J290" s="79">
        <f t="array" ref="J290">SUM(($B$1=(C_A04b!$B$5:$B$1073))*('By region'!$M290=(C_A04b!$C$5:$C$1073))*(C_A04b!K$5:K$1073))+SUM(($C$1=(C_A04b!$B$5:$B$1073))*('By region'!$M290=(C_A04b!$C$5:$C$1073))*(C_A04b!K$5:K$1073))+SUM(($D$1=(C_A04b!$B$5:$B$1073))*('By region'!$M290=(C_A04b!$C$5:$C$1073))*(C_A04b!K$5:K$1073))</f>
        <v>0</v>
      </c>
      <c r="K290" s="79">
        <f t="array" ref="K290">SUM(($B$1=(C_A04b!$B$5:$B$1073))*('By region'!$M290=(C_A04b!$C$5:$C$1073))*(C_A04b!L$5:L$1073))+SUM(($C$1=(C_A04b!$B$5:$B$1073))*('By region'!$M290=(C_A04b!$C$5:$C$1073))*(C_A04b!L$5:L$1073))+SUM(($D$1=(C_A04b!$B$5:$B$1073))*('By region'!$M290=(C_A04b!$C$5:$C$1073))*(C_A04b!L$5:L$1073))</f>
        <v>0</v>
      </c>
      <c r="L290" s="287"/>
      <c r="M290" s="21" t="s">
        <v>283</v>
      </c>
    </row>
    <row r="291" spans="2:13" x14ac:dyDescent="0.2">
      <c r="B291" t="s">
        <v>449</v>
      </c>
      <c r="C291" s="72">
        <f t="array" ref="C291">SUM(($B$1=(C_A04b!$B$5:$B$1073))*('By region'!$M291=(C_A04b!$C$5:$C$1073))*(C_A04b!D$5:D$1073))+SUM(($C$1=(C_A04b!$B$5:$B$1073))*('By region'!$M291=(C_A04b!$C$5:$C$1073))*(C_A04b!D$5:D$1073))+SUM(($D$1=(C_A04b!$B$5:$B$1073))*('By region'!$M291=(C_A04b!$C$5:$C$1073))*(C_A04b!D$5:D$1073))</f>
        <v>0</v>
      </c>
      <c r="D291" s="72">
        <f t="array" ref="D291">SUM(($B$1=(C_A04b!$B$5:$B$1073))*('By region'!$M291=(C_A04b!$C$5:$C$1073))*(C_A04b!E$5:E$1073))+SUM(($C$1=(C_A04b!$B$5:$B$1073))*('By region'!$M291=(C_A04b!$C$5:$C$1073))*(C_A04b!E$5:E$1073))+SUM(($D$1=(C_A04b!$B$5:$B$1073))*('By region'!$M291=(C_A04b!$C$5:$C$1073))*(C_A04b!E$5:E$1073))</f>
        <v>0</v>
      </c>
      <c r="E291" s="72">
        <f t="array" ref="E291">SUM(($B$1=(C_A04b!$B$5:$B$1073))*('By region'!$M291=(C_A04b!$C$5:$C$1073))*(C_A04b!F$5:F$1073))+SUM(($C$1=(C_A04b!$B$5:$B$1073))*('By region'!$M291=(C_A04b!$C$5:$C$1073))*(C_A04b!F$5:F$1073))+SUM(($D$1=(C_A04b!$B$5:$B$1073))*('By region'!$M291=(C_A04b!$C$5:$C$1073))*(C_A04b!F$5:F$1073))</f>
        <v>0</v>
      </c>
      <c r="F291" s="72">
        <f t="array" ref="F291">SUM(($B$1=(C_A04b!$B$5:$B$1073))*('By region'!$M291=(C_A04b!$C$5:$C$1073))*(C_A04b!G$5:G$1073))+SUM(($C$1=(C_A04b!$B$5:$B$1073))*('By region'!$M291=(C_A04b!$C$5:$C$1073))*(C_A04b!G$5:G$1073))+SUM(($D$1=(C_A04b!$B$5:$B$1073))*('By region'!$M291=(C_A04b!$C$5:$C$1073))*(C_A04b!G$5:G$1073))</f>
        <v>0</v>
      </c>
      <c r="G291" s="72">
        <f t="array" ref="G291">SUM(($B$1=(C_A04b!$B$5:$B$1073))*('By region'!$M291=(C_A04b!$C$5:$C$1073))*(C_A04b!H$5:H$1073))+SUM(($C$1=(C_A04b!$B$5:$B$1073))*('By region'!$M291=(C_A04b!$C$5:$C$1073))*(C_A04b!H$5:H$1073))+SUM(($D$1=(C_A04b!$B$5:$B$1073))*('By region'!$M291=(C_A04b!$C$5:$C$1073))*(C_A04b!H$5:H$1073))</f>
        <v>0</v>
      </c>
      <c r="H291" s="72">
        <f t="array" ref="H291">SUM(($B$1=(C_A04b!$B$5:$B$1073))*('By region'!$M291=(C_A04b!$C$5:$C$1073))*(C_A04b!I$5:I$1073))+SUM(($C$1=(C_A04b!$B$5:$B$1073))*('By region'!$M291=(C_A04b!$C$5:$C$1073))*(C_A04b!I$5:I$1073))+SUM(($D$1=(C_A04b!$B$5:$B$1073))*('By region'!$M291=(C_A04b!$C$5:$C$1073))*(C_A04b!I$5:I$1073))</f>
        <v>0</v>
      </c>
      <c r="I291" s="72">
        <f t="array" ref="I291">SUM(($B$1=(C_A04b!$B$5:$B$1073))*('By region'!$M291=(C_A04b!$C$5:$C$1073))*(C_A04b!J$5:J$1073))+SUM(($C$1=(C_A04b!$B$5:$B$1073))*('By region'!$M291=(C_A04b!$C$5:$C$1073))*(C_A04b!J$5:J$1073))+SUM(($D$1=(C_A04b!$B$5:$B$1073))*('By region'!$M291=(C_A04b!$C$5:$C$1073))*(C_A04b!J$5:J$1073))</f>
        <v>0</v>
      </c>
      <c r="J291" s="72">
        <f t="array" ref="J291">SUM(($B$1=(C_A04b!$B$5:$B$1073))*('By region'!$M291=(C_A04b!$C$5:$C$1073))*(C_A04b!K$5:K$1073))+SUM(($C$1=(C_A04b!$B$5:$B$1073))*('By region'!$M291=(C_A04b!$C$5:$C$1073))*(C_A04b!K$5:K$1073))+SUM(($D$1=(C_A04b!$B$5:$B$1073))*('By region'!$M291=(C_A04b!$C$5:$C$1073))*(C_A04b!K$5:K$1073))</f>
        <v>0</v>
      </c>
      <c r="K291" s="72">
        <f t="array" ref="K291">SUM(($B$1=(C_A04b!$B$5:$B$1073))*('By region'!$M291=(C_A04b!$C$5:$C$1073))*(C_A04b!L$5:L$1073))+SUM(($C$1=(C_A04b!$B$5:$B$1073))*('By region'!$M291=(C_A04b!$C$5:$C$1073))*(C_A04b!L$5:L$1073))+SUM(($D$1=(C_A04b!$B$5:$B$1073))*('By region'!$M291=(C_A04b!$C$5:$C$1073))*(C_A04b!L$5:L$1073))</f>
        <v>0</v>
      </c>
      <c r="L291" s="287"/>
      <c r="M291" s="21" t="s">
        <v>284</v>
      </c>
    </row>
    <row r="292" spans="2:13" x14ac:dyDescent="0.2">
      <c r="B292" t="s">
        <v>450</v>
      </c>
      <c r="C292" s="79">
        <f t="array" ref="C292">SUM(($B$1=(C_A04b!$B$5:$B$1073))*('By region'!$M292=(C_A04b!$C$5:$C$1073))*(C_A04b!D$5:D$1073))+SUM(($C$1=(C_A04b!$B$5:$B$1073))*('By region'!$M292=(C_A04b!$C$5:$C$1073))*(C_A04b!D$5:D$1073))+SUM(($D$1=(C_A04b!$B$5:$B$1073))*('By region'!$M292=(C_A04b!$C$5:$C$1073))*(C_A04b!D$5:D$1073))</f>
        <v>1380.64</v>
      </c>
      <c r="D292" s="79">
        <f t="array" ref="D292">SUM(($B$1=(C_A04b!$B$5:$B$1073))*('By region'!$M292=(C_A04b!$C$5:$C$1073))*(C_A04b!E$5:E$1073))+SUM(($C$1=(C_A04b!$B$5:$B$1073))*('By region'!$M292=(C_A04b!$C$5:$C$1073))*(C_A04b!E$5:E$1073))+SUM(($D$1=(C_A04b!$B$5:$B$1073))*('By region'!$M292=(C_A04b!$C$5:$C$1073))*(C_A04b!E$5:E$1073))</f>
        <v>1199.25488670196</v>
      </c>
      <c r="E292" s="79">
        <f t="array" ref="E292">SUM(($B$1=(C_A04b!$B$5:$B$1073))*('By region'!$M292=(C_A04b!$C$5:$C$1073))*(C_A04b!F$5:F$1073))+SUM(($C$1=(C_A04b!$B$5:$B$1073))*('By region'!$M292=(C_A04b!$C$5:$C$1073))*(C_A04b!F$5:F$1073))+SUM(($D$1=(C_A04b!$B$5:$B$1073))*('By region'!$M292=(C_A04b!$C$5:$C$1073))*(C_A04b!F$5:F$1073))</f>
        <v>2016.717193308886</v>
      </c>
      <c r="F292" s="79">
        <f t="array" ref="F292">SUM(($B$1=(C_A04b!$B$5:$B$1073))*('By region'!$M292=(C_A04b!$C$5:$C$1073))*(C_A04b!G$5:G$1073))+SUM(($C$1=(C_A04b!$B$5:$B$1073))*('By region'!$M292=(C_A04b!$C$5:$C$1073))*(C_A04b!G$5:G$1073))+SUM(($D$1=(C_A04b!$B$5:$B$1073))*('By region'!$M292=(C_A04b!$C$5:$C$1073))*(C_A04b!G$5:G$1073))</f>
        <v>1997.9388637808181</v>
      </c>
      <c r="G292" s="79">
        <f t="array" ref="G292">SUM(($B$1=(C_A04b!$B$5:$B$1073))*('By region'!$M292=(C_A04b!$C$5:$C$1073))*(C_A04b!H$5:H$1073))+SUM(($C$1=(C_A04b!$B$5:$B$1073))*('By region'!$M292=(C_A04b!$C$5:$C$1073))*(C_A04b!H$5:H$1073))+SUM(($D$1=(C_A04b!$B$5:$B$1073))*('By region'!$M292=(C_A04b!$C$5:$C$1073))*(C_A04b!H$5:H$1073))</f>
        <v>1427.7859194996979</v>
      </c>
      <c r="H292" s="79">
        <f t="array" ref="H292">SUM(($B$1=(C_A04b!$B$5:$B$1073))*('By region'!$M292=(C_A04b!$C$5:$C$1073))*(C_A04b!I$5:I$1073))+SUM(($C$1=(C_A04b!$B$5:$B$1073))*('By region'!$M292=(C_A04b!$C$5:$C$1073))*(C_A04b!I$5:I$1073))+SUM(($D$1=(C_A04b!$B$5:$B$1073))*('By region'!$M292=(C_A04b!$C$5:$C$1073))*(C_A04b!I$5:I$1073))</f>
        <v>1776.7130974718921</v>
      </c>
      <c r="I292" s="79">
        <f t="array" ref="I292">SUM(($B$1=(C_A04b!$B$5:$B$1073))*('By region'!$M292=(C_A04b!$C$5:$C$1073))*(C_A04b!J$5:J$1073))+SUM(($C$1=(C_A04b!$B$5:$B$1073))*('By region'!$M292=(C_A04b!$C$5:$C$1073))*(C_A04b!J$5:J$1073))+SUM(($D$1=(C_A04b!$B$5:$B$1073))*('By region'!$M292=(C_A04b!$C$5:$C$1073))*(C_A04b!J$5:J$1073))</f>
        <v>902.32213275095501</v>
      </c>
      <c r="J292" s="79">
        <f t="array" ref="J292">SUM(($B$1=(C_A04b!$B$5:$B$1073))*('By region'!$M292=(C_A04b!$C$5:$C$1073))*(C_A04b!K$5:K$1073))+SUM(($C$1=(C_A04b!$B$5:$B$1073))*('By region'!$M292=(C_A04b!$C$5:$C$1073))*(C_A04b!K$5:K$1073))+SUM(($D$1=(C_A04b!$B$5:$B$1073))*('By region'!$M292=(C_A04b!$C$5:$C$1073))*(C_A04b!K$5:K$1073))</f>
        <v>690.32</v>
      </c>
      <c r="K292" s="79">
        <f t="array" ref="K292">SUM(($B$1=(C_A04b!$B$5:$B$1073))*('By region'!$M292=(C_A04b!$C$5:$C$1073))*(C_A04b!L$5:L$1073))+SUM(($C$1=(C_A04b!$B$5:$B$1073))*('By region'!$M292=(C_A04b!$C$5:$C$1073))*(C_A04b!L$5:L$1073))+SUM(($D$1=(C_A04b!$B$5:$B$1073))*('By region'!$M292=(C_A04b!$C$5:$C$1073))*(C_A04b!L$5:L$1073))</f>
        <v>690.32</v>
      </c>
      <c r="L292" s="287"/>
      <c r="M292" s="21" t="s">
        <v>285</v>
      </c>
    </row>
    <row r="293" spans="2:13" x14ac:dyDescent="0.2">
      <c r="B293" t="s">
        <v>451</v>
      </c>
      <c r="C293" s="72">
        <f t="array" ref="C293">SUM(($B$1=(C_A04b!$B$5:$B$1073))*('By region'!$M293=(C_A04b!$C$5:$C$1073))*(C_A04b!D$5:D$1073))+SUM(($C$1=(C_A04b!$B$5:$B$1073))*('By region'!$M293=(C_A04b!$C$5:$C$1073))*(C_A04b!D$5:D$1073))+SUM(($D$1=(C_A04b!$B$5:$B$1073))*('By region'!$M293=(C_A04b!$C$5:$C$1073))*(C_A04b!D$5:D$1073))</f>
        <v>0.64700000000000002</v>
      </c>
      <c r="D293" s="72">
        <f t="array" ref="D293">SUM(($B$1=(C_A04b!$B$5:$B$1073))*('By region'!$M293=(C_A04b!$C$5:$C$1073))*(C_A04b!E$5:E$1073))+SUM(($C$1=(C_A04b!$B$5:$B$1073))*('By region'!$M293=(C_A04b!$C$5:$C$1073))*(C_A04b!E$5:E$1073))+SUM(($D$1=(C_A04b!$B$5:$B$1073))*('By region'!$M293=(C_A04b!$C$5:$C$1073))*(C_A04b!E$5:E$1073))</f>
        <v>0.32350000000000001</v>
      </c>
      <c r="E293" s="72">
        <f t="array" ref="E293">SUM(($B$1=(C_A04b!$B$5:$B$1073))*('By region'!$M293=(C_A04b!$C$5:$C$1073))*(C_A04b!F$5:F$1073))+SUM(($C$1=(C_A04b!$B$5:$B$1073))*('By region'!$M293=(C_A04b!$C$5:$C$1073))*(C_A04b!F$5:F$1073))+SUM(($D$1=(C_A04b!$B$5:$B$1073))*('By region'!$M293=(C_A04b!$C$5:$C$1073))*(C_A04b!F$5:F$1073))</f>
        <v>0.32350000000000001</v>
      </c>
      <c r="F293" s="72">
        <f t="array" ref="F293">SUM(($B$1=(C_A04b!$B$5:$B$1073))*('By region'!$M293=(C_A04b!$C$5:$C$1073))*(C_A04b!G$5:G$1073))+SUM(($C$1=(C_A04b!$B$5:$B$1073))*('By region'!$M293=(C_A04b!$C$5:$C$1073))*(C_A04b!G$5:G$1073))+SUM(($D$1=(C_A04b!$B$5:$B$1073))*('By region'!$M293=(C_A04b!$C$5:$C$1073))*(C_A04b!G$5:G$1073))</f>
        <v>0.31958333333299999</v>
      </c>
      <c r="G293" s="72">
        <f t="array" ref="G293">SUM(($B$1=(C_A04b!$B$5:$B$1073))*('By region'!$M293=(C_A04b!$C$5:$C$1073))*(C_A04b!H$5:H$1073))+SUM(($C$1=(C_A04b!$B$5:$B$1073))*('By region'!$M293=(C_A04b!$C$5:$C$1073))*(C_A04b!H$5:H$1073))+SUM(($D$1=(C_A04b!$B$5:$B$1073))*('By region'!$M293=(C_A04b!$C$5:$C$1073))*(C_A04b!H$5:H$1073))</f>
        <v>0.315666666667</v>
      </c>
      <c r="H293" s="72">
        <f t="array" ref="H293">SUM(($B$1=(C_A04b!$B$5:$B$1073))*('By region'!$M293=(C_A04b!$C$5:$C$1073))*(C_A04b!I$5:I$1073))+SUM(($C$1=(C_A04b!$B$5:$B$1073))*('By region'!$M293=(C_A04b!$C$5:$C$1073))*(C_A04b!I$5:I$1073))+SUM(($D$1=(C_A04b!$B$5:$B$1073))*('By region'!$M293=(C_A04b!$C$5:$C$1073))*(C_A04b!I$5:I$1073))</f>
        <v>0.31175000000000003</v>
      </c>
      <c r="I293" s="72">
        <f t="array" ref="I293">SUM(($B$1=(C_A04b!$B$5:$B$1073))*('By region'!$M293=(C_A04b!$C$5:$C$1073))*(C_A04b!J$5:J$1073))+SUM(($C$1=(C_A04b!$B$5:$B$1073))*('By region'!$M293=(C_A04b!$C$5:$C$1073))*(C_A04b!J$5:J$1073))+SUM(($D$1=(C_A04b!$B$5:$B$1073))*('By region'!$M293=(C_A04b!$C$5:$C$1073))*(C_A04b!J$5:J$1073))</f>
        <v>0.307833333333</v>
      </c>
      <c r="J293" s="72">
        <f t="array" ref="J293">SUM(($B$1=(C_A04b!$B$5:$B$1073))*('By region'!$M293=(C_A04b!$C$5:$C$1073))*(C_A04b!K$5:K$1073))+SUM(($C$1=(C_A04b!$B$5:$B$1073))*('By region'!$M293=(C_A04b!$C$5:$C$1073))*(C_A04b!K$5:K$1073))+SUM(($D$1=(C_A04b!$B$5:$B$1073))*('By region'!$M293=(C_A04b!$C$5:$C$1073))*(C_A04b!K$5:K$1073))</f>
        <v>0.30391666666700001</v>
      </c>
      <c r="K293" s="72">
        <f t="array" ref="K293">SUM(($B$1=(C_A04b!$B$5:$B$1073))*('By region'!$M293=(C_A04b!$C$5:$C$1073))*(C_A04b!L$5:L$1073))+SUM(($C$1=(C_A04b!$B$5:$B$1073))*('By region'!$M293=(C_A04b!$C$5:$C$1073))*(C_A04b!L$5:L$1073))+SUM(($D$1=(C_A04b!$B$5:$B$1073))*('By region'!$M293=(C_A04b!$C$5:$C$1073))*(C_A04b!L$5:L$1073))</f>
        <v>0.3</v>
      </c>
      <c r="L293" s="287"/>
      <c r="M293" s="21" t="s">
        <v>286</v>
      </c>
    </row>
    <row r="294" spans="2:13" x14ac:dyDescent="0.2">
      <c r="B294" t="s">
        <v>242</v>
      </c>
      <c r="C294" s="79">
        <f t="array" ref="C294">SUM(($B$1=(C_A04b!$B$5:$B$1073))*('By region'!$M294=(C_A04b!$C$5:$C$1073))*(C_A04b!D$5:D$1073))+SUM(($C$1=(C_A04b!$B$5:$B$1073))*('By region'!$M294=(C_A04b!$C$5:$C$1073))*(C_A04b!D$5:D$1073))+SUM(($D$1=(C_A04b!$B$5:$B$1073))*('By region'!$M294=(C_A04b!$C$5:$C$1073))*(C_A04b!D$5:D$1073))</f>
        <v>0</v>
      </c>
      <c r="D294" s="79">
        <f t="array" ref="D294">SUM(($B$1=(C_A04b!$B$5:$B$1073))*('By region'!$M294=(C_A04b!$C$5:$C$1073))*(C_A04b!E$5:E$1073))+SUM(($C$1=(C_A04b!$B$5:$B$1073))*('By region'!$M294=(C_A04b!$C$5:$C$1073))*(C_A04b!E$5:E$1073))+SUM(($D$1=(C_A04b!$B$5:$B$1073))*('By region'!$M294=(C_A04b!$C$5:$C$1073))*(C_A04b!E$5:E$1073))</f>
        <v>0</v>
      </c>
      <c r="E294" s="79">
        <f t="array" ref="E294">SUM(($B$1=(C_A04b!$B$5:$B$1073))*('By region'!$M294=(C_A04b!$C$5:$C$1073))*(C_A04b!F$5:F$1073))+SUM(($C$1=(C_A04b!$B$5:$B$1073))*('By region'!$M294=(C_A04b!$C$5:$C$1073))*(C_A04b!F$5:F$1073))+SUM(($D$1=(C_A04b!$B$5:$B$1073))*('By region'!$M294=(C_A04b!$C$5:$C$1073))*(C_A04b!F$5:F$1073))</f>
        <v>0</v>
      </c>
      <c r="F294" s="79">
        <f t="array" ref="F294">SUM(($B$1=(C_A04b!$B$5:$B$1073))*('By region'!$M294=(C_A04b!$C$5:$C$1073))*(C_A04b!G$5:G$1073))+SUM(($C$1=(C_A04b!$B$5:$B$1073))*('By region'!$M294=(C_A04b!$C$5:$C$1073))*(C_A04b!G$5:G$1073))+SUM(($D$1=(C_A04b!$B$5:$B$1073))*('By region'!$M294=(C_A04b!$C$5:$C$1073))*(C_A04b!G$5:G$1073))</f>
        <v>0</v>
      </c>
      <c r="G294" s="79">
        <f t="array" ref="G294">SUM(($B$1=(C_A04b!$B$5:$B$1073))*('By region'!$M294=(C_A04b!$C$5:$C$1073))*(C_A04b!H$5:H$1073))+SUM(($C$1=(C_A04b!$B$5:$B$1073))*('By region'!$M294=(C_A04b!$C$5:$C$1073))*(C_A04b!H$5:H$1073))+SUM(($D$1=(C_A04b!$B$5:$B$1073))*('By region'!$M294=(C_A04b!$C$5:$C$1073))*(C_A04b!H$5:H$1073))</f>
        <v>0</v>
      </c>
      <c r="H294" s="79">
        <f t="array" ref="H294">SUM(($B$1=(C_A04b!$B$5:$B$1073))*('By region'!$M294=(C_A04b!$C$5:$C$1073))*(C_A04b!I$5:I$1073))+SUM(($C$1=(C_A04b!$B$5:$B$1073))*('By region'!$M294=(C_A04b!$C$5:$C$1073))*(C_A04b!I$5:I$1073))+SUM(($D$1=(C_A04b!$B$5:$B$1073))*('By region'!$M294=(C_A04b!$C$5:$C$1073))*(C_A04b!I$5:I$1073))</f>
        <v>0</v>
      </c>
      <c r="I294" s="79">
        <f t="array" ref="I294">SUM(($B$1=(C_A04b!$B$5:$B$1073))*('By region'!$M294=(C_A04b!$C$5:$C$1073))*(C_A04b!J$5:J$1073))+SUM(($C$1=(C_A04b!$B$5:$B$1073))*('By region'!$M294=(C_A04b!$C$5:$C$1073))*(C_A04b!J$5:J$1073))+SUM(($D$1=(C_A04b!$B$5:$B$1073))*('By region'!$M294=(C_A04b!$C$5:$C$1073))*(C_A04b!J$5:J$1073))</f>
        <v>0</v>
      </c>
      <c r="J294" s="79">
        <f t="array" ref="J294">SUM(($B$1=(C_A04b!$B$5:$B$1073))*('By region'!$M294=(C_A04b!$C$5:$C$1073))*(C_A04b!K$5:K$1073))+SUM(($C$1=(C_A04b!$B$5:$B$1073))*('By region'!$M294=(C_A04b!$C$5:$C$1073))*(C_A04b!K$5:K$1073))+SUM(($D$1=(C_A04b!$B$5:$B$1073))*('By region'!$M294=(C_A04b!$C$5:$C$1073))*(C_A04b!K$5:K$1073))</f>
        <v>0</v>
      </c>
      <c r="K294" s="79">
        <f t="array" ref="K294">SUM(($B$1=(C_A04b!$B$5:$B$1073))*('By region'!$M294=(C_A04b!$C$5:$C$1073))*(C_A04b!L$5:L$1073))+SUM(($C$1=(C_A04b!$B$5:$B$1073))*('By region'!$M294=(C_A04b!$C$5:$C$1073))*(C_A04b!L$5:L$1073))+SUM(($D$1=(C_A04b!$B$5:$B$1073))*('By region'!$M294=(C_A04b!$C$5:$C$1073))*(C_A04b!L$5:L$1073))</f>
        <v>0</v>
      </c>
      <c r="L294" s="287"/>
      <c r="M294" s="21" t="s">
        <v>208</v>
      </c>
    </row>
    <row r="295" spans="2:13" x14ac:dyDescent="0.2">
      <c r="B295" t="s">
        <v>240</v>
      </c>
      <c r="C295" s="72">
        <f t="array" ref="C295">SUM(($B$1=(C_A04b!$B$5:$B$1073))*('By region'!$M295=(C_A04b!$C$5:$C$1073))*(C_A04b!D$5:D$1073))+SUM(($C$1=(C_A04b!$B$5:$B$1073))*('By region'!$M295=(C_A04b!$C$5:$C$1073))*(C_A04b!D$5:D$1073))+SUM(($D$1=(C_A04b!$B$5:$B$1073))*('By region'!$M295=(C_A04b!$C$5:$C$1073))*(C_A04b!D$5:D$1073))</f>
        <v>0.3</v>
      </c>
      <c r="D295" s="72">
        <f t="array" ref="D295">SUM(($B$1=(C_A04b!$B$5:$B$1073))*('By region'!$M295=(C_A04b!$C$5:$C$1073))*(C_A04b!E$5:E$1073))+SUM(($C$1=(C_A04b!$B$5:$B$1073))*('By region'!$M295=(C_A04b!$C$5:$C$1073))*(C_A04b!E$5:E$1073))+SUM(($D$1=(C_A04b!$B$5:$B$1073))*('By region'!$M295=(C_A04b!$C$5:$C$1073))*(C_A04b!E$5:E$1073))</f>
        <v>402.25568034510201</v>
      </c>
      <c r="E295" s="72">
        <f t="array" ref="E295">SUM(($B$1=(C_A04b!$B$5:$B$1073))*('By region'!$M295=(C_A04b!$C$5:$C$1073))*(C_A04b!F$5:F$1073))+SUM(($C$1=(C_A04b!$B$5:$B$1073))*('By region'!$M295=(C_A04b!$C$5:$C$1073))*(C_A04b!F$5:F$1073))+SUM(($D$1=(C_A04b!$B$5:$B$1073))*('By region'!$M295=(C_A04b!$C$5:$C$1073))*(C_A04b!F$5:F$1073))</f>
        <v>458.04194259076598</v>
      </c>
      <c r="F295" s="72">
        <f t="array" ref="F295">SUM(($B$1=(C_A04b!$B$5:$B$1073))*('By region'!$M295=(C_A04b!$C$5:$C$1073))*(C_A04b!G$5:G$1073))+SUM(($C$1=(C_A04b!$B$5:$B$1073))*('By region'!$M295=(C_A04b!$C$5:$C$1073))*(C_A04b!G$5:G$1073))+SUM(($D$1=(C_A04b!$B$5:$B$1073))*('By region'!$M295=(C_A04b!$C$5:$C$1073))*(C_A04b!G$5:G$1073))</f>
        <v>357.76185849834798</v>
      </c>
      <c r="G295" s="72">
        <f t="array" ref="G295">SUM(($B$1=(C_A04b!$B$5:$B$1073))*('By region'!$M295=(C_A04b!$C$5:$C$1073))*(C_A04b!H$5:H$1073))+SUM(($C$1=(C_A04b!$B$5:$B$1073))*('By region'!$M295=(C_A04b!$C$5:$C$1073))*(C_A04b!H$5:H$1073))+SUM(($D$1=(C_A04b!$B$5:$B$1073))*('By region'!$M295=(C_A04b!$C$5:$C$1073))*(C_A04b!H$5:H$1073))</f>
        <v>596.74667292822301</v>
      </c>
      <c r="H295" s="72">
        <f t="array" ref="H295">SUM(($B$1=(C_A04b!$B$5:$B$1073))*('By region'!$M295=(C_A04b!$C$5:$C$1073))*(C_A04b!I$5:I$1073))+SUM(($C$1=(C_A04b!$B$5:$B$1073))*('By region'!$M295=(C_A04b!$C$5:$C$1073))*(C_A04b!I$5:I$1073))+SUM(($D$1=(C_A04b!$B$5:$B$1073))*('By region'!$M295=(C_A04b!$C$5:$C$1073))*(C_A04b!I$5:I$1073))</f>
        <v>536.816148409059</v>
      </c>
      <c r="I295" s="72">
        <f t="array" ref="I295">SUM(($B$1=(C_A04b!$B$5:$B$1073))*('By region'!$M295=(C_A04b!$C$5:$C$1073))*(C_A04b!J$5:J$1073))+SUM(($C$1=(C_A04b!$B$5:$B$1073))*('By region'!$M295=(C_A04b!$C$5:$C$1073))*(C_A04b!J$5:J$1073))+SUM(($D$1=(C_A04b!$B$5:$B$1073))*('By region'!$M295=(C_A04b!$C$5:$C$1073))*(C_A04b!J$5:J$1073))</f>
        <v>419.77374880817598</v>
      </c>
      <c r="J295" s="72">
        <f t="array" ref="J295">SUM(($B$1=(C_A04b!$B$5:$B$1073))*('By region'!$M295=(C_A04b!$C$5:$C$1073))*(C_A04b!K$5:K$1073))+SUM(($C$1=(C_A04b!$B$5:$B$1073))*('By region'!$M295=(C_A04b!$C$5:$C$1073))*(C_A04b!K$5:K$1073))+SUM(($D$1=(C_A04b!$B$5:$B$1073))*('By region'!$M295=(C_A04b!$C$5:$C$1073))*(C_A04b!K$5:K$1073))</f>
        <v>327.61326706254698</v>
      </c>
      <c r="K295" s="72">
        <f t="array" ref="K295">SUM(($B$1=(C_A04b!$B$5:$B$1073))*('By region'!$M295=(C_A04b!$C$5:$C$1073))*(C_A04b!L$5:L$1073))+SUM(($C$1=(C_A04b!$B$5:$B$1073))*('By region'!$M295=(C_A04b!$C$5:$C$1073))*(C_A04b!L$5:L$1073))+SUM(($D$1=(C_A04b!$B$5:$B$1073))*('By region'!$M295=(C_A04b!$C$5:$C$1073))*(C_A04b!L$5:L$1073))</f>
        <v>242.34567449880001</v>
      </c>
      <c r="L295" s="287"/>
      <c r="M295" s="21" t="s">
        <v>287</v>
      </c>
    </row>
    <row r="296" spans="2:13" x14ac:dyDescent="0.2">
      <c r="B296" t="s">
        <v>210</v>
      </c>
      <c r="C296" s="79">
        <f t="array" ref="C296">SUM(($B$1=(C_A04b!$B$5:$B$1073))*('By region'!$M296=(C_A04b!$C$5:$C$1073))*(C_A04b!D$5:D$1073))+SUM(($C$1=(C_A04b!$B$5:$B$1073))*('By region'!$M296=(C_A04b!$C$5:$C$1073))*(C_A04b!D$5:D$1073))+SUM(($D$1=(C_A04b!$B$5:$B$1073))*('By region'!$M296=(C_A04b!$C$5:$C$1073))*(C_A04b!D$5:D$1073))</f>
        <v>0.3</v>
      </c>
      <c r="D296" s="79">
        <f t="array" ref="D296">SUM(($B$1=(C_A04b!$B$5:$B$1073))*('By region'!$M296=(C_A04b!$C$5:$C$1073))*(C_A04b!E$5:E$1073))+SUM(($C$1=(C_A04b!$B$5:$B$1073))*('By region'!$M296=(C_A04b!$C$5:$C$1073))*(C_A04b!E$5:E$1073))+SUM(($D$1=(C_A04b!$B$5:$B$1073))*('By region'!$M296=(C_A04b!$C$5:$C$1073))*(C_A04b!E$5:E$1073))</f>
        <v>0.3</v>
      </c>
      <c r="E296" s="79">
        <f t="array" ref="E296">SUM(($B$1=(C_A04b!$B$5:$B$1073))*('By region'!$M296=(C_A04b!$C$5:$C$1073))*(C_A04b!F$5:F$1073))+SUM(($C$1=(C_A04b!$B$5:$B$1073))*('By region'!$M296=(C_A04b!$C$5:$C$1073))*(C_A04b!F$5:F$1073))+SUM(($D$1=(C_A04b!$B$5:$B$1073))*('By region'!$M296=(C_A04b!$C$5:$C$1073))*(C_A04b!F$5:F$1073))</f>
        <v>0.3</v>
      </c>
      <c r="F296" s="79">
        <f t="array" ref="F296">SUM(($B$1=(C_A04b!$B$5:$B$1073))*('By region'!$M296=(C_A04b!$C$5:$C$1073))*(C_A04b!G$5:G$1073))+SUM(($C$1=(C_A04b!$B$5:$B$1073))*('By region'!$M296=(C_A04b!$C$5:$C$1073))*(C_A04b!G$5:G$1073))+SUM(($D$1=(C_A04b!$B$5:$B$1073))*('By region'!$M296=(C_A04b!$C$5:$C$1073))*(C_A04b!G$5:G$1073))</f>
        <v>0.3</v>
      </c>
      <c r="G296" s="79">
        <f t="array" ref="G296">SUM(($B$1=(C_A04b!$B$5:$B$1073))*('By region'!$M296=(C_A04b!$C$5:$C$1073))*(C_A04b!H$5:H$1073))+SUM(($C$1=(C_A04b!$B$5:$B$1073))*('By region'!$M296=(C_A04b!$C$5:$C$1073))*(C_A04b!H$5:H$1073))+SUM(($D$1=(C_A04b!$B$5:$B$1073))*('By region'!$M296=(C_A04b!$C$5:$C$1073))*(C_A04b!H$5:H$1073))</f>
        <v>0.3</v>
      </c>
      <c r="H296" s="79">
        <f t="array" ref="H296">SUM(($B$1=(C_A04b!$B$5:$B$1073))*('By region'!$M296=(C_A04b!$C$5:$C$1073))*(C_A04b!I$5:I$1073))+SUM(($C$1=(C_A04b!$B$5:$B$1073))*('By region'!$M296=(C_A04b!$C$5:$C$1073))*(C_A04b!I$5:I$1073))+SUM(($D$1=(C_A04b!$B$5:$B$1073))*('By region'!$M296=(C_A04b!$C$5:$C$1073))*(C_A04b!I$5:I$1073))</f>
        <v>0.3</v>
      </c>
      <c r="I296" s="79">
        <f t="array" ref="I296">SUM(($B$1=(C_A04b!$B$5:$B$1073))*('By region'!$M296=(C_A04b!$C$5:$C$1073))*(C_A04b!J$5:J$1073))+SUM(($C$1=(C_A04b!$B$5:$B$1073))*('By region'!$M296=(C_A04b!$C$5:$C$1073))*(C_A04b!J$5:J$1073))+SUM(($D$1=(C_A04b!$B$5:$B$1073))*('By region'!$M296=(C_A04b!$C$5:$C$1073))*(C_A04b!J$5:J$1073))</f>
        <v>0.3</v>
      </c>
      <c r="J296" s="79">
        <f t="array" ref="J296">SUM(($B$1=(C_A04b!$B$5:$B$1073))*('By region'!$M296=(C_A04b!$C$5:$C$1073))*(C_A04b!K$5:K$1073))+SUM(($C$1=(C_A04b!$B$5:$B$1073))*('By region'!$M296=(C_A04b!$C$5:$C$1073))*(C_A04b!K$5:K$1073))+SUM(($D$1=(C_A04b!$B$5:$B$1073))*('By region'!$M296=(C_A04b!$C$5:$C$1073))*(C_A04b!K$5:K$1073))</f>
        <v>0.3</v>
      </c>
      <c r="K296" s="79">
        <f t="array" ref="K296">SUM(($B$1=(C_A04b!$B$5:$B$1073))*('By region'!$M296=(C_A04b!$C$5:$C$1073))*(C_A04b!L$5:L$1073))+SUM(($C$1=(C_A04b!$B$5:$B$1073))*('By region'!$M296=(C_A04b!$C$5:$C$1073))*(C_A04b!L$5:L$1073))+SUM(($D$1=(C_A04b!$B$5:$B$1073))*('By region'!$M296=(C_A04b!$C$5:$C$1073))*(C_A04b!L$5:L$1073))</f>
        <v>0.3</v>
      </c>
      <c r="L296" s="287"/>
      <c r="M296" s="21" t="s">
        <v>288</v>
      </c>
    </row>
    <row r="297" spans="2:13" x14ac:dyDescent="0.2">
      <c r="B297" t="s">
        <v>452</v>
      </c>
      <c r="C297" s="72">
        <f t="array" ref="C297">SUM(($B$1=(C_A04b!$B$5:$B$1073))*('By region'!$M297=(C_A04b!$C$5:$C$1073))*(C_A04b!D$5:D$1073))+SUM(($C$1=(C_A04b!$B$5:$B$1073))*('By region'!$M297=(C_A04b!$C$5:$C$1073))*(C_A04b!D$5:D$1073))+SUM(($D$1=(C_A04b!$B$5:$B$1073))*('By region'!$M297=(C_A04b!$C$5:$C$1073))*(C_A04b!D$5:D$1073))</f>
        <v>0.3</v>
      </c>
      <c r="D297" s="72">
        <f t="array" ref="D297">SUM(($B$1=(C_A04b!$B$5:$B$1073))*('By region'!$M297=(C_A04b!$C$5:$C$1073))*(C_A04b!E$5:E$1073))+SUM(($C$1=(C_A04b!$B$5:$B$1073))*('By region'!$M297=(C_A04b!$C$5:$C$1073))*(C_A04b!E$5:E$1073))+SUM(($D$1=(C_A04b!$B$5:$B$1073))*('By region'!$M297=(C_A04b!$C$5:$C$1073))*(C_A04b!E$5:E$1073))</f>
        <v>0.3</v>
      </c>
      <c r="E297" s="72">
        <f t="array" ref="E297">SUM(($B$1=(C_A04b!$B$5:$B$1073))*('By region'!$M297=(C_A04b!$C$5:$C$1073))*(C_A04b!F$5:F$1073))+SUM(($C$1=(C_A04b!$B$5:$B$1073))*('By region'!$M297=(C_A04b!$C$5:$C$1073))*(C_A04b!F$5:F$1073))+SUM(($D$1=(C_A04b!$B$5:$B$1073))*('By region'!$M297=(C_A04b!$C$5:$C$1073))*(C_A04b!F$5:F$1073))</f>
        <v>0.3</v>
      </c>
      <c r="F297" s="72">
        <f t="array" ref="F297">SUM(($B$1=(C_A04b!$B$5:$B$1073))*('By region'!$M297=(C_A04b!$C$5:$C$1073))*(C_A04b!G$5:G$1073))+SUM(($C$1=(C_A04b!$B$5:$B$1073))*('By region'!$M297=(C_A04b!$C$5:$C$1073))*(C_A04b!G$5:G$1073))+SUM(($D$1=(C_A04b!$B$5:$B$1073))*('By region'!$M297=(C_A04b!$C$5:$C$1073))*(C_A04b!G$5:G$1073))</f>
        <v>0.3</v>
      </c>
      <c r="G297" s="72">
        <f t="array" ref="G297">SUM(($B$1=(C_A04b!$B$5:$B$1073))*('By region'!$M297=(C_A04b!$C$5:$C$1073))*(C_A04b!H$5:H$1073))+SUM(($C$1=(C_A04b!$B$5:$B$1073))*('By region'!$M297=(C_A04b!$C$5:$C$1073))*(C_A04b!H$5:H$1073))+SUM(($D$1=(C_A04b!$B$5:$B$1073))*('By region'!$M297=(C_A04b!$C$5:$C$1073))*(C_A04b!H$5:H$1073))</f>
        <v>14.388679494693999</v>
      </c>
      <c r="H297" s="72">
        <f t="array" ref="H297">SUM(($B$1=(C_A04b!$B$5:$B$1073))*('By region'!$M297=(C_A04b!$C$5:$C$1073))*(C_A04b!I$5:I$1073))+SUM(($C$1=(C_A04b!$B$5:$B$1073))*('By region'!$M297=(C_A04b!$C$5:$C$1073))*(C_A04b!I$5:I$1073))+SUM(($D$1=(C_A04b!$B$5:$B$1073))*('By region'!$M297=(C_A04b!$C$5:$C$1073))*(C_A04b!I$5:I$1073))</f>
        <v>23.113969301331998</v>
      </c>
      <c r="I297" s="72">
        <f t="array" ref="I297">SUM(($B$1=(C_A04b!$B$5:$B$1073))*('By region'!$M297=(C_A04b!$C$5:$C$1073))*(C_A04b!J$5:J$1073))+SUM(($C$1=(C_A04b!$B$5:$B$1073))*('By region'!$M297=(C_A04b!$C$5:$C$1073))*(C_A04b!J$5:J$1073))+SUM(($D$1=(C_A04b!$B$5:$B$1073))*('By region'!$M297=(C_A04b!$C$5:$C$1073))*(C_A04b!J$5:J$1073))</f>
        <v>0.3</v>
      </c>
      <c r="J297" s="72">
        <f t="array" ref="J297">SUM(($B$1=(C_A04b!$B$5:$B$1073))*('By region'!$M297=(C_A04b!$C$5:$C$1073))*(C_A04b!K$5:K$1073))+SUM(($C$1=(C_A04b!$B$5:$B$1073))*('By region'!$M297=(C_A04b!$C$5:$C$1073))*(C_A04b!K$5:K$1073))+SUM(($D$1=(C_A04b!$B$5:$B$1073))*('By region'!$M297=(C_A04b!$C$5:$C$1073))*(C_A04b!K$5:K$1073))</f>
        <v>1.409685452458</v>
      </c>
      <c r="K297" s="72">
        <f t="array" ref="K297">SUM(($B$1=(C_A04b!$B$5:$B$1073))*('By region'!$M297=(C_A04b!$C$5:$C$1073))*(C_A04b!L$5:L$1073))+SUM(($C$1=(C_A04b!$B$5:$B$1073))*('By region'!$M297=(C_A04b!$C$5:$C$1073))*(C_A04b!L$5:L$1073))+SUM(($D$1=(C_A04b!$B$5:$B$1073))*('By region'!$M297=(C_A04b!$C$5:$C$1073))*(C_A04b!L$5:L$1073))</f>
        <v>0.3</v>
      </c>
      <c r="L297" s="287"/>
      <c r="M297" s="21" t="s">
        <v>209</v>
      </c>
    </row>
    <row r="298" spans="2:13" x14ac:dyDescent="0.2">
      <c r="B298" s="106" t="s">
        <v>10</v>
      </c>
      <c r="C298" s="107">
        <f t="shared" ref="C298:K298" si="49">SUM(C283:C297)</f>
        <v>1562.8269349545249</v>
      </c>
      <c r="D298" s="107">
        <f t="shared" si="49"/>
        <v>1622.4753658809821</v>
      </c>
      <c r="E298" s="107">
        <f t="shared" si="49"/>
        <v>2522.5604564337264</v>
      </c>
      <c r="F298" s="107">
        <f t="shared" si="49"/>
        <v>2441.4413686309113</v>
      </c>
      <c r="G298" s="107">
        <f t="shared" si="49"/>
        <v>2153.0227710346981</v>
      </c>
      <c r="H298" s="107">
        <f t="shared" si="49"/>
        <v>2517.4593074058575</v>
      </c>
      <c r="I298" s="107">
        <f t="shared" si="49"/>
        <v>1614.527650529795</v>
      </c>
      <c r="J298" s="107">
        <f t="shared" si="49"/>
        <v>1192.101007317516</v>
      </c>
      <c r="K298" s="107">
        <f t="shared" si="49"/>
        <v>1298.2332585174499</v>
      </c>
      <c r="L298" s="183"/>
    </row>
    <row r="299" spans="2:13" x14ac:dyDescent="0.2">
      <c r="L299" s="18"/>
    </row>
    <row r="300" spans="2:13" x14ac:dyDescent="0.2">
      <c r="L300" s="18"/>
    </row>
    <row r="301" spans="2:13" x14ac:dyDescent="0.2">
      <c r="L301" s="18"/>
    </row>
    <row r="302" spans="2:13" x14ac:dyDescent="0.2">
      <c r="L302" s="18"/>
    </row>
    <row r="303" spans="2:13" x14ac:dyDescent="0.2">
      <c r="L303" s="18"/>
    </row>
    <row r="304" spans="2:13" x14ac:dyDescent="0.2">
      <c r="L304" s="18"/>
    </row>
    <row r="305" spans="12:12" x14ac:dyDescent="0.2">
      <c r="L305" s="18"/>
    </row>
    <row r="306" spans="12:12" x14ac:dyDescent="0.2">
      <c r="L306" s="18"/>
    </row>
    <row r="307" spans="12:12" x14ac:dyDescent="0.2">
      <c r="L307" s="18"/>
    </row>
    <row r="308" spans="12:12" x14ac:dyDescent="0.2">
      <c r="L308" s="18"/>
    </row>
    <row r="309" spans="12:12" x14ac:dyDescent="0.2">
      <c r="L309" s="18"/>
    </row>
    <row r="310" spans="12:12" x14ac:dyDescent="0.2">
      <c r="L310" s="18"/>
    </row>
    <row r="311" spans="12:12" x14ac:dyDescent="0.2">
      <c r="L311" s="18"/>
    </row>
    <row r="312" spans="12:12" x14ac:dyDescent="0.2">
      <c r="L312" s="18"/>
    </row>
    <row r="313" spans="12:12" x14ac:dyDescent="0.2">
      <c r="L313" s="18"/>
    </row>
    <row r="314" spans="12:12" x14ac:dyDescent="0.2">
      <c r="L314" s="18"/>
    </row>
    <row r="315" spans="12:12" x14ac:dyDescent="0.2">
      <c r="L315" s="18"/>
    </row>
    <row r="316" spans="12:12" x14ac:dyDescent="0.2">
      <c r="L316" s="18"/>
    </row>
    <row r="317" spans="12:12" x14ac:dyDescent="0.2">
      <c r="L317" s="18"/>
    </row>
    <row r="318" spans="12:12" x14ac:dyDescent="0.2">
      <c r="L318" s="18"/>
    </row>
    <row r="319" spans="12:12" x14ac:dyDescent="0.2">
      <c r="L319" s="18"/>
    </row>
    <row r="320" spans="12:12" x14ac:dyDescent="0.2">
      <c r="L320" s="18"/>
    </row>
    <row r="321" spans="12:12" x14ac:dyDescent="0.2">
      <c r="L321" s="18"/>
    </row>
    <row r="322" spans="12:12" x14ac:dyDescent="0.2">
      <c r="L322" s="18"/>
    </row>
    <row r="323" spans="12:12" x14ac:dyDescent="0.2">
      <c r="L323" s="18"/>
    </row>
    <row r="324" spans="12:12" x14ac:dyDescent="0.2">
      <c r="L324" s="18"/>
    </row>
    <row r="325" spans="12:12" x14ac:dyDescent="0.2">
      <c r="L325" s="18"/>
    </row>
    <row r="326" spans="12:12" x14ac:dyDescent="0.2">
      <c r="L326" s="18"/>
    </row>
    <row r="327" spans="12:12" x14ac:dyDescent="0.2">
      <c r="L327" s="18"/>
    </row>
    <row r="328" spans="12:12" x14ac:dyDescent="0.2">
      <c r="L328" s="18"/>
    </row>
    <row r="329" spans="12:12" x14ac:dyDescent="0.2">
      <c r="L329" s="18"/>
    </row>
    <row r="330" spans="12:12" x14ac:dyDescent="0.2">
      <c r="L330" s="18"/>
    </row>
    <row r="331" spans="12:12" x14ac:dyDescent="0.2">
      <c r="L331" s="18"/>
    </row>
    <row r="332" spans="12:12" x14ac:dyDescent="0.2">
      <c r="L332" s="18"/>
    </row>
    <row r="333" spans="12:12" x14ac:dyDescent="0.2">
      <c r="L333" s="18"/>
    </row>
    <row r="334" spans="12:12" x14ac:dyDescent="0.2">
      <c r="L334" s="18"/>
    </row>
    <row r="335" spans="12:12" x14ac:dyDescent="0.2">
      <c r="L335" s="18"/>
    </row>
    <row r="336" spans="12:12" x14ac:dyDescent="0.2">
      <c r="L336" s="18"/>
    </row>
    <row r="337" spans="12:12" x14ac:dyDescent="0.2">
      <c r="L337" s="18"/>
    </row>
    <row r="338" spans="12:12" x14ac:dyDescent="0.2">
      <c r="L338" s="18"/>
    </row>
    <row r="339" spans="12:12" x14ac:dyDescent="0.2">
      <c r="L339" s="18"/>
    </row>
    <row r="340" spans="12:12" x14ac:dyDescent="0.2">
      <c r="L340" s="18"/>
    </row>
    <row r="341" spans="12:12" x14ac:dyDescent="0.2">
      <c r="L341" s="18"/>
    </row>
    <row r="342" spans="12:12" x14ac:dyDescent="0.2">
      <c r="L342" s="18"/>
    </row>
    <row r="343" spans="12:12" x14ac:dyDescent="0.2">
      <c r="L343" s="18"/>
    </row>
    <row r="344" spans="12:12" x14ac:dyDescent="0.2">
      <c r="L344" s="18"/>
    </row>
    <row r="345" spans="12:12" x14ac:dyDescent="0.2">
      <c r="L345" s="18"/>
    </row>
    <row r="346" spans="12:12" x14ac:dyDescent="0.2">
      <c r="L346" s="18"/>
    </row>
    <row r="347" spans="12:12" x14ac:dyDescent="0.2">
      <c r="L347" s="18"/>
    </row>
    <row r="348" spans="12:12" x14ac:dyDescent="0.2">
      <c r="L348" s="18"/>
    </row>
    <row r="349" spans="12:12" x14ac:dyDescent="0.2">
      <c r="L349" s="18"/>
    </row>
    <row r="350" spans="12:12" x14ac:dyDescent="0.2">
      <c r="L350" s="18"/>
    </row>
    <row r="351" spans="12:12" x14ac:dyDescent="0.2">
      <c r="L351" s="18"/>
    </row>
    <row r="352" spans="12:12" x14ac:dyDescent="0.2">
      <c r="L352" s="18"/>
    </row>
    <row r="353" spans="12:12" x14ac:dyDescent="0.2">
      <c r="L353" s="18"/>
    </row>
    <row r="354" spans="12:12" x14ac:dyDescent="0.2">
      <c r="L354" s="18"/>
    </row>
    <row r="355" spans="12:12" x14ac:dyDescent="0.2">
      <c r="L355" s="18"/>
    </row>
    <row r="356" spans="12:12" x14ac:dyDescent="0.2">
      <c r="L356" s="18"/>
    </row>
    <row r="357" spans="12:12" x14ac:dyDescent="0.2">
      <c r="L357" s="18"/>
    </row>
    <row r="358" spans="12:12" x14ac:dyDescent="0.2">
      <c r="L358" s="18"/>
    </row>
    <row r="359" spans="12:12" x14ac:dyDescent="0.2">
      <c r="L359" s="18"/>
    </row>
    <row r="360" spans="12:12" x14ac:dyDescent="0.2">
      <c r="L360" s="18"/>
    </row>
    <row r="361" spans="12:12" x14ac:dyDescent="0.2">
      <c r="L361" s="18"/>
    </row>
    <row r="362" spans="12:12" x14ac:dyDescent="0.2">
      <c r="L362" s="18"/>
    </row>
    <row r="363" spans="12:12" x14ac:dyDescent="0.2">
      <c r="L363" s="18"/>
    </row>
    <row r="364" spans="12:12" x14ac:dyDescent="0.2">
      <c r="L364" s="18"/>
    </row>
    <row r="365" spans="12:12" x14ac:dyDescent="0.2">
      <c r="L365" s="18"/>
    </row>
    <row r="366" spans="12:12" x14ac:dyDescent="0.2">
      <c r="L366" s="18"/>
    </row>
    <row r="367" spans="12:12" x14ac:dyDescent="0.2">
      <c r="L367" s="18"/>
    </row>
    <row r="368" spans="12:12" x14ac:dyDescent="0.2">
      <c r="L368" s="18"/>
    </row>
    <row r="369" spans="12:12" x14ac:dyDescent="0.2">
      <c r="L369" s="18"/>
    </row>
    <row r="370" spans="12:12" x14ac:dyDescent="0.2">
      <c r="L370" s="18"/>
    </row>
    <row r="371" spans="12:12" x14ac:dyDescent="0.2">
      <c r="L371" s="18"/>
    </row>
    <row r="372" spans="12:12" x14ac:dyDescent="0.2">
      <c r="L372" s="18"/>
    </row>
    <row r="373" spans="12:12" x14ac:dyDescent="0.2">
      <c r="L373" s="18"/>
    </row>
    <row r="374" spans="12:12" x14ac:dyDescent="0.2">
      <c r="L374" s="18"/>
    </row>
    <row r="375" spans="12:12" x14ac:dyDescent="0.2">
      <c r="L375" s="18"/>
    </row>
    <row r="376" spans="12:12" x14ac:dyDescent="0.2">
      <c r="L376" s="18"/>
    </row>
    <row r="377" spans="12:12" x14ac:dyDescent="0.2">
      <c r="L377" s="18"/>
    </row>
    <row r="378" spans="12:12" x14ac:dyDescent="0.2">
      <c r="L378" s="18"/>
    </row>
    <row r="379" spans="12:12" x14ac:dyDescent="0.2">
      <c r="L379" s="18"/>
    </row>
    <row r="380" spans="12:12" x14ac:dyDescent="0.2">
      <c r="L380" s="18"/>
    </row>
    <row r="381" spans="12:12" x14ac:dyDescent="0.2">
      <c r="L381" s="18"/>
    </row>
    <row r="382" spans="12:12" x14ac:dyDescent="0.2">
      <c r="L382" s="18"/>
    </row>
    <row r="383" spans="12:12" x14ac:dyDescent="0.2">
      <c r="L383" s="18"/>
    </row>
    <row r="384" spans="12:12" x14ac:dyDescent="0.2">
      <c r="L384" s="18"/>
    </row>
    <row r="385" spans="12:12" x14ac:dyDescent="0.2">
      <c r="L385" s="18"/>
    </row>
    <row r="386" spans="12:12" x14ac:dyDescent="0.2">
      <c r="L386" s="18"/>
    </row>
    <row r="387" spans="12:12" x14ac:dyDescent="0.2">
      <c r="L387" s="18"/>
    </row>
    <row r="388" spans="12:12" x14ac:dyDescent="0.2">
      <c r="L388" s="18"/>
    </row>
    <row r="389" spans="12:12" x14ac:dyDescent="0.2">
      <c r="L389" s="18"/>
    </row>
    <row r="390" spans="12:12" x14ac:dyDescent="0.2">
      <c r="L390" s="18"/>
    </row>
    <row r="391" spans="12:12" x14ac:dyDescent="0.2">
      <c r="L391" s="18"/>
    </row>
    <row r="392" spans="12:12" x14ac:dyDescent="0.2">
      <c r="L392" s="18"/>
    </row>
    <row r="393" spans="12:12" x14ac:dyDescent="0.2">
      <c r="L393" s="18"/>
    </row>
    <row r="509" spans="1:15" s="18" customFormat="1" x14ac:dyDescent="0.2">
      <c r="A509" s="280" t="s">
        <v>487</v>
      </c>
      <c r="B509" s="276" t="s">
        <v>212</v>
      </c>
      <c r="C509" s="22"/>
      <c r="D509" s="22"/>
      <c r="E509" s="22"/>
      <c r="F509" s="22"/>
      <c r="G509" s="22"/>
      <c r="H509" s="22"/>
      <c r="I509" s="22"/>
      <c r="J509" s="22"/>
      <c r="L509" s="17"/>
      <c r="M509" s="21"/>
      <c r="N509" s="23"/>
      <c r="O509" s="23"/>
    </row>
    <row r="510" spans="1:15" s="18" customFormat="1" x14ac:dyDescent="0.2">
      <c r="A510" s="17"/>
      <c r="B510" s="28" t="s">
        <v>214</v>
      </c>
      <c r="C510" s="22"/>
      <c r="D510" s="22"/>
      <c r="E510" s="22"/>
      <c r="F510" s="22"/>
      <c r="G510" s="22"/>
      <c r="H510" s="22"/>
      <c r="I510" s="22"/>
      <c r="J510" s="22"/>
      <c r="L510" s="17"/>
      <c r="M510" s="21"/>
      <c r="N510" s="23"/>
      <c r="O510" s="23"/>
    </row>
    <row r="511" spans="1:15" s="18" customFormat="1" x14ac:dyDescent="0.2">
      <c r="A511" s="17"/>
      <c r="B511" s="17"/>
      <c r="C511" s="22"/>
      <c r="D511" s="22"/>
      <c r="E511" s="22"/>
      <c r="F511" s="22"/>
      <c r="G511" s="22"/>
      <c r="H511" s="22"/>
      <c r="I511" s="22"/>
      <c r="J511" s="22"/>
      <c r="L511" s="17"/>
      <c r="M511" s="21"/>
      <c r="N511" s="23"/>
      <c r="O511" s="23"/>
    </row>
    <row r="512" spans="1:15" x14ac:dyDescent="0.2">
      <c r="B512" s="76"/>
      <c r="C512" s="263">
        <v>2010</v>
      </c>
      <c r="D512" s="263">
        <v>2015</v>
      </c>
      <c r="E512" s="263">
        <v>2020</v>
      </c>
      <c r="F512" s="263">
        <v>2025</v>
      </c>
      <c r="G512" s="263">
        <v>2030</v>
      </c>
      <c r="H512" s="263">
        <v>2035</v>
      </c>
      <c r="I512" s="263">
        <v>2040</v>
      </c>
      <c r="J512" s="263">
        <v>2045</v>
      </c>
      <c r="K512" s="263">
        <v>2050</v>
      </c>
    </row>
    <row r="513" spans="2:15" x14ac:dyDescent="0.2">
      <c r="B513" s="97" t="s">
        <v>162</v>
      </c>
      <c r="C513" s="100"/>
      <c r="D513" s="100"/>
      <c r="E513" s="100"/>
      <c r="F513" s="100"/>
      <c r="G513" s="100"/>
      <c r="H513" s="100"/>
      <c r="I513" s="100"/>
      <c r="J513" s="100"/>
      <c r="K513" s="100"/>
    </row>
    <row r="514" spans="2:15" s="18" customFormat="1" x14ac:dyDescent="0.2">
      <c r="B514" s="99" t="s">
        <v>180</v>
      </c>
      <c r="C514" s="147">
        <f t="array" ref="C514">(SUM(($B$1=(C_A08a!$B$5:$B$997))*('By region'!$M514=(C_A08a!$C$5:$C$997))*('By region'!$O514=(C_A08a!$D$5:$D$997))*(C_A08a!E$5:E$997)))+(SUM(($C$1=(C_A08a!$B$5:$B$997))*('By region'!$M514=(C_A08a!$C$5:$C$997))*('By region'!$O514=(C_A08a!$D$5:$D$997))*(C_A08a!E$5:E$997)))+(SUM(($D$1=(C_A08a!$B$5:$B$997))*('By region'!$M514=(C_A08a!$C$5:$C$997))*('By region'!$O514=(C_A08a!$D$5:$D$997))*(C_A08a!E$5:E$997)))+(SUM(($B$1=(C_A08a!$B$5:$B$997))*('By region'!$M514=(C_A08a!$C$5:$C$997))*('By region'!$N514=(C_A08a!$D$5:$D$997))*(C_A08a!E$5:E$997)))+(SUM(($C$1=(C_A08a!$B$5:$B$997))*('By region'!$M514=(C_A08a!$C$5:$C$997))*('By region'!$N514=(C_A08a!$D$5:$D$997))*(C_A08a!E$5:E$997)))+(SUM(($D$1=(C_A08a!$B$5:$B$997))*('By region'!$M514=(C_A08a!$C$5:$C$997))*('By region'!$N514=(C_A08a!$D$5:$D$997))*(C_A08a!E$5:E$997)))</f>
        <v>2.1772017278520002</v>
      </c>
      <c r="D514" s="147">
        <f t="array" ref="D514">(SUM(($B$1=(C_A08a!$B$5:$B$997))*('By region'!$M514=(C_A08a!$C$5:$C$997))*('By region'!$O514=(C_A08a!$D$5:$D$997))*(C_A08a!F$5:F$997)))+(SUM(($C$1=(C_A08a!$B$5:$B$997))*('By region'!$M514=(C_A08a!$C$5:$C$997))*('By region'!$O514=(C_A08a!$D$5:$D$997))*(C_A08a!F$5:F$997)))+(SUM(($D$1=(C_A08a!$B$5:$B$997))*('By region'!$M514=(C_A08a!$C$5:$C$997))*('By region'!$O514=(C_A08a!$D$5:$D$997))*(C_A08a!F$5:F$997)))+(SUM(($B$1=(C_A08a!$B$5:$B$997))*('By region'!$M514=(C_A08a!$C$5:$C$997))*('By region'!$N514=(C_A08a!$D$5:$D$997))*(C_A08a!F$5:F$997)))+(SUM(($C$1=(C_A08a!$B$5:$B$997))*('By region'!$M514=(C_A08a!$C$5:$C$997))*('By region'!$N514=(C_A08a!$D$5:$D$997))*(C_A08a!F$5:F$997)))+(SUM(($D$1=(C_A08a!$B$5:$B$997))*('By region'!$M514=(C_A08a!$C$5:$C$997))*('By region'!$N514=(C_A08a!$D$5:$D$997))*(C_A08a!F$5:F$997)))</f>
        <v>1.0886008639260001</v>
      </c>
      <c r="E514" s="147">
        <f t="array" ref="E514">(SUM(($B$1=(C_A08a!$B$5:$B$997))*('By region'!$M514=(C_A08a!$C$5:$C$997))*('By region'!$O514=(C_A08a!$D$5:$D$997))*(C_A08a!G$5:G$997)))+(SUM(($C$1=(C_A08a!$B$5:$B$997))*('By region'!$M514=(C_A08a!$C$5:$C$997))*('By region'!$O514=(C_A08a!$D$5:$D$997))*(C_A08a!G$5:G$997)))+(SUM(($D$1=(C_A08a!$B$5:$B$997))*('By region'!$M514=(C_A08a!$C$5:$C$997))*('By region'!$O514=(C_A08a!$D$5:$D$997))*(C_A08a!G$5:G$997)))+(SUM(($B$1=(C_A08a!$B$5:$B$997))*('By region'!$M514=(C_A08a!$C$5:$C$997))*('By region'!$N514=(C_A08a!$D$5:$D$997))*(C_A08a!G$5:G$997)))+(SUM(($C$1=(C_A08a!$B$5:$B$997))*('By region'!$M514=(C_A08a!$C$5:$C$997))*('By region'!$N514=(C_A08a!$D$5:$D$997))*(C_A08a!G$5:G$997)))+(SUM(($D$1=(C_A08a!$B$5:$B$997))*('By region'!$M514=(C_A08a!$C$5:$C$997))*('By region'!$N514=(C_A08a!$D$5:$D$997))*(C_A08a!G$5:G$997)))</f>
        <v>0</v>
      </c>
      <c r="F514" s="147">
        <f t="array" ref="F514">(SUM(($B$1=(C_A08a!$B$5:$B$997))*('By region'!$M514=(C_A08a!$C$5:$C$997))*('By region'!$O514=(C_A08a!$D$5:$D$997))*(C_A08a!H$5:H$997)))+(SUM(($C$1=(C_A08a!$B$5:$B$997))*('By region'!$M514=(C_A08a!$C$5:$C$997))*('By region'!$O514=(C_A08a!$D$5:$D$997))*(C_A08a!H$5:H$997)))+(SUM(($D$1=(C_A08a!$B$5:$B$997))*('By region'!$M514=(C_A08a!$C$5:$C$997))*('By region'!$O514=(C_A08a!$D$5:$D$997))*(C_A08a!H$5:H$997)))+(SUM(($B$1=(C_A08a!$B$5:$B$997))*('By region'!$M514=(C_A08a!$C$5:$C$997))*('By region'!$N514=(C_A08a!$D$5:$D$997))*(C_A08a!H$5:H$997)))+(SUM(($C$1=(C_A08a!$B$5:$B$997))*('By region'!$M514=(C_A08a!$C$5:$C$997))*('By region'!$N514=(C_A08a!$D$5:$D$997))*(C_A08a!H$5:H$997)))+(SUM(($D$1=(C_A08a!$B$5:$B$997))*('By region'!$M514=(C_A08a!$C$5:$C$997))*('By region'!$N514=(C_A08a!$D$5:$D$997))*(C_A08a!H$5:H$997)))</f>
        <v>0</v>
      </c>
      <c r="G514" s="147">
        <f t="array" ref="G514">(SUM(($B$1=(C_A08a!$B$5:$B$997))*('By region'!$M514=(C_A08a!$C$5:$C$997))*('By region'!$O514=(C_A08a!$D$5:$D$997))*(C_A08a!I$5:I$997)))+(SUM(($C$1=(C_A08a!$B$5:$B$997))*('By region'!$M514=(C_A08a!$C$5:$C$997))*('By region'!$O514=(C_A08a!$D$5:$D$997))*(C_A08a!I$5:I$997)))+(SUM(($D$1=(C_A08a!$B$5:$B$997))*('By region'!$M514=(C_A08a!$C$5:$C$997))*('By region'!$O514=(C_A08a!$D$5:$D$997))*(C_A08a!I$5:I$997)))+(SUM(($B$1=(C_A08a!$B$5:$B$997))*('By region'!$M514=(C_A08a!$C$5:$C$997))*('By region'!$N514=(C_A08a!$D$5:$D$997))*(C_A08a!I$5:I$997)))+(SUM(($C$1=(C_A08a!$B$5:$B$997))*('By region'!$M514=(C_A08a!$C$5:$C$997))*('By region'!$N514=(C_A08a!$D$5:$D$997))*(C_A08a!I$5:I$997)))+(SUM(($D$1=(C_A08a!$B$5:$B$997))*('By region'!$M514=(C_A08a!$C$5:$C$997))*('By region'!$N514=(C_A08a!$D$5:$D$997))*(C_A08a!I$5:I$997)))</f>
        <v>3.600236203848</v>
      </c>
      <c r="H514" s="147">
        <f t="array" ref="H514">(SUM(($B$1=(C_A08a!$B$5:$B$997))*('By region'!$M514=(C_A08a!$C$5:$C$997))*('By region'!$O514=(C_A08a!$D$5:$D$997))*(C_A08a!J$5:J$997)))+(SUM(($C$1=(C_A08a!$B$5:$B$997))*('By region'!$M514=(C_A08a!$C$5:$C$997))*('By region'!$O514=(C_A08a!$D$5:$D$997))*(C_A08a!J$5:J$997)))+(SUM(($D$1=(C_A08a!$B$5:$B$997))*('By region'!$M514=(C_A08a!$C$5:$C$997))*('By region'!$O514=(C_A08a!$D$5:$D$997))*(C_A08a!J$5:J$997)))+(SUM(($B$1=(C_A08a!$B$5:$B$997))*('By region'!$M514=(C_A08a!$C$5:$C$997))*('By region'!$N514=(C_A08a!$D$5:$D$997))*(C_A08a!J$5:J$997)))+(SUM(($C$1=(C_A08a!$B$5:$B$997))*('By region'!$M514=(C_A08a!$C$5:$C$997))*('By region'!$N514=(C_A08a!$D$5:$D$997))*(C_A08a!J$5:J$997)))+(SUM(($D$1=(C_A08a!$B$5:$B$997))*('By region'!$M514=(C_A08a!$C$5:$C$997))*('By region'!$N514=(C_A08a!$D$5:$D$997))*(C_A08a!J$5:J$997)))</f>
        <v>3.600236203848</v>
      </c>
      <c r="I514" s="147">
        <f t="array" ref="I514">(SUM(($B$1=(C_A08a!$B$5:$B$997))*('By region'!$M514=(C_A08a!$C$5:$C$997))*('By region'!$O514=(C_A08a!$D$5:$D$997))*(C_A08a!K$5:K$997)))+(SUM(($C$1=(C_A08a!$B$5:$B$997))*('By region'!$M514=(C_A08a!$C$5:$C$997))*('By region'!$O514=(C_A08a!$D$5:$D$997))*(C_A08a!K$5:K$997)))+(SUM(($D$1=(C_A08a!$B$5:$B$997))*('By region'!$M514=(C_A08a!$C$5:$C$997))*('By region'!$O514=(C_A08a!$D$5:$D$997))*(C_A08a!K$5:K$997)))+(SUM(($B$1=(C_A08a!$B$5:$B$997))*('By region'!$M514=(C_A08a!$C$5:$C$997))*('By region'!$N514=(C_A08a!$D$5:$D$997))*(C_A08a!K$5:K$997)))+(SUM(($C$1=(C_A08a!$B$5:$B$997))*('By region'!$M514=(C_A08a!$C$5:$C$997))*('By region'!$N514=(C_A08a!$D$5:$D$997))*(C_A08a!K$5:K$997)))+(SUM(($D$1=(C_A08a!$B$5:$B$997))*('By region'!$M514=(C_A08a!$C$5:$C$997))*('By region'!$N514=(C_A08a!$D$5:$D$997))*(C_A08a!K$5:K$997)))</f>
        <v>7.5300640247219999</v>
      </c>
      <c r="J514" s="147">
        <f t="array" ref="J514">(SUM(($B$1=(C_A08a!$B$5:$B$997))*('By region'!$M514=(C_A08a!$C$5:$C$997))*('By region'!$O514=(C_A08a!$D$5:$D$997))*(C_A08a!L$5:L$997)))+(SUM(($C$1=(C_A08a!$B$5:$B$997))*('By region'!$M514=(C_A08a!$C$5:$C$997))*('By region'!$O514=(C_A08a!$D$5:$D$997))*(C_A08a!L$5:L$997)))+(SUM(($D$1=(C_A08a!$B$5:$B$997))*('By region'!$M514=(C_A08a!$C$5:$C$997))*('By region'!$O514=(C_A08a!$D$5:$D$997))*(C_A08a!L$5:L$997)))+(SUM(($B$1=(C_A08a!$B$5:$B$997))*('By region'!$M514=(C_A08a!$C$5:$C$997))*('By region'!$N514=(C_A08a!$D$5:$D$997))*(C_A08a!L$5:L$997)))+(SUM(($C$1=(C_A08a!$B$5:$B$997))*('By region'!$M514=(C_A08a!$C$5:$C$997))*('By region'!$N514=(C_A08a!$D$5:$D$997))*(C_A08a!L$5:L$997)))+(SUM(($D$1=(C_A08a!$B$5:$B$997))*('By region'!$M514=(C_A08a!$C$5:$C$997))*('By region'!$N514=(C_A08a!$D$5:$D$997))*(C_A08a!L$5:L$997)))</f>
        <v>7.5300640247219999</v>
      </c>
      <c r="K514" s="147">
        <f t="array" ref="K514">(SUM(($B$1=(C_A08a!$B$5:$B$997))*('By region'!$M514=(C_A08a!$C$5:$C$997))*('By region'!$O514=(C_A08a!$D$5:$D$997))*(C_A08a!M$5:M$997)))+(SUM(($C$1=(C_A08a!$B$5:$B$997))*('By region'!$M514=(C_A08a!$C$5:$C$997))*('By region'!$O514=(C_A08a!$D$5:$D$997))*(C_A08a!M$5:M$997)))+(SUM(($D$1=(C_A08a!$B$5:$B$997))*('By region'!$M514=(C_A08a!$C$5:$C$997))*('By region'!$O514=(C_A08a!$D$5:$D$997))*(C_A08a!M$5:M$997)))+(SUM(($B$1=(C_A08a!$B$5:$B$997))*('By region'!$M514=(C_A08a!$C$5:$C$997))*('By region'!$N514=(C_A08a!$D$5:$D$997))*(C_A08a!M$5:M$997)))+(SUM(($C$1=(C_A08a!$B$5:$B$997))*('By region'!$M514=(C_A08a!$C$5:$C$997))*('By region'!$N514=(C_A08a!$D$5:$D$997))*(C_A08a!M$5:M$997)))+(SUM(($D$1=(C_A08a!$B$5:$B$997))*('By region'!$M514=(C_A08a!$C$5:$C$997))*('By region'!$N514=(C_A08a!$D$5:$D$997))*(C_A08a!M$5:M$997)))</f>
        <v>0</v>
      </c>
      <c r="M514" s="23" t="s">
        <v>165</v>
      </c>
      <c r="N514" s="23" t="s">
        <v>177</v>
      </c>
      <c r="O514" s="23" t="s">
        <v>175</v>
      </c>
    </row>
    <row r="515" spans="2:15" x14ac:dyDescent="0.2">
      <c r="B515" s="98" t="s">
        <v>181</v>
      </c>
      <c r="C515" s="219">
        <f t="array" ref="C515">(SUM(($B$1=(C_A08a!$B$5:$B$997))*('By region'!$M515=(C_A08a!$C$5:$C$997))*('By region'!$O515=(C_A08a!$D$5:$D$997))*(C_A08a!E$5:E$997)))+(SUM(($C$1=(C_A08a!$B$5:$B$997))*('By region'!$M515=(C_A08a!$C$5:$C$997))*('By region'!$O515=(C_A08a!$D$5:$D$997))*(C_A08a!E$5:E$997)))+(SUM(($D$1=(C_A08a!$B$5:$B$997))*('By region'!$M515=(C_A08a!$C$5:$C$997))*('By region'!$O515=(C_A08a!$D$5:$D$997))*(C_A08a!E$5:E$997)))+(SUM(($B$1=(C_A08a!$B$5:$B$997))*('By region'!$M515=(C_A08a!$C$5:$C$997))*('By region'!$N515=(C_A08a!$D$5:$D$997))*(C_A08a!E$5:E$997)))+(SUM(($C$1=(C_A08a!$B$5:$B$997))*('By region'!$M515=(C_A08a!$C$5:$C$997))*('By region'!$N515=(C_A08a!$D$5:$D$997))*(C_A08a!E$5:E$997)))+(SUM(($D$1=(C_A08a!$B$5:$B$997))*('By region'!$M515=(C_A08a!$C$5:$C$997))*('By region'!$N515=(C_A08a!$D$5:$D$997))*(C_A08a!E$5:E$997)))</f>
        <v>1.0361181478000001E-2</v>
      </c>
      <c r="D515" s="219">
        <f t="array" ref="D515">(SUM(($B$1=(C_A08a!$B$5:$B$997))*('By region'!$M515=(C_A08a!$C$5:$C$997))*('By region'!$O515=(C_A08a!$D$5:$D$997))*(C_A08a!F$5:F$997)))+(SUM(($C$1=(C_A08a!$B$5:$B$997))*('By region'!$M515=(C_A08a!$C$5:$C$997))*('By region'!$O515=(C_A08a!$D$5:$D$997))*(C_A08a!F$5:F$997)))+(SUM(($D$1=(C_A08a!$B$5:$B$997))*('By region'!$M515=(C_A08a!$C$5:$C$997))*('By region'!$O515=(C_A08a!$D$5:$D$997))*(C_A08a!F$5:F$997)))+(SUM(($B$1=(C_A08a!$B$5:$B$997))*('By region'!$M515=(C_A08a!$C$5:$C$997))*('By region'!$N515=(C_A08a!$D$5:$D$997))*(C_A08a!F$5:F$997)))+(SUM(($C$1=(C_A08a!$B$5:$B$997))*('By region'!$M515=(C_A08a!$C$5:$C$997))*('By region'!$N515=(C_A08a!$D$5:$D$997))*(C_A08a!F$5:F$997)))+(SUM(($D$1=(C_A08a!$B$5:$B$997))*('By region'!$M515=(C_A08a!$C$5:$C$997))*('By region'!$N515=(C_A08a!$D$5:$D$997))*(C_A08a!F$5:F$997)))</f>
        <v>5.1805907380000002E-3</v>
      </c>
      <c r="E515" s="219">
        <f t="array" ref="E515">(SUM(($B$1=(C_A08a!$B$5:$B$997))*('By region'!$M515=(C_A08a!$C$5:$C$997))*('By region'!$O515=(C_A08a!$D$5:$D$997))*(C_A08a!G$5:G$997)))+(SUM(($C$1=(C_A08a!$B$5:$B$997))*('By region'!$M515=(C_A08a!$C$5:$C$997))*('By region'!$O515=(C_A08a!$D$5:$D$997))*(C_A08a!G$5:G$997)))+(SUM(($D$1=(C_A08a!$B$5:$B$997))*('By region'!$M515=(C_A08a!$C$5:$C$997))*('By region'!$O515=(C_A08a!$D$5:$D$997))*(C_A08a!G$5:G$997)))+(SUM(($B$1=(C_A08a!$B$5:$B$997))*('By region'!$M515=(C_A08a!$C$5:$C$997))*('By region'!$N515=(C_A08a!$D$5:$D$997))*(C_A08a!G$5:G$997)))+(SUM(($C$1=(C_A08a!$B$5:$B$997))*('By region'!$M515=(C_A08a!$C$5:$C$997))*('By region'!$N515=(C_A08a!$D$5:$D$997))*(C_A08a!G$5:G$997)))+(SUM(($D$1=(C_A08a!$B$5:$B$997))*('By region'!$M515=(C_A08a!$C$5:$C$997))*('By region'!$N515=(C_A08a!$D$5:$D$997))*(C_A08a!G$5:G$997)))</f>
        <v>0</v>
      </c>
      <c r="F515" s="219">
        <f t="array" ref="F515">(SUM(($B$1=(C_A08a!$B$5:$B$997))*('By region'!$M515=(C_A08a!$C$5:$C$997))*('By region'!$O515=(C_A08a!$D$5:$D$997))*(C_A08a!H$5:H$997)))+(SUM(($C$1=(C_A08a!$B$5:$B$997))*('By region'!$M515=(C_A08a!$C$5:$C$997))*('By region'!$O515=(C_A08a!$D$5:$D$997))*(C_A08a!H$5:H$997)))+(SUM(($D$1=(C_A08a!$B$5:$B$997))*('By region'!$M515=(C_A08a!$C$5:$C$997))*('By region'!$O515=(C_A08a!$D$5:$D$997))*(C_A08a!H$5:H$997)))+(SUM(($B$1=(C_A08a!$B$5:$B$997))*('By region'!$M515=(C_A08a!$C$5:$C$997))*('By region'!$N515=(C_A08a!$D$5:$D$997))*(C_A08a!H$5:H$997)))+(SUM(($C$1=(C_A08a!$B$5:$B$997))*('By region'!$M515=(C_A08a!$C$5:$C$997))*('By region'!$N515=(C_A08a!$D$5:$D$997))*(C_A08a!H$5:H$997)))+(SUM(($D$1=(C_A08a!$B$5:$B$997))*('By region'!$M515=(C_A08a!$C$5:$C$997))*('By region'!$N515=(C_A08a!$D$5:$D$997))*(C_A08a!H$5:H$997)))</f>
        <v>0</v>
      </c>
      <c r="G515" s="219">
        <f t="array" ref="G515">(SUM(($B$1=(C_A08a!$B$5:$B$997))*('By region'!$M515=(C_A08a!$C$5:$C$997))*('By region'!$O515=(C_A08a!$D$5:$D$997))*(C_A08a!I$5:I$997)))+(SUM(($C$1=(C_A08a!$B$5:$B$997))*('By region'!$M515=(C_A08a!$C$5:$C$997))*('By region'!$O515=(C_A08a!$D$5:$D$997))*(C_A08a!I$5:I$997)))+(SUM(($D$1=(C_A08a!$B$5:$B$997))*('By region'!$M515=(C_A08a!$C$5:$C$997))*('By region'!$O515=(C_A08a!$D$5:$D$997))*(C_A08a!I$5:I$997)))+(SUM(($B$1=(C_A08a!$B$5:$B$997))*('By region'!$M515=(C_A08a!$C$5:$C$997))*('By region'!$N515=(C_A08a!$D$5:$D$997))*(C_A08a!I$5:I$997)))+(SUM(($C$1=(C_A08a!$B$5:$B$997))*('By region'!$M515=(C_A08a!$C$5:$C$997))*('By region'!$N515=(C_A08a!$D$5:$D$997))*(C_A08a!I$5:I$997)))+(SUM(($D$1=(C_A08a!$B$5:$B$997))*('By region'!$M515=(C_A08a!$C$5:$C$997))*('By region'!$N515=(C_A08a!$D$5:$D$997))*(C_A08a!I$5:I$997)))</f>
        <v>0</v>
      </c>
      <c r="H515" s="219">
        <f t="array" ref="H515">(SUM(($B$1=(C_A08a!$B$5:$B$997))*('By region'!$M515=(C_A08a!$C$5:$C$997))*('By region'!$O515=(C_A08a!$D$5:$D$997))*(C_A08a!J$5:J$997)))+(SUM(($C$1=(C_A08a!$B$5:$B$997))*('By region'!$M515=(C_A08a!$C$5:$C$997))*('By region'!$O515=(C_A08a!$D$5:$D$997))*(C_A08a!J$5:J$997)))+(SUM(($D$1=(C_A08a!$B$5:$B$997))*('By region'!$M515=(C_A08a!$C$5:$C$997))*('By region'!$O515=(C_A08a!$D$5:$D$997))*(C_A08a!J$5:J$997)))+(SUM(($B$1=(C_A08a!$B$5:$B$997))*('By region'!$M515=(C_A08a!$C$5:$C$997))*('By region'!$N515=(C_A08a!$D$5:$D$997))*(C_A08a!J$5:J$997)))+(SUM(($C$1=(C_A08a!$B$5:$B$997))*('By region'!$M515=(C_A08a!$C$5:$C$997))*('By region'!$N515=(C_A08a!$D$5:$D$997))*(C_A08a!J$5:J$997)))+(SUM(($D$1=(C_A08a!$B$5:$B$997))*('By region'!$M515=(C_A08a!$C$5:$C$997))*('By region'!$N515=(C_A08a!$D$5:$D$997))*(C_A08a!J$5:J$997)))</f>
        <v>0</v>
      </c>
      <c r="I515" s="219">
        <f t="array" ref="I515">(SUM(($B$1=(C_A08a!$B$5:$B$997))*('By region'!$M515=(C_A08a!$C$5:$C$997))*('By region'!$O515=(C_A08a!$D$5:$D$997))*(C_A08a!K$5:K$997)))+(SUM(($C$1=(C_A08a!$B$5:$B$997))*('By region'!$M515=(C_A08a!$C$5:$C$997))*('By region'!$O515=(C_A08a!$D$5:$D$997))*(C_A08a!K$5:K$997)))+(SUM(($D$1=(C_A08a!$B$5:$B$997))*('By region'!$M515=(C_A08a!$C$5:$C$997))*('By region'!$O515=(C_A08a!$D$5:$D$997))*(C_A08a!K$5:K$997)))+(SUM(($B$1=(C_A08a!$B$5:$B$997))*('By region'!$M515=(C_A08a!$C$5:$C$997))*('By region'!$N515=(C_A08a!$D$5:$D$997))*(C_A08a!K$5:K$997)))+(SUM(($C$1=(C_A08a!$B$5:$B$997))*('By region'!$M515=(C_A08a!$C$5:$C$997))*('By region'!$N515=(C_A08a!$D$5:$D$997))*(C_A08a!K$5:K$997)))+(SUM(($D$1=(C_A08a!$B$5:$B$997))*('By region'!$M515=(C_A08a!$C$5:$C$997))*('By region'!$N515=(C_A08a!$D$5:$D$997))*(C_A08a!K$5:K$997)))</f>
        <v>0</v>
      </c>
      <c r="J515" s="219">
        <f t="array" ref="J515">(SUM(($B$1=(C_A08a!$B$5:$B$997))*('By region'!$M515=(C_A08a!$C$5:$C$997))*('By region'!$O515=(C_A08a!$D$5:$D$997))*(C_A08a!L$5:L$997)))+(SUM(($C$1=(C_A08a!$B$5:$B$997))*('By region'!$M515=(C_A08a!$C$5:$C$997))*('By region'!$O515=(C_A08a!$D$5:$D$997))*(C_A08a!L$5:L$997)))+(SUM(($D$1=(C_A08a!$B$5:$B$997))*('By region'!$M515=(C_A08a!$C$5:$C$997))*('By region'!$O515=(C_A08a!$D$5:$D$997))*(C_A08a!L$5:L$997)))+(SUM(($B$1=(C_A08a!$B$5:$B$997))*('By region'!$M515=(C_A08a!$C$5:$C$997))*('By region'!$N515=(C_A08a!$D$5:$D$997))*(C_A08a!L$5:L$997)))+(SUM(($C$1=(C_A08a!$B$5:$B$997))*('By region'!$M515=(C_A08a!$C$5:$C$997))*('By region'!$N515=(C_A08a!$D$5:$D$997))*(C_A08a!L$5:L$997)))+(SUM(($D$1=(C_A08a!$B$5:$B$997))*('By region'!$M515=(C_A08a!$C$5:$C$997))*('By region'!$N515=(C_A08a!$D$5:$D$997))*(C_A08a!L$5:L$997)))</f>
        <v>0</v>
      </c>
      <c r="K515" s="219">
        <f t="array" ref="K515">(SUM(($B$1=(C_A08a!$B$5:$B$997))*('By region'!$M515=(C_A08a!$C$5:$C$997))*('By region'!$O515=(C_A08a!$D$5:$D$997))*(C_A08a!M$5:M$997)))+(SUM(($C$1=(C_A08a!$B$5:$B$997))*('By region'!$M515=(C_A08a!$C$5:$C$997))*('By region'!$O515=(C_A08a!$D$5:$D$997))*(C_A08a!M$5:M$997)))+(SUM(($D$1=(C_A08a!$B$5:$B$997))*('By region'!$M515=(C_A08a!$C$5:$C$997))*('By region'!$O515=(C_A08a!$D$5:$D$997))*(C_A08a!M$5:M$997)))+(SUM(($B$1=(C_A08a!$B$5:$B$997))*('By region'!$M515=(C_A08a!$C$5:$C$997))*('By region'!$N515=(C_A08a!$D$5:$D$997))*(C_A08a!M$5:M$997)))+(SUM(($C$1=(C_A08a!$B$5:$B$997))*('By region'!$M515=(C_A08a!$C$5:$C$997))*('By region'!$N515=(C_A08a!$D$5:$D$997))*(C_A08a!M$5:M$997)))+(SUM(($D$1=(C_A08a!$B$5:$B$997))*('By region'!$M515=(C_A08a!$C$5:$C$997))*('By region'!$N515=(C_A08a!$D$5:$D$997))*(C_A08a!M$5:M$997)))</f>
        <v>0</v>
      </c>
      <c r="M515" s="21" t="s">
        <v>166</v>
      </c>
      <c r="N515" s="21" t="s">
        <v>177</v>
      </c>
      <c r="O515" s="21" t="s">
        <v>175</v>
      </c>
    </row>
    <row r="516" spans="2:15" s="18" customFormat="1" x14ac:dyDescent="0.2">
      <c r="B516" s="99" t="s">
        <v>182</v>
      </c>
      <c r="C516" s="147">
        <f t="array" ref="C516">(SUM(($B$1=(C_A08a!$B$5:$B$997))*('By region'!$M516=(C_A08a!$C$5:$C$997))*('By region'!$O516=(C_A08a!$D$5:$D$997))*(C_A08a!E$5:E$997)))+(SUM(($C$1=(C_A08a!$B$5:$B$997))*('By region'!$M516=(C_A08a!$C$5:$C$997))*('By region'!$O516=(C_A08a!$D$5:$D$997))*(C_A08a!E$5:E$997)))+(SUM(($D$1=(C_A08a!$B$5:$B$997))*('By region'!$M516=(C_A08a!$C$5:$C$997))*('By region'!$O516=(C_A08a!$D$5:$D$997))*(C_A08a!E$5:E$997)))+(SUM(($B$1=(C_A08a!$B$5:$B$997))*('By region'!$M516=(C_A08a!$C$5:$C$997))*('By region'!$N516=(C_A08a!$D$5:$D$997))*(C_A08a!E$5:E$997)))+(SUM(($C$1=(C_A08a!$B$5:$B$997))*('By region'!$M516=(C_A08a!$C$5:$C$997))*('By region'!$N516=(C_A08a!$D$5:$D$997))*(C_A08a!E$5:E$997)))+(SUM(($D$1=(C_A08a!$B$5:$B$997))*('By region'!$M516=(C_A08a!$C$5:$C$997))*('By region'!$N516=(C_A08a!$D$5:$D$997))*(C_A08a!E$5:E$997)))</f>
        <v>0</v>
      </c>
      <c r="D516" s="147">
        <f t="array" ref="D516">(SUM(($B$1=(C_A08a!$B$5:$B$997))*('By region'!$M516=(C_A08a!$C$5:$C$997))*('By region'!$O516=(C_A08a!$D$5:$D$997))*(C_A08a!F$5:F$997)))+(SUM(($C$1=(C_A08a!$B$5:$B$997))*('By region'!$M516=(C_A08a!$C$5:$C$997))*('By region'!$O516=(C_A08a!$D$5:$D$997))*(C_A08a!F$5:F$997)))+(SUM(($D$1=(C_A08a!$B$5:$B$997))*('By region'!$M516=(C_A08a!$C$5:$C$997))*('By region'!$O516=(C_A08a!$D$5:$D$997))*(C_A08a!F$5:F$997)))+(SUM(($B$1=(C_A08a!$B$5:$B$997))*('By region'!$M516=(C_A08a!$C$5:$C$997))*('By region'!$N516=(C_A08a!$D$5:$D$997))*(C_A08a!F$5:F$997)))+(SUM(($C$1=(C_A08a!$B$5:$B$997))*('By region'!$M516=(C_A08a!$C$5:$C$997))*('By region'!$N516=(C_A08a!$D$5:$D$997))*(C_A08a!F$5:F$997)))+(SUM(($D$1=(C_A08a!$B$5:$B$997))*('By region'!$M516=(C_A08a!$C$5:$C$997))*('By region'!$N516=(C_A08a!$D$5:$D$997))*(C_A08a!F$5:F$997)))</f>
        <v>0</v>
      </c>
      <c r="E516" s="147">
        <f t="array" ref="E516">(SUM(($B$1=(C_A08a!$B$5:$B$997))*('By region'!$M516=(C_A08a!$C$5:$C$997))*('By region'!$O516=(C_A08a!$D$5:$D$997))*(C_A08a!G$5:G$997)))+(SUM(($C$1=(C_A08a!$B$5:$B$997))*('By region'!$M516=(C_A08a!$C$5:$C$997))*('By region'!$O516=(C_A08a!$D$5:$D$997))*(C_A08a!G$5:G$997)))+(SUM(($D$1=(C_A08a!$B$5:$B$997))*('By region'!$M516=(C_A08a!$C$5:$C$997))*('By region'!$O516=(C_A08a!$D$5:$D$997))*(C_A08a!G$5:G$997)))+(SUM(($B$1=(C_A08a!$B$5:$B$997))*('By region'!$M516=(C_A08a!$C$5:$C$997))*('By region'!$N516=(C_A08a!$D$5:$D$997))*(C_A08a!G$5:G$997)))+(SUM(($C$1=(C_A08a!$B$5:$B$997))*('By region'!$M516=(C_A08a!$C$5:$C$997))*('By region'!$N516=(C_A08a!$D$5:$D$997))*(C_A08a!G$5:G$997)))+(SUM(($D$1=(C_A08a!$B$5:$B$997))*('By region'!$M516=(C_A08a!$C$5:$C$997))*('By region'!$N516=(C_A08a!$D$5:$D$997))*(C_A08a!G$5:G$997)))</f>
        <v>0</v>
      </c>
      <c r="F516" s="147">
        <f t="array" ref="F516">(SUM(($B$1=(C_A08a!$B$5:$B$997))*('By region'!$M516=(C_A08a!$C$5:$C$997))*('By region'!$O516=(C_A08a!$D$5:$D$997))*(C_A08a!H$5:H$997)))+(SUM(($C$1=(C_A08a!$B$5:$B$997))*('By region'!$M516=(C_A08a!$C$5:$C$997))*('By region'!$O516=(C_A08a!$D$5:$D$997))*(C_A08a!H$5:H$997)))+(SUM(($D$1=(C_A08a!$B$5:$B$997))*('By region'!$M516=(C_A08a!$C$5:$C$997))*('By region'!$O516=(C_A08a!$D$5:$D$997))*(C_A08a!H$5:H$997)))+(SUM(($B$1=(C_A08a!$B$5:$B$997))*('By region'!$M516=(C_A08a!$C$5:$C$997))*('By region'!$N516=(C_A08a!$D$5:$D$997))*(C_A08a!H$5:H$997)))+(SUM(($C$1=(C_A08a!$B$5:$B$997))*('By region'!$M516=(C_A08a!$C$5:$C$997))*('By region'!$N516=(C_A08a!$D$5:$D$997))*(C_A08a!H$5:H$997)))+(SUM(($D$1=(C_A08a!$B$5:$B$997))*('By region'!$M516=(C_A08a!$C$5:$C$997))*('By region'!$N516=(C_A08a!$D$5:$D$997))*(C_A08a!H$5:H$997)))</f>
        <v>0</v>
      </c>
      <c r="G516" s="147">
        <f t="array" ref="G516">(SUM(($B$1=(C_A08a!$B$5:$B$997))*('By region'!$M516=(C_A08a!$C$5:$C$997))*('By region'!$O516=(C_A08a!$D$5:$D$997))*(C_A08a!I$5:I$997)))+(SUM(($C$1=(C_A08a!$B$5:$B$997))*('By region'!$M516=(C_A08a!$C$5:$C$997))*('By region'!$O516=(C_A08a!$D$5:$D$997))*(C_A08a!I$5:I$997)))+(SUM(($D$1=(C_A08a!$B$5:$B$997))*('By region'!$M516=(C_A08a!$C$5:$C$997))*('By region'!$O516=(C_A08a!$D$5:$D$997))*(C_A08a!I$5:I$997)))+(SUM(($B$1=(C_A08a!$B$5:$B$997))*('By region'!$M516=(C_A08a!$C$5:$C$997))*('By region'!$N516=(C_A08a!$D$5:$D$997))*(C_A08a!I$5:I$997)))+(SUM(($C$1=(C_A08a!$B$5:$B$997))*('By region'!$M516=(C_A08a!$C$5:$C$997))*('By region'!$N516=(C_A08a!$D$5:$D$997))*(C_A08a!I$5:I$997)))+(SUM(($D$1=(C_A08a!$B$5:$B$997))*('By region'!$M516=(C_A08a!$C$5:$C$997))*('By region'!$N516=(C_A08a!$D$5:$D$997))*(C_A08a!I$5:I$997)))</f>
        <v>0</v>
      </c>
      <c r="H516" s="147">
        <f t="array" ref="H516">(SUM(($B$1=(C_A08a!$B$5:$B$997))*('By region'!$M516=(C_A08a!$C$5:$C$997))*('By region'!$O516=(C_A08a!$D$5:$D$997))*(C_A08a!J$5:J$997)))+(SUM(($C$1=(C_A08a!$B$5:$B$997))*('By region'!$M516=(C_A08a!$C$5:$C$997))*('By region'!$O516=(C_A08a!$D$5:$D$997))*(C_A08a!J$5:J$997)))+(SUM(($D$1=(C_A08a!$B$5:$B$997))*('By region'!$M516=(C_A08a!$C$5:$C$997))*('By region'!$O516=(C_A08a!$D$5:$D$997))*(C_A08a!J$5:J$997)))+(SUM(($B$1=(C_A08a!$B$5:$B$997))*('By region'!$M516=(C_A08a!$C$5:$C$997))*('By region'!$N516=(C_A08a!$D$5:$D$997))*(C_A08a!J$5:J$997)))+(SUM(($C$1=(C_A08a!$B$5:$B$997))*('By region'!$M516=(C_A08a!$C$5:$C$997))*('By region'!$N516=(C_A08a!$D$5:$D$997))*(C_A08a!J$5:J$997)))+(SUM(($D$1=(C_A08a!$B$5:$B$997))*('By region'!$M516=(C_A08a!$C$5:$C$997))*('By region'!$N516=(C_A08a!$D$5:$D$997))*(C_A08a!J$5:J$997)))</f>
        <v>0</v>
      </c>
      <c r="I516" s="147">
        <f t="array" ref="I516">(SUM(($B$1=(C_A08a!$B$5:$B$997))*('By region'!$M516=(C_A08a!$C$5:$C$997))*('By region'!$O516=(C_A08a!$D$5:$D$997))*(C_A08a!K$5:K$997)))+(SUM(($C$1=(C_A08a!$B$5:$B$997))*('By region'!$M516=(C_A08a!$C$5:$C$997))*('By region'!$O516=(C_A08a!$D$5:$D$997))*(C_A08a!K$5:K$997)))+(SUM(($D$1=(C_A08a!$B$5:$B$997))*('By region'!$M516=(C_A08a!$C$5:$C$997))*('By region'!$O516=(C_A08a!$D$5:$D$997))*(C_A08a!K$5:K$997)))+(SUM(($B$1=(C_A08a!$B$5:$B$997))*('By region'!$M516=(C_A08a!$C$5:$C$997))*('By region'!$N516=(C_A08a!$D$5:$D$997))*(C_A08a!K$5:K$997)))+(SUM(($C$1=(C_A08a!$B$5:$B$997))*('By region'!$M516=(C_A08a!$C$5:$C$997))*('By region'!$N516=(C_A08a!$D$5:$D$997))*(C_A08a!K$5:K$997)))+(SUM(($D$1=(C_A08a!$B$5:$B$997))*('By region'!$M516=(C_A08a!$C$5:$C$997))*('By region'!$N516=(C_A08a!$D$5:$D$997))*(C_A08a!K$5:K$997)))</f>
        <v>0</v>
      </c>
      <c r="J516" s="147">
        <f t="array" ref="J516">(SUM(($B$1=(C_A08a!$B$5:$B$997))*('By region'!$M516=(C_A08a!$C$5:$C$997))*('By region'!$O516=(C_A08a!$D$5:$D$997))*(C_A08a!L$5:L$997)))+(SUM(($C$1=(C_A08a!$B$5:$B$997))*('By region'!$M516=(C_A08a!$C$5:$C$997))*('By region'!$O516=(C_A08a!$D$5:$D$997))*(C_A08a!L$5:L$997)))+(SUM(($D$1=(C_A08a!$B$5:$B$997))*('By region'!$M516=(C_A08a!$C$5:$C$997))*('By region'!$O516=(C_A08a!$D$5:$D$997))*(C_A08a!L$5:L$997)))+(SUM(($B$1=(C_A08a!$B$5:$B$997))*('By region'!$M516=(C_A08a!$C$5:$C$997))*('By region'!$N516=(C_A08a!$D$5:$D$997))*(C_A08a!L$5:L$997)))+(SUM(($C$1=(C_A08a!$B$5:$B$997))*('By region'!$M516=(C_A08a!$C$5:$C$997))*('By region'!$N516=(C_A08a!$D$5:$D$997))*(C_A08a!L$5:L$997)))+(SUM(($D$1=(C_A08a!$B$5:$B$997))*('By region'!$M516=(C_A08a!$C$5:$C$997))*('By region'!$N516=(C_A08a!$D$5:$D$997))*(C_A08a!L$5:L$997)))</f>
        <v>0</v>
      </c>
      <c r="K516" s="147">
        <f t="array" ref="K516">(SUM(($B$1=(C_A08a!$B$5:$B$997))*('By region'!$M516=(C_A08a!$C$5:$C$997))*('By region'!$O516=(C_A08a!$D$5:$D$997))*(C_A08a!M$5:M$997)))+(SUM(($C$1=(C_A08a!$B$5:$B$997))*('By region'!$M516=(C_A08a!$C$5:$C$997))*('By region'!$O516=(C_A08a!$D$5:$D$997))*(C_A08a!M$5:M$997)))+(SUM(($D$1=(C_A08a!$B$5:$B$997))*('By region'!$M516=(C_A08a!$C$5:$C$997))*('By region'!$O516=(C_A08a!$D$5:$D$997))*(C_A08a!M$5:M$997)))+(SUM(($B$1=(C_A08a!$B$5:$B$997))*('By region'!$M516=(C_A08a!$C$5:$C$997))*('By region'!$N516=(C_A08a!$D$5:$D$997))*(C_A08a!M$5:M$997)))+(SUM(($C$1=(C_A08a!$B$5:$B$997))*('By region'!$M516=(C_A08a!$C$5:$C$997))*('By region'!$N516=(C_A08a!$D$5:$D$997))*(C_A08a!M$5:M$997)))+(SUM(($D$1=(C_A08a!$B$5:$B$997))*('By region'!$M516=(C_A08a!$C$5:$C$997))*('By region'!$N516=(C_A08a!$D$5:$D$997))*(C_A08a!M$5:M$997)))</f>
        <v>0</v>
      </c>
      <c r="M516" s="23" t="s">
        <v>167</v>
      </c>
      <c r="N516" s="23" t="s">
        <v>177</v>
      </c>
      <c r="O516" s="23" t="s">
        <v>175</v>
      </c>
    </row>
    <row r="517" spans="2:15" x14ac:dyDescent="0.2">
      <c r="B517" s="98" t="s">
        <v>183</v>
      </c>
      <c r="C517" s="219">
        <f t="array" ref="C517">(SUM(($B$1=(C_A08a!$B$5:$B$997))*('By region'!$M517=(C_A08a!$C$5:$C$997))*('By region'!$O517=(C_A08a!$D$5:$D$997))*(C_A08a!E$5:E$997)))+(SUM(($C$1=(C_A08a!$B$5:$B$997))*('By region'!$M517=(C_A08a!$C$5:$C$997))*('By region'!$O517=(C_A08a!$D$5:$D$997))*(C_A08a!E$5:E$997)))+(SUM(($D$1=(C_A08a!$B$5:$B$997))*('By region'!$M517=(C_A08a!$C$5:$C$997))*('By region'!$O517=(C_A08a!$D$5:$D$997))*(C_A08a!E$5:E$997)))+(SUM(($B$1=(C_A08a!$B$5:$B$997))*('By region'!$M517=(C_A08a!$C$5:$C$997))*('By region'!$N517=(C_A08a!$D$5:$D$997))*(C_A08a!E$5:E$997)))+(SUM(($C$1=(C_A08a!$B$5:$B$997))*('By region'!$M517=(C_A08a!$C$5:$C$997))*('By region'!$N517=(C_A08a!$D$5:$D$997))*(C_A08a!E$5:E$997)))+(SUM(($D$1=(C_A08a!$B$5:$B$997))*('By region'!$M517=(C_A08a!$C$5:$C$997))*('By region'!$N517=(C_A08a!$D$5:$D$997))*(C_A08a!E$5:E$997)))</f>
        <v>0</v>
      </c>
      <c r="D517" s="219">
        <f t="array" ref="D517">(SUM(($B$1=(C_A08a!$B$5:$B$997))*('By region'!$M517=(C_A08a!$C$5:$C$997))*('By region'!$O517=(C_A08a!$D$5:$D$997))*(C_A08a!F$5:F$997)))+(SUM(($C$1=(C_A08a!$B$5:$B$997))*('By region'!$M517=(C_A08a!$C$5:$C$997))*('By region'!$O517=(C_A08a!$D$5:$D$997))*(C_A08a!F$5:F$997)))+(SUM(($D$1=(C_A08a!$B$5:$B$997))*('By region'!$M517=(C_A08a!$C$5:$C$997))*('By region'!$O517=(C_A08a!$D$5:$D$997))*(C_A08a!F$5:F$997)))+(SUM(($B$1=(C_A08a!$B$5:$B$997))*('By region'!$M517=(C_A08a!$C$5:$C$997))*('By region'!$N517=(C_A08a!$D$5:$D$997))*(C_A08a!F$5:F$997)))+(SUM(($C$1=(C_A08a!$B$5:$B$997))*('By region'!$M517=(C_A08a!$C$5:$C$997))*('By region'!$N517=(C_A08a!$D$5:$D$997))*(C_A08a!F$5:F$997)))+(SUM(($D$1=(C_A08a!$B$5:$B$997))*('By region'!$M517=(C_A08a!$C$5:$C$997))*('By region'!$N517=(C_A08a!$D$5:$D$997))*(C_A08a!F$5:F$997)))</f>
        <v>0</v>
      </c>
      <c r="E517" s="219">
        <f t="array" ref="E517">(SUM(($B$1=(C_A08a!$B$5:$B$997))*('By region'!$M517=(C_A08a!$C$5:$C$997))*('By region'!$O517=(C_A08a!$D$5:$D$997))*(C_A08a!G$5:G$997)))+(SUM(($C$1=(C_A08a!$B$5:$B$997))*('By region'!$M517=(C_A08a!$C$5:$C$997))*('By region'!$O517=(C_A08a!$D$5:$D$997))*(C_A08a!G$5:G$997)))+(SUM(($D$1=(C_A08a!$B$5:$B$997))*('By region'!$M517=(C_A08a!$C$5:$C$997))*('By region'!$O517=(C_A08a!$D$5:$D$997))*(C_A08a!G$5:G$997)))+(SUM(($B$1=(C_A08a!$B$5:$B$997))*('By region'!$M517=(C_A08a!$C$5:$C$997))*('By region'!$N517=(C_A08a!$D$5:$D$997))*(C_A08a!G$5:G$997)))+(SUM(($C$1=(C_A08a!$B$5:$B$997))*('By region'!$M517=(C_A08a!$C$5:$C$997))*('By region'!$N517=(C_A08a!$D$5:$D$997))*(C_A08a!G$5:G$997)))+(SUM(($D$1=(C_A08a!$B$5:$B$997))*('By region'!$M517=(C_A08a!$C$5:$C$997))*('By region'!$N517=(C_A08a!$D$5:$D$997))*(C_A08a!G$5:G$997)))</f>
        <v>0</v>
      </c>
      <c r="F517" s="219">
        <f t="array" ref="F517">(SUM(($B$1=(C_A08a!$B$5:$B$997))*('By region'!$M517=(C_A08a!$C$5:$C$997))*('By region'!$O517=(C_A08a!$D$5:$D$997))*(C_A08a!H$5:H$997)))+(SUM(($C$1=(C_A08a!$B$5:$B$997))*('By region'!$M517=(C_A08a!$C$5:$C$997))*('By region'!$O517=(C_A08a!$D$5:$D$997))*(C_A08a!H$5:H$997)))+(SUM(($D$1=(C_A08a!$B$5:$B$997))*('By region'!$M517=(C_A08a!$C$5:$C$997))*('By region'!$O517=(C_A08a!$D$5:$D$997))*(C_A08a!H$5:H$997)))+(SUM(($B$1=(C_A08a!$B$5:$B$997))*('By region'!$M517=(C_A08a!$C$5:$C$997))*('By region'!$N517=(C_A08a!$D$5:$D$997))*(C_A08a!H$5:H$997)))+(SUM(($C$1=(C_A08a!$B$5:$B$997))*('By region'!$M517=(C_A08a!$C$5:$C$997))*('By region'!$N517=(C_A08a!$D$5:$D$997))*(C_A08a!H$5:H$997)))+(SUM(($D$1=(C_A08a!$B$5:$B$997))*('By region'!$M517=(C_A08a!$C$5:$C$997))*('By region'!$N517=(C_A08a!$D$5:$D$997))*(C_A08a!H$5:H$997)))</f>
        <v>0</v>
      </c>
      <c r="G517" s="219">
        <f t="array" ref="G517">(SUM(($B$1=(C_A08a!$B$5:$B$997))*('By region'!$M517=(C_A08a!$C$5:$C$997))*('By region'!$O517=(C_A08a!$D$5:$D$997))*(C_A08a!I$5:I$997)))+(SUM(($C$1=(C_A08a!$B$5:$B$997))*('By region'!$M517=(C_A08a!$C$5:$C$997))*('By region'!$O517=(C_A08a!$D$5:$D$997))*(C_A08a!I$5:I$997)))+(SUM(($D$1=(C_A08a!$B$5:$B$997))*('By region'!$M517=(C_A08a!$C$5:$C$997))*('By region'!$O517=(C_A08a!$D$5:$D$997))*(C_A08a!I$5:I$997)))+(SUM(($B$1=(C_A08a!$B$5:$B$997))*('By region'!$M517=(C_A08a!$C$5:$C$997))*('By region'!$N517=(C_A08a!$D$5:$D$997))*(C_A08a!I$5:I$997)))+(SUM(($C$1=(C_A08a!$B$5:$B$997))*('By region'!$M517=(C_A08a!$C$5:$C$997))*('By region'!$N517=(C_A08a!$D$5:$D$997))*(C_A08a!I$5:I$997)))+(SUM(($D$1=(C_A08a!$B$5:$B$997))*('By region'!$M517=(C_A08a!$C$5:$C$997))*('By region'!$N517=(C_A08a!$D$5:$D$997))*(C_A08a!I$5:I$997)))</f>
        <v>37.256046886476</v>
      </c>
      <c r="H517" s="219">
        <f t="array" ref="H517">(SUM(($B$1=(C_A08a!$B$5:$B$997))*('By region'!$M517=(C_A08a!$C$5:$C$997))*('By region'!$O517=(C_A08a!$D$5:$D$997))*(C_A08a!J$5:J$997)))+(SUM(($C$1=(C_A08a!$B$5:$B$997))*('By region'!$M517=(C_A08a!$C$5:$C$997))*('By region'!$O517=(C_A08a!$D$5:$D$997))*(C_A08a!J$5:J$997)))+(SUM(($D$1=(C_A08a!$B$5:$B$997))*('By region'!$M517=(C_A08a!$C$5:$C$997))*('By region'!$O517=(C_A08a!$D$5:$D$997))*(C_A08a!J$5:J$997)))+(SUM(($B$1=(C_A08a!$B$5:$B$997))*('By region'!$M517=(C_A08a!$C$5:$C$997))*('By region'!$N517=(C_A08a!$D$5:$D$997))*(C_A08a!J$5:J$997)))+(SUM(($C$1=(C_A08a!$B$5:$B$997))*('By region'!$M517=(C_A08a!$C$5:$C$997))*('By region'!$N517=(C_A08a!$D$5:$D$997))*(C_A08a!J$5:J$997)))+(SUM(($D$1=(C_A08a!$B$5:$B$997))*('By region'!$M517=(C_A08a!$C$5:$C$997))*('By region'!$N517=(C_A08a!$D$5:$D$997))*(C_A08a!J$5:J$997)))</f>
        <v>104.84777532601899</v>
      </c>
      <c r="I517" s="219">
        <f t="array" ref="I517">(SUM(($B$1=(C_A08a!$B$5:$B$997))*('By region'!$M517=(C_A08a!$C$5:$C$997))*('By region'!$O517=(C_A08a!$D$5:$D$997))*(C_A08a!K$5:K$997)))+(SUM(($C$1=(C_A08a!$B$5:$B$997))*('By region'!$M517=(C_A08a!$C$5:$C$997))*('By region'!$O517=(C_A08a!$D$5:$D$997))*(C_A08a!K$5:K$997)))+(SUM(($D$1=(C_A08a!$B$5:$B$997))*('By region'!$M517=(C_A08a!$C$5:$C$997))*('By region'!$O517=(C_A08a!$D$5:$D$997))*(C_A08a!K$5:K$997)))+(SUM(($B$1=(C_A08a!$B$5:$B$997))*('By region'!$M517=(C_A08a!$C$5:$C$997))*('By region'!$N517=(C_A08a!$D$5:$D$997))*(C_A08a!K$5:K$997)))+(SUM(($C$1=(C_A08a!$B$5:$B$997))*('By region'!$M517=(C_A08a!$C$5:$C$997))*('By region'!$N517=(C_A08a!$D$5:$D$997))*(C_A08a!K$5:K$997)))+(SUM(($D$1=(C_A08a!$B$5:$B$997))*('By region'!$M517=(C_A08a!$C$5:$C$997))*('By region'!$N517=(C_A08a!$D$5:$D$997))*(C_A08a!K$5:K$997)))</f>
        <v>105.479963439586</v>
      </c>
      <c r="J517" s="219">
        <f t="array" ref="J517">(SUM(($B$1=(C_A08a!$B$5:$B$997))*('By region'!$M517=(C_A08a!$C$5:$C$997))*('By region'!$O517=(C_A08a!$D$5:$D$997))*(C_A08a!L$5:L$997)))+(SUM(($C$1=(C_A08a!$B$5:$B$997))*('By region'!$M517=(C_A08a!$C$5:$C$997))*('By region'!$O517=(C_A08a!$D$5:$D$997))*(C_A08a!L$5:L$997)))+(SUM(($D$1=(C_A08a!$B$5:$B$997))*('By region'!$M517=(C_A08a!$C$5:$C$997))*('By region'!$O517=(C_A08a!$D$5:$D$997))*(C_A08a!L$5:L$997)))+(SUM(($B$1=(C_A08a!$B$5:$B$997))*('By region'!$M517=(C_A08a!$C$5:$C$997))*('By region'!$N517=(C_A08a!$D$5:$D$997))*(C_A08a!L$5:L$997)))+(SUM(($C$1=(C_A08a!$B$5:$B$997))*('By region'!$M517=(C_A08a!$C$5:$C$997))*('By region'!$N517=(C_A08a!$D$5:$D$997))*(C_A08a!L$5:L$997)))+(SUM(($D$1=(C_A08a!$B$5:$B$997))*('By region'!$M517=(C_A08a!$C$5:$C$997))*('By region'!$N517=(C_A08a!$D$5:$D$997))*(C_A08a!L$5:L$997)))</f>
        <v>45.975650990044002</v>
      </c>
      <c r="K517" s="219">
        <f t="array" ref="K517">(SUM(($B$1=(C_A08a!$B$5:$B$997))*('By region'!$M517=(C_A08a!$C$5:$C$997))*('By region'!$O517=(C_A08a!$D$5:$D$997))*(C_A08a!M$5:M$997)))+(SUM(($C$1=(C_A08a!$B$5:$B$997))*('By region'!$M517=(C_A08a!$C$5:$C$997))*('By region'!$O517=(C_A08a!$D$5:$D$997))*(C_A08a!M$5:M$997)))+(SUM(($D$1=(C_A08a!$B$5:$B$997))*('By region'!$M517=(C_A08a!$C$5:$C$997))*('By region'!$O517=(C_A08a!$D$5:$D$997))*(C_A08a!M$5:M$997)))+(SUM(($B$1=(C_A08a!$B$5:$B$997))*('By region'!$M517=(C_A08a!$C$5:$C$997))*('By region'!$N517=(C_A08a!$D$5:$D$997))*(C_A08a!M$5:M$997)))+(SUM(($C$1=(C_A08a!$B$5:$B$997))*('By region'!$M517=(C_A08a!$C$5:$C$997))*('By region'!$N517=(C_A08a!$D$5:$D$997))*(C_A08a!M$5:M$997)))+(SUM(($D$1=(C_A08a!$B$5:$B$997))*('By region'!$M517=(C_A08a!$C$5:$C$997))*('By region'!$N517=(C_A08a!$D$5:$D$997))*(C_A08a!M$5:M$997)))</f>
        <v>11.338511582064999</v>
      </c>
      <c r="M517" s="21" t="s">
        <v>168</v>
      </c>
      <c r="N517" s="21" t="s">
        <v>177</v>
      </c>
      <c r="O517" s="21" t="s">
        <v>175</v>
      </c>
    </row>
    <row r="518" spans="2:15" s="18" customFormat="1" x14ac:dyDescent="0.2">
      <c r="B518" s="99" t="s">
        <v>184</v>
      </c>
      <c r="C518" s="147">
        <f t="array" ref="C518">(SUM(($B$1=(C_A08a!$B$5:$B$997))*('By region'!$M518=(C_A08a!$C$5:$C$997))*('By region'!$O518=(C_A08a!$D$5:$D$997))*(C_A08a!E$5:E$997)))+(SUM(($C$1=(C_A08a!$B$5:$B$997))*('By region'!$M518=(C_A08a!$C$5:$C$997))*('By region'!$O518=(C_A08a!$D$5:$D$997))*(C_A08a!E$5:E$997)))+(SUM(($D$1=(C_A08a!$B$5:$B$997))*('By region'!$M518=(C_A08a!$C$5:$C$997))*('By region'!$O518=(C_A08a!$D$5:$D$997))*(C_A08a!E$5:E$997)))+(SUM(($B$1=(C_A08a!$B$5:$B$997))*('By region'!$M518=(C_A08a!$C$5:$C$997))*('By region'!$N518=(C_A08a!$D$5:$D$997))*(C_A08a!E$5:E$997)))+(SUM(($C$1=(C_A08a!$B$5:$B$997))*('By region'!$M518=(C_A08a!$C$5:$C$997))*('By region'!$N518=(C_A08a!$D$5:$D$997))*(C_A08a!E$5:E$997)))+(SUM(($D$1=(C_A08a!$B$5:$B$997))*('By region'!$M518=(C_A08a!$C$5:$C$997))*('By region'!$N518=(C_A08a!$D$5:$D$997))*(C_A08a!E$5:E$997)))</f>
        <v>4.0441331021310001</v>
      </c>
      <c r="D518" s="147">
        <f t="array" ref="D518">(SUM(($B$1=(C_A08a!$B$5:$B$997))*('By region'!$M518=(C_A08a!$C$5:$C$997))*('By region'!$O518=(C_A08a!$D$5:$D$997))*(C_A08a!F$5:F$997)))+(SUM(($C$1=(C_A08a!$B$5:$B$997))*('By region'!$M518=(C_A08a!$C$5:$C$997))*('By region'!$O518=(C_A08a!$D$5:$D$997))*(C_A08a!F$5:F$997)))+(SUM(($D$1=(C_A08a!$B$5:$B$997))*('By region'!$M518=(C_A08a!$C$5:$C$997))*('By region'!$O518=(C_A08a!$D$5:$D$997))*(C_A08a!F$5:F$997)))+(SUM(($B$1=(C_A08a!$B$5:$B$997))*('By region'!$M518=(C_A08a!$C$5:$C$997))*('By region'!$N518=(C_A08a!$D$5:$D$997))*(C_A08a!F$5:F$997)))+(SUM(($C$1=(C_A08a!$B$5:$B$997))*('By region'!$M518=(C_A08a!$C$5:$C$997))*('By region'!$N518=(C_A08a!$D$5:$D$997))*(C_A08a!F$5:F$997)))+(SUM(($D$1=(C_A08a!$B$5:$B$997))*('By region'!$M518=(C_A08a!$C$5:$C$997))*('By region'!$N518=(C_A08a!$D$5:$D$997))*(C_A08a!F$5:F$997)))</f>
        <v>2.0220665510660001</v>
      </c>
      <c r="E518" s="147">
        <f t="array" ref="E518">(SUM(($B$1=(C_A08a!$B$5:$B$997))*('By region'!$M518=(C_A08a!$C$5:$C$997))*('By region'!$O518=(C_A08a!$D$5:$D$997))*(C_A08a!G$5:G$997)))+(SUM(($C$1=(C_A08a!$B$5:$B$997))*('By region'!$M518=(C_A08a!$C$5:$C$997))*('By region'!$O518=(C_A08a!$D$5:$D$997))*(C_A08a!G$5:G$997)))+(SUM(($D$1=(C_A08a!$B$5:$B$997))*('By region'!$M518=(C_A08a!$C$5:$C$997))*('By region'!$O518=(C_A08a!$D$5:$D$997))*(C_A08a!G$5:G$997)))+(SUM(($B$1=(C_A08a!$B$5:$B$997))*('By region'!$M518=(C_A08a!$C$5:$C$997))*('By region'!$N518=(C_A08a!$D$5:$D$997))*(C_A08a!G$5:G$997)))+(SUM(($C$1=(C_A08a!$B$5:$B$997))*('By region'!$M518=(C_A08a!$C$5:$C$997))*('By region'!$N518=(C_A08a!$D$5:$D$997))*(C_A08a!G$5:G$997)))+(SUM(($D$1=(C_A08a!$B$5:$B$997))*('By region'!$M518=(C_A08a!$C$5:$C$997))*('By region'!$N518=(C_A08a!$D$5:$D$997))*(C_A08a!G$5:G$997)))</f>
        <v>0</v>
      </c>
      <c r="F518" s="147">
        <f t="array" ref="F518">(SUM(($B$1=(C_A08a!$B$5:$B$997))*('By region'!$M518=(C_A08a!$C$5:$C$997))*('By region'!$O518=(C_A08a!$D$5:$D$997))*(C_A08a!H$5:H$997)))+(SUM(($C$1=(C_A08a!$B$5:$B$997))*('By region'!$M518=(C_A08a!$C$5:$C$997))*('By region'!$O518=(C_A08a!$D$5:$D$997))*(C_A08a!H$5:H$997)))+(SUM(($D$1=(C_A08a!$B$5:$B$997))*('By region'!$M518=(C_A08a!$C$5:$C$997))*('By region'!$O518=(C_A08a!$D$5:$D$997))*(C_A08a!H$5:H$997)))+(SUM(($B$1=(C_A08a!$B$5:$B$997))*('By region'!$M518=(C_A08a!$C$5:$C$997))*('By region'!$N518=(C_A08a!$D$5:$D$997))*(C_A08a!H$5:H$997)))+(SUM(($C$1=(C_A08a!$B$5:$B$997))*('By region'!$M518=(C_A08a!$C$5:$C$997))*('By region'!$N518=(C_A08a!$D$5:$D$997))*(C_A08a!H$5:H$997)))+(SUM(($D$1=(C_A08a!$B$5:$B$997))*('By region'!$M518=(C_A08a!$C$5:$C$997))*('By region'!$N518=(C_A08a!$D$5:$D$997))*(C_A08a!H$5:H$997)))</f>
        <v>0</v>
      </c>
      <c r="G518" s="147">
        <f t="array" ref="G518">(SUM(($B$1=(C_A08a!$B$5:$B$997))*('By region'!$M518=(C_A08a!$C$5:$C$997))*('By region'!$O518=(C_A08a!$D$5:$D$997))*(C_A08a!I$5:I$997)))+(SUM(($C$1=(C_A08a!$B$5:$B$997))*('By region'!$M518=(C_A08a!$C$5:$C$997))*('By region'!$O518=(C_A08a!$D$5:$D$997))*(C_A08a!I$5:I$997)))+(SUM(($D$1=(C_A08a!$B$5:$B$997))*('By region'!$M518=(C_A08a!$C$5:$C$997))*('By region'!$O518=(C_A08a!$D$5:$D$997))*(C_A08a!I$5:I$997)))+(SUM(($B$1=(C_A08a!$B$5:$B$997))*('By region'!$M518=(C_A08a!$C$5:$C$997))*('By region'!$N518=(C_A08a!$D$5:$D$997))*(C_A08a!I$5:I$997)))+(SUM(($C$1=(C_A08a!$B$5:$B$997))*('By region'!$M518=(C_A08a!$C$5:$C$997))*('By region'!$N518=(C_A08a!$D$5:$D$997))*(C_A08a!I$5:I$997)))+(SUM(($D$1=(C_A08a!$B$5:$B$997))*('By region'!$M518=(C_A08a!$C$5:$C$997))*('By region'!$N518=(C_A08a!$D$5:$D$997))*(C_A08a!I$5:I$997)))</f>
        <v>0</v>
      </c>
      <c r="H518" s="147">
        <f t="array" ref="H518">(SUM(($B$1=(C_A08a!$B$5:$B$997))*('By region'!$M518=(C_A08a!$C$5:$C$997))*('By region'!$O518=(C_A08a!$D$5:$D$997))*(C_A08a!J$5:J$997)))+(SUM(($C$1=(C_A08a!$B$5:$B$997))*('By region'!$M518=(C_A08a!$C$5:$C$997))*('By region'!$O518=(C_A08a!$D$5:$D$997))*(C_A08a!J$5:J$997)))+(SUM(($D$1=(C_A08a!$B$5:$B$997))*('By region'!$M518=(C_A08a!$C$5:$C$997))*('By region'!$O518=(C_A08a!$D$5:$D$997))*(C_A08a!J$5:J$997)))+(SUM(($B$1=(C_A08a!$B$5:$B$997))*('By region'!$M518=(C_A08a!$C$5:$C$997))*('By region'!$N518=(C_A08a!$D$5:$D$997))*(C_A08a!J$5:J$997)))+(SUM(($C$1=(C_A08a!$B$5:$B$997))*('By region'!$M518=(C_A08a!$C$5:$C$997))*('By region'!$N518=(C_A08a!$D$5:$D$997))*(C_A08a!J$5:J$997)))+(SUM(($D$1=(C_A08a!$B$5:$B$997))*('By region'!$M518=(C_A08a!$C$5:$C$997))*('By region'!$N518=(C_A08a!$D$5:$D$997))*(C_A08a!J$5:J$997)))</f>
        <v>0</v>
      </c>
      <c r="I518" s="147">
        <f t="array" ref="I518">(SUM(($B$1=(C_A08a!$B$5:$B$997))*('By region'!$M518=(C_A08a!$C$5:$C$997))*('By region'!$O518=(C_A08a!$D$5:$D$997))*(C_A08a!K$5:K$997)))+(SUM(($C$1=(C_A08a!$B$5:$B$997))*('By region'!$M518=(C_A08a!$C$5:$C$997))*('By region'!$O518=(C_A08a!$D$5:$D$997))*(C_A08a!K$5:K$997)))+(SUM(($D$1=(C_A08a!$B$5:$B$997))*('By region'!$M518=(C_A08a!$C$5:$C$997))*('By region'!$O518=(C_A08a!$D$5:$D$997))*(C_A08a!K$5:K$997)))+(SUM(($B$1=(C_A08a!$B$5:$B$997))*('By region'!$M518=(C_A08a!$C$5:$C$997))*('By region'!$N518=(C_A08a!$D$5:$D$997))*(C_A08a!K$5:K$997)))+(SUM(($C$1=(C_A08a!$B$5:$B$997))*('By region'!$M518=(C_A08a!$C$5:$C$997))*('By region'!$N518=(C_A08a!$D$5:$D$997))*(C_A08a!K$5:K$997)))+(SUM(($D$1=(C_A08a!$B$5:$B$997))*('By region'!$M518=(C_A08a!$C$5:$C$997))*('By region'!$N518=(C_A08a!$D$5:$D$997))*(C_A08a!K$5:K$997)))</f>
        <v>0</v>
      </c>
      <c r="J518" s="147">
        <f t="array" ref="J518">(SUM(($B$1=(C_A08a!$B$5:$B$997))*('By region'!$M518=(C_A08a!$C$5:$C$997))*('By region'!$O518=(C_A08a!$D$5:$D$997))*(C_A08a!L$5:L$997)))+(SUM(($C$1=(C_A08a!$B$5:$B$997))*('By region'!$M518=(C_A08a!$C$5:$C$997))*('By region'!$O518=(C_A08a!$D$5:$D$997))*(C_A08a!L$5:L$997)))+(SUM(($D$1=(C_A08a!$B$5:$B$997))*('By region'!$M518=(C_A08a!$C$5:$C$997))*('By region'!$O518=(C_A08a!$D$5:$D$997))*(C_A08a!L$5:L$997)))+(SUM(($B$1=(C_A08a!$B$5:$B$997))*('By region'!$M518=(C_A08a!$C$5:$C$997))*('By region'!$N518=(C_A08a!$D$5:$D$997))*(C_A08a!L$5:L$997)))+(SUM(($C$1=(C_A08a!$B$5:$B$997))*('By region'!$M518=(C_A08a!$C$5:$C$997))*('By region'!$N518=(C_A08a!$D$5:$D$997))*(C_A08a!L$5:L$997)))+(SUM(($D$1=(C_A08a!$B$5:$B$997))*('By region'!$M518=(C_A08a!$C$5:$C$997))*('By region'!$N518=(C_A08a!$D$5:$D$997))*(C_A08a!L$5:L$997)))</f>
        <v>0</v>
      </c>
      <c r="K518" s="147">
        <f t="array" ref="K518">(SUM(($B$1=(C_A08a!$B$5:$B$997))*('By region'!$M518=(C_A08a!$C$5:$C$997))*('By region'!$O518=(C_A08a!$D$5:$D$997))*(C_A08a!M$5:M$997)))+(SUM(($C$1=(C_A08a!$B$5:$B$997))*('By region'!$M518=(C_A08a!$C$5:$C$997))*('By region'!$O518=(C_A08a!$D$5:$D$997))*(C_A08a!M$5:M$997)))+(SUM(($D$1=(C_A08a!$B$5:$B$997))*('By region'!$M518=(C_A08a!$C$5:$C$997))*('By region'!$O518=(C_A08a!$D$5:$D$997))*(C_A08a!M$5:M$997)))+(SUM(($B$1=(C_A08a!$B$5:$B$997))*('By region'!$M518=(C_A08a!$C$5:$C$997))*('By region'!$N518=(C_A08a!$D$5:$D$997))*(C_A08a!M$5:M$997)))+(SUM(($C$1=(C_A08a!$B$5:$B$997))*('By region'!$M518=(C_A08a!$C$5:$C$997))*('By region'!$N518=(C_A08a!$D$5:$D$997))*(C_A08a!M$5:M$997)))+(SUM(($D$1=(C_A08a!$B$5:$B$997))*('By region'!$M518=(C_A08a!$C$5:$C$997))*('By region'!$N518=(C_A08a!$D$5:$D$997))*(C_A08a!M$5:M$997)))</f>
        <v>0</v>
      </c>
      <c r="M518" s="23" t="s">
        <v>169</v>
      </c>
      <c r="N518" s="23" t="s">
        <v>177</v>
      </c>
      <c r="O518" s="23" t="s">
        <v>175</v>
      </c>
    </row>
    <row r="519" spans="2:15" x14ac:dyDescent="0.2">
      <c r="B519" s="98" t="s">
        <v>185</v>
      </c>
      <c r="C519" s="219">
        <f t="array" ref="C519">(SUM(($B$1=(C_A08a!$B$5:$B$997))*('By region'!$M519=(C_A08a!$C$5:$C$997))*('By region'!$O519=(C_A08a!$D$5:$D$997))*(C_A08a!E$5:E$997)))+(SUM(($C$1=(C_A08a!$B$5:$B$997))*('By region'!$M519=(C_A08a!$C$5:$C$997))*('By region'!$O519=(C_A08a!$D$5:$D$997))*(C_A08a!E$5:E$997)))+(SUM(($D$1=(C_A08a!$B$5:$B$997))*('By region'!$M519=(C_A08a!$C$5:$C$997))*('By region'!$O519=(C_A08a!$D$5:$D$997))*(C_A08a!E$5:E$997)))+(SUM(($B$1=(C_A08a!$B$5:$B$997))*('By region'!$M519=(C_A08a!$C$5:$C$997))*('By region'!$N519=(C_A08a!$D$5:$D$997))*(C_A08a!E$5:E$997)))+(SUM(($C$1=(C_A08a!$B$5:$B$997))*('By region'!$M519=(C_A08a!$C$5:$C$997))*('By region'!$N519=(C_A08a!$D$5:$D$997))*(C_A08a!E$5:E$997)))+(SUM(($D$1=(C_A08a!$B$5:$B$997))*('By region'!$M519=(C_A08a!$C$5:$C$997))*('By region'!$N519=(C_A08a!$D$5:$D$997))*(C_A08a!E$5:E$997)))</f>
        <v>0.104023779256</v>
      </c>
      <c r="D519" s="219">
        <f t="array" ref="D519">(SUM(($B$1=(C_A08a!$B$5:$B$997))*('By region'!$M519=(C_A08a!$C$5:$C$997))*('By region'!$O519=(C_A08a!$D$5:$D$997))*(C_A08a!F$5:F$997)))+(SUM(($C$1=(C_A08a!$B$5:$B$997))*('By region'!$M519=(C_A08a!$C$5:$C$997))*('By region'!$O519=(C_A08a!$D$5:$D$997))*(C_A08a!F$5:F$997)))+(SUM(($D$1=(C_A08a!$B$5:$B$997))*('By region'!$M519=(C_A08a!$C$5:$C$997))*('By region'!$O519=(C_A08a!$D$5:$D$997))*(C_A08a!F$5:F$997)))+(SUM(($B$1=(C_A08a!$B$5:$B$997))*('By region'!$M519=(C_A08a!$C$5:$C$997))*('By region'!$N519=(C_A08a!$D$5:$D$997))*(C_A08a!F$5:F$997)))+(SUM(($C$1=(C_A08a!$B$5:$B$997))*('By region'!$M519=(C_A08a!$C$5:$C$997))*('By region'!$N519=(C_A08a!$D$5:$D$997))*(C_A08a!F$5:F$997)))+(SUM(($D$1=(C_A08a!$B$5:$B$997))*('By region'!$M519=(C_A08a!$C$5:$C$997))*('By region'!$N519=(C_A08a!$D$5:$D$997))*(C_A08a!F$5:F$997)))</f>
        <v>5.2011889626999999E-2</v>
      </c>
      <c r="E519" s="219">
        <f t="array" ref="E519">(SUM(($B$1=(C_A08a!$B$5:$B$997))*('By region'!$M519=(C_A08a!$C$5:$C$997))*('By region'!$O519=(C_A08a!$D$5:$D$997))*(C_A08a!G$5:G$997)))+(SUM(($C$1=(C_A08a!$B$5:$B$997))*('By region'!$M519=(C_A08a!$C$5:$C$997))*('By region'!$O519=(C_A08a!$D$5:$D$997))*(C_A08a!G$5:G$997)))+(SUM(($D$1=(C_A08a!$B$5:$B$997))*('By region'!$M519=(C_A08a!$C$5:$C$997))*('By region'!$O519=(C_A08a!$D$5:$D$997))*(C_A08a!G$5:G$997)))+(SUM(($B$1=(C_A08a!$B$5:$B$997))*('By region'!$M519=(C_A08a!$C$5:$C$997))*('By region'!$N519=(C_A08a!$D$5:$D$997))*(C_A08a!G$5:G$997)))+(SUM(($C$1=(C_A08a!$B$5:$B$997))*('By region'!$M519=(C_A08a!$C$5:$C$997))*('By region'!$N519=(C_A08a!$D$5:$D$997))*(C_A08a!G$5:G$997)))+(SUM(($D$1=(C_A08a!$B$5:$B$997))*('By region'!$M519=(C_A08a!$C$5:$C$997))*('By region'!$N519=(C_A08a!$D$5:$D$997))*(C_A08a!G$5:G$997)))</f>
        <v>0</v>
      </c>
      <c r="F519" s="219">
        <f t="array" ref="F519">(SUM(($B$1=(C_A08a!$B$5:$B$997))*('By region'!$M519=(C_A08a!$C$5:$C$997))*('By region'!$O519=(C_A08a!$D$5:$D$997))*(C_A08a!H$5:H$997)))+(SUM(($C$1=(C_A08a!$B$5:$B$997))*('By region'!$M519=(C_A08a!$C$5:$C$997))*('By region'!$O519=(C_A08a!$D$5:$D$997))*(C_A08a!H$5:H$997)))+(SUM(($D$1=(C_A08a!$B$5:$B$997))*('By region'!$M519=(C_A08a!$C$5:$C$997))*('By region'!$O519=(C_A08a!$D$5:$D$997))*(C_A08a!H$5:H$997)))+(SUM(($B$1=(C_A08a!$B$5:$B$997))*('By region'!$M519=(C_A08a!$C$5:$C$997))*('By region'!$N519=(C_A08a!$D$5:$D$997))*(C_A08a!H$5:H$997)))+(SUM(($C$1=(C_A08a!$B$5:$B$997))*('By region'!$M519=(C_A08a!$C$5:$C$997))*('By region'!$N519=(C_A08a!$D$5:$D$997))*(C_A08a!H$5:H$997)))+(SUM(($D$1=(C_A08a!$B$5:$B$997))*('By region'!$M519=(C_A08a!$C$5:$C$997))*('By region'!$N519=(C_A08a!$D$5:$D$997))*(C_A08a!H$5:H$997)))</f>
        <v>0</v>
      </c>
      <c r="G519" s="219">
        <f t="array" ref="G519">(SUM(($B$1=(C_A08a!$B$5:$B$997))*('By region'!$M519=(C_A08a!$C$5:$C$997))*('By region'!$O519=(C_A08a!$D$5:$D$997))*(C_A08a!I$5:I$997)))+(SUM(($C$1=(C_A08a!$B$5:$B$997))*('By region'!$M519=(C_A08a!$C$5:$C$997))*('By region'!$O519=(C_A08a!$D$5:$D$997))*(C_A08a!I$5:I$997)))+(SUM(($D$1=(C_A08a!$B$5:$B$997))*('By region'!$M519=(C_A08a!$C$5:$C$997))*('By region'!$O519=(C_A08a!$D$5:$D$997))*(C_A08a!I$5:I$997)))+(SUM(($B$1=(C_A08a!$B$5:$B$997))*('By region'!$M519=(C_A08a!$C$5:$C$997))*('By region'!$N519=(C_A08a!$D$5:$D$997))*(C_A08a!I$5:I$997)))+(SUM(($C$1=(C_A08a!$B$5:$B$997))*('By region'!$M519=(C_A08a!$C$5:$C$997))*('By region'!$N519=(C_A08a!$D$5:$D$997))*(C_A08a!I$5:I$997)))+(SUM(($D$1=(C_A08a!$B$5:$B$997))*('By region'!$M519=(C_A08a!$C$5:$C$997))*('By region'!$N519=(C_A08a!$D$5:$D$997))*(C_A08a!I$5:I$997)))</f>
        <v>0</v>
      </c>
      <c r="H519" s="219">
        <f t="array" ref="H519">(SUM(($B$1=(C_A08a!$B$5:$B$997))*('By region'!$M519=(C_A08a!$C$5:$C$997))*('By region'!$O519=(C_A08a!$D$5:$D$997))*(C_A08a!J$5:J$997)))+(SUM(($C$1=(C_A08a!$B$5:$B$997))*('By region'!$M519=(C_A08a!$C$5:$C$997))*('By region'!$O519=(C_A08a!$D$5:$D$997))*(C_A08a!J$5:J$997)))+(SUM(($D$1=(C_A08a!$B$5:$B$997))*('By region'!$M519=(C_A08a!$C$5:$C$997))*('By region'!$O519=(C_A08a!$D$5:$D$997))*(C_A08a!J$5:J$997)))+(SUM(($B$1=(C_A08a!$B$5:$B$997))*('By region'!$M519=(C_A08a!$C$5:$C$997))*('By region'!$N519=(C_A08a!$D$5:$D$997))*(C_A08a!J$5:J$997)))+(SUM(($C$1=(C_A08a!$B$5:$B$997))*('By region'!$M519=(C_A08a!$C$5:$C$997))*('By region'!$N519=(C_A08a!$D$5:$D$997))*(C_A08a!J$5:J$997)))+(SUM(($D$1=(C_A08a!$B$5:$B$997))*('By region'!$M519=(C_A08a!$C$5:$C$997))*('By region'!$N519=(C_A08a!$D$5:$D$997))*(C_A08a!J$5:J$997)))</f>
        <v>0</v>
      </c>
      <c r="I519" s="219">
        <f t="array" ref="I519">(SUM(($B$1=(C_A08a!$B$5:$B$997))*('By region'!$M519=(C_A08a!$C$5:$C$997))*('By region'!$O519=(C_A08a!$D$5:$D$997))*(C_A08a!K$5:K$997)))+(SUM(($C$1=(C_A08a!$B$5:$B$997))*('By region'!$M519=(C_A08a!$C$5:$C$997))*('By region'!$O519=(C_A08a!$D$5:$D$997))*(C_A08a!K$5:K$997)))+(SUM(($D$1=(C_A08a!$B$5:$B$997))*('By region'!$M519=(C_A08a!$C$5:$C$997))*('By region'!$O519=(C_A08a!$D$5:$D$997))*(C_A08a!K$5:K$997)))+(SUM(($B$1=(C_A08a!$B$5:$B$997))*('By region'!$M519=(C_A08a!$C$5:$C$997))*('By region'!$N519=(C_A08a!$D$5:$D$997))*(C_A08a!K$5:K$997)))+(SUM(($C$1=(C_A08a!$B$5:$B$997))*('By region'!$M519=(C_A08a!$C$5:$C$997))*('By region'!$N519=(C_A08a!$D$5:$D$997))*(C_A08a!K$5:K$997)))+(SUM(($D$1=(C_A08a!$B$5:$B$997))*('By region'!$M519=(C_A08a!$C$5:$C$997))*('By region'!$N519=(C_A08a!$D$5:$D$997))*(C_A08a!K$5:K$997)))</f>
        <v>0</v>
      </c>
      <c r="J519" s="219">
        <f t="array" ref="J519">(SUM(($B$1=(C_A08a!$B$5:$B$997))*('By region'!$M519=(C_A08a!$C$5:$C$997))*('By region'!$O519=(C_A08a!$D$5:$D$997))*(C_A08a!L$5:L$997)))+(SUM(($C$1=(C_A08a!$B$5:$B$997))*('By region'!$M519=(C_A08a!$C$5:$C$997))*('By region'!$O519=(C_A08a!$D$5:$D$997))*(C_A08a!L$5:L$997)))+(SUM(($D$1=(C_A08a!$B$5:$B$997))*('By region'!$M519=(C_A08a!$C$5:$C$997))*('By region'!$O519=(C_A08a!$D$5:$D$997))*(C_A08a!L$5:L$997)))+(SUM(($B$1=(C_A08a!$B$5:$B$997))*('By region'!$M519=(C_A08a!$C$5:$C$997))*('By region'!$N519=(C_A08a!$D$5:$D$997))*(C_A08a!L$5:L$997)))+(SUM(($C$1=(C_A08a!$B$5:$B$997))*('By region'!$M519=(C_A08a!$C$5:$C$997))*('By region'!$N519=(C_A08a!$D$5:$D$997))*(C_A08a!L$5:L$997)))+(SUM(($D$1=(C_A08a!$B$5:$B$997))*('By region'!$M519=(C_A08a!$C$5:$C$997))*('By region'!$N519=(C_A08a!$D$5:$D$997))*(C_A08a!L$5:L$997)))</f>
        <v>0</v>
      </c>
      <c r="K519" s="219">
        <f t="array" ref="K519">(SUM(($B$1=(C_A08a!$B$5:$B$997))*('By region'!$M519=(C_A08a!$C$5:$C$997))*('By region'!$O519=(C_A08a!$D$5:$D$997))*(C_A08a!M$5:M$997)))+(SUM(($C$1=(C_A08a!$B$5:$B$997))*('By region'!$M519=(C_A08a!$C$5:$C$997))*('By region'!$O519=(C_A08a!$D$5:$D$997))*(C_A08a!M$5:M$997)))+(SUM(($D$1=(C_A08a!$B$5:$B$997))*('By region'!$M519=(C_A08a!$C$5:$C$997))*('By region'!$O519=(C_A08a!$D$5:$D$997))*(C_A08a!M$5:M$997)))+(SUM(($B$1=(C_A08a!$B$5:$B$997))*('By region'!$M519=(C_A08a!$C$5:$C$997))*('By region'!$N519=(C_A08a!$D$5:$D$997))*(C_A08a!M$5:M$997)))+(SUM(($C$1=(C_A08a!$B$5:$B$997))*('By region'!$M519=(C_A08a!$C$5:$C$997))*('By region'!$N519=(C_A08a!$D$5:$D$997))*(C_A08a!M$5:M$997)))+(SUM(($D$1=(C_A08a!$B$5:$B$997))*('By region'!$M519=(C_A08a!$C$5:$C$997))*('By region'!$N519=(C_A08a!$D$5:$D$997))*(C_A08a!M$5:M$997)))</f>
        <v>0</v>
      </c>
      <c r="M519" s="21" t="s">
        <v>170</v>
      </c>
      <c r="N519" s="21" t="s">
        <v>177</v>
      </c>
      <c r="O519" s="21" t="s">
        <v>175</v>
      </c>
    </row>
    <row r="520" spans="2:15" s="18" customFormat="1" x14ac:dyDescent="0.2">
      <c r="B520" s="166" t="s">
        <v>234</v>
      </c>
      <c r="C520" s="147">
        <f t="array" ref="C520">(SUM(($B$1=(C_A08a!$B$5:$B$997))*('By region'!$M520=(C_A08a!$C$5:$C$997))*('By region'!$O520=(C_A08a!$D$5:$D$997))*(C_A08a!E$5:E$997)))+(SUM(($C$1=(C_A08a!$B$5:$B$997))*('By region'!$M520=(C_A08a!$C$5:$C$997))*('By region'!$O520=(C_A08a!$D$5:$D$997))*(C_A08a!E$5:E$997)))+(SUM(($D$1=(C_A08a!$B$5:$B$997))*('By region'!$M520=(C_A08a!$C$5:$C$997))*('By region'!$O520=(C_A08a!$D$5:$D$997))*(C_A08a!E$5:E$997)))+(SUM(($B$1=(C_A08a!$B$5:$B$997))*('By region'!$M520=(C_A08a!$C$5:$C$997))*('By region'!$N520=(C_A08a!$D$5:$D$997))*(C_A08a!E$5:E$997)))+(SUM(($C$1=(C_A08a!$B$5:$B$997))*('By region'!$M520=(C_A08a!$C$5:$C$997))*('By region'!$N520=(C_A08a!$D$5:$D$997))*(C_A08a!E$5:E$997)))+(SUM(($D$1=(C_A08a!$B$5:$B$997))*('By region'!$M520=(C_A08a!$C$5:$C$997))*('By region'!$N520=(C_A08a!$D$5:$D$997))*(C_A08a!E$5:E$997)))</f>
        <v>124.511751952911</v>
      </c>
      <c r="D520" s="147">
        <f t="array" ref="D520">(SUM(($B$1=(C_A08a!$B$5:$B$997))*('By region'!$M520=(C_A08a!$C$5:$C$997))*('By region'!$O520=(C_A08a!$D$5:$D$997))*(C_A08a!F$5:F$997)))+(SUM(($C$1=(C_A08a!$B$5:$B$997))*('By region'!$M520=(C_A08a!$C$5:$C$997))*('By region'!$O520=(C_A08a!$D$5:$D$997))*(C_A08a!F$5:F$997)))+(SUM(($D$1=(C_A08a!$B$5:$B$997))*('By region'!$M520=(C_A08a!$C$5:$C$997))*('By region'!$O520=(C_A08a!$D$5:$D$997))*(C_A08a!F$5:F$997)))+(SUM(($B$1=(C_A08a!$B$5:$B$997))*('By region'!$M520=(C_A08a!$C$5:$C$997))*('By region'!$N520=(C_A08a!$D$5:$D$997))*(C_A08a!F$5:F$997)))+(SUM(($C$1=(C_A08a!$B$5:$B$997))*('By region'!$M520=(C_A08a!$C$5:$C$997))*('By region'!$N520=(C_A08a!$D$5:$D$997))*(C_A08a!F$5:F$997)))+(SUM(($D$1=(C_A08a!$B$5:$B$997))*('By region'!$M520=(C_A08a!$C$5:$C$997))*('By region'!$N520=(C_A08a!$D$5:$D$997))*(C_A08a!F$5:F$997)))</f>
        <v>138.01090129007599</v>
      </c>
      <c r="E520" s="147">
        <f t="array" ref="E520">(SUM(($B$1=(C_A08a!$B$5:$B$997))*('By region'!$M520=(C_A08a!$C$5:$C$997))*('By region'!$O520=(C_A08a!$D$5:$D$997))*(C_A08a!G$5:G$997)))+(SUM(($C$1=(C_A08a!$B$5:$B$997))*('By region'!$M520=(C_A08a!$C$5:$C$997))*('By region'!$O520=(C_A08a!$D$5:$D$997))*(C_A08a!G$5:G$997)))+(SUM(($D$1=(C_A08a!$B$5:$B$997))*('By region'!$M520=(C_A08a!$C$5:$C$997))*('By region'!$O520=(C_A08a!$D$5:$D$997))*(C_A08a!G$5:G$997)))+(SUM(($B$1=(C_A08a!$B$5:$B$997))*('By region'!$M520=(C_A08a!$C$5:$C$997))*('By region'!$N520=(C_A08a!$D$5:$D$997))*(C_A08a!G$5:G$997)))+(SUM(($C$1=(C_A08a!$B$5:$B$997))*('By region'!$M520=(C_A08a!$C$5:$C$997))*('By region'!$N520=(C_A08a!$D$5:$D$997))*(C_A08a!G$5:G$997)))+(SUM(($D$1=(C_A08a!$B$5:$B$997))*('By region'!$M520=(C_A08a!$C$5:$C$997))*('By region'!$N520=(C_A08a!$D$5:$D$997))*(C_A08a!G$5:G$997)))</f>
        <v>156.28560668706399</v>
      </c>
      <c r="F520" s="147">
        <f t="array" ref="F520">(SUM(($B$1=(C_A08a!$B$5:$B$997))*('By region'!$M520=(C_A08a!$C$5:$C$997))*('By region'!$O520=(C_A08a!$D$5:$D$997))*(C_A08a!H$5:H$997)))+(SUM(($C$1=(C_A08a!$B$5:$B$997))*('By region'!$M520=(C_A08a!$C$5:$C$997))*('By region'!$O520=(C_A08a!$D$5:$D$997))*(C_A08a!H$5:H$997)))+(SUM(($D$1=(C_A08a!$B$5:$B$997))*('By region'!$M520=(C_A08a!$C$5:$C$997))*('By region'!$O520=(C_A08a!$D$5:$D$997))*(C_A08a!H$5:H$997)))+(SUM(($B$1=(C_A08a!$B$5:$B$997))*('By region'!$M520=(C_A08a!$C$5:$C$997))*('By region'!$N520=(C_A08a!$D$5:$D$997))*(C_A08a!H$5:H$997)))+(SUM(($C$1=(C_A08a!$B$5:$B$997))*('By region'!$M520=(C_A08a!$C$5:$C$997))*('By region'!$N520=(C_A08a!$D$5:$D$997))*(C_A08a!H$5:H$997)))+(SUM(($D$1=(C_A08a!$B$5:$B$997))*('By region'!$M520=(C_A08a!$C$5:$C$997))*('By region'!$N520=(C_A08a!$D$5:$D$997))*(C_A08a!H$5:H$997)))</f>
        <v>168.63395830206699</v>
      </c>
      <c r="G520" s="147">
        <f t="array" ref="G520">(SUM(($B$1=(C_A08a!$B$5:$B$997))*('By region'!$M520=(C_A08a!$C$5:$C$997))*('By region'!$O520=(C_A08a!$D$5:$D$997))*(C_A08a!I$5:I$997)))+(SUM(($C$1=(C_A08a!$B$5:$B$997))*('By region'!$M520=(C_A08a!$C$5:$C$997))*('By region'!$O520=(C_A08a!$D$5:$D$997))*(C_A08a!I$5:I$997)))+(SUM(($D$1=(C_A08a!$B$5:$B$997))*('By region'!$M520=(C_A08a!$C$5:$C$997))*('By region'!$O520=(C_A08a!$D$5:$D$997))*(C_A08a!I$5:I$997)))+(SUM(($B$1=(C_A08a!$B$5:$B$997))*('By region'!$M520=(C_A08a!$C$5:$C$997))*('By region'!$N520=(C_A08a!$D$5:$D$997))*(C_A08a!I$5:I$997)))+(SUM(($C$1=(C_A08a!$B$5:$B$997))*('By region'!$M520=(C_A08a!$C$5:$C$997))*('By region'!$N520=(C_A08a!$D$5:$D$997))*(C_A08a!I$5:I$997)))+(SUM(($D$1=(C_A08a!$B$5:$B$997))*('By region'!$M520=(C_A08a!$C$5:$C$997))*('By region'!$N520=(C_A08a!$D$5:$D$997))*(C_A08a!I$5:I$997)))</f>
        <v>140.175632061432</v>
      </c>
      <c r="H520" s="147">
        <f t="array" ref="H520">(SUM(($B$1=(C_A08a!$B$5:$B$997))*('By region'!$M520=(C_A08a!$C$5:$C$997))*('By region'!$O520=(C_A08a!$D$5:$D$997))*(C_A08a!J$5:J$997)))+(SUM(($C$1=(C_A08a!$B$5:$B$997))*('By region'!$M520=(C_A08a!$C$5:$C$997))*('By region'!$O520=(C_A08a!$D$5:$D$997))*(C_A08a!J$5:J$997)))+(SUM(($D$1=(C_A08a!$B$5:$B$997))*('By region'!$M520=(C_A08a!$C$5:$C$997))*('By region'!$O520=(C_A08a!$D$5:$D$997))*(C_A08a!J$5:J$997)))+(SUM(($B$1=(C_A08a!$B$5:$B$997))*('By region'!$M520=(C_A08a!$C$5:$C$997))*('By region'!$N520=(C_A08a!$D$5:$D$997))*(C_A08a!J$5:J$997)))+(SUM(($C$1=(C_A08a!$B$5:$B$997))*('By region'!$M520=(C_A08a!$C$5:$C$997))*('By region'!$N520=(C_A08a!$D$5:$D$997))*(C_A08a!J$5:J$997)))+(SUM(($D$1=(C_A08a!$B$5:$B$997))*('By region'!$M520=(C_A08a!$C$5:$C$997))*('By region'!$N520=(C_A08a!$D$5:$D$997))*(C_A08a!J$5:J$997)))</f>
        <v>86.55361689998</v>
      </c>
      <c r="I520" s="147">
        <f t="array" ref="I520">(SUM(($B$1=(C_A08a!$B$5:$B$997))*('By region'!$M520=(C_A08a!$C$5:$C$997))*('By region'!$O520=(C_A08a!$D$5:$D$997))*(C_A08a!K$5:K$997)))+(SUM(($C$1=(C_A08a!$B$5:$B$997))*('By region'!$M520=(C_A08a!$C$5:$C$997))*('By region'!$O520=(C_A08a!$D$5:$D$997))*(C_A08a!K$5:K$997)))+(SUM(($D$1=(C_A08a!$B$5:$B$997))*('By region'!$M520=(C_A08a!$C$5:$C$997))*('By region'!$O520=(C_A08a!$D$5:$D$997))*(C_A08a!K$5:K$997)))+(SUM(($B$1=(C_A08a!$B$5:$B$997))*('By region'!$M520=(C_A08a!$C$5:$C$997))*('By region'!$N520=(C_A08a!$D$5:$D$997))*(C_A08a!K$5:K$997)))+(SUM(($C$1=(C_A08a!$B$5:$B$997))*('By region'!$M520=(C_A08a!$C$5:$C$997))*('By region'!$N520=(C_A08a!$D$5:$D$997))*(C_A08a!K$5:K$997)))+(SUM(($D$1=(C_A08a!$B$5:$B$997))*('By region'!$M520=(C_A08a!$C$5:$C$997))*('By region'!$N520=(C_A08a!$D$5:$D$997))*(C_A08a!K$5:K$997)))</f>
        <v>95.430258706925002</v>
      </c>
      <c r="J520" s="147">
        <f t="array" ref="J520">(SUM(($B$1=(C_A08a!$B$5:$B$997))*('By region'!$M520=(C_A08a!$C$5:$C$997))*('By region'!$O520=(C_A08a!$D$5:$D$997))*(C_A08a!L$5:L$997)))+(SUM(($C$1=(C_A08a!$B$5:$B$997))*('By region'!$M520=(C_A08a!$C$5:$C$997))*('By region'!$O520=(C_A08a!$D$5:$D$997))*(C_A08a!L$5:L$997)))+(SUM(($D$1=(C_A08a!$B$5:$B$997))*('By region'!$M520=(C_A08a!$C$5:$C$997))*('By region'!$O520=(C_A08a!$D$5:$D$997))*(C_A08a!L$5:L$997)))+(SUM(($B$1=(C_A08a!$B$5:$B$997))*('By region'!$M520=(C_A08a!$C$5:$C$997))*('By region'!$N520=(C_A08a!$D$5:$D$997))*(C_A08a!L$5:L$997)))+(SUM(($C$1=(C_A08a!$B$5:$B$997))*('By region'!$M520=(C_A08a!$C$5:$C$997))*('By region'!$N520=(C_A08a!$D$5:$D$997))*(C_A08a!L$5:L$997)))+(SUM(($D$1=(C_A08a!$B$5:$B$997))*('By region'!$M520=(C_A08a!$C$5:$C$997))*('By region'!$N520=(C_A08a!$D$5:$D$997))*(C_A08a!L$5:L$997)))</f>
        <v>113.04568712201299</v>
      </c>
      <c r="K520" s="147">
        <f t="array" ref="K520">(SUM(($B$1=(C_A08a!$B$5:$B$997))*('By region'!$M520=(C_A08a!$C$5:$C$997))*('By region'!$O520=(C_A08a!$D$5:$D$997))*(C_A08a!M$5:M$997)))+(SUM(($C$1=(C_A08a!$B$5:$B$997))*('By region'!$M520=(C_A08a!$C$5:$C$997))*('By region'!$O520=(C_A08a!$D$5:$D$997))*(C_A08a!M$5:M$997)))+(SUM(($D$1=(C_A08a!$B$5:$B$997))*('By region'!$M520=(C_A08a!$C$5:$C$997))*('By region'!$O520=(C_A08a!$D$5:$D$997))*(C_A08a!M$5:M$997)))+(SUM(($B$1=(C_A08a!$B$5:$B$997))*('By region'!$M520=(C_A08a!$C$5:$C$997))*('By region'!$N520=(C_A08a!$D$5:$D$997))*(C_A08a!M$5:M$997)))+(SUM(($C$1=(C_A08a!$B$5:$B$997))*('By region'!$M520=(C_A08a!$C$5:$C$997))*('By region'!$N520=(C_A08a!$D$5:$D$997))*(C_A08a!M$5:M$997)))+(SUM(($D$1=(C_A08a!$B$5:$B$997))*('By region'!$M520=(C_A08a!$C$5:$C$997))*('By region'!$N520=(C_A08a!$D$5:$D$997))*(C_A08a!M$5:M$997)))</f>
        <v>112.36214736344701</v>
      </c>
      <c r="M520" s="23" t="s">
        <v>171</v>
      </c>
      <c r="N520" s="23" t="s">
        <v>177</v>
      </c>
      <c r="O520" s="23" t="s">
        <v>175</v>
      </c>
    </row>
    <row r="521" spans="2:15" ht="16" thickBot="1" x14ac:dyDescent="0.25">
      <c r="B521" s="141" t="s">
        <v>186</v>
      </c>
      <c r="C521" s="149">
        <f t="array" ref="C521">(SUM(($B$1=(C_A08a!$B$5:$B$997))*('By region'!$M521=(C_A08a!$C$5:$C$997))*('By region'!$O521=(C_A08a!$D$5:$D$997))*(C_A08a!E$5:E$997)))+(SUM(($C$1=(C_A08a!$B$5:$B$997))*('By region'!$M521=(C_A08a!$C$5:$C$997))*('By region'!$O521=(C_A08a!$D$5:$D$997))*(C_A08a!E$5:E$997)))+(SUM(($D$1=(C_A08a!$B$5:$B$997))*('By region'!$M521=(C_A08a!$C$5:$C$997))*('By region'!$O521=(C_A08a!$D$5:$D$997))*(C_A08a!E$5:E$997)))+(SUM(($B$1=(C_A08a!$B$5:$B$997))*('By region'!$M521=(C_A08a!$C$5:$C$997))*('By region'!$N521=(C_A08a!$D$5:$D$997))*(C_A08a!E$5:E$997)))+(SUM(($C$1=(C_A08a!$B$5:$B$997))*('By region'!$M521=(C_A08a!$C$5:$C$997))*('By region'!$N521=(C_A08a!$D$5:$D$997))*(C_A08a!E$5:E$997)))+(SUM(($D$1=(C_A08a!$B$5:$B$997))*('By region'!$M521=(C_A08a!$C$5:$C$997))*('By region'!$N521=(C_A08a!$D$5:$D$997))*(C_A08a!E$5:E$997)))</f>
        <v>0</v>
      </c>
      <c r="D521" s="149">
        <f t="array" ref="D521">(SUM(($B$1=(C_A08a!$B$5:$B$997))*('By region'!$M521=(C_A08a!$C$5:$C$997))*('By region'!$O521=(C_A08a!$D$5:$D$997))*(C_A08a!F$5:F$997)))+(SUM(($C$1=(C_A08a!$B$5:$B$997))*('By region'!$M521=(C_A08a!$C$5:$C$997))*('By region'!$O521=(C_A08a!$D$5:$D$997))*(C_A08a!F$5:F$997)))+(SUM(($D$1=(C_A08a!$B$5:$B$997))*('By region'!$M521=(C_A08a!$C$5:$C$997))*('By region'!$O521=(C_A08a!$D$5:$D$997))*(C_A08a!F$5:F$997)))+(SUM(($B$1=(C_A08a!$B$5:$B$997))*('By region'!$M521=(C_A08a!$C$5:$C$997))*('By region'!$N521=(C_A08a!$D$5:$D$997))*(C_A08a!F$5:F$997)))+(SUM(($C$1=(C_A08a!$B$5:$B$997))*('By region'!$M521=(C_A08a!$C$5:$C$997))*('By region'!$N521=(C_A08a!$D$5:$D$997))*(C_A08a!F$5:F$997)))+(SUM(($D$1=(C_A08a!$B$5:$B$997))*('By region'!$M521=(C_A08a!$C$5:$C$997))*('By region'!$N521=(C_A08a!$D$5:$D$997))*(C_A08a!F$5:F$997)))</f>
        <v>0</v>
      </c>
      <c r="E521" s="149">
        <f t="array" ref="E521">(SUM(($B$1=(C_A08a!$B$5:$B$997))*('By region'!$M521=(C_A08a!$C$5:$C$997))*('By region'!$O521=(C_A08a!$D$5:$D$997))*(C_A08a!G$5:G$997)))+(SUM(($C$1=(C_A08a!$B$5:$B$997))*('By region'!$M521=(C_A08a!$C$5:$C$997))*('By region'!$O521=(C_A08a!$D$5:$D$997))*(C_A08a!G$5:G$997)))+(SUM(($D$1=(C_A08a!$B$5:$B$997))*('By region'!$M521=(C_A08a!$C$5:$C$997))*('By region'!$O521=(C_A08a!$D$5:$D$997))*(C_A08a!G$5:G$997)))+(SUM(($B$1=(C_A08a!$B$5:$B$997))*('By region'!$M521=(C_A08a!$C$5:$C$997))*('By region'!$N521=(C_A08a!$D$5:$D$997))*(C_A08a!G$5:G$997)))+(SUM(($C$1=(C_A08a!$B$5:$B$997))*('By region'!$M521=(C_A08a!$C$5:$C$997))*('By region'!$N521=(C_A08a!$D$5:$D$997))*(C_A08a!G$5:G$997)))+(SUM(($D$1=(C_A08a!$B$5:$B$997))*('By region'!$M521=(C_A08a!$C$5:$C$997))*('By region'!$N521=(C_A08a!$D$5:$D$997))*(C_A08a!G$5:G$997)))</f>
        <v>0</v>
      </c>
      <c r="F521" s="149">
        <f t="array" ref="F521">(SUM(($B$1=(C_A08a!$B$5:$B$997))*('By region'!$M521=(C_A08a!$C$5:$C$997))*('By region'!$O521=(C_A08a!$D$5:$D$997))*(C_A08a!H$5:H$997)))+(SUM(($C$1=(C_A08a!$B$5:$B$997))*('By region'!$M521=(C_A08a!$C$5:$C$997))*('By region'!$O521=(C_A08a!$D$5:$D$997))*(C_A08a!H$5:H$997)))+(SUM(($D$1=(C_A08a!$B$5:$B$997))*('By region'!$M521=(C_A08a!$C$5:$C$997))*('By region'!$O521=(C_A08a!$D$5:$D$997))*(C_A08a!H$5:H$997)))+(SUM(($B$1=(C_A08a!$B$5:$B$997))*('By region'!$M521=(C_A08a!$C$5:$C$997))*('By region'!$N521=(C_A08a!$D$5:$D$997))*(C_A08a!H$5:H$997)))+(SUM(($C$1=(C_A08a!$B$5:$B$997))*('By region'!$M521=(C_A08a!$C$5:$C$997))*('By region'!$N521=(C_A08a!$D$5:$D$997))*(C_A08a!H$5:H$997)))+(SUM(($D$1=(C_A08a!$B$5:$B$997))*('By region'!$M521=(C_A08a!$C$5:$C$997))*('By region'!$N521=(C_A08a!$D$5:$D$997))*(C_A08a!H$5:H$997)))</f>
        <v>0</v>
      </c>
      <c r="G521" s="149">
        <f t="array" ref="G521">(SUM(($B$1=(C_A08a!$B$5:$B$997))*('By region'!$M521=(C_A08a!$C$5:$C$997))*('By region'!$O521=(C_A08a!$D$5:$D$997))*(C_A08a!I$5:I$997)))+(SUM(($C$1=(C_A08a!$B$5:$B$997))*('By region'!$M521=(C_A08a!$C$5:$C$997))*('By region'!$O521=(C_A08a!$D$5:$D$997))*(C_A08a!I$5:I$997)))+(SUM(($D$1=(C_A08a!$B$5:$B$997))*('By region'!$M521=(C_A08a!$C$5:$C$997))*('By region'!$O521=(C_A08a!$D$5:$D$997))*(C_A08a!I$5:I$997)))+(SUM(($B$1=(C_A08a!$B$5:$B$997))*('By region'!$M521=(C_A08a!$C$5:$C$997))*('By region'!$N521=(C_A08a!$D$5:$D$997))*(C_A08a!I$5:I$997)))+(SUM(($C$1=(C_A08a!$B$5:$B$997))*('By region'!$M521=(C_A08a!$C$5:$C$997))*('By region'!$N521=(C_A08a!$D$5:$D$997))*(C_A08a!I$5:I$997)))+(SUM(($D$1=(C_A08a!$B$5:$B$997))*('By region'!$M521=(C_A08a!$C$5:$C$997))*('By region'!$N521=(C_A08a!$D$5:$D$997))*(C_A08a!I$5:I$997)))</f>
        <v>0</v>
      </c>
      <c r="H521" s="149">
        <f t="array" ref="H521">(SUM(($B$1=(C_A08a!$B$5:$B$997))*('By region'!$M521=(C_A08a!$C$5:$C$997))*('By region'!$O521=(C_A08a!$D$5:$D$997))*(C_A08a!J$5:J$997)))+(SUM(($C$1=(C_A08a!$B$5:$B$997))*('By region'!$M521=(C_A08a!$C$5:$C$997))*('By region'!$O521=(C_A08a!$D$5:$D$997))*(C_A08a!J$5:J$997)))+(SUM(($D$1=(C_A08a!$B$5:$B$997))*('By region'!$M521=(C_A08a!$C$5:$C$997))*('By region'!$O521=(C_A08a!$D$5:$D$997))*(C_A08a!J$5:J$997)))+(SUM(($B$1=(C_A08a!$B$5:$B$997))*('By region'!$M521=(C_A08a!$C$5:$C$997))*('By region'!$N521=(C_A08a!$D$5:$D$997))*(C_A08a!J$5:J$997)))+(SUM(($C$1=(C_A08a!$B$5:$B$997))*('By region'!$M521=(C_A08a!$C$5:$C$997))*('By region'!$N521=(C_A08a!$D$5:$D$997))*(C_A08a!J$5:J$997)))+(SUM(($D$1=(C_A08a!$B$5:$B$997))*('By region'!$M521=(C_A08a!$C$5:$C$997))*('By region'!$N521=(C_A08a!$D$5:$D$997))*(C_A08a!J$5:J$997)))</f>
        <v>0</v>
      </c>
      <c r="I521" s="149">
        <f t="array" ref="I521">(SUM(($B$1=(C_A08a!$B$5:$B$997))*('By region'!$M521=(C_A08a!$C$5:$C$997))*('By region'!$O521=(C_A08a!$D$5:$D$997))*(C_A08a!K$5:K$997)))+(SUM(($C$1=(C_A08a!$B$5:$B$997))*('By region'!$M521=(C_A08a!$C$5:$C$997))*('By region'!$O521=(C_A08a!$D$5:$D$997))*(C_A08a!K$5:K$997)))+(SUM(($D$1=(C_A08a!$B$5:$B$997))*('By region'!$M521=(C_A08a!$C$5:$C$997))*('By region'!$O521=(C_A08a!$D$5:$D$997))*(C_A08a!K$5:K$997)))+(SUM(($B$1=(C_A08a!$B$5:$B$997))*('By region'!$M521=(C_A08a!$C$5:$C$997))*('By region'!$N521=(C_A08a!$D$5:$D$997))*(C_A08a!K$5:K$997)))+(SUM(($C$1=(C_A08a!$B$5:$B$997))*('By region'!$M521=(C_A08a!$C$5:$C$997))*('By region'!$N521=(C_A08a!$D$5:$D$997))*(C_A08a!K$5:K$997)))+(SUM(($D$1=(C_A08a!$B$5:$B$997))*('By region'!$M521=(C_A08a!$C$5:$C$997))*('By region'!$N521=(C_A08a!$D$5:$D$997))*(C_A08a!K$5:K$997)))</f>
        <v>0</v>
      </c>
      <c r="J521" s="149">
        <f t="array" ref="J521">(SUM(($B$1=(C_A08a!$B$5:$B$997))*('By region'!$M521=(C_A08a!$C$5:$C$997))*('By region'!$O521=(C_A08a!$D$5:$D$997))*(C_A08a!L$5:L$997)))+(SUM(($C$1=(C_A08a!$B$5:$B$997))*('By region'!$M521=(C_A08a!$C$5:$C$997))*('By region'!$O521=(C_A08a!$D$5:$D$997))*(C_A08a!L$5:L$997)))+(SUM(($D$1=(C_A08a!$B$5:$B$997))*('By region'!$M521=(C_A08a!$C$5:$C$997))*('By region'!$O521=(C_A08a!$D$5:$D$997))*(C_A08a!L$5:L$997)))+(SUM(($B$1=(C_A08a!$B$5:$B$997))*('By region'!$M521=(C_A08a!$C$5:$C$997))*('By region'!$N521=(C_A08a!$D$5:$D$997))*(C_A08a!L$5:L$997)))+(SUM(($C$1=(C_A08a!$B$5:$B$997))*('By region'!$M521=(C_A08a!$C$5:$C$997))*('By region'!$N521=(C_A08a!$D$5:$D$997))*(C_A08a!L$5:L$997)))+(SUM(($D$1=(C_A08a!$B$5:$B$997))*('By region'!$M521=(C_A08a!$C$5:$C$997))*('By region'!$N521=(C_A08a!$D$5:$D$997))*(C_A08a!L$5:L$997)))</f>
        <v>56.604595128310997</v>
      </c>
      <c r="K521" s="149">
        <f t="array" ref="K521">(SUM(($B$1=(C_A08a!$B$5:$B$997))*('By region'!$M521=(C_A08a!$C$5:$C$997))*('By region'!$O521=(C_A08a!$D$5:$D$997))*(C_A08a!M$5:M$997)))+(SUM(($C$1=(C_A08a!$B$5:$B$997))*('By region'!$M521=(C_A08a!$C$5:$C$997))*('By region'!$O521=(C_A08a!$D$5:$D$997))*(C_A08a!M$5:M$997)))+(SUM(($D$1=(C_A08a!$B$5:$B$997))*('By region'!$M521=(C_A08a!$C$5:$C$997))*('By region'!$O521=(C_A08a!$D$5:$D$997))*(C_A08a!M$5:M$997)))+(SUM(($B$1=(C_A08a!$B$5:$B$997))*('By region'!$M521=(C_A08a!$C$5:$C$997))*('By region'!$N521=(C_A08a!$D$5:$D$997))*(C_A08a!M$5:M$997)))+(SUM(($C$1=(C_A08a!$B$5:$B$997))*('By region'!$M521=(C_A08a!$C$5:$C$997))*('By region'!$N521=(C_A08a!$D$5:$D$997))*(C_A08a!M$5:M$997)))+(SUM(($D$1=(C_A08a!$B$5:$B$997))*('By region'!$M521=(C_A08a!$C$5:$C$997))*('By region'!$N521=(C_A08a!$D$5:$D$997))*(C_A08a!M$5:M$997)))</f>
        <v>111.68502075493399</v>
      </c>
      <c r="M521" s="21" t="s">
        <v>178</v>
      </c>
      <c r="N521" s="21" t="s">
        <v>177</v>
      </c>
      <c r="O521" s="21" t="s">
        <v>175</v>
      </c>
    </row>
    <row r="522" spans="2:15" ht="17" thickTop="1" thickBot="1" x14ac:dyDescent="0.25">
      <c r="B522" s="145" t="s">
        <v>10</v>
      </c>
      <c r="C522" s="150">
        <f>SUM(C514:C521)</f>
        <v>130.84747174362801</v>
      </c>
      <c r="D522" s="150">
        <f t="shared" ref="D522:K522" si="50">SUM(D514:D521)</f>
        <v>141.17876118543299</v>
      </c>
      <c r="E522" s="150">
        <f t="shared" si="50"/>
        <v>156.28560668706399</v>
      </c>
      <c r="F522" s="150">
        <f t="shared" si="50"/>
        <v>168.63395830206699</v>
      </c>
      <c r="G522" s="150">
        <f t="shared" si="50"/>
        <v>181.03191515175598</v>
      </c>
      <c r="H522" s="150">
        <f t="shared" si="50"/>
        <v>195.00162842984699</v>
      </c>
      <c r="I522" s="150">
        <f t="shared" si="50"/>
        <v>208.440286171233</v>
      </c>
      <c r="J522" s="150">
        <f t="shared" si="50"/>
        <v>223.15599726508998</v>
      </c>
      <c r="K522" s="150">
        <f t="shared" si="50"/>
        <v>235.38567970044599</v>
      </c>
    </row>
    <row r="523" spans="2:15" s="18" customFormat="1" ht="16" thickTop="1" x14ac:dyDescent="0.2">
      <c r="B523" s="146" t="s">
        <v>163</v>
      </c>
      <c r="C523" s="136"/>
      <c r="D523" s="136"/>
      <c r="E523" s="136"/>
      <c r="F523" s="136"/>
      <c r="G523" s="136"/>
      <c r="H523" s="136"/>
      <c r="I523" s="136"/>
      <c r="J523" s="136"/>
      <c r="K523" s="136"/>
      <c r="M523" s="23"/>
      <c r="N523" s="23"/>
      <c r="O523" s="23"/>
    </row>
    <row r="524" spans="2:15" x14ac:dyDescent="0.2">
      <c r="B524" s="99" t="s">
        <v>180</v>
      </c>
      <c r="C524" s="147">
        <f t="array" ref="C524">(SUM(($B$1=(C_A08a!$B$5:$B$997))*('By region'!$M524=(C_A08a!$C$5:$C$997))*('By region'!$N524=(C_A08a!$D$5:$D$997))*(C_A08a!E$5:E$997)))+(SUM(($C$1=(C_A08a!$B$5:$B$997))*('By region'!$M524=(C_A08a!$C$5:$C$997))*('By region'!$N524=(C_A08a!$D$5:$D$997))*(C_A08a!E$5:E$997)))+(SUM(($D$1=(C_A08a!$B$5:$B$997))*('By region'!$M524=(C_A08a!$C$5:$C$997))*('By region'!$N524=(C_A08a!$D$5:$D$997))*(C_A08a!E$5:E$997)))</f>
        <v>0</v>
      </c>
      <c r="D524" s="147">
        <f t="array" ref="D524">(SUM(($B$1=(C_A08a!$B$5:$B$997))*('By region'!$M524=(C_A08a!$C$5:$C$997))*('By region'!$N524=(C_A08a!$D$5:$D$997))*(C_A08a!F$5:F$997)))+(SUM(($C$1=(C_A08a!$B$5:$B$997))*('By region'!$M524=(C_A08a!$C$5:$C$997))*('By region'!$N524=(C_A08a!$D$5:$D$997))*(C_A08a!F$5:F$997)))+(SUM(($D$1=(C_A08a!$B$5:$B$997))*('By region'!$M524=(C_A08a!$C$5:$C$997))*('By region'!$N524=(C_A08a!$D$5:$D$997))*(C_A08a!F$5:F$997)))</f>
        <v>1.355562570312</v>
      </c>
      <c r="E524" s="147">
        <f t="array" ref="E524">(SUM(($B$1=(C_A08a!$B$5:$B$997))*('By region'!$M524=(C_A08a!$C$5:$C$997))*('By region'!$N524=(C_A08a!$D$5:$D$997))*(C_A08a!G$5:G$997)))+(SUM(($C$1=(C_A08a!$B$5:$B$997))*('By region'!$M524=(C_A08a!$C$5:$C$997))*('By region'!$N524=(C_A08a!$D$5:$D$997))*(C_A08a!G$5:G$997)))+(SUM(($D$1=(C_A08a!$B$5:$B$997))*('By region'!$M524=(C_A08a!$C$5:$C$997))*('By region'!$N524=(C_A08a!$D$5:$D$997))*(C_A08a!G$5:G$997)))</f>
        <v>8.8927898470890003</v>
      </c>
      <c r="F524" s="147">
        <f t="array" ref="F524">(SUM(($B$1=(C_A08a!$B$5:$B$997))*('By region'!$M524=(C_A08a!$C$5:$C$997))*('By region'!$N524=(C_A08a!$D$5:$D$997))*(C_A08a!H$5:H$997)))+(SUM(($C$1=(C_A08a!$B$5:$B$997))*('By region'!$M524=(C_A08a!$C$5:$C$997))*('By region'!$N524=(C_A08a!$D$5:$D$997))*(C_A08a!H$5:H$997)))+(SUM(($D$1=(C_A08a!$B$5:$B$997))*('By region'!$M524=(C_A08a!$C$5:$C$997))*('By region'!$N524=(C_A08a!$D$5:$D$997))*(C_A08a!H$5:H$997)))</f>
        <v>8.3118344598119993</v>
      </c>
      <c r="G524" s="147">
        <f t="array" ref="G524">(SUM(($B$1=(C_A08a!$B$5:$B$997))*('By region'!$M524=(C_A08a!$C$5:$C$997))*('By region'!$N524=(C_A08a!$D$5:$D$997))*(C_A08a!I$5:I$997)))+(SUM(($C$1=(C_A08a!$B$5:$B$997))*('By region'!$M524=(C_A08a!$C$5:$C$997))*('By region'!$N524=(C_A08a!$D$5:$D$997))*(C_A08a!I$5:I$997)))+(SUM(($D$1=(C_A08a!$B$5:$B$997))*('By region'!$M524=(C_A08a!$C$5:$C$997))*('By region'!$N524=(C_A08a!$D$5:$D$997))*(C_A08a!I$5:I$997)))</f>
        <v>8.4099132876580001</v>
      </c>
      <c r="H524" s="147">
        <f t="array" ref="H524">(SUM(($B$1=(C_A08a!$B$5:$B$997))*('By region'!$M524=(C_A08a!$C$5:$C$997))*('By region'!$N524=(C_A08a!$D$5:$D$997))*(C_A08a!J$5:J$997)))+(SUM(($C$1=(C_A08a!$B$5:$B$997))*('By region'!$M524=(C_A08a!$C$5:$C$997))*('By region'!$N524=(C_A08a!$D$5:$D$997))*(C_A08a!J$5:J$997)))+(SUM(($D$1=(C_A08a!$B$5:$B$997))*('By region'!$M524=(C_A08a!$C$5:$C$997))*('By region'!$N524=(C_A08a!$D$5:$D$997))*(C_A08a!J$5:J$997)))</f>
        <v>7.9045749051309997</v>
      </c>
      <c r="I524" s="147">
        <f t="array" ref="I524">(SUM(($B$1=(C_A08a!$B$5:$B$997))*('By region'!$M524=(C_A08a!$C$5:$C$997))*('By region'!$N524=(C_A08a!$D$5:$D$997))*(C_A08a!K$5:K$997)))+(SUM(($C$1=(C_A08a!$B$5:$B$997))*('By region'!$M524=(C_A08a!$C$5:$C$997))*('By region'!$N524=(C_A08a!$D$5:$D$997))*(C_A08a!K$5:K$997)))+(SUM(($D$1=(C_A08a!$B$5:$B$997))*('By region'!$M524=(C_A08a!$C$5:$C$997))*('By region'!$N524=(C_A08a!$D$5:$D$997))*(C_A08a!K$5:K$997)))</f>
        <v>6.8385910996680002</v>
      </c>
      <c r="J524" s="147">
        <f t="array" ref="J524">(SUM(($B$1=(C_A08a!$B$5:$B$997))*('By region'!$M524=(C_A08a!$C$5:$C$997))*('By region'!$N524=(C_A08a!$D$5:$D$997))*(C_A08a!L$5:L$997)))+(SUM(($C$1=(C_A08a!$B$5:$B$997))*('By region'!$M524=(C_A08a!$C$5:$C$997))*('By region'!$N524=(C_A08a!$D$5:$D$997))*(C_A08a!L$5:L$997)))+(SUM(($D$1=(C_A08a!$B$5:$B$997))*('By region'!$M524=(C_A08a!$C$5:$C$997))*('By region'!$N524=(C_A08a!$D$5:$D$997))*(C_A08a!L$5:L$997)))</f>
        <v>9.9077393304030004</v>
      </c>
      <c r="K524" s="147">
        <f t="array" ref="K524">(SUM(($B$1=(C_A08a!$B$5:$B$997))*('By region'!$M524=(C_A08a!$C$5:$C$997))*('By region'!$N524=(C_A08a!$D$5:$D$997))*(C_A08a!M$5:M$997)))+(SUM(($C$1=(C_A08a!$B$5:$B$997))*('By region'!$M524=(C_A08a!$C$5:$C$997))*('By region'!$N524=(C_A08a!$D$5:$D$997))*(C_A08a!M$5:M$997)))+(SUM(($D$1=(C_A08a!$B$5:$B$997))*('By region'!$M524=(C_A08a!$C$5:$C$997))*('By region'!$N524=(C_A08a!$D$5:$D$997))*(C_A08a!M$5:M$997)))</f>
        <v>11.054451910665</v>
      </c>
      <c r="M524" s="21" t="s">
        <v>165</v>
      </c>
      <c r="N524" s="21" t="s">
        <v>174</v>
      </c>
    </row>
    <row r="525" spans="2:15" s="18" customFormat="1" x14ac:dyDescent="0.2">
      <c r="B525" s="98" t="s">
        <v>181</v>
      </c>
      <c r="C525" s="219">
        <f t="array" ref="C525">(SUM(($B$1=(C_A08a!$B$5:$B$997))*('By region'!$M525=(C_A08a!$C$5:$C$997))*('By region'!$N525=(C_A08a!$D$5:$D$997))*(C_A08a!E$5:E$997)))+(SUM(($C$1=(C_A08a!$B$5:$B$997))*('By region'!$M525=(C_A08a!$C$5:$C$997))*('By region'!$N525=(C_A08a!$D$5:$D$997))*(C_A08a!E$5:E$997)))+(SUM(($D$1=(C_A08a!$B$5:$B$997))*('By region'!$M525=(C_A08a!$C$5:$C$997))*('By region'!$N525=(C_A08a!$D$5:$D$997))*(C_A08a!E$5:E$997)))</f>
        <v>0</v>
      </c>
      <c r="D525" s="219">
        <f t="array" ref="D525">(SUM(($B$1=(C_A08a!$B$5:$B$997))*('By region'!$M525=(C_A08a!$C$5:$C$997))*('By region'!$N525=(C_A08a!$D$5:$D$997))*(C_A08a!F$5:F$997)))+(SUM(($C$1=(C_A08a!$B$5:$B$997))*('By region'!$M525=(C_A08a!$C$5:$C$997))*('By region'!$N525=(C_A08a!$D$5:$D$997))*(C_A08a!F$5:F$997)))+(SUM(($D$1=(C_A08a!$B$5:$B$997))*('By region'!$M525=(C_A08a!$C$5:$C$997))*('By region'!$N525=(C_A08a!$D$5:$D$997))*(C_A08a!F$5:F$997)))</f>
        <v>0</v>
      </c>
      <c r="E525" s="219">
        <f t="array" ref="E525">(SUM(($B$1=(C_A08a!$B$5:$B$997))*('By region'!$M525=(C_A08a!$C$5:$C$997))*('By region'!$N525=(C_A08a!$D$5:$D$997))*(C_A08a!G$5:G$997)))+(SUM(($C$1=(C_A08a!$B$5:$B$997))*('By region'!$M525=(C_A08a!$C$5:$C$997))*('By region'!$N525=(C_A08a!$D$5:$D$997))*(C_A08a!G$5:G$997)))+(SUM(($D$1=(C_A08a!$B$5:$B$997))*('By region'!$M525=(C_A08a!$C$5:$C$997))*('By region'!$N525=(C_A08a!$D$5:$D$997))*(C_A08a!G$5:G$997)))</f>
        <v>0</v>
      </c>
      <c r="F525" s="219">
        <f t="array" ref="F525">(SUM(($B$1=(C_A08a!$B$5:$B$997))*('By region'!$M525=(C_A08a!$C$5:$C$997))*('By region'!$N525=(C_A08a!$D$5:$D$997))*(C_A08a!H$5:H$997)))+(SUM(($C$1=(C_A08a!$B$5:$B$997))*('By region'!$M525=(C_A08a!$C$5:$C$997))*('By region'!$N525=(C_A08a!$D$5:$D$997))*(C_A08a!H$5:H$997)))+(SUM(($D$1=(C_A08a!$B$5:$B$997))*('By region'!$M525=(C_A08a!$C$5:$C$997))*('By region'!$N525=(C_A08a!$D$5:$D$997))*(C_A08a!H$5:H$997)))</f>
        <v>0</v>
      </c>
      <c r="G525" s="219">
        <f t="array" ref="G525">(SUM(($B$1=(C_A08a!$B$5:$B$997))*('By region'!$M525=(C_A08a!$C$5:$C$997))*('By region'!$N525=(C_A08a!$D$5:$D$997))*(C_A08a!I$5:I$997)))+(SUM(($C$1=(C_A08a!$B$5:$B$997))*('By region'!$M525=(C_A08a!$C$5:$C$997))*('By region'!$N525=(C_A08a!$D$5:$D$997))*(C_A08a!I$5:I$997)))+(SUM(($D$1=(C_A08a!$B$5:$B$997))*('By region'!$M525=(C_A08a!$C$5:$C$997))*('By region'!$N525=(C_A08a!$D$5:$D$997))*(C_A08a!I$5:I$997)))</f>
        <v>0</v>
      </c>
      <c r="H525" s="219">
        <f t="array" ref="H525">(SUM(($B$1=(C_A08a!$B$5:$B$997))*('By region'!$M525=(C_A08a!$C$5:$C$997))*('By region'!$N525=(C_A08a!$D$5:$D$997))*(C_A08a!J$5:J$997)))+(SUM(($C$1=(C_A08a!$B$5:$B$997))*('By region'!$M525=(C_A08a!$C$5:$C$997))*('By region'!$N525=(C_A08a!$D$5:$D$997))*(C_A08a!J$5:J$997)))+(SUM(($D$1=(C_A08a!$B$5:$B$997))*('By region'!$M525=(C_A08a!$C$5:$C$997))*('By region'!$N525=(C_A08a!$D$5:$D$997))*(C_A08a!J$5:J$997)))</f>
        <v>0</v>
      </c>
      <c r="I525" s="219">
        <f t="array" ref="I525">(SUM(($B$1=(C_A08a!$B$5:$B$997))*('By region'!$M525=(C_A08a!$C$5:$C$997))*('By region'!$N525=(C_A08a!$D$5:$D$997))*(C_A08a!K$5:K$997)))+(SUM(($C$1=(C_A08a!$B$5:$B$997))*('By region'!$M525=(C_A08a!$C$5:$C$997))*('By region'!$N525=(C_A08a!$D$5:$D$997))*(C_A08a!K$5:K$997)))+(SUM(($D$1=(C_A08a!$B$5:$B$997))*('By region'!$M525=(C_A08a!$C$5:$C$997))*('By region'!$N525=(C_A08a!$D$5:$D$997))*(C_A08a!K$5:K$997)))</f>
        <v>0</v>
      </c>
      <c r="J525" s="219">
        <f t="array" ref="J525">(SUM(($B$1=(C_A08a!$B$5:$B$997))*('By region'!$M525=(C_A08a!$C$5:$C$997))*('By region'!$N525=(C_A08a!$D$5:$D$997))*(C_A08a!L$5:L$997)))+(SUM(($C$1=(C_A08a!$B$5:$B$997))*('By region'!$M525=(C_A08a!$C$5:$C$997))*('By region'!$N525=(C_A08a!$D$5:$D$997))*(C_A08a!L$5:L$997)))+(SUM(($D$1=(C_A08a!$B$5:$B$997))*('By region'!$M525=(C_A08a!$C$5:$C$997))*('By region'!$N525=(C_A08a!$D$5:$D$997))*(C_A08a!L$5:L$997)))</f>
        <v>0</v>
      </c>
      <c r="K525" s="219">
        <f t="array" ref="K525">(SUM(($B$1=(C_A08a!$B$5:$B$997))*('By region'!$M525=(C_A08a!$C$5:$C$997))*('By region'!$N525=(C_A08a!$D$5:$D$997))*(C_A08a!M$5:M$997)))+(SUM(($C$1=(C_A08a!$B$5:$B$997))*('By region'!$M525=(C_A08a!$C$5:$C$997))*('By region'!$N525=(C_A08a!$D$5:$D$997))*(C_A08a!M$5:M$997)))+(SUM(($D$1=(C_A08a!$B$5:$B$997))*('By region'!$M525=(C_A08a!$C$5:$C$997))*('By region'!$N525=(C_A08a!$D$5:$D$997))*(C_A08a!M$5:M$997)))</f>
        <v>0</v>
      </c>
      <c r="M525" s="23" t="s">
        <v>166</v>
      </c>
      <c r="N525" s="23" t="s">
        <v>174</v>
      </c>
      <c r="O525" s="23"/>
    </row>
    <row r="526" spans="2:15" x14ac:dyDescent="0.2">
      <c r="B526" s="99" t="s">
        <v>182</v>
      </c>
      <c r="C526" s="147">
        <f t="array" ref="C526">(SUM(($B$1=(C_A08a!$B$5:$B$997))*('By region'!$M526=(C_A08a!$C$5:$C$997))*('By region'!$N526=(C_A08a!$D$5:$D$997))*(C_A08a!E$5:E$997)))+(SUM(($C$1=(C_A08a!$B$5:$B$997))*('By region'!$M526=(C_A08a!$C$5:$C$997))*('By region'!$N526=(C_A08a!$D$5:$D$997))*(C_A08a!E$5:E$997)))+(SUM(($D$1=(C_A08a!$B$5:$B$997))*('By region'!$M526=(C_A08a!$C$5:$C$997))*('By region'!$N526=(C_A08a!$D$5:$D$997))*(C_A08a!E$5:E$997)))</f>
        <v>0</v>
      </c>
      <c r="D526" s="147">
        <f t="array" ref="D526">(SUM(($B$1=(C_A08a!$B$5:$B$997))*('By region'!$M526=(C_A08a!$C$5:$C$997))*('By region'!$N526=(C_A08a!$D$5:$D$997))*(C_A08a!F$5:F$997)))+(SUM(($C$1=(C_A08a!$B$5:$B$997))*('By region'!$M526=(C_A08a!$C$5:$C$997))*('By region'!$N526=(C_A08a!$D$5:$D$997))*(C_A08a!F$5:F$997)))+(SUM(($D$1=(C_A08a!$B$5:$B$997))*('By region'!$M526=(C_A08a!$C$5:$C$997))*('By region'!$N526=(C_A08a!$D$5:$D$997))*(C_A08a!F$5:F$997)))</f>
        <v>0</v>
      </c>
      <c r="E526" s="147">
        <f t="array" ref="E526">(SUM(($B$1=(C_A08a!$B$5:$B$997))*('By region'!$M526=(C_A08a!$C$5:$C$997))*('By region'!$N526=(C_A08a!$D$5:$D$997))*(C_A08a!G$5:G$997)))+(SUM(($C$1=(C_A08a!$B$5:$B$997))*('By region'!$M526=(C_A08a!$C$5:$C$997))*('By region'!$N526=(C_A08a!$D$5:$D$997))*(C_A08a!G$5:G$997)))+(SUM(($D$1=(C_A08a!$B$5:$B$997))*('By region'!$M526=(C_A08a!$C$5:$C$997))*('By region'!$N526=(C_A08a!$D$5:$D$997))*(C_A08a!G$5:G$997)))</f>
        <v>0</v>
      </c>
      <c r="F526" s="147">
        <f t="array" ref="F526">(SUM(($B$1=(C_A08a!$B$5:$B$997))*('By region'!$M526=(C_A08a!$C$5:$C$997))*('By region'!$N526=(C_A08a!$D$5:$D$997))*(C_A08a!H$5:H$997)))+(SUM(($C$1=(C_A08a!$B$5:$B$997))*('By region'!$M526=(C_A08a!$C$5:$C$997))*('By region'!$N526=(C_A08a!$D$5:$D$997))*(C_A08a!H$5:H$997)))+(SUM(($D$1=(C_A08a!$B$5:$B$997))*('By region'!$M526=(C_A08a!$C$5:$C$997))*('By region'!$N526=(C_A08a!$D$5:$D$997))*(C_A08a!H$5:H$997)))</f>
        <v>0</v>
      </c>
      <c r="G526" s="147">
        <f t="array" ref="G526">(SUM(($B$1=(C_A08a!$B$5:$B$997))*('By region'!$M526=(C_A08a!$C$5:$C$997))*('By region'!$N526=(C_A08a!$D$5:$D$997))*(C_A08a!I$5:I$997)))+(SUM(($C$1=(C_A08a!$B$5:$B$997))*('By region'!$M526=(C_A08a!$C$5:$C$997))*('By region'!$N526=(C_A08a!$D$5:$D$997))*(C_A08a!I$5:I$997)))+(SUM(($D$1=(C_A08a!$B$5:$B$997))*('By region'!$M526=(C_A08a!$C$5:$C$997))*('By region'!$N526=(C_A08a!$D$5:$D$997))*(C_A08a!I$5:I$997)))</f>
        <v>1.8E-3</v>
      </c>
      <c r="H526" s="147">
        <f t="array" ref="H526">(SUM(($B$1=(C_A08a!$B$5:$B$997))*('By region'!$M526=(C_A08a!$C$5:$C$997))*('By region'!$N526=(C_A08a!$D$5:$D$997))*(C_A08a!J$5:J$997)))+(SUM(($C$1=(C_A08a!$B$5:$B$997))*('By region'!$M526=(C_A08a!$C$5:$C$997))*('By region'!$N526=(C_A08a!$D$5:$D$997))*(C_A08a!J$5:J$997)))+(SUM(($D$1=(C_A08a!$B$5:$B$997))*('By region'!$M526=(C_A08a!$C$5:$C$997))*('By region'!$N526=(C_A08a!$D$5:$D$997))*(C_A08a!J$5:J$997)))</f>
        <v>1.8E-3</v>
      </c>
      <c r="I526" s="147">
        <f t="array" ref="I526">(SUM(($B$1=(C_A08a!$B$5:$B$997))*('By region'!$M526=(C_A08a!$C$5:$C$997))*('By region'!$N526=(C_A08a!$D$5:$D$997))*(C_A08a!K$5:K$997)))+(SUM(($C$1=(C_A08a!$B$5:$B$997))*('By region'!$M526=(C_A08a!$C$5:$C$997))*('By region'!$N526=(C_A08a!$D$5:$D$997))*(C_A08a!K$5:K$997)))+(SUM(($D$1=(C_A08a!$B$5:$B$997))*('By region'!$M526=(C_A08a!$C$5:$C$997))*('By region'!$N526=(C_A08a!$D$5:$D$997))*(C_A08a!K$5:K$997)))</f>
        <v>1.8E-3</v>
      </c>
      <c r="J526" s="147">
        <f t="array" ref="J526">(SUM(($B$1=(C_A08a!$B$5:$B$997))*('By region'!$M526=(C_A08a!$C$5:$C$997))*('By region'!$N526=(C_A08a!$D$5:$D$997))*(C_A08a!L$5:L$997)))+(SUM(($C$1=(C_A08a!$B$5:$B$997))*('By region'!$M526=(C_A08a!$C$5:$C$997))*('By region'!$N526=(C_A08a!$D$5:$D$997))*(C_A08a!L$5:L$997)))+(SUM(($D$1=(C_A08a!$B$5:$B$997))*('By region'!$M526=(C_A08a!$C$5:$C$997))*('By region'!$N526=(C_A08a!$D$5:$D$997))*(C_A08a!L$5:L$997)))</f>
        <v>1.8E-3</v>
      </c>
      <c r="K526" s="147">
        <f t="array" ref="K526">(SUM(($B$1=(C_A08a!$B$5:$B$997))*('By region'!$M526=(C_A08a!$C$5:$C$997))*('By region'!$N526=(C_A08a!$D$5:$D$997))*(C_A08a!M$5:M$997)))+(SUM(($C$1=(C_A08a!$B$5:$B$997))*('By region'!$M526=(C_A08a!$C$5:$C$997))*('By region'!$N526=(C_A08a!$D$5:$D$997))*(C_A08a!M$5:M$997)))+(SUM(($D$1=(C_A08a!$B$5:$B$997))*('By region'!$M526=(C_A08a!$C$5:$C$997))*('By region'!$N526=(C_A08a!$D$5:$D$997))*(C_A08a!M$5:M$997)))</f>
        <v>1.285714286E-3</v>
      </c>
      <c r="M526" s="21" t="s">
        <v>167</v>
      </c>
      <c r="N526" s="21" t="s">
        <v>174</v>
      </c>
    </row>
    <row r="527" spans="2:15" s="18" customFormat="1" x14ac:dyDescent="0.2">
      <c r="B527" s="98" t="s">
        <v>183</v>
      </c>
      <c r="C527" s="219">
        <f t="array" ref="C527">(SUM(($B$1=(C_A08a!$B$5:$B$997))*('By region'!$M527=(C_A08a!$C$5:$C$997))*('By region'!$N527=(C_A08a!$D$5:$D$997))*(C_A08a!E$5:E$997)))+(SUM(($C$1=(C_A08a!$B$5:$B$997))*('By region'!$M527=(C_A08a!$C$5:$C$997))*('By region'!$N527=(C_A08a!$D$5:$D$997))*(C_A08a!E$5:E$997)))+(SUM(($D$1=(C_A08a!$B$5:$B$997))*('By region'!$M527=(C_A08a!$C$5:$C$997))*('By region'!$N527=(C_A08a!$D$5:$D$997))*(C_A08a!E$5:E$997)))</f>
        <v>0</v>
      </c>
      <c r="D527" s="219">
        <f t="array" ref="D527">(SUM(($B$1=(C_A08a!$B$5:$B$997))*('By region'!$M527=(C_A08a!$C$5:$C$997))*('By region'!$N527=(C_A08a!$D$5:$D$997))*(C_A08a!F$5:F$997)))+(SUM(($C$1=(C_A08a!$B$5:$B$997))*('By region'!$M527=(C_A08a!$C$5:$C$997))*('By region'!$N527=(C_A08a!$D$5:$D$997))*(C_A08a!F$5:F$997)))+(SUM(($D$1=(C_A08a!$B$5:$B$997))*('By region'!$M527=(C_A08a!$C$5:$C$997))*('By region'!$N527=(C_A08a!$D$5:$D$997))*(C_A08a!F$5:F$997)))</f>
        <v>0</v>
      </c>
      <c r="E527" s="219">
        <f t="array" ref="E527">(SUM(($B$1=(C_A08a!$B$5:$B$997))*('By region'!$M527=(C_A08a!$C$5:$C$997))*('By region'!$N527=(C_A08a!$D$5:$D$997))*(C_A08a!G$5:G$997)))+(SUM(($C$1=(C_A08a!$B$5:$B$997))*('By region'!$M527=(C_A08a!$C$5:$C$997))*('By region'!$N527=(C_A08a!$D$5:$D$997))*(C_A08a!G$5:G$997)))+(SUM(($D$1=(C_A08a!$B$5:$B$997))*('By region'!$M527=(C_A08a!$C$5:$C$997))*('By region'!$N527=(C_A08a!$D$5:$D$997))*(C_A08a!G$5:G$997)))</f>
        <v>0</v>
      </c>
      <c r="F527" s="219">
        <f t="array" ref="F527">(SUM(($B$1=(C_A08a!$B$5:$B$997))*('By region'!$M527=(C_A08a!$C$5:$C$997))*('By region'!$N527=(C_A08a!$D$5:$D$997))*(C_A08a!H$5:H$997)))+(SUM(($C$1=(C_A08a!$B$5:$B$997))*('By region'!$M527=(C_A08a!$C$5:$C$997))*('By region'!$N527=(C_A08a!$D$5:$D$997))*(C_A08a!H$5:H$997)))+(SUM(($D$1=(C_A08a!$B$5:$B$997))*('By region'!$M527=(C_A08a!$C$5:$C$997))*('By region'!$N527=(C_A08a!$D$5:$D$997))*(C_A08a!H$5:H$997)))</f>
        <v>0</v>
      </c>
      <c r="G527" s="219">
        <f t="array" ref="G527">(SUM(($B$1=(C_A08a!$B$5:$B$997))*('By region'!$M527=(C_A08a!$C$5:$C$997))*('By region'!$N527=(C_A08a!$D$5:$D$997))*(C_A08a!I$5:I$997)))+(SUM(($C$1=(C_A08a!$B$5:$B$997))*('By region'!$M527=(C_A08a!$C$5:$C$997))*('By region'!$N527=(C_A08a!$D$5:$D$997))*(C_A08a!I$5:I$997)))+(SUM(($D$1=(C_A08a!$B$5:$B$997))*('By region'!$M527=(C_A08a!$C$5:$C$997))*('By region'!$N527=(C_A08a!$D$5:$D$997))*(C_A08a!I$5:I$997)))</f>
        <v>0</v>
      </c>
      <c r="H527" s="219">
        <f t="array" ref="H527">(SUM(($B$1=(C_A08a!$B$5:$B$997))*('By region'!$M527=(C_A08a!$C$5:$C$997))*('By region'!$N527=(C_A08a!$D$5:$D$997))*(C_A08a!J$5:J$997)))+(SUM(($C$1=(C_A08a!$B$5:$B$997))*('By region'!$M527=(C_A08a!$C$5:$C$997))*('By region'!$N527=(C_A08a!$D$5:$D$997))*(C_A08a!J$5:J$997)))+(SUM(($D$1=(C_A08a!$B$5:$B$997))*('By region'!$M527=(C_A08a!$C$5:$C$997))*('By region'!$N527=(C_A08a!$D$5:$D$997))*(C_A08a!J$5:J$997)))</f>
        <v>0</v>
      </c>
      <c r="I527" s="219">
        <f t="array" ref="I527">(SUM(($B$1=(C_A08a!$B$5:$B$997))*('By region'!$M527=(C_A08a!$C$5:$C$997))*('By region'!$N527=(C_A08a!$D$5:$D$997))*(C_A08a!K$5:K$997)))+(SUM(($C$1=(C_A08a!$B$5:$B$997))*('By region'!$M527=(C_A08a!$C$5:$C$997))*('By region'!$N527=(C_A08a!$D$5:$D$997))*(C_A08a!K$5:K$997)))+(SUM(($D$1=(C_A08a!$B$5:$B$997))*('By region'!$M527=(C_A08a!$C$5:$C$997))*('By region'!$N527=(C_A08a!$D$5:$D$997))*(C_A08a!K$5:K$997)))</f>
        <v>0</v>
      </c>
      <c r="J527" s="219">
        <f t="array" ref="J527">(SUM(($B$1=(C_A08a!$B$5:$B$997))*('By region'!$M527=(C_A08a!$C$5:$C$997))*('By region'!$N527=(C_A08a!$D$5:$D$997))*(C_A08a!L$5:L$997)))+(SUM(($C$1=(C_A08a!$B$5:$B$997))*('By region'!$M527=(C_A08a!$C$5:$C$997))*('By region'!$N527=(C_A08a!$D$5:$D$997))*(C_A08a!L$5:L$997)))+(SUM(($D$1=(C_A08a!$B$5:$B$997))*('By region'!$M527=(C_A08a!$C$5:$C$997))*('By region'!$N527=(C_A08a!$D$5:$D$997))*(C_A08a!L$5:L$997)))</f>
        <v>0</v>
      </c>
      <c r="K527" s="219">
        <f t="array" ref="K527">(SUM(($B$1=(C_A08a!$B$5:$B$997))*('By region'!$M527=(C_A08a!$C$5:$C$997))*('By region'!$N527=(C_A08a!$D$5:$D$997))*(C_A08a!M$5:M$997)))+(SUM(($C$1=(C_A08a!$B$5:$B$997))*('By region'!$M527=(C_A08a!$C$5:$C$997))*('By region'!$N527=(C_A08a!$D$5:$D$997))*(C_A08a!M$5:M$997)))+(SUM(($D$1=(C_A08a!$B$5:$B$997))*('By region'!$M527=(C_A08a!$C$5:$C$997))*('By region'!$N527=(C_A08a!$D$5:$D$997))*(C_A08a!M$5:M$997)))</f>
        <v>0</v>
      </c>
      <c r="M527" s="23" t="s">
        <v>168</v>
      </c>
      <c r="N527" s="23" t="s">
        <v>174</v>
      </c>
      <c r="O527" s="23"/>
    </row>
    <row r="528" spans="2:15" x14ac:dyDescent="0.2">
      <c r="B528" s="99" t="s">
        <v>184</v>
      </c>
      <c r="C528" s="147">
        <f t="array" ref="C528">(SUM(($B$1=(C_A08a!$B$5:$B$997))*('By region'!$M528=(C_A08a!$C$5:$C$997))*('By region'!$N528=(C_A08a!$D$5:$D$997))*(C_A08a!E$5:E$997)))+(SUM(($C$1=(C_A08a!$B$5:$B$997))*('By region'!$M528=(C_A08a!$C$5:$C$997))*('By region'!$N528=(C_A08a!$D$5:$D$997))*(C_A08a!E$5:E$997)))+(SUM(($D$1=(C_A08a!$B$5:$B$997))*('By region'!$M528=(C_A08a!$C$5:$C$997))*('By region'!$N528=(C_A08a!$D$5:$D$997))*(C_A08a!E$5:E$997)))</f>
        <v>0</v>
      </c>
      <c r="D528" s="147">
        <f t="array" ref="D528">(SUM(($B$1=(C_A08a!$B$5:$B$997))*('By region'!$M528=(C_A08a!$C$5:$C$997))*('By region'!$N528=(C_A08a!$D$5:$D$997))*(C_A08a!F$5:F$997)))+(SUM(($C$1=(C_A08a!$B$5:$B$997))*('By region'!$M528=(C_A08a!$C$5:$C$997))*('By region'!$N528=(C_A08a!$D$5:$D$997))*(C_A08a!F$5:F$997)))+(SUM(($D$1=(C_A08a!$B$5:$B$997))*('By region'!$M528=(C_A08a!$C$5:$C$997))*('By region'!$N528=(C_A08a!$D$5:$D$997))*(C_A08a!F$5:F$997)))</f>
        <v>0</v>
      </c>
      <c r="E528" s="147">
        <f t="array" ref="E528">(SUM(($B$1=(C_A08a!$B$5:$B$997))*('By region'!$M528=(C_A08a!$C$5:$C$997))*('By region'!$N528=(C_A08a!$D$5:$D$997))*(C_A08a!G$5:G$997)))+(SUM(($C$1=(C_A08a!$B$5:$B$997))*('By region'!$M528=(C_A08a!$C$5:$C$997))*('By region'!$N528=(C_A08a!$D$5:$D$997))*(C_A08a!G$5:G$997)))+(SUM(($D$1=(C_A08a!$B$5:$B$997))*('By region'!$M528=(C_A08a!$C$5:$C$997))*('By region'!$N528=(C_A08a!$D$5:$D$997))*(C_A08a!G$5:G$997)))</f>
        <v>0</v>
      </c>
      <c r="F528" s="147">
        <f t="array" ref="F528">(SUM(($B$1=(C_A08a!$B$5:$B$997))*('By region'!$M528=(C_A08a!$C$5:$C$997))*('By region'!$N528=(C_A08a!$D$5:$D$997))*(C_A08a!H$5:H$997)))+(SUM(($C$1=(C_A08a!$B$5:$B$997))*('By region'!$M528=(C_A08a!$C$5:$C$997))*('By region'!$N528=(C_A08a!$D$5:$D$997))*(C_A08a!H$5:H$997)))+(SUM(($D$1=(C_A08a!$B$5:$B$997))*('By region'!$M528=(C_A08a!$C$5:$C$997))*('By region'!$N528=(C_A08a!$D$5:$D$997))*(C_A08a!H$5:H$997)))</f>
        <v>0</v>
      </c>
      <c r="G528" s="147">
        <f t="array" ref="G528">(SUM(($B$1=(C_A08a!$B$5:$B$997))*('By region'!$M528=(C_A08a!$C$5:$C$997))*('By region'!$N528=(C_A08a!$D$5:$D$997))*(C_A08a!I$5:I$997)))+(SUM(($C$1=(C_A08a!$B$5:$B$997))*('By region'!$M528=(C_A08a!$C$5:$C$997))*('By region'!$N528=(C_A08a!$D$5:$D$997))*(C_A08a!I$5:I$997)))+(SUM(($D$1=(C_A08a!$B$5:$B$997))*('By region'!$M528=(C_A08a!$C$5:$C$997))*('By region'!$N528=(C_A08a!$D$5:$D$997))*(C_A08a!I$5:I$997)))</f>
        <v>0</v>
      </c>
      <c r="H528" s="147">
        <f t="array" ref="H528">(SUM(($B$1=(C_A08a!$B$5:$B$997))*('By region'!$M528=(C_A08a!$C$5:$C$997))*('By region'!$N528=(C_A08a!$D$5:$D$997))*(C_A08a!J$5:J$997)))+(SUM(($C$1=(C_A08a!$B$5:$B$997))*('By region'!$M528=(C_A08a!$C$5:$C$997))*('By region'!$N528=(C_A08a!$D$5:$D$997))*(C_A08a!J$5:J$997)))+(SUM(($D$1=(C_A08a!$B$5:$B$997))*('By region'!$M528=(C_A08a!$C$5:$C$997))*('By region'!$N528=(C_A08a!$D$5:$D$997))*(C_A08a!J$5:J$997)))</f>
        <v>0</v>
      </c>
      <c r="I528" s="147">
        <f t="array" ref="I528">(SUM(($B$1=(C_A08a!$B$5:$B$997))*('By region'!$M528=(C_A08a!$C$5:$C$997))*('By region'!$N528=(C_A08a!$D$5:$D$997))*(C_A08a!K$5:K$997)))+(SUM(($C$1=(C_A08a!$B$5:$B$997))*('By region'!$M528=(C_A08a!$C$5:$C$997))*('By region'!$N528=(C_A08a!$D$5:$D$997))*(C_A08a!K$5:K$997)))+(SUM(($D$1=(C_A08a!$B$5:$B$997))*('By region'!$M528=(C_A08a!$C$5:$C$997))*('By region'!$N528=(C_A08a!$D$5:$D$997))*(C_A08a!K$5:K$997)))</f>
        <v>0</v>
      </c>
      <c r="J528" s="147">
        <f t="array" ref="J528">(SUM(($B$1=(C_A08a!$B$5:$B$997))*('By region'!$M528=(C_A08a!$C$5:$C$997))*('By region'!$N528=(C_A08a!$D$5:$D$997))*(C_A08a!L$5:L$997)))+(SUM(($C$1=(C_A08a!$B$5:$B$997))*('By region'!$M528=(C_A08a!$C$5:$C$997))*('By region'!$N528=(C_A08a!$D$5:$D$997))*(C_A08a!L$5:L$997)))+(SUM(($D$1=(C_A08a!$B$5:$B$997))*('By region'!$M528=(C_A08a!$C$5:$C$997))*('By region'!$N528=(C_A08a!$D$5:$D$997))*(C_A08a!L$5:L$997)))</f>
        <v>0</v>
      </c>
      <c r="K528" s="147">
        <f t="array" ref="K528">(SUM(($B$1=(C_A08a!$B$5:$B$997))*('By region'!$M528=(C_A08a!$C$5:$C$997))*('By region'!$N528=(C_A08a!$D$5:$D$997))*(C_A08a!M$5:M$997)))+(SUM(($C$1=(C_A08a!$B$5:$B$997))*('By region'!$M528=(C_A08a!$C$5:$C$997))*('By region'!$N528=(C_A08a!$D$5:$D$997))*(C_A08a!M$5:M$997)))+(SUM(($D$1=(C_A08a!$B$5:$B$997))*('By region'!$M528=(C_A08a!$C$5:$C$997))*('By region'!$N528=(C_A08a!$D$5:$D$997))*(C_A08a!M$5:M$997)))</f>
        <v>0</v>
      </c>
      <c r="M528" s="21" t="s">
        <v>169</v>
      </c>
      <c r="N528" s="21" t="s">
        <v>174</v>
      </c>
    </row>
    <row r="529" spans="1:15" s="18" customFormat="1" x14ac:dyDescent="0.2">
      <c r="B529" s="98" t="s">
        <v>185</v>
      </c>
      <c r="C529" s="219">
        <f t="array" ref="C529">(SUM(($B$1=(C_A08a!$B$5:$B$997))*('By region'!$M529=(C_A08a!$C$5:$C$997))*('By region'!$N529=(C_A08a!$D$5:$D$997))*(C_A08a!E$5:E$997)))+(SUM(($C$1=(C_A08a!$B$5:$B$997))*('By region'!$M529=(C_A08a!$C$5:$C$997))*('By region'!$N529=(C_A08a!$D$5:$D$997))*(C_A08a!E$5:E$997)))+(SUM(($D$1=(C_A08a!$B$5:$B$997))*('By region'!$M529=(C_A08a!$C$5:$C$997))*('By region'!$N529=(C_A08a!$D$5:$D$997))*(C_A08a!E$5:E$997)))</f>
        <v>0</v>
      </c>
      <c r="D529" s="219">
        <f t="array" ref="D529">(SUM(($B$1=(C_A08a!$B$5:$B$997))*('By region'!$M529=(C_A08a!$C$5:$C$997))*('By region'!$N529=(C_A08a!$D$5:$D$997))*(C_A08a!F$5:F$997)))+(SUM(($C$1=(C_A08a!$B$5:$B$997))*('By region'!$M529=(C_A08a!$C$5:$C$997))*('By region'!$N529=(C_A08a!$D$5:$D$997))*(C_A08a!F$5:F$997)))+(SUM(($D$1=(C_A08a!$B$5:$B$997))*('By region'!$M529=(C_A08a!$C$5:$C$997))*('By region'!$N529=(C_A08a!$D$5:$D$997))*(C_A08a!F$5:F$997)))</f>
        <v>0</v>
      </c>
      <c r="E529" s="219">
        <f t="array" ref="E529">(SUM(($B$1=(C_A08a!$B$5:$B$997))*('By region'!$M529=(C_A08a!$C$5:$C$997))*('By region'!$N529=(C_A08a!$D$5:$D$997))*(C_A08a!G$5:G$997)))+(SUM(($C$1=(C_A08a!$B$5:$B$997))*('By region'!$M529=(C_A08a!$C$5:$C$997))*('By region'!$N529=(C_A08a!$D$5:$D$997))*(C_A08a!G$5:G$997)))+(SUM(($D$1=(C_A08a!$B$5:$B$997))*('By region'!$M529=(C_A08a!$C$5:$C$997))*('By region'!$N529=(C_A08a!$D$5:$D$997))*(C_A08a!G$5:G$997)))</f>
        <v>0</v>
      </c>
      <c r="F529" s="219">
        <f t="array" ref="F529">(SUM(($B$1=(C_A08a!$B$5:$B$997))*('By region'!$M529=(C_A08a!$C$5:$C$997))*('By region'!$N529=(C_A08a!$D$5:$D$997))*(C_A08a!H$5:H$997)))+(SUM(($C$1=(C_A08a!$B$5:$B$997))*('By region'!$M529=(C_A08a!$C$5:$C$997))*('By region'!$N529=(C_A08a!$D$5:$D$997))*(C_A08a!H$5:H$997)))+(SUM(($D$1=(C_A08a!$B$5:$B$997))*('By region'!$M529=(C_A08a!$C$5:$C$997))*('By region'!$N529=(C_A08a!$D$5:$D$997))*(C_A08a!H$5:H$997)))</f>
        <v>0</v>
      </c>
      <c r="G529" s="219">
        <f t="array" ref="G529">(SUM(($B$1=(C_A08a!$B$5:$B$997))*('By region'!$M529=(C_A08a!$C$5:$C$997))*('By region'!$N529=(C_A08a!$D$5:$D$997))*(C_A08a!I$5:I$997)))+(SUM(($C$1=(C_A08a!$B$5:$B$997))*('By region'!$M529=(C_A08a!$C$5:$C$997))*('By region'!$N529=(C_A08a!$D$5:$D$997))*(C_A08a!I$5:I$997)))+(SUM(($D$1=(C_A08a!$B$5:$B$997))*('By region'!$M529=(C_A08a!$C$5:$C$997))*('By region'!$N529=(C_A08a!$D$5:$D$997))*(C_A08a!I$5:I$997)))</f>
        <v>0</v>
      </c>
      <c r="H529" s="219">
        <f t="array" ref="H529">(SUM(($B$1=(C_A08a!$B$5:$B$997))*('By region'!$M529=(C_A08a!$C$5:$C$997))*('By region'!$N529=(C_A08a!$D$5:$D$997))*(C_A08a!J$5:J$997)))+(SUM(($C$1=(C_A08a!$B$5:$B$997))*('By region'!$M529=(C_A08a!$C$5:$C$997))*('By region'!$N529=(C_A08a!$D$5:$D$997))*(C_A08a!J$5:J$997)))+(SUM(($D$1=(C_A08a!$B$5:$B$997))*('By region'!$M529=(C_A08a!$C$5:$C$997))*('By region'!$N529=(C_A08a!$D$5:$D$997))*(C_A08a!J$5:J$997)))</f>
        <v>0</v>
      </c>
      <c r="I529" s="219">
        <f t="array" ref="I529">(SUM(($B$1=(C_A08a!$B$5:$B$997))*('By region'!$M529=(C_A08a!$C$5:$C$997))*('By region'!$N529=(C_A08a!$D$5:$D$997))*(C_A08a!K$5:K$997)))+(SUM(($C$1=(C_A08a!$B$5:$B$997))*('By region'!$M529=(C_A08a!$C$5:$C$997))*('By region'!$N529=(C_A08a!$D$5:$D$997))*(C_A08a!K$5:K$997)))+(SUM(($D$1=(C_A08a!$B$5:$B$997))*('By region'!$M529=(C_A08a!$C$5:$C$997))*('By region'!$N529=(C_A08a!$D$5:$D$997))*(C_A08a!K$5:K$997)))</f>
        <v>0</v>
      </c>
      <c r="J529" s="219">
        <f t="array" ref="J529">(SUM(($B$1=(C_A08a!$B$5:$B$997))*('By region'!$M529=(C_A08a!$C$5:$C$997))*('By region'!$N529=(C_A08a!$D$5:$D$997))*(C_A08a!L$5:L$997)))+(SUM(($C$1=(C_A08a!$B$5:$B$997))*('By region'!$M529=(C_A08a!$C$5:$C$997))*('By region'!$N529=(C_A08a!$D$5:$D$997))*(C_A08a!L$5:L$997)))+(SUM(($D$1=(C_A08a!$B$5:$B$997))*('By region'!$M529=(C_A08a!$C$5:$C$997))*('By region'!$N529=(C_A08a!$D$5:$D$997))*(C_A08a!L$5:L$997)))</f>
        <v>0</v>
      </c>
      <c r="K529" s="219">
        <f t="array" ref="K529">(SUM(($B$1=(C_A08a!$B$5:$B$997))*('By region'!$M529=(C_A08a!$C$5:$C$997))*('By region'!$N529=(C_A08a!$D$5:$D$997))*(C_A08a!M$5:M$997)))+(SUM(($C$1=(C_A08a!$B$5:$B$997))*('By region'!$M529=(C_A08a!$C$5:$C$997))*('By region'!$N529=(C_A08a!$D$5:$D$997))*(C_A08a!M$5:M$997)))+(SUM(($D$1=(C_A08a!$B$5:$B$997))*('By region'!$M529=(C_A08a!$C$5:$C$997))*('By region'!$N529=(C_A08a!$D$5:$D$997))*(C_A08a!M$5:M$997)))</f>
        <v>0</v>
      </c>
      <c r="M529" s="23" t="s">
        <v>170</v>
      </c>
      <c r="N529" s="23" t="s">
        <v>174</v>
      </c>
      <c r="O529" s="23"/>
    </row>
    <row r="530" spans="1:15" x14ac:dyDescent="0.2">
      <c r="B530" s="166" t="s">
        <v>234</v>
      </c>
      <c r="C530" s="147">
        <f t="array" ref="C530">(SUM(($B$1=(C_A08a!$B$5:$B$997))*('By region'!$M530=(C_A08a!$C$5:$C$997))*('By region'!$N530=(C_A08a!$D$5:$D$997))*(C_A08a!E$5:E$997)))+(SUM(($C$1=(C_A08a!$B$5:$B$997))*('By region'!$M530=(C_A08a!$C$5:$C$997))*('By region'!$N530=(C_A08a!$D$5:$D$997))*(C_A08a!E$5:E$997)))+(SUM(($D$1=(C_A08a!$B$5:$B$997))*('By region'!$M530=(C_A08a!$C$5:$C$997))*('By region'!$N530=(C_A08a!$D$5:$D$997))*(C_A08a!E$5:E$997)))</f>
        <v>25.949424472410001</v>
      </c>
      <c r="D530" s="147">
        <f t="array" ref="D530">(SUM(($B$1=(C_A08a!$B$5:$B$997))*('By region'!$M530=(C_A08a!$C$5:$C$997))*('By region'!$N530=(C_A08a!$D$5:$D$997))*(C_A08a!F$5:F$997)))+(SUM(($C$1=(C_A08a!$B$5:$B$997))*('By region'!$M530=(C_A08a!$C$5:$C$997))*('By region'!$N530=(C_A08a!$D$5:$D$997))*(C_A08a!F$5:F$997)))+(SUM(($D$1=(C_A08a!$B$5:$B$997))*('By region'!$M530=(C_A08a!$C$5:$C$997))*('By region'!$N530=(C_A08a!$D$5:$D$997))*(C_A08a!F$5:F$997)))</f>
        <v>25.809970057303001</v>
      </c>
      <c r="E530" s="147">
        <f t="array" ref="E530">(SUM(($B$1=(C_A08a!$B$5:$B$997))*('By region'!$M530=(C_A08a!$C$5:$C$997))*('By region'!$N530=(C_A08a!$D$5:$D$997))*(C_A08a!G$5:G$997)))+(SUM(($C$1=(C_A08a!$B$5:$B$997))*('By region'!$M530=(C_A08a!$C$5:$C$997))*('By region'!$N530=(C_A08a!$D$5:$D$997))*(C_A08a!G$5:G$997)))+(SUM(($D$1=(C_A08a!$B$5:$B$997))*('By region'!$M530=(C_A08a!$C$5:$C$997))*('By region'!$N530=(C_A08a!$D$5:$D$997))*(C_A08a!G$5:G$997)))</f>
        <v>20.396755937704</v>
      </c>
      <c r="F530" s="147">
        <f t="array" ref="F530">(SUM(($B$1=(C_A08a!$B$5:$B$997))*('By region'!$M530=(C_A08a!$C$5:$C$997))*('By region'!$N530=(C_A08a!$D$5:$D$997))*(C_A08a!H$5:H$997)))+(SUM(($C$1=(C_A08a!$B$5:$B$997))*('By region'!$M530=(C_A08a!$C$5:$C$997))*('By region'!$N530=(C_A08a!$D$5:$D$997))*(C_A08a!H$5:H$997)))+(SUM(($D$1=(C_A08a!$B$5:$B$997))*('By region'!$M530=(C_A08a!$C$5:$C$997))*('By region'!$N530=(C_A08a!$D$5:$D$997))*(C_A08a!H$5:H$997)))</f>
        <v>22.568716113796999</v>
      </c>
      <c r="G530" s="147">
        <f t="array" ref="G530">(SUM(($B$1=(C_A08a!$B$5:$B$997))*('By region'!$M530=(C_A08a!$C$5:$C$997))*('By region'!$N530=(C_A08a!$D$5:$D$997))*(C_A08a!I$5:I$997)))+(SUM(($C$1=(C_A08a!$B$5:$B$997))*('By region'!$M530=(C_A08a!$C$5:$C$997))*('By region'!$N530=(C_A08a!$D$5:$D$997))*(C_A08a!I$5:I$997)))+(SUM(($D$1=(C_A08a!$B$5:$B$997))*('By region'!$M530=(C_A08a!$C$5:$C$997))*('By region'!$N530=(C_A08a!$D$5:$D$997))*(C_A08a!I$5:I$997)))</f>
        <v>24.108866126968</v>
      </c>
      <c r="H530" s="147">
        <f t="array" ref="H530">(SUM(($B$1=(C_A08a!$B$5:$B$997))*('By region'!$M530=(C_A08a!$C$5:$C$997))*('By region'!$N530=(C_A08a!$D$5:$D$997))*(C_A08a!J$5:J$997)))+(SUM(($C$1=(C_A08a!$B$5:$B$997))*('By region'!$M530=(C_A08a!$C$5:$C$997))*('By region'!$N530=(C_A08a!$D$5:$D$997))*(C_A08a!J$5:J$997)))+(SUM(($D$1=(C_A08a!$B$5:$B$997))*('By region'!$M530=(C_A08a!$C$5:$C$997))*('By region'!$N530=(C_A08a!$D$5:$D$997))*(C_A08a!J$5:J$997)))</f>
        <v>26.626013161063</v>
      </c>
      <c r="I530" s="147">
        <f t="array" ref="I530">(SUM(($B$1=(C_A08a!$B$5:$B$997))*('By region'!$M530=(C_A08a!$C$5:$C$997))*('By region'!$N530=(C_A08a!$D$5:$D$997))*(C_A08a!K$5:K$997)))+(SUM(($C$1=(C_A08a!$B$5:$B$997))*('By region'!$M530=(C_A08a!$C$5:$C$997))*('By region'!$N530=(C_A08a!$D$5:$D$997))*(C_A08a!K$5:K$997)))+(SUM(($D$1=(C_A08a!$B$5:$B$997))*('By region'!$M530=(C_A08a!$C$5:$C$997))*('By region'!$N530=(C_A08a!$D$5:$D$997))*(C_A08a!K$5:K$997)))</f>
        <v>29.819403432102</v>
      </c>
      <c r="J530" s="147">
        <f t="array" ref="J530">(SUM(($B$1=(C_A08a!$B$5:$B$997))*('By region'!$M530=(C_A08a!$C$5:$C$997))*('By region'!$N530=(C_A08a!$D$5:$D$997))*(C_A08a!L$5:L$997)))+(SUM(($C$1=(C_A08a!$B$5:$B$997))*('By region'!$M530=(C_A08a!$C$5:$C$997))*('By region'!$N530=(C_A08a!$D$5:$D$997))*(C_A08a!L$5:L$997)))+(SUM(($D$1=(C_A08a!$B$5:$B$997))*('By region'!$M530=(C_A08a!$C$5:$C$997))*('By region'!$N530=(C_A08a!$D$5:$D$997))*(C_A08a!L$5:L$997)))</f>
        <v>29.19801633158</v>
      </c>
      <c r="K530" s="147">
        <f t="array" ref="K530">(SUM(($B$1=(C_A08a!$B$5:$B$997))*('By region'!$M530=(C_A08a!$C$5:$C$997))*('By region'!$N530=(C_A08a!$D$5:$D$997))*(C_A08a!M$5:M$997)))+(SUM(($C$1=(C_A08a!$B$5:$B$997))*('By region'!$M530=(C_A08a!$C$5:$C$997))*('By region'!$N530=(C_A08a!$D$5:$D$997))*(C_A08a!M$5:M$997)))+(SUM(($D$1=(C_A08a!$B$5:$B$997))*('By region'!$M530=(C_A08a!$C$5:$C$997))*('By region'!$N530=(C_A08a!$D$5:$D$997))*(C_A08a!M$5:M$997)))</f>
        <v>30.653934273916001</v>
      </c>
      <c r="M530" s="21" t="s">
        <v>171</v>
      </c>
      <c r="N530" s="21" t="s">
        <v>174</v>
      </c>
    </row>
    <row r="531" spans="1:15" s="18" customFormat="1" ht="16" thickBot="1" x14ac:dyDescent="0.25">
      <c r="B531" s="141" t="s">
        <v>186</v>
      </c>
      <c r="C531" s="149">
        <f t="array" ref="C531">(SUM(($B$1=(C_A08a!$B$5:$B$997))*('By region'!$M531=(C_A08a!$C$5:$C$997))*('By region'!$N531=(C_A08a!$D$5:$D$997))*(C_A08a!E$5:E$997)))+(SUM(($C$1=(C_A08a!$B$5:$B$997))*('By region'!$M531=(C_A08a!$C$5:$C$997))*('By region'!$N531=(C_A08a!$D$5:$D$997))*(C_A08a!E$5:E$997)))+(SUM(($D$1=(C_A08a!$B$5:$B$997))*('By region'!$M531=(C_A08a!$C$5:$C$997))*('By region'!$N531=(C_A08a!$D$5:$D$997))*(C_A08a!E$5:E$997)))</f>
        <v>0</v>
      </c>
      <c r="D531" s="149">
        <f t="array" ref="D531">(SUM(($B$1=(C_A08a!$B$5:$B$997))*('By region'!$M531=(C_A08a!$C$5:$C$997))*('By region'!$N531=(C_A08a!$D$5:$D$997))*(C_A08a!F$5:F$997)))+(SUM(($C$1=(C_A08a!$B$5:$B$997))*('By region'!$M531=(C_A08a!$C$5:$C$997))*('By region'!$N531=(C_A08a!$D$5:$D$997))*(C_A08a!F$5:F$997)))+(SUM(($D$1=(C_A08a!$B$5:$B$997))*('By region'!$M531=(C_A08a!$C$5:$C$997))*('By region'!$N531=(C_A08a!$D$5:$D$997))*(C_A08a!F$5:F$997)))</f>
        <v>0</v>
      </c>
      <c r="E531" s="149">
        <f t="array" ref="E531">(SUM(($B$1=(C_A08a!$B$5:$B$997))*('By region'!$M531=(C_A08a!$C$5:$C$997))*('By region'!$N531=(C_A08a!$D$5:$D$997))*(C_A08a!G$5:G$997)))+(SUM(($C$1=(C_A08a!$B$5:$B$997))*('By region'!$M531=(C_A08a!$C$5:$C$997))*('By region'!$N531=(C_A08a!$D$5:$D$997))*(C_A08a!G$5:G$997)))+(SUM(($D$1=(C_A08a!$B$5:$B$997))*('By region'!$M531=(C_A08a!$C$5:$C$997))*('By region'!$N531=(C_A08a!$D$5:$D$997))*(C_A08a!G$5:G$997)))</f>
        <v>0</v>
      </c>
      <c r="F531" s="149">
        <f t="array" ref="F531">(SUM(($B$1=(C_A08a!$B$5:$B$997))*('By region'!$M531=(C_A08a!$C$5:$C$997))*('By region'!$N531=(C_A08a!$D$5:$D$997))*(C_A08a!H$5:H$997)))+(SUM(($C$1=(C_A08a!$B$5:$B$997))*('By region'!$M531=(C_A08a!$C$5:$C$997))*('By region'!$N531=(C_A08a!$D$5:$D$997))*(C_A08a!H$5:H$997)))+(SUM(($D$1=(C_A08a!$B$5:$B$997))*('By region'!$M531=(C_A08a!$C$5:$C$997))*('By region'!$N531=(C_A08a!$D$5:$D$997))*(C_A08a!H$5:H$997)))</f>
        <v>0</v>
      </c>
      <c r="G531" s="149">
        <f t="array" ref="G531">(SUM(($B$1=(C_A08a!$B$5:$B$997))*('By region'!$M531=(C_A08a!$C$5:$C$997))*('By region'!$N531=(C_A08a!$D$5:$D$997))*(C_A08a!I$5:I$997)))+(SUM(($C$1=(C_A08a!$B$5:$B$997))*('By region'!$M531=(C_A08a!$C$5:$C$997))*('By region'!$N531=(C_A08a!$D$5:$D$997))*(C_A08a!I$5:I$997)))+(SUM(($D$1=(C_A08a!$B$5:$B$997))*('By region'!$M531=(C_A08a!$C$5:$C$997))*('By region'!$N531=(C_A08a!$D$5:$D$997))*(C_A08a!I$5:I$997)))</f>
        <v>0</v>
      </c>
      <c r="H531" s="149">
        <f t="array" ref="H531">(SUM(($B$1=(C_A08a!$B$5:$B$997))*('By region'!$M531=(C_A08a!$C$5:$C$997))*('By region'!$N531=(C_A08a!$D$5:$D$997))*(C_A08a!J$5:J$997)))+(SUM(($C$1=(C_A08a!$B$5:$B$997))*('By region'!$M531=(C_A08a!$C$5:$C$997))*('By region'!$N531=(C_A08a!$D$5:$D$997))*(C_A08a!J$5:J$997)))+(SUM(($D$1=(C_A08a!$B$5:$B$997))*('By region'!$M531=(C_A08a!$C$5:$C$997))*('By region'!$N531=(C_A08a!$D$5:$D$997))*(C_A08a!J$5:J$997)))</f>
        <v>0</v>
      </c>
      <c r="I531" s="149">
        <f t="array" ref="I531">(SUM(($B$1=(C_A08a!$B$5:$B$997))*('By region'!$M531=(C_A08a!$C$5:$C$997))*('By region'!$N531=(C_A08a!$D$5:$D$997))*(C_A08a!K$5:K$997)))+(SUM(($C$1=(C_A08a!$B$5:$B$997))*('By region'!$M531=(C_A08a!$C$5:$C$997))*('By region'!$N531=(C_A08a!$D$5:$D$997))*(C_A08a!K$5:K$997)))+(SUM(($D$1=(C_A08a!$B$5:$B$997))*('By region'!$M531=(C_A08a!$C$5:$C$997))*('By region'!$N531=(C_A08a!$D$5:$D$997))*(C_A08a!K$5:K$997)))</f>
        <v>0</v>
      </c>
      <c r="J531" s="149">
        <f t="array" ref="J531">(SUM(($B$1=(C_A08a!$B$5:$B$997))*('By region'!$M531=(C_A08a!$C$5:$C$997))*('By region'!$N531=(C_A08a!$D$5:$D$997))*(C_A08a!L$5:L$997)))+(SUM(($C$1=(C_A08a!$B$5:$B$997))*('By region'!$M531=(C_A08a!$C$5:$C$997))*('By region'!$N531=(C_A08a!$D$5:$D$997))*(C_A08a!L$5:L$997)))+(SUM(($D$1=(C_A08a!$B$5:$B$997))*('By region'!$M531=(C_A08a!$C$5:$C$997))*('By region'!$N531=(C_A08a!$D$5:$D$997))*(C_A08a!L$5:L$997)))</f>
        <v>0</v>
      </c>
      <c r="K531" s="149">
        <f t="array" ref="K531">(SUM(($B$1=(C_A08a!$B$5:$B$997))*('By region'!$M531=(C_A08a!$C$5:$C$997))*('By region'!$N531=(C_A08a!$D$5:$D$997))*(C_A08a!M$5:M$997)))+(SUM(($C$1=(C_A08a!$B$5:$B$997))*('By region'!$M531=(C_A08a!$C$5:$C$997))*('By region'!$N531=(C_A08a!$D$5:$D$997))*(C_A08a!M$5:M$997)))+(SUM(($D$1=(C_A08a!$B$5:$B$997))*('By region'!$M531=(C_A08a!$C$5:$C$997))*('By region'!$N531=(C_A08a!$D$5:$D$997))*(C_A08a!M$5:M$997)))</f>
        <v>0</v>
      </c>
      <c r="M531" s="23" t="s">
        <v>178</v>
      </c>
      <c r="N531" s="23" t="s">
        <v>174</v>
      </c>
      <c r="O531" s="23"/>
    </row>
    <row r="532" spans="1:15" s="18" customFormat="1" ht="17" thickTop="1" thickBot="1" x14ac:dyDescent="0.25">
      <c r="B532" s="145" t="s">
        <v>10</v>
      </c>
      <c r="C532" s="150">
        <f t="shared" ref="C532:K532" si="51">SUM(C524:C531)</f>
        <v>25.949424472410001</v>
      </c>
      <c r="D532" s="150">
        <f t="shared" si="51"/>
        <v>27.165532627615001</v>
      </c>
      <c r="E532" s="150">
        <f t="shared" si="51"/>
        <v>29.289545784792999</v>
      </c>
      <c r="F532" s="150">
        <f t="shared" si="51"/>
        <v>30.880550573609</v>
      </c>
      <c r="G532" s="150">
        <f t="shared" si="51"/>
        <v>32.520579414625999</v>
      </c>
      <c r="H532" s="150">
        <f t="shared" si="51"/>
        <v>34.532388066194002</v>
      </c>
      <c r="I532" s="150">
        <f t="shared" si="51"/>
        <v>36.659794531770004</v>
      </c>
      <c r="J532" s="150">
        <f t="shared" si="51"/>
        <v>39.107555661983</v>
      </c>
      <c r="K532" s="150">
        <f t="shared" si="51"/>
        <v>41.709671898867001</v>
      </c>
      <c r="M532" s="23"/>
      <c r="N532" s="23"/>
      <c r="O532" s="23"/>
    </row>
    <row r="533" spans="1:15" ht="16" thickTop="1" x14ac:dyDescent="0.2">
      <c r="B533" s="97" t="s">
        <v>187</v>
      </c>
      <c r="C533" s="132"/>
      <c r="D533" s="132"/>
      <c r="E533" s="132"/>
      <c r="F533" s="132"/>
      <c r="G533" s="132"/>
      <c r="H533" s="132"/>
      <c r="I533" s="132"/>
      <c r="J533" s="132"/>
      <c r="K533" s="132"/>
    </row>
    <row r="534" spans="1:15" s="18" customFormat="1" x14ac:dyDescent="0.2">
      <c r="B534" s="99" t="s">
        <v>180</v>
      </c>
      <c r="C534" s="147">
        <f t="array" ref="C534">(SUM(($B$1=(C_A08a!$B$5:$B$997))*('By region'!$M534=(C_A08a!$C$5:$C$997))*('By region'!$O534=(C_A08a!$D$5:$D$997))*(C_A08a!E$5:E$997)))+(SUM(($C$1=(C_A08a!$B$5:$B$997))*('By region'!$M534=(C_A08a!$C$5:$C$997))*('By region'!$O534=(C_A08a!$D$5:$D$997))*(C_A08a!E$5:E$997)))+(SUM(($D$1=(C_A08a!$B$5:$B$997))*('By region'!$M534=(C_A08a!$C$5:$C$997))*('By region'!$O534=(C_A08a!$D$5:$D$997))*(C_A08a!E$5:E$997)))+(SUM(($B$1=(C_A08a!$B$5:$B$997))*('By region'!$M534=(C_A08a!$C$5:$C$997))*('By region'!$N534=(C_A08a!$D$5:$D$997))*(C_A08a!E$5:E$997)))+(SUM(($C$1=(C_A08a!$B$5:$B$997))*('By region'!$M534=(C_A08a!$C$5:$C$997))*('By region'!$N534=(C_A08a!$D$5:$D$997))*(C_A08a!E$5:E$997)))+(SUM(($D$1=(C_A08a!$B$5:$B$997))*('By region'!$M534=(C_A08a!$C$5:$C$997))*('By region'!$N534=(C_A08a!$D$5:$D$997))*(C_A08a!E$5:E$997)))</f>
        <v>0</v>
      </c>
      <c r="D534" s="147">
        <f t="array" ref="D534">(SUM(($B$1=(C_A08a!$B$5:$B$997))*('By region'!$M534=(C_A08a!$C$5:$C$997))*('By region'!$O534=(C_A08a!$D$5:$D$997))*(C_A08a!F$5:F$997)))+(SUM(($C$1=(C_A08a!$B$5:$B$997))*('By region'!$M534=(C_A08a!$C$5:$C$997))*('By region'!$O534=(C_A08a!$D$5:$D$997))*(C_A08a!F$5:F$997)))+(SUM(($D$1=(C_A08a!$B$5:$B$997))*('By region'!$M534=(C_A08a!$C$5:$C$997))*('By region'!$O534=(C_A08a!$D$5:$D$997))*(C_A08a!F$5:F$997)))+(SUM(($B$1=(C_A08a!$B$5:$B$997))*('By region'!$M534=(C_A08a!$C$5:$C$997))*('By region'!$N534=(C_A08a!$D$5:$D$997))*(C_A08a!F$5:F$997)))+(SUM(($C$1=(C_A08a!$B$5:$B$997))*('By region'!$M534=(C_A08a!$C$5:$C$997))*('By region'!$N534=(C_A08a!$D$5:$D$997))*(C_A08a!F$5:F$997)))+(SUM(($D$1=(C_A08a!$B$5:$B$997))*('By region'!$M534=(C_A08a!$C$5:$C$997))*('By region'!$N534=(C_A08a!$D$5:$D$997))*(C_A08a!F$5:F$997)))</f>
        <v>0</v>
      </c>
      <c r="E534" s="147">
        <f t="array" ref="E534">(SUM(($B$1=(C_A08a!$B$5:$B$997))*('By region'!$M534=(C_A08a!$C$5:$C$997))*('By region'!$O534=(C_A08a!$D$5:$D$997))*(C_A08a!G$5:G$997)))+(SUM(($C$1=(C_A08a!$B$5:$B$997))*('By region'!$M534=(C_A08a!$C$5:$C$997))*('By region'!$O534=(C_A08a!$D$5:$D$997))*(C_A08a!G$5:G$997)))+(SUM(($D$1=(C_A08a!$B$5:$B$997))*('By region'!$M534=(C_A08a!$C$5:$C$997))*('By region'!$O534=(C_A08a!$D$5:$D$997))*(C_A08a!G$5:G$997)))+(SUM(($B$1=(C_A08a!$B$5:$B$997))*('By region'!$M534=(C_A08a!$C$5:$C$997))*('By region'!$N534=(C_A08a!$D$5:$D$997))*(C_A08a!G$5:G$997)))+(SUM(($C$1=(C_A08a!$B$5:$B$997))*('By region'!$M534=(C_A08a!$C$5:$C$997))*('By region'!$N534=(C_A08a!$D$5:$D$997))*(C_A08a!G$5:G$997)))+(SUM(($D$1=(C_A08a!$B$5:$B$997))*('By region'!$M534=(C_A08a!$C$5:$C$997))*('By region'!$N534=(C_A08a!$D$5:$D$997))*(C_A08a!G$5:G$997)))</f>
        <v>0</v>
      </c>
      <c r="F534" s="147">
        <f t="array" ref="F534">(SUM(($B$1=(C_A08a!$B$5:$B$997))*('By region'!$M534=(C_A08a!$C$5:$C$997))*('By region'!$O534=(C_A08a!$D$5:$D$997))*(C_A08a!H$5:H$997)))+(SUM(($C$1=(C_A08a!$B$5:$B$997))*('By region'!$M534=(C_A08a!$C$5:$C$997))*('By region'!$O534=(C_A08a!$D$5:$D$997))*(C_A08a!H$5:H$997)))+(SUM(($D$1=(C_A08a!$B$5:$B$997))*('By region'!$M534=(C_A08a!$C$5:$C$997))*('By region'!$O534=(C_A08a!$D$5:$D$997))*(C_A08a!H$5:H$997)))+(SUM(($B$1=(C_A08a!$B$5:$B$997))*('By region'!$M534=(C_A08a!$C$5:$C$997))*('By region'!$N534=(C_A08a!$D$5:$D$997))*(C_A08a!H$5:H$997)))+(SUM(($C$1=(C_A08a!$B$5:$B$997))*('By region'!$M534=(C_A08a!$C$5:$C$997))*('By region'!$N534=(C_A08a!$D$5:$D$997))*(C_A08a!H$5:H$997)))+(SUM(($D$1=(C_A08a!$B$5:$B$997))*('By region'!$M534=(C_A08a!$C$5:$C$997))*('By region'!$N534=(C_A08a!$D$5:$D$997))*(C_A08a!H$5:H$997)))</f>
        <v>0</v>
      </c>
      <c r="G534" s="147">
        <f t="array" ref="G534">(SUM(($B$1=(C_A08a!$B$5:$B$997))*('By region'!$M534=(C_A08a!$C$5:$C$997))*('By region'!$O534=(C_A08a!$D$5:$D$997))*(C_A08a!I$5:I$997)))+(SUM(($C$1=(C_A08a!$B$5:$B$997))*('By region'!$M534=(C_A08a!$C$5:$C$997))*('By region'!$O534=(C_A08a!$D$5:$D$997))*(C_A08a!I$5:I$997)))+(SUM(($D$1=(C_A08a!$B$5:$B$997))*('By region'!$M534=(C_A08a!$C$5:$C$997))*('By region'!$O534=(C_A08a!$D$5:$D$997))*(C_A08a!I$5:I$997)))+(SUM(($B$1=(C_A08a!$B$5:$B$997))*('By region'!$M534=(C_A08a!$C$5:$C$997))*('By region'!$N534=(C_A08a!$D$5:$D$997))*(C_A08a!I$5:I$997)))+(SUM(($C$1=(C_A08a!$B$5:$B$997))*('By region'!$M534=(C_A08a!$C$5:$C$997))*('By region'!$N534=(C_A08a!$D$5:$D$997))*(C_A08a!I$5:I$997)))+(SUM(($D$1=(C_A08a!$B$5:$B$997))*('By region'!$M534=(C_A08a!$C$5:$C$997))*('By region'!$N534=(C_A08a!$D$5:$D$997))*(C_A08a!I$5:I$997)))</f>
        <v>0</v>
      </c>
      <c r="H534" s="147">
        <f t="array" ref="H534">(SUM(($B$1=(C_A08a!$B$5:$B$997))*('By region'!$M534=(C_A08a!$C$5:$C$997))*('By region'!$O534=(C_A08a!$D$5:$D$997))*(C_A08a!J$5:J$997)))+(SUM(($C$1=(C_A08a!$B$5:$B$997))*('By region'!$M534=(C_A08a!$C$5:$C$997))*('By region'!$O534=(C_A08a!$D$5:$D$997))*(C_A08a!J$5:J$997)))+(SUM(($D$1=(C_A08a!$B$5:$B$997))*('By region'!$M534=(C_A08a!$C$5:$C$997))*('By region'!$O534=(C_A08a!$D$5:$D$997))*(C_A08a!J$5:J$997)))+(SUM(($B$1=(C_A08a!$B$5:$B$997))*('By region'!$M534=(C_A08a!$C$5:$C$997))*('By region'!$N534=(C_A08a!$D$5:$D$997))*(C_A08a!J$5:J$997)))+(SUM(($C$1=(C_A08a!$B$5:$B$997))*('By region'!$M534=(C_A08a!$C$5:$C$997))*('By region'!$N534=(C_A08a!$D$5:$D$997))*(C_A08a!J$5:J$997)))+(SUM(($D$1=(C_A08a!$B$5:$B$997))*('By region'!$M534=(C_A08a!$C$5:$C$997))*('By region'!$N534=(C_A08a!$D$5:$D$997))*(C_A08a!J$5:J$997)))</f>
        <v>0</v>
      </c>
      <c r="I534" s="147">
        <f t="array" ref="I534">(SUM(($B$1=(C_A08a!$B$5:$B$997))*('By region'!$M534=(C_A08a!$C$5:$C$997))*('By region'!$O534=(C_A08a!$D$5:$D$997))*(C_A08a!K$5:K$997)))+(SUM(($C$1=(C_A08a!$B$5:$B$997))*('By region'!$M534=(C_A08a!$C$5:$C$997))*('By region'!$O534=(C_A08a!$D$5:$D$997))*(C_A08a!K$5:K$997)))+(SUM(($D$1=(C_A08a!$B$5:$B$997))*('By region'!$M534=(C_A08a!$C$5:$C$997))*('By region'!$O534=(C_A08a!$D$5:$D$997))*(C_A08a!K$5:K$997)))+(SUM(($B$1=(C_A08a!$B$5:$B$997))*('By region'!$M534=(C_A08a!$C$5:$C$997))*('By region'!$N534=(C_A08a!$D$5:$D$997))*(C_A08a!K$5:K$997)))+(SUM(($C$1=(C_A08a!$B$5:$B$997))*('By region'!$M534=(C_A08a!$C$5:$C$997))*('By region'!$N534=(C_A08a!$D$5:$D$997))*(C_A08a!K$5:K$997)))+(SUM(($D$1=(C_A08a!$B$5:$B$997))*('By region'!$M534=(C_A08a!$C$5:$C$997))*('By region'!$N534=(C_A08a!$D$5:$D$997))*(C_A08a!K$5:K$997)))</f>
        <v>0</v>
      </c>
      <c r="J534" s="147">
        <f t="array" ref="J534">(SUM(($B$1=(C_A08a!$B$5:$B$997))*('By region'!$M534=(C_A08a!$C$5:$C$997))*('By region'!$O534=(C_A08a!$D$5:$D$997))*(C_A08a!L$5:L$997)))+(SUM(($C$1=(C_A08a!$B$5:$B$997))*('By region'!$M534=(C_A08a!$C$5:$C$997))*('By region'!$O534=(C_A08a!$D$5:$D$997))*(C_A08a!L$5:L$997)))+(SUM(($D$1=(C_A08a!$B$5:$B$997))*('By region'!$M534=(C_A08a!$C$5:$C$997))*('By region'!$O534=(C_A08a!$D$5:$D$997))*(C_A08a!L$5:L$997)))+(SUM(($B$1=(C_A08a!$B$5:$B$997))*('By region'!$M534=(C_A08a!$C$5:$C$997))*('By region'!$N534=(C_A08a!$D$5:$D$997))*(C_A08a!L$5:L$997)))+(SUM(($C$1=(C_A08a!$B$5:$B$997))*('By region'!$M534=(C_A08a!$C$5:$C$997))*('By region'!$N534=(C_A08a!$D$5:$D$997))*(C_A08a!L$5:L$997)))+(SUM(($D$1=(C_A08a!$B$5:$B$997))*('By region'!$M534=(C_A08a!$C$5:$C$997))*('By region'!$N534=(C_A08a!$D$5:$D$997))*(C_A08a!L$5:L$997)))</f>
        <v>0</v>
      </c>
      <c r="K534" s="147">
        <f t="array" ref="K534">(SUM(($B$1=(C_A08a!$B$5:$B$997))*('By region'!$M534=(C_A08a!$C$5:$C$997))*('By region'!$O534=(C_A08a!$D$5:$D$997))*(C_A08a!M$5:M$997)))+(SUM(($C$1=(C_A08a!$B$5:$B$997))*('By region'!$M534=(C_A08a!$C$5:$C$997))*('By region'!$O534=(C_A08a!$D$5:$D$997))*(C_A08a!M$5:M$997)))+(SUM(($D$1=(C_A08a!$B$5:$B$997))*('By region'!$M534=(C_A08a!$C$5:$C$997))*('By region'!$O534=(C_A08a!$D$5:$D$997))*(C_A08a!M$5:M$997)))+(SUM(($B$1=(C_A08a!$B$5:$B$997))*('By region'!$M534=(C_A08a!$C$5:$C$997))*('By region'!$N534=(C_A08a!$D$5:$D$997))*(C_A08a!M$5:M$997)))+(SUM(($C$1=(C_A08a!$B$5:$B$997))*('By region'!$M534=(C_A08a!$C$5:$C$997))*('By region'!$N534=(C_A08a!$D$5:$D$997))*(C_A08a!M$5:M$997)))+(SUM(($D$1=(C_A08a!$B$5:$B$997))*('By region'!$M534=(C_A08a!$C$5:$C$997))*('By region'!$N534=(C_A08a!$D$5:$D$997))*(C_A08a!M$5:M$997)))</f>
        <v>0</v>
      </c>
      <c r="M534" s="23" t="s">
        <v>165</v>
      </c>
      <c r="N534" s="23" t="s">
        <v>172</v>
      </c>
      <c r="O534" s="23"/>
    </row>
    <row r="535" spans="1:15" x14ac:dyDescent="0.2">
      <c r="B535" s="98" t="s">
        <v>181</v>
      </c>
      <c r="C535" s="219">
        <f t="array" ref="C535">(SUM(($B$1=(C_A08a!$B$5:$B$997))*('By region'!$M535=(C_A08a!$C$5:$C$997))*('By region'!$O535=(C_A08a!$D$5:$D$997))*(C_A08a!E$5:E$997)))+(SUM(($C$1=(C_A08a!$B$5:$B$997))*('By region'!$M535=(C_A08a!$C$5:$C$997))*('By region'!$O535=(C_A08a!$D$5:$D$997))*(C_A08a!E$5:E$997)))+(SUM(($D$1=(C_A08a!$B$5:$B$997))*('By region'!$M535=(C_A08a!$C$5:$C$997))*('By region'!$O535=(C_A08a!$D$5:$D$997))*(C_A08a!E$5:E$997)))+(SUM(($B$1=(C_A08a!$B$5:$B$997))*('By region'!$M535=(C_A08a!$C$5:$C$997))*('By region'!$N535=(C_A08a!$D$5:$D$997))*(C_A08a!E$5:E$997)))+(SUM(($C$1=(C_A08a!$B$5:$B$997))*('By region'!$M535=(C_A08a!$C$5:$C$997))*('By region'!$N535=(C_A08a!$D$5:$D$997))*(C_A08a!E$5:E$997)))+(SUM(($D$1=(C_A08a!$B$5:$B$997))*('By region'!$M535=(C_A08a!$C$5:$C$997))*('By region'!$N535=(C_A08a!$D$5:$D$997))*(C_A08a!E$5:E$997)))</f>
        <v>0</v>
      </c>
      <c r="D535" s="219">
        <f t="array" ref="D535">(SUM(($B$1=(C_A08a!$B$5:$B$997))*('By region'!$M535=(C_A08a!$C$5:$C$997))*('By region'!$O535=(C_A08a!$D$5:$D$997))*(C_A08a!F$5:F$997)))+(SUM(($C$1=(C_A08a!$B$5:$B$997))*('By region'!$M535=(C_A08a!$C$5:$C$997))*('By region'!$O535=(C_A08a!$D$5:$D$997))*(C_A08a!F$5:F$997)))+(SUM(($D$1=(C_A08a!$B$5:$B$997))*('By region'!$M535=(C_A08a!$C$5:$C$997))*('By region'!$O535=(C_A08a!$D$5:$D$997))*(C_A08a!F$5:F$997)))+(SUM(($B$1=(C_A08a!$B$5:$B$997))*('By region'!$M535=(C_A08a!$C$5:$C$997))*('By region'!$N535=(C_A08a!$D$5:$D$997))*(C_A08a!F$5:F$997)))+(SUM(($C$1=(C_A08a!$B$5:$B$997))*('By region'!$M535=(C_A08a!$C$5:$C$997))*('By region'!$N535=(C_A08a!$D$5:$D$997))*(C_A08a!F$5:F$997)))+(SUM(($D$1=(C_A08a!$B$5:$B$997))*('By region'!$M535=(C_A08a!$C$5:$C$997))*('By region'!$N535=(C_A08a!$D$5:$D$997))*(C_A08a!F$5:F$997)))</f>
        <v>0</v>
      </c>
      <c r="E535" s="219">
        <f t="array" ref="E535">(SUM(($B$1=(C_A08a!$B$5:$B$997))*('By region'!$M535=(C_A08a!$C$5:$C$997))*('By region'!$O535=(C_A08a!$D$5:$D$997))*(C_A08a!G$5:G$997)))+(SUM(($C$1=(C_A08a!$B$5:$B$997))*('By region'!$M535=(C_A08a!$C$5:$C$997))*('By region'!$O535=(C_A08a!$D$5:$D$997))*(C_A08a!G$5:G$997)))+(SUM(($D$1=(C_A08a!$B$5:$B$997))*('By region'!$M535=(C_A08a!$C$5:$C$997))*('By region'!$O535=(C_A08a!$D$5:$D$997))*(C_A08a!G$5:G$997)))+(SUM(($B$1=(C_A08a!$B$5:$B$997))*('By region'!$M535=(C_A08a!$C$5:$C$997))*('By region'!$N535=(C_A08a!$D$5:$D$997))*(C_A08a!G$5:G$997)))+(SUM(($C$1=(C_A08a!$B$5:$B$997))*('By region'!$M535=(C_A08a!$C$5:$C$997))*('By region'!$N535=(C_A08a!$D$5:$D$997))*(C_A08a!G$5:G$997)))+(SUM(($D$1=(C_A08a!$B$5:$B$997))*('By region'!$M535=(C_A08a!$C$5:$C$997))*('By region'!$N535=(C_A08a!$D$5:$D$997))*(C_A08a!G$5:G$997)))</f>
        <v>0</v>
      </c>
      <c r="F535" s="219">
        <f t="array" ref="F535">(SUM(($B$1=(C_A08a!$B$5:$B$997))*('By region'!$M535=(C_A08a!$C$5:$C$997))*('By region'!$O535=(C_A08a!$D$5:$D$997))*(C_A08a!H$5:H$997)))+(SUM(($C$1=(C_A08a!$B$5:$B$997))*('By region'!$M535=(C_A08a!$C$5:$C$997))*('By region'!$O535=(C_A08a!$D$5:$D$997))*(C_A08a!H$5:H$997)))+(SUM(($D$1=(C_A08a!$B$5:$B$997))*('By region'!$M535=(C_A08a!$C$5:$C$997))*('By region'!$O535=(C_A08a!$D$5:$D$997))*(C_A08a!H$5:H$997)))+(SUM(($B$1=(C_A08a!$B$5:$B$997))*('By region'!$M535=(C_A08a!$C$5:$C$997))*('By region'!$N535=(C_A08a!$D$5:$D$997))*(C_A08a!H$5:H$997)))+(SUM(($C$1=(C_A08a!$B$5:$B$997))*('By region'!$M535=(C_A08a!$C$5:$C$997))*('By region'!$N535=(C_A08a!$D$5:$D$997))*(C_A08a!H$5:H$997)))+(SUM(($D$1=(C_A08a!$B$5:$B$997))*('By region'!$M535=(C_A08a!$C$5:$C$997))*('By region'!$N535=(C_A08a!$D$5:$D$997))*(C_A08a!H$5:H$997)))</f>
        <v>0</v>
      </c>
      <c r="G535" s="219">
        <f t="array" ref="G535">(SUM(($B$1=(C_A08a!$B$5:$B$997))*('By region'!$M535=(C_A08a!$C$5:$C$997))*('By region'!$O535=(C_A08a!$D$5:$D$997))*(C_A08a!I$5:I$997)))+(SUM(($C$1=(C_A08a!$B$5:$B$997))*('By region'!$M535=(C_A08a!$C$5:$C$997))*('By region'!$O535=(C_A08a!$D$5:$D$997))*(C_A08a!I$5:I$997)))+(SUM(($D$1=(C_A08a!$B$5:$B$997))*('By region'!$M535=(C_A08a!$C$5:$C$997))*('By region'!$O535=(C_A08a!$D$5:$D$997))*(C_A08a!I$5:I$997)))+(SUM(($B$1=(C_A08a!$B$5:$B$997))*('By region'!$M535=(C_A08a!$C$5:$C$997))*('By region'!$N535=(C_A08a!$D$5:$D$997))*(C_A08a!I$5:I$997)))+(SUM(($C$1=(C_A08a!$B$5:$B$997))*('By region'!$M535=(C_A08a!$C$5:$C$997))*('By region'!$N535=(C_A08a!$D$5:$D$997))*(C_A08a!I$5:I$997)))+(SUM(($D$1=(C_A08a!$B$5:$B$997))*('By region'!$M535=(C_A08a!$C$5:$C$997))*('By region'!$N535=(C_A08a!$D$5:$D$997))*(C_A08a!I$5:I$997)))</f>
        <v>0</v>
      </c>
      <c r="H535" s="219">
        <f t="array" ref="H535">(SUM(($B$1=(C_A08a!$B$5:$B$997))*('By region'!$M535=(C_A08a!$C$5:$C$997))*('By region'!$O535=(C_A08a!$D$5:$D$997))*(C_A08a!J$5:J$997)))+(SUM(($C$1=(C_A08a!$B$5:$B$997))*('By region'!$M535=(C_A08a!$C$5:$C$997))*('By region'!$O535=(C_A08a!$D$5:$D$997))*(C_A08a!J$5:J$997)))+(SUM(($D$1=(C_A08a!$B$5:$B$997))*('By region'!$M535=(C_A08a!$C$5:$C$997))*('By region'!$O535=(C_A08a!$D$5:$D$997))*(C_A08a!J$5:J$997)))+(SUM(($B$1=(C_A08a!$B$5:$B$997))*('By region'!$M535=(C_A08a!$C$5:$C$997))*('By region'!$N535=(C_A08a!$D$5:$D$997))*(C_A08a!J$5:J$997)))+(SUM(($C$1=(C_A08a!$B$5:$B$997))*('By region'!$M535=(C_A08a!$C$5:$C$997))*('By region'!$N535=(C_A08a!$D$5:$D$997))*(C_A08a!J$5:J$997)))+(SUM(($D$1=(C_A08a!$B$5:$B$997))*('By region'!$M535=(C_A08a!$C$5:$C$997))*('By region'!$N535=(C_A08a!$D$5:$D$997))*(C_A08a!J$5:J$997)))</f>
        <v>0</v>
      </c>
      <c r="I535" s="219">
        <f t="array" ref="I535">(SUM(($B$1=(C_A08a!$B$5:$B$997))*('By region'!$M535=(C_A08a!$C$5:$C$997))*('By region'!$O535=(C_A08a!$D$5:$D$997))*(C_A08a!K$5:K$997)))+(SUM(($C$1=(C_A08a!$B$5:$B$997))*('By region'!$M535=(C_A08a!$C$5:$C$997))*('By region'!$O535=(C_A08a!$D$5:$D$997))*(C_A08a!K$5:K$997)))+(SUM(($D$1=(C_A08a!$B$5:$B$997))*('By region'!$M535=(C_A08a!$C$5:$C$997))*('By region'!$O535=(C_A08a!$D$5:$D$997))*(C_A08a!K$5:K$997)))+(SUM(($B$1=(C_A08a!$B$5:$B$997))*('By region'!$M535=(C_A08a!$C$5:$C$997))*('By region'!$N535=(C_A08a!$D$5:$D$997))*(C_A08a!K$5:K$997)))+(SUM(($C$1=(C_A08a!$B$5:$B$997))*('By region'!$M535=(C_A08a!$C$5:$C$997))*('By region'!$N535=(C_A08a!$D$5:$D$997))*(C_A08a!K$5:K$997)))+(SUM(($D$1=(C_A08a!$B$5:$B$997))*('By region'!$M535=(C_A08a!$C$5:$C$997))*('By region'!$N535=(C_A08a!$D$5:$D$997))*(C_A08a!K$5:K$997)))</f>
        <v>0</v>
      </c>
      <c r="J535" s="219">
        <f t="array" ref="J535">(SUM(($B$1=(C_A08a!$B$5:$B$997))*('By region'!$M535=(C_A08a!$C$5:$C$997))*('By region'!$O535=(C_A08a!$D$5:$D$997))*(C_A08a!L$5:L$997)))+(SUM(($C$1=(C_A08a!$B$5:$B$997))*('By region'!$M535=(C_A08a!$C$5:$C$997))*('By region'!$O535=(C_A08a!$D$5:$D$997))*(C_A08a!L$5:L$997)))+(SUM(($D$1=(C_A08a!$B$5:$B$997))*('By region'!$M535=(C_A08a!$C$5:$C$997))*('By region'!$O535=(C_A08a!$D$5:$D$997))*(C_A08a!L$5:L$997)))+(SUM(($B$1=(C_A08a!$B$5:$B$997))*('By region'!$M535=(C_A08a!$C$5:$C$997))*('By region'!$N535=(C_A08a!$D$5:$D$997))*(C_A08a!L$5:L$997)))+(SUM(($C$1=(C_A08a!$B$5:$B$997))*('By region'!$M535=(C_A08a!$C$5:$C$997))*('By region'!$N535=(C_A08a!$D$5:$D$997))*(C_A08a!L$5:L$997)))+(SUM(($D$1=(C_A08a!$B$5:$B$997))*('By region'!$M535=(C_A08a!$C$5:$C$997))*('By region'!$N535=(C_A08a!$D$5:$D$997))*(C_A08a!L$5:L$997)))</f>
        <v>0</v>
      </c>
      <c r="K535" s="219">
        <f t="array" ref="K535">(SUM(($B$1=(C_A08a!$B$5:$B$997))*('By region'!$M535=(C_A08a!$C$5:$C$997))*('By region'!$O535=(C_A08a!$D$5:$D$997))*(C_A08a!M$5:M$997)))+(SUM(($C$1=(C_A08a!$B$5:$B$997))*('By region'!$M535=(C_A08a!$C$5:$C$997))*('By region'!$O535=(C_A08a!$D$5:$D$997))*(C_A08a!M$5:M$997)))+(SUM(($D$1=(C_A08a!$B$5:$B$997))*('By region'!$M535=(C_A08a!$C$5:$C$997))*('By region'!$O535=(C_A08a!$D$5:$D$997))*(C_A08a!M$5:M$997)))+(SUM(($B$1=(C_A08a!$B$5:$B$997))*('By region'!$M535=(C_A08a!$C$5:$C$997))*('By region'!$N535=(C_A08a!$D$5:$D$997))*(C_A08a!M$5:M$997)))+(SUM(($C$1=(C_A08a!$B$5:$B$997))*('By region'!$M535=(C_A08a!$C$5:$C$997))*('By region'!$N535=(C_A08a!$D$5:$D$997))*(C_A08a!M$5:M$997)))+(SUM(($D$1=(C_A08a!$B$5:$B$997))*('By region'!$M535=(C_A08a!$C$5:$C$997))*('By region'!$N535=(C_A08a!$D$5:$D$997))*(C_A08a!M$5:M$997)))</f>
        <v>0</v>
      </c>
      <c r="M535" s="21" t="s">
        <v>166</v>
      </c>
      <c r="N535" s="21" t="s">
        <v>172</v>
      </c>
    </row>
    <row r="536" spans="1:15" s="18" customFormat="1" x14ac:dyDescent="0.2">
      <c r="B536" s="99" t="s">
        <v>182</v>
      </c>
      <c r="C536" s="147">
        <f t="array" ref="C536">(SUM(($B$1=(C_A08a!$B$5:$B$997))*('By region'!$M536=(C_A08a!$C$5:$C$997))*('By region'!$O536=(C_A08a!$D$5:$D$997))*(C_A08a!E$5:E$997)))+(SUM(($C$1=(C_A08a!$B$5:$B$997))*('By region'!$M536=(C_A08a!$C$5:$C$997))*('By region'!$O536=(C_A08a!$D$5:$D$997))*(C_A08a!E$5:E$997)))+(SUM(($D$1=(C_A08a!$B$5:$B$997))*('By region'!$M536=(C_A08a!$C$5:$C$997))*('By region'!$O536=(C_A08a!$D$5:$D$997))*(C_A08a!E$5:E$997)))+(SUM(($B$1=(C_A08a!$B$5:$B$997))*('By region'!$M536=(C_A08a!$C$5:$C$997))*('By region'!$N536=(C_A08a!$D$5:$D$997))*(C_A08a!E$5:E$997)))+(SUM(($C$1=(C_A08a!$B$5:$B$997))*('By region'!$M536=(C_A08a!$C$5:$C$997))*('By region'!$N536=(C_A08a!$D$5:$D$997))*(C_A08a!E$5:E$997)))+(SUM(($D$1=(C_A08a!$B$5:$B$997))*('By region'!$M536=(C_A08a!$C$5:$C$997))*('By region'!$N536=(C_A08a!$D$5:$D$997))*(C_A08a!E$5:E$997)))</f>
        <v>0</v>
      </c>
      <c r="D536" s="147">
        <f t="array" ref="D536">(SUM(($B$1=(C_A08a!$B$5:$B$997))*('By region'!$M536=(C_A08a!$C$5:$C$997))*('By region'!$O536=(C_A08a!$D$5:$D$997))*(C_A08a!F$5:F$997)))+(SUM(($C$1=(C_A08a!$B$5:$B$997))*('By region'!$M536=(C_A08a!$C$5:$C$997))*('By region'!$O536=(C_A08a!$D$5:$D$997))*(C_A08a!F$5:F$997)))+(SUM(($D$1=(C_A08a!$B$5:$B$997))*('By region'!$M536=(C_A08a!$C$5:$C$997))*('By region'!$O536=(C_A08a!$D$5:$D$997))*(C_A08a!F$5:F$997)))+(SUM(($B$1=(C_A08a!$B$5:$B$997))*('By region'!$M536=(C_A08a!$C$5:$C$997))*('By region'!$N536=(C_A08a!$D$5:$D$997))*(C_A08a!F$5:F$997)))+(SUM(($C$1=(C_A08a!$B$5:$B$997))*('By region'!$M536=(C_A08a!$C$5:$C$997))*('By region'!$N536=(C_A08a!$D$5:$D$997))*(C_A08a!F$5:F$997)))+(SUM(($D$1=(C_A08a!$B$5:$B$997))*('By region'!$M536=(C_A08a!$C$5:$C$997))*('By region'!$N536=(C_A08a!$D$5:$D$997))*(C_A08a!F$5:F$997)))</f>
        <v>0</v>
      </c>
      <c r="E536" s="147">
        <f t="array" ref="E536">(SUM(($B$1=(C_A08a!$B$5:$B$997))*('By region'!$M536=(C_A08a!$C$5:$C$997))*('By region'!$O536=(C_A08a!$D$5:$D$997))*(C_A08a!G$5:G$997)))+(SUM(($C$1=(C_A08a!$B$5:$B$997))*('By region'!$M536=(C_A08a!$C$5:$C$997))*('By region'!$O536=(C_A08a!$D$5:$D$997))*(C_A08a!G$5:G$997)))+(SUM(($D$1=(C_A08a!$B$5:$B$997))*('By region'!$M536=(C_A08a!$C$5:$C$997))*('By region'!$O536=(C_A08a!$D$5:$D$997))*(C_A08a!G$5:G$997)))+(SUM(($B$1=(C_A08a!$B$5:$B$997))*('By region'!$M536=(C_A08a!$C$5:$C$997))*('By region'!$N536=(C_A08a!$D$5:$D$997))*(C_A08a!G$5:G$997)))+(SUM(($C$1=(C_A08a!$B$5:$B$997))*('By region'!$M536=(C_A08a!$C$5:$C$997))*('By region'!$N536=(C_A08a!$D$5:$D$997))*(C_A08a!G$5:G$997)))+(SUM(($D$1=(C_A08a!$B$5:$B$997))*('By region'!$M536=(C_A08a!$C$5:$C$997))*('By region'!$N536=(C_A08a!$D$5:$D$997))*(C_A08a!G$5:G$997)))</f>
        <v>0</v>
      </c>
      <c r="F536" s="147">
        <f t="array" ref="F536">(SUM(($B$1=(C_A08a!$B$5:$B$997))*('By region'!$M536=(C_A08a!$C$5:$C$997))*('By region'!$O536=(C_A08a!$D$5:$D$997))*(C_A08a!H$5:H$997)))+(SUM(($C$1=(C_A08a!$B$5:$B$997))*('By region'!$M536=(C_A08a!$C$5:$C$997))*('By region'!$O536=(C_A08a!$D$5:$D$997))*(C_A08a!H$5:H$997)))+(SUM(($D$1=(C_A08a!$B$5:$B$997))*('By region'!$M536=(C_A08a!$C$5:$C$997))*('By region'!$O536=(C_A08a!$D$5:$D$997))*(C_A08a!H$5:H$997)))+(SUM(($B$1=(C_A08a!$B$5:$B$997))*('By region'!$M536=(C_A08a!$C$5:$C$997))*('By region'!$N536=(C_A08a!$D$5:$D$997))*(C_A08a!H$5:H$997)))+(SUM(($C$1=(C_A08a!$B$5:$B$997))*('By region'!$M536=(C_A08a!$C$5:$C$997))*('By region'!$N536=(C_A08a!$D$5:$D$997))*(C_A08a!H$5:H$997)))+(SUM(($D$1=(C_A08a!$B$5:$B$997))*('By region'!$M536=(C_A08a!$C$5:$C$997))*('By region'!$N536=(C_A08a!$D$5:$D$997))*(C_A08a!H$5:H$997)))</f>
        <v>0</v>
      </c>
      <c r="G536" s="147">
        <f t="array" ref="G536">(SUM(($B$1=(C_A08a!$B$5:$B$997))*('By region'!$M536=(C_A08a!$C$5:$C$997))*('By region'!$O536=(C_A08a!$D$5:$D$997))*(C_A08a!I$5:I$997)))+(SUM(($C$1=(C_A08a!$B$5:$B$997))*('By region'!$M536=(C_A08a!$C$5:$C$997))*('By region'!$O536=(C_A08a!$D$5:$D$997))*(C_A08a!I$5:I$997)))+(SUM(($D$1=(C_A08a!$B$5:$B$997))*('By region'!$M536=(C_A08a!$C$5:$C$997))*('By region'!$O536=(C_A08a!$D$5:$D$997))*(C_A08a!I$5:I$997)))+(SUM(($B$1=(C_A08a!$B$5:$B$997))*('By region'!$M536=(C_A08a!$C$5:$C$997))*('By region'!$N536=(C_A08a!$D$5:$D$997))*(C_A08a!I$5:I$997)))+(SUM(($C$1=(C_A08a!$B$5:$B$997))*('By region'!$M536=(C_A08a!$C$5:$C$997))*('By region'!$N536=(C_A08a!$D$5:$D$997))*(C_A08a!I$5:I$997)))+(SUM(($D$1=(C_A08a!$B$5:$B$997))*('By region'!$M536=(C_A08a!$C$5:$C$997))*('By region'!$N536=(C_A08a!$D$5:$D$997))*(C_A08a!I$5:I$997)))</f>
        <v>0</v>
      </c>
      <c r="H536" s="147">
        <f t="array" ref="H536">(SUM(($B$1=(C_A08a!$B$5:$B$997))*('By region'!$M536=(C_A08a!$C$5:$C$997))*('By region'!$O536=(C_A08a!$D$5:$D$997))*(C_A08a!J$5:J$997)))+(SUM(($C$1=(C_A08a!$B$5:$B$997))*('By region'!$M536=(C_A08a!$C$5:$C$997))*('By region'!$O536=(C_A08a!$D$5:$D$997))*(C_A08a!J$5:J$997)))+(SUM(($D$1=(C_A08a!$B$5:$B$997))*('By region'!$M536=(C_A08a!$C$5:$C$997))*('By region'!$O536=(C_A08a!$D$5:$D$997))*(C_A08a!J$5:J$997)))+(SUM(($B$1=(C_A08a!$B$5:$B$997))*('By region'!$M536=(C_A08a!$C$5:$C$997))*('By region'!$N536=(C_A08a!$D$5:$D$997))*(C_A08a!J$5:J$997)))+(SUM(($C$1=(C_A08a!$B$5:$B$997))*('By region'!$M536=(C_A08a!$C$5:$C$997))*('By region'!$N536=(C_A08a!$D$5:$D$997))*(C_A08a!J$5:J$997)))+(SUM(($D$1=(C_A08a!$B$5:$B$997))*('By region'!$M536=(C_A08a!$C$5:$C$997))*('By region'!$N536=(C_A08a!$D$5:$D$997))*(C_A08a!J$5:J$997)))</f>
        <v>0</v>
      </c>
      <c r="I536" s="147">
        <f t="array" ref="I536">(SUM(($B$1=(C_A08a!$B$5:$B$997))*('By region'!$M536=(C_A08a!$C$5:$C$997))*('By region'!$O536=(C_A08a!$D$5:$D$997))*(C_A08a!K$5:K$997)))+(SUM(($C$1=(C_A08a!$B$5:$B$997))*('By region'!$M536=(C_A08a!$C$5:$C$997))*('By region'!$O536=(C_A08a!$D$5:$D$997))*(C_A08a!K$5:K$997)))+(SUM(($D$1=(C_A08a!$B$5:$B$997))*('By region'!$M536=(C_A08a!$C$5:$C$997))*('By region'!$O536=(C_A08a!$D$5:$D$997))*(C_A08a!K$5:K$997)))+(SUM(($B$1=(C_A08a!$B$5:$B$997))*('By region'!$M536=(C_A08a!$C$5:$C$997))*('By region'!$N536=(C_A08a!$D$5:$D$997))*(C_A08a!K$5:K$997)))+(SUM(($C$1=(C_A08a!$B$5:$B$997))*('By region'!$M536=(C_A08a!$C$5:$C$997))*('By region'!$N536=(C_A08a!$D$5:$D$997))*(C_A08a!K$5:K$997)))+(SUM(($D$1=(C_A08a!$B$5:$B$997))*('By region'!$M536=(C_A08a!$C$5:$C$997))*('By region'!$N536=(C_A08a!$D$5:$D$997))*(C_A08a!K$5:K$997)))</f>
        <v>0</v>
      </c>
      <c r="J536" s="147">
        <f t="array" ref="J536">(SUM(($B$1=(C_A08a!$B$5:$B$997))*('By region'!$M536=(C_A08a!$C$5:$C$997))*('By region'!$O536=(C_A08a!$D$5:$D$997))*(C_A08a!L$5:L$997)))+(SUM(($C$1=(C_A08a!$B$5:$B$997))*('By region'!$M536=(C_A08a!$C$5:$C$997))*('By region'!$O536=(C_A08a!$D$5:$D$997))*(C_A08a!L$5:L$997)))+(SUM(($D$1=(C_A08a!$B$5:$B$997))*('By region'!$M536=(C_A08a!$C$5:$C$997))*('By region'!$O536=(C_A08a!$D$5:$D$997))*(C_A08a!L$5:L$997)))+(SUM(($B$1=(C_A08a!$B$5:$B$997))*('By region'!$M536=(C_A08a!$C$5:$C$997))*('By region'!$N536=(C_A08a!$D$5:$D$997))*(C_A08a!L$5:L$997)))+(SUM(($C$1=(C_A08a!$B$5:$B$997))*('By region'!$M536=(C_A08a!$C$5:$C$997))*('By region'!$N536=(C_A08a!$D$5:$D$997))*(C_A08a!L$5:L$997)))+(SUM(($D$1=(C_A08a!$B$5:$B$997))*('By region'!$M536=(C_A08a!$C$5:$C$997))*('By region'!$N536=(C_A08a!$D$5:$D$997))*(C_A08a!L$5:L$997)))</f>
        <v>0</v>
      </c>
      <c r="K536" s="147">
        <f t="array" ref="K536">(SUM(($B$1=(C_A08a!$B$5:$B$997))*('By region'!$M536=(C_A08a!$C$5:$C$997))*('By region'!$O536=(C_A08a!$D$5:$D$997))*(C_A08a!M$5:M$997)))+(SUM(($C$1=(C_A08a!$B$5:$B$997))*('By region'!$M536=(C_A08a!$C$5:$C$997))*('By region'!$O536=(C_A08a!$D$5:$D$997))*(C_A08a!M$5:M$997)))+(SUM(($D$1=(C_A08a!$B$5:$B$997))*('By region'!$M536=(C_A08a!$C$5:$C$997))*('By region'!$O536=(C_A08a!$D$5:$D$997))*(C_A08a!M$5:M$997)))+(SUM(($B$1=(C_A08a!$B$5:$B$997))*('By region'!$M536=(C_A08a!$C$5:$C$997))*('By region'!$N536=(C_A08a!$D$5:$D$997))*(C_A08a!M$5:M$997)))+(SUM(($C$1=(C_A08a!$B$5:$B$997))*('By region'!$M536=(C_A08a!$C$5:$C$997))*('By region'!$N536=(C_A08a!$D$5:$D$997))*(C_A08a!M$5:M$997)))+(SUM(($D$1=(C_A08a!$B$5:$B$997))*('By region'!$M536=(C_A08a!$C$5:$C$997))*('By region'!$N536=(C_A08a!$D$5:$D$997))*(C_A08a!M$5:M$997)))</f>
        <v>0</v>
      </c>
      <c r="M536" s="23" t="s">
        <v>167</v>
      </c>
      <c r="N536" s="23" t="s">
        <v>172</v>
      </c>
      <c r="O536" s="23"/>
    </row>
    <row r="537" spans="1:15" x14ac:dyDescent="0.2">
      <c r="B537" s="98" t="s">
        <v>183</v>
      </c>
      <c r="C537" s="219">
        <f t="array" ref="C537">(SUM(($B$1=(C_A08a!$B$5:$B$997))*('By region'!$M537=(C_A08a!$C$5:$C$997))*('By region'!$O537=(C_A08a!$D$5:$D$997))*(C_A08a!E$5:E$997)))+(SUM(($C$1=(C_A08a!$B$5:$B$997))*('By region'!$M537=(C_A08a!$C$5:$C$997))*('By region'!$O537=(C_A08a!$D$5:$D$997))*(C_A08a!E$5:E$997)))+(SUM(($D$1=(C_A08a!$B$5:$B$997))*('By region'!$M537=(C_A08a!$C$5:$C$997))*('By region'!$O537=(C_A08a!$D$5:$D$997))*(C_A08a!E$5:E$997)))+(SUM(($B$1=(C_A08a!$B$5:$B$997))*('By region'!$M537=(C_A08a!$C$5:$C$997))*('By region'!$N537=(C_A08a!$D$5:$D$997))*(C_A08a!E$5:E$997)))+(SUM(($C$1=(C_A08a!$B$5:$B$997))*('By region'!$M537=(C_A08a!$C$5:$C$997))*('By region'!$N537=(C_A08a!$D$5:$D$997))*(C_A08a!E$5:E$997)))+(SUM(($D$1=(C_A08a!$B$5:$B$997))*('By region'!$M537=(C_A08a!$C$5:$C$997))*('By region'!$N537=(C_A08a!$D$5:$D$997))*(C_A08a!E$5:E$997)))</f>
        <v>0</v>
      </c>
      <c r="D537" s="219">
        <f t="array" ref="D537">(SUM(($B$1=(C_A08a!$B$5:$B$997))*('By region'!$M537=(C_A08a!$C$5:$C$997))*('By region'!$O537=(C_A08a!$D$5:$D$997))*(C_A08a!F$5:F$997)))+(SUM(($C$1=(C_A08a!$B$5:$B$997))*('By region'!$M537=(C_A08a!$C$5:$C$997))*('By region'!$O537=(C_A08a!$D$5:$D$997))*(C_A08a!F$5:F$997)))+(SUM(($D$1=(C_A08a!$B$5:$B$997))*('By region'!$M537=(C_A08a!$C$5:$C$997))*('By region'!$O537=(C_A08a!$D$5:$D$997))*(C_A08a!F$5:F$997)))+(SUM(($B$1=(C_A08a!$B$5:$B$997))*('By region'!$M537=(C_A08a!$C$5:$C$997))*('By region'!$N537=(C_A08a!$D$5:$D$997))*(C_A08a!F$5:F$997)))+(SUM(($C$1=(C_A08a!$B$5:$B$997))*('By region'!$M537=(C_A08a!$C$5:$C$997))*('By region'!$N537=(C_A08a!$D$5:$D$997))*(C_A08a!F$5:F$997)))+(SUM(($D$1=(C_A08a!$B$5:$B$997))*('By region'!$M537=(C_A08a!$C$5:$C$997))*('By region'!$N537=(C_A08a!$D$5:$D$997))*(C_A08a!F$5:F$997)))</f>
        <v>0</v>
      </c>
      <c r="E537" s="219">
        <f t="array" ref="E537">(SUM(($B$1=(C_A08a!$B$5:$B$997))*('By region'!$M537=(C_A08a!$C$5:$C$997))*('By region'!$O537=(C_A08a!$D$5:$D$997))*(C_A08a!G$5:G$997)))+(SUM(($C$1=(C_A08a!$B$5:$B$997))*('By region'!$M537=(C_A08a!$C$5:$C$997))*('By region'!$O537=(C_A08a!$D$5:$D$997))*(C_A08a!G$5:G$997)))+(SUM(($D$1=(C_A08a!$B$5:$B$997))*('By region'!$M537=(C_A08a!$C$5:$C$997))*('By region'!$O537=(C_A08a!$D$5:$D$997))*(C_A08a!G$5:G$997)))+(SUM(($B$1=(C_A08a!$B$5:$B$997))*('By region'!$M537=(C_A08a!$C$5:$C$997))*('By region'!$N537=(C_A08a!$D$5:$D$997))*(C_A08a!G$5:G$997)))+(SUM(($C$1=(C_A08a!$B$5:$B$997))*('By region'!$M537=(C_A08a!$C$5:$C$997))*('By region'!$N537=(C_A08a!$D$5:$D$997))*(C_A08a!G$5:G$997)))+(SUM(($D$1=(C_A08a!$B$5:$B$997))*('By region'!$M537=(C_A08a!$C$5:$C$997))*('By region'!$N537=(C_A08a!$D$5:$D$997))*(C_A08a!G$5:G$997)))</f>
        <v>0</v>
      </c>
      <c r="F537" s="219">
        <f t="array" ref="F537">(SUM(($B$1=(C_A08a!$B$5:$B$997))*('By region'!$M537=(C_A08a!$C$5:$C$997))*('By region'!$O537=(C_A08a!$D$5:$D$997))*(C_A08a!H$5:H$997)))+(SUM(($C$1=(C_A08a!$B$5:$B$997))*('By region'!$M537=(C_A08a!$C$5:$C$997))*('By region'!$O537=(C_A08a!$D$5:$D$997))*(C_A08a!H$5:H$997)))+(SUM(($D$1=(C_A08a!$B$5:$B$997))*('By region'!$M537=(C_A08a!$C$5:$C$997))*('By region'!$O537=(C_A08a!$D$5:$D$997))*(C_A08a!H$5:H$997)))+(SUM(($B$1=(C_A08a!$B$5:$B$997))*('By region'!$M537=(C_A08a!$C$5:$C$997))*('By region'!$N537=(C_A08a!$D$5:$D$997))*(C_A08a!H$5:H$997)))+(SUM(($C$1=(C_A08a!$B$5:$B$997))*('By region'!$M537=(C_A08a!$C$5:$C$997))*('By region'!$N537=(C_A08a!$D$5:$D$997))*(C_A08a!H$5:H$997)))+(SUM(($D$1=(C_A08a!$B$5:$B$997))*('By region'!$M537=(C_A08a!$C$5:$C$997))*('By region'!$N537=(C_A08a!$D$5:$D$997))*(C_A08a!H$5:H$997)))</f>
        <v>0</v>
      </c>
      <c r="G537" s="219">
        <f t="array" ref="G537">(SUM(($B$1=(C_A08a!$B$5:$B$997))*('By region'!$M537=(C_A08a!$C$5:$C$997))*('By region'!$O537=(C_A08a!$D$5:$D$997))*(C_A08a!I$5:I$997)))+(SUM(($C$1=(C_A08a!$B$5:$B$997))*('By region'!$M537=(C_A08a!$C$5:$C$997))*('By region'!$O537=(C_A08a!$D$5:$D$997))*(C_A08a!I$5:I$997)))+(SUM(($D$1=(C_A08a!$B$5:$B$997))*('By region'!$M537=(C_A08a!$C$5:$C$997))*('By region'!$O537=(C_A08a!$D$5:$D$997))*(C_A08a!I$5:I$997)))+(SUM(($B$1=(C_A08a!$B$5:$B$997))*('By region'!$M537=(C_A08a!$C$5:$C$997))*('By region'!$N537=(C_A08a!$D$5:$D$997))*(C_A08a!I$5:I$997)))+(SUM(($C$1=(C_A08a!$B$5:$B$997))*('By region'!$M537=(C_A08a!$C$5:$C$997))*('By region'!$N537=(C_A08a!$D$5:$D$997))*(C_A08a!I$5:I$997)))+(SUM(($D$1=(C_A08a!$B$5:$B$997))*('By region'!$M537=(C_A08a!$C$5:$C$997))*('By region'!$N537=(C_A08a!$D$5:$D$997))*(C_A08a!I$5:I$997)))</f>
        <v>0</v>
      </c>
      <c r="H537" s="219">
        <f t="array" ref="H537">(SUM(($B$1=(C_A08a!$B$5:$B$997))*('By region'!$M537=(C_A08a!$C$5:$C$997))*('By region'!$O537=(C_A08a!$D$5:$D$997))*(C_A08a!J$5:J$997)))+(SUM(($C$1=(C_A08a!$B$5:$B$997))*('By region'!$M537=(C_A08a!$C$5:$C$997))*('By region'!$O537=(C_A08a!$D$5:$D$997))*(C_A08a!J$5:J$997)))+(SUM(($D$1=(C_A08a!$B$5:$B$997))*('By region'!$M537=(C_A08a!$C$5:$C$997))*('By region'!$O537=(C_A08a!$D$5:$D$997))*(C_A08a!J$5:J$997)))+(SUM(($B$1=(C_A08a!$B$5:$B$997))*('By region'!$M537=(C_A08a!$C$5:$C$997))*('By region'!$N537=(C_A08a!$D$5:$D$997))*(C_A08a!J$5:J$997)))+(SUM(($C$1=(C_A08a!$B$5:$B$997))*('By region'!$M537=(C_A08a!$C$5:$C$997))*('By region'!$N537=(C_A08a!$D$5:$D$997))*(C_A08a!J$5:J$997)))+(SUM(($D$1=(C_A08a!$B$5:$B$997))*('By region'!$M537=(C_A08a!$C$5:$C$997))*('By region'!$N537=(C_A08a!$D$5:$D$997))*(C_A08a!J$5:J$997)))</f>
        <v>0</v>
      </c>
      <c r="I537" s="219">
        <f t="array" ref="I537">(SUM(($B$1=(C_A08a!$B$5:$B$997))*('By region'!$M537=(C_A08a!$C$5:$C$997))*('By region'!$O537=(C_A08a!$D$5:$D$997))*(C_A08a!K$5:K$997)))+(SUM(($C$1=(C_A08a!$B$5:$B$997))*('By region'!$M537=(C_A08a!$C$5:$C$997))*('By region'!$O537=(C_A08a!$D$5:$D$997))*(C_A08a!K$5:K$997)))+(SUM(($D$1=(C_A08a!$B$5:$B$997))*('By region'!$M537=(C_A08a!$C$5:$C$997))*('By region'!$O537=(C_A08a!$D$5:$D$997))*(C_A08a!K$5:K$997)))+(SUM(($B$1=(C_A08a!$B$5:$B$997))*('By region'!$M537=(C_A08a!$C$5:$C$997))*('By region'!$N537=(C_A08a!$D$5:$D$997))*(C_A08a!K$5:K$997)))+(SUM(($C$1=(C_A08a!$B$5:$B$997))*('By region'!$M537=(C_A08a!$C$5:$C$997))*('By region'!$N537=(C_A08a!$D$5:$D$997))*(C_A08a!K$5:K$997)))+(SUM(($D$1=(C_A08a!$B$5:$B$997))*('By region'!$M537=(C_A08a!$C$5:$C$997))*('By region'!$N537=(C_A08a!$D$5:$D$997))*(C_A08a!K$5:K$997)))</f>
        <v>0</v>
      </c>
      <c r="J537" s="219">
        <f t="array" ref="J537">(SUM(($B$1=(C_A08a!$B$5:$B$997))*('By region'!$M537=(C_A08a!$C$5:$C$997))*('By region'!$O537=(C_A08a!$D$5:$D$997))*(C_A08a!L$5:L$997)))+(SUM(($C$1=(C_A08a!$B$5:$B$997))*('By region'!$M537=(C_A08a!$C$5:$C$997))*('By region'!$O537=(C_A08a!$D$5:$D$997))*(C_A08a!L$5:L$997)))+(SUM(($D$1=(C_A08a!$B$5:$B$997))*('By region'!$M537=(C_A08a!$C$5:$C$997))*('By region'!$O537=(C_A08a!$D$5:$D$997))*(C_A08a!L$5:L$997)))+(SUM(($B$1=(C_A08a!$B$5:$B$997))*('By region'!$M537=(C_A08a!$C$5:$C$997))*('By region'!$N537=(C_A08a!$D$5:$D$997))*(C_A08a!L$5:L$997)))+(SUM(($C$1=(C_A08a!$B$5:$B$997))*('By region'!$M537=(C_A08a!$C$5:$C$997))*('By region'!$N537=(C_A08a!$D$5:$D$997))*(C_A08a!L$5:L$997)))+(SUM(($D$1=(C_A08a!$B$5:$B$997))*('By region'!$M537=(C_A08a!$C$5:$C$997))*('By region'!$N537=(C_A08a!$D$5:$D$997))*(C_A08a!L$5:L$997)))</f>
        <v>0</v>
      </c>
      <c r="K537" s="219">
        <f t="array" ref="K537">(SUM(($B$1=(C_A08a!$B$5:$B$997))*('By region'!$M537=(C_A08a!$C$5:$C$997))*('By region'!$O537=(C_A08a!$D$5:$D$997))*(C_A08a!M$5:M$997)))+(SUM(($C$1=(C_A08a!$B$5:$B$997))*('By region'!$M537=(C_A08a!$C$5:$C$997))*('By region'!$O537=(C_A08a!$D$5:$D$997))*(C_A08a!M$5:M$997)))+(SUM(($D$1=(C_A08a!$B$5:$B$997))*('By region'!$M537=(C_A08a!$C$5:$C$997))*('By region'!$O537=(C_A08a!$D$5:$D$997))*(C_A08a!M$5:M$997)))+(SUM(($B$1=(C_A08a!$B$5:$B$997))*('By region'!$M537=(C_A08a!$C$5:$C$997))*('By region'!$N537=(C_A08a!$D$5:$D$997))*(C_A08a!M$5:M$997)))+(SUM(($C$1=(C_A08a!$B$5:$B$997))*('By region'!$M537=(C_A08a!$C$5:$C$997))*('By region'!$N537=(C_A08a!$D$5:$D$997))*(C_A08a!M$5:M$997)))+(SUM(($D$1=(C_A08a!$B$5:$B$997))*('By region'!$M537=(C_A08a!$C$5:$C$997))*('By region'!$N537=(C_A08a!$D$5:$D$997))*(C_A08a!M$5:M$997)))</f>
        <v>0</v>
      </c>
      <c r="M537" s="21" t="s">
        <v>168</v>
      </c>
      <c r="N537" s="21" t="s">
        <v>172</v>
      </c>
    </row>
    <row r="538" spans="1:15" s="18" customFormat="1" x14ac:dyDescent="0.2">
      <c r="B538" s="99" t="s">
        <v>184</v>
      </c>
      <c r="C538" s="147">
        <f t="array" ref="C538">(SUM(($B$1=(C_A08a!$B$5:$B$997))*('By region'!$M538=(C_A08a!$C$5:$C$997))*('By region'!$O538=(C_A08a!$D$5:$D$997))*(C_A08a!E$5:E$997)))+(SUM(($C$1=(C_A08a!$B$5:$B$997))*('By region'!$M538=(C_A08a!$C$5:$C$997))*('By region'!$O538=(C_A08a!$D$5:$D$997))*(C_A08a!E$5:E$997)))+(SUM(($D$1=(C_A08a!$B$5:$B$997))*('By region'!$M538=(C_A08a!$C$5:$C$997))*('By region'!$O538=(C_A08a!$D$5:$D$997))*(C_A08a!E$5:E$997)))+(SUM(($B$1=(C_A08a!$B$5:$B$997))*('By region'!$M538=(C_A08a!$C$5:$C$997))*('By region'!$N538=(C_A08a!$D$5:$D$997))*(C_A08a!E$5:E$997)))+(SUM(($C$1=(C_A08a!$B$5:$B$997))*('By region'!$M538=(C_A08a!$C$5:$C$997))*('By region'!$N538=(C_A08a!$D$5:$D$997))*(C_A08a!E$5:E$997)))+(SUM(($D$1=(C_A08a!$B$5:$B$997))*('By region'!$M538=(C_A08a!$C$5:$C$997))*('By region'!$N538=(C_A08a!$D$5:$D$997))*(C_A08a!E$5:E$997)))</f>
        <v>0.49521018895500002</v>
      </c>
      <c r="D538" s="147">
        <f t="array" ref="D538">(SUM(($B$1=(C_A08a!$B$5:$B$997))*('By region'!$M538=(C_A08a!$C$5:$C$997))*('By region'!$O538=(C_A08a!$D$5:$D$997))*(C_A08a!F$5:F$997)))+(SUM(($C$1=(C_A08a!$B$5:$B$997))*('By region'!$M538=(C_A08a!$C$5:$C$997))*('By region'!$O538=(C_A08a!$D$5:$D$997))*(C_A08a!F$5:F$997)))+(SUM(($D$1=(C_A08a!$B$5:$B$997))*('By region'!$M538=(C_A08a!$C$5:$C$997))*('By region'!$O538=(C_A08a!$D$5:$D$997))*(C_A08a!F$5:F$997)))+(SUM(($B$1=(C_A08a!$B$5:$B$997))*('By region'!$M538=(C_A08a!$C$5:$C$997))*('By region'!$N538=(C_A08a!$D$5:$D$997))*(C_A08a!F$5:F$997)))+(SUM(($C$1=(C_A08a!$B$5:$B$997))*('By region'!$M538=(C_A08a!$C$5:$C$997))*('By region'!$N538=(C_A08a!$D$5:$D$997))*(C_A08a!F$5:F$997)))+(SUM(($D$1=(C_A08a!$B$5:$B$997))*('By region'!$M538=(C_A08a!$C$5:$C$997))*('By region'!$N538=(C_A08a!$D$5:$D$997))*(C_A08a!F$5:F$997)))</f>
        <v>0.33014012596999998</v>
      </c>
      <c r="E538" s="147">
        <f t="array" ref="E538">(SUM(($B$1=(C_A08a!$B$5:$B$997))*('By region'!$M538=(C_A08a!$C$5:$C$997))*('By region'!$O538=(C_A08a!$D$5:$D$997))*(C_A08a!G$5:G$997)))+(SUM(($C$1=(C_A08a!$B$5:$B$997))*('By region'!$M538=(C_A08a!$C$5:$C$997))*('By region'!$O538=(C_A08a!$D$5:$D$997))*(C_A08a!G$5:G$997)))+(SUM(($D$1=(C_A08a!$B$5:$B$997))*('By region'!$M538=(C_A08a!$C$5:$C$997))*('By region'!$O538=(C_A08a!$D$5:$D$997))*(C_A08a!G$5:G$997)))+(SUM(($B$1=(C_A08a!$B$5:$B$997))*('By region'!$M538=(C_A08a!$C$5:$C$997))*('By region'!$N538=(C_A08a!$D$5:$D$997))*(C_A08a!G$5:G$997)))+(SUM(($C$1=(C_A08a!$B$5:$B$997))*('By region'!$M538=(C_A08a!$C$5:$C$997))*('By region'!$N538=(C_A08a!$D$5:$D$997))*(C_A08a!G$5:G$997)))+(SUM(($D$1=(C_A08a!$B$5:$B$997))*('By region'!$M538=(C_A08a!$C$5:$C$997))*('By region'!$N538=(C_A08a!$D$5:$D$997))*(C_A08a!G$5:G$997)))</f>
        <v>0.16507006298499999</v>
      </c>
      <c r="F538" s="147">
        <f t="array" ref="F538">(SUM(($B$1=(C_A08a!$B$5:$B$997))*('By region'!$M538=(C_A08a!$C$5:$C$997))*('By region'!$O538=(C_A08a!$D$5:$D$997))*(C_A08a!H$5:H$997)))+(SUM(($C$1=(C_A08a!$B$5:$B$997))*('By region'!$M538=(C_A08a!$C$5:$C$997))*('By region'!$O538=(C_A08a!$D$5:$D$997))*(C_A08a!H$5:H$997)))+(SUM(($D$1=(C_A08a!$B$5:$B$997))*('By region'!$M538=(C_A08a!$C$5:$C$997))*('By region'!$O538=(C_A08a!$D$5:$D$997))*(C_A08a!H$5:H$997)))+(SUM(($B$1=(C_A08a!$B$5:$B$997))*('By region'!$M538=(C_A08a!$C$5:$C$997))*('By region'!$N538=(C_A08a!$D$5:$D$997))*(C_A08a!H$5:H$997)))+(SUM(($C$1=(C_A08a!$B$5:$B$997))*('By region'!$M538=(C_A08a!$C$5:$C$997))*('By region'!$N538=(C_A08a!$D$5:$D$997))*(C_A08a!H$5:H$997)))+(SUM(($D$1=(C_A08a!$B$5:$B$997))*('By region'!$M538=(C_A08a!$C$5:$C$997))*('By region'!$N538=(C_A08a!$D$5:$D$997))*(C_A08a!H$5:H$997)))</f>
        <v>0</v>
      </c>
      <c r="G538" s="147">
        <f t="array" ref="G538">(SUM(($B$1=(C_A08a!$B$5:$B$997))*('By region'!$M538=(C_A08a!$C$5:$C$997))*('By region'!$O538=(C_A08a!$D$5:$D$997))*(C_A08a!I$5:I$997)))+(SUM(($C$1=(C_A08a!$B$5:$B$997))*('By region'!$M538=(C_A08a!$C$5:$C$997))*('By region'!$O538=(C_A08a!$D$5:$D$997))*(C_A08a!I$5:I$997)))+(SUM(($D$1=(C_A08a!$B$5:$B$997))*('By region'!$M538=(C_A08a!$C$5:$C$997))*('By region'!$O538=(C_A08a!$D$5:$D$997))*(C_A08a!I$5:I$997)))+(SUM(($B$1=(C_A08a!$B$5:$B$997))*('By region'!$M538=(C_A08a!$C$5:$C$997))*('By region'!$N538=(C_A08a!$D$5:$D$997))*(C_A08a!I$5:I$997)))+(SUM(($C$1=(C_A08a!$B$5:$B$997))*('By region'!$M538=(C_A08a!$C$5:$C$997))*('By region'!$N538=(C_A08a!$D$5:$D$997))*(C_A08a!I$5:I$997)))+(SUM(($D$1=(C_A08a!$B$5:$B$997))*('By region'!$M538=(C_A08a!$C$5:$C$997))*('By region'!$N538=(C_A08a!$D$5:$D$997))*(C_A08a!I$5:I$997)))</f>
        <v>0</v>
      </c>
      <c r="H538" s="147">
        <f t="array" ref="H538">(SUM(($B$1=(C_A08a!$B$5:$B$997))*('By region'!$M538=(C_A08a!$C$5:$C$997))*('By region'!$O538=(C_A08a!$D$5:$D$997))*(C_A08a!J$5:J$997)))+(SUM(($C$1=(C_A08a!$B$5:$B$997))*('By region'!$M538=(C_A08a!$C$5:$C$997))*('By region'!$O538=(C_A08a!$D$5:$D$997))*(C_A08a!J$5:J$997)))+(SUM(($D$1=(C_A08a!$B$5:$B$997))*('By region'!$M538=(C_A08a!$C$5:$C$997))*('By region'!$O538=(C_A08a!$D$5:$D$997))*(C_A08a!J$5:J$997)))+(SUM(($B$1=(C_A08a!$B$5:$B$997))*('By region'!$M538=(C_A08a!$C$5:$C$997))*('By region'!$N538=(C_A08a!$D$5:$D$997))*(C_A08a!J$5:J$997)))+(SUM(($C$1=(C_A08a!$B$5:$B$997))*('By region'!$M538=(C_A08a!$C$5:$C$997))*('By region'!$N538=(C_A08a!$D$5:$D$997))*(C_A08a!J$5:J$997)))+(SUM(($D$1=(C_A08a!$B$5:$B$997))*('By region'!$M538=(C_A08a!$C$5:$C$997))*('By region'!$N538=(C_A08a!$D$5:$D$997))*(C_A08a!J$5:J$997)))</f>
        <v>0</v>
      </c>
      <c r="I538" s="147">
        <f t="array" ref="I538">(SUM(($B$1=(C_A08a!$B$5:$B$997))*('By region'!$M538=(C_A08a!$C$5:$C$997))*('By region'!$O538=(C_A08a!$D$5:$D$997))*(C_A08a!K$5:K$997)))+(SUM(($C$1=(C_A08a!$B$5:$B$997))*('By region'!$M538=(C_A08a!$C$5:$C$997))*('By region'!$O538=(C_A08a!$D$5:$D$997))*(C_A08a!K$5:K$997)))+(SUM(($D$1=(C_A08a!$B$5:$B$997))*('By region'!$M538=(C_A08a!$C$5:$C$997))*('By region'!$O538=(C_A08a!$D$5:$D$997))*(C_A08a!K$5:K$997)))+(SUM(($B$1=(C_A08a!$B$5:$B$997))*('By region'!$M538=(C_A08a!$C$5:$C$997))*('By region'!$N538=(C_A08a!$D$5:$D$997))*(C_A08a!K$5:K$997)))+(SUM(($C$1=(C_A08a!$B$5:$B$997))*('By region'!$M538=(C_A08a!$C$5:$C$997))*('By region'!$N538=(C_A08a!$D$5:$D$997))*(C_A08a!K$5:K$997)))+(SUM(($D$1=(C_A08a!$B$5:$B$997))*('By region'!$M538=(C_A08a!$C$5:$C$997))*('By region'!$N538=(C_A08a!$D$5:$D$997))*(C_A08a!K$5:K$997)))</f>
        <v>0</v>
      </c>
      <c r="J538" s="147">
        <f t="array" ref="J538">(SUM(($B$1=(C_A08a!$B$5:$B$997))*('By region'!$M538=(C_A08a!$C$5:$C$997))*('By region'!$O538=(C_A08a!$D$5:$D$997))*(C_A08a!L$5:L$997)))+(SUM(($C$1=(C_A08a!$B$5:$B$997))*('By region'!$M538=(C_A08a!$C$5:$C$997))*('By region'!$O538=(C_A08a!$D$5:$D$997))*(C_A08a!L$5:L$997)))+(SUM(($D$1=(C_A08a!$B$5:$B$997))*('By region'!$M538=(C_A08a!$C$5:$C$997))*('By region'!$O538=(C_A08a!$D$5:$D$997))*(C_A08a!L$5:L$997)))+(SUM(($B$1=(C_A08a!$B$5:$B$997))*('By region'!$M538=(C_A08a!$C$5:$C$997))*('By region'!$N538=(C_A08a!$D$5:$D$997))*(C_A08a!L$5:L$997)))+(SUM(($C$1=(C_A08a!$B$5:$B$997))*('By region'!$M538=(C_A08a!$C$5:$C$997))*('By region'!$N538=(C_A08a!$D$5:$D$997))*(C_A08a!L$5:L$997)))+(SUM(($D$1=(C_A08a!$B$5:$B$997))*('By region'!$M538=(C_A08a!$C$5:$C$997))*('By region'!$N538=(C_A08a!$D$5:$D$997))*(C_A08a!L$5:L$997)))</f>
        <v>0</v>
      </c>
      <c r="K538" s="147">
        <f t="array" ref="K538">(SUM(($B$1=(C_A08a!$B$5:$B$997))*('By region'!$M538=(C_A08a!$C$5:$C$997))*('By region'!$O538=(C_A08a!$D$5:$D$997))*(C_A08a!M$5:M$997)))+(SUM(($C$1=(C_A08a!$B$5:$B$997))*('By region'!$M538=(C_A08a!$C$5:$C$997))*('By region'!$O538=(C_A08a!$D$5:$D$997))*(C_A08a!M$5:M$997)))+(SUM(($D$1=(C_A08a!$B$5:$B$997))*('By region'!$M538=(C_A08a!$C$5:$C$997))*('By region'!$O538=(C_A08a!$D$5:$D$997))*(C_A08a!M$5:M$997)))+(SUM(($B$1=(C_A08a!$B$5:$B$997))*('By region'!$M538=(C_A08a!$C$5:$C$997))*('By region'!$N538=(C_A08a!$D$5:$D$997))*(C_A08a!M$5:M$997)))+(SUM(($C$1=(C_A08a!$B$5:$B$997))*('By region'!$M538=(C_A08a!$C$5:$C$997))*('By region'!$N538=(C_A08a!$D$5:$D$997))*(C_A08a!M$5:M$997)))+(SUM(($D$1=(C_A08a!$B$5:$B$997))*('By region'!$M538=(C_A08a!$C$5:$C$997))*('By region'!$N538=(C_A08a!$D$5:$D$997))*(C_A08a!M$5:M$997)))</f>
        <v>0</v>
      </c>
      <c r="M538" s="23" t="s">
        <v>169</v>
      </c>
      <c r="N538" s="23" t="s">
        <v>172</v>
      </c>
      <c r="O538" s="23"/>
    </row>
    <row r="539" spans="1:15" x14ac:dyDescent="0.2">
      <c r="B539" s="98" t="s">
        <v>185</v>
      </c>
      <c r="C539" s="219">
        <f t="array" ref="C539">(SUM(($B$1=(C_A08a!$B$5:$B$997))*('By region'!$M539=(C_A08a!$C$5:$C$997))*('By region'!$O539=(C_A08a!$D$5:$D$997))*(C_A08a!E$5:E$997)))+(SUM(($C$1=(C_A08a!$B$5:$B$997))*('By region'!$M539=(C_A08a!$C$5:$C$997))*('By region'!$O539=(C_A08a!$D$5:$D$997))*(C_A08a!E$5:E$997)))+(SUM(($D$1=(C_A08a!$B$5:$B$997))*('By region'!$M539=(C_A08a!$C$5:$C$997))*('By region'!$O539=(C_A08a!$D$5:$D$997))*(C_A08a!E$5:E$997)))+(SUM(($B$1=(C_A08a!$B$5:$B$997))*('By region'!$M539=(C_A08a!$C$5:$C$997))*('By region'!$N539=(C_A08a!$D$5:$D$997))*(C_A08a!E$5:E$997)))+(SUM(($C$1=(C_A08a!$B$5:$B$997))*('By region'!$M539=(C_A08a!$C$5:$C$997))*('By region'!$N539=(C_A08a!$D$5:$D$997))*(C_A08a!E$5:E$997)))+(SUM(($D$1=(C_A08a!$B$5:$B$997))*('By region'!$M539=(C_A08a!$C$5:$C$997))*('By region'!$N539=(C_A08a!$D$5:$D$997))*(C_A08a!E$5:E$997)))</f>
        <v>0</v>
      </c>
      <c r="D539" s="219">
        <f t="array" ref="D539">(SUM(($B$1=(C_A08a!$B$5:$B$997))*('By region'!$M539=(C_A08a!$C$5:$C$997))*('By region'!$O539=(C_A08a!$D$5:$D$997))*(C_A08a!F$5:F$997)))+(SUM(($C$1=(C_A08a!$B$5:$B$997))*('By region'!$M539=(C_A08a!$C$5:$C$997))*('By region'!$O539=(C_A08a!$D$5:$D$997))*(C_A08a!F$5:F$997)))+(SUM(($D$1=(C_A08a!$B$5:$B$997))*('By region'!$M539=(C_A08a!$C$5:$C$997))*('By region'!$O539=(C_A08a!$D$5:$D$997))*(C_A08a!F$5:F$997)))+(SUM(($B$1=(C_A08a!$B$5:$B$997))*('By region'!$M539=(C_A08a!$C$5:$C$997))*('By region'!$N539=(C_A08a!$D$5:$D$997))*(C_A08a!F$5:F$997)))+(SUM(($C$1=(C_A08a!$B$5:$B$997))*('By region'!$M539=(C_A08a!$C$5:$C$997))*('By region'!$N539=(C_A08a!$D$5:$D$997))*(C_A08a!F$5:F$997)))+(SUM(($D$1=(C_A08a!$B$5:$B$997))*('By region'!$M539=(C_A08a!$C$5:$C$997))*('By region'!$N539=(C_A08a!$D$5:$D$997))*(C_A08a!F$5:F$997)))</f>
        <v>0</v>
      </c>
      <c r="E539" s="219">
        <f t="array" ref="E539">(SUM(($B$1=(C_A08a!$B$5:$B$997))*('By region'!$M539=(C_A08a!$C$5:$C$997))*('By region'!$O539=(C_A08a!$D$5:$D$997))*(C_A08a!G$5:G$997)))+(SUM(($C$1=(C_A08a!$B$5:$B$997))*('By region'!$M539=(C_A08a!$C$5:$C$997))*('By region'!$O539=(C_A08a!$D$5:$D$997))*(C_A08a!G$5:G$997)))+(SUM(($D$1=(C_A08a!$B$5:$B$997))*('By region'!$M539=(C_A08a!$C$5:$C$997))*('By region'!$O539=(C_A08a!$D$5:$D$997))*(C_A08a!G$5:G$997)))+(SUM(($B$1=(C_A08a!$B$5:$B$997))*('By region'!$M539=(C_A08a!$C$5:$C$997))*('By region'!$N539=(C_A08a!$D$5:$D$997))*(C_A08a!G$5:G$997)))+(SUM(($C$1=(C_A08a!$B$5:$B$997))*('By region'!$M539=(C_A08a!$C$5:$C$997))*('By region'!$N539=(C_A08a!$D$5:$D$997))*(C_A08a!G$5:G$997)))+(SUM(($D$1=(C_A08a!$B$5:$B$997))*('By region'!$M539=(C_A08a!$C$5:$C$997))*('By region'!$N539=(C_A08a!$D$5:$D$997))*(C_A08a!G$5:G$997)))</f>
        <v>0</v>
      </c>
      <c r="F539" s="219">
        <f t="array" ref="F539">(SUM(($B$1=(C_A08a!$B$5:$B$997))*('By region'!$M539=(C_A08a!$C$5:$C$997))*('By region'!$O539=(C_A08a!$D$5:$D$997))*(C_A08a!H$5:H$997)))+(SUM(($C$1=(C_A08a!$B$5:$B$997))*('By region'!$M539=(C_A08a!$C$5:$C$997))*('By region'!$O539=(C_A08a!$D$5:$D$997))*(C_A08a!H$5:H$997)))+(SUM(($D$1=(C_A08a!$B$5:$B$997))*('By region'!$M539=(C_A08a!$C$5:$C$997))*('By region'!$O539=(C_A08a!$D$5:$D$997))*(C_A08a!H$5:H$997)))+(SUM(($B$1=(C_A08a!$B$5:$B$997))*('By region'!$M539=(C_A08a!$C$5:$C$997))*('By region'!$N539=(C_A08a!$D$5:$D$997))*(C_A08a!H$5:H$997)))+(SUM(($C$1=(C_A08a!$B$5:$B$997))*('By region'!$M539=(C_A08a!$C$5:$C$997))*('By region'!$N539=(C_A08a!$D$5:$D$997))*(C_A08a!H$5:H$997)))+(SUM(($D$1=(C_A08a!$B$5:$B$997))*('By region'!$M539=(C_A08a!$C$5:$C$997))*('By region'!$N539=(C_A08a!$D$5:$D$997))*(C_A08a!H$5:H$997)))</f>
        <v>0</v>
      </c>
      <c r="G539" s="219">
        <f t="array" ref="G539">(SUM(($B$1=(C_A08a!$B$5:$B$997))*('By region'!$M539=(C_A08a!$C$5:$C$997))*('By region'!$O539=(C_A08a!$D$5:$D$997))*(C_A08a!I$5:I$997)))+(SUM(($C$1=(C_A08a!$B$5:$B$997))*('By region'!$M539=(C_A08a!$C$5:$C$997))*('By region'!$O539=(C_A08a!$D$5:$D$997))*(C_A08a!I$5:I$997)))+(SUM(($D$1=(C_A08a!$B$5:$B$997))*('By region'!$M539=(C_A08a!$C$5:$C$997))*('By region'!$O539=(C_A08a!$D$5:$D$997))*(C_A08a!I$5:I$997)))+(SUM(($B$1=(C_A08a!$B$5:$B$997))*('By region'!$M539=(C_A08a!$C$5:$C$997))*('By region'!$N539=(C_A08a!$D$5:$D$997))*(C_A08a!I$5:I$997)))+(SUM(($C$1=(C_A08a!$B$5:$B$997))*('By region'!$M539=(C_A08a!$C$5:$C$997))*('By region'!$N539=(C_A08a!$D$5:$D$997))*(C_A08a!I$5:I$997)))+(SUM(($D$1=(C_A08a!$B$5:$B$997))*('By region'!$M539=(C_A08a!$C$5:$C$997))*('By region'!$N539=(C_A08a!$D$5:$D$997))*(C_A08a!I$5:I$997)))</f>
        <v>0</v>
      </c>
      <c r="H539" s="219">
        <f t="array" ref="H539">(SUM(($B$1=(C_A08a!$B$5:$B$997))*('By region'!$M539=(C_A08a!$C$5:$C$997))*('By region'!$O539=(C_A08a!$D$5:$D$997))*(C_A08a!J$5:J$997)))+(SUM(($C$1=(C_A08a!$B$5:$B$997))*('By region'!$M539=(C_A08a!$C$5:$C$997))*('By region'!$O539=(C_A08a!$D$5:$D$997))*(C_A08a!J$5:J$997)))+(SUM(($D$1=(C_A08a!$B$5:$B$997))*('By region'!$M539=(C_A08a!$C$5:$C$997))*('By region'!$O539=(C_A08a!$D$5:$D$997))*(C_A08a!J$5:J$997)))+(SUM(($B$1=(C_A08a!$B$5:$B$997))*('By region'!$M539=(C_A08a!$C$5:$C$997))*('By region'!$N539=(C_A08a!$D$5:$D$997))*(C_A08a!J$5:J$997)))+(SUM(($C$1=(C_A08a!$B$5:$B$997))*('By region'!$M539=(C_A08a!$C$5:$C$997))*('By region'!$N539=(C_A08a!$D$5:$D$997))*(C_A08a!J$5:J$997)))+(SUM(($D$1=(C_A08a!$B$5:$B$997))*('By region'!$M539=(C_A08a!$C$5:$C$997))*('By region'!$N539=(C_A08a!$D$5:$D$997))*(C_A08a!J$5:J$997)))</f>
        <v>0</v>
      </c>
      <c r="I539" s="219">
        <f t="array" ref="I539">(SUM(($B$1=(C_A08a!$B$5:$B$997))*('By region'!$M539=(C_A08a!$C$5:$C$997))*('By region'!$O539=(C_A08a!$D$5:$D$997))*(C_A08a!K$5:K$997)))+(SUM(($C$1=(C_A08a!$B$5:$B$997))*('By region'!$M539=(C_A08a!$C$5:$C$997))*('By region'!$O539=(C_A08a!$D$5:$D$997))*(C_A08a!K$5:K$997)))+(SUM(($D$1=(C_A08a!$B$5:$B$997))*('By region'!$M539=(C_A08a!$C$5:$C$997))*('By region'!$O539=(C_A08a!$D$5:$D$997))*(C_A08a!K$5:K$997)))+(SUM(($B$1=(C_A08a!$B$5:$B$997))*('By region'!$M539=(C_A08a!$C$5:$C$997))*('By region'!$N539=(C_A08a!$D$5:$D$997))*(C_A08a!K$5:K$997)))+(SUM(($C$1=(C_A08a!$B$5:$B$997))*('By region'!$M539=(C_A08a!$C$5:$C$997))*('By region'!$N539=(C_A08a!$D$5:$D$997))*(C_A08a!K$5:K$997)))+(SUM(($D$1=(C_A08a!$B$5:$B$997))*('By region'!$M539=(C_A08a!$C$5:$C$997))*('By region'!$N539=(C_A08a!$D$5:$D$997))*(C_A08a!K$5:K$997)))</f>
        <v>0</v>
      </c>
      <c r="J539" s="219">
        <f t="array" ref="J539">(SUM(($B$1=(C_A08a!$B$5:$B$997))*('By region'!$M539=(C_A08a!$C$5:$C$997))*('By region'!$O539=(C_A08a!$D$5:$D$997))*(C_A08a!L$5:L$997)))+(SUM(($C$1=(C_A08a!$B$5:$B$997))*('By region'!$M539=(C_A08a!$C$5:$C$997))*('By region'!$O539=(C_A08a!$D$5:$D$997))*(C_A08a!L$5:L$997)))+(SUM(($D$1=(C_A08a!$B$5:$B$997))*('By region'!$M539=(C_A08a!$C$5:$C$997))*('By region'!$O539=(C_A08a!$D$5:$D$997))*(C_A08a!L$5:L$997)))+(SUM(($B$1=(C_A08a!$B$5:$B$997))*('By region'!$M539=(C_A08a!$C$5:$C$997))*('By region'!$N539=(C_A08a!$D$5:$D$997))*(C_A08a!L$5:L$997)))+(SUM(($C$1=(C_A08a!$B$5:$B$997))*('By region'!$M539=(C_A08a!$C$5:$C$997))*('By region'!$N539=(C_A08a!$D$5:$D$997))*(C_A08a!L$5:L$997)))+(SUM(($D$1=(C_A08a!$B$5:$B$997))*('By region'!$M539=(C_A08a!$C$5:$C$997))*('By region'!$N539=(C_A08a!$D$5:$D$997))*(C_A08a!L$5:L$997)))</f>
        <v>0</v>
      </c>
      <c r="K539" s="219">
        <f t="array" ref="K539">(SUM(($B$1=(C_A08a!$B$5:$B$997))*('By region'!$M539=(C_A08a!$C$5:$C$997))*('By region'!$O539=(C_A08a!$D$5:$D$997))*(C_A08a!M$5:M$997)))+(SUM(($C$1=(C_A08a!$B$5:$B$997))*('By region'!$M539=(C_A08a!$C$5:$C$997))*('By region'!$O539=(C_A08a!$D$5:$D$997))*(C_A08a!M$5:M$997)))+(SUM(($D$1=(C_A08a!$B$5:$B$997))*('By region'!$M539=(C_A08a!$C$5:$C$997))*('By region'!$O539=(C_A08a!$D$5:$D$997))*(C_A08a!M$5:M$997)))+(SUM(($B$1=(C_A08a!$B$5:$B$997))*('By region'!$M539=(C_A08a!$C$5:$C$997))*('By region'!$N539=(C_A08a!$D$5:$D$997))*(C_A08a!M$5:M$997)))+(SUM(($C$1=(C_A08a!$B$5:$B$997))*('By region'!$M539=(C_A08a!$C$5:$C$997))*('By region'!$N539=(C_A08a!$D$5:$D$997))*(C_A08a!M$5:M$997)))+(SUM(($D$1=(C_A08a!$B$5:$B$997))*('By region'!$M539=(C_A08a!$C$5:$C$997))*('By region'!$N539=(C_A08a!$D$5:$D$997))*(C_A08a!M$5:M$997)))</f>
        <v>0</v>
      </c>
      <c r="M539" s="21" t="s">
        <v>170</v>
      </c>
      <c r="N539" s="21" t="s">
        <v>172</v>
      </c>
    </row>
    <row r="540" spans="1:15" s="18" customFormat="1" x14ac:dyDescent="0.2">
      <c r="B540" s="166" t="s">
        <v>234</v>
      </c>
      <c r="C540" s="147">
        <f t="array" ref="C540">(SUM(($B$1=(C_A08a!$B$5:$B$997))*('By region'!$M540=(C_A08a!$C$5:$C$997))*('By region'!$O540=(C_A08a!$D$5:$D$997))*(C_A08a!E$5:E$997)))+(SUM(($C$1=(C_A08a!$B$5:$B$997))*('By region'!$M540=(C_A08a!$C$5:$C$997))*('By region'!$O540=(C_A08a!$D$5:$D$997))*(C_A08a!E$5:E$997)))+(SUM(($D$1=(C_A08a!$B$5:$B$997))*('By region'!$M540=(C_A08a!$C$5:$C$997))*('By region'!$O540=(C_A08a!$D$5:$D$997))*(C_A08a!E$5:E$997)))+(SUM(($B$1=(C_A08a!$B$5:$B$997))*('By region'!$M540=(C_A08a!$C$5:$C$997))*('By region'!$N540=(C_A08a!$D$5:$D$997))*(C_A08a!E$5:E$997)))+(SUM(($C$1=(C_A08a!$B$5:$B$997))*('By region'!$M540=(C_A08a!$C$5:$C$997))*('By region'!$N540=(C_A08a!$D$5:$D$997))*(C_A08a!E$5:E$997)))+(SUM(($D$1=(C_A08a!$B$5:$B$997))*('By region'!$M540=(C_A08a!$C$5:$C$997))*('By region'!$N540=(C_A08a!$D$5:$D$997))*(C_A08a!E$5:E$997)))</f>
        <v>14.174085325183</v>
      </c>
      <c r="D540" s="147">
        <f t="array" ref="D540">(SUM(($B$1=(C_A08a!$B$5:$B$997))*('By region'!$M540=(C_A08a!$C$5:$C$997))*('By region'!$O540=(C_A08a!$D$5:$D$997))*(C_A08a!F$5:F$997)))+(SUM(($C$1=(C_A08a!$B$5:$B$997))*('By region'!$M540=(C_A08a!$C$5:$C$997))*('By region'!$O540=(C_A08a!$D$5:$D$997))*(C_A08a!F$5:F$997)))+(SUM(($D$1=(C_A08a!$B$5:$B$997))*('By region'!$M540=(C_A08a!$C$5:$C$997))*('By region'!$O540=(C_A08a!$D$5:$D$997))*(C_A08a!F$5:F$997)))+(SUM(($B$1=(C_A08a!$B$5:$B$997))*('By region'!$M540=(C_A08a!$C$5:$C$997))*('By region'!$N540=(C_A08a!$D$5:$D$997))*(C_A08a!F$5:F$997)))+(SUM(($C$1=(C_A08a!$B$5:$B$997))*('By region'!$M540=(C_A08a!$C$5:$C$997))*('By region'!$N540=(C_A08a!$D$5:$D$997))*(C_A08a!F$5:F$997)))+(SUM(($D$1=(C_A08a!$B$5:$B$997))*('By region'!$M540=(C_A08a!$C$5:$C$997))*('By region'!$N540=(C_A08a!$D$5:$D$997))*(C_A08a!F$5:F$997)))</f>
        <v>15.351088542074001</v>
      </c>
      <c r="E540" s="147">
        <f t="array" ref="E540">(SUM(($B$1=(C_A08a!$B$5:$B$997))*('By region'!$M540=(C_A08a!$C$5:$C$997))*('By region'!$O540=(C_A08a!$D$5:$D$997))*(C_A08a!G$5:G$997)))+(SUM(($C$1=(C_A08a!$B$5:$B$997))*('By region'!$M540=(C_A08a!$C$5:$C$997))*('By region'!$O540=(C_A08a!$D$5:$D$997))*(C_A08a!G$5:G$997)))+(SUM(($D$1=(C_A08a!$B$5:$B$997))*('By region'!$M540=(C_A08a!$C$5:$C$997))*('By region'!$O540=(C_A08a!$D$5:$D$997))*(C_A08a!G$5:G$997)))+(SUM(($B$1=(C_A08a!$B$5:$B$997))*('By region'!$M540=(C_A08a!$C$5:$C$997))*('By region'!$N540=(C_A08a!$D$5:$D$997))*(C_A08a!G$5:G$997)))+(SUM(($C$1=(C_A08a!$B$5:$B$997))*('By region'!$M540=(C_A08a!$C$5:$C$997))*('By region'!$N540=(C_A08a!$D$5:$D$997))*(C_A08a!G$5:G$997)))+(SUM(($D$1=(C_A08a!$B$5:$B$997))*('By region'!$M540=(C_A08a!$C$5:$C$997))*('By region'!$N540=(C_A08a!$D$5:$D$997))*(C_A08a!G$5:G$997)))</f>
        <v>16.742239332730001</v>
      </c>
      <c r="F540" s="147">
        <f t="array" ref="F540">(SUM(($B$1=(C_A08a!$B$5:$B$997))*('By region'!$M540=(C_A08a!$C$5:$C$997))*('By region'!$O540=(C_A08a!$D$5:$D$997))*(C_A08a!H$5:H$997)))+(SUM(($C$1=(C_A08a!$B$5:$B$997))*('By region'!$M540=(C_A08a!$C$5:$C$997))*('By region'!$O540=(C_A08a!$D$5:$D$997))*(C_A08a!H$5:H$997)))+(SUM(($D$1=(C_A08a!$B$5:$B$997))*('By region'!$M540=(C_A08a!$C$5:$C$997))*('By region'!$O540=(C_A08a!$D$5:$D$997))*(C_A08a!H$5:H$997)))+(SUM(($B$1=(C_A08a!$B$5:$B$997))*('By region'!$M540=(C_A08a!$C$5:$C$997))*('By region'!$N540=(C_A08a!$D$5:$D$997))*(C_A08a!H$5:H$997)))+(SUM(($C$1=(C_A08a!$B$5:$B$997))*('By region'!$M540=(C_A08a!$C$5:$C$997))*('By region'!$N540=(C_A08a!$D$5:$D$997))*(C_A08a!H$5:H$997)))+(SUM(($D$1=(C_A08a!$B$5:$B$997))*('By region'!$M540=(C_A08a!$C$5:$C$997))*('By region'!$N540=(C_A08a!$D$5:$D$997))*(C_A08a!H$5:H$997)))</f>
        <v>17.825712515115999</v>
      </c>
      <c r="G540" s="147">
        <f t="array" ref="G540">(SUM(($B$1=(C_A08a!$B$5:$B$997))*('By region'!$M540=(C_A08a!$C$5:$C$997))*('By region'!$O540=(C_A08a!$D$5:$D$997))*(C_A08a!I$5:I$997)))+(SUM(($C$1=(C_A08a!$B$5:$B$997))*('By region'!$M540=(C_A08a!$C$5:$C$997))*('By region'!$O540=(C_A08a!$D$5:$D$997))*(C_A08a!I$5:I$997)))+(SUM(($D$1=(C_A08a!$B$5:$B$997))*('By region'!$M540=(C_A08a!$C$5:$C$997))*('By region'!$O540=(C_A08a!$D$5:$D$997))*(C_A08a!I$5:I$997)))+(SUM(($B$1=(C_A08a!$B$5:$B$997))*('By region'!$M540=(C_A08a!$C$5:$C$997))*('By region'!$N540=(C_A08a!$D$5:$D$997))*(C_A08a!I$5:I$997)))+(SUM(($C$1=(C_A08a!$B$5:$B$997))*('By region'!$M540=(C_A08a!$C$5:$C$997))*('By region'!$N540=(C_A08a!$D$5:$D$997))*(C_A08a!I$5:I$997)))+(SUM(($D$1=(C_A08a!$B$5:$B$997))*('By region'!$M540=(C_A08a!$C$5:$C$997))*('By region'!$N540=(C_A08a!$D$5:$D$997))*(C_A08a!I$5:I$997)))</f>
        <v>8.8359368554909992</v>
      </c>
      <c r="H540" s="147">
        <f t="array" ref="H540">(SUM(($B$1=(C_A08a!$B$5:$B$997))*('By region'!$M540=(C_A08a!$C$5:$C$997))*('By region'!$O540=(C_A08a!$D$5:$D$997))*(C_A08a!J$5:J$997)))+(SUM(($C$1=(C_A08a!$B$5:$B$997))*('By region'!$M540=(C_A08a!$C$5:$C$997))*('By region'!$O540=(C_A08a!$D$5:$D$997))*(C_A08a!J$5:J$997)))+(SUM(($D$1=(C_A08a!$B$5:$B$997))*('By region'!$M540=(C_A08a!$C$5:$C$997))*('By region'!$O540=(C_A08a!$D$5:$D$997))*(C_A08a!J$5:J$997)))+(SUM(($B$1=(C_A08a!$B$5:$B$997))*('By region'!$M540=(C_A08a!$C$5:$C$997))*('By region'!$N540=(C_A08a!$D$5:$D$997))*(C_A08a!J$5:J$997)))+(SUM(($C$1=(C_A08a!$B$5:$B$997))*('By region'!$M540=(C_A08a!$C$5:$C$997))*('By region'!$N540=(C_A08a!$D$5:$D$997))*(C_A08a!J$5:J$997)))+(SUM(($D$1=(C_A08a!$B$5:$B$997))*('By region'!$M540=(C_A08a!$C$5:$C$997))*('By region'!$N540=(C_A08a!$D$5:$D$997))*(C_A08a!J$5:J$997)))</f>
        <v>0</v>
      </c>
      <c r="I540" s="147">
        <f t="array" ref="I540">(SUM(($B$1=(C_A08a!$B$5:$B$997))*('By region'!$M540=(C_A08a!$C$5:$C$997))*('By region'!$O540=(C_A08a!$D$5:$D$997))*(C_A08a!K$5:K$997)))+(SUM(($C$1=(C_A08a!$B$5:$B$997))*('By region'!$M540=(C_A08a!$C$5:$C$997))*('By region'!$O540=(C_A08a!$D$5:$D$997))*(C_A08a!K$5:K$997)))+(SUM(($D$1=(C_A08a!$B$5:$B$997))*('By region'!$M540=(C_A08a!$C$5:$C$997))*('By region'!$O540=(C_A08a!$D$5:$D$997))*(C_A08a!K$5:K$997)))+(SUM(($B$1=(C_A08a!$B$5:$B$997))*('By region'!$M540=(C_A08a!$C$5:$C$997))*('By region'!$N540=(C_A08a!$D$5:$D$997))*(C_A08a!K$5:K$997)))+(SUM(($C$1=(C_A08a!$B$5:$B$997))*('By region'!$M540=(C_A08a!$C$5:$C$997))*('By region'!$N540=(C_A08a!$D$5:$D$997))*(C_A08a!K$5:K$997)))+(SUM(($D$1=(C_A08a!$B$5:$B$997))*('By region'!$M540=(C_A08a!$C$5:$C$997))*('By region'!$N540=(C_A08a!$D$5:$D$997))*(C_A08a!K$5:K$997)))</f>
        <v>0</v>
      </c>
      <c r="J540" s="147">
        <f t="array" ref="J540">(SUM(($B$1=(C_A08a!$B$5:$B$997))*('By region'!$M540=(C_A08a!$C$5:$C$997))*('By region'!$O540=(C_A08a!$D$5:$D$997))*(C_A08a!L$5:L$997)))+(SUM(($C$1=(C_A08a!$B$5:$B$997))*('By region'!$M540=(C_A08a!$C$5:$C$997))*('By region'!$O540=(C_A08a!$D$5:$D$997))*(C_A08a!L$5:L$997)))+(SUM(($D$1=(C_A08a!$B$5:$B$997))*('By region'!$M540=(C_A08a!$C$5:$C$997))*('By region'!$O540=(C_A08a!$D$5:$D$997))*(C_A08a!L$5:L$997)))+(SUM(($B$1=(C_A08a!$B$5:$B$997))*('By region'!$M540=(C_A08a!$C$5:$C$997))*('By region'!$N540=(C_A08a!$D$5:$D$997))*(C_A08a!L$5:L$997)))+(SUM(($C$1=(C_A08a!$B$5:$B$997))*('By region'!$M540=(C_A08a!$C$5:$C$997))*('By region'!$N540=(C_A08a!$D$5:$D$997))*(C_A08a!L$5:L$997)))+(SUM(($D$1=(C_A08a!$B$5:$B$997))*('By region'!$M540=(C_A08a!$C$5:$C$997))*('By region'!$N540=(C_A08a!$D$5:$D$997))*(C_A08a!L$5:L$997)))</f>
        <v>0</v>
      </c>
      <c r="K540" s="147">
        <f t="array" ref="K540">(SUM(($B$1=(C_A08a!$B$5:$B$997))*('By region'!$M540=(C_A08a!$C$5:$C$997))*('By region'!$O540=(C_A08a!$D$5:$D$997))*(C_A08a!M$5:M$997)))+(SUM(($C$1=(C_A08a!$B$5:$B$997))*('By region'!$M540=(C_A08a!$C$5:$C$997))*('By region'!$O540=(C_A08a!$D$5:$D$997))*(C_A08a!M$5:M$997)))+(SUM(($D$1=(C_A08a!$B$5:$B$997))*('By region'!$M540=(C_A08a!$C$5:$C$997))*('By region'!$O540=(C_A08a!$D$5:$D$997))*(C_A08a!M$5:M$997)))+(SUM(($B$1=(C_A08a!$B$5:$B$997))*('By region'!$M540=(C_A08a!$C$5:$C$997))*('By region'!$N540=(C_A08a!$D$5:$D$997))*(C_A08a!M$5:M$997)))+(SUM(($C$1=(C_A08a!$B$5:$B$997))*('By region'!$M540=(C_A08a!$C$5:$C$997))*('By region'!$N540=(C_A08a!$D$5:$D$997))*(C_A08a!M$5:M$997)))+(SUM(($D$1=(C_A08a!$B$5:$B$997))*('By region'!$M540=(C_A08a!$C$5:$C$997))*('By region'!$N540=(C_A08a!$D$5:$D$997))*(C_A08a!M$5:M$997)))</f>
        <v>0</v>
      </c>
      <c r="M540" s="23" t="s">
        <v>171</v>
      </c>
      <c r="N540" s="23" t="s">
        <v>172</v>
      </c>
      <c r="O540" s="23"/>
    </row>
    <row r="541" spans="1:15" ht="16" thickBot="1" x14ac:dyDescent="0.25">
      <c r="B541" s="141" t="s">
        <v>186</v>
      </c>
      <c r="C541" s="149">
        <f t="array" ref="C541">(SUM(($B$1=(C_A08a!$B$5:$B$997))*('By region'!$M541=(C_A08a!$C$5:$C$997))*('By region'!$O541=(C_A08a!$D$5:$D$997))*(C_A08a!E$5:E$997)))+(SUM(($C$1=(C_A08a!$B$5:$B$997))*('By region'!$M541=(C_A08a!$C$5:$C$997))*('By region'!$O541=(C_A08a!$D$5:$D$997))*(C_A08a!E$5:E$997)))+(SUM(($D$1=(C_A08a!$B$5:$B$997))*('By region'!$M541=(C_A08a!$C$5:$C$997))*('By region'!$O541=(C_A08a!$D$5:$D$997))*(C_A08a!E$5:E$997)))+(SUM(($B$1=(C_A08a!$B$5:$B$997))*('By region'!$M541=(C_A08a!$C$5:$C$997))*('By region'!$N541=(C_A08a!$D$5:$D$997))*(C_A08a!E$5:E$997)))+(SUM(($C$1=(C_A08a!$B$5:$B$997))*('By region'!$M541=(C_A08a!$C$5:$C$997))*('By region'!$N541=(C_A08a!$D$5:$D$997))*(C_A08a!E$5:E$997)))+(SUM(($D$1=(C_A08a!$B$5:$B$997))*('By region'!$M541=(C_A08a!$C$5:$C$997))*('By region'!$N541=(C_A08a!$D$5:$D$997))*(C_A08a!E$5:E$997)))</f>
        <v>0</v>
      </c>
      <c r="D541" s="149">
        <f t="array" ref="D541">(SUM(($B$1=(C_A08a!$B$5:$B$997))*('By region'!$M541=(C_A08a!$C$5:$C$997))*('By region'!$O541=(C_A08a!$D$5:$D$997))*(C_A08a!F$5:F$997)))+(SUM(($C$1=(C_A08a!$B$5:$B$997))*('By region'!$M541=(C_A08a!$C$5:$C$997))*('By region'!$O541=(C_A08a!$D$5:$D$997))*(C_A08a!F$5:F$997)))+(SUM(($D$1=(C_A08a!$B$5:$B$997))*('By region'!$M541=(C_A08a!$C$5:$C$997))*('By region'!$O541=(C_A08a!$D$5:$D$997))*(C_A08a!F$5:F$997)))+(SUM(($B$1=(C_A08a!$B$5:$B$997))*('By region'!$M541=(C_A08a!$C$5:$C$997))*('By region'!$N541=(C_A08a!$D$5:$D$997))*(C_A08a!F$5:F$997)))+(SUM(($C$1=(C_A08a!$B$5:$B$997))*('By region'!$M541=(C_A08a!$C$5:$C$997))*('By region'!$N541=(C_A08a!$D$5:$D$997))*(C_A08a!F$5:F$997)))+(SUM(($D$1=(C_A08a!$B$5:$B$997))*('By region'!$M541=(C_A08a!$C$5:$C$997))*('By region'!$N541=(C_A08a!$D$5:$D$997))*(C_A08a!F$5:F$997)))</f>
        <v>0</v>
      </c>
      <c r="E541" s="149">
        <f t="array" ref="E541">(SUM(($B$1=(C_A08a!$B$5:$B$997))*('By region'!$M541=(C_A08a!$C$5:$C$997))*('By region'!$O541=(C_A08a!$D$5:$D$997))*(C_A08a!G$5:G$997)))+(SUM(($C$1=(C_A08a!$B$5:$B$997))*('By region'!$M541=(C_A08a!$C$5:$C$997))*('By region'!$O541=(C_A08a!$D$5:$D$997))*(C_A08a!G$5:G$997)))+(SUM(($D$1=(C_A08a!$B$5:$B$997))*('By region'!$M541=(C_A08a!$C$5:$C$997))*('By region'!$O541=(C_A08a!$D$5:$D$997))*(C_A08a!G$5:G$997)))+(SUM(($B$1=(C_A08a!$B$5:$B$997))*('By region'!$M541=(C_A08a!$C$5:$C$997))*('By region'!$N541=(C_A08a!$D$5:$D$997))*(C_A08a!G$5:G$997)))+(SUM(($C$1=(C_A08a!$B$5:$B$997))*('By region'!$M541=(C_A08a!$C$5:$C$997))*('By region'!$N541=(C_A08a!$D$5:$D$997))*(C_A08a!G$5:G$997)))+(SUM(($D$1=(C_A08a!$B$5:$B$997))*('By region'!$M541=(C_A08a!$C$5:$C$997))*('By region'!$N541=(C_A08a!$D$5:$D$997))*(C_A08a!G$5:G$997)))</f>
        <v>0</v>
      </c>
      <c r="F541" s="149">
        <f t="array" ref="F541">(SUM(($B$1=(C_A08a!$B$5:$B$997))*('By region'!$M541=(C_A08a!$C$5:$C$997))*('By region'!$O541=(C_A08a!$D$5:$D$997))*(C_A08a!H$5:H$997)))+(SUM(($C$1=(C_A08a!$B$5:$B$997))*('By region'!$M541=(C_A08a!$C$5:$C$997))*('By region'!$O541=(C_A08a!$D$5:$D$997))*(C_A08a!H$5:H$997)))+(SUM(($D$1=(C_A08a!$B$5:$B$997))*('By region'!$M541=(C_A08a!$C$5:$C$997))*('By region'!$O541=(C_A08a!$D$5:$D$997))*(C_A08a!H$5:H$997)))+(SUM(($B$1=(C_A08a!$B$5:$B$997))*('By region'!$M541=(C_A08a!$C$5:$C$997))*('By region'!$N541=(C_A08a!$D$5:$D$997))*(C_A08a!H$5:H$997)))+(SUM(($C$1=(C_A08a!$B$5:$B$997))*('By region'!$M541=(C_A08a!$C$5:$C$997))*('By region'!$N541=(C_A08a!$D$5:$D$997))*(C_A08a!H$5:H$997)))+(SUM(($D$1=(C_A08a!$B$5:$B$997))*('By region'!$M541=(C_A08a!$C$5:$C$997))*('By region'!$N541=(C_A08a!$D$5:$D$997))*(C_A08a!H$5:H$997)))</f>
        <v>0</v>
      </c>
      <c r="G541" s="149">
        <f t="array" ref="G541">(SUM(($B$1=(C_A08a!$B$5:$B$997))*('By region'!$M541=(C_A08a!$C$5:$C$997))*('By region'!$O541=(C_A08a!$D$5:$D$997))*(C_A08a!I$5:I$997)))+(SUM(($C$1=(C_A08a!$B$5:$B$997))*('By region'!$M541=(C_A08a!$C$5:$C$997))*('By region'!$O541=(C_A08a!$D$5:$D$997))*(C_A08a!I$5:I$997)))+(SUM(($D$1=(C_A08a!$B$5:$B$997))*('By region'!$M541=(C_A08a!$C$5:$C$997))*('By region'!$O541=(C_A08a!$D$5:$D$997))*(C_A08a!I$5:I$997)))+(SUM(($B$1=(C_A08a!$B$5:$B$997))*('By region'!$M541=(C_A08a!$C$5:$C$997))*('By region'!$N541=(C_A08a!$D$5:$D$997))*(C_A08a!I$5:I$997)))+(SUM(($C$1=(C_A08a!$B$5:$B$997))*('By region'!$M541=(C_A08a!$C$5:$C$997))*('By region'!$N541=(C_A08a!$D$5:$D$997))*(C_A08a!I$5:I$997)))+(SUM(($D$1=(C_A08a!$B$5:$B$997))*('By region'!$M541=(C_A08a!$C$5:$C$997))*('By region'!$N541=(C_A08a!$D$5:$D$997))*(C_A08a!I$5:I$997)))</f>
        <v>9.936477777736</v>
      </c>
      <c r="H541" s="149">
        <f t="array" ref="H541">(SUM(($B$1=(C_A08a!$B$5:$B$997))*('By region'!$M541=(C_A08a!$C$5:$C$997))*('By region'!$O541=(C_A08a!$D$5:$D$997))*(C_A08a!J$5:J$997)))+(SUM(($C$1=(C_A08a!$B$5:$B$997))*('By region'!$M541=(C_A08a!$C$5:$C$997))*('By region'!$O541=(C_A08a!$D$5:$D$997))*(C_A08a!J$5:J$997)))+(SUM(($D$1=(C_A08a!$B$5:$B$997))*('By region'!$M541=(C_A08a!$C$5:$C$997))*('By region'!$O541=(C_A08a!$D$5:$D$997))*(C_A08a!J$5:J$997)))+(SUM(($B$1=(C_A08a!$B$5:$B$997))*('By region'!$M541=(C_A08a!$C$5:$C$997))*('By region'!$N541=(C_A08a!$D$5:$D$997))*(C_A08a!J$5:J$997)))+(SUM(($C$1=(C_A08a!$B$5:$B$997))*('By region'!$M541=(C_A08a!$C$5:$C$997))*('By region'!$N541=(C_A08a!$D$5:$D$997))*(C_A08a!J$5:J$997)))+(SUM(($D$1=(C_A08a!$B$5:$B$997))*('By region'!$M541=(C_A08a!$C$5:$C$997))*('By region'!$N541=(C_A08a!$D$5:$D$997))*(C_A08a!J$5:J$997)))</f>
        <v>19.933725619985001</v>
      </c>
      <c r="I541" s="149">
        <f t="array" ref="I541">(SUM(($B$1=(C_A08a!$B$5:$B$997))*('By region'!$M541=(C_A08a!$C$5:$C$997))*('By region'!$O541=(C_A08a!$D$5:$D$997))*(C_A08a!K$5:K$997)))+(SUM(($C$1=(C_A08a!$B$5:$B$997))*('By region'!$M541=(C_A08a!$C$5:$C$997))*('By region'!$O541=(C_A08a!$D$5:$D$997))*(C_A08a!K$5:K$997)))+(SUM(($D$1=(C_A08a!$B$5:$B$997))*('By region'!$M541=(C_A08a!$C$5:$C$997))*('By region'!$O541=(C_A08a!$D$5:$D$997))*(C_A08a!K$5:K$997)))+(SUM(($B$1=(C_A08a!$B$5:$B$997))*('By region'!$M541=(C_A08a!$C$5:$C$997))*('By region'!$N541=(C_A08a!$D$5:$D$997))*(C_A08a!K$5:K$997)))+(SUM(($C$1=(C_A08a!$B$5:$B$997))*('By region'!$M541=(C_A08a!$C$5:$C$997))*('By region'!$N541=(C_A08a!$D$5:$D$997))*(C_A08a!K$5:K$997)))+(SUM(($D$1=(C_A08a!$B$5:$B$997))*('By region'!$M541=(C_A08a!$C$5:$C$997))*('By region'!$N541=(C_A08a!$D$5:$D$997))*(C_A08a!K$5:K$997)))</f>
        <v>21.161765125555</v>
      </c>
      <c r="J541" s="149">
        <f t="array" ref="J541">(SUM(($B$1=(C_A08a!$B$5:$B$997))*('By region'!$M541=(C_A08a!$C$5:$C$997))*('By region'!$O541=(C_A08a!$D$5:$D$997))*(C_A08a!L$5:L$997)))+(SUM(($C$1=(C_A08a!$B$5:$B$997))*('By region'!$M541=(C_A08a!$C$5:$C$997))*('By region'!$O541=(C_A08a!$D$5:$D$997))*(C_A08a!L$5:L$997)))+(SUM(($D$1=(C_A08a!$B$5:$B$997))*('By region'!$M541=(C_A08a!$C$5:$C$997))*('By region'!$O541=(C_A08a!$D$5:$D$997))*(C_A08a!L$5:L$997)))+(SUM(($B$1=(C_A08a!$B$5:$B$997))*('By region'!$M541=(C_A08a!$C$5:$C$997))*('By region'!$N541=(C_A08a!$D$5:$D$997))*(C_A08a!L$5:L$997)))+(SUM(($C$1=(C_A08a!$B$5:$B$997))*('By region'!$M541=(C_A08a!$C$5:$C$997))*('By region'!$N541=(C_A08a!$D$5:$D$997))*(C_A08a!L$5:L$997)))+(SUM(($D$1=(C_A08a!$B$5:$B$997))*('By region'!$M541=(C_A08a!$C$5:$C$997))*('By region'!$N541=(C_A08a!$D$5:$D$997))*(C_A08a!L$5:L$997)))</f>
        <v>22.574728476349001</v>
      </c>
      <c r="K541" s="149">
        <f t="array" ref="K541">(SUM(($B$1=(C_A08a!$B$5:$B$997))*('By region'!$M541=(C_A08a!$C$5:$C$997))*('By region'!$O541=(C_A08a!$D$5:$D$997))*(C_A08a!M$5:M$997)))+(SUM(($C$1=(C_A08a!$B$5:$B$997))*('By region'!$M541=(C_A08a!$C$5:$C$997))*('By region'!$O541=(C_A08a!$D$5:$D$997))*(C_A08a!M$5:M$997)))+(SUM(($D$1=(C_A08a!$B$5:$B$997))*('By region'!$M541=(C_A08a!$C$5:$C$997))*('By region'!$O541=(C_A08a!$D$5:$D$997))*(C_A08a!M$5:M$997)))+(SUM(($B$1=(C_A08a!$B$5:$B$997))*('By region'!$M541=(C_A08a!$C$5:$C$997))*('By region'!$N541=(C_A08a!$D$5:$D$997))*(C_A08a!M$5:M$997)))+(SUM(($C$1=(C_A08a!$B$5:$B$997))*('By region'!$M541=(C_A08a!$C$5:$C$997))*('By region'!$N541=(C_A08a!$D$5:$D$997))*(C_A08a!M$5:M$997)))+(SUM(($D$1=(C_A08a!$B$5:$B$997))*('By region'!$M541=(C_A08a!$C$5:$C$997))*('By region'!$N541=(C_A08a!$D$5:$D$997))*(C_A08a!M$5:M$997)))</f>
        <v>24.076792886082998</v>
      </c>
      <c r="M541" s="21" t="s">
        <v>178</v>
      </c>
      <c r="N541" s="21" t="s">
        <v>172</v>
      </c>
    </row>
    <row r="542" spans="1:15" ht="17" thickTop="1" thickBot="1" x14ac:dyDescent="0.25">
      <c r="B542" s="142" t="s">
        <v>10</v>
      </c>
      <c r="C542" s="151">
        <f t="shared" ref="C542:K542" si="52">SUM(C534:C541)</f>
        <v>14.669295514138</v>
      </c>
      <c r="D542" s="151">
        <f t="shared" si="52"/>
        <v>15.681228668044001</v>
      </c>
      <c r="E542" s="151">
        <f t="shared" si="52"/>
        <v>16.907309395715</v>
      </c>
      <c r="F542" s="151">
        <f t="shared" si="52"/>
        <v>17.825712515115999</v>
      </c>
      <c r="G542" s="151">
        <f t="shared" si="52"/>
        <v>18.772414633227001</v>
      </c>
      <c r="H542" s="151">
        <f t="shared" si="52"/>
        <v>19.933725619985001</v>
      </c>
      <c r="I542" s="151">
        <f t="shared" si="52"/>
        <v>21.161765125555</v>
      </c>
      <c r="J542" s="151">
        <f t="shared" si="52"/>
        <v>22.574728476349001</v>
      </c>
      <c r="K542" s="151">
        <f t="shared" si="52"/>
        <v>24.076792886082998</v>
      </c>
    </row>
    <row r="543" spans="1:15" s="18" customFormat="1" ht="16" thickTop="1" x14ac:dyDescent="0.2">
      <c r="B543" s="143"/>
      <c r="C543" s="144"/>
      <c r="D543" s="144"/>
      <c r="E543" s="144"/>
      <c r="F543" s="144"/>
      <c r="G543" s="144"/>
      <c r="H543" s="144"/>
      <c r="I543" s="144"/>
      <c r="J543" s="144"/>
      <c r="M543" s="23"/>
      <c r="N543" s="23"/>
      <c r="O543" s="23"/>
    </row>
    <row r="544" spans="1:15" s="18" customFormat="1" x14ac:dyDescent="0.2">
      <c r="A544" s="2" t="s">
        <v>516</v>
      </c>
      <c r="B544" s="276" t="s">
        <v>442</v>
      </c>
      <c r="C544" s="144"/>
      <c r="D544" s="144"/>
      <c r="E544" s="144"/>
      <c r="F544" s="144"/>
      <c r="G544" s="144"/>
      <c r="H544" s="144"/>
      <c r="I544" s="144"/>
      <c r="J544" s="144"/>
      <c r="M544" s="23"/>
      <c r="N544" s="23"/>
      <c r="O544" s="23"/>
    </row>
    <row r="545" spans="1:15" s="18" customFormat="1" x14ac:dyDescent="0.2">
      <c r="B545" s="28" t="s">
        <v>43</v>
      </c>
      <c r="C545" s="144"/>
      <c r="D545" s="144"/>
      <c r="E545" s="144"/>
      <c r="F545" s="144"/>
      <c r="G545" s="144"/>
      <c r="H545" s="144"/>
      <c r="I545" s="144"/>
      <c r="J545" s="144"/>
      <c r="M545" s="23"/>
      <c r="N545" s="23"/>
      <c r="O545" s="23"/>
    </row>
    <row r="546" spans="1:15" s="18" customFormat="1" x14ac:dyDescent="0.2">
      <c r="C546" s="27"/>
      <c r="D546" s="27"/>
      <c r="E546" s="27"/>
      <c r="F546" s="27"/>
      <c r="G546" s="27"/>
      <c r="H546" s="27"/>
      <c r="I546" s="27"/>
      <c r="L546" s="23"/>
      <c r="M546" s="23"/>
      <c r="N546" s="23"/>
      <c r="O546" s="23"/>
    </row>
    <row r="547" spans="1:15" s="18" customFormat="1" x14ac:dyDescent="0.2">
      <c r="B547" s="76"/>
      <c r="C547" s="263">
        <v>2010</v>
      </c>
      <c r="D547" s="263">
        <v>2015</v>
      </c>
      <c r="E547" s="263">
        <v>2020</v>
      </c>
      <c r="F547" s="263">
        <v>2025</v>
      </c>
      <c r="G547" s="263">
        <v>2030</v>
      </c>
      <c r="H547" s="263">
        <v>2035</v>
      </c>
      <c r="I547" s="263">
        <v>2040</v>
      </c>
      <c r="J547" s="263">
        <v>2045</v>
      </c>
      <c r="K547" s="263">
        <v>2050</v>
      </c>
      <c r="L547" s="23"/>
      <c r="M547" s="23"/>
      <c r="N547" s="23"/>
      <c r="O547" s="23"/>
    </row>
    <row r="548" spans="1:15" s="18" customFormat="1" x14ac:dyDescent="0.2">
      <c r="B548" s="71" t="s">
        <v>162</v>
      </c>
      <c r="C548" s="132"/>
      <c r="D548" s="132"/>
      <c r="E548" s="132"/>
      <c r="F548" s="132"/>
      <c r="G548" s="132"/>
      <c r="H548" s="132"/>
      <c r="I548" s="132"/>
      <c r="J548" s="132"/>
      <c r="K548" s="132"/>
      <c r="L548" s="23"/>
      <c r="M548" s="23"/>
      <c r="N548" s="23"/>
      <c r="O548" s="23"/>
    </row>
    <row r="549" spans="1:15" s="18" customFormat="1" x14ac:dyDescent="0.2">
      <c r="B549" s="165" t="s">
        <v>240</v>
      </c>
      <c r="C549" s="147">
        <f t="array" ref="C549">(SUM(($B$1=(C_A08c!$B$5:$B$1009))*('By region'!$M549=(C_A08c!$C$5:$C$1009))*('By region'!$N549=(C_A08c!$D$5:$D$1009))*(C_A08c!E$5:E$1009)))+(SUM(($C$1=(C_A08c!$B$5:$B$1009))*('By region'!$M549=(C_A08c!$C$5:$C$1009))*('By region'!$N549=(C_A08c!$D$5:$D$1009))*(C_A08c!E$5:E$1009)))+(SUM(($D$1=(C_A08c!$B$5:$B$1009))*('By region'!$M549=(C_A08c!$C$5:$C$1009))*('By region'!$N549=(C_A08c!$D$5:$D$1009))*(C_A08c!E$5:E$1009)))</f>
        <v>233.491196509758</v>
      </c>
      <c r="D549" s="147">
        <f t="array" ref="D549">(SUM(($B$1=(C_A08c!$B$5:$B$1009))*('By region'!$M549=(C_A08c!$C$5:$C$1009))*('By region'!$N549=(C_A08c!$D$5:$D$1009))*(C_A08c!F$5:F$1009)))+(SUM(($C$1=(C_A08c!$B$5:$B$1009))*('By region'!$M549=(C_A08c!$C$5:$C$1009))*('By region'!$N549=(C_A08c!$D$5:$D$1009))*(C_A08c!F$5:F$1009)))+(SUM(($D$1=(C_A08c!$B$5:$B$1009))*('By region'!$M549=(C_A08c!$C$5:$C$1009))*('By region'!$N549=(C_A08c!$D$5:$D$1009))*(C_A08c!F$5:F$1009)))</f>
        <v>220.407868242641</v>
      </c>
      <c r="E549" s="147">
        <f t="array" ref="E549">(SUM(($B$1=(C_A08c!$B$5:$B$1009))*('By region'!$M549=(C_A08c!$C$5:$C$1009))*('By region'!$N549=(C_A08c!$D$5:$D$1009))*(C_A08c!G$5:G$1009)))+(SUM(($C$1=(C_A08c!$B$5:$B$1009))*('By region'!$M549=(C_A08c!$C$5:$C$1009))*('By region'!$N549=(C_A08c!$D$5:$D$1009))*(C_A08c!G$5:G$1009)))+(SUM(($D$1=(C_A08c!$B$5:$B$1009))*('By region'!$M549=(C_A08c!$C$5:$C$1009))*('By region'!$N549=(C_A08c!$D$5:$D$1009))*(C_A08c!G$5:G$1009)))</f>
        <v>202.56834942118101</v>
      </c>
      <c r="F549" s="147">
        <f t="array" ref="F549">(SUM(($B$1=(C_A08c!$B$5:$B$1009))*('By region'!$M549=(C_A08c!$C$5:$C$1009))*('By region'!$N549=(C_A08c!$D$5:$D$1009))*(C_A08c!H$5:H$1009)))+(SUM(($C$1=(C_A08c!$B$5:$B$1009))*('By region'!$M549=(C_A08c!$C$5:$C$1009))*('By region'!$N549=(C_A08c!$D$5:$D$1009))*(C_A08c!H$5:H$1009)))+(SUM(($D$1=(C_A08c!$B$5:$B$1009))*('By region'!$M549=(C_A08c!$C$5:$C$1009))*('By region'!$N549=(C_A08c!$D$5:$D$1009))*(C_A08c!H$5:H$1009)))</f>
        <v>183.59363847868701</v>
      </c>
      <c r="G549" s="147">
        <f t="array" ref="G549">(SUM(($B$1=(C_A08c!$B$5:$B$1009))*('By region'!$M549=(C_A08c!$C$5:$C$1009))*('By region'!$N549=(C_A08c!$D$5:$D$1009))*(C_A08c!I$5:I$1009)))+(SUM(($C$1=(C_A08c!$B$5:$B$1009))*('By region'!$M549=(C_A08c!$C$5:$C$1009))*('By region'!$N549=(C_A08c!$D$5:$D$1009))*(C_A08c!I$5:I$1009)))+(SUM(($D$1=(C_A08c!$B$5:$B$1009))*('By region'!$M549=(C_A08c!$C$5:$C$1009))*('By region'!$N549=(C_A08c!$D$5:$D$1009))*(C_A08c!I$5:I$1009)))</f>
        <v>161.60439793473901</v>
      </c>
      <c r="H549" s="147">
        <f t="array" ref="H549">(SUM(($B$1=(C_A08c!$B$5:$B$1009))*('By region'!$M549=(C_A08c!$C$5:$C$1009))*('By region'!$N549=(C_A08c!$D$5:$D$1009))*(C_A08c!J$5:J$1009)))+(SUM(($C$1=(C_A08c!$B$5:$B$1009))*('By region'!$M549=(C_A08c!$C$5:$C$1009))*('By region'!$N549=(C_A08c!$D$5:$D$1009))*(C_A08c!J$5:J$1009)))+(SUM(($D$1=(C_A08c!$B$5:$B$1009))*('By region'!$M549=(C_A08c!$C$5:$C$1009))*('By region'!$N549=(C_A08c!$D$5:$D$1009))*(C_A08c!J$5:J$1009)))</f>
        <v>145.962609191241</v>
      </c>
      <c r="I549" s="147">
        <f t="array" ref="I549">(SUM(($B$1=(C_A08c!$B$5:$B$1009))*('By region'!$M549=(C_A08c!$C$5:$C$1009))*('By region'!$N549=(C_A08c!$D$5:$D$1009))*(C_A08c!K$5:K$1009)))+(SUM(($C$1=(C_A08c!$B$5:$B$1009))*('By region'!$M549=(C_A08c!$C$5:$C$1009))*('By region'!$N549=(C_A08c!$D$5:$D$1009))*(C_A08c!K$5:K$1009)))+(SUM(($D$1=(C_A08c!$B$5:$B$1009))*('By region'!$M549=(C_A08c!$C$5:$C$1009))*('By region'!$N549=(C_A08c!$D$5:$D$1009))*(C_A08c!K$5:K$1009)))</f>
        <v>136.70617174086499</v>
      </c>
      <c r="J549" s="147">
        <f t="array" ref="J549">(SUM(($B$1=(C_A08c!$B$5:$B$1009))*('By region'!$M549=(C_A08c!$C$5:$C$1009))*('By region'!$N549=(C_A08c!$D$5:$D$1009))*(C_A08c!L$5:L$1009)))+(SUM(($C$1=(C_A08c!$B$5:$B$1009))*('By region'!$M549=(C_A08c!$C$5:$C$1009))*('By region'!$N549=(C_A08c!$D$5:$D$1009))*(C_A08c!L$5:L$1009)))+(SUM(($D$1=(C_A08c!$B$5:$B$1009))*('By region'!$M549=(C_A08c!$C$5:$C$1009))*('By region'!$N549=(C_A08c!$D$5:$D$1009))*(C_A08c!L$5:L$1009)))</f>
        <v>127.99777899089899</v>
      </c>
      <c r="K549" s="147">
        <f t="array" ref="K549">(SUM(($B$1=(C_A08c!$B$5:$B$1009))*('By region'!$M549=(C_A08c!$C$5:$C$1009))*('By region'!$N549=(C_A08c!$D$5:$D$1009))*(C_A08c!M$5:M$1009)))+(SUM(($C$1=(C_A08c!$B$5:$B$1009))*('By region'!$M549=(C_A08c!$C$5:$C$1009))*('By region'!$N549=(C_A08c!$D$5:$D$1009))*(C_A08c!M$5:M$1009)))+(SUM(($D$1=(C_A08c!$B$5:$B$1009))*('By region'!$M549=(C_A08c!$C$5:$C$1009))*('By region'!$N549=(C_A08c!$D$5:$D$1009))*(C_A08c!M$5:M$1009)))</f>
        <v>123.39695894037</v>
      </c>
      <c r="L549" s="23"/>
      <c r="M549" s="21" t="s">
        <v>202</v>
      </c>
      <c r="N549" s="21" t="s">
        <v>241</v>
      </c>
      <c r="O549" s="23"/>
    </row>
    <row r="550" spans="1:15" s="18" customFormat="1" x14ac:dyDescent="0.2">
      <c r="B550" s="172" t="s">
        <v>242</v>
      </c>
      <c r="C550" s="147">
        <f t="array" ref="C550">(SUM(($B$1=(C_A08c!$B$5:$B$1009))*('By region'!$M550=(C_A08c!$C$5:$C$1009))*('By region'!$N550=(C_A08c!$D$5:$D$1009))*(C_A08c!E$5:E$1009)))+(SUM(($C$1=(C_A08c!$B$5:$B$1009))*('By region'!$M550=(C_A08c!$C$5:$C$1009))*('By region'!$N550=(C_A08c!$D$5:$D$1009))*(C_A08c!E$5:E$1009)))+(SUM(($D$1=(C_A08c!$B$5:$B$1009))*('By region'!$M550=(C_A08c!$C$5:$C$1009))*('By region'!$N550=(C_A08c!$D$5:$D$1009))*(C_A08c!E$5:E$1009)))</f>
        <v>127.7652094128</v>
      </c>
      <c r="D550" s="147">
        <f t="array" ref="D550">(SUM(($B$1=(C_A08c!$B$5:$B$1009))*('By region'!$M550=(C_A08c!$C$5:$C$1009))*('By region'!$N550=(C_A08c!$D$5:$D$1009))*(C_A08c!F$5:F$1009)))+(SUM(($C$1=(C_A08c!$B$5:$B$1009))*('By region'!$M550=(C_A08c!$C$5:$C$1009))*('By region'!$N550=(C_A08c!$D$5:$D$1009))*(C_A08c!F$5:F$1009)))+(SUM(($D$1=(C_A08c!$B$5:$B$1009))*('By region'!$M550=(C_A08c!$C$5:$C$1009))*('By region'!$N550=(C_A08c!$D$5:$D$1009))*(C_A08c!F$5:F$1009)))</f>
        <v>152.03752102232701</v>
      </c>
      <c r="E550" s="147">
        <f t="array" ref="E550">(SUM(($B$1=(C_A08c!$B$5:$B$1009))*('By region'!$M550=(C_A08c!$C$5:$C$1009))*('By region'!$N550=(C_A08c!$D$5:$D$1009))*(C_A08c!G$5:G$1009)))+(SUM(($C$1=(C_A08c!$B$5:$B$1009))*('By region'!$M550=(C_A08c!$C$5:$C$1009))*('By region'!$N550=(C_A08c!$D$5:$D$1009))*(C_A08c!G$5:G$1009)))+(SUM(($D$1=(C_A08c!$B$5:$B$1009))*('By region'!$M550=(C_A08c!$C$5:$C$1009))*('By region'!$N550=(C_A08c!$D$5:$D$1009))*(C_A08c!G$5:G$1009)))</f>
        <v>165.10726983021499</v>
      </c>
      <c r="F550" s="147">
        <f t="array" ref="F550">(SUM(($B$1=(C_A08c!$B$5:$B$1009))*('By region'!$M550=(C_A08c!$C$5:$C$1009))*('By region'!$N550=(C_A08c!$D$5:$D$1009))*(C_A08c!H$5:H$1009)))+(SUM(($C$1=(C_A08c!$B$5:$B$1009))*('By region'!$M550=(C_A08c!$C$5:$C$1009))*('By region'!$N550=(C_A08c!$D$5:$D$1009))*(C_A08c!H$5:H$1009)))+(SUM(($D$1=(C_A08c!$B$5:$B$1009))*('By region'!$M550=(C_A08c!$C$5:$C$1009))*('By region'!$N550=(C_A08c!$D$5:$D$1009))*(C_A08c!H$5:H$1009)))</f>
        <v>189.09609006577301</v>
      </c>
      <c r="G550" s="147">
        <f t="array" ref="G550">(SUM(($B$1=(C_A08c!$B$5:$B$1009))*('By region'!$M550=(C_A08c!$C$5:$C$1009))*('By region'!$N550=(C_A08c!$D$5:$D$1009))*(C_A08c!I$5:I$1009)))+(SUM(($C$1=(C_A08c!$B$5:$B$1009))*('By region'!$M550=(C_A08c!$C$5:$C$1009))*('By region'!$N550=(C_A08c!$D$5:$D$1009))*(C_A08c!I$5:I$1009)))+(SUM(($D$1=(C_A08c!$B$5:$B$1009))*('By region'!$M550=(C_A08c!$C$5:$C$1009))*('By region'!$N550=(C_A08c!$D$5:$D$1009))*(C_A08c!I$5:I$1009)))</f>
        <v>201.65961942506399</v>
      </c>
      <c r="H550" s="147">
        <f t="array" ref="H550">(SUM(($B$1=(C_A08c!$B$5:$B$1009))*('By region'!$M550=(C_A08c!$C$5:$C$1009))*('By region'!$N550=(C_A08c!$D$5:$D$1009))*(C_A08c!J$5:J$1009)))+(SUM(($C$1=(C_A08c!$B$5:$B$1009))*('By region'!$M550=(C_A08c!$C$5:$C$1009))*('By region'!$N550=(C_A08c!$D$5:$D$1009))*(C_A08c!J$5:J$1009)))+(SUM(($D$1=(C_A08c!$B$5:$B$1009))*('By region'!$M550=(C_A08c!$C$5:$C$1009))*('By region'!$N550=(C_A08c!$D$5:$D$1009))*(C_A08c!J$5:J$1009)))</f>
        <v>202.364730246356</v>
      </c>
      <c r="I550" s="147">
        <f t="array" ref="I550">(SUM(($B$1=(C_A08c!$B$5:$B$1009))*('By region'!$M550=(C_A08c!$C$5:$C$1009))*('By region'!$N550=(C_A08c!$D$5:$D$1009))*(C_A08c!K$5:K$1009)))+(SUM(($C$1=(C_A08c!$B$5:$B$1009))*('By region'!$M550=(C_A08c!$C$5:$C$1009))*('By region'!$N550=(C_A08c!$D$5:$D$1009))*(C_A08c!K$5:K$1009)))+(SUM(($D$1=(C_A08c!$B$5:$B$1009))*('By region'!$M550=(C_A08c!$C$5:$C$1009))*('By region'!$N550=(C_A08c!$D$5:$D$1009))*(C_A08c!K$5:K$1009)))</f>
        <v>228.974098875409</v>
      </c>
      <c r="J550" s="147">
        <f t="array" ref="J550">(SUM(($B$1=(C_A08c!$B$5:$B$1009))*('By region'!$M550=(C_A08c!$C$5:$C$1009))*('By region'!$N550=(C_A08c!$D$5:$D$1009))*(C_A08c!L$5:L$1009)))+(SUM(($C$1=(C_A08c!$B$5:$B$1009))*('By region'!$M550=(C_A08c!$C$5:$C$1009))*('By region'!$N550=(C_A08c!$D$5:$D$1009))*(C_A08c!L$5:L$1009)))+(SUM(($D$1=(C_A08c!$B$5:$B$1009))*('By region'!$M550=(C_A08c!$C$5:$C$1009))*('By region'!$N550=(C_A08c!$D$5:$D$1009))*(C_A08c!L$5:L$1009)))</f>
        <v>205.280576810962</v>
      </c>
      <c r="K550" s="147">
        <f t="array" ref="K550">(SUM(($B$1=(C_A08c!$B$5:$B$1009))*('By region'!$M550=(C_A08c!$C$5:$C$1009))*('By region'!$N550=(C_A08c!$D$5:$D$1009))*(C_A08c!M$5:M$1009)))+(SUM(($C$1=(C_A08c!$B$5:$B$1009))*('By region'!$M550=(C_A08c!$C$5:$C$1009))*('By region'!$N550=(C_A08c!$D$5:$D$1009))*(C_A08c!M$5:M$1009)))+(SUM(($D$1=(C_A08c!$B$5:$B$1009))*('By region'!$M550=(C_A08c!$C$5:$C$1009))*('By region'!$N550=(C_A08c!$D$5:$D$1009))*(C_A08c!M$5:M$1009)))</f>
        <v>173.31259460726801</v>
      </c>
      <c r="L550" s="21"/>
      <c r="M550" s="21" t="s">
        <v>200</v>
      </c>
      <c r="N550" s="21" t="s">
        <v>241</v>
      </c>
      <c r="O550" s="23"/>
    </row>
    <row r="551" spans="1:15" s="18" customFormat="1" x14ac:dyDescent="0.2">
      <c r="B551" s="172" t="s">
        <v>369</v>
      </c>
      <c r="C551" s="147">
        <f t="array" ref="C551">(SUM(($B$1=(C_A08c!$B$5:$B$1009))*('By region'!$M551=(C_A08c!$C$5:$C$1009))*('By region'!$N551=(C_A08c!$D$5:$D$1009))*(C_A08c!E$5:E$1009)))+(SUM(($C$1=(C_A08c!$B$5:$B$1009))*('By region'!$M551=(C_A08c!$C$5:$C$1009))*('By region'!$N551=(C_A08c!$D$5:$D$1009))*(C_A08c!E$5:E$1009)))+(SUM(($D$1=(C_A08c!$B$5:$B$1009))*('By region'!$M551=(C_A08c!$C$5:$C$1009))*('By region'!$N551=(C_A08c!$D$5:$D$1009))*(C_A08c!E$5:E$1009)))</f>
        <v>0</v>
      </c>
      <c r="D551" s="147">
        <f t="array" ref="D551">(SUM(($B$1=(C_A08c!$B$5:$B$1009))*('By region'!$M551=(C_A08c!$C$5:$C$1009))*('By region'!$N551=(C_A08c!$D$5:$D$1009))*(C_A08c!F$5:F$1009)))+(SUM(($C$1=(C_A08c!$B$5:$B$1009))*('By region'!$M551=(C_A08c!$C$5:$C$1009))*('By region'!$N551=(C_A08c!$D$5:$D$1009))*(C_A08c!F$5:F$1009)))+(SUM(($D$1=(C_A08c!$B$5:$B$1009))*('By region'!$M551=(C_A08c!$C$5:$C$1009))*('By region'!$N551=(C_A08c!$D$5:$D$1009))*(C_A08c!F$5:F$1009)))</f>
        <v>0</v>
      </c>
      <c r="E551" s="147">
        <f t="array" ref="E551">(SUM(($B$1=(C_A08c!$B$5:$B$1009))*('By region'!$M551=(C_A08c!$C$5:$C$1009))*('By region'!$N551=(C_A08c!$D$5:$D$1009))*(C_A08c!G$5:G$1009)))+(SUM(($C$1=(C_A08c!$B$5:$B$1009))*('By region'!$M551=(C_A08c!$C$5:$C$1009))*('By region'!$N551=(C_A08c!$D$5:$D$1009))*(C_A08c!G$5:G$1009)))+(SUM(($D$1=(C_A08c!$B$5:$B$1009))*('By region'!$M551=(C_A08c!$C$5:$C$1009))*('By region'!$N551=(C_A08c!$D$5:$D$1009))*(C_A08c!G$5:G$1009)))</f>
        <v>0</v>
      </c>
      <c r="F551" s="147">
        <f t="array" ref="F551">(SUM(($B$1=(C_A08c!$B$5:$B$1009))*('By region'!$M551=(C_A08c!$C$5:$C$1009))*('By region'!$N551=(C_A08c!$D$5:$D$1009))*(C_A08c!H$5:H$1009)))+(SUM(($C$1=(C_A08c!$B$5:$B$1009))*('By region'!$M551=(C_A08c!$C$5:$C$1009))*('By region'!$N551=(C_A08c!$D$5:$D$1009))*(C_A08c!H$5:H$1009)))+(SUM(($D$1=(C_A08c!$B$5:$B$1009))*('By region'!$M551=(C_A08c!$C$5:$C$1009))*('By region'!$N551=(C_A08c!$D$5:$D$1009))*(C_A08c!H$5:H$1009)))</f>
        <v>0</v>
      </c>
      <c r="G551" s="147">
        <f t="array" ref="G551">(SUM(($B$1=(C_A08c!$B$5:$B$1009))*('By region'!$M551=(C_A08c!$C$5:$C$1009))*('By region'!$N551=(C_A08c!$D$5:$D$1009))*(C_A08c!I$5:I$1009)))+(SUM(($C$1=(C_A08c!$B$5:$B$1009))*('By region'!$M551=(C_A08c!$C$5:$C$1009))*('By region'!$N551=(C_A08c!$D$5:$D$1009))*(C_A08c!I$5:I$1009)))+(SUM(($D$1=(C_A08c!$B$5:$B$1009))*('By region'!$M551=(C_A08c!$C$5:$C$1009))*('By region'!$N551=(C_A08c!$D$5:$D$1009))*(C_A08c!I$5:I$1009)))</f>
        <v>0</v>
      </c>
      <c r="H551" s="147">
        <f t="array" ref="H551">(SUM(($B$1=(C_A08c!$B$5:$B$1009))*('By region'!$M551=(C_A08c!$C$5:$C$1009))*('By region'!$N551=(C_A08c!$D$5:$D$1009))*(C_A08c!J$5:J$1009)))+(SUM(($C$1=(C_A08c!$B$5:$B$1009))*('By region'!$M551=(C_A08c!$C$5:$C$1009))*('By region'!$N551=(C_A08c!$D$5:$D$1009))*(C_A08c!J$5:J$1009)))+(SUM(($D$1=(C_A08c!$B$5:$B$1009))*('By region'!$M551=(C_A08c!$C$5:$C$1009))*('By region'!$N551=(C_A08c!$D$5:$D$1009))*(C_A08c!J$5:J$1009)))</f>
        <v>0</v>
      </c>
      <c r="I551" s="147">
        <f t="array" ref="I551">(SUM(($B$1=(C_A08c!$B$5:$B$1009))*('By region'!$M551=(C_A08c!$C$5:$C$1009))*('By region'!$N551=(C_A08c!$D$5:$D$1009))*(C_A08c!K$5:K$1009)))+(SUM(($C$1=(C_A08c!$B$5:$B$1009))*('By region'!$M551=(C_A08c!$C$5:$C$1009))*('By region'!$N551=(C_A08c!$D$5:$D$1009))*(C_A08c!K$5:K$1009)))+(SUM(($D$1=(C_A08c!$B$5:$B$1009))*('By region'!$M551=(C_A08c!$C$5:$C$1009))*('By region'!$N551=(C_A08c!$D$5:$D$1009))*(C_A08c!K$5:K$1009)))</f>
        <v>0</v>
      </c>
      <c r="J551" s="147">
        <f t="array" ref="J551">(SUM(($B$1=(C_A08c!$B$5:$B$1009))*('By region'!$M551=(C_A08c!$C$5:$C$1009))*('By region'!$N551=(C_A08c!$D$5:$D$1009))*(C_A08c!L$5:L$1009)))+(SUM(($C$1=(C_A08c!$B$5:$B$1009))*('By region'!$M551=(C_A08c!$C$5:$C$1009))*('By region'!$N551=(C_A08c!$D$5:$D$1009))*(C_A08c!L$5:L$1009)))+(SUM(($D$1=(C_A08c!$B$5:$B$1009))*('By region'!$M551=(C_A08c!$C$5:$C$1009))*('By region'!$N551=(C_A08c!$D$5:$D$1009))*(C_A08c!L$5:L$1009)))</f>
        <v>0</v>
      </c>
      <c r="K551" s="147">
        <f t="array" ref="K551">(SUM(($B$1=(C_A08c!$B$5:$B$1009))*('By region'!$M551=(C_A08c!$C$5:$C$1009))*('By region'!$N551=(C_A08c!$D$5:$D$1009))*(C_A08c!M$5:M$1009)))+(SUM(($C$1=(C_A08c!$B$5:$B$1009))*('By region'!$M551=(C_A08c!$C$5:$C$1009))*('By region'!$N551=(C_A08c!$D$5:$D$1009))*(C_A08c!M$5:M$1009)))+(SUM(($D$1=(C_A08c!$B$5:$B$1009))*('By region'!$M551=(C_A08c!$C$5:$C$1009))*('By region'!$N551=(C_A08c!$D$5:$D$1009))*(C_A08c!M$5:M$1009)))</f>
        <v>0</v>
      </c>
      <c r="L551" s="21"/>
      <c r="M551" s="21" t="s">
        <v>366</v>
      </c>
      <c r="N551" s="21" t="s">
        <v>241</v>
      </c>
      <c r="O551" s="23"/>
    </row>
    <row r="552" spans="1:15" s="18" customFormat="1" x14ac:dyDescent="0.2">
      <c r="B552" s="165" t="s">
        <v>185</v>
      </c>
      <c r="C552" s="147">
        <f t="array" ref="C552">(SUM(($B$1=(C_A08c!$B$5:$B$1009))*('By region'!$M552=(C_A08c!$C$5:$C$1009))*('By region'!$N552=(C_A08c!$D$5:$D$1009))*(C_A08c!E$5:E$1009)))+(SUM(($C$1=(C_A08c!$B$5:$B$1009))*('By region'!$M552=(C_A08c!$C$5:$C$1009))*('By region'!$N552=(C_A08c!$D$5:$D$1009))*(C_A08c!E$5:E$1009)))+(SUM(($D$1=(C_A08c!$B$5:$B$1009))*('By region'!$M552=(C_A08c!$C$5:$C$1009))*('By region'!$N552=(C_A08c!$D$5:$D$1009))*(C_A08c!E$5:E$1009)))</f>
        <v>0.31109556851999998</v>
      </c>
      <c r="D552" s="147">
        <f t="array" ref="D552">(SUM(($B$1=(C_A08c!$B$5:$B$1009))*('By region'!$M552=(C_A08c!$C$5:$C$1009))*('By region'!$N552=(C_A08c!$D$5:$D$1009))*(C_A08c!F$5:F$1009)))+(SUM(($C$1=(C_A08c!$B$5:$B$1009))*('By region'!$M552=(C_A08c!$C$5:$C$1009))*('By region'!$N552=(C_A08c!$D$5:$D$1009))*(C_A08c!F$5:F$1009)))+(SUM(($D$1=(C_A08c!$B$5:$B$1009))*('By region'!$M552=(C_A08c!$C$5:$C$1009))*('By region'!$N552=(C_A08c!$D$5:$D$1009))*(C_A08c!F$5:F$1009)))</f>
        <v>0.15554778425999999</v>
      </c>
      <c r="E552" s="147">
        <f t="array" ref="E552">(SUM(($B$1=(C_A08c!$B$5:$B$1009))*('By region'!$M552=(C_A08c!$C$5:$C$1009))*('By region'!$N552=(C_A08c!$D$5:$D$1009))*(C_A08c!G$5:G$1009)))+(SUM(($C$1=(C_A08c!$B$5:$B$1009))*('By region'!$M552=(C_A08c!$C$5:$C$1009))*('By region'!$N552=(C_A08c!$D$5:$D$1009))*(C_A08c!G$5:G$1009)))+(SUM(($D$1=(C_A08c!$B$5:$B$1009))*('By region'!$M552=(C_A08c!$C$5:$C$1009))*('By region'!$N552=(C_A08c!$D$5:$D$1009))*(C_A08c!G$5:G$1009)))</f>
        <v>0</v>
      </c>
      <c r="F552" s="147">
        <f t="array" ref="F552">(SUM(($B$1=(C_A08c!$B$5:$B$1009))*('By region'!$M552=(C_A08c!$C$5:$C$1009))*('By region'!$N552=(C_A08c!$D$5:$D$1009))*(C_A08c!H$5:H$1009)))+(SUM(($C$1=(C_A08c!$B$5:$B$1009))*('By region'!$M552=(C_A08c!$C$5:$C$1009))*('By region'!$N552=(C_A08c!$D$5:$D$1009))*(C_A08c!H$5:H$1009)))+(SUM(($D$1=(C_A08c!$B$5:$B$1009))*('By region'!$M552=(C_A08c!$C$5:$C$1009))*('By region'!$N552=(C_A08c!$D$5:$D$1009))*(C_A08c!H$5:H$1009)))</f>
        <v>0</v>
      </c>
      <c r="G552" s="147">
        <f t="array" ref="G552">(SUM(($B$1=(C_A08c!$B$5:$B$1009))*('By region'!$M552=(C_A08c!$C$5:$C$1009))*('By region'!$N552=(C_A08c!$D$5:$D$1009))*(C_A08c!I$5:I$1009)))+(SUM(($C$1=(C_A08c!$B$5:$B$1009))*('By region'!$M552=(C_A08c!$C$5:$C$1009))*('By region'!$N552=(C_A08c!$D$5:$D$1009))*(C_A08c!I$5:I$1009)))+(SUM(($D$1=(C_A08c!$B$5:$B$1009))*('By region'!$M552=(C_A08c!$C$5:$C$1009))*('By region'!$N552=(C_A08c!$D$5:$D$1009))*(C_A08c!I$5:I$1009)))</f>
        <v>0</v>
      </c>
      <c r="H552" s="147">
        <f t="array" ref="H552">(SUM(($B$1=(C_A08c!$B$5:$B$1009))*('By region'!$M552=(C_A08c!$C$5:$C$1009))*('By region'!$N552=(C_A08c!$D$5:$D$1009))*(C_A08c!J$5:J$1009)))+(SUM(($C$1=(C_A08c!$B$5:$B$1009))*('By region'!$M552=(C_A08c!$C$5:$C$1009))*('By region'!$N552=(C_A08c!$D$5:$D$1009))*(C_A08c!J$5:J$1009)))+(SUM(($D$1=(C_A08c!$B$5:$B$1009))*('By region'!$M552=(C_A08c!$C$5:$C$1009))*('By region'!$N552=(C_A08c!$D$5:$D$1009))*(C_A08c!J$5:J$1009)))</f>
        <v>0</v>
      </c>
      <c r="I552" s="147">
        <f t="array" ref="I552">(SUM(($B$1=(C_A08c!$B$5:$B$1009))*('By region'!$M552=(C_A08c!$C$5:$C$1009))*('By region'!$N552=(C_A08c!$D$5:$D$1009))*(C_A08c!K$5:K$1009)))+(SUM(($C$1=(C_A08c!$B$5:$B$1009))*('By region'!$M552=(C_A08c!$C$5:$C$1009))*('By region'!$N552=(C_A08c!$D$5:$D$1009))*(C_A08c!K$5:K$1009)))+(SUM(($D$1=(C_A08c!$B$5:$B$1009))*('By region'!$M552=(C_A08c!$C$5:$C$1009))*('By region'!$N552=(C_A08c!$D$5:$D$1009))*(C_A08c!K$5:K$1009)))</f>
        <v>0</v>
      </c>
      <c r="J552" s="147">
        <f t="array" ref="J552">(SUM(($B$1=(C_A08c!$B$5:$B$1009))*('By region'!$M552=(C_A08c!$C$5:$C$1009))*('By region'!$N552=(C_A08c!$D$5:$D$1009))*(C_A08c!L$5:L$1009)))+(SUM(($C$1=(C_A08c!$B$5:$B$1009))*('By region'!$M552=(C_A08c!$C$5:$C$1009))*('By region'!$N552=(C_A08c!$D$5:$D$1009))*(C_A08c!L$5:L$1009)))+(SUM(($D$1=(C_A08c!$B$5:$B$1009))*('By region'!$M552=(C_A08c!$C$5:$C$1009))*('By region'!$N552=(C_A08c!$D$5:$D$1009))*(C_A08c!L$5:L$1009)))</f>
        <v>0</v>
      </c>
      <c r="K552" s="147">
        <f t="array" ref="K552">(SUM(($B$1=(C_A08c!$B$5:$B$1009))*('By region'!$M552=(C_A08c!$C$5:$C$1009))*('By region'!$N552=(C_A08c!$D$5:$D$1009))*(C_A08c!M$5:M$1009)))+(SUM(($C$1=(C_A08c!$B$5:$B$1009))*('By region'!$M552=(C_A08c!$C$5:$C$1009))*('By region'!$N552=(C_A08c!$D$5:$D$1009))*(C_A08c!M$5:M$1009)))+(SUM(($D$1=(C_A08c!$B$5:$B$1009))*('By region'!$M552=(C_A08c!$C$5:$C$1009))*('By region'!$N552=(C_A08c!$D$5:$D$1009))*(C_A08c!M$5:M$1009)))</f>
        <v>0</v>
      </c>
      <c r="L552" s="23"/>
      <c r="M552" s="23" t="s">
        <v>243</v>
      </c>
      <c r="N552" s="21" t="s">
        <v>241</v>
      </c>
      <c r="O552" s="23"/>
    </row>
    <row r="553" spans="1:15" s="18" customFormat="1" x14ac:dyDescent="0.2">
      <c r="B553" s="172" t="s">
        <v>184</v>
      </c>
      <c r="C553" s="147">
        <f t="array" ref="C553">(SUM(($B$1=(C_A08c!$B$5:$B$1009))*('By region'!$M553=(C_A08c!$C$5:$C$1009))*('By region'!$N553=(C_A08c!$D$5:$D$1009))*(C_A08c!E$5:E$1009)))+(SUM(($C$1=(C_A08c!$B$5:$B$1009))*('By region'!$M553=(C_A08c!$C$5:$C$1009))*('By region'!$N553=(C_A08c!$D$5:$D$1009))*(C_A08c!E$5:E$1009)))+(SUM(($D$1=(C_A08c!$B$5:$B$1009))*('By region'!$M553=(C_A08c!$C$5:$C$1009))*('By region'!$N553=(C_A08c!$D$5:$D$1009))*(C_A08c!E$5:E$1009)))</f>
        <v>12.281998734</v>
      </c>
      <c r="D553" s="147">
        <f t="array" ref="D553">(SUM(($B$1=(C_A08c!$B$5:$B$1009))*('By region'!$M553=(C_A08c!$C$5:$C$1009))*('By region'!$N553=(C_A08c!$D$5:$D$1009))*(C_A08c!F$5:F$1009)))+(SUM(($C$1=(C_A08c!$B$5:$B$1009))*('By region'!$M553=(C_A08c!$C$5:$C$1009))*('By region'!$N553=(C_A08c!$D$5:$D$1009))*(C_A08c!F$5:F$1009)))+(SUM(($D$1=(C_A08c!$B$5:$B$1009))*('By region'!$M553=(C_A08c!$C$5:$C$1009))*('By region'!$N553=(C_A08c!$D$5:$D$1009))*(C_A08c!F$5:F$1009)))</f>
        <v>6.140999367</v>
      </c>
      <c r="E553" s="147">
        <f t="array" ref="E553">(SUM(($B$1=(C_A08c!$B$5:$B$1009))*('By region'!$M553=(C_A08c!$C$5:$C$1009))*('By region'!$N553=(C_A08c!$D$5:$D$1009))*(C_A08c!G$5:G$1009)))+(SUM(($C$1=(C_A08c!$B$5:$B$1009))*('By region'!$M553=(C_A08c!$C$5:$C$1009))*('By region'!$N553=(C_A08c!$D$5:$D$1009))*(C_A08c!G$5:G$1009)))+(SUM(($D$1=(C_A08c!$B$5:$B$1009))*('By region'!$M553=(C_A08c!$C$5:$C$1009))*('By region'!$N553=(C_A08c!$D$5:$D$1009))*(C_A08c!G$5:G$1009)))</f>
        <v>0</v>
      </c>
      <c r="F553" s="147">
        <f t="array" ref="F553">(SUM(($B$1=(C_A08c!$B$5:$B$1009))*('By region'!$M553=(C_A08c!$C$5:$C$1009))*('By region'!$N553=(C_A08c!$D$5:$D$1009))*(C_A08c!H$5:H$1009)))+(SUM(($C$1=(C_A08c!$B$5:$B$1009))*('By region'!$M553=(C_A08c!$C$5:$C$1009))*('By region'!$N553=(C_A08c!$D$5:$D$1009))*(C_A08c!H$5:H$1009)))+(SUM(($D$1=(C_A08c!$B$5:$B$1009))*('By region'!$M553=(C_A08c!$C$5:$C$1009))*('By region'!$N553=(C_A08c!$D$5:$D$1009))*(C_A08c!H$5:H$1009)))</f>
        <v>0</v>
      </c>
      <c r="G553" s="147">
        <f t="array" ref="G553">(SUM(($B$1=(C_A08c!$B$5:$B$1009))*('By region'!$M553=(C_A08c!$C$5:$C$1009))*('By region'!$N553=(C_A08c!$D$5:$D$1009))*(C_A08c!I$5:I$1009)))+(SUM(($C$1=(C_A08c!$B$5:$B$1009))*('By region'!$M553=(C_A08c!$C$5:$C$1009))*('By region'!$N553=(C_A08c!$D$5:$D$1009))*(C_A08c!I$5:I$1009)))+(SUM(($D$1=(C_A08c!$B$5:$B$1009))*('By region'!$M553=(C_A08c!$C$5:$C$1009))*('By region'!$N553=(C_A08c!$D$5:$D$1009))*(C_A08c!I$5:I$1009)))</f>
        <v>0</v>
      </c>
      <c r="H553" s="147">
        <f t="array" ref="H553">(SUM(($B$1=(C_A08c!$B$5:$B$1009))*('By region'!$M553=(C_A08c!$C$5:$C$1009))*('By region'!$N553=(C_A08c!$D$5:$D$1009))*(C_A08c!J$5:J$1009)))+(SUM(($C$1=(C_A08c!$B$5:$B$1009))*('By region'!$M553=(C_A08c!$C$5:$C$1009))*('By region'!$N553=(C_A08c!$D$5:$D$1009))*(C_A08c!J$5:J$1009)))+(SUM(($D$1=(C_A08c!$B$5:$B$1009))*('By region'!$M553=(C_A08c!$C$5:$C$1009))*('By region'!$N553=(C_A08c!$D$5:$D$1009))*(C_A08c!J$5:J$1009)))</f>
        <v>0</v>
      </c>
      <c r="I553" s="147">
        <f t="array" ref="I553">(SUM(($B$1=(C_A08c!$B$5:$B$1009))*('By region'!$M553=(C_A08c!$C$5:$C$1009))*('By region'!$N553=(C_A08c!$D$5:$D$1009))*(C_A08c!K$5:K$1009)))+(SUM(($C$1=(C_A08c!$B$5:$B$1009))*('By region'!$M553=(C_A08c!$C$5:$C$1009))*('By region'!$N553=(C_A08c!$D$5:$D$1009))*(C_A08c!K$5:K$1009)))+(SUM(($D$1=(C_A08c!$B$5:$B$1009))*('By region'!$M553=(C_A08c!$C$5:$C$1009))*('By region'!$N553=(C_A08c!$D$5:$D$1009))*(C_A08c!K$5:K$1009)))</f>
        <v>0</v>
      </c>
      <c r="J553" s="147">
        <f t="array" ref="J553">(SUM(($B$1=(C_A08c!$B$5:$B$1009))*('By region'!$M553=(C_A08c!$C$5:$C$1009))*('By region'!$N553=(C_A08c!$D$5:$D$1009))*(C_A08c!L$5:L$1009)))+(SUM(($C$1=(C_A08c!$B$5:$B$1009))*('By region'!$M553=(C_A08c!$C$5:$C$1009))*('By region'!$N553=(C_A08c!$D$5:$D$1009))*(C_A08c!L$5:L$1009)))+(SUM(($D$1=(C_A08c!$B$5:$B$1009))*('By region'!$M553=(C_A08c!$C$5:$C$1009))*('By region'!$N553=(C_A08c!$D$5:$D$1009))*(C_A08c!L$5:L$1009)))</f>
        <v>0</v>
      </c>
      <c r="K553" s="147">
        <f t="array" ref="K553">(SUM(($B$1=(C_A08c!$B$5:$B$1009))*('By region'!$M553=(C_A08c!$C$5:$C$1009))*('By region'!$N553=(C_A08c!$D$5:$D$1009))*(C_A08c!M$5:M$1009)))+(SUM(($C$1=(C_A08c!$B$5:$B$1009))*('By region'!$M553=(C_A08c!$C$5:$C$1009))*('By region'!$N553=(C_A08c!$D$5:$D$1009))*(C_A08c!M$5:M$1009)))+(SUM(($D$1=(C_A08c!$B$5:$B$1009))*('By region'!$M553=(C_A08c!$C$5:$C$1009))*('By region'!$N553=(C_A08c!$D$5:$D$1009))*(C_A08c!M$5:M$1009)))</f>
        <v>0</v>
      </c>
      <c r="L553" s="21"/>
      <c r="M553" s="21" t="s">
        <v>244</v>
      </c>
      <c r="N553" s="21" t="s">
        <v>241</v>
      </c>
      <c r="O553" s="23"/>
    </row>
    <row r="554" spans="1:15" s="18" customFormat="1" x14ac:dyDescent="0.2">
      <c r="A554" s="17"/>
      <c r="B554" s="165" t="s">
        <v>245</v>
      </c>
      <c r="C554" s="147">
        <f t="array" ref="C554">(SUM(($B$1=(C_A08c!$B$5:$B$1009))*('By region'!$M554=(C_A08c!$C$5:$C$1009))*('By region'!$N554=(C_A08c!$D$5:$D$1009))*(C_A08c!E$5:E$1009)))+(SUM(($C$1=(C_A08c!$B$5:$B$1009))*('By region'!$M554=(C_A08c!$C$5:$C$1009))*('By region'!$N554=(C_A08c!$D$5:$D$1009))*(C_A08c!E$5:E$1009)))+(SUM(($D$1=(C_A08c!$B$5:$B$1009))*('By region'!$M554=(C_A08c!$C$5:$C$1009))*('By region'!$N554=(C_A08c!$D$5:$D$1009))*(C_A08c!E$5:E$1009)))+(SUM(($B$1=(C_A08c!$B$5:$B$1009))*('By region'!$O554=(C_A08c!$C$5:$C$1009))*('By region'!$N554=(C_A08c!$D$5:$D$1009))*(C_A08c!E$5:E$1009)))+(SUM(($C$1=(C_A08c!$B$5:$B$1009))*('By region'!$O554=(C_A08c!$C$5:$C$1009))*('By region'!$N554=(C_A08c!$D$5:$D$1009))*(C_A08c!E$5:E$1009)))+(SUM(($D$1=(C_A08c!$B$5:$B$1009))*('By region'!$O554=(C_A08c!$C$5:$C$1009))*('By region'!$N554=(C_A08c!$D$5:$D$1009))*(C_A08c!E$5:E$1009)))</f>
        <v>7.872188832</v>
      </c>
      <c r="D554" s="147">
        <f t="array" ref="D554">(SUM(($B$1=(C_A08c!$B$5:$B$1009))*('By region'!$M554=(C_A08c!$C$5:$C$1009))*('By region'!$N554=(C_A08c!$D$5:$D$1009))*(C_A08c!F$5:F$1009)))+(SUM(($C$1=(C_A08c!$B$5:$B$1009))*('By region'!$M554=(C_A08c!$C$5:$C$1009))*('By region'!$N554=(C_A08c!$D$5:$D$1009))*(C_A08c!F$5:F$1009)))+(SUM(($D$1=(C_A08c!$B$5:$B$1009))*('By region'!$M554=(C_A08c!$C$5:$C$1009))*('By region'!$N554=(C_A08c!$D$5:$D$1009))*(C_A08c!F$5:F$1009)))+(SUM(($B$1=(C_A08c!$B$5:$B$1009))*('By region'!$O554=(C_A08c!$C$5:$C$1009))*('By region'!$N554=(C_A08c!$D$5:$D$1009))*(C_A08c!F$5:F$1009)))+(SUM(($C$1=(C_A08c!$B$5:$B$1009))*('By region'!$O554=(C_A08c!$C$5:$C$1009))*('By region'!$N554=(C_A08c!$D$5:$D$1009))*(C_A08c!F$5:F$1009)))+(SUM(($D$1=(C_A08c!$B$5:$B$1009))*('By region'!$O554=(C_A08c!$C$5:$C$1009))*('By region'!$N554=(C_A08c!$D$5:$D$1009))*(C_A08c!F$5:F$1009)))</f>
        <v>3.936094416</v>
      </c>
      <c r="E554" s="147">
        <f t="array" ref="E554">(SUM(($B$1=(C_A08c!$B$5:$B$1009))*('By region'!$M554=(C_A08c!$C$5:$C$1009))*('By region'!$N554=(C_A08c!$D$5:$D$1009))*(C_A08c!G$5:G$1009)))+(SUM(($C$1=(C_A08c!$B$5:$B$1009))*('By region'!$M554=(C_A08c!$C$5:$C$1009))*('By region'!$N554=(C_A08c!$D$5:$D$1009))*(C_A08c!G$5:G$1009)))+(SUM(($D$1=(C_A08c!$B$5:$B$1009))*('By region'!$M554=(C_A08c!$C$5:$C$1009))*('By region'!$N554=(C_A08c!$D$5:$D$1009))*(C_A08c!G$5:G$1009)))+(SUM(($B$1=(C_A08c!$B$5:$B$1009))*('By region'!$O554=(C_A08c!$C$5:$C$1009))*('By region'!$N554=(C_A08c!$D$5:$D$1009))*(C_A08c!G$5:G$1009)))+(SUM(($C$1=(C_A08c!$B$5:$B$1009))*('By region'!$O554=(C_A08c!$C$5:$C$1009))*('By region'!$N554=(C_A08c!$D$5:$D$1009))*(C_A08c!G$5:G$1009)))+(SUM(($D$1=(C_A08c!$B$5:$B$1009))*('By region'!$O554=(C_A08c!$C$5:$C$1009))*('By region'!$N554=(C_A08c!$D$5:$D$1009))*(C_A08c!G$5:G$1009)))</f>
        <v>0</v>
      </c>
      <c r="F554" s="147">
        <f t="array" ref="F554">(SUM(($B$1=(C_A08c!$B$5:$B$1009))*('By region'!$M554=(C_A08c!$C$5:$C$1009))*('By region'!$N554=(C_A08c!$D$5:$D$1009))*(C_A08c!H$5:H$1009)))+(SUM(($C$1=(C_A08c!$B$5:$B$1009))*('By region'!$M554=(C_A08c!$C$5:$C$1009))*('By region'!$N554=(C_A08c!$D$5:$D$1009))*(C_A08c!H$5:H$1009)))+(SUM(($D$1=(C_A08c!$B$5:$B$1009))*('By region'!$M554=(C_A08c!$C$5:$C$1009))*('By region'!$N554=(C_A08c!$D$5:$D$1009))*(C_A08c!H$5:H$1009)))+(SUM(($B$1=(C_A08c!$B$5:$B$1009))*('By region'!$O554=(C_A08c!$C$5:$C$1009))*('By region'!$N554=(C_A08c!$D$5:$D$1009))*(C_A08c!H$5:H$1009)))+(SUM(($C$1=(C_A08c!$B$5:$B$1009))*('By region'!$O554=(C_A08c!$C$5:$C$1009))*('By region'!$N554=(C_A08c!$D$5:$D$1009))*(C_A08c!H$5:H$1009)))+(SUM(($D$1=(C_A08c!$B$5:$B$1009))*('By region'!$O554=(C_A08c!$C$5:$C$1009))*('By region'!$N554=(C_A08c!$D$5:$D$1009))*(C_A08c!H$5:H$1009)))</f>
        <v>0</v>
      </c>
      <c r="G554" s="147">
        <f t="array" ref="G554">(SUM(($B$1=(C_A08c!$B$5:$B$1009))*('By region'!$M554=(C_A08c!$C$5:$C$1009))*('By region'!$N554=(C_A08c!$D$5:$D$1009))*(C_A08c!I$5:I$1009)))+(SUM(($C$1=(C_A08c!$B$5:$B$1009))*('By region'!$M554=(C_A08c!$C$5:$C$1009))*('By region'!$N554=(C_A08c!$D$5:$D$1009))*(C_A08c!I$5:I$1009)))+(SUM(($D$1=(C_A08c!$B$5:$B$1009))*('By region'!$M554=(C_A08c!$C$5:$C$1009))*('By region'!$N554=(C_A08c!$D$5:$D$1009))*(C_A08c!I$5:I$1009)))+(SUM(($B$1=(C_A08c!$B$5:$B$1009))*('By region'!$O554=(C_A08c!$C$5:$C$1009))*('By region'!$N554=(C_A08c!$D$5:$D$1009))*(C_A08c!I$5:I$1009)))+(SUM(($C$1=(C_A08c!$B$5:$B$1009))*('By region'!$O554=(C_A08c!$C$5:$C$1009))*('By region'!$N554=(C_A08c!$D$5:$D$1009))*(C_A08c!I$5:I$1009)))+(SUM(($D$1=(C_A08c!$B$5:$B$1009))*('By region'!$O554=(C_A08c!$C$5:$C$1009))*('By region'!$N554=(C_A08c!$D$5:$D$1009))*(C_A08c!I$5:I$1009)))</f>
        <v>7.4126976158310001</v>
      </c>
      <c r="H554" s="147">
        <f t="array" ref="H554">(SUM(($B$1=(C_A08c!$B$5:$B$1009))*('By region'!$M554=(C_A08c!$C$5:$C$1009))*('By region'!$N554=(C_A08c!$D$5:$D$1009))*(C_A08c!J$5:J$1009)))+(SUM(($C$1=(C_A08c!$B$5:$B$1009))*('By region'!$M554=(C_A08c!$C$5:$C$1009))*('By region'!$N554=(C_A08c!$D$5:$D$1009))*(C_A08c!J$5:J$1009)))+(SUM(($D$1=(C_A08c!$B$5:$B$1009))*('By region'!$M554=(C_A08c!$C$5:$C$1009))*('By region'!$N554=(C_A08c!$D$5:$D$1009))*(C_A08c!J$5:J$1009)))+(SUM(($B$1=(C_A08c!$B$5:$B$1009))*('By region'!$O554=(C_A08c!$C$5:$C$1009))*('By region'!$N554=(C_A08c!$D$5:$D$1009))*(C_A08c!J$5:J$1009)))+(SUM(($C$1=(C_A08c!$B$5:$B$1009))*('By region'!$O554=(C_A08c!$C$5:$C$1009))*('By region'!$N554=(C_A08c!$D$5:$D$1009))*(C_A08c!J$5:J$1009)))+(SUM(($D$1=(C_A08c!$B$5:$B$1009))*('By region'!$O554=(C_A08c!$C$5:$C$1009))*('By region'!$N554=(C_A08c!$D$5:$D$1009))*(C_A08c!J$5:J$1009)))</f>
        <v>7.4126976158310001</v>
      </c>
      <c r="I554" s="147">
        <f t="array" ref="I554">(SUM(($B$1=(C_A08c!$B$5:$B$1009))*('By region'!$M554=(C_A08c!$C$5:$C$1009))*('By region'!$N554=(C_A08c!$D$5:$D$1009))*(C_A08c!K$5:K$1009)))+(SUM(($C$1=(C_A08c!$B$5:$B$1009))*('By region'!$M554=(C_A08c!$C$5:$C$1009))*('By region'!$N554=(C_A08c!$D$5:$D$1009))*(C_A08c!K$5:K$1009)))+(SUM(($D$1=(C_A08c!$B$5:$B$1009))*('By region'!$M554=(C_A08c!$C$5:$C$1009))*('By region'!$N554=(C_A08c!$D$5:$D$1009))*(C_A08c!K$5:K$1009)))+(SUM(($B$1=(C_A08c!$B$5:$B$1009))*('By region'!$O554=(C_A08c!$C$5:$C$1009))*('By region'!$N554=(C_A08c!$D$5:$D$1009))*(C_A08c!K$5:K$1009)))+(SUM(($C$1=(C_A08c!$B$5:$B$1009))*('By region'!$O554=(C_A08c!$C$5:$C$1009))*('By region'!$N554=(C_A08c!$D$5:$D$1009))*(C_A08c!K$5:K$1009)))+(SUM(($D$1=(C_A08c!$B$5:$B$1009))*('By region'!$O554=(C_A08c!$C$5:$C$1009))*('By region'!$N554=(C_A08c!$D$5:$D$1009))*(C_A08c!K$5:K$1009)))</f>
        <v>15.350502072877999</v>
      </c>
      <c r="J554" s="147">
        <f t="array" ref="J554">(SUM(($B$1=(C_A08c!$B$5:$B$1009))*('By region'!$M554=(C_A08c!$C$5:$C$1009))*('By region'!$N554=(C_A08c!$D$5:$D$1009))*(C_A08c!L$5:L$1009)))+(SUM(($C$1=(C_A08c!$B$5:$B$1009))*('By region'!$M554=(C_A08c!$C$5:$C$1009))*('By region'!$N554=(C_A08c!$D$5:$D$1009))*(C_A08c!L$5:L$1009)))+(SUM(($D$1=(C_A08c!$B$5:$B$1009))*('By region'!$M554=(C_A08c!$C$5:$C$1009))*('By region'!$N554=(C_A08c!$D$5:$D$1009))*(C_A08c!L$5:L$1009)))+(SUM(($B$1=(C_A08c!$B$5:$B$1009))*('By region'!$O554=(C_A08c!$C$5:$C$1009))*('By region'!$N554=(C_A08c!$D$5:$D$1009))*(C_A08c!L$5:L$1009)))+(SUM(($C$1=(C_A08c!$B$5:$B$1009))*('By region'!$O554=(C_A08c!$C$5:$C$1009))*('By region'!$N554=(C_A08c!$D$5:$D$1009))*(C_A08c!L$5:L$1009)))+(SUM(($D$1=(C_A08c!$B$5:$B$1009))*('By region'!$O554=(C_A08c!$C$5:$C$1009))*('By region'!$N554=(C_A08c!$D$5:$D$1009))*(C_A08c!L$5:L$1009)))</f>
        <v>15.350502072877999</v>
      </c>
      <c r="K554" s="147">
        <f t="array" ref="K554">(SUM(($B$1=(C_A08c!$B$5:$B$1009))*('By region'!$M554=(C_A08c!$C$5:$C$1009))*('By region'!$N554=(C_A08c!$D$5:$D$1009))*(C_A08c!M$5:M$1009)))+(SUM(($C$1=(C_A08c!$B$5:$B$1009))*('By region'!$M554=(C_A08c!$C$5:$C$1009))*('By region'!$N554=(C_A08c!$D$5:$D$1009))*(C_A08c!M$5:M$1009)))+(SUM(($D$1=(C_A08c!$B$5:$B$1009))*('By region'!$M554=(C_A08c!$C$5:$C$1009))*('By region'!$N554=(C_A08c!$D$5:$D$1009))*(C_A08c!M$5:M$1009)))+(SUM(($B$1=(C_A08c!$B$5:$B$1009))*('By region'!$O554=(C_A08c!$C$5:$C$1009))*('By region'!$N554=(C_A08c!$D$5:$D$1009))*(C_A08c!M$5:M$1009)))+(SUM(($C$1=(C_A08c!$B$5:$B$1009))*('By region'!$O554=(C_A08c!$C$5:$C$1009))*('By region'!$N554=(C_A08c!$D$5:$D$1009))*(C_A08c!M$5:M$1009)))+(SUM(($D$1=(C_A08c!$B$5:$B$1009))*('By region'!$O554=(C_A08c!$C$5:$C$1009))*('By region'!$N554=(C_A08c!$D$5:$D$1009))*(C_A08c!M$5:M$1009)))</f>
        <v>0</v>
      </c>
      <c r="L554" s="23"/>
      <c r="M554" s="23" t="s">
        <v>278</v>
      </c>
      <c r="N554" s="21" t="s">
        <v>241</v>
      </c>
      <c r="O554" s="23" t="s">
        <v>320</v>
      </c>
    </row>
    <row r="555" spans="1:15" s="18" customFormat="1" x14ac:dyDescent="0.2">
      <c r="B555" s="75" t="s">
        <v>423</v>
      </c>
      <c r="C555" s="147">
        <f t="array" ref="C555">(SUM(($B$1=(C_A08c!$B$5:$B$1009))*('By region'!$M555=(C_A08c!$C$5:$C$1009))*('By region'!$N555=(C_A08c!$D$5:$D$1009))*(C_A08c!E$5:E$1009)))+(SUM(($C$1=(C_A08c!$B$5:$B$1009))*('By region'!$M555=(C_A08c!$C$5:$C$1009))*('By region'!$N555=(C_A08c!$D$5:$D$1009))*(C_A08c!E$5:E$1009)))+(SUM(($D$1=(C_A08c!$B$5:$B$1009))*('By region'!$M555=(C_A08c!$C$5:$C$1009))*('By region'!$N555=(C_A08c!$D$5:$D$1009))*(C_A08c!E$5:E$1009)))</f>
        <v>1.800324E-2</v>
      </c>
      <c r="D555" s="147">
        <f t="array" ref="D555">(SUM(($B$1=(C_A08c!$B$5:$B$1009))*('By region'!$M555=(C_A08c!$C$5:$C$1009))*('By region'!$N555=(C_A08c!$D$5:$D$1009))*(C_A08c!F$5:F$1009)))+(SUM(($C$1=(C_A08c!$B$5:$B$1009))*('By region'!$M555=(C_A08c!$C$5:$C$1009))*('By region'!$N555=(C_A08c!$D$5:$D$1009))*(C_A08c!F$5:F$1009)))+(SUM(($D$1=(C_A08c!$B$5:$B$1009))*('By region'!$M555=(C_A08c!$C$5:$C$1009))*('By region'!$N555=(C_A08c!$D$5:$D$1009))*(C_A08c!F$5:F$1009)))</f>
        <v>9.0016200000000001E-3</v>
      </c>
      <c r="E555" s="147">
        <f t="array" ref="E555">(SUM(($B$1=(C_A08c!$B$5:$B$1009))*('By region'!$M555=(C_A08c!$C$5:$C$1009))*('By region'!$N555=(C_A08c!$D$5:$D$1009))*(C_A08c!G$5:G$1009)))+(SUM(($C$1=(C_A08c!$B$5:$B$1009))*('By region'!$M555=(C_A08c!$C$5:$C$1009))*('By region'!$N555=(C_A08c!$D$5:$D$1009))*(C_A08c!G$5:G$1009)))+(SUM(($D$1=(C_A08c!$B$5:$B$1009))*('By region'!$M555=(C_A08c!$C$5:$C$1009))*('By region'!$N555=(C_A08c!$D$5:$D$1009))*(C_A08c!G$5:G$1009)))</f>
        <v>0</v>
      </c>
      <c r="F555" s="147">
        <f t="array" ref="F555">(SUM(($B$1=(C_A08c!$B$5:$B$1009))*('By region'!$M555=(C_A08c!$C$5:$C$1009))*('By region'!$N555=(C_A08c!$D$5:$D$1009))*(C_A08c!H$5:H$1009)))+(SUM(($C$1=(C_A08c!$B$5:$B$1009))*('By region'!$M555=(C_A08c!$C$5:$C$1009))*('By region'!$N555=(C_A08c!$D$5:$D$1009))*(C_A08c!H$5:H$1009)))+(SUM(($D$1=(C_A08c!$B$5:$B$1009))*('By region'!$M555=(C_A08c!$C$5:$C$1009))*('By region'!$N555=(C_A08c!$D$5:$D$1009))*(C_A08c!H$5:H$1009)))</f>
        <v>0</v>
      </c>
      <c r="G555" s="147">
        <f t="array" ref="G555">(SUM(($B$1=(C_A08c!$B$5:$B$1009))*('By region'!$M555=(C_A08c!$C$5:$C$1009))*('By region'!$N555=(C_A08c!$D$5:$D$1009))*(C_A08c!I$5:I$1009)))+(SUM(($C$1=(C_A08c!$B$5:$B$1009))*('By region'!$M555=(C_A08c!$C$5:$C$1009))*('By region'!$N555=(C_A08c!$D$5:$D$1009))*(C_A08c!I$5:I$1009)))+(SUM(($D$1=(C_A08c!$B$5:$B$1009))*('By region'!$M555=(C_A08c!$C$5:$C$1009))*('By region'!$N555=(C_A08c!$D$5:$D$1009))*(C_A08c!I$5:I$1009)))</f>
        <v>0</v>
      </c>
      <c r="H555" s="147">
        <f t="array" ref="H555">(SUM(($B$1=(C_A08c!$B$5:$B$1009))*('By region'!$M555=(C_A08c!$C$5:$C$1009))*('By region'!$N555=(C_A08c!$D$5:$D$1009))*(C_A08c!J$5:J$1009)))+(SUM(($C$1=(C_A08c!$B$5:$B$1009))*('By region'!$M555=(C_A08c!$C$5:$C$1009))*('By region'!$N555=(C_A08c!$D$5:$D$1009))*(C_A08c!J$5:J$1009)))+(SUM(($D$1=(C_A08c!$B$5:$B$1009))*('By region'!$M555=(C_A08c!$C$5:$C$1009))*('By region'!$N555=(C_A08c!$D$5:$D$1009))*(C_A08c!J$5:J$1009)))</f>
        <v>0</v>
      </c>
      <c r="I555" s="147">
        <f t="array" ref="I555">(SUM(($B$1=(C_A08c!$B$5:$B$1009))*('By region'!$M555=(C_A08c!$C$5:$C$1009))*('By region'!$N555=(C_A08c!$D$5:$D$1009))*(C_A08c!K$5:K$1009)))+(SUM(($C$1=(C_A08c!$B$5:$B$1009))*('By region'!$M555=(C_A08c!$C$5:$C$1009))*('By region'!$N555=(C_A08c!$D$5:$D$1009))*(C_A08c!K$5:K$1009)))+(SUM(($D$1=(C_A08c!$B$5:$B$1009))*('By region'!$M555=(C_A08c!$C$5:$C$1009))*('By region'!$N555=(C_A08c!$D$5:$D$1009))*(C_A08c!K$5:K$1009)))</f>
        <v>0</v>
      </c>
      <c r="J555" s="147">
        <f t="array" ref="J555">(SUM(($B$1=(C_A08c!$B$5:$B$1009))*('By region'!$M555=(C_A08c!$C$5:$C$1009))*('By region'!$N555=(C_A08c!$D$5:$D$1009))*(C_A08c!L$5:L$1009)))+(SUM(($C$1=(C_A08c!$B$5:$B$1009))*('By region'!$M555=(C_A08c!$C$5:$C$1009))*('By region'!$N555=(C_A08c!$D$5:$D$1009))*(C_A08c!L$5:L$1009)))+(SUM(($D$1=(C_A08c!$B$5:$B$1009))*('By region'!$M555=(C_A08c!$C$5:$C$1009))*('By region'!$N555=(C_A08c!$D$5:$D$1009))*(C_A08c!L$5:L$1009)))</f>
        <v>24.081213384841</v>
      </c>
      <c r="K555" s="147">
        <f t="array" ref="K555">(SUM(($B$1=(C_A08c!$B$5:$B$1009))*('By region'!$M555=(C_A08c!$C$5:$C$1009))*('By region'!$N555=(C_A08c!$D$5:$D$1009))*(C_A08c!M$5:M$1009)))+(SUM(($C$1=(C_A08c!$B$5:$B$1009))*('By region'!$M555=(C_A08c!$C$5:$C$1009))*('By region'!$N555=(C_A08c!$D$5:$D$1009))*(C_A08c!M$5:M$1009)))+(SUM(($D$1=(C_A08c!$B$5:$B$1009))*('By region'!$M555=(C_A08c!$C$5:$C$1009))*('By region'!$N555=(C_A08c!$D$5:$D$1009))*(C_A08c!M$5:M$1009)))</f>
        <v>46.942470062848997</v>
      </c>
      <c r="L555" s="23"/>
      <c r="M555" s="23" t="s">
        <v>201</v>
      </c>
      <c r="N555" s="21" t="s">
        <v>241</v>
      </c>
      <c r="O555" s="23"/>
    </row>
    <row r="556" spans="1:15" s="18" customFormat="1" ht="16" thickBot="1" x14ac:dyDescent="0.25">
      <c r="B556" s="74" t="s">
        <v>65</v>
      </c>
      <c r="C556" s="147">
        <f t="array" ref="C556">(SUM(($B$1=(C_A08c!$B$5:$B$1009))*('By region'!$M556=(C_A08c!$C$5:$C$1009))*('By region'!$N556=(C_A08c!$D$5:$D$1009))*(C_A08c!E$5:E$1009)))+(SUM(($C$1=(C_A08c!$B$5:$B$1009))*('By region'!$M556=(C_A08c!$C$5:$C$1009))*('By region'!$N556=(C_A08c!$D$5:$D$1009))*(C_A08c!E$5:E$1009)))+(SUM(($D$1=(C_A08c!$B$5:$B$1009))*('By region'!$M556=(C_A08c!$C$5:$C$1009))*('By region'!$N556=(C_A08c!$D$5:$D$1009))*(C_A08c!E$5:E$1009)))</f>
        <v>0</v>
      </c>
      <c r="D556" s="147">
        <f t="array" ref="D556">(SUM(($B$1=(C_A08c!$B$5:$B$1009))*('By region'!$M556=(C_A08c!$C$5:$C$1009))*('By region'!$N556=(C_A08c!$D$5:$D$1009))*(C_A08c!F$5:F$1009)))+(SUM(($C$1=(C_A08c!$B$5:$B$1009))*('By region'!$M556=(C_A08c!$C$5:$C$1009))*('By region'!$N556=(C_A08c!$D$5:$D$1009))*(C_A08c!F$5:F$1009)))+(SUM(($D$1=(C_A08c!$B$5:$B$1009))*('By region'!$M556=(C_A08c!$C$5:$C$1009))*('By region'!$N556=(C_A08c!$D$5:$D$1009))*(C_A08c!F$5:F$1009)))</f>
        <v>0</v>
      </c>
      <c r="E556" s="147">
        <f t="array" ref="E556">(SUM(($B$1=(C_A08c!$B$5:$B$1009))*('By region'!$M556=(C_A08c!$C$5:$C$1009))*('By region'!$N556=(C_A08c!$D$5:$D$1009))*(C_A08c!G$5:G$1009)))+(SUM(($C$1=(C_A08c!$B$5:$B$1009))*('By region'!$M556=(C_A08c!$C$5:$C$1009))*('By region'!$N556=(C_A08c!$D$5:$D$1009))*(C_A08c!G$5:G$1009)))+(SUM(($D$1=(C_A08c!$B$5:$B$1009))*('By region'!$M556=(C_A08c!$C$5:$C$1009))*('By region'!$N556=(C_A08c!$D$5:$D$1009))*(C_A08c!G$5:G$1009)))</f>
        <v>0</v>
      </c>
      <c r="F556" s="147">
        <f t="array" ref="F556">(SUM(($B$1=(C_A08c!$B$5:$B$1009))*('By region'!$M556=(C_A08c!$C$5:$C$1009))*('By region'!$N556=(C_A08c!$D$5:$D$1009))*(C_A08c!H$5:H$1009)))+(SUM(($C$1=(C_A08c!$B$5:$B$1009))*('By region'!$M556=(C_A08c!$C$5:$C$1009))*('By region'!$N556=(C_A08c!$D$5:$D$1009))*(C_A08c!H$5:H$1009)))+(SUM(($D$1=(C_A08c!$B$5:$B$1009))*('By region'!$M556=(C_A08c!$C$5:$C$1009))*('By region'!$N556=(C_A08c!$D$5:$D$1009))*(C_A08c!H$5:H$1009)))</f>
        <v>0</v>
      </c>
      <c r="G556" s="147">
        <f t="array" ref="G556">(SUM(($B$1=(C_A08c!$B$5:$B$1009))*('By region'!$M556=(C_A08c!$C$5:$C$1009))*('By region'!$N556=(C_A08c!$D$5:$D$1009))*(C_A08c!I$5:I$1009)))+(SUM(($C$1=(C_A08c!$B$5:$B$1009))*('By region'!$M556=(C_A08c!$C$5:$C$1009))*('By region'!$N556=(C_A08c!$D$5:$D$1009))*(C_A08c!I$5:I$1009)))+(SUM(($D$1=(C_A08c!$B$5:$B$1009))*('By region'!$M556=(C_A08c!$C$5:$C$1009))*('By region'!$N556=(C_A08c!$D$5:$D$1009))*(C_A08c!I$5:I$1009)))</f>
        <v>0</v>
      </c>
      <c r="H556" s="147">
        <f t="array" ref="H556">(SUM(($B$1=(C_A08c!$B$5:$B$1009))*('By region'!$M556=(C_A08c!$C$5:$C$1009))*('By region'!$N556=(C_A08c!$D$5:$D$1009))*(C_A08c!J$5:J$1009)))+(SUM(($C$1=(C_A08c!$B$5:$B$1009))*('By region'!$M556=(C_A08c!$C$5:$C$1009))*('By region'!$N556=(C_A08c!$D$5:$D$1009))*(C_A08c!J$5:J$1009)))+(SUM(($D$1=(C_A08c!$B$5:$B$1009))*('By region'!$M556=(C_A08c!$C$5:$C$1009))*('By region'!$N556=(C_A08c!$D$5:$D$1009))*(C_A08c!J$5:J$1009)))</f>
        <v>0</v>
      </c>
      <c r="I556" s="147">
        <f t="array" ref="I556">(SUM(($B$1=(C_A08c!$B$5:$B$1009))*('By region'!$M556=(C_A08c!$C$5:$C$1009))*('By region'!$N556=(C_A08c!$D$5:$D$1009))*(C_A08c!K$5:K$1009)))+(SUM(($C$1=(C_A08c!$B$5:$B$1009))*('By region'!$M556=(C_A08c!$C$5:$C$1009))*('By region'!$N556=(C_A08c!$D$5:$D$1009))*(C_A08c!K$5:K$1009)))+(SUM(($D$1=(C_A08c!$B$5:$B$1009))*('By region'!$M556=(C_A08c!$C$5:$C$1009))*('By region'!$N556=(C_A08c!$D$5:$D$1009))*(C_A08c!K$5:K$1009)))</f>
        <v>0</v>
      </c>
      <c r="J556" s="147">
        <f t="array" ref="J556">(SUM(($B$1=(C_A08c!$B$5:$B$1009))*('By region'!$M556=(C_A08c!$C$5:$C$1009))*('By region'!$N556=(C_A08c!$D$5:$D$1009))*(C_A08c!L$5:L$1009)))+(SUM(($C$1=(C_A08c!$B$5:$B$1009))*('By region'!$M556=(C_A08c!$C$5:$C$1009))*('By region'!$N556=(C_A08c!$D$5:$D$1009))*(C_A08c!L$5:L$1009)))+(SUM(($D$1=(C_A08c!$B$5:$B$1009))*('By region'!$M556=(C_A08c!$C$5:$C$1009))*('By region'!$N556=(C_A08c!$D$5:$D$1009))*(C_A08c!L$5:L$1009)))</f>
        <v>0</v>
      </c>
      <c r="K556" s="147">
        <f t="array" ref="K556">(SUM(($B$1=(C_A08c!$B$5:$B$1009))*('By region'!$M556=(C_A08c!$C$5:$C$1009))*('By region'!$N556=(C_A08c!$D$5:$D$1009))*(C_A08c!M$5:M$1009)))+(SUM(($C$1=(C_A08c!$B$5:$B$1009))*('By region'!$M556=(C_A08c!$C$5:$C$1009))*('By region'!$N556=(C_A08c!$D$5:$D$1009))*(C_A08c!M$5:M$1009)))+(SUM(($D$1=(C_A08c!$B$5:$B$1009))*('By region'!$M556=(C_A08c!$C$5:$C$1009))*('By region'!$N556=(C_A08c!$D$5:$D$1009))*(C_A08c!M$5:M$1009)))</f>
        <v>0</v>
      </c>
      <c r="L556" s="21"/>
      <c r="M556" s="21" t="s">
        <v>247</v>
      </c>
      <c r="N556" s="21" t="s">
        <v>241</v>
      </c>
      <c r="O556" s="23"/>
    </row>
    <row r="557" spans="1:15" s="18" customFormat="1" ht="17" thickTop="1" thickBot="1" x14ac:dyDescent="0.25">
      <c r="B557" s="137" t="s">
        <v>10</v>
      </c>
      <c r="C557" s="138">
        <f>SUM(C549:C556)</f>
        <v>381.73969229707797</v>
      </c>
      <c r="D557" s="138">
        <f t="shared" ref="D557:I557" si="53">SUM(D549:D556)</f>
        <v>382.68703245222804</v>
      </c>
      <c r="E557" s="138">
        <f t="shared" si="53"/>
        <v>367.67561925139603</v>
      </c>
      <c r="F557" s="138">
        <f t="shared" si="53"/>
        <v>372.68972854446002</v>
      </c>
      <c r="G557" s="138">
        <f t="shared" si="53"/>
        <v>370.67671497563401</v>
      </c>
      <c r="H557" s="138">
        <f t="shared" si="53"/>
        <v>355.74003705342801</v>
      </c>
      <c r="I557" s="138">
        <f t="shared" si="53"/>
        <v>381.030772689152</v>
      </c>
      <c r="J557" s="138">
        <f>SUM(J549:J556)</f>
        <v>372.71007125957999</v>
      </c>
      <c r="K557" s="138">
        <f>SUM(K549:K556)</f>
        <v>343.65202361048699</v>
      </c>
      <c r="L557" s="23"/>
      <c r="M557" s="23"/>
      <c r="N557" s="23"/>
      <c r="O557" s="23"/>
    </row>
    <row r="558" spans="1:15" s="18" customFormat="1" ht="16" thickTop="1" x14ac:dyDescent="0.2">
      <c r="B558" s="106" t="s">
        <v>163</v>
      </c>
      <c r="C558" s="136"/>
      <c r="D558" s="136"/>
      <c r="E558" s="136"/>
      <c r="F558" s="136"/>
      <c r="G558" s="136"/>
      <c r="H558" s="136"/>
      <c r="I558" s="136"/>
      <c r="J558" s="136"/>
      <c r="K558" s="136"/>
      <c r="L558" s="23"/>
      <c r="M558" s="23"/>
      <c r="N558" s="23"/>
      <c r="O558" s="23"/>
    </row>
    <row r="559" spans="1:15" s="18" customFormat="1" x14ac:dyDescent="0.2">
      <c r="B559" s="165" t="s">
        <v>240</v>
      </c>
      <c r="C559" s="147">
        <f t="array" ref="C559">(SUM(($B$1=(C_A08c!$B$5:$B$1009))*('By region'!$M559=(C_A08c!$C$5:$C$1009))*('By region'!$N559=(C_A08c!$D$5:$D$1009))*(C_A08c!E$5:E$1009)))+(SUM(($C$1=(C_A08c!$B$5:$B$1009))*('By region'!$M559=(C_A08c!$C$5:$C$1009))*('By region'!$N559=(C_A08c!$D$5:$D$1009))*(C_A08c!E$5:E$1009)))+(SUM(($D$1=(C_A08c!$B$5:$B$1009))*('By region'!$M559=(C_A08c!$C$5:$C$1009))*('By region'!$N559=(C_A08c!$D$5:$D$1009))*(C_A08c!E$5:E$1009)))</f>
        <v>0</v>
      </c>
      <c r="D559" s="147">
        <f t="array" ref="D559">(SUM(($B$1=(C_A08c!$B$5:$B$1009))*('By region'!$M559=(C_A08c!$C$5:$C$1009))*('By region'!$N559=(C_A08c!$D$5:$D$1009))*(C_A08c!F$5:F$1009)))+(SUM(($C$1=(C_A08c!$B$5:$B$1009))*('By region'!$M559=(C_A08c!$C$5:$C$1009))*('By region'!$N559=(C_A08c!$D$5:$D$1009))*(C_A08c!F$5:F$1009)))+(SUM(($D$1=(C_A08c!$B$5:$B$1009))*('By region'!$M559=(C_A08c!$C$5:$C$1009))*('By region'!$N559=(C_A08c!$D$5:$D$1009))*(C_A08c!F$5:F$1009)))</f>
        <v>0</v>
      </c>
      <c r="E559" s="147">
        <f t="array" ref="E559">(SUM(($B$1=(C_A08c!$B$5:$B$1009))*('By region'!$M559=(C_A08c!$C$5:$C$1009))*('By region'!$N559=(C_A08c!$D$5:$D$1009))*(C_A08c!G$5:G$1009)))+(SUM(($C$1=(C_A08c!$B$5:$B$1009))*('By region'!$M559=(C_A08c!$C$5:$C$1009))*('By region'!$N559=(C_A08c!$D$5:$D$1009))*(C_A08c!G$5:G$1009)))+(SUM(($D$1=(C_A08c!$B$5:$B$1009))*('By region'!$M559=(C_A08c!$C$5:$C$1009))*('By region'!$N559=(C_A08c!$D$5:$D$1009))*(C_A08c!G$5:G$1009)))</f>
        <v>0</v>
      </c>
      <c r="F559" s="147">
        <f t="array" ref="F559">(SUM(($B$1=(C_A08c!$B$5:$B$1009))*('By region'!$M559=(C_A08c!$C$5:$C$1009))*('By region'!$N559=(C_A08c!$D$5:$D$1009))*(C_A08c!H$5:H$1009)))+(SUM(($C$1=(C_A08c!$B$5:$B$1009))*('By region'!$M559=(C_A08c!$C$5:$C$1009))*('By region'!$N559=(C_A08c!$D$5:$D$1009))*(C_A08c!H$5:H$1009)))+(SUM(($D$1=(C_A08c!$B$5:$B$1009))*('By region'!$M559=(C_A08c!$C$5:$C$1009))*('By region'!$N559=(C_A08c!$D$5:$D$1009))*(C_A08c!H$5:H$1009)))</f>
        <v>0</v>
      </c>
      <c r="G559" s="147">
        <f t="array" ref="G559">(SUM(($B$1=(C_A08c!$B$5:$B$1009))*('By region'!$M559=(C_A08c!$C$5:$C$1009))*('By region'!$N559=(C_A08c!$D$5:$D$1009))*(C_A08c!I$5:I$1009)))+(SUM(($C$1=(C_A08c!$B$5:$B$1009))*('By region'!$M559=(C_A08c!$C$5:$C$1009))*('By region'!$N559=(C_A08c!$D$5:$D$1009))*(C_A08c!I$5:I$1009)))+(SUM(($D$1=(C_A08c!$B$5:$B$1009))*('By region'!$M559=(C_A08c!$C$5:$C$1009))*('By region'!$N559=(C_A08c!$D$5:$D$1009))*(C_A08c!I$5:I$1009)))</f>
        <v>0</v>
      </c>
      <c r="H559" s="147">
        <f t="array" ref="H559">(SUM(($B$1=(C_A08c!$B$5:$B$1009))*('By region'!$M559=(C_A08c!$C$5:$C$1009))*('By region'!$N559=(C_A08c!$D$5:$D$1009))*(C_A08c!J$5:J$1009)))+(SUM(($C$1=(C_A08c!$B$5:$B$1009))*('By region'!$M559=(C_A08c!$C$5:$C$1009))*('By region'!$N559=(C_A08c!$D$5:$D$1009))*(C_A08c!J$5:J$1009)))+(SUM(($D$1=(C_A08c!$B$5:$B$1009))*('By region'!$M559=(C_A08c!$C$5:$C$1009))*('By region'!$N559=(C_A08c!$D$5:$D$1009))*(C_A08c!J$5:J$1009)))</f>
        <v>0</v>
      </c>
      <c r="I559" s="147">
        <f t="array" ref="I559">(SUM(($B$1=(C_A08c!$B$5:$B$1009))*('By region'!$M559=(C_A08c!$C$5:$C$1009))*('By region'!$N559=(C_A08c!$D$5:$D$1009))*(C_A08c!K$5:K$1009)))+(SUM(($C$1=(C_A08c!$B$5:$B$1009))*('By region'!$M559=(C_A08c!$C$5:$C$1009))*('By region'!$N559=(C_A08c!$D$5:$D$1009))*(C_A08c!K$5:K$1009)))+(SUM(($D$1=(C_A08c!$B$5:$B$1009))*('By region'!$M559=(C_A08c!$C$5:$C$1009))*('By region'!$N559=(C_A08c!$D$5:$D$1009))*(C_A08c!K$5:K$1009)))</f>
        <v>0</v>
      </c>
      <c r="J559" s="147">
        <f t="array" ref="J559">(SUM(($B$1=(C_A08c!$B$5:$B$1009))*('By region'!$M559=(C_A08c!$C$5:$C$1009))*('By region'!$N559=(C_A08c!$D$5:$D$1009))*(C_A08c!L$5:L$1009)))+(SUM(($C$1=(C_A08c!$B$5:$B$1009))*('By region'!$M559=(C_A08c!$C$5:$C$1009))*('By region'!$N559=(C_A08c!$D$5:$D$1009))*(C_A08c!L$5:L$1009)))+(SUM(($D$1=(C_A08c!$B$5:$B$1009))*('By region'!$M559=(C_A08c!$C$5:$C$1009))*('By region'!$N559=(C_A08c!$D$5:$D$1009))*(C_A08c!L$5:L$1009)))</f>
        <v>0</v>
      </c>
      <c r="K559" s="147">
        <f t="array" ref="K559">(SUM(($B$1=(C_A08c!$B$5:$B$1009))*('By region'!$M559=(C_A08c!$C$5:$C$1009))*('By region'!$N559=(C_A08c!$D$5:$D$1009))*(C_A08c!M$5:M$1009)))+(SUM(($C$1=(C_A08c!$B$5:$B$1009))*('By region'!$M559=(C_A08c!$C$5:$C$1009))*('By region'!$N559=(C_A08c!$D$5:$D$1009))*(C_A08c!M$5:M$1009)))+(SUM(($D$1=(C_A08c!$B$5:$B$1009))*('By region'!$M559=(C_A08c!$C$5:$C$1009))*('By region'!$N559=(C_A08c!$D$5:$D$1009))*(C_A08c!M$5:M$1009)))</f>
        <v>0</v>
      </c>
      <c r="L559" s="23"/>
      <c r="M559" s="23" t="s">
        <v>202</v>
      </c>
      <c r="N559" s="21" t="s">
        <v>248</v>
      </c>
      <c r="O559" s="23"/>
    </row>
    <row r="560" spans="1:15" s="18" customFormat="1" x14ac:dyDescent="0.2">
      <c r="B560" s="172" t="s">
        <v>242</v>
      </c>
      <c r="C560" s="219">
        <f t="array" ref="C560">(SUM(($B$1=(C_A08c!$B$5:$B$1009))*('By region'!$M560=(C_A08c!$C$5:$C$1009))*('By region'!$N560=(C_A08c!$D$5:$D$1009))*(C_A08c!E$5:E$1009)))+(SUM(($C$1=(C_A08c!$B$5:$B$1009))*('By region'!$M560=(C_A08c!$C$5:$C$1009))*('By region'!$N560=(C_A08c!$D$5:$D$1009))*(C_A08c!E$5:E$1009)))+(SUM(($D$1=(C_A08c!$B$5:$B$1009))*('By region'!$M560=(C_A08c!$C$5:$C$1009))*('By region'!$N560=(C_A08c!$D$5:$D$1009))*(C_A08c!E$5:E$1009)))</f>
        <v>261.78411560014501</v>
      </c>
      <c r="D560" s="219">
        <f t="array" ref="D560">(SUM(($B$1=(C_A08c!$B$5:$B$1009))*('By region'!$M560=(C_A08c!$C$5:$C$1009))*('By region'!$N560=(C_A08c!$D$5:$D$1009))*(C_A08c!F$5:F$1009)))+(SUM(($C$1=(C_A08c!$B$5:$B$1009))*('By region'!$M560=(C_A08c!$C$5:$C$1009))*('By region'!$N560=(C_A08c!$D$5:$D$1009))*(C_A08c!F$5:F$1009)))+(SUM(($D$1=(C_A08c!$B$5:$B$1009))*('By region'!$M560=(C_A08c!$C$5:$C$1009))*('By region'!$N560=(C_A08c!$D$5:$D$1009))*(C_A08c!F$5:F$1009)))</f>
        <v>261.47005578368902</v>
      </c>
      <c r="E560" s="219">
        <f t="array" ref="E560">(SUM(($B$1=(C_A08c!$B$5:$B$1009))*('By region'!$M560=(C_A08c!$C$5:$C$1009))*('By region'!$N560=(C_A08c!$D$5:$D$1009))*(C_A08c!G$5:G$1009)))+(SUM(($C$1=(C_A08c!$B$5:$B$1009))*('By region'!$M560=(C_A08c!$C$5:$C$1009))*('By region'!$N560=(C_A08c!$D$5:$D$1009))*(C_A08c!G$5:G$1009)))+(SUM(($D$1=(C_A08c!$B$5:$B$1009))*('By region'!$M560=(C_A08c!$C$5:$C$1009))*('By region'!$N560=(C_A08c!$D$5:$D$1009))*(C_A08c!G$5:G$1009)))</f>
        <v>198.21548088953799</v>
      </c>
      <c r="F560" s="219">
        <f t="array" ref="F560">(SUM(($B$1=(C_A08c!$B$5:$B$1009))*('By region'!$M560=(C_A08c!$C$5:$C$1009))*('By region'!$N560=(C_A08c!$D$5:$D$1009))*(C_A08c!H$5:H$1009)))+(SUM(($C$1=(C_A08c!$B$5:$B$1009))*('By region'!$M560=(C_A08c!$C$5:$C$1009))*('By region'!$N560=(C_A08c!$D$5:$D$1009))*(C_A08c!H$5:H$1009)))+(SUM(($D$1=(C_A08c!$B$5:$B$1009))*('By region'!$M560=(C_A08c!$C$5:$C$1009))*('By region'!$N560=(C_A08c!$D$5:$D$1009))*(C_A08c!H$5:H$1009)))</f>
        <v>203.27825948044099</v>
      </c>
      <c r="G560" s="219">
        <f t="array" ref="G560">(SUM(($B$1=(C_A08c!$B$5:$B$1009))*('By region'!$M560=(C_A08c!$C$5:$C$1009))*('By region'!$N560=(C_A08c!$D$5:$D$1009))*(C_A08c!I$5:I$1009)))+(SUM(($C$1=(C_A08c!$B$5:$B$1009))*('By region'!$M560=(C_A08c!$C$5:$C$1009))*('By region'!$N560=(C_A08c!$D$5:$D$1009))*(C_A08c!I$5:I$1009)))+(SUM(($D$1=(C_A08c!$B$5:$B$1009))*('By region'!$M560=(C_A08c!$C$5:$C$1009))*('By region'!$N560=(C_A08c!$D$5:$D$1009))*(C_A08c!I$5:I$1009)))</f>
        <v>196.41435611497101</v>
      </c>
      <c r="H560" s="219">
        <f t="array" ref="H560">(SUM(($B$1=(C_A08c!$B$5:$B$1009))*('By region'!$M560=(C_A08c!$C$5:$C$1009))*('By region'!$N560=(C_A08c!$D$5:$D$1009))*(C_A08c!J$5:J$1009)))+(SUM(($C$1=(C_A08c!$B$5:$B$1009))*('By region'!$M560=(C_A08c!$C$5:$C$1009))*('By region'!$N560=(C_A08c!$D$5:$D$1009))*(C_A08c!J$5:J$1009)))+(SUM(($D$1=(C_A08c!$B$5:$B$1009))*('By region'!$M560=(C_A08c!$C$5:$C$1009))*('By region'!$N560=(C_A08c!$D$5:$D$1009))*(C_A08c!J$5:J$1009)))</f>
        <v>200.480940265713</v>
      </c>
      <c r="I560" s="219">
        <f t="array" ref="I560">(SUM(($B$1=(C_A08c!$B$5:$B$1009))*('By region'!$M560=(C_A08c!$C$5:$C$1009))*('By region'!$N560=(C_A08c!$D$5:$D$1009))*(C_A08c!K$5:K$1009)))+(SUM(($C$1=(C_A08c!$B$5:$B$1009))*('By region'!$M560=(C_A08c!$C$5:$C$1009))*('By region'!$N560=(C_A08c!$D$5:$D$1009))*(C_A08c!K$5:K$1009)))+(SUM(($D$1=(C_A08c!$B$5:$B$1009))*('By region'!$M560=(C_A08c!$C$5:$C$1009))*('By region'!$N560=(C_A08c!$D$5:$D$1009))*(C_A08c!K$5:K$1009)))</f>
        <v>195.831847538289</v>
      </c>
      <c r="J560" s="219">
        <f t="array" ref="J560">(SUM(($B$1=(C_A08c!$B$5:$B$1009))*('By region'!$M560=(C_A08c!$C$5:$C$1009))*('By region'!$N560=(C_A08c!$D$5:$D$1009))*(C_A08c!L$5:L$1009)))+(SUM(($C$1=(C_A08c!$B$5:$B$1009))*('By region'!$M560=(C_A08c!$C$5:$C$1009))*('By region'!$N560=(C_A08c!$D$5:$D$1009))*(C_A08c!L$5:L$1009)))+(SUM(($D$1=(C_A08c!$B$5:$B$1009))*('By region'!$M560=(C_A08c!$C$5:$C$1009))*('By region'!$N560=(C_A08c!$D$5:$D$1009))*(C_A08c!L$5:L$1009)))</f>
        <v>189.12859641401599</v>
      </c>
      <c r="K560" s="219">
        <f t="array" ref="K560">(SUM(($B$1=(C_A08c!$B$5:$B$1009))*('By region'!$M560=(C_A08c!$C$5:$C$1009))*('By region'!$N560=(C_A08c!$D$5:$D$1009))*(C_A08c!M$5:M$1009)))+(SUM(($C$1=(C_A08c!$B$5:$B$1009))*('By region'!$M560=(C_A08c!$C$5:$C$1009))*('By region'!$N560=(C_A08c!$D$5:$D$1009))*(C_A08c!M$5:M$1009)))+(SUM(($D$1=(C_A08c!$B$5:$B$1009))*('By region'!$M560=(C_A08c!$C$5:$C$1009))*('By region'!$N560=(C_A08c!$D$5:$D$1009))*(C_A08c!M$5:M$1009)))</f>
        <v>192.94600089033901</v>
      </c>
      <c r="L560" s="21"/>
      <c r="M560" s="21" t="s">
        <v>200</v>
      </c>
      <c r="N560" s="21" t="s">
        <v>248</v>
      </c>
      <c r="O560" s="23"/>
    </row>
    <row r="561" spans="1:15" s="18" customFormat="1" x14ac:dyDescent="0.2">
      <c r="B561" s="172" t="s">
        <v>369</v>
      </c>
      <c r="C561" s="219">
        <f t="array" ref="C561">(SUM(($B$1=(C_A08c!$B$5:$B$1009))*('By region'!$M561=(C_A08c!$C$5:$C$1009))*('By region'!$N561=(C_A08c!$D$5:$D$1009))*(C_A08c!E$5:E$1009)))+(SUM(($C$1=(C_A08c!$B$5:$B$1009))*('By region'!$M561=(C_A08c!$C$5:$C$1009))*('By region'!$N561=(C_A08c!$D$5:$D$1009))*(C_A08c!E$5:E$1009)))+(SUM(($D$1=(C_A08c!$B$5:$B$1009))*('By region'!$M561=(C_A08c!$C$5:$C$1009))*('By region'!$N561=(C_A08c!$D$5:$D$1009))*(C_A08c!E$5:E$1009)))</f>
        <v>0</v>
      </c>
      <c r="D561" s="219">
        <f t="array" ref="D561">(SUM(($B$1=(C_A08c!$B$5:$B$1009))*('By region'!$M561=(C_A08c!$C$5:$C$1009))*('By region'!$N561=(C_A08c!$D$5:$D$1009))*(C_A08c!F$5:F$1009)))+(SUM(($C$1=(C_A08c!$B$5:$B$1009))*('By region'!$M561=(C_A08c!$C$5:$C$1009))*('By region'!$N561=(C_A08c!$D$5:$D$1009))*(C_A08c!F$5:F$1009)))+(SUM(($D$1=(C_A08c!$B$5:$B$1009))*('By region'!$M561=(C_A08c!$C$5:$C$1009))*('By region'!$N561=(C_A08c!$D$5:$D$1009))*(C_A08c!F$5:F$1009)))</f>
        <v>0</v>
      </c>
      <c r="E561" s="219">
        <f t="array" ref="E561">(SUM(($B$1=(C_A08c!$B$5:$B$1009))*('By region'!$M561=(C_A08c!$C$5:$C$1009))*('By region'!$N561=(C_A08c!$D$5:$D$1009))*(C_A08c!G$5:G$1009)))+(SUM(($C$1=(C_A08c!$B$5:$B$1009))*('By region'!$M561=(C_A08c!$C$5:$C$1009))*('By region'!$N561=(C_A08c!$D$5:$D$1009))*(C_A08c!G$5:G$1009)))+(SUM(($D$1=(C_A08c!$B$5:$B$1009))*('By region'!$M561=(C_A08c!$C$5:$C$1009))*('By region'!$N561=(C_A08c!$D$5:$D$1009))*(C_A08c!G$5:G$1009)))</f>
        <v>0</v>
      </c>
      <c r="F561" s="219">
        <f t="array" ref="F561">(SUM(($B$1=(C_A08c!$B$5:$B$1009))*('By region'!$M561=(C_A08c!$C$5:$C$1009))*('By region'!$N561=(C_A08c!$D$5:$D$1009))*(C_A08c!H$5:H$1009)))+(SUM(($C$1=(C_A08c!$B$5:$B$1009))*('By region'!$M561=(C_A08c!$C$5:$C$1009))*('By region'!$N561=(C_A08c!$D$5:$D$1009))*(C_A08c!H$5:H$1009)))+(SUM(($D$1=(C_A08c!$B$5:$B$1009))*('By region'!$M561=(C_A08c!$C$5:$C$1009))*('By region'!$N561=(C_A08c!$D$5:$D$1009))*(C_A08c!H$5:H$1009)))</f>
        <v>0</v>
      </c>
      <c r="G561" s="219">
        <f t="array" ref="G561">(SUM(($B$1=(C_A08c!$B$5:$B$1009))*('By region'!$M561=(C_A08c!$C$5:$C$1009))*('By region'!$N561=(C_A08c!$D$5:$D$1009))*(C_A08c!I$5:I$1009)))+(SUM(($C$1=(C_A08c!$B$5:$B$1009))*('By region'!$M561=(C_A08c!$C$5:$C$1009))*('By region'!$N561=(C_A08c!$D$5:$D$1009))*(C_A08c!I$5:I$1009)))+(SUM(($D$1=(C_A08c!$B$5:$B$1009))*('By region'!$M561=(C_A08c!$C$5:$C$1009))*('By region'!$N561=(C_A08c!$D$5:$D$1009))*(C_A08c!I$5:I$1009)))</f>
        <v>0</v>
      </c>
      <c r="H561" s="219">
        <f t="array" ref="H561">(SUM(($B$1=(C_A08c!$B$5:$B$1009))*('By region'!$M561=(C_A08c!$C$5:$C$1009))*('By region'!$N561=(C_A08c!$D$5:$D$1009))*(C_A08c!J$5:J$1009)))+(SUM(($C$1=(C_A08c!$B$5:$B$1009))*('By region'!$M561=(C_A08c!$C$5:$C$1009))*('By region'!$N561=(C_A08c!$D$5:$D$1009))*(C_A08c!J$5:J$1009)))+(SUM(($D$1=(C_A08c!$B$5:$B$1009))*('By region'!$M561=(C_A08c!$C$5:$C$1009))*('By region'!$N561=(C_A08c!$D$5:$D$1009))*(C_A08c!J$5:J$1009)))</f>
        <v>0</v>
      </c>
      <c r="I561" s="219">
        <f t="array" ref="I561">(SUM(($B$1=(C_A08c!$B$5:$B$1009))*('By region'!$M561=(C_A08c!$C$5:$C$1009))*('By region'!$N561=(C_A08c!$D$5:$D$1009))*(C_A08c!K$5:K$1009)))+(SUM(($C$1=(C_A08c!$B$5:$B$1009))*('By region'!$M561=(C_A08c!$C$5:$C$1009))*('By region'!$N561=(C_A08c!$D$5:$D$1009))*(C_A08c!K$5:K$1009)))+(SUM(($D$1=(C_A08c!$B$5:$B$1009))*('By region'!$M561=(C_A08c!$C$5:$C$1009))*('By region'!$N561=(C_A08c!$D$5:$D$1009))*(C_A08c!K$5:K$1009)))</f>
        <v>0</v>
      </c>
      <c r="J561" s="219">
        <f t="array" ref="J561">(SUM(($B$1=(C_A08c!$B$5:$B$1009))*('By region'!$M561=(C_A08c!$C$5:$C$1009))*('By region'!$N561=(C_A08c!$D$5:$D$1009))*(C_A08c!L$5:L$1009)))+(SUM(($C$1=(C_A08c!$B$5:$B$1009))*('By region'!$M561=(C_A08c!$C$5:$C$1009))*('By region'!$N561=(C_A08c!$D$5:$D$1009))*(C_A08c!L$5:L$1009)))+(SUM(($D$1=(C_A08c!$B$5:$B$1009))*('By region'!$M561=(C_A08c!$C$5:$C$1009))*('By region'!$N561=(C_A08c!$D$5:$D$1009))*(C_A08c!L$5:L$1009)))</f>
        <v>0</v>
      </c>
      <c r="K561" s="219">
        <f t="array" ref="K561">(SUM(($B$1=(C_A08c!$B$5:$B$1009))*('By region'!$M561=(C_A08c!$C$5:$C$1009))*('By region'!$N561=(C_A08c!$D$5:$D$1009))*(C_A08c!M$5:M$1009)))+(SUM(($C$1=(C_A08c!$B$5:$B$1009))*('By region'!$M561=(C_A08c!$C$5:$C$1009))*('By region'!$N561=(C_A08c!$D$5:$D$1009))*(C_A08c!M$5:M$1009)))+(SUM(($D$1=(C_A08c!$B$5:$B$1009))*('By region'!$M561=(C_A08c!$C$5:$C$1009))*('By region'!$N561=(C_A08c!$D$5:$D$1009))*(C_A08c!M$5:M$1009)))</f>
        <v>0</v>
      </c>
      <c r="L561" s="21"/>
      <c r="M561" s="21" t="s">
        <v>366</v>
      </c>
      <c r="N561" s="21" t="s">
        <v>248</v>
      </c>
      <c r="O561" s="23"/>
    </row>
    <row r="562" spans="1:15" s="18" customFormat="1" x14ac:dyDescent="0.2">
      <c r="B562" s="165" t="s">
        <v>185</v>
      </c>
      <c r="C562" s="147">
        <f t="array" ref="C562">(SUM(($B$1=(C_A08c!$B$5:$B$1009))*('By region'!$M562=(C_A08c!$C$5:$C$1009))*('By region'!$N562=(C_A08c!$D$5:$D$1009))*(C_A08c!E$5:E$1009)))+(SUM(($C$1=(C_A08c!$B$5:$B$1009))*('By region'!$M562=(C_A08c!$C$5:$C$1009))*('By region'!$N562=(C_A08c!$D$5:$D$1009))*(C_A08c!E$5:E$1009)))+(SUM(($D$1=(C_A08c!$B$5:$B$1009))*('By region'!$M562=(C_A08c!$C$5:$C$1009))*('By region'!$N562=(C_A08c!$D$5:$D$1009))*(C_A08c!E$5:E$1009)))</f>
        <v>0</v>
      </c>
      <c r="D562" s="147">
        <f t="array" ref="D562">(SUM(($B$1=(C_A08c!$B$5:$B$1009))*('By region'!$M562=(C_A08c!$C$5:$C$1009))*('By region'!$N562=(C_A08c!$D$5:$D$1009))*(C_A08c!F$5:F$1009)))+(SUM(($C$1=(C_A08c!$B$5:$B$1009))*('By region'!$M562=(C_A08c!$C$5:$C$1009))*('By region'!$N562=(C_A08c!$D$5:$D$1009))*(C_A08c!F$5:F$1009)))+(SUM(($D$1=(C_A08c!$B$5:$B$1009))*('By region'!$M562=(C_A08c!$C$5:$C$1009))*('By region'!$N562=(C_A08c!$D$5:$D$1009))*(C_A08c!F$5:F$1009)))</f>
        <v>0</v>
      </c>
      <c r="E562" s="147">
        <f t="array" ref="E562">(SUM(($B$1=(C_A08c!$B$5:$B$1009))*('By region'!$M562=(C_A08c!$C$5:$C$1009))*('By region'!$N562=(C_A08c!$D$5:$D$1009))*(C_A08c!G$5:G$1009)))+(SUM(($C$1=(C_A08c!$B$5:$B$1009))*('By region'!$M562=(C_A08c!$C$5:$C$1009))*('By region'!$N562=(C_A08c!$D$5:$D$1009))*(C_A08c!G$5:G$1009)))+(SUM(($D$1=(C_A08c!$B$5:$B$1009))*('By region'!$M562=(C_A08c!$C$5:$C$1009))*('By region'!$N562=(C_A08c!$D$5:$D$1009))*(C_A08c!G$5:G$1009)))</f>
        <v>0</v>
      </c>
      <c r="F562" s="147">
        <f t="array" ref="F562">(SUM(($B$1=(C_A08c!$B$5:$B$1009))*('By region'!$M562=(C_A08c!$C$5:$C$1009))*('By region'!$N562=(C_A08c!$D$5:$D$1009))*(C_A08c!H$5:H$1009)))+(SUM(($C$1=(C_A08c!$B$5:$B$1009))*('By region'!$M562=(C_A08c!$C$5:$C$1009))*('By region'!$N562=(C_A08c!$D$5:$D$1009))*(C_A08c!H$5:H$1009)))+(SUM(($D$1=(C_A08c!$B$5:$B$1009))*('By region'!$M562=(C_A08c!$C$5:$C$1009))*('By region'!$N562=(C_A08c!$D$5:$D$1009))*(C_A08c!H$5:H$1009)))</f>
        <v>0</v>
      </c>
      <c r="G562" s="147">
        <f t="array" ref="G562">(SUM(($B$1=(C_A08c!$B$5:$B$1009))*('By region'!$M562=(C_A08c!$C$5:$C$1009))*('By region'!$N562=(C_A08c!$D$5:$D$1009))*(C_A08c!I$5:I$1009)))+(SUM(($C$1=(C_A08c!$B$5:$B$1009))*('By region'!$M562=(C_A08c!$C$5:$C$1009))*('By region'!$N562=(C_A08c!$D$5:$D$1009))*(C_A08c!I$5:I$1009)))+(SUM(($D$1=(C_A08c!$B$5:$B$1009))*('By region'!$M562=(C_A08c!$C$5:$C$1009))*('By region'!$N562=(C_A08c!$D$5:$D$1009))*(C_A08c!I$5:I$1009)))</f>
        <v>0</v>
      </c>
      <c r="H562" s="147">
        <f t="array" ref="H562">(SUM(($B$1=(C_A08c!$B$5:$B$1009))*('By region'!$M562=(C_A08c!$C$5:$C$1009))*('By region'!$N562=(C_A08c!$D$5:$D$1009))*(C_A08c!J$5:J$1009)))+(SUM(($C$1=(C_A08c!$B$5:$B$1009))*('By region'!$M562=(C_A08c!$C$5:$C$1009))*('By region'!$N562=(C_A08c!$D$5:$D$1009))*(C_A08c!J$5:J$1009)))+(SUM(($D$1=(C_A08c!$B$5:$B$1009))*('By region'!$M562=(C_A08c!$C$5:$C$1009))*('By region'!$N562=(C_A08c!$D$5:$D$1009))*(C_A08c!J$5:J$1009)))</f>
        <v>0</v>
      </c>
      <c r="I562" s="147">
        <f t="array" ref="I562">(SUM(($B$1=(C_A08c!$B$5:$B$1009))*('By region'!$M562=(C_A08c!$C$5:$C$1009))*('By region'!$N562=(C_A08c!$D$5:$D$1009))*(C_A08c!K$5:K$1009)))+(SUM(($C$1=(C_A08c!$B$5:$B$1009))*('By region'!$M562=(C_A08c!$C$5:$C$1009))*('By region'!$N562=(C_A08c!$D$5:$D$1009))*(C_A08c!K$5:K$1009)))+(SUM(($D$1=(C_A08c!$B$5:$B$1009))*('By region'!$M562=(C_A08c!$C$5:$C$1009))*('By region'!$N562=(C_A08c!$D$5:$D$1009))*(C_A08c!K$5:K$1009)))</f>
        <v>0</v>
      </c>
      <c r="J562" s="147">
        <f t="array" ref="J562">(SUM(($B$1=(C_A08c!$B$5:$B$1009))*('By region'!$M562=(C_A08c!$C$5:$C$1009))*('By region'!$N562=(C_A08c!$D$5:$D$1009))*(C_A08c!L$5:L$1009)))+(SUM(($C$1=(C_A08c!$B$5:$B$1009))*('By region'!$M562=(C_A08c!$C$5:$C$1009))*('By region'!$N562=(C_A08c!$D$5:$D$1009))*(C_A08c!L$5:L$1009)))+(SUM(($D$1=(C_A08c!$B$5:$B$1009))*('By region'!$M562=(C_A08c!$C$5:$C$1009))*('By region'!$N562=(C_A08c!$D$5:$D$1009))*(C_A08c!L$5:L$1009)))</f>
        <v>0</v>
      </c>
      <c r="K562" s="147">
        <f t="array" ref="K562">(SUM(($B$1=(C_A08c!$B$5:$B$1009))*('By region'!$M562=(C_A08c!$C$5:$C$1009))*('By region'!$N562=(C_A08c!$D$5:$D$1009))*(C_A08c!M$5:M$1009)))+(SUM(($C$1=(C_A08c!$B$5:$B$1009))*('By region'!$M562=(C_A08c!$C$5:$C$1009))*('By region'!$N562=(C_A08c!$D$5:$D$1009))*(C_A08c!M$5:M$1009)))+(SUM(($D$1=(C_A08c!$B$5:$B$1009))*('By region'!$M562=(C_A08c!$C$5:$C$1009))*('By region'!$N562=(C_A08c!$D$5:$D$1009))*(C_A08c!M$5:M$1009)))</f>
        <v>0</v>
      </c>
      <c r="L562" s="23"/>
      <c r="M562" s="23" t="s">
        <v>243</v>
      </c>
      <c r="N562" s="21" t="s">
        <v>248</v>
      </c>
      <c r="O562" s="23"/>
    </row>
    <row r="563" spans="1:15" s="18" customFormat="1" x14ac:dyDescent="0.2">
      <c r="B563" s="172" t="s">
        <v>184</v>
      </c>
      <c r="C563" s="219">
        <f t="array" ref="C563">(SUM(($B$1=(C_A08c!$B$5:$B$1009))*('By region'!$M563=(C_A08c!$C$5:$C$1009))*('By region'!$N563=(C_A08c!$D$5:$D$1009))*(C_A08c!E$5:E$1009)))+(SUM(($C$1=(C_A08c!$B$5:$B$1009))*('By region'!$M563=(C_A08c!$C$5:$C$1009))*('By region'!$N563=(C_A08c!$D$5:$D$1009))*(C_A08c!E$5:E$1009)))+(SUM(($D$1=(C_A08c!$B$5:$B$1009))*('By region'!$M563=(C_A08c!$C$5:$C$1009))*('By region'!$N563=(C_A08c!$D$5:$D$1009))*(C_A08c!E$5:E$1009)))</f>
        <v>0</v>
      </c>
      <c r="D563" s="219">
        <f t="array" ref="D563">(SUM(($B$1=(C_A08c!$B$5:$B$1009))*('By region'!$M563=(C_A08c!$C$5:$C$1009))*('By region'!$N563=(C_A08c!$D$5:$D$1009))*(C_A08c!F$5:F$1009)))+(SUM(($C$1=(C_A08c!$B$5:$B$1009))*('By region'!$M563=(C_A08c!$C$5:$C$1009))*('By region'!$N563=(C_A08c!$D$5:$D$1009))*(C_A08c!F$5:F$1009)))+(SUM(($D$1=(C_A08c!$B$5:$B$1009))*('By region'!$M563=(C_A08c!$C$5:$C$1009))*('By region'!$N563=(C_A08c!$D$5:$D$1009))*(C_A08c!F$5:F$1009)))</f>
        <v>0</v>
      </c>
      <c r="E563" s="219">
        <f t="array" ref="E563">(SUM(($B$1=(C_A08c!$B$5:$B$1009))*('By region'!$M563=(C_A08c!$C$5:$C$1009))*('By region'!$N563=(C_A08c!$D$5:$D$1009))*(C_A08c!G$5:G$1009)))+(SUM(($C$1=(C_A08c!$B$5:$B$1009))*('By region'!$M563=(C_A08c!$C$5:$C$1009))*('By region'!$N563=(C_A08c!$D$5:$D$1009))*(C_A08c!G$5:G$1009)))+(SUM(($D$1=(C_A08c!$B$5:$B$1009))*('By region'!$M563=(C_A08c!$C$5:$C$1009))*('By region'!$N563=(C_A08c!$D$5:$D$1009))*(C_A08c!G$5:G$1009)))</f>
        <v>0</v>
      </c>
      <c r="F563" s="219">
        <f t="array" ref="F563">(SUM(($B$1=(C_A08c!$B$5:$B$1009))*('By region'!$M563=(C_A08c!$C$5:$C$1009))*('By region'!$N563=(C_A08c!$D$5:$D$1009))*(C_A08c!H$5:H$1009)))+(SUM(($C$1=(C_A08c!$B$5:$B$1009))*('By region'!$M563=(C_A08c!$C$5:$C$1009))*('By region'!$N563=(C_A08c!$D$5:$D$1009))*(C_A08c!H$5:H$1009)))+(SUM(($D$1=(C_A08c!$B$5:$B$1009))*('By region'!$M563=(C_A08c!$C$5:$C$1009))*('By region'!$N563=(C_A08c!$D$5:$D$1009))*(C_A08c!H$5:H$1009)))</f>
        <v>0</v>
      </c>
      <c r="G563" s="219">
        <f t="array" ref="G563">(SUM(($B$1=(C_A08c!$B$5:$B$1009))*('By region'!$M563=(C_A08c!$C$5:$C$1009))*('By region'!$N563=(C_A08c!$D$5:$D$1009))*(C_A08c!I$5:I$1009)))+(SUM(($C$1=(C_A08c!$B$5:$B$1009))*('By region'!$M563=(C_A08c!$C$5:$C$1009))*('By region'!$N563=(C_A08c!$D$5:$D$1009))*(C_A08c!I$5:I$1009)))+(SUM(($D$1=(C_A08c!$B$5:$B$1009))*('By region'!$M563=(C_A08c!$C$5:$C$1009))*('By region'!$N563=(C_A08c!$D$5:$D$1009))*(C_A08c!I$5:I$1009)))</f>
        <v>0</v>
      </c>
      <c r="H563" s="219">
        <f t="array" ref="H563">(SUM(($B$1=(C_A08c!$B$5:$B$1009))*('By region'!$M563=(C_A08c!$C$5:$C$1009))*('By region'!$N563=(C_A08c!$D$5:$D$1009))*(C_A08c!J$5:J$1009)))+(SUM(($C$1=(C_A08c!$B$5:$B$1009))*('By region'!$M563=(C_A08c!$C$5:$C$1009))*('By region'!$N563=(C_A08c!$D$5:$D$1009))*(C_A08c!J$5:J$1009)))+(SUM(($D$1=(C_A08c!$B$5:$B$1009))*('By region'!$M563=(C_A08c!$C$5:$C$1009))*('By region'!$N563=(C_A08c!$D$5:$D$1009))*(C_A08c!J$5:J$1009)))</f>
        <v>0</v>
      </c>
      <c r="I563" s="219">
        <f t="array" ref="I563">(SUM(($B$1=(C_A08c!$B$5:$B$1009))*('By region'!$M563=(C_A08c!$C$5:$C$1009))*('By region'!$N563=(C_A08c!$D$5:$D$1009))*(C_A08c!K$5:K$1009)))+(SUM(($C$1=(C_A08c!$B$5:$B$1009))*('By region'!$M563=(C_A08c!$C$5:$C$1009))*('By region'!$N563=(C_A08c!$D$5:$D$1009))*(C_A08c!K$5:K$1009)))+(SUM(($D$1=(C_A08c!$B$5:$B$1009))*('By region'!$M563=(C_A08c!$C$5:$C$1009))*('By region'!$N563=(C_A08c!$D$5:$D$1009))*(C_A08c!K$5:K$1009)))</f>
        <v>0</v>
      </c>
      <c r="J563" s="219">
        <f t="array" ref="J563">(SUM(($B$1=(C_A08c!$B$5:$B$1009))*('By region'!$M563=(C_A08c!$C$5:$C$1009))*('By region'!$N563=(C_A08c!$D$5:$D$1009))*(C_A08c!L$5:L$1009)))+(SUM(($C$1=(C_A08c!$B$5:$B$1009))*('By region'!$M563=(C_A08c!$C$5:$C$1009))*('By region'!$N563=(C_A08c!$D$5:$D$1009))*(C_A08c!L$5:L$1009)))+(SUM(($D$1=(C_A08c!$B$5:$B$1009))*('By region'!$M563=(C_A08c!$C$5:$C$1009))*('By region'!$N563=(C_A08c!$D$5:$D$1009))*(C_A08c!L$5:L$1009)))</f>
        <v>0</v>
      </c>
      <c r="K563" s="219">
        <f t="array" ref="K563">(SUM(($B$1=(C_A08c!$B$5:$B$1009))*('By region'!$M563=(C_A08c!$C$5:$C$1009))*('By region'!$N563=(C_A08c!$D$5:$D$1009))*(C_A08c!M$5:M$1009)))+(SUM(($C$1=(C_A08c!$B$5:$B$1009))*('By region'!$M563=(C_A08c!$C$5:$C$1009))*('By region'!$N563=(C_A08c!$D$5:$D$1009))*(C_A08c!M$5:M$1009)))+(SUM(($D$1=(C_A08c!$B$5:$B$1009))*('By region'!$M563=(C_A08c!$C$5:$C$1009))*('By region'!$N563=(C_A08c!$D$5:$D$1009))*(C_A08c!M$5:M$1009)))</f>
        <v>0</v>
      </c>
      <c r="L563" s="21"/>
      <c r="M563" s="21" t="s">
        <v>244</v>
      </c>
      <c r="N563" s="21" t="s">
        <v>248</v>
      </c>
      <c r="O563" s="23"/>
    </row>
    <row r="564" spans="1:15" s="18" customFormat="1" x14ac:dyDescent="0.2">
      <c r="A564" s="17"/>
      <c r="B564" s="165" t="s">
        <v>245</v>
      </c>
      <c r="C564" s="147">
        <f t="array" ref="C564">(SUM(($B$1=(C_A08c!$B$5:$B$1009))*('By region'!$M564=(C_A08c!$C$5:$C$1009))*('By region'!$N564=(C_A08c!$D$5:$D$1009))*(C_A08c!E$5:E$1009)))+(SUM(($C$1=(C_A08c!$B$5:$B$1009))*('By region'!$M564=(C_A08c!$C$5:$C$1009))*('By region'!$N564=(C_A08c!$D$5:$D$1009))*(C_A08c!E$5:E$1009)))+(SUM(($D$1=(C_A08c!$B$5:$B$1009))*('By region'!$M564=(C_A08c!$C$5:$C$1009))*('By region'!$N564=(C_A08c!$D$5:$D$1009))*(C_A08c!E$5:E$1009)))+(SUM(($B$1=(C_A08c!$B$5:$B$1009))*('By region'!$O564=(C_A08c!$C$5:$C$1009))*('By region'!$N564=(C_A08c!$D$5:$D$1009))*(C_A08c!E$5:E$1009)))+(SUM(($C$1=(C_A08c!$B$5:$B$1009))*('By region'!$O564=(C_A08c!$C$5:$C$1009))*('By region'!$N564=(C_A08c!$D$5:$D$1009))*(C_A08c!E$5:E$1009)))+(SUM(($D$1=(C_A08c!$B$5:$B$1009))*('By region'!$O564=(C_A08c!$C$5:$C$1009))*('By region'!$N564=(C_A08c!$D$5:$D$1009))*(C_A08c!E$5:E$1009)))</f>
        <v>0</v>
      </c>
      <c r="D564" s="147">
        <f t="array" ref="D564">(SUM(($B$1=(C_A08c!$B$5:$B$1009))*('By region'!$M564=(C_A08c!$C$5:$C$1009))*('By region'!$N564=(C_A08c!$D$5:$D$1009))*(C_A08c!F$5:F$1009)))+(SUM(($C$1=(C_A08c!$B$5:$B$1009))*('By region'!$M564=(C_A08c!$C$5:$C$1009))*('By region'!$N564=(C_A08c!$D$5:$D$1009))*(C_A08c!F$5:F$1009)))+(SUM(($D$1=(C_A08c!$B$5:$B$1009))*('By region'!$M564=(C_A08c!$C$5:$C$1009))*('By region'!$N564=(C_A08c!$D$5:$D$1009))*(C_A08c!F$5:F$1009)))+(SUM(($B$1=(C_A08c!$B$5:$B$1009))*('By region'!$O564=(C_A08c!$C$5:$C$1009))*('By region'!$N564=(C_A08c!$D$5:$D$1009))*(C_A08c!F$5:F$1009)))+(SUM(($C$1=(C_A08c!$B$5:$B$1009))*('By region'!$O564=(C_A08c!$C$5:$C$1009))*('By region'!$N564=(C_A08c!$D$5:$D$1009))*(C_A08c!F$5:F$1009)))+(SUM(($D$1=(C_A08c!$B$5:$B$1009))*('By region'!$O564=(C_A08c!$C$5:$C$1009))*('By region'!$N564=(C_A08c!$D$5:$D$1009))*(C_A08c!F$5:F$1009)))</f>
        <v>14.500740263585</v>
      </c>
      <c r="E564" s="147">
        <f t="array" ref="E564">(SUM(($B$1=(C_A08c!$B$5:$B$1009))*('By region'!$M564=(C_A08c!$C$5:$C$1009))*('By region'!$N564=(C_A08c!$D$5:$D$1009))*(C_A08c!G$5:G$1009)))+(SUM(($C$1=(C_A08c!$B$5:$B$1009))*('By region'!$M564=(C_A08c!$C$5:$C$1009))*('By region'!$N564=(C_A08c!$D$5:$D$1009))*(C_A08c!G$5:G$1009)))+(SUM(($D$1=(C_A08c!$B$5:$B$1009))*('By region'!$M564=(C_A08c!$C$5:$C$1009))*('By region'!$N564=(C_A08c!$D$5:$D$1009))*(C_A08c!G$5:G$1009)))+(SUM(($B$1=(C_A08c!$B$5:$B$1009))*('By region'!$O564=(C_A08c!$C$5:$C$1009))*('By region'!$N564=(C_A08c!$D$5:$D$1009))*(C_A08c!G$5:G$1009)))+(SUM(($C$1=(C_A08c!$B$5:$B$1009))*('By region'!$O564=(C_A08c!$C$5:$C$1009))*('By region'!$N564=(C_A08c!$D$5:$D$1009))*(C_A08c!G$5:G$1009)))+(SUM(($D$1=(C_A08c!$B$5:$B$1009))*('By region'!$O564=(C_A08c!$C$5:$C$1009))*('By region'!$N564=(C_A08c!$D$5:$D$1009))*(C_A08c!G$5:G$1009)))</f>
        <v>94.345269223342001</v>
      </c>
      <c r="F564" s="147">
        <f t="array" ref="F564">(SUM(($B$1=(C_A08c!$B$5:$B$1009))*('By region'!$M564=(C_A08c!$C$5:$C$1009))*('By region'!$N564=(C_A08c!$D$5:$D$1009))*(C_A08c!H$5:H$1009)))+(SUM(($C$1=(C_A08c!$B$5:$B$1009))*('By region'!$M564=(C_A08c!$C$5:$C$1009))*('By region'!$N564=(C_A08c!$D$5:$D$1009))*(C_A08c!H$5:H$1009)))+(SUM(($D$1=(C_A08c!$B$5:$B$1009))*('By region'!$M564=(C_A08c!$C$5:$C$1009))*('By region'!$N564=(C_A08c!$D$5:$D$1009))*(C_A08c!H$5:H$1009)))+(SUM(($B$1=(C_A08c!$B$5:$B$1009))*('By region'!$O564=(C_A08c!$C$5:$C$1009))*('By region'!$N564=(C_A08c!$D$5:$D$1009))*(C_A08c!H$5:H$1009)))+(SUM(($C$1=(C_A08c!$B$5:$B$1009))*('By region'!$O564=(C_A08c!$C$5:$C$1009))*('By region'!$N564=(C_A08c!$D$5:$D$1009))*(C_A08c!H$5:H$1009)))+(SUM(($D$1=(C_A08c!$B$5:$B$1009))*('By region'!$O564=(C_A08c!$C$5:$C$1009))*('By region'!$N564=(C_A08c!$D$5:$D$1009))*(C_A08c!H$5:H$1009)))</f>
        <v>88.130666253235006</v>
      </c>
      <c r="G564" s="147">
        <f t="array" ref="G564">(SUM(($B$1=(C_A08c!$B$5:$B$1009))*('By region'!$M564=(C_A08c!$C$5:$C$1009))*('By region'!$N564=(C_A08c!$D$5:$D$1009))*(C_A08c!I$5:I$1009)))+(SUM(($C$1=(C_A08c!$B$5:$B$1009))*('By region'!$M564=(C_A08c!$C$5:$C$1009))*('By region'!$N564=(C_A08c!$D$5:$D$1009))*(C_A08c!I$5:I$1009)))+(SUM(($D$1=(C_A08c!$B$5:$B$1009))*('By region'!$M564=(C_A08c!$C$5:$C$1009))*('By region'!$N564=(C_A08c!$D$5:$D$1009))*(C_A08c!I$5:I$1009)))+(SUM(($B$1=(C_A08c!$B$5:$B$1009))*('By region'!$O564=(C_A08c!$C$5:$C$1009))*('By region'!$N564=(C_A08c!$D$5:$D$1009))*(C_A08c!I$5:I$1009)))+(SUM(($C$1=(C_A08c!$B$5:$B$1009))*('By region'!$O564=(C_A08c!$C$5:$C$1009))*('By region'!$N564=(C_A08c!$D$5:$D$1009))*(C_A08c!I$5:I$1009)))+(SUM(($D$1=(C_A08c!$B$5:$B$1009))*('By region'!$O564=(C_A08c!$C$5:$C$1009))*('By region'!$N564=(C_A08c!$D$5:$D$1009))*(C_A08c!I$5:I$1009)))</f>
        <v>88.211600068137997</v>
      </c>
      <c r="H564" s="147">
        <f t="array" ref="H564">(SUM(($B$1=(C_A08c!$B$5:$B$1009))*('By region'!$M564=(C_A08c!$C$5:$C$1009))*('By region'!$N564=(C_A08c!$D$5:$D$1009))*(C_A08c!J$5:J$1009)))+(SUM(($C$1=(C_A08c!$B$5:$B$1009))*('By region'!$M564=(C_A08c!$C$5:$C$1009))*('By region'!$N564=(C_A08c!$D$5:$D$1009))*(C_A08c!J$5:J$1009)))+(SUM(($D$1=(C_A08c!$B$5:$B$1009))*('By region'!$M564=(C_A08c!$C$5:$C$1009))*('By region'!$N564=(C_A08c!$D$5:$D$1009))*(C_A08c!J$5:J$1009)))+(SUM(($B$1=(C_A08c!$B$5:$B$1009))*('By region'!$O564=(C_A08c!$C$5:$C$1009))*('By region'!$N564=(C_A08c!$D$5:$D$1009))*(C_A08c!J$5:J$1009)))+(SUM(($C$1=(C_A08c!$B$5:$B$1009))*('By region'!$O564=(C_A08c!$C$5:$C$1009))*('By region'!$N564=(C_A08c!$D$5:$D$1009))*(C_A08c!J$5:J$1009)))+(SUM(($D$1=(C_A08c!$B$5:$B$1009))*('By region'!$O564=(C_A08c!$C$5:$C$1009))*('By region'!$N564=(C_A08c!$D$5:$D$1009))*(C_A08c!J$5:J$1009)))</f>
        <v>79.784207815556002</v>
      </c>
      <c r="I564" s="147">
        <f t="array" ref="I564">(SUM(($B$1=(C_A08c!$B$5:$B$1009))*('By region'!$M564=(C_A08c!$C$5:$C$1009))*('By region'!$N564=(C_A08c!$D$5:$D$1009))*(C_A08c!K$5:K$1009)))+(SUM(($C$1=(C_A08c!$B$5:$B$1009))*('By region'!$M564=(C_A08c!$C$5:$C$1009))*('By region'!$N564=(C_A08c!$D$5:$D$1009))*(C_A08c!K$5:K$1009)))+(SUM(($D$1=(C_A08c!$B$5:$B$1009))*('By region'!$M564=(C_A08c!$C$5:$C$1009))*('By region'!$N564=(C_A08c!$D$5:$D$1009))*(C_A08c!K$5:K$1009)))+(SUM(($B$1=(C_A08c!$B$5:$B$1009))*('By region'!$O564=(C_A08c!$C$5:$C$1009))*('By region'!$N564=(C_A08c!$D$5:$D$1009))*(C_A08c!K$5:K$1009)))+(SUM(($C$1=(C_A08c!$B$5:$B$1009))*('By region'!$O564=(C_A08c!$C$5:$C$1009))*('By region'!$N564=(C_A08c!$D$5:$D$1009))*(C_A08c!K$5:K$1009)))+(SUM(($D$1=(C_A08c!$B$5:$B$1009))*('By region'!$O564=(C_A08c!$C$5:$C$1009))*('By region'!$N564=(C_A08c!$D$5:$D$1009))*(C_A08c!K$5:K$1009)))</f>
        <v>65.928526387749002</v>
      </c>
      <c r="J564" s="147">
        <f t="array" ref="J564">(SUM(($B$1=(C_A08c!$B$5:$B$1009))*('By region'!$M564=(C_A08c!$C$5:$C$1009))*('By region'!$N564=(C_A08c!$D$5:$D$1009))*(C_A08c!L$5:L$1009)))+(SUM(($C$1=(C_A08c!$B$5:$B$1009))*('By region'!$M564=(C_A08c!$C$5:$C$1009))*('By region'!$N564=(C_A08c!$D$5:$D$1009))*(C_A08c!L$5:L$1009)))+(SUM(($D$1=(C_A08c!$B$5:$B$1009))*('By region'!$M564=(C_A08c!$C$5:$C$1009))*('By region'!$N564=(C_A08c!$D$5:$D$1009))*(C_A08c!L$5:L$1009)))+(SUM(($B$1=(C_A08c!$B$5:$B$1009))*('By region'!$O564=(C_A08c!$C$5:$C$1009))*('By region'!$N564=(C_A08c!$D$5:$D$1009))*(C_A08c!L$5:L$1009)))+(SUM(($C$1=(C_A08c!$B$5:$B$1009))*('By region'!$O564=(C_A08c!$C$5:$C$1009))*('By region'!$N564=(C_A08c!$D$5:$D$1009))*(C_A08c!L$5:L$1009)))+(SUM(($D$1=(C_A08c!$B$5:$B$1009))*('By region'!$O564=(C_A08c!$C$5:$C$1009))*('By region'!$N564=(C_A08c!$D$5:$D$1009))*(C_A08c!L$5:L$1009)))</f>
        <v>93.630872164357996</v>
      </c>
      <c r="K564" s="147">
        <f t="array" ref="K564">(SUM(($B$1=(C_A08c!$B$5:$B$1009))*('By region'!$M564=(C_A08c!$C$5:$C$1009))*('By region'!$N564=(C_A08c!$D$5:$D$1009))*(C_A08c!M$5:M$1009)))+(SUM(($C$1=(C_A08c!$B$5:$B$1009))*('By region'!$M564=(C_A08c!$C$5:$C$1009))*('By region'!$N564=(C_A08c!$D$5:$D$1009))*(C_A08c!M$5:M$1009)))+(SUM(($D$1=(C_A08c!$B$5:$B$1009))*('By region'!$M564=(C_A08c!$C$5:$C$1009))*('By region'!$N564=(C_A08c!$D$5:$D$1009))*(C_A08c!M$5:M$1009)))+(SUM(($B$1=(C_A08c!$B$5:$B$1009))*('By region'!$O564=(C_A08c!$C$5:$C$1009))*('By region'!$N564=(C_A08c!$D$5:$D$1009))*(C_A08c!M$5:M$1009)))+(SUM(($C$1=(C_A08c!$B$5:$B$1009))*('By region'!$O564=(C_A08c!$C$5:$C$1009))*('By region'!$N564=(C_A08c!$D$5:$D$1009))*(C_A08c!M$5:M$1009)))+(SUM(($D$1=(C_A08c!$B$5:$B$1009))*('By region'!$O564=(C_A08c!$C$5:$C$1009))*('By region'!$N564=(C_A08c!$D$5:$D$1009))*(C_A08c!M$5:M$1009)))</f>
        <v>101.90389557197901</v>
      </c>
      <c r="L564" s="23"/>
      <c r="M564" s="23" t="s">
        <v>278</v>
      </c>
      <c r="N564" s="21" t="s">
        <v>248</v>
      </c>
      <c r="O564" s="23" t="s">
        <v>320</v>
      </c>
    </row>
    <row r="565" spans="1:15" s="18" customFormat="1" x14ac:dyDescent="0.2">
      <c r="B565" s="75" t="s">
        <v>423</v>
      </c>
      <c r="C565" s="219">
        <f t="array" ref="C565">(SUM(($B$1=(C_A08c!$B$5:$B$1009))*('By region'!$M565=(C_A08c!$C$5:$C$1009))*('By region'!$N565=(C_A08c!$D$5:$D$1009))*(C_A08c!E$5:E$1009)))+(SUM(($C$1=(C_A08c!$B$5:$B$1009))*('By region'!$M565=(C_A08c!$C$5:$C$1009))*('By region'!$N565=(C_A08c!$D$5:$D$1009))*(C_A08c!E$5:E$1009)))+(SUM(($D$1=(C_A08c!$B$5:$B$1009))*('By region'!$M565=(C_A08c!$C$5:$C$1009))*('By region'!$N565=(C_A08c!$D$5:$D$1009))*(C_A08c!E$5:E$1009)))</f>
        <v>0</v>
      </c>
      <c r="D565" s="219">
        <f t="array" ref="D565">(SUM(($B$1=(C_A08c!$B$5:$B$1009))*('By region'!$M565=(C_A08c!$C$5:$C$1009))*('By region'!$N565=(C_A08c!$D$5:$D$1009))*(C_A08c!F$5:F$1009)))+(SUM(($C$1=(C_A08c!$B$5:$B$1009))*('By region'!$M565=(C_A08c!$C$5:$C$1009))*('By region'!$N565=(C_A08c!$D$5:$D$1009))*(C_A08c!F$5:F$1009)))+(SUM(($D$1=(C_A08c!$B$5:$B$1009))*('By region'!$M565=(C_A08c!$C$5:$C$1009))*('By region'!$N565=(C_A08c!$D$5:$D$1009))*(C_A08c!F$5:F$1009)))</f>
        <v>0</v>
      </c>
      <c r="E565" s="219">
        <f t="array" ref="E565">(SUM(($B$1=(C_A08c!$B$5:$B$1009))*('By region'!$M565=(C_A08c!$C$5:$C$1009))*('By region'!$N565=(C_A08c!$D$5:$D$1009))*(C_A08c!G$5:G$1009)))+(SUM(($C$1=(C_A08c!$B$5:$B$1009))*('By region'!$M565=(C_A08c!$C$5:$C$1009))*('By region'!$N565=(C_A08c!$D$5:$D$1009))*(C_A08c!G$5:G$1009)))+(SUM(($D$1=(C_A08c!$B$5:$B$1009))*('By region'!$M565=(C_A08c!$C$5:$C$1009))*('By region'!$N565=(C_A08c!$D$5:$D$1009))*(C_A08c!G$5:G$1009)))</f>
        <v>0</v>
      </c>
      <c r="F565" s="219">
        <f t="array" ref="F565">(SUM(($B$1=(C_A08c!$B$5:$B$1009))*('By region'!$M565=(C_A08c!$C$5:$C$1009))*('By region'!$N565=(C_A08c!$D$5:$D$1009))*(C_A08c!H$5:H$1009)))+(SUM(($C$1=(C_A08c!$B$5:$B$1009))*('By region'!$M565=(C_A08c!$C$5:$C$1009))*('By region'!$N565=(C_A08c!$D$5:$D$1009))*(C_A08c!H$5:H$1009)))+(SUM(($D$1=(C_A08c!$B$5:$B$1009))*('By region'!$M565=(C_A08c!$C$5:$C$1009))*('By region'!$N565=(C_A08c!$D$5:$D$1009))*(C_A08c!H$5:H$1009)))</f>
        <v>0</v>
      </c>
      <c r="G565" s="219">
        <f t="array" ref="G565">(SUM(($B$1=(C_A08c!$B$5:$B$1009))*('By region'!$M565=(C_A08c!$C$5:$C$1009))*('By region'!$N565=(C_A08c!$D$5:$D$1009))*(C_A08c!I$5:I$1009)))+(SUM(($C$1=(C_A08c!$B$5:$B$1009))*('By region'!$M565=(C_A08c!$C$5:$C$1009))*('By region'!$N565=(C_A08c!$D$5:$D$1009))*(C_A08c!I$5:I$1009)))+(SUM(($D$1=(C_A08c!$B$5:$B$1009))*('By region'!$M565=(C_A08c!$C$5:$C$1009))*('By region'!$N565=(C_A08c!$D$5:$D$1009))*(C_A08c!I$5:I$1009)))</f>
        <v>0</v>
      </c>
      <c r="H565" s="219">
        <f t="array" ref="H565">(SUM(($B$1=(C_A08c!$B$5:$B$1009))*('By region'!$M565=(C_A08c!$C$5:$C$1009))*('By region'!$N565=(C_A08c!$D$5:$D$1009))*(C_A08c!J$5:J$1009)))+(SUM(($C$1=(C_A08c!$B$5:$B$1009))*('By region'!$M565=(C_A08c!$C$5:$C$1009))*('By region'!$N565=(C_A08c!$D$5:$D$1009))*(C_A08c!J$5:J$1009)))+(SUM(($D$1=(C_A08c!$B$5:$B$1009))*('By region'!$M565=(C_A08c!$C$5:$C$1009))*('By region'!$N565=(C_A08c!$D$5:$D$1009))*(C_A08c!J$5:J$1009)))</f>
        <v>0</v>
      </c>
      <c r="I565" s="219">
        <f t="array" ref="I565">(SUM(($B$1=(C_A08c!$B$5:$B$1009))*('By region'!$M565=(C_A08c!$C$5:$C$1009))*('By region'!$N565=(C_A08c!$D$5:$D$1009))*(C_A08c!K$5:K$1009)))+(SUM(($C$1=(C_A08c!$B$5:$B$1009))*('By region'!$M565=(C_A08c!$C$5:$C$1009))*('By region'!$N565=(C_A08c!$D$5:$D$1009))*(C_A08c!K$5:K$1009)))+(SUM(($D$1=(C_A08c!$B$5:$B$1009))*('By region'!$M565=(C_A08c!$C$5:$C$1009))*('By region'!$N565=(C_A08c!$D$5:$D$1009))*(C_A08c!K$5:K$1009)))</f>
        <v>0</v>
      </c>
      <c r="J565" s="219">
        <f t="array" ref="J565">(SUM(($B$1=(C_A08c!$B$5:$B$1009))*('By region'!$M565=(C_A08c!$C$5:$C$1009))*('By region'!$N565=(C_A08c!$D$5:$D$1009))*(C_A08c!L$5:L$1009)))+(SUM(($C$1=(C_A08c!$B$5:$B$1009))*('By region'!$M565=(C_A08c!$C$5:$C$1009))*('By region'!$N565=(C_A08c!$D$5:$D$1009))*(C_A08c!L$5:L$1009)))+(SUM(($D$1=(C_A08c!$B$5:$B$1009))*('By region'!$M565=(C_A08c!$C$5:$C$1009))*('By region'!$N565=(C_A08c!$D$5:$D$1009))*(C_A08c!L$5:L$1009)))</f>
        <v>0</v>
      </c>
      <c r="K565" s="219">
        <f t="array" ref="K565">(SUM(($B$1=(C_A08c!$B$5:$B$1009))*('By region'!$M565=(C_A08c!$C$5:$C$1009))*('By region'!$N565=(C_A08c!$D$5:$D$1009))*(C_A08c!M$5:M$1009)))+(SUM(($C$1=(C_A08c!$B$5:$B$1009))*('By region'!$M565=(C_A08c!$C$5:$C$1009))*('By region'!$N565=(C_A08c!$D$5:$D$1009))*(C_A08c!M$5:M$1009)))+(SUM(($D$1=(C_A08c!$B$5:$B$1009))*('By region'!$M565=(C_A08c!$C$5:$C$1009))*('By region'!$N565=(C_A08c!$D$5:$D$1009))*(C_A08c!M$5:M$1009)))</f>
        <v>0</v>
      </c>
      <c r="L565" s="23"/>
      <c r="M565" s="23" t="s">
        <v>201</v>
      </c>
      <c r="N565" s="21" t="s">
        <v>248</v>
      </c>
      <c r="O565" s="23"/>
    </row>
    <row r="566" spans="1:15" s="18" customFormat="1" ht="16" thickBot="1" x14ac:dyDescent="0.25">
      <c r="B566" s="74" t="s">
        <v>65</v>
      </c>
      <c r="C566" s="147">
        <f t="array" ref="C566">(SUM(($B$1=(C_A08c!$B$5:$B$1009))*('By region'!$M566=(C_A08c!$C$5:$C$1009))*('By region'!$N566=(C_A08c!$D$5:$D$1009))*(C_A08c!E$5:E$1009)))+(SUM(($C$1=(C_A08c!$B$5:$B$1009))*('By region'!$M566=(C_A08c!$C$5:$C$1009))*('By region'!$N566=(C_A08c!$D$5:$D$1009))*(C_A08c!E$5:E$1009)))+(SUM(($D$1=(C_A08c!$B$5:$B$1009))*('By region'!$M566=(C_A08c!$C$5:$C$1009))*('By region'!$N566=(C_A08c!$D$5:$D$1009))*(C_A08c!E$5:E$1009)))</f>
        <v>0</v>
      </c>
      <c r="D566" s="147">
        <f t="array" ref="D566">(SUM(($B$1=(C_A08c!$B$5:$B$1009))*('By region'!$M566=(C_A08c!$C$5:$C$1009))*('By region'!$N566=(C_A08c!$D$5:$D$1009))*(C_A08c!F$5:F$1009)))+(SUM(($C$1=(C_A08c!$B$5:$B$1009))*('By region'!$M566=(C_A08c!$C$5:$C$1009))*('By region'!$N566=(C_A08c!$D$5:$D$1009))*(C_A08c!F$5:F$1009)))+(SUM(($D$1=(C_A08c!$B$5:$B$1009))*('By region'!$M566=(C_A08c!$C$5:$C$1009))*('By region'!$N566=(C_A08c!$D$5:$D$1009))*(C_A08c!F$5:F$1009)))</f>
        <v>0</v>
      </c>
      <c r="E566" s="147">
        <f t="array" ref="E566">(SUM(($B$1=(C_A08c!$B$5:$B$1009))*('By region'!$M566=(C_A08c!$C$5:$C$1009))*('By region'!$N566=(C_A08c!$D$5:$D$1009))*(C_A08c!G$5:G$1009)))+(SUM(($C$1=(C_A08c!$B$5:$B$1009))*('By region'!$M566=(C_A08c!$C$5:$C$1009))*('By region'!$N566=(C_A08c!$D$5:$D$1009))*(C_A08c!G$5:G$1009)))+(SUM(($D$1=(C_A08c!$B$5:$B$1009))*('By region'!$M566=(C_A08c!$C$5:$C$1009))*('By region'!$N566=(C_A08c!$D$5:$D$1009))*(C_A08c!G$5:G$1009)))</f>
        <v>0</v>
      </c>
      <c r="F566" s="147">
        <f t="array" ref="F566">(SUM(($B$1=(C_A08c!$B$5:$B$1009))*('By region'!$M566=(C_A08c!$C$5:$C$1009))*('By region'!$N566=(C_A08c!$D$5:$D$1009))*(C_A08c!H$5:H$1009)))+(SUM(($C$1=(C_A08c!$B$5:$B$1009))*('By region'!$M566=(C_A08c!$C$5:$C$1009))*('By region'!$N566=(C_A08c!$D$5:$D$1009))*(C_A08c!H$5:H$1009)))+(SUM(($D$1=(C_A08c!$B$5:$B$1009))*('By region'!$M566=(C_A08c!$C$5:$C$1009))*('By region'!$N566=(C_A08c!$D$5:$D$1009))*(C_A08c!H$5:H$1009)))</f>
        <v>0</v>
      </c>
      <c r="G566" s="147">
        <f t="array" ref="G566">(SUM(($B$1=(C_A08c!$B$5:$B$1009))*('By region'!$M566=(C_A08c!$C$5:$C$1009))*('By region'!$N566=(C_A08c!$D$5:$D$1009))*(C_A08c!I$5:I$1009)))+(SUM(($C$1=(C_A08c!$B$5:$B$1009))*('By region'!$M566=(C_A08c!$C$5:$C$1009))*('By region'!$N566=(C_A08c!$D$5:$D$1009))*(C_A08c!I$5:I$1009)))+(SUM(($D$1=(C_A08c!$B$5:$B$1009))*('By region'!$M566=(C_A08c!$C$5:$C$1009))*('By region'!$N566=(C_A08c!$D$5:$D$1009))*(C_A08c!I$5:I$1009)))</f>
        <v>1.7999999999999999E-2</v>
      </c>
      <c r="H566" s="147">
        <f t="array" ref="H566">(SUM(($B$1=(C_A08c!$B$5:$B$1009))*('By region'!$M566=(C_A08c!$C$5:$C$1009))*('By region'!$N566=(C_A08c!$D$5:$D$1009))*(C_A08c!J$5:J$1009)))+(SUM(($C$1=(C_A08c!$B$5:$B$1009))*('By region'!$M566=(C_A08c!$C$5:$C$1009))*('By region'!$N566=(C_A08c!$D$5:$D$1009))*(C_A08c!J$5:J$1009)))+(SUM(($D$1=(C_A08c!$B$5:$B$1009))*('By region'!$M566=(C_A08c!$C$5:$C$1009))*('By region'!$N566=(C_A08c!$D$5:$D$1009))*(C_A08c!J$5:J$1009)))</f>
        <v>1.7999999999999999E-2</v>
      </c>
      <c r="I566" s="147">
        <f t="array" ref="I566">(SUM(($B$1=(C_A08c!$B$5:$B$1009))*('By region'!$M566=(C_A08c!$C$5:$C$1009))*('By region'!$N566=(C_A08c!$D$5:$D$1009))*(C_A08c!K$5:K$1009)))+(SUM(($C$1=(C_A08c!$B$5:$B$1009))*('By region'!$M566=(C_A08c!$C$5:$C$1009))*('By region'!$N566=(C_A08c!$D$5:$D$1009))*(C_A08c!K$5:K$1009)))+(SUM(($D$1=(C_A08c!$B$5:$B$1009))*('By region'!$M566=(C_A08c!$C$5:$C$1009))*('By region'!$N566=(C_A08c!$D$5:$D$1009))*(C_A08c!K$5:K$1009)))</f>
        <v>1.7999999999999999E-2</v>
      </c>
      <c r="J566" s="147">
        <f t="array" ref="J566">(SUM(($B$1=(C_A08c!$B$5:$B$1009))*('By region'!$M566=(C_A08c!$C$5:$C$1009))*('By region'!$N566=(C_A08c!$D$5:$D$1009))*(C_A08c!L$5:L$1009)))+(SUM(($C$1=(C_A08c!$B$5:$B$1009))*('By region'!$M566=(C_A08c!$C$5:$C$1009))*('By region'!$N566=(C_A08c!$D$5:$D$1009))*(C_A08c!L$5:L$1009)))+(SUM(($D$1=(C_A08c!$B$5:$B$1009))*('By region'!$M566=(C_A08c!$C$5:$C$1009))*('By region'!$N566=(C_A08c!$D$5:$D$1009))*(C_A08c!L$5:L$1009)))</f>
        <v>1.7999999999999999E-2</v>
      </c>
      <c r="K566" s="147">
        <f t="array" ref="K566">(SUM(($B$1=(C_A08c!$B$5:$B$1009))*('By region'!$M566=(C_A08c!$C$5:$C$1009))*('By region'!$N566=(C_A08c!$D$5:$D$1009))*(C_A08c!M$5:M$1009)))+(SUM(($C$1=(C_A08c!$B$5:$B$1009))*('By region'!$M566=(C_A08c!$C$5:$C$1009))*('By region'!$N566=(C_A08c!$D$5:$D$1009))*(C_A08c!M$5:M$1009)))+(SUM(($D$1=(C_A08c!$B$5:$B$1009))*('By region'!$M566=(C_A08c!$C$5:$C$1009))*('By region'!$N566=(C_A08c!$D$5:$D$1009))*(C_A08c!M$5:M$1009)))</f>
        <v>1.2857142857000001E-2</v>
      </c>
      <c r="L566" s="21"/>
      <c r="M566" s="21" t="s">
        <v>249</v>
      </c>
      <c r="N566" s="21" t="s">
        <v>248</v>
      </c>
      <c r="O566" s="23"/>
    </row>
    <row r="567" spans="1:15" s="18" customFormat="1" ht="17" thickTop="1" thickBot="1" x14ac:dyDescent="0.25">
      <c r="B567" s="137" t="s">
        <v>10</v>
      </c>
      <c r="C567" s="138">
        <f>SUM(C559:C566)</f>
        <v>261.78411560014501</v>
      </c>
      <c r="D567" s="138">
        <f t="shared" ref="D567:K567" si="54">SUM(D559:D566)</f>
        <v>275.97079604727401</v>
      </c>
      <c r="E567" s="138">
        <f t="shared" si="54"/>
        <v>292.56075011287999</v>
      </c>
      <c r="F567" s="138">
        <f t="shared" si="54"/>
        <v>291.40892573367603</v>
      </c>
      <c r="G567" s="138">
        <f t="shared" si="54"/>
        <v>284.64395618310897</v>
      </c>
      <c r="H567" s="138">
        <f t="shared" si="54"/>
        <v>280.28314808126896</v>
      </c>
      <c r="I567" s="138">
        <f t="shared" si="54"/>
        <v>261.778373926038</v>
      </c>
      <c r="J567" s="138">
        <f t="shared" si="54"/>
        <v>282.77746857837394</v>
      </c>
      <c r="K567" s="138">
        <f t="shared" si="54"/>
        <v>294.86275360517504</v>
      </c>
      <c r="L567" s="23"/>
      <c r="M567" s="23"/>
      <c r="N567" s="23"/>
      <c r="O567" s="23"/>
    </row>
    <row r="568" spans="1:15" s="18" customFormat="1" ht="16" thickTop="1" x14ac:dyDescent="0.2">
      <c r="B568" s="106" t="s">
        <v>250</v>
      </c>
      <c r="C568" s="136"/>
      <c r="D568" s="136"/>
      <c r="E568" s="136"/>
      <c r="F568" s="136"/>
      <c r="G568" s="136"/>
      <c r="H568" s="136"/>
      <c r="I568" s="136"/>
      <c r="J568" s="136"/>
      <c r="K568" s="136"/>
      <c r="L568" s="23"/>
      <c r="M568" s="23"/>
      <c r="N568" s="23"/>
      <c r="O568" s="23"/>
    </row>
    <row r="569" spans="1:15" s="18" customFormat="1" x14ac:dyDescent="0.2">
      <c r="B569" s="165" t="s">
        <v>240</v>
      </c>
      <c r="C569" s="147">
        <f t="array" ref="C569">(SUM(($B$1=(C_A08c!$B$5:$B$1009))*('By region'!$M569=(C_A08c!$C$5:$C$1009))*('By region'!$N569=(C_A08c!$D$5:$D$1009))*(C_A08c!E$5:E$1009)))+(SUM(($C$1=(C_A08c!$B$5:$B$1009))*('By region'!$M569=(C_A08c!$C$5:$C$1009))*('By region'!$N569=(C_A08c!$D$5:$D$1009))*(C_A08c!E$5:E$1009)))+(SUM(($D$1=(C_A08c!$B$5:$B$1009))*('By region'!$M569=(C_A08c!$C$5:$C$1009))*('By region'!$N569=(C_A08c!$D$5:$D$1009))*(C_A08c!E$5:E$1009)))</f>
        <v>6.9296043950100001</v>
      </c>
      <c r="D569" s="147">
        <f t="array" ref="D569">(SUM(($B$1=(C_A08c!$B$5:$B$1009))*('By region'!$M569=(C_A08c!$C$5:$C$1009))*('By region'!$N569=(C_A08c!$D$5:$D$1009))*(C_A08c!F$5:F$1009)))+(SUM(($C$1=(C_A08c!$B$5:$B$1009))*('By region'!$M569=(C_A08c!$C$5:$C$1009))*('By region'!$N569=(C_A08c!$D$5:$D$1009))*(C_A08c!F$5:F$1009)))+(SUM(($D$1=(C_A08c!$B$5:$B$1009))*('By region'!$M569=(C_A08c!$C$5:$C$1009))*('By region'!$N569=(C_A08c!$D$5:$D$1009))*(C_A08c!F$5:F$1009)))</f>
        <v>4.6197362633400001</v>
      </c>
      <c r="E569" s="147">
        <f t="array" ref="E569">(SUM(($B$1=(C_A08c!$B$5:$B$1009))*('By region'!$M569=(C_A08c!$C$5:$C$1009))*('By region'!$N569=(C_A08c!$D$5:$D$1009))*(C_A08c!G$5:G$1009)))+(SUM(($C$1=(C_A08c!$B$5:$B$1009))*('By region'!$M569=(C_A08c!$C$5:$C$1009))*('By region'!$N569=(C_A08c!$D$5:$D$1009))*(C_A08c!G$5:G$1009)))+(SUM(($D$1=(C_A08c!$B$5:$B$1009))*('By region'!$M569=(C_A08c!$C$5:$C$1009))*('By region'!$N569=(C_A08c!$D$5:$D$1009))*(C_A08c!G$5:G$1009)))</f>
        <v>2.30986813167</v>
      </c>
      <c r="F569" s="147">
        <f t="array" ref="F569">(SUM(($B$1=(C_A08c!$B$5:$B$1009))*('By region'!$M569=(C_A08c!$C$5:$C$1009))*('By region'!$N569=(C_A08c!$D$5:$D$1009))*(C_A08c!H$5:H$1009)))+(SUM(($C$1=(C_A08c!$B$5:$B$1009))*('By region'!$M569=(C_A08c!$C$5:$C$1009))*('By region'!$N569=(C_A08c!$D$5:$D$1009))*(C_A08c!H$5:H$1009)))+(SUM(($D$1=(C_A08c!$B$5:$B$1009))*('By region'!$M569=(C_A08c!$C$5:$C$1009))*('By region'!$N569=(C_A08c!$D$5:$D$1009))*(C_A08c!H$5:H$1009)))</f>
        <v>0</v>
      </c>
      <c r="G569" s="147">
        <f t="array" ref="G569">(SUM(($B$1=(C_A08c!$B$5:$B$1009))*('By region'!$M569=(C_A08c!$C$5:$C$1009))*('By region'!$N569=(C_A08c!$D$5:$D$1009))*(C_A08c!I$5:I$1009)))+(SUM(($C$1=(C_A08c!$B$5:$B$1009))*('By region'!$M569=(C_A08c!$C$5:$C$1009))*('By region'!$N569=(C_A08c!$D$5:$D$1009))*(C_A08c!I$5:I$1009)))+(SUM(($D$1=(C_A08c!$B$5:$B$1009))*('By region'!$M569=(C_A08c!$C$5:$C$1009))*('By region'!$N569=(C_A08c!$D$5:$D$1009))*(C_A08c!I$5:I$1009)))</f>
        <v>6.4627120886069997</v>
      </c>
      <c r="H569" s="147">
        <f t="array" ref="H569">(SUM(($B$1=(C_A08c!$B$5:$B$1009))*('By region'!$M569=(C_A08c!$C$5:$C$1009))*('By region'!$N569=(C_A08c!$D$5:$D$1009))*(C_A08c!J$5:J$1009)))+(SUM(($C$1=(C_A08c!$B$5:$B$1009))*('By region'!$M569=(C_A08c!$C$5:$C$1009))*('By region'!$N569=(C_A08c!$D$5:$D$1009))*(C_A08c!J$5:J$1009)))+(SUM(($D$1=(C_A08c!$B$5:$B$1009))*('By region'!$M569=(C_A08c!$C$5:$C$1009))*('By region'!$N569=(C_A08c!$D$5:$D$1009))*(C_A08c!J$5:J$1009)))</f>
        <v>12.75615135128</v>
      </c>
      <c r="I569" s="147">
        <f t="array" ref="I569">(SUM(($B$1=(C_A08c!$B$5:$B$1009))*('By region'!$M569=(C_A08c!$C$5:$C$1009))*('By region'!$N569=(C_A08c!$D$5:$D$1009))*(C_A08c!K$5:K$1009)))+(SUM(($C$1=(C_A08c!$B$5:$B$1009))*('By region'!$M569=(C_A08c!$C$5:$C$1009))*('By region'!$N569=(C_A08c!$D$5:$D$1009))*(C_A08c!K$5:K$1009)))+(SUM(($D$1=(C_A08c!$B$5:$B$1009))*('By region'!$M569=(C_A08c!$C$5:$C$1009))*('By region'!$N569=(C_A08c!$D$5:$D$1009))*(C_A08c!K$5:K$1009)))</f>
        <v>12.987015861454999</v>
      </c>
      <c r="J569" s="147">
        <f t="array" ref="J569">(SUM(($B$1=(C_A08c!$B$5:$B$1009))*('By region'!$M569=(C_A08c!$C$5:$C$1009))*('By region'!$N569=(C_A08c!$D$5:$D$1009))*(C_A08c!L$5:L$1009)))+(SUM(($C$1=(C_A08c!$B$5:$B$1009))*('By region'!$M569=(C_A08c!$C$5:$C$1009))*('By region'!$N569=(C_A08c!$D$5:$D$1009))*(C_A08c!L$5:L$1009)))+(SUM(($D$1=(C_A08c!$B$5:$B$1009))*('By region'!$M569=(C_A08c!$C$5:$C$1009))*('By region'!$N569=(C_A08c!$D$5:$D$1009))*(C_A08c!L$5:L$1009)))</f>
        <v>13.305240454179</v>
      </c>
      <c r="K569" s="147">
        <f t="array" ref="K569">(SUM(($B$1=(C_A08c!$B$5:$B$1009))*('By region'!$M569=(C_A08c!$C$5:$C$1009))*('By region'!$N569=(C_A08c!$D$5:$D$1009))*(C_A08c!M$5:M$1009)))+(SUM(($C$1=(C_A08c!$B$5:$B$1009))*('By region'!$M569=(C_A08c!$C$5:$C$1009))*('By region'!$N569=(C_A08c!$D$5:$D$1009))*(C_A08c!M$5:M$1009)))+(SUM(($D$1=(C_A08c!$B$5:$B$1009))*('By region'!$M569=(C_A08c!$C$5:$C$1009))*('By region'!$N569=(C_A08c!$D$5:$D$1009))*(C_A08c!M$5:M$1009)))</f>
        <v>13.437775835677</v>
      </c>
      <c r="L569" s="23"/>
      <c r="M569" s="23" t="s">
        <v>202</v>
      </c>
      <c r="N569" s="21" t="s">
        <v>251</v>
      </c>
      <c r="O569" s="23"/>
    </row>
    <row r="570" spans="1:15" s="18" customFormat="1" x14ac:dyDescent="0.2">
      <c r="B570" s="172" t="s">
        <v>242</v>
      </c>
      <c r="C570" s="219">
        <f t="array" ref="C570">(SUM(($B$1=(C_A08c!$B$5:$B$1009))*('By region'!$M570=(C_A08c!$C$5:$C$1009))*('By region'!$N570=(C_A08c!$D$5:$D$1009))*(C_A08c!E$5:E$1009)))+(SUM(($C$1=(C_A08c!$B$5:$B$1009))*('By region'!$M570=(C_A08c!$C$5:$C$1009))*('By region'!$N570=(C_A08c!$D$5:$D$1009))*(C_A08c!E$5:E$1009)))+(SUM(($D$1=(C_A08c!$B$5:$B$1009))*('By region'!$M570=(C_A08c!$C$5:$C$1009))*('By region'!$N570=(C_A08c!$D$5:$D$1009))*(C_A08c!E$5:E$1009)))</f>
        <v>286.44139547111899</v>
      </c>
      <c r="D570" s="219">
        <f t="array" ref="D570">(SUM(($B$1=(C_A08c!$B$5:$B$1009))*('By region'!$M570=(C_A08c!$C$5:$C$1009))*('By region'!$N570=(C_A08c!$D$5:$D$1009))*(C_A08c!F$5:F$1009)))+(SUM(($C$1=(C_A08c!$B$5:$B$1009))*('By region'!$M570=(C_A08c!$C$5:$C$1009))*('By region'!$N570=(C_A08c!$D$5:$D$1009))*(C_A08c!F$5:F$1009)))+(SUM(($D$1=(C_A08c!$B$5:$B$1009))*('By region'!$M570=(C_A08c!$C$5:$C$1009))*('By region'!$N570=(C_A08c!$D$5:$D$1009))*(C_A08c!F$5:F$1009)))</f>
        <v>228.095927585651</v>
      </c>
      <c r="E570" s="219">
        <f t="array" ref="E570">(SUM(($B$1=(C_A08c!$B$5:$B$1009))*('By region'!$M570=(C_A08c!$C$5:$C$1009))*('By region'!$N570=(C_A08c!$D$5:$D$1009))*(C_A08c!G$5:G$1009)))+(SUM(($C$1=(C_A08c!$B$5:$B$1009))*('By region'!$M570=(C_A08c!$C$5:$C$1009))*('By region'!$N570=(C_A08c!$D$5:$D$1009))*(C_A08c!G$5:G$1009)))+(SUM(($D$1=(C_A08c!$B$5:$B$1009))*('By region'!$M570=(C_A08c!$C$5:$C$1009))*('By region'!$N570=(C_A08c!$D$5:$D$1009))*(C_A08c!G$5:G$1009)))</f>
        <v>253.47510558701899</v>
      </c>
      <c r="F570" s="219">
        <f t="array" ref="F570">(SUM(($B$1=(C_A08c!$B$5:$B$1009))*('By region'!$M570=(C_A08c!$C$5:$C$1009))*('By region'!$N570=(C_A08c!$D$5:$D$1009))*(C_A08c!H$5:H$1009)))+(SUM(($C$1=(C_A08c!$B$5:$B$1009))*('By region'!$M570=(C_A08c!$C$5:$C$1009))*('By region'!$N570=(C_A08c!$D$5:$D$1009))*(C_A08c!H$5:H$1009)))+(SUM(($D$1=(C_A08c!$B$5:$B$1009))*('By region'!$M570=(C_A08c!$C$5:$C$1009))*('By region'!$N570=(C_A08c!$D$5:$D$1009))*(C_A08c!H$5:H$1009)))</f>
        <v>204.638757369106</v>
      </c>
      <c r="G570" s="219">
        <f t="array" ref="G570">(SUM(($B$1=(C_A08c!$B$5:$B$1009))*('By region'!$M570=(C_A08c!$C$5:$C$1009))*('By region'!$N570=(C_A08c!$D$5:$D$1009))*(C_A08c!I$5:I$1009)))+(SUM(($C$1=(C_A08c!$B$5:$B$1009))*('By region'!$M570=(C_A08c!$C$5:$C$1009))*('By region'!$N570=(C_A08c!$D$5:$D$1009))*(C_A08c!I$5:I$1009)))+(SUM(($D$1=(C_A08c!$B$5:$B$1009))*('By region'!$M570=(C_A08c!$C$5:$C$1009))*('By region'!$N570=(C_A08c!$D$5:$D$1009))*(C_A08c!I$5:I$1009)))</f>
        <v>171.75494544225501</v>
      </c>
      <c r="H570" s="219">
        <f t="array" ref="H570">(SUM(($B$1=(C_A08c!$B$5:$B$1009))*('By region'!$M570=(C_A08c!$C$5:$C$1009))*('By region'!$N570=(C_A08c!$D$5:$D$1009))*(C_A08c!J$5:J$1009)))+(SUM(($C$1=(C_A08c!$B$5:$B$1009))*('By region'!$M570=(C_A08c!$C$5:$C$1009))*('By region'!$N570=(C_A08c!$D$5:$D$1009))*(C_A08c!J$5:J$1009)))+(SUM(($D$1=(C_A08c!$B$5:$B$1009))*('By region'!$M570=(C_A08c!$C$5:$C$1009))*('By region'!$N570=(C_A08c!$D$5:$D$1009))*(C_A08c!J$5:J$1009)))</f>
        <v>138.49180442110699</v>
      </c>
      <c r="I570" s="219">
        <f t="array" ref="I570">(SUM(($B$1=(C_A08c!$B$5:$B$1009))*('By region'!$M570=(C_A08c!$C$5:$C$1009))*('By region'!$N570=(C_A08c!$D$5:$D$1009))*(C_A08c!K$5:K$1009)))+(SUM(($C$1=(C_A08c!$B$5:$B$1009))*('By region'!$M570=(C_A08c!$C$5:$C$1009))*('By region'!$N570=(C_A08c!$D$5:$D$1009))*(C_A08c!K$5:K$1009)))+(SUM(($D$1=(C_A08c!$B$5:$B$1009))*('By region'!$M570=(C_A08c!$C$5:$C$1009))*('By region'!$N570=(C_A08c!$D$5:$D$1009))*(C_A08c!K$5:K$1009)))</f>
        <v>134.50571198354001</v>
      </c>
      <c r="J570" s="219">
        <f t="array" ref="J570">(SUM(($B$1=(C_A08c!$B$5:$B$1009))*('By region'!$M570=(C_A08c!$C$5:$C$1009))*('By region'!$N570=(C_A08c!$D$5:$D$1009))*(C_A08c!L$5:L$1009)))+(SUM(($C$1=(C_A08c!$B$5:$B$1009))*('By region'!$M570=(C_A08c!$C$5:$C$1009))*('By region'!$N570=(C_A08c!$D$5:$D$1009))*(C_A08c!L$5:L$1009)))+(SUM(($D$1=(C_A08c!$B$5:$B$1009))*('By region'!$M570=(C_A08c!$C$5:$C$1009))*('By region'!$N570=(C_A08c!$D$5:$D$1009))*(C_A08c!L$5:L$1009)))</f>
        <v>129.077921973267</v>
      </c>
      <c r="K570" s="219">
        <f t="array" ref="K570">(SUM(($B$1=(C_A08c!$B$5:$B$1009))*('By region'!$M570=(C_A08c!$C$5:$C$1009))*('By region'!$N570=(C_A08c!$D$5:$D$1009))*(C_A08c!M$5:M$1009)))+(SUM(($C$1=(C_A08c!$B$5:$B$1009))*('By region'!$M570=(C_A08c!$C$5:$C$1009))*('By region'!$N570=(C_A08c!$D$5:$D$1009))*(C_A08c!M$5:M$1009)))+(SUM(($D$1=(C_A08c!$B$5:$B$1009))*('By region'!$M570=(C_A08c!$C$5:$C$1009))*('By region'!$N570=(C_A08c!$D$5:$D$1009))*(C_A08c!M$5:M$1009)))</f>
        <v>137.724569811621</v>
      </c>
      <c r="L570" s="23"/>
      <c r="M570" s="21" t="s">
        <v>200</v>
      </c>
      <c r="N570" s="21" t="s">
        <v>251</v>
      </c>
      <c r="O570" s="23"/>
    </row>
    <row r="571" spans="1:15" s="18" customFormat="1" x14ac:dyDescent="0.2">
      <c r="B571" s="172" t="s">
        <v>369</v>
      </c>
      <c r="C571" s="219">
        <f t="array" ref="C571">(SUM(($B$1=(C_A08c!$B$5:$B$1009))*('By region'!$M571=(C_A08c!$C$5:$C$1009))*('By region'!$N571=(C_A08c!$D$5:$D$1009))*(C_A08c!E$5:E$1009)))+(SUM(($C$1=(C_A08c!$B$5:$B$1009))*('By region'!$M571=(C_A08c!$C$5:$C$1009))*('By region'!$N571=(C_A08c!$D$5:$D$1009))*(C_A08c!E$5:E$1009)))+(SUM(($D$1=(C_A08c!$B$5:$B$1009))*('By region'!$M571=(C_A08c!$C$5:$C$1009))*('By region'!$N571=(C_A08c!$D$5:$D$1009))*(C_A08c!E$5:E$1009)))</f>
        <v>0</v>
      </c>
      <c r="D571" s="219">
        <f t="array" ref="D571">(SUM(($B$1=(C_A08c!$B$5:$B$1009))*('By region'!$M571=(C_A08c!$C$5:$C$1009))*('By region'!$N571=(C_A08c!$D$5:$D$1009))*(C_A08c!F$5:F$1009)))+(SUM(($C$1=(C_A08c!$B$5:$B$1009))*('By region'!$M571=(C_A08c!$C$5:$C$1009))*('By region'!$N571=(C_A08c!$D$5:$D$1009))*(C_A08c!F$5:F$1009)))+(SUM(($D$1=(C_A08c!$B$5:$B$1009))*('By region'!$M571=(C_A08c!$C$5:$C$1009))*('By region'!$N571=(C_A08c!$D$5:$D$1009))*(C_A08c!F$5:F$1009)))</f>
        <v>0</v>
      </c>
      <c r="E571" s="219">
        <f t="array" ref="E571">(SUM(($B$1=(C_A08c!$B$5:$B$1009))*('By region'!$M571=(C_A08c!$C$5:$C$1009))*('By region'!$N571=(C_A08c!$D$5:$D$1009))*(C_A08c!G$5:G$1009)))+(SUM(($C$1=(C_A08c!$B$5:$B$1009))*('By region'!$M571=(C_A08c!$C$5:$C$1009))*('By region'!$N571=(C_A08c!$D$5:$D$1009))*(C_A08c!G$5:G$1009)))+(SUM(($D$1=(C_A08c!$B$5:$B$1009))*('By region'!$M571=(C_A08c!$C$5:$C$1009))*('By region'!$N571=(C_A08c!$D$5:$D$1009))*(C_A08c!G$5:G$1009)))</f>
        <v>0</v>
      </c>
      <c r="F571" s="219">
        <f t="array" ref="F571">(SUM(($B$1=(C_A08c!$B$5:$B$1009))*('By region'!$M571=(C_A08c!$C$5:$C$1009))*('By region'!$N571=(C_A08c!$D$5:$D$1009))*(C_A08c!H$5:H$1009)))+(SUM(($C$1=(C_A08c!$B$5:$B$1009))*('By region'!$M571=(C_A08c!$C$5:$C$1009))*('By region'!$N571=(C_A08c!$D$5:$D$1009))*(C_A08c!H$5:H$1009)))+(SUM(($D$1=(C_A08c!$B$5:$B$1009))*('By region'!$M571=(C_A08c!$C$5:$C$1009))*('By region'!$N571=(C_A08c!$D$5:$D$1009))*(C_A08c!H$5:H$1009)))</f>
        <v>0</v>
      </c>
      <c r="G571" s="219">
        <f t="array" ref="G571">(SUM(($B$1=(C_A08c!$B$5:$B$1009))*('By region'!$M571=(C_A08c!$C$5:$C$1009))*('By region'!$N571=(C_A08c!$D$5:$D$1009))*(C_A08c!I$5:I$1009)))+(SUM(($C$1=(C_A08c!$B$5:$B$1009))*('By region'!$M571=(C_A08c!$C$5:$C$1009))*('By region'!$N571=(C_A08c!$D$5:$D$1009))*(C_A08c!I$5:I$1009)))+(SUM(($D$1=(C_A08c!$B$5:$B$1009))*('By region'!$M571=(C_A08c!$C$5:$C$1009))*('By region'!$N571=(C_A08c!$D$5:$D$1009))*(C_A08c!I$5:I$1009)))</f>
        <v>0</v>
      </c>
      <c r="H571" s="219">
        <f t="array" ref="H571">(SUM(($B$1=(C_A08c!$B$5:$B$1009))*('By region'!$M571=(C_A08c!$C$5:$C$1009))*('By region'!$N571=(C_A08c!$D$5:$D$1009))*(C_A08c!J$5:J$1009)))+(SUM(($C$1=(C_A08c!$B$5:$B$1009))*('By region'!$M571=(C_A08c!$C$5:$C$1009))*('By region'!$N571=(C_A08c!$D$5:$D$1009))*(C_A08c!J$5:J$1009)))+(SUM(($D$1=(C_A08c!$B$5:$B$1009))*('By region'!$M571=(C_A08c!$C$5:$C$1009))*('By region'!$N571=(C_A08c!$D$5:$D$1009))*(C_A08c!J$5:J$1009)))</f>
        <v>0</v>
      </c>
      <c r="I571" s="219">
        <f t="array" ref="I571">(SUM(($B$1=(C_A08c!$B$5:$B$1009))*('By region'!$M571=(C_A08c!$C$5:$C$1009))*('By region'!$N571=(C_A08c!$D$5:$D$1009))*(C_A08c!K$5:K$1009)))+(SUM(($C$1=(C_A08c!$B$5:$B$1009))*('By region'!$M571=(C_A08c!$C$5:$C$1009))*('By region'!$N571=(C_A08c!$D$5:$D$1009))*(C_A08c!K$5:K$1009)))+(SUM(($D$1=(C_A08c!$B$5:$B$1009))*('By region'!$M571=(C_A08c!$C$5:$C$1009))*('By region'!$N571=(C_A08c!$D$5:$D$1009))*(C_A08c!K$5:K$1009)))</f>
        <v>0</v>
      </c>
      <c r="J571" s="219">
        <f t="array" ref="J571">(SUM(($B$1=(C_A08c!$B$5:$B$1009))*('By region'!$M571=(C_A08c!$C$5:$C$1009))*('By region'!$N571=(C_A08c!$D$5:$D$1009))*(C_A08c!L$5:L$1009)))+(SUM(($C$1=(C_A08c!$B$5:$B$1009))*('By region'!$M571=(C_A08c!$C$5:$C$1009))*('By region'!$N571=(C_A08c!$D$5:$D$1009))*(C_A08c!L$5:L$1009)))+(SUM(($D$1=(C_A08c!$B$5:$B$1009))*('By region'!$M571=(C_A08c!$C$5:$C$1009))*('By region'!$N571=(C_A08c!$D$5:$D$1009))*(C_A08c!L$5:L$1009)))</f>
        <v>0</v>
      </c>
      <c r="K571" s="219">
        <f t="array" ref="K571">(SUM(($B$1=(C_A08c!$B$5:$B$1009))*('By region'!$M571=(C_A08c!$C$5:$C$1009))*('By region'!$N571=(C_A08c!$D$5:$D$1009))*(C_A08c!M$5:M$1009)))+(SUM(($C$1=(C_A08c!$B$5:$B$1009))*('By region'!$M571=(C_A08c!$C$5:$C$1009))*('By region'!$N571=(C_A08c!$D$5:$D$1009))*(C_A08c!M$5:M$1009)))+(SUM(($D$1=(C_A08c!$B$5:$B$1009))*('By region'!$M571=(C_A08c!$C$5:$C$1009))*('By region'!$N571=(C_A08c!$D$5:$D$1009))*(C_A08c!M$5:M$1009)))</f>
        <v>0</v>
      </c>
      <c r="L571" s="21"/>
      <c r="M571" s="21" t="s">
        <v>366</v>
      </c>
      <c r="N571" s="21" t="s">
        <v>251</v>
      </c>
      <c r="O571" s="23"/>
    </row>
    <row r="572" spans="1:15" s="18" customFormat="1" x14ac:dyDescent="0.2">
      <c r="B572" s="165" t="s">
        <v>185</v>
      </c>
      <c r="C572" s="147">
        <f t="array" ref="C572">(SUM(($B$1=(C_A08c!$B$5:$B$1009))*('By region'!$M572=(C_A08c!$C$5:$C$1009))*('By region'!$N572=(C_A08c!$D$5:$D$1009))*(C_A08c!E$5:E$1009)))+(SUM(($C$1=(C_A08c!$B$5:$B$1009))*('By region'!$M572=(C_A08c!$C$5:$C$1009))*('By region'!$N572=(C_A08c!$D$5:$D$1009))*(C_A08c!E$5:E$1009)))+(SUM(($D$1=(C_A08c!$B$5:$B$1009))*('By region'!$M572=(C_A08c!$C$5:$C$1009))*('By region'!$N572=(C_A08c!$D$5:$D$1009))*(C_A08c!E$5:E$1009)))</f>
        <v>0</v>
      </c>
      <c r="D572" s="147">
        <f t="array" ref="D572">(SUM(($B$1=(C_A08c!$B$5:$B$1009))*('By region'!$M572=(C_A08c!$C$5:$C$1009))*('By region'!$N572=(C_A08c!$D$5:$D$1009))*(C_A08c!F$5:F$1009)))+(SUM(($C$1=(C_A08c!$B$5:$B$1009))*('By region'!$M572=(C_A08c!$C$5:$C$1009))*('By region'!$N572=(C_A08c!$D$5:$D$1009))*(C_A08c!F$5:F$1009)))+(SUM(($D$1=(C_A08c!$B$5:$B$1009))*('By region'!$M572=(C_A08c!$C$5:$C$1009))*('By region'!$N572=(C_A08c!$D$5:$D$1009))*(C_A08c!F$5:F$1009)))</f>
        <v>0</v>
      </c>
      <c r="E572" s="147">
        <f t="array" ref="E572">(SUM(($B$1=(C_A08c!$B$5:$B$1009))*('By region'!$M572=(C_A08c!$C$5:$C$1009))*('By region'!$N572=(C_A08c!$D$5:$D$1009))*(C_A08c!G$5:G$1009)))+(SUM(($C$1=(C_A08c!$B$5:$B$1009))*('By region'!$M572=(C_A08c!$C$5:$C$1009))*('By region'!$N572=(C_A08c!$D$5:$D$1009))*(C_A08c!G$5:G$1009)))+(SUM(($D$1=(C_A08c!$B$5:$B$1009))*('By region'!$M572=(C_A08c!$C$5:$C$1009))*('By region'!$N572=(C_A08c!$D$5:$D$1009))*(C_A08c!G$5:G$1009)))</f>
        <v>0</v>
      </c>
      <c r="F572" s="147">
        <f t="array" ref="F572">(SUM(($B$1=(C_A08c!$B$5:$B$1009))*('By region'!$M572=(C_A08c!$C$5:$C$1009))*('By region'!$N572=(C_A08c!$D$5:$D$1009))*(C_A08c!H$5:H$1009)))+(SUM(($C$1=(C_A08c!$B$5:$B$1009))*('By region'!$M572=(C_A08c!$C$5:$C$1009))*('By region'!$N572=(C_A08c!$D$5:$D$1009))*(C_A08c!H$5:H$1009)))+(SUM(($D$1=(C_A08c!$B$5:$B$1009))*('By region'!$M572=(C_A08c!$C$5:$C$1009))*('By region'!$N572=(C_A08c!$D$5:$D$1009))*(C_A08c!H$5:H$1009)))</f>
        <v>0</v>
      </c>
      <c r="G572" s="147">
        <f t="array" ref="G572">(SUM(($B$1=(C_A08c!$B$5:$B$1009))*('By region'!$M572=(C_A08c!$C$5:$C$1009))*('By region'!$N572=(C_A08c!$D$5:$D$1009))*(C_A08c!I$5:I$1009)))+(SUM(($C$1=(C_A08c!$B$5:$B$1009))*('By region'!$M572=(C_A08c!$C$5:$C$1009))*('By region'!$N572=(C_A08c!$D$5:$D$1009))*(C_A08c!I$5:I$1009)))+(SUM(($D$1=(C_A08c!$B$5:$B$1009))*('By region'!$M572=(C_A08c!$C$5:$C$1009))*('By region'!$N572=(C_A08c!$D$5:$D$1009))*(C_A08c!I$5:I$1009)))</f>
        <v>0</v>
      </c>
      <c r="H572" s="147">
        <f t="array" ref="H572">(SUM(($B$1=(C_A08c!$B$5:$B$1009))*('By region'!$M572=(C_A08c!$C$5:$C$1009))*('By region'!$N572=(C_A08c!$D$5:$D$1009))*(C_A08c!J$5:J$1009)))+(SUM(($C$1=(C_A08c!$B$5:$B$1009))*('By region'!$M572=(C_A08c!$C$5:$C$1009))*('By region'!$N572=(C_A08c!$D$5:$D$1009))*(C_A08c!J$5:J$1009)))+(SUM(($D$1=(C_A08c!$B$5:$B$1009))*('By region'!$M572=(C_A08c!$C$5:$C$1009))*('By region'!$N572=(C_A08c!$D$5:$D$1009))*(C_A08c!J$5:J$1009)))</f>
        <v>0</v>
      </c>
      <c r="I572" s="147">
        <f t="array" ref="I572">(SUM(($B$1=(C_A08c!$B$5:$B$1009))*('By region'!$M572=(C_A08c!$C$5:$C$1009))*('By region'!$N572=(C_A08c!$D$5:$D$1009))*(C_A08c!K$5:K$1009)))+(SUM(($C$1=(C_A08c!$B$5:$B$1009))*('By region'!$M572=(C_A08c!$C$5:$C$1009))*('By region'!$N572=(C_A08c!$D$5:$D$1009))*(C_A08c!K$5:K$1009)))+(SUM(($D$1=(C_A08c!$B$5:$B$1009))*('By region'!$M572=(C_A08c!$C$5:$C$1009))*('By region'!$N572=(C_A08c!$D$5:$D$1009))*(C_A08c!K$5:K$1009)))</f>
        <v>0</v>
      </c>
      <c r="J572" s="147">
        <f t="array" ref="J572">(SUM(($B$1=(C_A08c!$B$5:$B$1009))*('By region'!$M572=(C_A08c!$C$5:$C$1009))*('By region'!$N572=(C_A08c!$D$5:$D$1009))*(C_A08c!L$5:L$1009)))+(SUM(($C$1=(C_A08c!$B$5:$B$1009))*('By region'!$M572=(C_A08c!$C$5:$C$1009))*('By region'!$N572=(C_A08c!$D$5:$D$1009))*(C_A08c!L$5:L$1009)))+(SUM(($D$1=(C_A08c!$B$5:$B$1009))*('By region'!$M572=(C_A08c!$C$5:$C$1009))*('By region'!$N572=(C_A08c!$D$5:$D$1009))*(C_A08c!L$5:L$1009)))</f>
        <v>0</v>
      </c>
      <c r="K572" s="147">
        <f t="array" ref="K572">(SUM(($B$1=(C_A08c!$B$5:$B$1009))*('By region'!$M572=(C_A08c!$C$5:$C$1009))*('By region'!$N572=(C_A08c!$D$5:$D$1009))*(C_A08c!M$5:M$1009)))+(SUM(($C$1=(C_A08c!$B$5:$B$1009))*('By region'!$M572=(C_A08c!$C$5:$C$1009))*('By region'!$N572=(C_A08c!$D$5:$D$1009))*(C_A08c!M$5:M$1009)))+(SUM(($D$1=(C_A08c!$B$5:$B$1009))*('By region'!$M572=(C_A08c!$C$5:$C$1009))*('By region'!$N572=(C_A08c!$D$5:$D$1009))*(C_A08c!M$5:M$1009)))</f>
        <v>0</v>
      </c>
      <c r="L572" s="23"/>
      <c r="M572" s="23" t="s">
        <v>243</v>
      </c>
      <c r="N572" s="21" t="s">
        <v>251</v>
      </c>
      <c r="O572" s="23"/>
    </row>
    <row r="573" spans="1:15" s="18" customFormat="1" x14ac:dyDescent="0.2">
      <c r="B573" s="172" t="s">
        <v>184</v>
      </c>
      <c r="C573" s="219">
        <f t="array" ref="C573">(SUM(($B$1=(C_A08c!$B$5:$B$1009))*('By region'!$M573=(C_A08c!$C$5:$C$1009))*('By region'!$N573=(C_A08c!$D$5:$D$1009))*(C_A08c!E$5:E$1009)))+(SUM(($C$1=(C_A08c!$B$5:$B$1009))*('By region'!$M573=(C_A08c!$C$5:$C$1009))*('By region'!$N573=(C_A08c!$D$5:$D$1009))*(C_A08c!E$5:E$1009)))+(SUM(($D$1=(C_A08c!$B$5:$B$1009))*('By region'!$M573=(C_A08c!$C$5:$C$1009))*('By region'!$N573=(C_A08c!$D$5:$D$1009))*(C_A08c!E$5:E$1009)))</f>
        <v>4.093999578</v>
      </c>
      <c r="D573" s="219">
        <f t="array" ref="D573">(SUM(($B$1=(C_A08c!$B$5:$B$1009))*('By region'!$M573=(C_A08c!$C$5:$C$1009))*('By region'!$N573=(C_A08c!$D$5:$D$1009))*(C_A08c!F$5:F$1009)))+(SUM(($C$1=(C_A08c!$B$5:$B$1009))*('By region'!$M573=(C_A08c!$C$5:$C$1009))*('By region'!$N573=(C_A08c!$D$5:$D$1009))*(C_A08c!F$5:F$1009)))+(SUM(($D$1=(C_A08c!$B$5:$B$1009))*('By region'!$M573=(C_A08c!$C$5:$C$1009))*('By region'!$N573=(C_A08c!$D$5:$D$1009))*(C_A08c!F$5:F$1009)))</f>
        <v>2.7293330519999999</v>
      </c>
      <c r="E573" s="219">
        <f t="array" ref="E573">(SUM(($B$1=(C_A08c!$B$5:$B$1009))*('By region'!$M573=(C_A08c!$C$5:$C$1009))*('By region'!$N573=(C_A08c!$D$5:$D$1009))*(C_A08c!G$5:G$1009)))+(SUM(($C$1=(C_A08c!$B$5:$B$1009))*('By region'!$M573=(C_A08c!$C$5:$C$1009))*('By region'!$N573=(C_A08c!$D$5:$D$1009))*(C_A08c!G$5:G$1009)))+(SUM(($D$1=(C_A08c!$B$5:$B$1009))*('By region'!$M573=(C_A08c!$C$5:$C$1009))*('By region'!$N573=(C_A08c!$D$5:$D$1009))*(C_A08c!G$5:G$1009)))</f>
        <v>1.3646665259999999</v>
      </c>
      <c r="F573" s="219">
        <f t="array" ref="F573">(SUM(($B$1=(C_A08c!$B$5:$B$1009))*('By region'!$M573=(C_A08c!$C$5:$C$1009))*('By region'!$N573=(C_A08c!$D$5:$D$1009))*(C_A08c!H$5:H$1009)))+(SUM(($C$1=(C_A08c!$B$5:$B$1009))*('By region'!$M573=(C_A08c!$C$5:$C$1009))*('By region'!$N573=(C_A08c!$D$5:$D$1009))*(C_A08c!H$5:H$1009)))+(SUM(($D$1=(C_A08c!$B$5:$B$1009))*('By region'!$M573=(C_A08c!$C$5:$C$1009))*('By region'!$N573=(C_A08c!$D$5:$D$1009))*(C_A08c!H$5:H$1009)))</f>
        <v>0</v>
      </c>
      <c r="G573" s="219">
        <f t="array" ref="G573">(SUM(($B$1=(C_A08c!$B$5:$B$1009))*('By region'!$M573=(C_A08c!$C$5:$C$1009))*('By region'!$N573=(C_A08c!$D$5:$D$1009))*(C_A08c!I$5:I$1009)))+(SUM(($C$1=(C_A08c!$B$5:$B$1009))*('By region'!$M573=(C_A08c!$C$5:$C$1009))*('By region'!$N573=(C_A08c!$D$5:$D$1009))*(C_A08c!I$5:I$1009)))+(SUM(($D$1=(C_A08c!$B$5:$B$1009))*('By region'!$M573=(C_A08c!$C$5:$C$1009))*('By region'!$N573=(C_A08c!$D$5:$D$1009))*(C_A08c!I$5:I$1009)))</f>
        <v>0</v>
      </c>
      <c r="H573" s="219">
        <f t="array" ref="H573">(SUM(($B$1=(C_A08c!$B$5:$B$1009))*('By region'!$M573=(C_A08c!$C$5:$C$1009))*('By region'!$N573=(C_A08c!$D$5:$D$1009))*(C_A08c!J$5:J$1009)))+(SUM(($C$1=(C_A08c!$B$5:$B$1009))*('By region'!$M573=(C_A08c!$C$5:$C$1009))*('By region'!$N573=(C_A08c!$D$5:$D$1009))*(C_A08c!J$5:J$1009)))+(SUM(($D$1=(C_A08c!$B$5:$B$1009))*('By region'!$M573=(C_A08c!$C$5:$C$1009))*('By region'!$N573=(C_A08c!$D$5:$D$1009))*(C_A08c!J$5:J$1009)))</f>
        <v>0</v>
      </c>
      <c r="I573" s="219">
        <f t="array" ref="I573">(SUM(($B$1=(C_A08c!$B$5:$B$1009))*('By region'!$M573=(C_A08c!$C$5:$C$1009))*('By region'!$N573=(C_A08c!$D$5:$D$1009))*(C_A08c!K$5:K$1009)))+(SUM(($C$1=(C_A08c!$B$5:$B$1009))*('By region'!$M573=(C_A08c!$C$5:$C$1009))*('By region'!$N573=(C_A08c!$D$5:$D$1009))*(C_A08c!K$5:K$1009)))+(SUM(($D$1=(C_A08c!$B$5:$B$1009))*('By region'!$M573=(C_A08c!$C$5:$C$1009))*('By region'!$N573=(C_A08c!$D$5:$D$1009))*(C_A08c!K$5:K$1009)))</f>
        <v>0</v>
      </c>
      <c r="J573" s="219">
        <f t="array" ref="J573">(SUM(($B$1=(C_A08c!$B$5:$B$1009))*('By region'!$M573=(C_A08c!$C$5:$C$1009))*('By region'!$N573=(C_A08c!$D$5:$D$1009))*(C_A08c!L$5:L$1009)))+(SUM(($C$1=(C_A08c!$B$5:$B$1009))*('By region'!$M573=(C_A08c!$C$5:$C$1009))*('By region'!$N573=(C_A08c!$D$5:$D$1009))*(C_A08c!L$5:L$1009)))+(SUM(($D$1=(C_A08c!$B$5:$B$1009))*('By region'!$M573=(C_A08c!$C$5:$C$1009))*('By region'!$N573=(C_A08c!$D$5:$D$1009))*(C_A08c!L$5:L$1009)))</f>
        <v>20.957069646846001</v>
      </c>
      <c r="K573" s="219">
        <f t="array" ref="K573">(SUM(($B$1=(C_A08c!$B$5:$B$1009))*('By region'!$M573=(C_A08c!$C$5:$C$1009))*('By region'!$N573=(C_A08c!$D$5:$D$1009))*(C_A08c!M$5:M$1009)))+(SUM(($C$1=(C_A08c!$B$5:$B$1009))*('By region'!$M573=(C_A08c!$C$5:$C$1009))*('By region'!$N573=(C_A08c!$D$5:$D$1009))*(C_A08c!M$5:M$1009)))+(SUM(($D$1=(C_A08c!$B$5:$B$1009))*('By region'!$M573=(C_A08c!$C$5:$C$1009))*('By region'!$N573=(C_A08c!$D$5:$D$1009))*(C_A08c!M$5:M$1009)))</f>
        <v>20.957069646846001</v>
      </c>
      <c r="L573" s="23"/>
      <c r="M573" s="21" t="s">
        <v>244</v>
      </c>
      <c r="N573" s="21" t="s">
        <v>251</v>
      </c>
      <c r="O573" s="23"/>
    </row>
    <row r="574" spans="1:15" s="18" customFormat="1" x14ac:dyDescent="0.2">
      <c r="A574" s="17"/>
      <c r="B574" s="165" t="s">
        <v>245</v>
      </c>
      <c r="C574" s="147">
        <f t="array" ref="C574">(SUM(($B$1=(C_A08c!$B$5:$B$1009))*('By region'!$M574=(C_A08c!$C$5:$C$1009))*('By region'!$N574=(C_A08c!$D$5:$D$1009))*(C_A08c!E$5:E$1009)))+(SUM(($C$1=(C_A08c!$B$5:$B$1009))*('By region'!$M574=(C_A08c!$C$5:$C$1009))*('By region'!$N574=(C_A08c!$D$5:$D$1009))*(C_A08c!E$5:E$1009)))+(SUM(($D$1=(C_A08c!$B$5:$B$1009))*('By region'!$M574=(C_A08c!$C$5:$C$1009))*('By region'!$N574=(C_A08c!$D$5:$D$1009))*(C_A08c!E$5:E$1009)))+(SUM(($B$1=(C_A08c!$B$5:$B$1009))*('By region'!$O574=(C_A08c!$C$5:$C$1009))*('By region'!$N574=(C_A08c!$D$5:$D$1009))*(C_A08c!E$5:E$1009)))+(SUM(($C$1=(C_A08c!$B$5:$B$1009))*('By region'!$O574=(C_A08c!$C$5:$C$1009))*('By region'!$N574=(C_A08c!$D$5:$D$1009))*(C_A08c!E$5:E$1009)))+(SUM(($D$1=(C_A08c!$B$5:$B$1009))*('By region'!$O574=(C_A08c!$C$5:$C$1009))*('By region'!$N574=(C_A08c!$D$5:$D$1009))*(C_A08c!E$5:E$1009)))</f>
        <v>0</v>
      </c>
      <c r="D574" s="147">
        <f t="array" ref="D574">(SUM(($B$1=(C_A08c!$B$5:$B$1009))*('By region'!$M574=(C_A08c!$C$5:$C$1009))*('By region'!$N574=(C_A08c!$D$5:$D$1009))*(C_A08c!F$5:F$1009)))+(SUM(($C$1=(C_A08c!$B$5:$B$1009))*('By region'!$M574=(C_A08c!$C$5:$C$1009))*('By region'!$N574=(C_A08c!$D$5:$D$1009))*(C_A08c!F$5:F$1009)))+(SUM(($D$1=(C_A08c!$B$5:$B$1009))*('By region'!$M574=(C_A08c!$C$5:$C$1009))*('By region'!$N574=(C_A08c!$D$5:$D$1009))*(C_A08c!F$5:F$1009)))+(SUM(($B$1=(C_A08c!$B$5:$B$1009))*('By region'!$O574=(C_A08c!$C$5:$C$1009))*('By region'!$N574=(C_A08c!$D$5:$D$1009))*(C_A08c!F$5:F$1009)))+(SUM(($C$1=(C_A08c!$B$5:$B$1009))*('By region'!$O574=(C_A08c!$C$5:$C$1009))*('By region'!$N574=(C_A08c!$D$5:$D$1009))*(C_A08c!F$5:F$1009)))+(SUM(($D$1=(C_A08c!$B$5:$B$1009))*('By region'!$O574=(C_A08c!$C$5:$C$1009))*('By region'!$N574=(C_A08c!$D$5:$D$1009))*(C_A08c!F$5:F$1009)))</f>
        <v>0</v>
      </c>
      <c r="E574" s="147">
        <f t="array" ref="E574">(SUM(($B$1=(C_A08c!$B$5:$B$1009))*('By region'!$M574=(C_A08c!$C$5:$C$1009))*('By region'!$N574=(C_A08c!$D$5:$D$1009))*(C_A08c!G$5:G$1009)))+(SUM(($C$1=(C_A08c!$B$5:$B$1009))*('By region'!$M574=(C_A08c!$C$5:$C$1009))*('By region'!$N574=(C_A08c!$D$5:$D$1009))*(C_A08c!G$5:G$1009)))+(SUM(($D$1=(C_A08c!$B$5:$B$1009))*('By region'!$M574=(C_A08c!$C$5:$C$1009))*('By region'!$N574=(C_A08c!$D$5:$D$1009))*(C_A08c!G$5:G$1009)))+(SUM(($B$1=(C_A08c!$B$5:$B$1009))*('By region'!$O574=(C_A08c!$C$5:$C$1009))*('By region'!$N574=(C_A08c!$D$5:$D$1009))*(C_A08c!G$5:G$1009)))+(SUM(($C$1=(C_A08c!$B$5:$B$1009))*('By region'!$O574=(C_A08c!$C$5:$C$1009))*('By region'!$N574=(C_A08c!$D$5:$D$1009))*(C_A08c!G$5:G$1009)))+(SUM(($D$1=(C_A08c!$B$5:$B$1009))*('By region'!$O574=(C_A08c!$C$5:$C$1009))*('By region'!$N574=(C_A08c!$D$5:$D$1009))*(C_A08c!G$5:G$1009)))</f>
        <v>0</v>
      </c>
      <c r="F574" s="147">
        <f t="array" ref="F574">(SUM(($B$1=(C_A08c!$B$5:$B$1009))*('By region'!$M574=(C_A08c!$C$5:$C$1009))*('By region'!$N574=(C_A08c!$D$5:$D$1009))*(C_A08c!H$5:H$1009)))+(SUM(($C$1=(C_A08c!$B$5:$B$1009))*('By region'!$M574=(C_A08c!$C$5:$C$1009))*('By region'!$N574=(C_A08c!$D$5:$D$1009))*(C_A08c!H$5:H$1009)))+(SUM(($D$1=(C_A08c!$B$5:$B$1009))*('By region'!$M574=(C_A08c!$C$5:$C$1009))*('By region'!$N574=(C_A08c!$D$5:$D$1009))*(C_A08c!H$5:H$1009)))+(SUM(($B$1=(C_A08c!$B$5:$B$1009))*('By region'!$O574=(C_A08c!$C$5:$C$1009))*('By region'!$N574=(C_A08c!$D$5:$D$1009))*(C_A08c!H$5:H$1009)))+(SUM(($C$1=(C_A08c!$B$5:$B$1009))*('By region'!$O574=(C_A08c!$C$5:$C$1009))*('By region'!$N574=(C_A08c!$D$5:$D$1009))*(C_A08c!H$5:H$1009)))+(SUM(($D$1=(C_A08c!$B$5:$B$1009))*('By region'!$O574=(C_A08c!$C$5:$C$1009))*('By region'!$N574=(C_A08c!$D$5:$D$1009))*(C_A08c!H$5:H$1009)))</f>
        <v>0</v>
      </c>
      <c r="G574" s="147">
        <f t="array" ref="G574">(SUM(($B$1=(C_A08c!$B$5:$B$1009))*('By region'!$M574=(C_A08c!$C$5:$C$1009))*('By region'!$N574=(C_A08c!$D$5:$D$1009))*(C_A08c!I$5:I$1009)))+(SUM(($C$1=(C_A08c!$B$5:$B$1009))*('By region'!$M574=(C_A08c!$C$5:$C$1009))*('By region'!$N574=(C_A08c!$D$5:$D$1009))*(C_A08c!I$5:I$1009)))+(SUM(($D$1=(C_A08c!$B$5:$B$1009))*('By region'!$M574=(C_A08c!$C$5:$C$1009))*('By region'!$N574=(C_A08c!$D$5:$D$1009))*(C_A08c!I$5:I$1009)))+(SUM(($B$1=(C_A08c!$B$5:$B$1009))*('By region'!$O574=(C_A08c!$C$5:$C$1009))*('By region'!$N574=(C_A08c!$D$5:$D$1009))*(C_A08c!I$5:I$1009)))+(SUM(($C$1=(C_A08c!$B$5:$B$1009))*('By region'!$O574=(C_A08c!$C$5:$C$1009))*('By region'!$N574=(C_A08c!$D$5:$D$1009))*(C_A08c!I$5:I$1009)))+(SUM(($D$1=(C_A08c!$B$5:$B$1009))*('By region'!$O574=(C_A08c!$C$5:$C$1009))*('By region'!$N574=(C_A08c!$D$5:$D$1009))*(C_A08c!I$5:I$1009)))</f>
        <v>8.7209715393730001</v>
      </c>
      <c r="H574" s="147">
        <f t="array" ref="H574">(SUM(($B$1=(C_A08c!$B$5:$B$1009))*('By region'!$M574=(C_A08c!$C$5:$C$1009))*('By region'!$N574=(C_A08c!$D$5:$D$1009))*(C_A08c!J$5:J$1009)))+(SUM(($C$1=(C_A08c!$B$5:$B$1009))*('By region'!$M574=(C_A08c!$C$5:$C$1009))*('By region'!$N574=(C_A08c!$D$5:$D$1009))*(C_A08c!J$5:J$1009)))+(SUM(($D$1=(C_A08c!$B$5:$B$1009))*('By region'!$M574=(C_A08c!$C$5:$C$1009))*('By region'!$N574=(C_A08c!$D$5:$D$1009))*(C_A08c!J$5:J$1009)))+(SUM(($B$1=(C_A08c!$B$5:$B$1009))*('By region'!$O574=(C_A08c!$C$5:$C$1009))*('By region'!$N574=(C_A08c!$D$5:$D$1009))*(C_A08c!J$5:J$1009)))+(SUM(($C$1=(C_A08c!$B$5:$B$1009))*('By region'!$O574=(C_A08c!$C$5:$C$1009))*('By region'!$N574=(C_A08c!$D$5:$D$1009))*(C_A08c!J$5:J$1009)))+(SUM(($D$1=(C_A08c!$B$5:$B$1009))*('By region'!$O574=(C_A08c!$C$5:$C$1009))*('By region'!$N574=(C_A08c!$D$5:$D$1009))*(C_A08c!J$5:J$1009)))</f>
        <v>8.7209715393730001</v>
      </c>
      <c r="I574" s="147">
        <f t="array" ref="I574">(SUM(($B$1=(C_A08c!$B$5:$B$1009))*('By region'!$M574=(C_A08c!$C$5:$C$1009))*('By region'!$N574=(C_A08c!$D$5:$D$1009))*(C_A08c!K$5:K$1009)))+(SUM(($C$1=(C_A08c!$B$5:$B$1009))*('By region'!$M574=(C_A08c!$C$5:$C$1009))*('By region'!$N574=(C_A08c!$D$5:$D$1009))*(C_A08c!K$5:K$1009)))+(SUM(($D$1=(C_A08c!$B$5:$B$1009))*('By region'!$M574=(C_A08c!$C$5:$C$1009))*('By region'!$N574=(C_A08c!$D$5:$D$1009))*(C_A08c!K$5:K$1009)))+(SUM(($B$1=(C_A08c!$B$5:$B$1009))*('By region'!$O574=(C_A08c!$C$5:$C$1009))*('By region'!$N574=(C_A08c!$D$5:$D$1009))*(C_A08c!K$5:K$1009)))+(SUM(($C$1=(C_A08c!$B$5:$B$1009))*('By region'!$O574=(C_A08c!$C$5:$C$1009))*('By region'!$N574=(C_A08c!$D$5:$D$1009))*(C_A08c!K$5:K$1009)))+(SUM(($D$1=(C_A08c!$B$5:$B$1009))*('By region'!$O574=(C_A08c!$C$5:$C$1009))*('By region'!$N574=(C_A08c!$D$5:$D$1009))*(C_A08c!K$5:K$1009)))</f>
        <v>8.7209715393730001</v>
      </c>
      <c r="J574" s="147">
        <f t="array" ref="J574">(SUM(($B$1=(C_A08c!$B$5:$B$1009))*('By region'!$M574=(C_A08c!$C$5:$C$1009))*('By region'!$N574=(C_A08c!$D$5:$D$1009))*(C_A08c!L$5:L$1009)))+(SUM(($C$1=(C_A08c!$B$5:$B$1009))*('By region'!$M574=(C_A08c!$C$5:$C$1009))*('By region'!$N574=(C_A08c!$D$5:$D$1009))*(C_A08c!L$5:L$1009)))+(SUM(($D$1=(C_A08c!$B$5:$B$1009))*('By region'!$M574=(C_A08c!$C$5:$C$1009))*('By region'!$N574=(C_A08c!$D$5:$D$1009))*(C_A08c!L$5:L$1009)))+(SUM(($B$1=(C_A08c!$B$5:$B$1009))*('By region'!$O574=(C_A08c!$C$5:$C$1009))*('By region'!$N574=(C_A08c!$D$5:$D$1009))*(C_A08c!L$5:L$1009)))+(SUM(($C$1=(C_A08c!$B$5:$B$1009))*('By region'!$O574=(C_A08c!$C$5:$C$1009))*('By region'!$N574=(C_A08c!$D$5:$D$1009))*(C_A08c!L$5:L$1009)))+(SUM(($D$1=(C_A08c!$B$5:$B$1009))*('By region'!$O574=(C_A08c!$C$5:$C$1009))*('By region'!$N574=(C_A08c!$D$5:$D$1009))*(C_A08c!L$5:L$1009)))</f>
        <v>2.4917061541069998</v>
      </c>
      <c r="K574" s="147">
        <f t="array" ref="K574">(SUM(($B$1=(C_A08c!$B$5:$B$1009))*('By region'!$M574=(C_A08c!$C$5:$C$1009))*('By region'!$N574=(C_A08c!$D$5:$D$1009))*(C_A08c!M$5:M$1009)))+(SUM(($C$1=(C_A08c!$B$5:$B$1009))*('By region'!$M574=(C_A08c!$C$5:$C$1009))*('By region'!$N574=(C_A08c!$D$5:$D$1009))*(C_A08c!M$5:M$1009)))+(SUM(($D$1=(C_A08c!$B$5:$B$1009))*('By region'!$M574=(C_A08c!$C$5:$C$1009))*('By region'!$N574=(C_A08c!$D$5:$D$1009))*(C_A08c!M$5:M$1009)))+(SUM(($B$1=(C_A08c!$B$5:$B$1009))*('By region'!$O574=(C_A08c!$C$5:$C$1009))*('By region'!$N574=(C_A08c!$D$5:$D$1009))*(C_A08c!M$5:M$1009)))+(SUM(($C$1=(C_A08c!$B$5:$B$1009))*('By region'!$O574=(C_A08c!$C$5:$C$1009))*('By region'!$N574=(C_A08c!$D$5:$D$1009))*(C_A08c!M$5:M$1009)))+(SUM(($D$1=(C_A08c!$B$5:$B$1009))*('By region'!$O574=(C_A08c!$C$5:$C$1009))*('By region'!$N574=(C_A08c!$D$5:$D$1009))*(C_A08c!M$5:M$1009)))</f>
        <v>0</v>
      </c>
      <c r="L574" s="23"/>
      <c r="M574" s="23" t="s">
        <v>278</v>
      </c>
      <c r="N574" s="21" t="s">
        <v>251</v>
      </c>
      <c r="O574" s="23" t="s">
        <v>320</v>
      </c>
    </row>
    <row r="575" spans="1:15" s="18" customFormat="1" x14ac:dyDescent="0.2">
      <c r="B575" s="75" t="s">
        <v>423</v>
      </c>
      <c r="C575" s="219">
        <f t="array" ref="C575">(SUM(($B$1=(C_A08c!$B$5:$B$1009))*('By region'!$M575=(C_A08c!$C$5:$C$1009))*('By region'!$N575=(C_A08c!$D$5:$D$1009))*(C_A08c!E$5:E$1009)))+(SUM(($C$1=(C_A08c!$B$5:$B$1009))*('By region'!$M575=(C_A08c!$C$5:$C$1009))*('By region'!$N575=(C_A08c!$D$5:$D$1009))*(C_A08c!E$5:E$1009)))+(SUM(($D$1=(C_A08c!$B$5:$B$1009))*('By region'!$M575=(C_A08c!$C$5:$C$1009))*('By region'!$N575=(C_A08c!$D$5:$D$1009))*(C_A08c!E$5:E$1009)))</f>
        <v>0</v>
      </c>
      <c r="D575" s="219">
        <f t="array" ref="D575">(SUM(($B$1=(C_A08c!$B$5:$B$1009))*('By region'!$M575=(C_A08c!$C$5:$C$1009))*('By region'!$N575=(C_A08c!$D$5:$D$1009))*(C_A08c!F$5:F$1009)))+(SUM(($C$1=(C_A08c!$B$5:$B$1009))*('By region'!$M575=(C_A08c!$C$5:$C$1009))*('By region'!$N575=(C_A08c!$D$5:$D$1009))*(C_A08c!F$5:F$1009)))+(SUM(($D$1=(C_A08c!$B$5:$B$1009))*('By region'!$M575=(C_A08c!$C$5:$C$1009))*('By region'!$N575=(C_A08c!$D$5:$D$1009))*(C_A08c!F$5:F$1009)))</f>
        <v>0</v>
      </c>
      <c r="E575" s="219">
        <f t="array" ref="E575">(SUM(($B$1=(C_A08c!$B$5:$B$1009))*('By region'!$M575=(C_A08c!$C$5:$C$1009))*('By region'!$N575=(C_A08c!$D$5:$D$1009))*(C_A08c!G$5:G$1009)))+(SUM(($C$1=(C_A08c!$B$5:$B$1009))*('By region'!$M575=(C_A08c!$C$5:$C$1009))*('By region'!$N575=(C_A08c!$D$5:$D$1009))*(C_A08c!G$5:G$1009)))+(SUM(($D$1=(C_A08c!$B$5:$B$1009))*('By region'!$M575=(C_A08c!$C$5:$C$1009))*('By region'!$N575=(C_A08c!$D$5:$D$1009))*(C_A08c!G$5:G$1009)))</f>
        <v>0</v>
      </c>
      <c r="F575" s="219">
        <f t="array" ref="F575">(SUM(($B$1=(C_A08c!$B$5:$B$1009))*('By region'!$M575=(C_A08c!$C$5:$C$1009))*('By region'!$N575=(C_A08c!$D$5:$D$1009))*(C_A08c!H$5:H$1009)))+(SUM(($C$1=(C_A08c!$B$5:$B$1009))*('By region'!$M575=(C_A08c!$C$5:$C$1009))*('By region'!$N575=(C_A08c!$D$5:$D$1009))*(C_A08c!H$5:H$1009)))+(SUM(($D$1=(C_A08c!$B$5:$B$1009))*('By region'!$M575=(C_A08c!$C$5:$C$1009))*('By region'!$N575=(C_A08c!$D$5:$D$1009))*(C_A08c!H$5:H$1009)))</f>
        <v>0</v>
      </c>
      <c r="G575" s="219">
        <f t="array" ref="G575">(SUM(($B$1=(C_A08c!$B$5:$B$1009))*('By region'!$M575=(C_A08c!$C$5:$C$1009))*('By region'!$N575=(C_A08c!$D$5:$D$1009))*(C_A08c!I$5:I$1009)))+(SUM(($C$1=(C_A08c!$B$5:$B$1009))*('By region'!$M575=(C_A08c!$C$5:$C$1009))*('By region'!$N575=(C_A08c!$D$5:$D$1009))*(C_A08c!I$5:I$1009)))+(SUM(($D$1=(C_A08c!$B$5:$B$1009))*('By region'!$M575=(C_A08c!$C$5:$C$1009))*('By region'!$N575=(C_A08c!$D$5:$D$1009))*(C_A08c!I$5:I$1009)))</f>
        <v>6.4627120886069997</v>
      </c>
      <c r="H575" s="219">
        <f t="array" ref="H575">(SUM(($B$1=(C_A08c!$B$5:$B$1009))*('By region'!$M575=(C_A08c!$C$5:$C$1009))*('By region'!$N575=(C_A08c!$D$5:$D$1009))*(C_A08c!J$5:J$1009)))+(SUM(($C$1=(C_A08c!$B$5:$B$1009))*('By region'!$M575=(C_A08c!$C$5:$C$1009))*('By region'!$N575=(C_A08c!$D$5:$D$1009))*(C_A08c!J$5:J$1009)))+(SUM(($D$1=(C_A08c!$B$5:$B$1009))*('By region'!$M575=(C_A08c!$C$5:$C$1009))*('By region'!$N575=(C_A08c!$D$5:$D$1009))*(C_A08c!J$5:J$1009)))</f>
        <v>12.75615135128</v>
      </c>
      <c r="I575" s="219">
        <f t="array" ref="I575">(SUM(($B$1=(C_A08c!$B$5:$B$1009))*('By region'!$M575=(C_A08c!$C$5:$C$1009))*('By region'!$N575=(C_A08c!$D$5:$D$1009))*(C_A08c!K$5:K$1009)))+(SUM(($C$1=(C_A08c!$B$5:$B$1009))*('By region'!$M575=(C_A08c!$C$5:$C$1009))*('By region'!$N575=(C_A08c!$D$5:$D$1009))*(C_A08c!K$5:K$1009)))+(SUM(($D$1=(C_A08c!$B$5:$B$1009))*('By region'!$M575=(C_A08c!$C$5:$C$1009))*('By region'!$N575=(C_A08c!$D$5:$D$1009))*(C_A08c!K$5:K$1009)))</f>
        <v>12.987015861454999</v>
      </c>
      <c r="J575" s="219">
        <f t="array" ref="J575">(SUM(($B$1=(C_A08c!$B$5:$B$1009))*('By region'!$M575=(C_A08c!$C$5:$C$1009))*('By region'!$N575=(C_A08c!$D$5:$D$1009))*(C_A08c!L$5:L$1009)))+(SUM(($C$1=(C_A08c!$B$5:$B$1009))*('By region'!$M575=(C_A08c!$C$5:$C$1009))*('By region'!$N575=(C_A08c!$D$5:$D$1009))*(C_A08c!L$5:L$1009)))+(SUM(($D$1=(C_A08c!$B$5:$B$1009))*('By region'!$M575=(C_A08c!$C$5:$C$1009))*('By region'!$N575=(C_A08c!$D$5:$D$1009))*(C_A08c!L$5:L$1009)))</f>
        <v>13.305240454179</v>
      </c>
      <c r="K575" s="219">
        <f t="array" ref="K575">(SUM(($B$1=(C_A08c!$B$5:$B$1009))*('By region'!$M575=(C_A08c!$C$5:$C$1009))*('By region'!$N575=(C_A08c!$D$5:$D$1009))*(C_A08c!M$5:M$1009)))+(SUM(($C$1=(C_A08c!$B$5:$B$1009))*('By region'!$M575=(C_A08c!$C$5:$C$1009))*('By region'!$N575=(C_A08c!$D$5:$D$1009))*(C_A08c!M$5:M$1009)))+(SUM(($D$1=(C_A08c!$B$5:$B$1009))*('By region'!$M575=(C_A08c!$C$5:$C$1009))*('By region'!$N575=(C_A08c!$D$5:$D$1009))*(C_A08c!M$5:M$1009)))</f>
        <v>13.576826521876001</v>
      </c>
      <c r="L575" s="23"/>
      <c r="M575" s="23" t="s">
        <v>201</v>
      </c>
      <c r="N575" s="21" t="s">
        <v>251</v>
      </c>
      <c r="O575" s="23"/>
    </row>
    <row r="576" spans="1:15" s="18" customFormat="1" ht="16" thickBot="1" x14ac:dyDescent="0.25">
      <c r="B576" s="74" t="s">
        <v>65</v>
      </c>
      <c r="C576" s="147">
        <f t="array" ref="C576">(SUM(($B$1=(C_A08c!$B$5:$B$1009))*('By region'!$M576=(C_A08c!$C$5:$C$1009))*('By region'!$N576=(C_A08c!$D$5:$D$1009))*(C_A08c!E$5:E$1009)))+(SUM(($C$1=(C_A08c!$B$5:$B$1009))*('By region'!$M576=(C_A08c!$C$5:$C$1009))*('By region'!$N576=(C_A08c!$D$5:$D$1009))*(C_A08c!E$5:E$1009)))+(SUM(($D$1=(C_A08c!$B$5:$B$1009))*('By region'!$M576=(C_A08c!$C$5:$C$1009))*('By region'!$N576=(C_A08c!$D$5:$D$1009))*(C_A08c!E$5:E$1009)))</f>
        <v>0</v>
      </c>
      <c r="D576" s="147">
        <f t="array" ref="D576">(SUM(($B$1=(C_A08c!$B$5:$B$1009))*('By region'!$M576=(C_A08c!$C$5:$C$1009))*('By region'!$N576=(C_A08c!$D$5:$D$1009))*(C_A08c!F$5:F$1009)))+(SUM(($C$1=(C_A08c!$B$5:$B$1009))*('By region'!$M576=(C_A08c!$C$5:$C$1009))*('By region'!$N576=(C_A08c!$D$5:$D$1009))*(C_A08c!F$5:F$1009)))+(SUM(($D$1=(C_A08c!$B$5:$B$1009))*('By region'!$M576=(C_A08c!$C$5:$C$1009))*('By region'!$N576=(C_A08c!$D$5:$D$1009))*(C_A08c!F$5:F$1009)))</f>
        <v>0</v>
      </c>
      <c r="E576" s="147">
        <f t="array" ref="E576">(SUM(($B$1=(C_A08c!$B$5:$B$1009))*('By region'!$M576=(C_A08c!$C$5:$C$1009))*('By region'!$N576=(C_A08c!$D$5:$D$1009))*(C_A08c!G$5:G$1009)))+(SUM(($C$1=(C_A08c!$B$5:$B$1009))*('By region'!$M576=(C_A08c!$C$5:$C$1009))*('By region'!$N576=(C_A08c!$D$5:$D$1009))*(C_A08c!G$5:G$1009)))+(SUM(($D$1=(C_A08c!$B$5:$B$1009))*('By region'!$M576=(C_A08c!$C$5:$C$1009))*('By region'!$N576=(C_A08c!$D$5:$D$1009))*(C_A08c!G$5:G$1009)))</f>
        <v>0</v>
      </c>
      <c r="F576" s="147">
        <f t="array" ref="F576">(SUM(($B$1=(C_A08c!$B$5:$B$1009))*('By region'!$M576=(C_A08c!$C$5:$C$1009))*('By region'!$N576=(C_A08c!$D$5:$D$1009))*(C_A08c!H$5:H$1009)))+(SUM(($C$1=(C_A08c!$B$5:$B$1009))*('By region'!$M576=(C_A08c!$C$5:$C$1009))*('By region'!$N576=(C_A08c!$D$5:$D$1009))*(C_A08c!H$5:H$1009)))+(SUM(($D$1=(C_A08c!$B$5:$B$1009))*('By region'!$M576=(C_A08c!$C$5:$C$1009))*('By region'!$N576=(C_A08c!$D$5:$D$1009))*(C_A08c!H$5:H$1009)))</f>
        <v>0</v>
      </c>
      <c r="G576" s="147">
        <f t="array" ref="G576">(SUM(($B$1=(C_A08c!$B$5:$B$1009))*('By region'!$M576=(C_A08c!$C$5:$C$1009))*('By region'!$N576=(C_A08c!$D$5:$D$1009))*(C_A08c!I$5:I$1009)))+(SUM(($C$1=(C_A08c!$B$5:$B$1009))*('By region'!$M576=(C_A08c!$C$5:$C$1009))*('By region'!$N576=(C_A08c!$D$5:$D$1009))*(C_A08c!I$5:I$1009)))+(SUM(($D$1=(C_A08c!$B$5:$B$1009))*('By region'!$M576=(C_A08c!$C$5:$C$1009))*('By region'!$N576=(C_A08c!$D$5:$D$1009))*(C_A08c!I$5:I$1009)))</f>
        <v>0</v>
      </c>
      <c r="H576" s="147">
        <f t="array" ref="H576">(SUM(($B$1=(C_A08c!$B$5:$B$1009))*('By region'!$M576=(C_A08c!$C$5:$C$1009))*('By region'!$N576=(C_A08c!$D$5:$D$1009))*(C_A08c!J$5:J$1009)))+(SUM(($C$1=(C_A08c!$B$5:$B$1009))*('By region'!$M576=(C_A08c!$C$5:$C$1009))*('By region'!$N576=(C_A08c!$D$5:$D$1009))*(C_A08c!J$5:J$1009)))+(SUM(($D$1=(C_A08c!$B$5:$B$1009))*('By region'!$M576=(C_A08c!$C$5:$C$1009))*('By region'!$N576=(C_A08c!$D$5:$D$1009))*(C_A08c!J$5:J$1009)))</f>
        <v>0</v>
      </c>
      <c r="I576" s="147">
        <f t="array" ref="I576">(SUM(($B$1=(C_A08c!$B$5:$B$1009))*('By region'!$M576=(C_A08c!$C$5:$C$1009))*('By region'!$N576=(C_A08c!$D$5:$D$1009))*(C_A08c!K$5:K$1009)))+(SUM(($C$1=(C_A08c!$B$5:$B$1009))*('By region'!$M576=(C_A08c!$C$5:$C$1009))*('By region'!$N576=(C_A08c!$D$5:$D$1009))*(C_A08c!K$5:K$1009)))+(SUM(($D$1=(C_A08c!$B$5:$B$1009))*('By region'!$M576=(C_A08c!$C$5:$C$1009))*('By region'!$N576=(C_A08c!$D$5:$D$1009))*(C_A08c!K$5:K$1009)))</f>
        <v>0</v>
      </c>
      <c r="J576" s="147">
        <f t="array" ref="J576">(SUM(($B$1=(C_A08c!$B$5:$B$1009))*('By region'!$M576=(C_A08c!$C$5:$C$1009))*('By region'!$N576=(C_A08c!$D$5:$D$1009))*(C_A08c!L$5:L$1009)))+(SUM(($C$1=(C_A08c!$B$5:$B$1009))*('By region'!$M576=(C_A08c!$C$5:$C$1009))*('By region'!$N576=(C_A08c!$D$5:$D$1009))*(C_A08c!L$5:L$1009)))+(SUM(($D$1=(C_A08c!$B$5:$B$1009))*('By region'!$M576=(C_A08c!$C$5:$C$1009))*('By region'!$N576=(C_A08c!$D$5:$D$1009))*(C_A08c!L$5:L$1009)))</f>
        <v>0</v>
      </c>
      <c r="K576" s="147">
        <f t="array" ref="K576">(SUM(($B$1=(C_A08c!$B$5:$B$1009))*('By region'!$M576=(C_A08c!$C$5:$C$1009))*('By region'!$N576=(C_A08c!$D$5:$D$1009))*(C_A08c!M$5:M$1009)))+(SUM(($C$1=(C_A08c!$B$5:$B$1009))*('By region'!$M576=(C_A08c!$C$5:$C$1009))*('By region'!$N576=(C_A08c!$D$5:$D$1009))*(C_A08c!M$5:M$1009)))+(SUM(($D$1=(C_A08c!$B$5:$B$1009))*('By region'!$M576=(C_A08c!$C$5:$C$1009))*('By region'!$N576=(C_A08c!$D$5:$D$1009))*(C_A08c!M$5:M$1009)))</f>
        <v>0</v>
      </c>
      <c r="L576" s="23"/>
      <c r="M576" s="21" t="s">
        <v>249</v>
      </c>
      <c r="N576" s="21" t="s">
        <v>251</v>
      </c>
      <c r="O576" s="23"/>
    </row>
    <row r="577" spans="1:15" s="18" customFormat="1" ht="17" thickTop="1" thickBot="1" x14ac:dyDescent="0.25">
      <c r="B577" s="137" t="s">
        <v>10</v>
      </c>
      <c r="C577" s="138">
        <f>SUM(C569:C576)</f>
        <v>297.46499944412903</v>
      </c>
      <c r="D577" s="138">
        <f t="shared" ref="D577:K577" si="55">SUM(D569:D576)</f>
        <v>235.44499690099099</v>
      </c>
      <c r="E577" s="138">
        <f>SUM(E569:E576)</f>
        <v>257.14964024468895</v>
      </c>
      <c r="F577" s="138">
        <f t="shared" si="55"/>
        <v>204.638757369106</v>
      </c>
      <c r="G577" s="138">
        <f t="shared" si="55"/>
        <v>193.401341158842</v>
      </c>
      <c r="H577" s="138">
        <f t="shared" si="55"/>
        <v>172.72507866304002</v>
      </c>
      <c r="I577" s="138">
        <f t="shared" si="55"/>
        <v>169.20071524582303</v>
      </c>
      <c r="J577" s="138">
        <f t="shared" si="55"/>
        <v>179.137178682578</v>
      </c>
      <c r="K577" s="138">
        <f t="shared" si="55"/>
        <v>185.69624181602001</v>
      </c>
      <c r="L577" s="23"/>
      <c r="M577" s="23"/>
      <c r="N577" s="23"/>
      <c r="O577" s="23"/>
    </row>
    <row r="578" spans="1:15" s="18" customFormat="1" ht="16" thickTop="1" x14ac:dyDescent="0.2">
      <c r="B578" s="106" t="s">
        <v>252</v>
      </c>
      <c r="C578" s="136"/>
      <c r="D578" s="136"/>
      <c r="E578" s="136"/>
      <c r="F578" s="136"/>
      <c r="G578" s="136"/>
      <c r="H578" s="136"/>
      <c r="I578" s="136"/>
      <c r="J578" s="136"/>
      <c r="K578" s="136"/>
      <c r="L578" s="23"/>
      <c r="M578" s="23"/>
      <c r="N578" s="23"/>
      <c r="O578" s="23"/>
    </row>
    <row r="579" spans="1:15" s="18" customFormat="1" x14ac:dyDescent="0.2">
      <c r="B579" s="165" t="s">
        <v>240</v>
      </c>
      <c r="C579" s="147">
        <f t="array" ref="C579">(SUM(($B$1=(C_A08c!$B$5:$B$1009))*('By region'!$M579=(C_A08c!$C$5:$C$1009))*('By region'!$N579=(C_A08c!$D$5:$D$1009))*(C_A08c!E$5:E$1009)))+(SUM(($C$1=(C_A08c!$B$5:$B$1009))*('By region'!$M579=(C_A08c!$C$5:$C$1009))*('By region'!$N579=(C_A08c!$D$5:$D$1009))*(C_A08c!E$5:E$1009)))+(SUM(($D$1=(C_A08c!$B$5:$B$1009))*('By region'!$M579=(C_A08c!$C$5:$C$1009))*('By region'!$N579=(C_A08c!$D$5:$D$1009))*(C_A08c!E$5:E$1009)))</f>
        <v>0.36471602078999998</v>
      </c>
      <c r="D579" s="147">
        <f t="array" ref="D579">(SUM(($B$1=(C_A08c!$B$5:$B$1009))*('By region'!$M579=(C_A08c!$C$5:$C$1009))*('By region'!$N579=(C_A08c!$D$5:$D$1009))*(C_A08c!F$5:F$1009)))+(SUM(($C$1=(C_A08c!$B$5:$B$1009))*('By region'!$M579=(C_A08c!$C$5:$C$1009))*('By region'!$N579=(C_A08c!$D$5:$D$1009))*(C_A08c!F$5:F$1009)))+(SUM(($D$1=(C_A08c!$B$5:$B$1009))*('By region'!$M579=(C_A08c!$C$5:$C$1009))*('By region'!$N579=(C_A08c!$D$5:$D$1009))*(C_A08c!F$5:F$1009)))</f>
        <v>0.24314401386000001</v>
      </c>
      <c r="E579" s="147">
        <f t="array" ref="E579">(SUM(($B$1=(C_A08c!$B$5:$B$1009))*('By region'!$M579=(C_A08c!$C$5:$C$1009))*('By region'!$N579=(C_A08c!$D$5:$D$1009))*(C_A08c!G$5:G$1009)))+(SUM(($C$1=(C_A08c!$B$5:$B$1009))*('By region'!$M579=(C_A08c!$C$5:$C$1009))*('By region'!$N579=(C_A08c!$D$5:$D$1009))*(C_A08c!G$5:G$1009)))+(SUM(($D$1=(C_A08c!$B$5:$B$1009))*('By region'!$M579=(C_A08c!$C$5:$C$1009))*('By region'!$N579=(C_A08c!$D$5:$D$1009))*(C_A08c!G$5:G$1009)))</f>
        <v>8.5678055993440001</v>
      </c>
      <c r="F579" s="147">
        <f t="array" ref="F579">(SUM(($B$1=(C_A08c!$B$5:$B$1009))*('By region'!$M579=(C_A08c!$C$5:$C$1009))*('By region'!$N579=(C_A08c!$D$5:$D$1009))*(C_A08c!H$5:H$1009)))+(SUM(($C$1=(C_A08c!$B$5:$B$1009))*('By region'!$M579=(C_A08c!$C$5:$C$1009))*('By region'!$N579=(C_A08c!$D$5:$D$1009))*(C_A08c!H$5:H$1009)))+(SUM(($D$1=(C_A08c!$B$5:$B$1009))*('By region'!$M579=(C_A08c!$C$5:$C$1009))*('By region'!$N579=(C_A08c!$D$5:$D$1009))*(C_A08c!H$5:H$1009)))</f>
        <v>20.084158105248001</v>
      </c>
      <c r="G579" s="147">
        <f t="array" ref="G579">(SUM(($B$1=(C_A08c!$B$5:$B$1009))*('By region'!$M579=(C_A08c!$C$5:$C$1009))*('By region'!$N579=(C_A08c!$D$5:$D$1009))*(C_A08c!I$5:I$1009)))+(SUM(($C$1=(C_A08c!$B$5:$B$1009))*('By region'!$M579=(C_A08c!$C$5:$C$1009))*('By region'!$N579=(C_A08c!$D$5:$D$1009))*(C_A08c!I$5:I$1009)))+(SUM(($D$1=(C_A08c!$B$5:$B$1009))*('By region'!$M579=(C_A08c!$C$5:$C$1009))*('By region'!$N579=(C_A08c!$D$5:$D$1009))*(C_A08c!I$5:I$1009)))</f>
        <v>24.800995706068999</v>
      </c>
      <c r="H579" s="147">
        <f t="array" ref="H579">(SUM(($B$1=(C_A08c!$B$5:$B$1009))*('By region'!$M579=(C_A08c!$C$5:$C$1009))*('By region'!$N579=(C_A08c!$D$5:$D$1009))*(C_A08c!J$5:J$1009)))+(SUM(($C$1=(C_A08c!$B$5:$B$1009))*('By region'!$M579=(C_A08c!$C$5:$C$1009))*('By region'!$N579=(C_A08c!$D$5:$D$1009))*(C_A08c!J$5:J$1009)))+(SUM(($D$1=(C_A08c!$B$5:$B$1009))*('By region'!$M579=(C_A08c!$C$5:$C$1009))*('By region'!$N579=(C_A08c!$D$5:$D$1009))*(C_A08c!J$5:J$1009)))</f>
        <v>24.427682339394</v>
      </c>
      <c r="I579" s="147">
        <f t="array" ref="I579">(SUM(($B$1=(C_A08c!$B$5:$B$1009))*('By region'!$M579=(C_A08c!$C$5:$C$1009))*('By region'!$N579=(C_A08c!$D$5:$D$1009))*(C_A08c!K$5:K$1009)))+(SUM(($C$1=(C_A08c!$B$5:$B$1009))*('By region'!$M579=(C_A08c!$C$5:$C$1009))*('By region'!$N579=(C_A08c!$D$5:$D$1009))*(C_A08c!K$5:K$1009)))+(SUM(($D$1=(C_A08c!$B$5:$B$1009))*('By region'!$M579=(C_A08c!$C$5:$C$1009))*('By region'!$N579=(C_A08c!$D$5:$D$1009))*(C_A08c!K$5:K$1009)))</f>
        <v>23.731585280636001</v>
      </c>
      <c r="J579" s="147">
        <f t="array" ref="J579">(SUM(($B$1=(C_A08c!$B$5:$B$1009))*('By region'!$M579=(C_A08c!$C$5:$C$1009))*('By region'!$N579=(C_A08c!$D$5:$D$1009))*(C_A08c!L$5:L$1009)))+(SUM(($C$1=(C_A08c!$B$5:$B$1009))*('By region'!$M579=(C_A08c!$C$5:$C$1009))*('By region'!$N579=(C_A08c!$D$5:$D$1009))*(C_A08c!L$5:L$1009)))+(SUM(($D$1=(C_A08c!$B$5:$B$1009))*('By region'!$M579=(C_A08c!$C$5:$C$1009))*('By region'!$N579=(C_A08c!$D$5:$D$1009))*(C_A08c!L$5:L$1009)))</f>
        <v>23.375136592265001</v>
      </c>
      <c r="K579" s="147">
        <f t="array" ref="K579">(SUM(($B$1=(C_A08c!$B$5:$B$1009))*('By region'!$M579=(C_A08c!$C$5:$C$1009))*('By region'!$N579=(C_A08c!$D$5:$D$1009))*(C_A08c!M$5:M$1009)))+(SUM(($C$1=(C_A08c!$B$5:$B$1009))*('By region'!$M579=(C_A08c!$C$5:$C$1009))*('By region'!$N579=(C_A08c!$D$5:$D$1009))*(C_A08c!M$5:M$1009)))+(SUM(($D$1=(C_A08c!$B$5:$B$1009))*('By region'!$M579=(C_A08c!$C$5:$C$1009))*('By region'!$N579=(C_A08c!$D$5:$D$1009))*(C_A08c!M$5:M$1009)))</f>
        <v>22.613608111164002</v>
      </c>
      <c r="L579" s="23"/>
      <c r="M579" s="23" t="s">
        <v>202</v>
      </c>
      <c r="N579" s="21" t="s">
        <v>253</v>
      </c>
      <c r="O579" s="23"/>
    </row>
    <row r="580" spans="1:15" s="18" customFormat="1" x14ac:dyDescent="0.2">
      <c r="B580" s="172" t="s">
        <v>242</v>
      </c>
      <c r="C580" s="219">
        <f t="array" ref="C580">(SUM(($B$1=(C_A08c!$B$5:$B$1009))*('By region'!$M580=(C_A08c!$C$5:$C$1009))*('By region'!$N580=(C_A08c!$D$5:$D$1009))*(C_A08c!E$5:E$1009)))+(SUM(($C$1=(C_A08c!$B$5:$B$1009))*('By region'!$M580=(C_A08c!$C$5:$C$1009))*('By region'!$N580=(C_A08c!$D$5:$D$1009))*(C_A08c!E$5:E$1009)))+(SUM(($D$1=(C_A08c!$B$5:$B$1009))*('By region'!$M580=(C_A08c!$C$5:$C$1009))*('By region'!$N580=(C_A08c!$D$5:$D$1009))*(C_A08c!E$5:E$1009)))</f>
        <v>25.553041882559999</v>
      </c>
      <c r="D580" s="219">
        <f t="array" ref="D580">(SUM(($B$1=(C_A08c!$B$5:$B$1009))*('By region'!$M580=(C_A08c!$C$5:$C$1009))*('By region'!$N580=(C_A08c!$D$5:$D$1009))*(C_A08c!F$5:F$1009)))+(SUM(($C$1=(C_A08c!$B$5:$B$1009))*('By region'!$M580=(C_A08c!$C$5:$C$1009))*('By region'!$N580=(C_A08c!$D$5:$D$1009))*(C_A08c!F$5:F$1009)))+(SUM(($D$1=(C_A08c!$B$5:$B$1009))*('By region'!$M580=(C_A08c!$C$5:$C$1009))*('By region'!$N580=(C_A08c!$D$5:$D$1009))*(C_A08c!F$5:F$1009)))</f>
        <v>24.863069856627</v>
      </c>
      <c r="E580" s="219">
        <f t="array" ref="E580">(SUM(($B$1=(C_A08c!$B$5:$B$1009))*('By region'!$M580=(C_A08c!$C$5:$C$1009))*('By region'!$N580=(C_A08c!$D$5:$D$1009))*(C_A08c!G$5:G$1009)))+(SUM(($C$1=(C_A08c!$B$5:$B$1009))*('By region'!$M580=(C_A08c!$C$5:$C$1009))*('By region'!$N580=(C_A08c!$D$5:$D$1009))*(C_A08c!G$5:G$1009)))+(SUM(($D$1=(C_A08c!$B$5:$B$1009))*('By region'!$M580=(C_A08c!$C$5:$C$1009))*('By region'!$N580=(C_A08c!$D$5:$D$1009))*(C_A08c!G$5:G$1009)))</f>
        <v>16.345389229106999</v>
      </c>
      <c r="F580" s="219">
        <f t="array" ref="F580">(SUM(($B$1=(C_A08c!$B$5:$B$1009))*('By region'!$M580=(C_A08c!$C$5:$C$1009))*('By region'!$N580=(C_A08c!$D$5:$D$1009))*(C_A08c!H$5:H$1009)))+(SUM(($C$1=(C_A08c!$B$5:$B$1009))*('By region'!$M580=(C_A08c!$C$5:$C$1009))*('By region'!$N580=(C_A08c!$D$5:$D$1009))*(C_A08c!H$5:H$1009)))+(SUM(($D$1=(C_A08c!$B$5:$B$1009))*('By region'!$M580=(C_A08c!$C$5:$C$1009))*('By region'!$N580=(C_A08c!$D$5:$D$1009))*(C_A08c!H$5:H$1009)))</f>
        <v>4.4729763437640004</v>
      </c>
      <c r="G580" s="219">
        <f t="array" ref="G580">(SUM(($B$1=(C_A08c!$B$5:$B$1009))*('By region'!$M580=(C_A08c!$C$5:$C$1009))*('By region'!$N580=(C_A08c!$D$5:$D$1009))*(C_A08c!I$5:I$1009)))+(SUM(($C$1=(C_A08c!$B$5:$B$1009))*('By region'!$M580=(C_A08c!$C$5:$C$1009))*('By region'!$N580=(C_A08c!$D$5:$D$1009))*(C_A08c!I$5:I$1009)))+(SUM(($D$1=(C_A08c!$B$5:$B$1009))*('By region'!$M580=(C_A08c!$C$5:$C$1009))*('By region'!$N580=(C_A08c!$D$5:$D$1009))*(C_A08c!I$5:I$1009)))</f>
        <v>0</v>
      </c>
      <c r="H580" s="219">
        <f t="array" ref="H580">(SUM(($B$1=(C_A08c!$B$5:$B$1009))*('By region'!$M580=(C_A08c!$C$5:$C$1009))*('By region'!$N580=(C_A08c!$D$5:$D$1009))*(C_A08c!J$5:J$1009)))+(SUM(($C$1=(C_A08c!$B$5:$B$1009))*('By region'!$M580=(C_A08c!$C$5:$C$1009))*('By region'!$N580=(C_A08c!$D$5:$D$1009))*(C_A08c!J$5:J$1009)))+(SUM(($D$1=(C_A08c!$B$5:$B$1009))*('By region'!$M580=(C_A08c!$C$5:$C$1009))*('By region'!$N580=(C_A08c!$D$5:$D$1009))*(C_A08c!J$5:J$1009)))</f>
        <v>0</v>
      </c>
      <c r="I580" s="219">
        <f t="array" ref="I580">(SUM(($B$1=(C_A08c!$B$5:$B$1009))*('By region'!$M580=(C_A08c!$C$5:$C$1009))*('By region'!$N580=(C_A08c!$D$5:$D$1009))*(C_A08c!K$5:K$1009)))+(SUM(($C$1=(C_A08c!$B$5:$B$1009))*('By region'!$M580=(C_A08c!$C$5:$C$1009))*('By region'!$N580=(C_A08c!$D$5:$D$1009))*(C_A08c!K$5:K$1009)))+(SUM(($D$1=(C_A08c!$B$5:$B$1009))*('By region'!$M580=(C_A08c!$C$5:$C$1009))*('By region'!$N580=(C_A08c!$D$5:$D$1009))*(C_A08c!K$5:K$1009)))</f>
        <v>0</v>
      </c>
      <c r="J580" s="219">
        <f t="array" ref="J580">(SUM(($B$1=(C_A08c!$B$5:$B$1009))*('By region'!$M580=(C_A08c!$C$5:$C$1009))*('By region'!$N580=(C_A08c!$D$5:$D$1009))*(C_A08c!L$5:L$1009)))+(SUM(($C$1=(C_A08c!$B$5:$B$1009))*('By region'!$M580=(C_A08c!$C$5:$C$1009))*('By region'!$N580=(C_A08c!$D$5:$D$1009))*(C_A08c!L$5:L$1009)))+(SUM(($D$1=(C_A08c!$B$5:$B$1009))*('By region'!$M580=(C_A08c!$C$5:$C$1009))*('By region'!$N580=(C_A08c!$D$5:$D$1009))*(C_A08c!L$5:L$1009)))</f>
        <v>0</v>
      </c>
      <c r="K580" s="219">
        <f t="array" ref="K580">(SUM(($B$1=(C_A08c!$B$5:$B$1009))*('By region'!$M580=(C_A08c!$C$5:$C$1009))*('By region'!$N580=(C_A08c!$D$5:$D$1009))*(C_A08c!M$5:M$1009)))+(SUM(($C$1=(C_A08c!$B$5:$B$1009))*('By region'!$M580=(C_A08c!$C$5:$C$1009))*('By region'!$N580=(C_A08c!$D$5:$D$1009))*(C_A08c!M$5:M$1009)))+(SUM(($D$1=(C_A08c!$B$5:$B$1009))*('By region'!$M580=(C_A08c!$C$5:$C$1009))*('By region'!$N580=(C_A08c!$D$5:$D$1009))*(C_A08c!M$5:M$1009)))</f>
        <v>0</v>
      </c>
      <c r="L580" s="23"/>
      <c r="M580" s="21" t="s">
        <v>200</v>
      </c>
      <c r="N580" s="21" t="s">
        <v>253</v>
      </c>
      <c r="O580" s="23"/>
    </row>
    <row r="581" spans="1:15" s="18" customFormat="1" x14ac:dyDescent="0.2">
      <c r="B581" s="172" t="s">
        <v>369</v>
      </c>
      <c r="C581" s="219">
        <f t="array" ref="C581">(SUM(($B$1=(C_A08c!$B$5:$B$1009))*('By region'!$M581=(C_A08c!$C$5:$C$1009))*('By region'!$N581=(C_A08c!$D$5:$D$1009))*(C_A08c!E$5:E$1009)))+(SUM(($C$1=(C_A08c!$B$5:$B$1009))*('By region'!$M581=(C_A08c!$C$5:$C$1009))*('By region'!$N581=(C_A08c!$D$5:$D$1009))*(C_A08c!E$5:E$1009)))+(SUM(($D$1=(C_A08c!$B$5:$B$1009))*('By region'!$M581=(C_A08c!$C$5:$C$1009))*('By region'!$N581=(C_A08c!$D$5:$D$1009))*(C_A08c!E$5:E$1009)))</f>
        <v>0</v>
      </c>
      <c r="D581" s="219">
        <f t="array" ref="D581">(SUM(($B$1=(C_A08c!$B$5:$B$1009))*('By region'!$M581=(C_A08c!$C$5:$C$1009))*('By region'!$N581=(C_A08c!$D$5:$D$1009))*(C_A08c!F$5:F$1009)))+(SUM(($C$1=(C_A08c!$B$5:$B$1009))*('By region'!$M581=(C_A08c!$C$5:$C$1009))*('By region'!$N581=(C_A08c!$D$5:$D$1009))*(C_A08c!F$5:F$1009)))+(SUM(($D$1=(C_A08c!$B$5:$B$1009))*('By region'!$M581=(C_A08c!$C$5:$C$1009))*('By region'!$N581=(C_A08c!$D$5:$D$1009))*(C_A08c!F$5:F$1009)))</f>
        <v>0</v>
      </c>
      <c r="E581" s="219">
        <f t="array" ref="E581">(SUM(($B$1=(C_A08c!$B$5:$B$1009))*('By region'!$M581=(C_A08c!$C$5:$C$1009))*('By region'!$N581=(C_A08c!$D$5:$D$1009))*(C_A08c!G$5:G$1009)))+(SUM(($C$1=(C_A08c!$B$5:$B$1009))*('By region'!$M581=(C_A08c!$C$5:$C$1009))*('By region'!$N581=(C_A08c!$D$5:$D$1009))*(C_A08c!G$5:G$1009)))+(SUM(($D$1=(C_A08c!$B$5:$B$1009))*('By region'!$M581=(C_A08c!$C$5:$C$1009))*('By region'!$N581=(C_A08c!$D$5:$D$1009))*(C_A08c!G$5:G$1009)))</f>
        <v>0</v>
      </c>
      <c r="F581" s="219">
        <f t="array" ref="F581">(SUM(($B$1=(C_A08c!$B$5:$B$1009))*('By region'!$M581=(C_A08c!$C$5:$C$1009))*('By region'!$N581=(C_A08c!$D$5:$D$1009))*(C_A08c!H$5:H$1009)))+(SUM(($C$1=(C_A08c!$B$5:$B$1009))*('By region'!$M581=(C_A08c!$C$5:$C$1009))*('By region'!$N581=(C_A08c!$D$5:$D$1009))*(C_A08c!H$5:H$1009)))+(SUM(($D$1=(C_A08c!$B$5:$B$1009))*('By region'!$M581=(C_A08c!$C$5:$C$1009))*('By region'!$N581=(C_A08c!$D$5:$D$1009))*(C_A08c!H$5:H$1009)))</f>
        <v>0</v>
      </c>
      <c r="G581" s="219">
        <f t="array" ref="G581">(SUM(($B$1=(C_A08c!$B$5:$B$1009))*('By region'!$M581=(C_A08c!$C$5:$C$1009))*('By region'!$N581=(C_A08c!$D$5:$D$1009))*(C_A08c!I$5:I$1009)))+(SUM(($C$1=(C_A08c!$B$5:$B$1009))*('By region'!$M581=(C_A08c!$C$5:$C$1009))*('By region'!$N581=(C_A08c!$D$5:$D$1009))*(C_A08c!I$5:I$1009)))+(SUM(($D$1=(C_A08c!$B$5:$B$1009))*('By region'!$M581=(C_A08c!$C$5:$C$1009))*('By region'!$N581=(C_A08c!$D$5:$D$1009))*(C_A08c!I$5:I$1009)))</f>
        <v>0</v>
      </c>
      <c r="H581" s="219">
        <f t="array" ref="H581">(SUM(($B$1=(C_A08c!$B$5:$B$1009))*('By region'!$M581=(C_A08c!$C$5:$C$1009))*('By region'!$N581=(C_A08c!$D$5:$D$1009))*(C_A08c!J$5:J$1009)))+(SUM(($C$1=(C_A08c!$B$5:$B$1009))*('By region'!$M581=(C_A08c!$C$5:$C$1009))*('By region'!$N581=(C_A08c!$D$5:$D$1009))*(C_A08c!J$5:J$1009)))+(SUM(($D$1=(C_A08c!$B$5:$B$1009))*('By region'!$M581=(C_A08c!$C$5:$C$1009))*('By region'!$N581=(C_A08c!$D$5:$D$1009))*(C_A08c!J$5:J$1009)))</f>
        <v>0</v>
      </c>
      <c r="I581" s="219">
        <f t="array" ref="I581">(SUM(($B$1=(C_A08c!$B$5:$B$1009))*('By region'!$M581=(C_A08c!$C$5:$C$1009))*('By region'!$N581=(C_A08c!$D$5:$D$1009))*(C_A08c!K$5:K$1009)))+(SUM(($C$1=(C_A08c!$B$5:$B$1009))*('By region'!$M581=(C_A08c!$C$5:$C$1009))*('By region'!$N581=(C_A08c!$D$5:$D$1009))*(C_A08c!K$5:K$1009)))+(SUM(($D$1=(C_A08c!$B$5:$B$1009))*('By region'!$M581=(C_A08c!$C$5:$C$1009))*('By region'!$N581=(C_A08c!$D$5:$D$1009))*(C_A08c!K$5:K$1009)))</f>
        <v>0</v>
      </c>
      <c r="J581" s="219">
        <f t="array" ref="J581">(SUM(($B$1=(C_A08c!$B$5:$B$1009))*('By region'!$M581=(C_A08c!$C$5:$C$1009))*('By region'!$N581=(C_A08c!$D$5:$D$1009))*(C_A08c!L$5:L$1009)))+(SUM(($C$1=(C_A08c!$B$5:$B$1009))*('By region'!$M581=(C_A08c!$C$5:$C$1009))*('By region'!$N581=(C_A08c!$D$5:$D$1009))*(C_A08c!L$5:L$1009)))+(SUM(($D$1=(C_A08c!$B$5:$B$1009))*('By region'!$M581=(C_A08c!$C$5:$C$1009))*('By region'!$N581=(C_A08c!$D$5:$D$1009))*(C_A08c!L$5:L$1009)))</f>
        <v>0</v>
      </c>
      <c r="K581" s="219">
        <f t="array" ref="K581">(SUM(($B$1=(C_A08c!$B$5:$B$1009))*('By region'!$M581=(C_A08c!$C$5:$C$1009))*('By region'!$N581=(C_A08c!$D$5:$D$1009))*(C_A08c!M$5:M$1009)))+(SUM(($C$1=(C_A08c!$B$5:$B$1009))*('By region'!$M581=(C_A08c!$C$5:$C$1009))*('By region'!$N581=(C_A08c!$D$5:$D$1009))*(C_A08c!M$5:M$1009)))+(SUM(($D$1=(C_A08c!$B$5:$B$1009))*('By region'!$M581=(C_A08c!$C$5:$C$1009))*('By region'!$N581=(C_A08c!$D$5:$D$1009))*(C_A08c!M$5:M$1009)))</f>
        <v>0</v>
      </c>
      <c r="L581" s="21"/>
      <c r="M581" s="21" t="s">
        <v>366</v>
      </c>
      <c r="N581" s="21" t="s">
        <v>253</v>
      </c>
      <c r="O581" s="23"/>
    </row>
    <row r="582" spans="1:15" s="18" customFormat="1" x14ac:dyDescent="0.2">
      <c r="B582" s="165" t="s">
        <v>185</v>
      </c>
      <c r="C582" s="147">
        <f t="array" ref="C582">(SUM(($B$1=(C_A08c!$B$5:$B$1009))*('By region'!$M582=(C_A08c!$C$5:$C$1009))*('By region'!$N582=(C_A08c!$D$5:$D$1009))*(C_A08c!E$5:E$1009)))+(SUM(($C$1=(C_A08c!$B$5:$B$1009))*('By region'!$M582=(C_A08c!$C$5:$C$1009))*('By region'!$N582=(C_A08c!$D$5:$D$1009))*(C_A08c!E$5:E$1009)))+(SUM(($D$1=(C_A08c!$B$5:$B$1009))*('By region'!$M582=(C_A08c!$C$5:$C$1009))*('By region'!$N582=(C_A08c!$D$5:$D$1009))*(C_A08c!E$5:E$1009)))</f>
        <v>0.14505629147999999</v>
      </c>
      <c r="D582" s="147">
        <f t="array" ref="D582">(SUM(($B$1=(C_A08c!$B$5:$B$1009))*('By region'!$M582=(C_A08c!$C$5:$C$1009))*('By region'!$N582=(C_A08c!$D$5:$D$1009))*(C_A08c!F$5:F$1009)))+(SUM(($C$1=(C_A08c!$B$5:$B$1009))*('By region'!$M582=(C_A08c!$C$5:$C$1009))*('By region'!$N582=(C_A08c!$D$5:$D$1009))*(C_A08c!F$5:F$1009)))+(SUM(($D$1=(C_A08c!$B$5:$B$1009))*('By region'!$M582=(C_A08c!$C$5:$C$1009))*('By region'!$N582=(C_A08c!$D$5:$D$1009))*(C_A08c!F$5:F$1009)))</f>
        <v>9.6704194320000006E-2</v>
      </c>
      <c r="E582" s="147">
        <f t="array" ref="E582">(SUM(($B$1=(C_A08c!$B$5:$B$1009))*('By region'!$M582=(C_A08c!$C$5:$C$1009))*('By region'!$N582=(C_A08c!$D$5:$D$1009))*(C_A08c!G$5:G$1009)))+(SUM(($C$1=(C_A08c!$B$5:$B$1009))*('By region'!$M582=(C_A08c!$C$5:$C$1009))*('By region'!$N582=(C_A08c!$D$5:$D$1009))*(C_A08c!G$5:G$1009)))+(SUM(($D$1=(C_A08c!$B$5:$B$1009))*('By region'!$M582=(C_A08c!$C$5:$C$1009))*('By region'!$N582=(C_A08c!$D$5:$D$1009))*(C_A08c!G$5:G$1009)))</f>
        <v>4.8352097160000003E-2</v>
      </c>
      <c r="F582" s="147">
        <f t="array" ref="F582">(SUM(($B$1=(C_A08c!$B$5:$B$1009))*('By region'!$M582=(C_A08c!$C$5:$C$1009))*('By region'!$N582=(C_A08c!$D$5:$D$1009))*(C_A08c!H$5:H$1009)))+(SUM(($C$1=(C_A08c!$B$5:$B$1009))*('By region'!$M582=(C_A08c!$C$5:$C$1009))*('By region'!$N582=(C_A08c!$D$5:$D$1009))*(C_A08c!H$5:H$1009)))+(SUM(($D$1=(C_A08c!$B$5:$B$1009))*('By region'!$M582=(C_A08c!$C$5:$C$1009))*('By region'!$N582=(C_A08c!$D$5:$D$1009))*(C_A08c!H$5:H$1009)))</f>
        <v>0</v>
      </c>
      <c r="G582" s="147">
        <f t="array" ref="G582">(SUM(($B$1=(C_A08c!$B$5:$B$1009))*('By region'!$M582=(C_A08c!$C$5:$C$1009))*('By region'!$N582=(C_A08c!$D$5:$D$1009))*(C_A08c!I$5:I$1009)))+(SUM(($C$1=(C_A08c!$B$5:$B$1009))*('By region'!$M582=(C_A08c!$C$5:$C$1009))*('By region'!$N582=(C_A08c!$D$5:$D$1009))*(C_A08c!I$5:I$1009)))+(SUM(($D$1=(C_A08c!$B$5:$B$1009))*('By region'!$M582=(C_A08c!$C$5:$C$1009))*('By region'!$N582=(C_A08c!$D$5:$D$1009))*(C_A08c!I$5:I$1009)))</f>
        <v>0</v>
      </c>
      <c r="H582" s="147">
        <f t="array" ref="H582">(SUM(($B$1=(C_A08c!$B$5:$B$1009))*('By region'!$M582=(C_A08c!$C$5:$C$1009))*('By region'!$N582=(C_A08c!$D$5:$D$1009))*(C_A08c!J$5:J$1009)))+(SUM(($C$1=(C_A08c!$B$5:$B$1009))*('By region'!$M582=(C_A08c!$C$5:$C$1009))*('By region'!$N582=(C_A08c!$D$5:$D$1009))*(C_A08c!J$5:J$1009)))+(SUM(($D$1=(C_A08c!$B$5:$B$1009))*('By region'!$M582=(C_A08c!$C$5:$C$1009))*('By region'!$N582=(C_A08c!$D$5:$D$1009))*(C_A08c!J$5:J$1009)))</f>
        <v>0</v>
      </c>
      <c r="I582" s="147">
        <f t="array" ref="I582">(SUM(($B$1=(C_A08c!$B$5:$B$1009))*('By region'!$M582=(C_A08c!$C$5:$C$1009))*('By region'!$N582=(C_A08c!$D$5:$D$1009))*(C_A08c!K$5:K$1009)))+(SUM(($C$1=(C_A08c!$B$5:$B$1009))*('By region'!$M582=(C_A08c!$C$5:$C$1009))*('By region'!$N582=(C_A08c!$D$5:$D$1009))*(C_A08c!K$5:K$1009)))+(SUM(($D$1=(C_A08c!$B$5:$B$1009))*('By region'!$M582=(C_A08c!$C$5:$C$1009))*('By region'!$N582=(C_A08c!$D$5:$D$1009))*(C_A08c!K$5:K$1009)))</f>
        <v>0</v>
      </c>
      <c r="J582" s="147">
        <f t="array" ref="J582">(SUM(($B$1=(C_A08c!$B$5:$B$1009))*('By region'!$M582=(C_A08c!$C$5:$C$1009))*('By region'!$N582=(C_A08c!$D$5:$D$1009))*(C_A08c!L$5:L$1009)))+(SUM(($C$1=(C_A08c!$B$5:$B$1009))*('By region'!$M582=(C_A08c!$C$5:$C$1009))*('By region'!$N582=(C_A08c!$D$5:$D$1009))*(C_A08c!L$5:L$1009)))+(SUM(($D$1=(C_A08c!$B$5:$B$1009))*('By region'!$M582=(C_A08c!$C$5:$C$1009))*('By region'!$N582=(C_A08c!$D$5:$D$1009))*(C_A08c!L$5:L$1009)))</f>
        <v>0</v>
      </c>
      <c r="K582" s="147">
        <f t="array" ref="K582">(SUM(($B$1=(C_A08c!$B$5:$B$1009))*('By region'!$M582=(C_A08c!$C$5:$C$1009))*('By region'!$N582=(C_A08c!$D$5:$D$1009))*(C_A08c!M$5:M$1009)))+(SUM(($C$1=(C_A08c!$B$5:$B$1009))*('By region'!$M582=(C_A08c!$C$5:$C$1009))*('By region'!$N582=(C_A08c!$D$5:$D$1009))*(C_A08c!M$5:M$1009)))+(SUM(($D$1=(C_A08c!$B$5:$B$1009))*('By region'!$M582=(C_A08c!$C$5:$C$1009))*('By region'!$N582=(C_A08c!$D$5:$D$1009))*(C_A08c!M$5:M$1009)))</f>
        <v>0</v>
      </c>
      <c r="L582" s="23"/>
      <c r="M582" s="23" t="s">
        <v>243</v>
      </c>
      <c r="N582" s="21" t="s">
        <v>253</v>
      </c>
      <c r="O582" s="23"/>
    </row>
    <row r="583" spans="1:15" s="18" customFormat="1" x14ac:dyDescent="0.2">
      <c r="B583" s="172" t="s">
        <v>184</v>
      </c>
      <c r="C583" s="219">
        <f t="array" ref="C583">(SUM(($B$1=(C_A08c!$B$5:$B$1009))*('By region'!$M583=(C_A08c!$C$5:$C$1009))*('By region'!$N583=(C_A08c!$D$5:$D$1009))*(C_A08c!E$5:E$1009)))+(SUM(($C$1=(C_A08c!$B$5:$B$1009))*('By region'!$M583=(C_A08c!$C$5:$C$1009))*('By region'!$N583=(C_A08c!$D$5:$D$1009))*(C_A08c!E$5:E$1009)))+(SUM(($D$1=(C_A08c!$B$5:$B$1009))*('By region'!$M583=(C_A08c!$C$5:$C$1009))*('By region'!$N583=(C_A08c!$D$5:$D$1009))*(C_A08c!E$5:E$1009)))</f>
        <v>0</v>
      </c>
      <c r="D583" s="219">
        <f t="array" ref="D583">(SUM(($B$1=(C_A08c!$B$5:$B$1009))*('By region'!$M583=(C_A08c!$C$5:$C$1009))*('By region'!$N583=(C_A08c!$D$5:$D$1009))*(C_A08c!F$5:F$1009)))+(SUM(($C$1=(C_A08c!$B$5:$B$1009))*('By region'!$M583=(C_A08c!$C$5:$C$1009))*('By region'!$N583=(C_A08c!$D$5:$D$1009))*(C_A08c!F$5:F$1009)))+(SUM(($D$1=(C_A08c!$B$5:$B$1009))*('By region'!$M583=(C_A08c!$C$5:$C$1009))*('By region'!$N583=(C_A08c!$D$5:$D$1009))*(C_A08c!F$5:F$1009)))</f>
        <v>0</v>
      </c>
      <c r="E583" s="219">
        <f t="array" ref="E583">(SUM(($B$1=(C_A08c!$B$5:$B$1009))*('By region'!$M583=(C_A08c!$C$5:$C$1009))*('By region'!$N583=(C_A08c!$D$5:$D$1009))*(C_A08c!G$5:G$1009)))+(SUM(($C$1=(C_A08c!$B$5:$B$1009))*('By region'!$M583=(C_A08c!$C$5:$C$1009))*('By region'!$N583=(C_A08c!$D$5:$D$1009))*(C_A08c!G$5:G$1009)))+(SUM(($D$1=(C_A08c!$B$5:$B$1009))*('By region'!$M583=(C_A08c!$C$5:$C$1009))*('By region'!$N583=(C_A08c!$D$5:$D$1009))*(C_A08c!G$5:G$1009)))</f>
        <v>0</v>
      </c>
      <c r="F583" s="219">
        <f t="array" ref="F583">(SUM(($B$1=(C_A08c!$B$5:$B$1009))*('By region'!$M583=(C_A08c!$C$5:$C$1009))*('By region'!$N583=(C_A08c!$D$5:$D$1009))*(C_A08c!H$5:H$1009)))+(SUM(($C$1=(C_A08c!$B$5:$B$1009))*('By region'!$M583=(C_A08c!$C$5:$C$1009))*('By region'!$N583=(C_A08c!$D$5:$D$1009))*(C_A08c!H$5:H$1009)))+(SUM(($D$1=(C_A08c!$B$5:$B$1009))*('By region'!$M583=(C_A08c!$C$5:$C$1009))*('By region'!$N583=(C_A08c!$D$5:$D$1009))*(C_A08c!H$5:H$1009)))</f>
        <v>0</v>
      </c>
      <c r="G583" s="219">
        <f t="array" ref="G583">(SUM(($B$1=(C_A08c!$B$5:$B$1009))*('By region'!$M583=(C_A08c!$C$5:$C$1009))*('By region'!$N583=(C_A08c!$D$5:$D$1009))*(C_A08c!I$5:I$1009)))+(SUM(($C$1=(C_A08c!$B$5:$B$1009))*('By region'!$M583=(C_A08c!$C$5:$C$1009))*('By region'!$N583=(C_A08c!$D$5:$D$1009))*(C_A08c!I$5:I$1009)))+(SUM(($D$1=(C_A08c!$B$5:$B$1009))*('By region'!$M583=(C_A08c!$C$5:$C$1009))*('By region'!$N583=(C_A08c!$D$5:$D$1009))*(C_A08c!I$5:I$1009)))</f>
        <v>0</v>
      </c>
      <c r="H583" s="219">
        <f t="array" ref="H583">(SUM(($B$1=(C_A08c!$B$5:$B$1009))*('By region'!$M583=(C_A08c!$C$5:$C$1009))*('By region'!$N583=(C_A08c!$D$5:$D$1009))*(C_A08c!J$5:J$1009)))+(SUM(($C$1=(C_A08c!$B$5:$B$1009))*('By region'!$M583=(C_A08c!$C$5:$C$1009))*('By region'!$N583=(C_A08c!$D$5:$D$1009))*(C_A08c!J$5:J$1009)))+(SUM(($D$1=(C_A08c!$B$5:$B$1009))*('By region'!$M583=(C_A08c!$C$5:$C$1009))*('By region'!$N583=(C_A08c!$D$5:$D$1009))*(C_A08c!J$5:J$1009)))</f>
        <v>0</v>
      </c>
      <c r="I583" s="219">
        <f t="array" ref="I583">(SUM(($B$1=(C_A08c!$B$5:$B$1009))*('By region'!$M583=(C_A08c!$C$5:$C$1009))*('By region'!$N583=(C_A08c!$D$5:$D$1009))*(C_A08c!K$5:K$1009)))+(SUM(($C$1=(C_A08c!$B$5:$B$1009))*('By region'!$M583=(C_A08c!$C$5:$C$1009))*('By region'!$N583=(C_A08c!$D$5:$D$1009))*(C_A08c!K$5:K$1009)))+(SUM(($D$1=(C_A08c!$B$5:$B$1009))*('By region'!$M583=(C_A08c!$C$5:$C$1009))*('By region'!$N583=(C_A08c!$D$5:$D$1009))*(C_A08c!K$5:K$1009)))</f>
        <v>0</v>
      </c>
      <c r="J583" s="219">
        <f t="array" ref="J583">(SUM(($B$1=(C_A08c!$B$5:$B$1009))*('By region'!$M583=(C_A08c!$C$5:$C$1009))*('By region'!$N583=(C_A08c!$D$5:$D$1009))*(C_A08c!L$5:L$1009)))+(SUM(($C$1=(C_A08c!$B$5:$B$1009))*('By region'!$M583=(C_A08c!$C$5:$C$1009))*('By region'!$N583=(C_A08c!$D$5:$D$1009))*(C_A08c!L$5:L$1009)))+(SUM(($D$1=(C_A08c!$B$5:$B$1009))*('By region'!$M583=(C_A08c!$C$5:$C$1009))*('By region'!$N583=(C_A08c!$D$5:$D$1009))*(C_A08c!L$5:L$1009)))</f>
        <v>0</v>
      </c>
      <c r="K583" s="219">
        <f t="array" ref="K583">(SUM(($B$1=(C_A08c!$B$5:$B$1009))*('By region'!$M583=(C_A08c!$C$5:$C$1009))*('By region'!$N583=(C_A08c!$D$5:$D$1009))*(C_A08c!M$5:M$1009)))+(SUM(($C$1=(C_A08c!$B$5:$B$1009))*('By region'!$M583=(C_A08c!$C$5:$C$1009))*('By region'!$N583=(C_A08c!$D$5:$D$1009))*(C_A08c!M$5:M$1009)))+(SUM(($D$1=(C_A08c!$B$5:$B$1009))*('By region'!$M583=(C_A08c!$C$5:$C$1009))*('By region'!$N583=(C_A08c!$D$5:$D$1009))*(C_A08c!M$5:M$1009)))</f>
        <v>0</v>
      </c>
      <c r="L583" s="23"/>
      <c r="M583" s="21" t="s">
        <v>244</v>
      </c>
      <c r="N583" s="21" t="s">
        <v>253</v>
      </c>
      <c r="O583" s="23"/>
    </row>
    <row r="584" spans="1:15" s="18" customFormat="1" x14ac:dyDescent="0.2">
      <c r="A584" s="17"/>
      <c r="B584" s="165" t="s">
        <v>245</v>
      </c>
      <c r="C584" s="147">
        <f t="array" ref="C584">(SUM(($B$1=(C_A08c!$B$5:$B$1009))*('By region'!$M584=(C_A08c!$C$5:$C$1009))*('By region'!$N584=(C_A08c!$D$5:$D$1009))*(C_A08c!E$5:E$1009)))+(SUM(($C$1=(C_A08c!$B$5:$B$1009))*('By region'!$M584=(C_A08c!$C$5:$C$1009))*('By region'!$N584=(C_A08c!$D$5:$D$1009))*(C_A08c!E$5:E$1009)))+(SUM(($D$1=(C_A08c!$B$5:$B$1009))*('By region'!$M584=(C_A08c!$C$5:$C$1009))*('By region'!$N584=(C_A08c!$D$5:$D$1009))*(C_A08c!E$5:E$1009)))+(SUM(($B$1=(C_A08c!$B$5:$B$1009))*('By region'!$O584=(C_A08c!$C$5:$C$1009))*('By region'!$N584=(C_A08c!$D$5:$D$1009))*(C_A08c!E$5:E$1009)))+(SUM(($C$1=(C_A08c!$B$5:$B$1009))*('By region'!$O584=(C_A08c!$C$5:$C$1009))*('By region'!$N584=(C_A08c!$D$5:$D$1009))*(C_A08c!E$5:E$1009)))+(SUM(($D$1=(C_A08c!$B$5:$B$1009))*('By region'!$O584=(C_A08c!$C$5:$C$1009))*('By region'!$N584=(C_A08c!$D$5:$D$1009))*(C_A08c!E$5:E$1009)))</f>
        <v>0</v>
      </c>
      <c r="D584" s="147">
        <f t="array" ref="D584">(SUM(($B$1=(C_A08c!$B$5:$B$1009))*('By region'!$M584=(C_A08c!$C$5:$C$1009))*('By region'!$N584=(C_A08c!$D$5:$D$1009))*(C_A08c!F$5:F$1009)))+(SUM(($C$1=(C_A08c!$B$5:$B$1009))*('By region'!$M584=(C_A08c!$C$5:$C$1009))*('By region'!$N584=(C_A08c!$D$5:$D$1009))*(C_A08c!F$5:F$1009)))+(SUM(($D$1=(C_A08c!$B$5:$B$1009))*('By region'!$M584=(C_A08c!$C$5:$C$1009))*('By region'!$N584=(C_A08c!$D$5:$D$1009))*(C_A08c!F$5:F$1009)))+(SUM(($B$1=(C_A08c!$B$5:$B$1009))*('By region'!$O584=(C_A08c!$C$5:$C$1009))*('By region'!$N584=(C_A08c!$D$5:$D$1009))*(C_A08c!F$5:F$1009)))+(SUM(($C$1=(C_A08c!$B$5:$B$1009))*('By region'!$O584=(C_A08c!$C$5:$C$1009))*('By region'!$N584=(C_A08c!$D$5:$D$1009))*(C_A08c!F$5:F$1009)))+(SUM(($D$1=(C_A08c!$B$5:$B$1009))*('By region'!$O584=(C_A08c!$C$5:$C$1009))*('By region'!$N584=(C_A08c!$D$5:$D$1009))*(C_A08c!F$5:F$1009)))</f>
        <v>0</v>
      </c>
      <c r="E584" s="147">
        <f t="array" ref="E584">(SUM(($B$1=(C_A08c!$B$5:$B$1009))*('By region'!$M584=(C_A08c!$C$5:$C$1009))*('By region'!$N584=(C_A08c!$D$5:$D$1009))*(C_A08c!G$5:G$1009)))+(SUM(($C$1=(C_A08c!$B$5:$B$1009))*('By region'!$M584=(C_A08c!$C$5:$C$1009))*('By region'!$N584=(C_A08c!$D$5:$D$1009))*(C_A08c!G$5:G$1009)))+(SUM(($D$1=(C_A08c!$B$5:$B$1009))*('By region'!$M584=(C_A08c!$C$5:$C$1009))*('By region'!$N584=(C_A08c!$D$5:$D$1009))*(C_A08c!G$5:G$1009)))+(SUM(($B$1=(C_A08c!$B$5:$B$1009))*('By region'!$O584=(C_A08c!$C$5:$C$1009))*('By region'!$N584=(C_A08c!$D$5:$D$1009))*(C_A08c!G$5:G$1009)))+(SUM(($C$1=(C_A08c!$B$5:$B$1009))*('By region'!$O584=(C_A08c!$C$5:$C$1009))*('By region'!$N584=(C_A08c!$D$5:$D$1009))*(C_A08c!G$5:G$1009)))+(SUM(($D$1=(C_A08c!$B$5:$B$1009))*('By region'!$O584=(C_A08c!$C$5:$C$1009))*('By region'!$N584=(C_A08c!$D$5:$D$1009))*(C_A08c!G$5:G$1009)))</f>
        <v>0</v>
      </c>
      <c r="F584" s="147">
        <f t="array" ref="F584">(SUM(($B$1=(C_A08c!$B$5:$B$1009))*('By region'!$M584=(C_A08c!$C$5:$C$1009))*('By region'!$N584=(C_A08c!$D$5:$D$1009))*(C_A08c!H$5:H$1009)))+(SUM(($C$1=(C_A08c!$B$5:$B$1009))*('By region'!$M584=(C_A08c!$C$5:$C$1009))*('By region'!$N584=(C_A08c!$D$5:$D$1009))*(C_A08c!H$5:H$1009)))+(SUM(($D$1=(C_A08c!$B$5:$B$1009))*('By region'!$M584=(C_A08c!$C$5:$C$1009))*('By region'!$N584=(C_A08c!$D$5:$D$1009))*(C_A08c!H$5:H$1009)))+(SUM(($B$1=(C_A08c!$B$5:$B$1009))*('By region'!$O584=(C_A08c!$C$5:$C$1009))*('By region'!$N584=(C_A08c!$D$5:$D$1009))*(C_A08c!H$5:H$1009)))+(SUM(($C$1=(C_A08c!$B$5:$B$1009))*('By region'!$O584=(C_A08c!$C$5:$C$1009))*('By region'!$N584=(C_A08c!$D$5:$D$1009))*(C_A08c!H$5:H$1009)))+(SUM(($D$1=(C_A08c!$B$5:$B$1009))*('By region'!$O584=(C_A08c!$C$5:$C$1009))*('By region'!$N584=(C_A08c!$D$5:$D$1009))*(C_A08c!H$5:H$1009)))</f>
        <v>0</v>
      </c>
      <c r="G584" s="147">
        <f t="array" ref="G584">(SUM(($B$1=(C_A08c!$B$5:$B$1009))*('By region'!$M584=(C_A08c!$C$5:$C$1009))*('By region'!$N584=(C_A08c!$D$5:$D$1009))*(C_A08c!I$5:I$1009)))+(SUM(($C$1=(C_A08c!$B$5:$B$1009))*('By region'!$M584=(C_A08c!$C$5:$C$1009))*('By region'!$N584=(C_A08c!$D$5:$D$1009))*(C_A08c!I$5:I$1009)))+(SUM(($D$1=(C_A08c!$B$5:$B$1009))*('By region'!$M584=(C_A08c!$C$5:$C$1009))*('By region'!$N584=(C_A08c!$D$5:$D$1009))*(C_A08c!I$5:I$1009)))+(SUM(($B$1=(C_A08c!$B$5:$B$1009))*('By region'!$O584=(C_A08c!$C$5:$C$1009))*('By region'!$N584=(C_A08c!$D$5:$D$1009))*(C_A08c!I$5:I$1009)))+(SUM(($C$1=(C_A08c!$B$5:$B$1009))*('By region'!$O584=(C_A08c!$C$5:$C$1009))*('By region'!$N584=(C_A08c!$D$5:$D$1009))*(C_A08c!I$5:I$1009)))+(SUM(($D$1=(C_A08c!$B$5:$B$1009))*('By region'!$O584=(C_A08c!$C$5:$C$1009))*('By region'!$N584=(C_A08c!$D$5:$D$1009))*(C_A08c!I$5:I$1009)))</f>
        <v>0</v>
      </c>
      <c r="H584" s="147">
        <f t="array" ref="H584">(SUM(($B$1=(C_A08c!$B$5:$B$1009))*('By region'!$M584=(C_A08c!$C$5:$C$1009))*('By region'!$N584=(C_A08c!$D$5:$D$1009))*(C_A08c!J$5:J$1009)))+(SUM(($C$1=(C_A08c!$B$5:$B$1009))*('By region'!$M584=(C_A08c!$C$5:$C$1009))*('By region'!$N584=(C_A08c!$D$5:$D$1009))*(C_A08c!J$5:J$1009)))+(SUM(($D$1=(C_A08c!$B$5:$B$1009))*('By region'!$M584=(C_A08c!$C$5:$C$1009))*('By region'!$N584=(C_A08c!$D$5:$D$1009))*(C_A08c!J$5:J$1009)))+(SUM(($B$1=(C_A08c!$B$5:$B$1009))*('By region'!$O584=(C_A08c!$C$5:$C$1009))*('By region'!$N584=(C_A08c!$D$5:$D$1009))*(C_A08c!J$5:J$1009)))+(SUM(($C$1=(C_A08c!$B$5:$B$1009))*('By region'!$O584=(C_A08c!$C$5:$C$1009))*('By region'!$N584=(C_A08c!$D$5:$D$1009))*(C_A08c!J$5:J$1009)))+(SUM(($D$1=(C_A08c!$B$5:$B$1009))*('By region'!$O584=(C_A08c!$C$5:$C$1009))*('By region'!$N584=(C_A08c!$D$5:$D$1009))*(C_A08c!J$5:J$1009)))</f>
        <v>0</v>
      </c>
      <c r="I584" s="147">
        <f t="array" ref="I584">(SUM(($B$1=(C_A08c!$B$5:$B$1009))*('By region'!$M584=(C_A08c!$C$5:$C$1009))*('By region'!$N584=(C_A08c!$D$5:$D$1009))*(C_A08c!K$5:K$1009)))+(SUM(($C$1=(C_A08c!$B$5:$B$1009))*('By region'!$M584=(C_A08c!$C$5:$C$1009))*('By region'!$N584=(C_A08c!$D$5:$D$1009))*(C_A08c!K$5:K$1009)))+(SUM(($D$1=(C_A08c!$B$5:$B$1009))*('By region'!$M584=(C_A08c!$C$5:$C$1009))*('By region'!$N584=(C_A08c!$D$5:$D$1009))*(C_A08c!K$5:K$1009)))+(SUM(($B$1=(C_A08c!$B$5:$B$1009))*('By region'!$O584=(C_A08c!$C$5:$C$1009))*('By region'!$N584=(C_A08c!$D$5:$D$1009))*(C_A08c!K$5:K$1009)))+(SUM(($C$1=(C_A08c!$B$5:$B$1009))*('By region'!$O584=(C_A08c!$C$5:$C$1009))*('By region'!$N584=(C_A08c!$D$5:$D$1009))*(C_A08c!K$5:K$1009)))+(SUM(($D$1=(C_A08c!$B$5:$B$1009))*('By region'!$O584=(C_A08c!$C$5:$C$1009))*('By region'!$N584=(C_A08c!$D$5:$D$1009))*(C_A08c!K$5:K$1009)))</f>
        <v>0</v>
      </c>
      <c r="J584" s="147">
        <f t="array" ref="J584">(SUM(($B$1=(C_A08c!$B$5:$B$1009))*('By region'!$M584=(C_A08c!$C$5:$C$1009))*('By region'!$N584=(C_A08c!$D$5:$D$1009))*(C_A08c!L$5:L$1009)))+(SUM(($C$1=(C_A08c!$B$5:$B$1009))*('By region'!$M584=(C_A08c!$C$5:$C$1009))*('By region'!$N584=(C_A08c!$D$5:$D$1009))*(C_A08c!L$5:L$1009)))+(SUM(($D$1=(C_A08c!$B$5:$B$1009))*('By region'!$M584=(C_A08c!$C$5:$C$1009))*('By region'!$N584=(C_A08c!$D$5:$D$1009))*(C_A08c!L$5:L$1009)))+(SUM(($B$1=(C_A08c!$B$5:$B$1009))*('By region'!$O584=(C_A08c!$C$5:$C$1009))*('By region'!$N584=(C_A08c!$D$5:$D$1009))*(C_A08c!L$5:L$1009)))+(SUM(($C$1=(C_A08c!$B$5:$B$1009))*('By region'!$O584=(C_A08c!$C$5:$C$1009))*('By region'!$N584=(C_A08c!$D$5:$D$1009))*(C_A08c!L$5:L$1009)))+(SUM(($D$1=(C_A08c!$B$5:$B$1009))*('By region'!$O584=(C_A08c!$C$5:$C$1009))*('By region'!$N584=(C_A08c!$D$5:$D$1009))*(C_A08c!L$5:L$1009)))</f>
        <v>0</v>
      </c>
      <c r="K584" s="147">
        <f t="array" ref="K584">(SUM(($B$1=(C_A08c!$B$5:$B$1009))*('By region'!$M584=(C_A08c!$C$5:$C$1009))*('By region'!$N584=(C_A08c!$D$5:$D$1009))*(C_A08c!M$5:M$1009)))+(SUM(($C$1=(C_A08c!$B$5:$B$1009))*('By region'!$M584=(C_A08c!$C$5:$C$1009))*('By region'!$N584=(C_A08c!$D$5:$D$1009))*(C_A08c!M$5:M$1009)))+(SUM(($D$1=(C_A08c!$B$5:$B$1009))*('By region'!$M584=(C_A08c!$C$5:$C$1009))*('By region'!$N584=(C_A08c!$D$5:$D$1009))*(C_A08c!M$5:M$1009)))+(SUM(($B$1=(C_A08c!$B$5:$B$1009))*('By region'!$O584=(C_A08c!$C$5:$C$1009))*('By region'!$N584=(C_A08c!$D$5:$D$1009))*(C_A08c!M$5:M$1009)))+(SUM(($C$1=(C_A08c!$B$5:$B$1009))*('By region'!$O584=(C_A08c!$C$5:$C$1009))*('By region'!$N584=(C_A08c!$D$5:$D$1009))*(C_A08c!M$5:M$1009)))+(SUM(($D$1=(C_A08c!$B$5:$B$1009))*('By region'!$O584=(C_A08c!$C$5:$C$1009))*('By region'!$N584=(C_A08c!$D$5:$D$1009))*(C_A08c!M$5:M$1009)))</f>
        <v>0</v>
      </c>
      <c r="L584" s="23"/>
      <c r="M584" s="23" t="s">
        <v>278</v>
      </c>
      <c r="N584" s="21" t="s">
        <v>253</v>
      </c>
      <c r="O584" s="23" t="s">
        <v>320</v>
      </c>
    </row>
    <row r="585" spans="1:15" s="18" customFormat="1" x14ac:dyDescent="0.2">
      <c r="B585" s="75" t="s">
        <v>423</v>
      </c>
      <c r="C585" s="219">
        <f t="array" ref="C585">(SUM(($B$1=(C_A08c!$B$5:$B$1009))*('By region'!$M585=(C_A08c!$C$5:$C$1009))*('By region'!$N585=(C_A08c!$D$5:$D$1009))*(C_A08c!E$5:E$1009)))+(SUM(($C$1=(C_A08c!$B$5:$B$1009))*('By region'!$M585=(C_A08c!$C$5:$C$1009))*('By region'!$N585=(C_A08c!$D$5:$D$1009))*(C_A08c!E$5:E$1009)))+(SUM(($D$1=(C_A08c!$B$5:$B$1009))*('By region'!$M585=(C_A08c!$C$5:$C$1009))*('By region'!$N585=(C_A08c!$D$5:$D$1009))*(C_A08c!E$5:E$1009)))</f>
        <v>0</v>
      </c>
      <c r="D585" s="219">
        <f t="array" ref="D585">(SUM(($B$1=(C_A08c!$B$5:$B$1009))*('By region'!$M585=(C_A08c!$C$5:$C$1009))*('By region'!$N585=(C_A08c!$D$5:$D$1009))*(C_A08c!F$5:F$1009)))+(SUM(($C$1=(C_A08c!$B$5:$B$1009))*('By region'!$M585=(C_A08c!$C$5:$C$1009))*('By region'!$N585=(C_A08c!$D$5:$D$1009))*(C_A08c!F$5:F$1009)))+(SUM(($D$1=(C_A08c!$B$5:$B$1009))*('By region'!$M585=(C_A08c!$C$5:$C$1009))*('By region'!$N585=(C_A08c!$D$5:$D$1009))*(C_A08c!F$5:F$1009)))</f>
        <v>0</v>
      </c>
      <c r="E585" s="219">
        <f t="array" ref="E585">(SUM(($B$1=(C_A08c!$B$5:$B$1009))*('By region'!$M585=(C_A08c!$C$5:$C$1009))*('By region'!$N585=(C_A08c!$D$5:$D$1009))*(C_A08c!G$5:G$1009)))+(SUM(($C$1=(C_A08c!$B$5:$B$1009))*('By region'!$M585=(C_A08c!$C$5:$C$1009))*('By region'!$N585=(C_A08c!$D$5:$D$1009))*(C_A08c!G$5:G$1009)))+(SUM(($D$1=(C_A08c!$B$5:$B$1009))*('By region'!$M585=(C_A08c!$C$5:$C$1009))*('By region'!$N585=(C_A08c!$D$5:$D$1009))*(C_A08c!G$5:G$1009)))</f>
        <v>0</v>
      </c>
      <c r="F585" s="219">
        <f t="array" ref="F585">(SUM(($B$1=(C_A08c!$B$5:$B$1009))*('By region'!$M585=(C_A08c!$C$5:$C$1009))*('By region'!$N585=(C_A08c!$D$5:$D$1009))*(C_A08c!H$5:H$1009)))+(SUM(($C$1=(C_A08c!$B$5:$B$1009))*('By region'!$M585=(C_A08c!$C$5:$C$1009))*('By region'!$N585=(C_A08c!$D$5:$D$1009))*(C_A08c!H$5:H$1009)))+(SUM(($D$1=(C_A08c!$B$5:$B$1009))*('By region'!$M585=(C_A08c!$C$5:$C$1009))*('By region'!$N585=(C_A08c!$D$5:$D$1009))*(C_A08c!H$5:H$1009)))</f>
        <v>0</v>
      </c>
      <c r="G585" s="219">
        <f t="array" ref="G585">(SUM(($B$1=(C_A08c!$B$5:$B$1009))*('By region'!$M585=(C_A08c!$C$5:$C$1009))*('By region'!$N585=(C_A08c!$D$5:$D$1009))*(C_A08c!I$5:I$1009)))+(SUM(($C$1=(C_A08c!$B$5:$B$1009))*('By region'!$M585=(C_A08c!$C$5:$C$1009))*('By region'!$N585=(C_A08c!$D$5:$D$1009))*(C_A08c!I$5:I$1009)))+(SUM(($D$1=(C_A08c!$B$5:$B$1009))*('By region'!$M585=(C_A08c!$C$5:$C$1009))*('By region'!$N585=(C_A08c!$D$5:$D$1009))*(C_A08c!I$5:I$1009)))</f>
        <v>0</v>
      </c>
      <c r="H585" s="219">
        <f t="array" ref="H585">(SUM(($B$1=(C_A08c!$B$5:$B$1009))*('By region'!$M585=(C_A08c!$C$5:$C$1009))*('By region'!$N585=(C_A08c!$D$5:$D$1009))*(C_A08c!J$5:J$1009)))+(SUM(($C$1=(C_A08c!$B$5:$B$1009))*('By region'!$M585=(C_A08c!$C$5:$C$1009))*('By region'!$N585=(C_A08c!$D$5:$D$1009))*(C_A08c!J$5:J$1009)))+(SUM(($D$1=(C_A08c!$B$5:$B$1009))*('By region'!$M585=(C_A08c!$C$5:$C$1009))*('By region'!$N585=(C_A08c!$D$5:$D$1009))*(C_A08c!J$5:J$1009)))</f>
        <v>0</v>
      </c>
      <c r="I585" s="219">
        <f t="array" ref="I585">(SUM(($B$1=(C_A08c!$B$5:$B$1009))*('By region'!$M585=(C_A08c!$C$5:$C$1009))*('By region'!$N585=(C_A08c!$D$5:$D$1009))*(C_A08c!K$5:K$1009)))+(SUM(($C$1=(C_A08c!$B$5:$B$1009))*('By region'!$M585=(C_A08c!$C$5:$C$1009))*('By region'!$N585=(C_A08c!$D$5:$D$1009))*(C_A08c!K$5:K$1009)))+(SUM(($D$1=(C_A08c!$B$5:$B$1009))*('By region'!$M585=(C_A08c!$C$5:$C$1009))*('By region'!$N585=(C_A08c!$D$5:$D$1009))*(C_A08c!K$5:K$1009)))</f>
        <v>0</v>
      </c>
      <c r="J585" s="219">
        <f t="array" ref="J585">(SUM(($B$1=(C_A08c!$B$5:$B$1009))*('By region'!$M585=(C_A08c!$C$5:$C$1009))*('By region'!$N585=(C_A08c!$D$5:$D$1009))*(C_A08c!L$5:L$1009)))+(SUM(($C$1=(C_A08c!$B$5:$B$1009))*('By region'!$M585=(C_A08c!$C$5:$C$1009))*('By region'!$N585=(C_A08c!$D$5:$D$1009))*(C_A08c!L$5:L$1009)))+(SUM(($D$1=(C_A08c!$B$5:$B$1009))*('By region'!$M585=(C_A08c!$C$5:$C$1009))*('By region'!$N585=(C_A08c!$D$5:$D$1009))*(C_A08c!L$5:L$1009)))</f>
        <v>0</v>
      </c>
      <c r="K585" s="219">
        <f t="array" ref="K585">(SUM(($B$1=(C_A08c!$B$5:$B$1009))*('By region'!$M585=(C_A08c!$C$5:$C$1009))*('By region'!$N585=(C_A08c!$D$5:$D$1009))*(C_A08c!M$5:M$1009)))+(SUM(($C$1=(C_A08c!$B$5:$B$1009))*('By region'!$M585=(C_A08c!$C$5:$C$1009))*('By region'!$N585=(C_A08c!$D$5:$D$1009))*(C_A08c!M$5:M$1009)))+(SUM(($D$1=(C_A08c!$B$5:$B$1009))*('By region'!$M585=(C_A08c!$C$5:$C$1009))*('By region'!$N585=(C_A08c!$D$5:$D$1009))*(C_A08c!M$5:M$1009)))</f>
        <v>0</v>
      </c>
      <c r="L585" s="23"/>
      <c r="M585" s="23" t="s">
        <v>201</v>
      </c>
      <c r="N585" s="21" t="s">
        <v>253</v>
      </c>
      <c r="O585" s="23"/>
    </row>
    <row r="586" spans="1:15" s="18" customFormat="1" ht="16" thickBot="1" x14ac:dyDescent="0.25">
      <c r="B586" s="74" t="s">
        <v>65</v>
      </c>
      <c r="C586" s="147">
        <f t="array" ref="C586">(SUM(($B$1=(C_A08c!$B$5:$B$1009))*('By region'!$M586=(C_A08c!$C$5:$C$1009))*('By region'!$N586=(C_A08c!$D$5:$D$1009))*(C_A08c!E$5:E$1009)))+(SUM(($C$1=(C_A08c!$B$5:$B$1009))*('By region'!$M586=(C_A08c!$C$5:$C$1009))*('By region'!$N586=(C_A08c!$D$5:$D$1009))*(C_A08c!E$5:E$1009)))+(SUM(($D$1=(C_A08c!$B$5:$B$1009))*('By region'!$M586=(C_A08c!$C$5:$C$1009))*('By region'!$N586=(C_A08c!$D$5:$D$1009))*(C_A08c!E$5:E$1009)))</f>
        <v>0</v>
      </c>
      <c r="D586" s="147">
        <f t="array" ref="D586">(SUM(($B$1=(C_A08c!$B$5:$B$1009))*('By region'!$M586=(C_A08c!$C$5:$C$1009))*('By region'!$N586=(C_A08c!$D$5:$D$1009))*(C_A08c!F$5:F$1009)))+(SUM(($C$1=(C_A08c!$B$5:$B$1009))*('By region'!$M586=(C_A08c!$C$5:$C$1009))*('By region'!$N586=(C_A08c!$D$5:$D$1009))*(C_A08c!F$5:F$1009)))+(SUM(($D$1=(C_A08c!$B$5:$B$1009))*('By region'!$M586=(C_A08c!$C$5:$C$1009))*('By region'!$N586=(C_A08c!$D$5:$D$1009))*(C_A08c!F$5:F$1009)))</f>
        <v>0</v>
      </c>
      <c r="E586" s="147">
        <f t="array" ref="E586">(SUM(($B$1=(C_A08c!$B$5:$B$1009))*('By region'!$M586=(C_A08c!$C$5:$C$1009))*('By region'!$N586=(C_A08c!$D$5:$D$1009))*(C_A08c!G$5:G$1009)))+(SUM(($C$1=(C_A08c!$B$5:$B$1009))*('By region'!$M586=(C_A08c!$C$5:$C$1009))*('By region'!$N586=(C_A08c!$D$5:$D$1009))*(C_A08c!G$5:G$1009)))+(SUM(($D$1=(C_A08c!$B$5:$B$1009))*('By region'!$M586=(C_A08c!$C$5:$C$1009))*('By region'!$N586=(C_A08c!$D$5:$D$1009))*(C_A08c!G$5:G$1009)))</f>
        <v>0</v>
      </c>
      <c r="F586" s="147">
        <f t="array" ref="F586">(SUM(($B$1=(C_A08c!$B$5:$B$1009))*('By region'!$M586=(C_A08c!$C$5:$C$1009))*('By region'!$N586=(C_A08c!$D$5:$D$1009))*(C_A08c!H$5:H$1009)))+(SUM(($C$1=(C_A08c!$B$5:$B$1009))*('By region'!$M586=(C_A08c!$C$5:$C$1009))*('By region'!$N586=(C_A08c!$D$5:$D$1009))*(C_A08c!H$5:H$1009)))+(SUM(($D$1=(C_A08c!$B$5:$B$1009))*('By region'!$M586=(C_A08c!$C$5:$C$1009))*('By region'!$N586=(C_A08c!$D$5:$D$1009))*(C_A08c!H$5:H$1009)))</f>
        <v>0</v>
      </c>
      <c r="G586" s="147">
        <f t="array" ref="G586">(SUM(($B$1=(C_A08c!$B$5:$B$1009))*('By region'!$M586=(C_A08c!$C$5:$C$1009))*('By region'!$N586=(C_A08c!$D$5:$D$1009))*(C_A08c!I$5:I$1009)))+(SUM(($C$1=(C_A08c!$B$5:$B$1009))*('By region'!$M586=(C_A08c!$C$5:$C$1009))*('By region'!$N586=(C_A08c!$D$5:$D$1009))*(C_A08c!I$5:I$1009)))+(SUM(($D$1=(C_A08c!$B$5:$B$1009))*('By region'!$M586=(C_A08c!$C$5:$C$1009))*('By region'!$N586=(C_A08c!$D$5:$D$1009))*(C_A08c!I$5:I$1009)))</f>
        <v>0</v>
      </c>
      <c r="H586" s="147">
        <f t="array" ref="H586">(SUM(($B$1=(C_A08c!$B$5:$B$1009))*('By region'!$M586=(C_A08c!$C$5:$C$1009))*('By region'!$N586=(C_A08c!$D$5:$D$1009))*(C_A08c!J$5:J$1009)))+(SUM(($C$1=(C_A08c!$B$5:$B$1009))*('By region'!$M586=(C_A08c!$C$5:$C$1009))*('By region'!$N586=(C_A08c!$D$5:$D$1009))*(C_A08c!J$5:J$1009)))+(SUM(($D$1=(C_A08c!$B$5:$B$1009))*('By region'!$M586=(C_A08c!$C$5:$C$1009))*('By region'!$N586=(C_A08c!$D$5:$D$1009))*(C_A08c!J$5:J$1009)))</f>
        <v>0</v>
      </c>
      <c r="I586" s="147">
        <f t="array" ref="I586">(SUM(($B$1=(C_A08c!$B$5:$B$1009))*('By region'!$M586=(C_A08c!$C$5:$C$1009))*('By region'!$N586=(C_A08c!$D$5:$D$1009))*(C_A08c!K$5:K$1009)))+(SUM(($C$1=(C_A08c!$B$5:$B$1009))*('By region'!$M586=(C_A08c!$C$5:$C$1009))*('By region'!$N586=(C_A08c!$D$5:$D$1009))*(C_A08c!K$5:K$1009)))+(SUM(($D$1=(C_A08c!$B$5:$B$1009))*('By region'!$M586=(C_A08c!$C$5:$C$1009))*('By region'!$N586=(C_A08c!$D$5:$D$1009))*(C_A08c!K$5:K$1009)))</f>
        <v>0</v>
      </c>
      <c r="J586" s="147">
        <f t="array" ref="J586">(SUM(($B$1=(C_A08c!$B$5:$B$1009))*('By region'!$M586=(C_A08c!$C$5:$C$1009))*('By region'!$N586=(C_A08c!$D$5:$D$1009))*(C_A08c!L$5:L$1009)))+(SUM(($C$1=(C_A08c!$B$5:$B$1009))*('By region'!$M586=(C_A08c!$C$5:$C$1009))*('By region'!$N586=(C_A08c!$D$5:$D$1009))*(C_A08c!L$5:L$1009)))+(SUM(($D$1=(C_A08c!$B$5:$B$1009))*('By region'!$M586=(C_A08c!$C$5:$C$1009))*('By region'!$N586=(C_A08c!$D$5:$D$1009))*(C_A08c!L$5:L$1009)))</f>
        <v>0</v>
      </c>
      <c r="K586" s="147">
        <f t="array" ref="K586">(SUM(($B$1=(C_A08c!$B$5:$B$1009))*('By region'!$M586=(C_A08c!$C$5:$C$1009))*('By region'!$N586=(C_A08c!$D$5:$D$1009))*(C_A08c!M$5:M$1009)))+(SUM(($C$1=(C_A08c!$B$5:$B$1009))*('By region'!$M586=(C_A08c!$C$5:$C$1009))*('By region'!$N586=(C_A08c!$D$5:$D$1009))*(C_A08c!M$5:M$1009)))+(SUM(($D$1=(C_A08c!$B$5:$B$1009))*('By region'!$M586=(C_A08c!$C$5:$C$1009))*('By region'!$N586=(C_A08c!$D$5:$D$1009))*(C_A08c!M$5:M$1009)))</f>
        <v>0</v>
      </c>
      <c r="L586" s="23"/>
      <c r="M586" s="21" t="s">
        <v>254</v>
      </c>
      <c r="N586" s="21" t="s">
        <v>253</v>
      </c>
      <c r="O586" s="23"/>
    </row>
    <row r="587" spans="1:15" s="18" customFormat="1" ht="17" thickTop="1" thickBot="1" x14ac:dyDescent="0.25">
      <c r="B587" s="137" t="s">
        <v>10</v>
      </c>
      <c r="C587" s="138">
        <f>SUM(C579:C586)</f>
        <v>26.062814194829997</v>
      </c>
      <c r="D587" s="138">
        <f t="shared" ref="D587:K587" si="56">SUM(D579:D586)</f>
        <v>25.202918064807001</v>
      </c>
      <c r="E587" s="138">
        <f>SUM(E579:E586)</f>
        <v>24.961546925610996</v>
      </c>
      <c r="F587" s="138">
        <f t="shared" si="56"/>
        <v>24.557134449012</v>
      </c>
      <c r="G587" s="138">
        <f t="shared" si="56"/>
        <v>24.800995706068999</v>
      </c>
      <c r="H587" s="138">
        <f t="shared" si="56"/>
        <v>24.427682339394</v>
      </c>
      <c r="I587" s="138">
        <f t="shared" si="56"/>
        <v>23.731585280636001</v>
      </c>
      <c r="J587" s="138">
        <f t="shared" si="56"/>
        <v>23.375136592265001</v>
      </c>
      <c r="K587" s="138">
        <f t="shared" si="56"/>
        <v>22.613608111164002</v>
      </c>
      <c r="L587" s="23"/>
      <c r="M587" s="23"/>
      <c r="N587" s="23"/>
      <c r="O587" s="23"/>
    </row>
    <row r="588" spans="1:15" s="18" customFormat="1" ht="16" thickTop="1" x14ac:dyDescent="0.2">
      <c r="B588" s="106" t="s">
        <v>255</v>
      </c>
      <c r="C588" s="136"/>
      <c r="D588" s="136"/>
      <c r="E588" s="136"/>
      <c r="F588" s="136"/>
      <c r="G588" s="136"/>
      <c r="H588" s="136"/>
      <c r="I588" s="136"/>
      <c r="J588" s="136"/>
      <c r="K588" s="136"/>
      <c r="L588" s="23"/>
      <c r="M588" s="23"/>
      <c r="N588" s="23"/>
      <c r="O588" s="23"/>
    </row>
    <row r="589" spans="1:15" s="18" customFormat="1" x14ac:dyDescent="0.2">
      <c r="B589" s="165" t="s">
        <v>240</v>
      </c>
      <c r="C589" s="147">
        <f t="array" ref="C589">(SUM(($B$1=(C_A08c!$B$5:$B$1009))*('By region'!$M589=(C_A08c!$C$5:$C$1009))*('By region'!$N589=(C_A08c!$D$5:$D$1009))*(C_A08c!E$5:E$1009)))+(SUM(($C$1=(C_A08c!$B$5:$B$1009))*('By region'!$M589=(C_A08c!$C$5:$C$1009))*('By region'!$N589=(C_A08c!$D$5:$D$1009))*(C_A08c!E$5:E$1009)))+(SUM(($D$1=(C_A08c!$B$5:$B$1009))*('By region'!$M589=(C_A08c!$C$5:$C$1009))*('By region'!$N589=(C_A08c!$D$5:$D$1009))*(C_A08c!E$5:E$1009)))</f>
        <v>1.179248467221</v>
      </c>
      <c r="D589" s="147">
        <f t="array" ref="D589">(SUM(($B$1=(C_A08c!$B$5:$B$1009))*('By region'!$M589=(C_A08c!$C$5:$C$1009))*('By region'!$N589=(C_A08c!$D$5:$D$1009))*(C_A08c!F$5:F$1009)))+(SUM(($C$1=(C_A08c!$B$5:$B$1009))*('By region'!$M589=(C_A08c!$C$5:$C$1009))*('By region'!$N589=(C_A08c!$D$5:$D$1009))*(C_A08c!F$5:F$1009)))+(SUM(($D$1=(C_A08c!$B$5:$B$1009))*('By region'!$M589=(C_A08c!$C$5:$C$1009))*('By region'!$N589=(C_A08c!$D$5:$D$1009))*(C_A08c!F$5:F$1009)))</f>
        <v>1.0377082571139999</v>
      </c>
      <c r="E589" s="147">
        <f t="array" ref="E589">(SUM(($B$1=(C_A08c!$B$5:$B$1009))*('By region'!$M589=(C_A08c!$C$5:$C$1009))*('By region'!$N589=(C_A08c!$D$5:$D$1009))*(C_A08c!G$5:G$1009)))+(SUM(($C$1=(C_A08c!$B$5:$B$1009))*('By region'!$M589=(C_A08c!$C$5:$C$1009))*('By region'!$N589=(C_A08c!$D$5:$D$1009))*(C_A08c!G$5:G$1009)))+(SUM(($D$1=(C_A08c!$B$5:$B$1009))*('By region'!$M589=(C_A08c!$C$5:$C$1009))*('By region'!$N589=(C_A08c!$D$5:$D$1009))*(C_A08c!G$5:G$1009)))</f>
        <v>1.2865183964939999</v>
      </c>
      <c r="F589" s="147">
        <f t="array" ref="F589">(SUM(($B$1=(C_A08c!$B$5:$B$1009))*('By region'!$M589=(C_A08c!$C$5:$C$1009))*('By region'!$N589=(C_A08c!$D$5:$D$1009))*(C_A08c!H$5:H$1009)))+(SUM(($C$1=(C_A08c!$B$5:$B$1009))*('By region'!$M589=(C_A08c!$C$5:$C$1009))*('By region'!$N589=(C_A08c!$D$5:$D$1009))*(C_A08c!H$5:H$1009)))+(SUM(($D$1=(C_A08c!$B$5:$B$1009))*('By region'!$M589=(C_A08c!$C$5:$C$1009))*('By region'!$N589=(C_A08c!$D$5:$D$1009))*(C_A08c!H$5:H$1009)))</f>
        <v>0.76766426793700004</v>
      </c>
      <c r="G589" s="147">
        <f t="array" ref="G589">(SUM(($B$1=(C_A08c!$B$5:$B$1009))*('By region'!$M589=(C_A08c!$C$5:$C$1009))*('By region'!$N589=(C_A08c!$D$5:$D$1009))*(C_A08c!I$5:I$1009)))+(SUM(($C$1=(C_A08c!$B$5:$B$1009))*('By region'!$M589=(C_A08c!$C$5:$C$1009))*('By region'!$N589=(C_A08c!$D$5:$D$1009))*(C_A08c!I$5:I$1009)))+(SUM(($D$1=(C_A08c!$B$5:$B$1009))*('By region'!$M589=(C_A08c!$C$5:$C$1009))*('By region'!$N589=(C_A08c!$D$5:$D$1009))*(C_A08c!I$5:I$1009)))</f>
        <v>0.77358717624100004</v>
      </c>
      <c r="H589" s="147">
        <f t="array" ref="H589">(SUM(($B$1=(C_A08c!$B$5:$B$1009))*('By region'!$M589=(C_A08c!$C$5:$C$1009))*('By region'!$N589=(C_A08c!$D$5:$D$1009))*(C_A08c!J$5:J$1009)))+(SUM(($C$1=(C_A08c!$B$5:$B$1009))*('By region'!$M589=(C_A08c!$C$5:$C$1009))*('By region'!$N589=(C_A08c!$D$5:$D$1009))*(C_A08c!J$5:J$1009)))+(SUM(($D$1=(C_A08c!$B$5:$B$1009))*('By region'!$M589=(C_A08c!$C$5:$C$1009))*('By region'!$N589=(C_A08c!$D$5:$D$1009))*(C_A08c!J$5:J$1009)))</f>
        <v>0.77527649297800005</v>
      </c>
      <c r="I589" s="147">
        <f t="array" ref="I589">(SUM(($B$1=(C_A08c!$B$5:$B$1009))*('By region'!$M589=(C_A08c!$C$5:$C$1009))*('By region'!$N589=(C_A08c!$D$5:$D$1009))*(C_A08c!K$5:K$1009)))+(SUM(($C$1=(C_A08c!$B$5:$B$1009))*('By region'!$M589=(C_A08c!$C$5:$C$1009))*('By region'!$N589=(C_A08c!$D$5:$D$1009))*(C_A08c!K$5:K$1009)))+(SUM(($D$1=(C_A08c!$B$5:$B$1009))*('By region'!$M589=(C_A08c!$C$5:$C$1009))*('By region'!$N589=(C_A08c!$D$5:$D$1009))*(C_A08c!K$5:K$1009)))</f>
        <v>0.77696949875099997</v>
      </c>
      <c r="J589" s="147">
        <f t="array" ref="J589">(SUM(($B$1=(C_A08c!$B$5:$B$1009))*('By region'!$M589=(C_A08c!$C$5:$C$1009))*('By region'!$N589=(C_A08c!$D$5:$D$1009))*(C_A08c!L$5:L$1009)))+(SUM(($C$1=(C_A08c!$B$5:$B$1009))*('By region'!$M589=(C_A08c!$C$5:$C$1009))*('By region'!$N589=(C_A08c!$D$5:$D$1009))*(C_A08c!L$5:L$1009)))+(SUM(($D$1=(C_A08c!$B$5:$B$1009))*('By region'!$M589=(C_A08c!$C$5:$C$1009))*('By region'!$N589=(C_A08c!$D$5:$D$1009))*(C_A08c!L$5:L$1009)))</f>
        <v>0.77700439966099999</v>
      </c>
      <c r="K589" s="147">
        <f t="array" ref="K589">(SUM(($B$1=(C_A08c!$B$5:$B$1009))*('By region'!$M589=(C_A08c!$C$5:$C$1009))*('By region'!$N589=(C_A08c!$D$5:$D$1009))*(C_A08c!M$5:M$1009)))+(SUM(($C$1=(C_A08c!$B$5:$B$1009))*('By region'!$M589=(C_A08c!$C$5:$C$1009))*('By region'!$N589=(C_A08c!$D$5:$D$1009))*(C_A08c!M$5:M$1009)))+(SUM(($D$1=(C_A08c!$B$5:$B$1009))*('By region'!$M589=(C_A08c!$C$5:$C$1009))*('By region'!$N589=(C_A08c!$D$5:$D$1009))*(C_A08c!M$5:M$1009)))</f>
        <v>0.77703930213799999</v>
      </c>
      <c r="L589" s="23"/>
      <c r="M589" s="23" t="s">
        <v>202</v>
      </c>
      <c r="N589" s="21" t="s">
        <v>256</v>
      </c>
      <c r="O589" s="23"/>
    </row>
    <row r="590" spans="1:15" s="18" customFormat="1" x14ac:dyDescent="0.2">
      <c r="B590" s="172" t="s">
        <v>242</v>
      </c>
      <c r="C590" s="219">
        <f t="array" ref="C590">(SUM(($B$1=(C_A08c!$B$5:$B$1009))*('By region'!$M590=(C_A08c!$C$5:$C$1009))*('By region'!$N590=(C_A08c!$D$5:$D$1009))*(C_A08c!E$5:E$1009)))+(SUM(($C$1=(C_A08c!$B$5:$B$1009))*('By region'!$M590=(C_A08c!$C$5:$C$1009))*('By region'!$N590=(C_A08c!$D$5:$D$1009))*(C_A08c!E$5:E$1009)))+(SUM(($D$1=(C_A08c!$B$5:$B$1009))*('By region'!$M590=(C_A08c!$C$5:$C$1009))*('By region'!$N590=(C_A08c!$D$5:$D$1009))*(C_A08c!E$5:E$1009)))</f>
        <v>0</v>
      </c>
      <c r="D590" s="219">
        <f t="array" ref="D590">(SUM(($B$1=(C_A08c!$B$5:$B$1009))*('By region'!$M590=(C_A08c!$C$5:$C$1009))*('By region'!$N590=(C_A08c!$D$5:$D$1009))*(C_A08c!F$5:F$1009)))+(SUM(($C$1=(C_A08c!$B$5:$B$1009))*('By region'!$M590=(C_A08c!$C$5:$C$1009))*('By region'!$N590=(C_A08c!$D$5:$D$1009))*(C_A08c!F$5:F$1009)))+(SUM(($D$1=(C_A08c!$B$5:$B$1009))*('By region'!$M590=(C_A08c!$C$5:$C$1009))*('By region'!$N590=(C_A08c!$D$5:$D$1009))*(C_A08c!F$5:F$1009)))</f>
        <v>0</v>
      </c>
      <c r="E590" s="219">
        <f t="array" ref="E590">(SUM(($B$1=(C_A08c!$B$5:$B$1009))*('By region'!$M590=(C_A08c!$C$5:$C$1009))*('By region'!$N590=(C_A08c!$D$5:$D$1009))*(C_A08c!G$5:G$1009)))+(SUM(($C$1=(C_A08c!$B$5:$B$1009))*('By region'!$M590=(C_A08c!$C$5:$C$1009))*('By region'!$N590=(C_A08c!$D$5:$D$1009))*(C_A08c!G$5:G$1009)))+(SUM(($D$1=(C_A08c!$B$5:$B$1009))*('By region'!$M590=(C_A08c!$C$5:$C$1009))*('By region'!$N590=(C_A08c!$D$5:$D$1009))*(C_A08c!G$5:G$1009)))</f>
        <v>0</v>
      </c>
      <c r="F590" s="219">
        <f t="array" ref="F590">(SUM(($B$1=(C_A08c!$B$5:$B$1009))*('By region'!$M590=(C_A08c!$C$5:$C$1009))*('By region'!$N590=(C_A08c!$D$5:$D$1009))*(C_A08c!H$5:H$1009)))+(SUM(($C$1=(C_A08c!$B$5:$B$1009))*('By region'!$M590=(C_A08c!$C$5:$C$1009))*('By region'!$N590=(C_A08c!$D$5:$D$1009))*(C_A08c!H$5:H$1009)))+(SUM(($D$1=(C_A08c!$B$5:$B$1009))*('By region'!$M590=(C_A08c!$C$5:$C$1009))*('By region'!$N590=(C_A08c!$D$5:$D$1009))*(C_A08c!H$5:H$1009)))</f>
        <v>0</v>
      </c>
      <c r="G590" s="219">
        <f t="array" ref="G590">(SUM(($B$1=(C_A08c!$B$5:$B$1009))*('By region'!$M590=(C_A08c!$C$5:$C$1009))*('By region'!$N590=(C_A08c!$D$5:$D$1009))*(C_A08c!I$5:I$1009)))+(SUM(($C$1=(C_A08c!$B$5:$B$1009))*('By region'!$M590=(C_A08c!$C$5:$C$1009))*('By region'!$N590=(C_A08c!$D$5:$D$1009))*(C_A08c!I$5:I$1009)))+(SUM(($D$1=(C_A08c!$B$5:$B$1009))*('By region'!$M590=(C_A08c!$C$5:$C$1009))*('By region'!$N590=(C_A08c!$D$5:$D$1009))*(C_A08c!I$5:I$1009)))</f>
        <v>0</v>
      </c>
      <c r="H590" s="219">
        <f t="array" ref="H590">(SUM(($B$1=(C_A08c!$B$5:$B$1009))*('By region'!$M590=(C_A08c!$C$5:$C$1009))*('By region'!$N590=(C_A08c!$D$5:$D$1009))*(C_A08c!J$5:J$1009)))+(SUM(($C$1=(C_A08c!$B$5:$B$1009))*('By region'!$M590=(C_A08c!$C$5:$C$1009))*('By region'!$N590=(C_A08c!$D$5:$D$1009))*(C_A08c!J$5:J$1009)))+(SUM(($D$1=(C_A08c!$B$5:$B$1009))*('By region'!$M590=(C_A08c!$C$5:$C$1009))*('By region'!$N590=(C_A08c!$D$5:$D$1009))*(C_A08c!J$5:J$1009)))</f>
        <v>0</v>
      </c>
      <c r="I590" s="219">
        <f t="array" ref="I590">(SUM(($B$1=(C_A08c!$B$5:$B$1009))*('By region'!$M590=(C_A08c!$C$5:$C$1009))*('By region'!$N590=(C_A08c!$D$5:$D$1009))*(C_A08c!K$5:K$1009)))+(SUM(($C$1=(C_A08c!$B$5:$B$1009))*('By region'!$M590=(C_A08c!$C$5:$C$1009))*('By region'!$N590=(C_A08c!$D$5:$D$1009))*(C_A08c!K$5:K$1009)))+(SUM(($D$1=(C_A08c!$B$5:$B$1009))*('By region'!$M590=(C_A08c!$C$5:$C$1009))*('By region'!$N590=(C_A08c!$D$5:$D$1009))*(C_A08c!K$5:K$1009)))</f>
        <v>0</v>
      </c>
      <c r="J590" s="219">
        <f t="array" ref="J590">(SUM(($B$1=(C_A08c!$B$5:$B$1009))*('By region'!$M590=(C_A08c!$C$5:$C$1009))*('By region'!$N590=(C_A08c!$D$5:$D$1009))*(C_A08c!L$5:L$1009)))+(SUM(($C$1=(C_A08c!$B$5:$B$1009))*('By region'!$M590=(C_A08c!$C$5:$C$1009))*('By region'!$N590=(C_A08c!$D$5:$D$1009))*(C_A08c!L$5:L$1009)))+(SUM(($D$1=(C_A08c!$B$5:$B$1009))*('By region'!$M590=(C_A08c!$C$5:$C$1009))*('By region'!$N590=(C_A08c!$D$5:$D$1009))*(C_A08c!L$5:L$1009)))</f>
        <v>0</v>
      </c>
      <c r="K590" s="219">
        <f t="array" ref="K590">(SUM(($B$1=(C_A08c!$B$5:$B$1009))*('By region'!$M590=(C_A08c!$C$5:$C$1009))*('By region'!$N590=(C_A08c!$D$5:$D$1009))*(C_A08c!M$5:M$1009)))+(SUM(($C$1=(C_A08c!$B$5:$B$1009))*('By region'!$M590=(C_A08c!$C$5:$C$1009))*('By region'!$N590=(C_A08c!$D$5:$D$1009))*(C_A08c!M$5:M$1009)))+(SUM(($D$1=(C_A08c!$B$5:$B$1009))*('By region'!$M590=(C_A08c!$C$5:$C$1009))*('By region'!$N590=(C_A08c!$D$5:$D$1009))*(C_A08c!M$5:M$1009)))</f>
        <v>0</v>
      </c>
      <c r="L590" s="23"/>
      <c r="M590" s="21" t="s">
        <v>200</v>
      </c>
      <c r="N590" s="21" t="s">
        <v>256</v>
      </c>
      <c r="O590" s="23"/>
    </row>
    <row r="591" spans="1:15" s="18" customFormat="1" ht="16" thickBot="1" x14ac:dyDescent="0.25">
      <c r="B591" s="172" t="s">
        <v>369</v>
      </c>
      <c r="C591" s="219">
        <f t="array" ref="C591">(SUM(($B$1=(C_A08c!$B$5:$B$1009))*('By region'!$M591=(C_A08c!$C$5:$C$1009))*('By region'!$N591=(C_A08c!$D$5:$D$1009))*(C_A08c!E$5:E$1009)))+(SUM(($C$1=(C_A08c!$B$5:$B$1009))*('By region'!$M591=(C_A08c!$C$5:$C$1009))*('By region'!$N591=(C_A08c!$D$5:$D$1009))*(C_A08c!E$5:E$1009)))+(SUM(($D$1=(C_A08c!$B$5:$B$1009))*('By region'!$M591=(C_A08c!$C$5:$C$1009))*('By region'!$N591=(C_A08c!$D$5:$D$1009))*(C_A08c!E$5:E$1009)))</f>
        <v>0</v>
      </c>
      <c r="D591" s="219">
        <f t="array" ref="D591">(SUM(($B$1=(C_A08c!$B$5:$B$1009))*('By region'!$M591=(C_A08c!$C$5:$C$1009))*('By region'!$N591=(C_A08c!$D$5:$D$1009))*(C_A08c!F$5:F$1009)))+(SUM(($C$1=(C_A08c!$B$5:$B$1009))*('By region'!$M591=(C_A08c!$C$5:$C$1009))*('By region'!$N591=(C_A08c!$D$5:$D$1009))*(C_A08c!F$5:F$1009)))+(SUM(($D$1=(C_A08c!$B$5:$B$1009))*('By region'!$M591=(C_A08c!$C$5:$C$1009))*('By region'!$N591=(C_A08c!$D$5:$D$1009))*(C_A08c!F$5:F$1009)))</f>
        <v>0</v>
      </c>
      <c r="E591" s="219">
        <f t="array" ref="E591">(SUM(($B$1=(C_A08c!$B$5:$B$1009))*('By region'!$M591=(C_A08c!$C$5:$C$1009))*('By region'!$N591=(C_A08c!$D$5:$D$1009))*(C_A08c!G$5:G$1009)))+(SUM(($C$1=(C_A08c!$B$5:$B$1009))*('By region'!$M591=(C_A08c!$C$5:$C$1009))*('By region'!$N591=(C_A08c!$D$5:$D$1009))*(C_A08c!G$5:G$1009)))+(SUM(($D$1=(C_A08c!$B$5:$B$1009))*('By region'!$M591=(C_A08c!$C$5:$C$1009))*('By region'!$N591=(C_A08c!$D$5:$D$1009))*(C_A08c!G$5:G$1009)))</f>
        <v>0</v>
      </c>
      <c r="F591" s="219">
        <f t="array" ref="F591">(SUM(($B$1=(C_A08c!$B$5:$B$1009))*('By region'!$M591=(C_A08c!$C$5:$C$1009))*('By region'!$N591=(C_A08c!$D$5:$D$1009))*(C_A08c!H$5:H$1009)))+(SUM(($C$1=(C_A08c!$B$5:$B$1009))*('By region'!$M591=(C_A08c!$C$5:$C$1009))*('By region'!$N591=(C_A08c!$D$5:$D$1009))*(C_A08c!H$5:H$1009)))+(SUM(($D$1=(C_A08c!$B$5:$B$1009))*('By region'!$M591=(C_A08c!$C$5:$C$1009))*('By region'!$N591=(C_A08c!$D$5:$D$1009))*(C_A08c!H$5:H$1009)))</f>
        <v>0</v>
      </c>
      <c r="G591" s="219">
        <f t="array" ref="G591">(SUM(($B$1=(C_A08c!$B$5:$B$1009))*('By region'!$M591=(C_A08c!$C$5:$C$1009))*('By region'!$N591=(C_A08c!$D$5:$D$1009))*(C_A08c!I$5:I$1009)))+(SUM(($C$1=(C_A08c!$B$5:$B$1009))*('By region'!$M591=(C_A08c!$C$5:$C$1009))*('By region'!$N591=(C_A08c!$D$5:$D$1009))*(C_A08c!I$5:I$1009)))+(SUM(($D$1=(C_A08c!$B$5:$B$1009))*('By region'!$M591=(C_A08c!$C$5:$C$1009))*('By region'!$N591=(C_A08c!$D$5:$D$1009))*(C_A08c!I$5:I$1009)))</f>
        <v>0</v>
      </c>
      <c r="H591" s="219">
        <f t="array" ref="H591">(SUM(($B$1=(C_A08c!$B$5:$B$1009))*('By region'!$M591=(C_A08c!$C$5:$C$1009))*('By region'!$N591=(C_A08c!$D$5:$D$1009))*(C_A08c!J$5:J$1009)))+(SUM(($C$1=(C_A08c!$B$5:$B$1009))*('By region'!$M591=(C_A08c!$C$5:$C$1009))*('By region'!$N591=(C_A08c!$D$5:$D$1009))*(C_A08c!J$5:J$1009)))+(SUM(($D$1=(C_A08c!$B$5:$B$1009))*('By region'!$M591=(C_A08c!$C$5:$C$1009))*('By region'!$N591=(C_A08c!$D$5:$D$1009))*(C_A08c!J$5:J$1009)))</f>
        <v>0</v>
      </c>
      <c r="I591" s="219">
        <f t="array" ref="I591">(SUM(($B$1=(C_A08c!$B$5:$B$1009))*('By region'!$M591=(C_A08c!$C$5:$C$1009))*('By region'!$N591=(C_A08c!$D$5:$D$1009))*(C_A08c!K$5:K$1009)))+(SUM(($C$1=(C_A08c!$B$5:$B$1009))*('By region'!$M591=(C_A08c!$C$5:$C$1009))*('By region'!$N591=(C_A08c!$D$5:$D$1009))*(C_A08c!K$5:K$1009)))+(SUM(($D$1=(C_A08c!$B$5:$B$1009))*('By region'!$M591=(C_A08c!$C$5:$C$1009))*('By region'!$N591=(C_A08c!$D$5:$D$1009))*(C_A08c!K$5:K$1009)))</f>
        <v>0</v>
      </c>
      <c r="J591" s="219">
        <f t="array" ref="J591">(SUM(($B$1=(C_A08c!$B$5:$B$1009))*('By region'!$M591=(C_A08c!$C$5:$C$1009))*('By region'!$N591=(C_A08c!$D$5:$D$1009))*(C_A08c!L$5:L$1009)))+(SUM(($C$1=(C_A08c!$B$5:$B$1009))*('By region'!$M591=(C_A08c!$C$5:$C$1009))*('By region'!$N591=(C_A08c!$D$5:$D$1009))*(C_A08c!L$5:L$1009)))+(SUM(($D$1=(C_A08c!$B$5:$B$1009))*('By region'!$M591=(C_A08c!$C$5:$C$1009))*('By region'!$N591=(C_A08c!$D$5:$D$1009))*(C_A08c!L$5:L$1009)))</f>
        <v>0</v>
      </c>
      <c r="K591" s="219">
        <f t="array" ref="K591">(SUM(($B$1=(C_A08c!$B$5:$B$1009))*('By region'!$M591=(C_A08c!$C$5:$C$1009))*('By region'!$N591=(C_A08c!$D$5:$D$1009))*(C_A08c!M$5:M$1009)))+(SUM(($C$1=(C_A08c!$B$5:$B$1009))*('By region'!$M591=(C_A08c!$C$5:$C$1009))*('By region'!$N591=(C_A08c!$D$5:$D$1009))*(C_A08c!M$5:M$1009)))+(SUM(($D$1=(C_A08c!$B$5:$B$1009))*('By region'!$M591=(C_A08c!$C$5:$C$1009))*('By region'!$N591=(C_A08c!$D$5:$D$1009))*(C_A08c!M$5:M$1009)))</f>
        <v>0</v>
      </c>
      <c r="L591" s="21"/>
      <c r="M591" s="21" t="s">
        <v>366</v>
      </c>
      <c r="N591" s="21" t="s">
        <v>256</v>
      </c>
      <c r="O591" s="23"/>
    </row>
    <row r="592" spans="1:15" s="18" customFormat="1" ht="17" thickTop="1" thickBot="1" x14ac:dyDescent="0.25">
      <c r="B592" s="137" t="s">
        <v>10</v>
      </c>
      <c r="C592" s="138">
        <f>SUM(C589:C591)</f>
        <v>1.179248467221</v>
      </c>
      <c r="D592" s="138">
        <f t="shared" ref="D592:K592" si="57">SUM(D589:D591)</f>
        <v>1.0377082571139999</v>
      </c>
      <c r="E592" s="138">
        <f>SUM(E589:E591)</f>
        <v>1.2865183964939999</v>
      </c>
      <c r="F592" s="138">
        <f t="shared" si="57"/>
        <v>0.76766426793700004</v>
      </c>
      <c r="G592" s="138">
        <f t="shared" si="57"/>
        <v>0.77358717624100004</v>
      </c>
      <c r="H592" s="138">
        <f t="shared" si="57"/>
        <v>0.77527649297800005</v>
      </c>
      <c r="I592" s="138">
        <f t="shared" si="57"/>
        <v>0.77696949875099997</v>
      </c>
      <c r="J592" s="138">
        <f t="shared" si="57"/>
        <v>0.77700439966099999</v>
      </c>
      <c r="K592" s="138">
        <f t="shared" si="57"/>
        <v>0.77703930213799999</v>
      </c>
      <c r="L592" s="23"/>
      <c r="M592" s="23"/>
      <c r="N592" s="23"/>
      <c r="O592" s="23"/>
    </row>
    <row r="593" spans="2:15" s="18" customFormat="1" ht="16" thickTop="1" x14ac:dyDescent="0.2">
      <c r="B593" s="106" t="s">
        <v>257</v>
      </c>
      <c r="C593" s="136"/>
      <c r="D593" s="136"/>
      <c r="E593" s="136"/>
      <c r="F593" s="136"/>
      <c r="G593" s="136"/>
      <c r="H593" s="136"/>
      <c r="I593" s="136"/>
      <c r="J593" s="136"/>
      <c r="K593" s="136"/>
      <c r="L593" s="23"/>
      <c r="M593" s="23"/>
      <c r="N593" s="23"/>
      <c r="O593" s="23"/>
    </row>
    <row r="594" spans="2:15" s="18" customFormat="1" x14ac:dyDescent="0.2">
      <c r="B594" s="165" t="s">
        <v>240</v>
      </c>
      <c r="C594" s="147">
        <f t="array" ref="C594">(SUM(($B$1=(C_A08c!$B$5:$B$1009))*('By region'!$M594=(C_A08c!$C$5:$C$1009))*('By region'!$N594=(C_A08c!$D$5:$D$1009))*(C_A08c!E$5:E$1009)))+(SUM(($C$1=(C_A08c!$B$5:$B$1009))*('By region'!$M594=(C_A08c!$C$5:$C$1009))*('By region'!$N594=(C_A08c!$D$5:$D$1009))*(C_A08c!E$5:E$1009)))+(SUM(($D$1=(C_A08c!$B$5:$B$1009))*('By region'!$M594=(C_A08c!$C$5:$C$1009))*('By region'!$N594=(C_A08c!$D$5:$D$1009))*(C_A08c!E$5:E$1009)))</f>
        <v>1.179248467221</v>
      </c>
      <c r="D594" s="147">
        <f t="array" ref="D594">(SUM(($B$1=(C_A08c!$B$5:$B$1009))*('By region'!$M594=(C_A08c!$C$5:$C$1009))*('By region'!$N594=(C_A08c!$D$5:$D$1009))*(C_A08c!F$5:F$1009)))+(SUM(($C$1=(C_A08c!$B$5:$B$1009))*('By region'!$M594=(C_A08c!$C$5:$C$1009))*('By region'!$N594=(C_A08c!$D$5:$D$1009))*(C_A08c!F$5:F$1009)))+(SUM(($D$1=(C_A08c!$B$5:$B$1009))*('By region'!$M594=(C_A08c!$C$5:$C$1009))*('By region'!$N594=(C_A08c!$D$5:$D$1009))*(C_A08c!F$5:F$1009)))</f>
        <v>1.022256353787</v>
      </c>
      <c r="E594" s="147">
        <f t="array" ref="E594">(SUM(($B$1=(C_A08c!$B$5:$B$1009))*('By region'!$M594=(C_A08c!$C$5:$C$1009))*('By region'!$N594=(C_A08c!$D$5:$D$1009))*(C_A08c!G$5:G$1009)))+(SUM(($C$1=(C_A08c!$B$5:$B$1009))*('By region'!$M594=(C_A08c!$C$5:$C$1009))*('By region'!$N594=(C_A08c!$D$5:$D$1009))*(C_A08c!G$5:G$1009)))+(SUM(($D$1=(C_A08c!$B$5:$B$1009))*('By region'!$M594=(C_A08c!$C$5:$C$1009))*('By region'!$N594=(C_A08c!$D$5:$D$1009))*(C_A08c!G$5:G$1009)))</f>
        <v>1.231635925515</v>
      </c>
      <c r="F594" s="147">
        <f t="array" ref="F594">(SUM(($B$1=(C_A08c!$B$5:$B$1009))*('By region'!$M594=(C_A08c!$C$5:$C$1009))*('By region'!$N594=(C_A08c!$D$5:$D$1009))*(C_A08c!H$5:H$1009)))+(SUM(($C$1=(C_A08c!$B$5:$B$1009))*('By region'!$M594=(C_A08c!$C$5:$C$1009))*('By region'!$N594=(C_A08c!$D$5:$D$1009))*(C_A08c!H$5:H$1009)))+(SUM(($D$1=(C_A08c!$B$5:$B$1009))*('By region'!$M594=(C_A08c!$C$5:$C$1009))*('By region'!$N594=(C_A08c!$D$5:$D$1009))*(C_A08c!H$5:H$1009)))</f>
        <v>0.72050774862099998</v>
      </c>
      <c r="G594" s="147">
        <f t="array" ref="G594">(SUM(($B$1=(C_A08c!$B$5:$B$1009))*('By region'!$M594=(C_A08c!$C$5:$C$1009))*('By region'!$N594=(C_A08c!$D$5:$D$1009))*(C_A08c!I$5:I$1009)))+(SUM(($C$1=(C_A08c!$B$5:$B$1009))*('By region'!$M594=(C_A08c!$C$5:$C$1009))*('By region'!$N594=(C_A08c!$D$5:$D$1009))*(C_A08c!I$5:I$1009)))+(SUM(($D$1=(C_A08c!$B$5:$B$1009))*('By region'!$M594=(C_A08c!$C$5:$C$1009))*('By region'!$N594=(C_A08c!$D$5:$D$1009))*(C_A08c!I$5:I$1009)))</f>
        <v>0.72606682112900001</v>
      </c>
      <c r="H594" s="147">
        <f t="array" ref="H594">(SUM(($B$1=(C_A08c!$B$5:$B$1009))*('By region'!$M594=(C_A08c!$C$5:$C$1009))*('By region'!$N594=(C_A08c!$D$5:$D$1009))*(C_A08c!J$5:J$1009)))+(SUM(($C$1=(C_A08c!$B$5:$B$1009))*('By region'!$M594=(C_A08c!$C$5:$C$1009))*('By region'!$N594=(C_A08c!$D$5:$D$1009))*(C_A08c!J$5:J$1009)))+(SUM(($D$1=(C_A08c!$B$5:$B$1009))*('By region'!$M594=(C_A08c!$C$5:$C$1009))*('By region'!$N594=(C_A08c!$D$5:$D$1009))*(C_A08c!J$5:J$1009)))</f>
        <v>0.72765236555199997</v>
      </c>
      <c r="I594" s="147">
        <f t="array" ref="I594">(SUM(($B$1=(C_A08c!$B$5:$B$1009))*('By region'!$M594=(C_A08c!$C$5:$C$1009))*('By region'!$N594=(C_A08c!$D$5:$D$1009))*(C_A08c!K$5:K$1009)))+(SUM(($C$1=(C_A08c!$B$5:$B$1009))*('By region'!$M594=(C_A08c!$C$5:$C$1009))*('By region'!$N594=(C_A08c!$D$5:$D$1009))*(C_A08c!K$5:K$1009)))+(SUM(($D$1=(C_A08c!$B$5:$B$1009))*('By region'!$M594=(C_A08c!$C$5:$C$1009))*('By region'!$N594=(C_A08c!$D$5:$D$1009))*(C_A08c!K$5:K$1009)))</f>
        <v>0.729241372399</v>
      </c>
      <c r="J594" s="147">
        <f t="array" ref="J594">(SUM(($B$1=(C_A08c!$B$5:$B$1009))*('By region'!$M594=(C_A08c!$C$5:$C$1009))*('By region'!$N594=(C_A08c!$D$5:$D$1009))*(C_A08c!L$5:L$1009)))+(SUM(($C$1=(C_A08c!$B$5:$B$1009))*('By region'!$M594=(C_A08c!$C$5:$C$1009))*('By region'!$N594=(C_A08c!$D$5:$D$1009))*(C_A08c!L$5:L$1009)))+(SUM(($D$1=(C_A08c!$B$5:$B$1009))*('By region'!$M594=(C_A08c!$C$5:$C$1009))*('By region'!$N594=(C_A08c!$D$5:$D$1009))*(C_A08c!L$5:L$1009)))</f>
        <v>0.729274129396</v>
      </c>
      <c r="K594" s="147">
        <f t="array" ref="K594">(SUM(($B$1=(C_A08c!$B$5:$B$1009))*('By region'!$M594=(C_A08c!$C$5:$C$1009))*('By region'!$N594=(C_A08c!$D$5:$D$1009))*(C_A08c!M$5:M$1009)))+(SUM(($C$1=(C_A08c!$B$5:$B$1009))*('By region'!$M594=(C_A08c!$C$5:$C$1009))*('By region'!$N594=(C_A08c!$D$5:$D$1009))*(C_A08c!M$5:M$1009)))+(SUM(($D$1=(C_A08c!$B$5:$B$1009))*('By region'!$M594=(C_A08c!$C$5:$C$1009))*('By region'!$N594=(C_A08c!$D$5:$D$1009))*(C_A08c!M$5:M$1009)))</f>
        <v>0.729306887864</v>
      </c>
      <c r="L594" s="23"/>
      <c r="M594" s="23" t="s">
        <v>202</v>
      </c>
      <c r="N594" s="21" t="s">
        <v>258</v>
      </c>
      <c r="O594" s="23"/>
    </row>
    <row r="595" spans="2:15" s="18" customFormat="1" ht="16" thickBot="1" x14ac:dyDescent="0.25">
      <c r="B595" s="172" t="s">
        <v>242</v>
      </c>
      <c r="C595" s="219">
        <f t="array" ref="C595">(SUM(($B$1=(C_A08c!$B$5:$B$1009))*('By region'!$M595=(C_A08c!$C$5:$C$1009))*('By region'!$N595=(C_A08c!$D$5:$D$1009))*(C_A08c!E$5:E$1009)))+(SUM(($C$1=(C_A08c!$B$5:$B$1009))*('By region'!$M595=(C_A08c!$C$5:$C$1009))*('By region'!$N595=(C_A08c!$D$5:$D$1009))*(C_A08c!E$5:E$1009)))+(SUM(($D$1=(C_A08c!$B$5:$B$1009))*('By region'!$M595=(C_A08c!$C$5:$C$1009))*('By region'!$N595=(C_A08c!$D$5:$D$1009))*(C_A08c!E$5:E$1009)))</f>
        <v>0</v>
      </c>
      <c r="D595" s="219">
        <f t="array" ref="D595">(SUM(($B$1=(C_A08c!$B$5:$B$1009))*('By region'!$M595=(C_A08c!$C$5:$C$1009))*('By region'!$N595=(C_A08c!$D$5:$D$1009))*(C_A08c!F$5:F$1009)))+(SUM(($C$1=(C_A08c!$B$5:$B$1009))*('By region'!$M595=(C_A08c!$C$5:$C$1009))*('By region'!$N595=(C_A08c!$D$5:$D$1009))*(C_A08c!F$5:F$1009)))+(SUM(($D$1=(C_A08c!$B$5:$B$1009))*('By region'!$M595=(C_A08c!$C$5:$C$1009))*('By region'!$N595=(C_A08c!$D$5:$D$1009))*(C_A08c!F$5:F$1009)))</f>
        <v>0</v>
      </c>
      <c r="E595" s="219">
        <f t="array" ref="E595">(SUM(($B$1=(C_A08c!$B$5:$B$1009))*('By region'!$M595=(C_A08c!$C$5:$C$1009))*('By region'!$N595=(C_A08c!$D$5:$D$1009))*(C_A08c!G$5:G$1009)))+(SUM(($C$1=(C_A08c!$B$5:$B$1009))*('By region'!$M595=(C_A08c!$C$5:$C$1009))*('By region'!$N595=(C_A08c!$D$5:$D$1009))*(C_A08c!G$5:G$1009)))+(SUM(($D$1=(C_A08c!$B$5:$B$1009))*('By region'!$M595=(C_A08c!$C$5:$C$1009))*('By region'!$N595=(C_A08c!$D$5:$D$1009))*(C_A08c!G$5:G$1009)))</f>
        <v>0</v>
      </c>
      <c r="F595" s="219">
        <f t="array" ref="F595">(SUM(($B$1=(C_A08c!$B$5:$B$1009))*('By region'!$M595=(C_A08c!$C$5:$C$1009))*('By region'!$N595=(C_A08c!$D$5:$D$1009))*(C_A08c!H$5:H$1009)))+(SUM(($C$1=(C_A08c!$B$5:$B$1009))*('By region'!$M595=(C_A08c!$C$5:$C$1009))*('By region'!$N595=(C_A08c!$D$5:$D$1009))*(C_A08c!H$5:H$1009)))+(SUM(($D$1=(C_A08c!$B$5:$B$1009))*('By region'!$M595=(C_A08c!$C$5:$C$1009))*('By region'!$N595=(C_A08c!$D$5:$D$1009))*(C_A08c!H$5:H$1009)))</f>
        <v>0</v>
      </c>
      <c r="G595" s="219">
        <f t="array" ref="G595">(SUM(($B$1=(C_A08c!$B$5:$B$1009))*('By region'!$M595=(C_A08c!$C$5:$C$1009))*('By region'!$N595=(C_A08c!$D$5:$D$1009))*(C_A08c!I$5:I$1009)))+(SUM(($C$1=(C_A08c!$B$5:$B$1009))*('By region'!$M595=(C_A08c!$C$5:$C$1009))*('By region'!$N595=(C_A08c!$D$5:$D$1009))*(C_A08c!I$5:I$1009)))+(SUM(($D$1=(C_A08c!$B$5:$B$1009))*('By region'!$M595=(C_A08c!$C$5:$C$1009))*('By region'!$N595=(C_A08c!$D$5:$D$1009))*(C_A08c!I$5:I$1009)))</f>
        <v>0</v>
      </c>
      <c r="H595" s="219">
        <f t="array" ref="H595">(SUM(($B$1=(C_A08c!$B$5:$B$1009))*('By region'!$M595=(C_A08c!$C$5:$C$1009))*('By region'!$N595=(C_A08c!$D$5:$D$1009))*(C_A08c!J$5:J$1009)))+(SUM(($C$1=(C_A08c!$B$5:$B$1009))*('By region'!$M595=(C_A08c!$C$5:$C$1009))*('By region'!$N595=(C_A08c!$D$5:$D$1009))*(C_A08c!J$5:J$1009)))+(SUM(($D$1=(C_A08c!$B$5:$B$1009))*('By region'!$M595=(C_A08c!$C$5:$C$1009))*('By region'!$N595=(C_A08c!$D$5:$D$1009))*(C_A08c!J$5:J$1009)))</f>
        <v>0</v>
      </c>
      <c r="I595" s="219">
        <f t="array" ref="I595">(SUM(($B$1=(C_A08c!$B$5:$B$1009))*('By region'!$M595=(C_A08c!$C$5:$C$1009))*('By region'!$N595=(C_A08c!$D$5:$D$1009))*(C_A08c!K$5:K$1009)))+(SUM(($C$1=(C_A08c!$B$5:$B$1009))*('By region'!$M595=(C_A08c!$C$5:$C$1009))*('By region'!$N595=(C_A08c!$D$5:$D$1009))*(C_A08c!K$5:K$1009)))+(SUM(($D$1=(C_A08c!$B$5:$B$1009))*('By region'!$M595=(C_A08c!$C$5:$C$1009))*('By region'!$N595=(C_A08c!$D$5:$D$1009))*(C_A08c!K$5:K$1009)))</f>
        <v>0</v>
      </c>
      <c r="J595" s="219">
        <f t="array" ref="J595">(SUM(($B$1=(C_A08c!$B$5:$B$1009))*('By region'!$M595=(C_A08c!$C$5:$C$1009))*('By region'!$N595=(C_A08c!$D$5:$D$1009))*(C_A08c!L$5:L$1009)))+(SUM(($C$1=(C_A08c!$B$5:$B$1009))*('By region'!$M595=(C_A08c!$C$5:$C$1009))*('By region'!$N595=(C_A08c!$D$5:$D$1009))*(C_A08c!L$5:L$1009)))+(SUM(($D$1=(C_A08c!$B$5:$B$1009))*('By region'!$M595=(C_A08c!$C$5:$C$1009))*('By region'!$N595=(C_A08c!$D$5:$D$1009))*(C_A08c!L$5:L$1009)))</f>
        <v>0</v>
      </c>
      <c r="K595" s="219">
        <f t="array" ref="K595">(SUM(($B$1=(C_A08c!$B$5:$B$1009))*('By region'!$M595=(C_A08c!$C$5:$C$1009))*('By region'!$N595=(C_A08c!$D$5:$D$1009))*(C_A08c!M$5:M$1009)))+(SUM(($C$1=(C_A08c!$B$5:$B$1009))*('By region'!$M595=(C_A08c!$C$5:$C$1009))*('By region'!$N595=(C_A08c!$D$5:$D$1009))*(C_A08c!M$5:M$1009)))+(SUM(($D$1=(C_A08c!$B$5:$B$1009))*('By region'!$M595=(C_A08c!$C$5:$C$1009))*('By region'!$N595=(C_A08c!$D$5:$D$1009))*(C_A08c!M$5:M$1009)))</f>
        <v>0</v>
      </c>
      <c r="L595" s="23"/>
      <c r="M595" s="21" t="s">
        <v>200</v>
      </c>
      <c r="N595" s="21" t="s">
        <v>258</v>
      </c>
      <c r="O595" s="23"/>
    </row>
    <row r="596" spans="2:15" s="18" customFormat="1" ht="17" thickTop="1" thickBot="1" x14ac:dyDescent="0.25">
      <c r="B596" s="137" t="s">
        <v>10</v>
      </c>
      <c r="C596" s="138">
        <f>SUM(C594:C595)</f>
        <v>1.179248467221</v>
      </c>
      <c r="D596" s="138">
        <f t="shared" ref="D596:K596" si="58">SUM(D594:D595)</f>
        <v>1.022256353787</v>
      </c>
      <c r="E596" s="138">
        <f>SUM(E594:E595)</f>
        <v>1.231635925515</v>
      </c>
      <c r="F596" s="138">
        <f t="shared" si="58"/>
        <v>0.72050774862099998</v>
      </c>
      <c r="G596" s="138">
        <f t="shared" si="58"/>
        <v>0.72606682112900001</v>
      </c>
      <c r="H596" s="138">
        <f t="shared" si="58"/>
        <v>0.72765236555199997</v>
      </c>
      <c r="I596" s="138">
        <f t="shared" si="58"/>
        <v>0.729241372399</v>
      </c>
      <c r="J596" s="138">
        <f t="shared" si="58"/>
        <v>0.729274129396</v>
      </c>
      <c r="K596" s="138">
        <f t="shared" si="58"/>
        <v>0.729306887864</v>
      </c>
      <c r="L596" s="23"/>
      <c r="M596" s="23"/>
      <c r="N596" s="23"/>
      <c r="O596" s="23"/>
    </row>
    <row r="597" spans="2:15" s="18" customFormat="1" ht="16" thickTop="1" x14ac:dyDescent="0.2">
      <c r="B597" s="106" t="s">
        <v>259</v>
      </c>
      <c r="C597" s="136"/>
      <c r="D597" s="136"/>
      <c r="E597" s="136"/>
      <c r="F597" s="136"/>
      <c r="G597" s="136"/>
      <c r="H597" s="136"/>
      <c r="I597" s="136"/>
      <c r="J597" s="136"/>
      <c r="K597" s="136"/>
      <c r="L597" s="23"/>
      <c r="M597" s="23"/>
      <c r="N597" s="23"/>
      <c r="O597" s="23"/>
    </row>
    <row r="598" spans="2:15" s="18" customFormat="1" x14ac:dyDescent="0.2">
      <c r="B598" s="165" t="s">
        <v>456</v>
      </c>
      <c r="C598" s="219">
        <f t="array" ref="C598">(SUM(($B$1=(C_A08c!$B$5:$B$1009))*('By region'!$M598=(C_A08c!$C$5:$C$1009))*('By region'!$N598=(C_A08c!$D$5:$D$1009))*(C_A08c!E$5:E$1009)))+(SUM(($C$1=(C_A08c!$B$5:$B$1009))*('By region'!$M598=(C_A08c!$C$5:$C$1009))*('By region'!$N598=(C_A08c!$D$5:$D$1009))*(C_A08c!E$5:E$1009)))+(SUM(($D$1=(C_A08c!$B$5:$B$1009))*('By region'!$M598=(C_A08c!$C$5:$C$1009))*('By region'!$N598=(C_A08c!$D$5:$D$1009))*(C_A08c!E$5:E$1009)))</f>
        <v>0.39947999420000002</v>
      </c>
      <c r="D598" s="219">
        <f t="array" ref="D598">(SUM(($B$1=(C_A08c!$B$5:$B$1009))*('By region'!$M598=(C_A08c!$C$5:$C$1009))*('By region'!$N598=(C_A08c!$D$5:$D$1009))*(C_A08c!F$5:F$1009)))+(SUM(($C$1=(C_A08c!$B$5:$B$1009))*('By region'!$M598=(C_A08c!$C$5:$C$1009))*('By region'!$N598=(C_A08c!$D$5:$D$1009))*(C_A08c!F$5:F$1009)))+(SUM(($D$1=(C_A08c!$B$5:$B$1009))*('By region'!$M598=(C_A08c!$C$5:$C$1009))*('By region'!$N598=(C_A08c!$D$5:$D$1009))*(C_A08c!F$5:F$1009)))</f>
        <v>0.25257950599899998</v>
      </c>
      <c r="E598" s="219">
        <f t="array" ref="E598">(SUM(($B$1=(C_A08c!$B$5:$B$1009))*('By region'!$M598=(C_A08c!$C$5:$C$1009))*('By region'!$N598=(C_A08c!$D$5:$D$1009))*(C_A08c!G$5:G$1009)))+(SUM(($C$1=(C_A08c!$B$5:$B$1009))*('By region'!$M598=(C_A08c!$C$5:$C$1009))*('By region'!$N598=(C_A08c!$D$5:$D$1009))*(C_A08c!G$5:G$1009)))+(SUM(($D$1=(C_A08c!$B$5:$B$1009))*('By region'!$M598=(C_A08c!$C$5:$C$1009))*('By region'!$N598=(C_A08c!$D$5:$D$1009))*(C_A08c!G$5:G$1009)))</f>
        <v>9.0273461634000005E-2</v>
      </c>
      <c r="F598" s="219">
        <f t="array" ref="F598">(SUM(($B$1=(C_A08c!$B$5:$B$1009))*('By region'!$M598=(C_A08c!$C$5:$C$1009))*('By region'!$N598=(C_A08c!$D$5:$D$1009))*(C_A08c!H$5:H$1009)))+(SUM(($C$1=(C_A08c!$B$5:$B$1009))*('By region'!$M598=(C_A08c!$C$5:$C$1009))*('By region'!$N598=(C_A08c!$D$5:$D$1009))*(C_A08c!H$5:H$1009)))+(SUM(($D$1=(C_A08c!$B$5:$B$1009))*('By region'!$M598=(C_A08c!$C$5:$C$1009))*('By region'!$N598=(C_A08c!$D$5:$D$1009))*(C_A08c!H$5:H$1009)))</f>
        <v>9.3578611197999997E-2</v>
      </c>
      <c r="G598" s="219">
        <f t="array" ref="G598">(SUM(($B$1=(C_A08c!$B$5:$B$1009))*('By region'!$M598=(C_A08c!$C$5:$C$1009))*('By region'!$N598=(C_A08c!$D$5:$D$1009))*(C_A08c!I$5:I$1009)))+(SUM(($C$1=(C_A08c!$B$5:$B$1009))*('By region'!$M598=(C_A08c!$C$5:$C$1009))*('By region'!$N598=(C_A08c!$D$5:$D$1009))*(C_A08c!I$5:I$1009)))+(SUM(($D$1=(C_A08c!$B$5:$B$1009))*('By region'!$M598=(C_A08c!$C$5:$C$1009))*('By region'!$N598=(C_A08c!$D$5:$D$1009))*(C_A08c!I$5:I$1009)))</f>
        <v>9.6404868142E-2</v>
      </c>
      <c r="H598" s="219">
        <f t="array" ref="H598">(SUM(($B$1=(C_A08c!$B$5:$B$1009))*('By region'!$M598=(C_A08c!$C$5:$C$1009))*('By region'!$N598=(C_A08c!$D$5:$D$1009))*(C_A08c!J$5:J$1009)))+(SUM(($C$1=(C_A08c!$B$5:$B$1009))*('By region'!$M598=(C_A08c!$C$5:$C$1009))*('By region'!$N598=(C_A08c!$D$5:$D$1009))*(C_A08c!J$5:J$1009)))+(SUM(($D$1=(C_A08c!$B$5:$B$1009))*('By region'!$M598=(C_A08c!$C$5:$C$1009))*('By region'!$N598=(C_A08c!$D$5:$D$1009))*(C_A08c!J$5:J$1009)))</f>
        <v>0.100821029654</v>
      </c>
      <c r="I598" s="219">
        <f t="array" ref="I598">(SUM(($B$1=(C_A08c!$B$5:$B$1009))*('By region'!$M598=(C_A08c!$C$5:$C$1009))*('By region'!$N598=(C_A08c!$D$5:$D$1009))*(C_A08c!K$5:K$1009)))+(SUM(($C$1=(C_A08c!$B$5:$B$1009))*('By region'!$M598=(C_A08c!$C$5:$C$1009))*('By region'!$N598=(C_A08c!$D$5:$D$1009))*(C_A08c!K$5:K$1009)))+(SUM(($D$1=(C_A08c!$B$5:$B$1009))*('By region'!$M598=(C_A08c!$C$5:$C$1009))*('By region'!$N598=(C_A08c!$D$5:$D$1009))*(C_A08c!K$5:K$1009)))</f>
        <v>0.105632606487</v>
      </c>
      <c r="J598" s="219">
        <f t="array" ref="J598">(SUM(($B$1=(C_A08c!$B$5:$B$1009))*('By region'!$M598=(C_A08c!$C$5:$C$1009))*('By region'!$N598=(C_A08c!$D$5:$D$1009))*(C_A08c!L$5:L$1009)))+(SUM(($C$1=(C_A08c!$B$5:$B$1009))*('By region'!$M598=(C_A08c!$C$5:$C$1009))*('By region'!$N598=(C_A08c!$D$5:$D$1009))*(C_A08c!L$5:L$1009)))+(SUM(($D$1=(C_A08c!$B$5:$B$1009))*('By region'!$M598=(C_A08c!$C$5:$C$1009))*('By region'!$N598=(C_A08c!$D$5:$D$1009))*(C_A08c!L$5:L$1009)))</f>
        <v>0.111716315587</v>
      </c>
      <c r="K598" s="219">
        <f t="array" ref="K598">(SUM(($B$1=(C_A08c!$B$5:$B$1009))*('By region'!$M598=(C_A08c!$C$5:$C$1009))*('By region'!$N598=(C_A08c!$D$5:$D$1009))*(C_A08c!M$5:M$1009)))+(SUM(($C$1=(C_A08c!$B$5:$B$1009))*('By region'!$M598=(C_A08c!$C$5:$C$1009))*('By region'!$N598=(C_A08c!$D$5:$D$1009))*(C_A08c!M$5:M$1009)))+(SUM(($D$1=(C_A08c!$B$5:$B$1009))*('By region'!$M598=(C_A08c!$C$5:$C$1009))*('By region'!$N598=(C_A08c!$D$5:$D$1009))*(C_A08c!M$5:M$1009)))</f>
        <v>0.11629194425100001</v>
      </c>
      <c r="L598" s="23"/>
      <c r="M598" s="21" t="s">
        <v>205</v>
      </c>
      <c r="N598" s="21" t="s">
        <v>260</v>
      </c>
      <c r="O598" s="23"/>
    </row>
    <row r="599" spans="2:15" s="18" customFormat="1" x14ac:dyDescent="0.2">
      <c r="B599" s="165" t="s">
        <v>457</v>
      </c>
      <c r="C599" s="147">
        <f t="array" ref="C599">(SUM(($B$1=(C_A08c!$B$5:$B$1009))*('By region'!$M599=(C_A08c!$C$5:$C$1009))*('By region'!$N599=(C_A08c!$D$5:$D$1009))*(C_A08c!E$5:E$1009)))+(SUM(($C$1=(C_A08c!$B$5:$B$1009))*('By region'!$M599=(C_A08c!$C$5:$C$1009))*('By region'!$N599=(C_A08c!$D$5:$D$1009))*(C_A08c!E$5:E$1009)))+(SUM(($D$1=(C_A08c!$B$5:$B$1009))*('By region'!$M599=(C_A08c!$C$5:$C$1009))*('By region'!$N599=(C_A08c!$D$5:$D$1009))*(C_A08c!E$5:E$1009)))</f>
        <v>3.5953199478000002</v>
      </c>
      <c r="D599" s="147">
        <f t="array" ref="D599">(SUM(($B$1=(C_A08c!$B$5:$B$1009))*('By region'!$M599=(C_A08c!$C$5:$C$1009))*('By region'!$N599=(C_A08c!$D$5:$D$1009))*(C_A08c!F$5:F$1009)))+(SUM(($C$1=(C_A08c!$B$5:$B$1009))*('By region'!$M599=(C_A08c!$C$5:$C$1009))*('By region'!$N599=(C_A08c!$D$5:$D$1009))*(C_A08c!F$5:F$1009)))+(SUM(($D$1=(C_A08c!$B$5:$B$1009))*('By region'!$M599=(C_A08c!$C$5:$C$1009))*('By region'!$N599=(C_A08c!$D$5:$D$1009))*(C_A08c!F$5:F$1009)))</f>
        <v>3.9570789273139999</v>
      </c>
      <c r="E599" s="147">
        <f t="array" ref="E599">(SUM(($B$1=(C_A08c!$B$5:$B$1009))*('By region'!$M599=(C_A08c!$C$5:$C$1009))*('By region'!$N599=(C_A08c!$D$5:$D$1009))*(C_A08c!G$5:G$1009)))+(SUM(($C$1=(C_A08c!$B$5:$B$1009))*('By region'!$M599=(C_A08c!$C$5:$C$1009))*('By region'!$N599=(C_A08c!$D$5:$D$1009))*(C_A08c!G$5:G$1009)))+(SUM(($D$1=(C_A08c!$B$5:$B$1009))*('By region'!$M599=(C_A08c!$C$5:$C$1009))*('By region'!$N599=(C_A08c!$D$5:$D$1009))*(C_A08c!G$5:G$1009)))</f>
        <v>4.423399620064</v>
      </c>
      <c r="F599" s="147">
        <f t="array" ref="F599">(SUM(($B$1=(C_A08c!$B$5:$B$1009))*('By region'!$M599=(C_A08c!$C$5:$C$1009))*('By region'!$N599=(C_A08c!$D$5:$D$1009))*(C_A08c!H$5:H$1009)))+(SUM(($C$1=(C_A08c!$B$5:$B$1009))*('By region'!$M599=(C_A08c!$C$5:$C$1009))*('By region'!$N599=(C_A08c!$D$5:$D$1009))*(C_A08c!H$5:H$1009)))+(SUM(($D$1=(C_A08c!$B$5:$B$1009))*('By region'!$M599=(C_A08c!$C$5:$C$1009))*('By region'!$N599=(C_A08c!$D$5:$D$1009))*(C_A08c!H$5:H$1009)))</f>
        <v>4.5853519487009997</v>
      </c>
      <c r="G599" s="147">
        <f t="array" ref="G599">(SUM(($B$1=(C_A08c!$B$5:$B$1009))*('By region'!$M599=(C_A08c!$C$5:$C$1009))*('By region'!$N599=(C_A08c!$D$5:$D$1009))*(C_A08c!I$5:I$1009)))+(SUM(($C$1=(C_A08c!$B$5:$B$1009))*('By region'!$M599=(C_A08c!$C$5:$C$1009))*('By region'!$N599=(C_A08c!$D$5:$D$1009))*(C_A08c!I$5:I$1009)))+(SUM(($D$1=(C_A08c!$B$5:$B$1009))*('By region'!$M599=(C_A08c!$C$5:$C$1009))*('By region'!$N599=(C_A08c!$D$5:$D$1009))*(C_A08c!I$5:I$1009)))</f>
        <v>4.7238385389340003</v>
      </c>
      <c r="H599" s="147">
        <f t="array" ref="H599">(SUM(($B$1=(C_A08c!$B$5:$B$1009))*('By region'!$M599=(C_A08c!$C$5:$C$1009))*('By region'!$N599=(C_A08c!$D$5:$D$1009))*(C_A08c!J$5:J$1009)))+(SUM(($C$1=(C_A08c!$B$5:$B$1009))*('By region'!$M599=(C_A08c!$C$5:$C$1009))*('By region'!$N599=(C_A08c!$D$5:$D$1009))*(C_A08c!J$5:J$1009)))+(SUM(($D$1=(C_A08c!$B$5:$B$1009))*('By region'!$M599=(C_A08c!$C$5:$C$1009))*('By region'!$N599=(C_A08c!$D$5:$D$1009))*(C_A08c!J$5:J$1009)))</f>
        <v>4.9402304530630001</v>
      </c>
      <c r="I599" s="147">
        <f t="array" ref="I599">(SUM(($B$1=(C_A08c!$B$5:$B$1009))*('By region'!$M599=(C_A08c!$C$5:$C$1009))*('By region'!$N599=(C_A08c!$D$5:$D$1009))*(C_A08c!K$5:K$1009)))+(SUM(($C$1=(C_A08c!$B$5:$B$1009))*('By region'!$M599=(C_A08c!$C$5:$C$1009))*('By region'!$N599=(C_A08c!$D$5:$D$1009))*(C_A08c!K$5:K$1009)))+(SUM(($D$1=(C_A08c!$B$5:$B$1009))*('By region'!$M599=(C_A08c!$C$5:$C$1009))*('By region'!$N599=(C_A08c!$D$5:$D$1009))*(C_A08c!K$5:K$1009)))</f>
        <v>5.1759977178690004</v>
      </c>
      <c r="J599" s="147">
        <f t="array" ref="J599">(SUM(($B$1=(C_A08c!$B$5:$B$1009))*('By region'!$M599=(C_A08c!$C$5:$C$1009))*('By region'!$N599=(C_A08c!$D$5:$D$1009))*(C_A08c!L$5:L$1009)))+(SUM(($C$1=(C_A08c!$B$5:$B$1009))*('By region'!$M599=(C_A08c!$C$5:$C$1009))*('By region'!$N599=(C_A08c!$D$5:$D$1009))*(C_A08c!L$5:L$1009)))+(SUM(($D$1=(C_A08c!$B$5:$B$1009))*('By region'!$M599=(C_A08c!$C$5:$C$1009))*('By region'!$N599=(C_A08c!$D$5:$D$1009))*(C_A08c!L$5:L$1009)))</f>
        <v>5.4740994637730003</v>
      </c>
      <c r="K599" s="147">
        <f t="array" ref="K599">(SUM(($B$1=(C_A08c!$B$5:$B$1009))*('By region'!$M599=(C_A08c!$C$5:$C$1009))*('By region'!$N599=(C_A08c!$D$5:$D$1009))*(C_A08c!M$5:M$1009)))+(SUM(($C$1=(C_A08c!$B$5:$B$1009))*('By region'!$M599=(C_A08c!$C$5:$C$1009))*('By region'!$N599=(C_A08c!$D$5:$D$1009))*(C_A08c!M$5:M$1009)))+(SUM(($D$1=(C_A08c!$B$5:$B$1009))*('By region'!$M599=(C_A08c!$C$5:$C$1009))*('By region'!$N599=(C_A08c!$D$5:$D$1009))*(C_A08c!M$5:M$1009)))</f>
        <v>5.6983052683200004</v>
      </c>
      <c r="L599" s="23"/>
      <c r="M599" s="23" t="s">
        <v>206</v>
      </c>
      <c r="N599" s="21" t="s">
        <v>260</v>
      </c>
      <c r="O599" s="23"/>
    </row>
    <row r="600" spans="2:15" s="18" customFormat="1" x14ac:dyDescent="0.2">
      <c r="B600" s="165" t="s">
        <v>458</v>
      </c>
      <c r="C600" s="219">
        <f t="array" ref="C600">(SUM(($B$1=(C_A08c!$B$5:$B$1009))*('By region'!$M600=(C_A08c!$C$5:$C$1009))*('By region'!$N600=(C_A08c!$D$5:$D$1009))*(C_A08c!E$5:E$1009)))+(SUM(($C$1=(C_A08c!$B$5:$B$1009))*('By region'!$M600=(C_A08c!$C$5:$C$1009))*('By region'!$N600=(C_A08c!$D$5:$D$1009))*(C_A08c!E$5:E$1009)))+(SUM(($D$1=(C_A08c!$B$5:$B$1009))*('By region'!$M600=(C_A08c!$C$5:$C$1009))*('By region'!$N600=(C_A08c!$D$5:$D$1009))*(C_A08c!E$5:E$1009)))</f>
        <v>0</v>
      </c>
      <c r="D600" s="219">
        <f t="array" ref="D600">(SUM(($B$1=(C_A08c!$B$5:$B$1009))*('By region'!$M600=(C_A08c!$C$5:$C$1009))*('By region'!$N600=(C_A08c!$D$5:$D$1009))*(C_A08c!F$5:F$1009)))+(SUM(($C$1=(C_A08c!$B$5:$B$1009))*('By region'!$M600=(C_A08c!$C$5:$C$1009))*('By region'!$N600=(C_A08c!$D$5:$D$1009))*(C_A08c!F$5:F$1009)))+(SUM(($D$1=(C_A08c!$B$5:$B$1009))*('By region'!$M600=(C_A08c!$C$5:$C$1009))*('By region'!$N600=(C_A08c!$D$5:$D$1009))*(C_A08c!F$5:F$1009)))</f>
        <v>0</v>
      </c>
      <c r="E600" s="219">
        <f t="array" ref="E600">(SUM(($B$1=(C_A08c!$B$5:$B$1009))*('By region'!$M600=(C_A08c!$C$5:$C$1009))*('By region'!$N600=(C_A08c!$D$5:$D$1009))*(C_A08c!G$5:G$1009)))+(SUM(($C$1=(C_A08c!$B$5:$B$1009))*('By region'!$M600=(C_A08c!$C$5:$C$1009))*('By region'!$N600=(C_A08c!$D$5:$D$1009))*(C_A08c!G$5:G$1009)))+(SUM(($D$1=(C_A08c!$B$5:$B$1009))*('By region'!$M600=(C_A08c!$C$5:$C$1009))*('By region'!$N600=(C_A08c!$D$5:$D$1009))*(C_A08c!G$5:G$1009)))</f>
        <v>0</v>
      </c>
      <c r="F600" s="219">
        <f t="array" ref="F600">(SUM(($B$1=(C_A08c!$B$5:$B$1009))*('By region'!$M600=(C_A08c!$C$5:$C$1009))*('By region'!$N600=(C_A08c!$D$5:$D$1009))*(C_A08c!H$5:H$1009)))+(SUM(($C$1=(C_A08c!$B$5:$B$1009))*('By region'!$M600=(C_A08c!$C$5:$C$1009))*('By region'!$N600=(C_A08c!$D$5:$D$1009))*(C_A08c!H$5:H$1009)))+(SUM(($D$1=(C_A08c!$B$5:$B$1009))*('By region'!$M600=(C_A08c!$C$5:$C$1009))*('By region'!$N600=(C_A08c!$D$5:$D$1009))*(C_A08c!H$5:H$1009)))</f>
        <v>0</v>
      </c>
      <c r="G600" s="219">
        <f t="array" ref="G600">(SUM(($B$1=(C_A08c!$B$5:$B$1009))*('By region'!$M600=(C_A08c!$C$5:$C$1009))*('By region'!$N600=(C_A08c!$D$5:$D$1009))*(C_A08c!I$5:I$1009)))+(SUM(($C$1=(C_A08c!$B$5:$B$1009))*('By region'!$M600=(C_A08c!$C$5:$C$1009))*('By region'!$N600=(C_A08c!$D$5:$D$1009))*(C_A08c!I$5:I$1009)))+(SUM(($D$1=(C_A08c!$B$5:$B$1009))*('By region'!$M600=(C_A08c!$C$5:$C$1009))*('By region'!$N600=(C_A08c!$D$5:$D$1009))*(C_A08c!I$5:I$1009)))</f>
        <v>0</v>
      </c>
      <c r="H600" s="219">
        <f t="array" ref="H600">(SUM(($B$1=(C_A08c!$B$5:$B$1009))*('By region'!$M600=(C_A08c!$C$5:$C$1009))*('By region'!$N600=(C_A08c!$D$5:$D$1009))*(C_A08c!J$5:J$1009)))+(SUM(($C$1=(C_A08c!$B$5:$B$1009))*('By region'!$M600=(C_A08c!$C$5:$C$1009))*('By region'!$N600=(C_A08c!$D$5:$D$1009))*(C_A08c!J$5:J$1009)))+(SUM(($D$1=(C_A08c!$B$5:$B$1009))*('By region'!$M600=(C_A08c!$C$5:$C$1009))*('By region'!$N600=(C_A08c!$D$5:$D$1009))*(C_A08c!J$5:J$1009)))</f>
        <v>0</v>
      </c>
      <c r="I600" s="219">
        <f t="array" ref="I600">(SUM(($B$1=(C_A08c!$B$5:$B$1009))*('By region'!$M600=(C_A08c!$C$5:$C$1009))*('By region'!$N600=(C_A08c!$D$5:$D$1009))*(C_A08c!K$5:K$1009)))+(SUM(($C$1=(C_A08c!$B$5:$B$1009))*('By region'!$M600=(C_A08c!$C$5:$C$1009))*('By region'!$N600=(C_A08c!$D$5:$D$1009))*(C_A08c!K$5:K$1009)))+(SUM(($D$1=(C_A08c!$B$5:$B$1009))*('By region'!$M600=(C_A08c!$C$5:$C$1009))*('By region'!$N600=(C_A08c!$D$5:$D$1009))*(C_A08c!K$5:K$1009)))</f>
        <v>0</v>
      </c>
      <c r="J600" s="219">
        <f t="array" ref="J600">(SUM(($B$1=(C_A08c!$B$5:$B$1009))*('By region'!$M600=(C_A08c!$C$5:$C$1009))*('By region'!$N600=(C_A08c!$D$5:$D$1009))*(C_A08c!L$5:L$1009)))+(SUM(($C$1=(C_A08c!$B$5:$B$1009))*('By region'!$M600=(C_A08c!$C$5:$C$1009))*('By region'!$N600=(C_A08c!$D$5:$D$1009))*(C_A08c!L$5:L$1009)))+(SUM(($D$1=(C_A08c!$B$5:$B$1009))*('By region'!$M600=(C_A08c!$C$5:$C$1009))*('By region'!$N600=(C_A08c!$D$5:$D$1009))*(C_A08c!L$5:L$1009)))</f>
        <v>0</v>
      </c>
      <c r="K600" s="219">
        <f t="array" ref="K600">(SUM(($B$1=(C_A08c!$B$5:$B$1009))*('By region'!$M600=(C_A08c!$C$5:$C$1009))*('By region'!$N600=(C_A08c!$D$5:$D$1009))*(C_A08c!M$5:M$1009)))+(SUM(($C$1=(C_A08c!$B$5:$B$1009))*('By region'!$M600=(C_A08c!$C$5:$C$1009))*('By region'!$N600=(C_A08c!$D$5:$D$1009))*(C_A08c!M$5:M$1009)))+(SUM(($D$1=(C_A08c!$B$5:$B$1009))*('By region'!$M600=(C_A08c!$C$5:$C$1009))*('By region'!$N600=(C_A08c!$D$5:$D$1009))*(C_A08c!M$5:M$1009)))</f>
        <v>0</v>
      </c>
      <c r="L600" s="23"/>
      <c r="M600" s="23" t="s">
        <v>367</v>
      </c>
      <c r="N600" s="21" t="s">
        <v>260</v>
      </c>
      <c r="O600" s="23"/>
    </row>
    <row r="601" spans="2:15" s="18" customFormat="1" x14ac:dyDescent="0.2">
      <c r="B601" s="172" t="s">
        <v>459</v>
      </c>
      <c r="C601" s="147">
        <f t="array" ref="C601">(SUM(($B$1=(C_A08c!$B$5:$B$1009))*('By region'!$M601=(C_A08c!$C$5:$C$1009))*('By region'!$N601=(C_A08c!$D$5:$D$1009))*(C_A08c!E$5:E$1009)))+(SUM(($C$1=(C_A08c!$B$5:$B$1009))*('By region'!$M601=(C_A08c!$C$5:$C$1009))*('By region'!$N601=(C_A08c!$D$5:$D$1009))*(C_A08c!E$5:E$1009)))+(SUM(($D$1=(C_A08c!$B$5:$B$1009))*('By region'!$M601=(C_A08c!$C$5:$C$1009))*('By region'!$N601=(C_A08c!$D$5:$D$1009))*(C_A08c!E$5:E$1009)))</f>
        <v>0</v>
      </c>
      <c r="D601" s="147">
        <f t="array" ref="D601">(SUM(($B$1=(C_A08c!$B$5:$B$1009))*('By region'!$M601=(C_A08c!$C$5:$C$1009))*('By region'!$N601=(C_A08c!$D$5:$D$1009))*(C_A08c!F$5:F$1009)))+(SUM(($C$1=(C_A08c!$B$5:$B$1009))*('By region'!$M601=(C_A08c!$C$5:$C$1009))*('By region'!$N601=(C_A08c!$D$5:$D$1009))*(C_A08c!F$5:F$1009)))+(SUM(($D$1=(C_A08c!$B$5:$B$1009))*('By region'!$M601=(C_A08c!$C$5:$C$1009))*('By region'!$N601=(C_A08c!$D$5:$D$1009))*(C_A08c!F$5:F$1009)))</f>
        <v>0</v>
      </c>
      <c r="E601" s="147">
        <f t="array" ref="E601">(SUM(($B$1=(C_A08c!$B$5:$B$1009))*('By region'!$M601=(C_A08c!$C$5:$C$1009))*('By region'!$N601=(C_A08c!$D$5:$D$1009))*(C_A08c!G$5:G$1009)))+(SUM(($C$1=(C_A08c!$B$5:$B$1009))*('By region'!$M601=(C_A08c!$C$5:$C$1009))*('By region'!$N601=(C_A08c!$D$5:$D$1009))*(C_A08c!G$5:G$1009)))+(SUM(($D$1=(C_A08c!$B$5:$B$1009))*('By region'!$M601=(C_A08c!$C$5:$C$1009))*('By region'!$N601=(C_A08c!$D$5:$D$1009))*(C_A08c!G$5:G$1009)))</f>
        <v>0</v>
      </c>
      <c r="F601" s="147">
        <f t="array" ref="F601">(SUM(($B$1=(C_A08c!$B$5:$B$1009))*('By region'!$M601=(C_A08c!$C$5:$C$1009))*('By region'!$N601=(C_A08c!$D$5:$D$1009))*(C_A08c!H$5:H$1009)))+(SUM(($C$1=(C_A08c!$B$5:$B$1009))*('By region'!$M601=(C_A08c!$C$5:$C$1009))*('By region'!$N601=(C_A08c!$D$5:$D$1009))*(C_A08c!H$5:H$1009)))+(SUM(($D$1=(C_A08c!$B$5:$B$1009))*('By region'!$M601=(C_A08c!$C$5:$C$1009))*('By region'!$N601=(C_A08c!$D$5:$D$1009))*(C_A08c!H$5:H$1009)))</f>
        <v>0</v>
      </c>
      <c r="G601" s="147">
        <f t="array" ref="G601">(SUM(($B$1=(C_A08c!$B$5:$B$1009))*('By region'!$M601=(C_A08c!$C$5:$C$1009))*('By region'!$N601=(C_A08c!$D$5:$D$1009))*(C_A08c!I$5:I$1009)))+(SUM(($C$1=(C_A08c!$B$5:$B$1009))*('By region'!$M601=(C_A08c!$C$5:$C$1009))*('By region'!$N601=(C_A08c!$D$5:$D$1009))*(C_A08c!I$5:I$1009)))+(SUM(($D$1=(C_A08c!$B$5:$B$1009))*('By region'!$M601=(C_A08c!$C$5:$C$1009))*('By region'!$N601=(C_A08c!$D$5:$D$1009))*(C_A08c!I$5:I$1009)))</f>
        <v>0</v>
      </c>
      <c r="H601" s="147">
        <f t="array" ref="H601">(SUM(($B$1=(C_A08c!$B$5:$B$1009))*('By region'!$M601=(C_A08c!$C$5:$C$1009))*('By region'!$N601=(C_A08c!$D$5:$D$1009))*(C_A08c!J$5:J$1009)))+(SUM(($C$1=(C_A08c!$B$5:$B$1009))*('By region'!$M601=(C_A08c!$C$5:$C$1009))*('By region'!$N601=(C_A08c!$D$5:$D$1009))*(C_A08c!J$5:J$1009)))+(SUM(($D$1=(C_A08c!$B$5:$B$1009))*('By region'!$M601=(C_A08c!$C$5:$C$1009))*('By region'!$N601=(C_A08c!$D$5:$D$1009))*(C_A08c!J$5:J$1009)))</f>
        <v>0</v>
      </c>
      <c r="I601" s="147">
        <f t="array" ref="I601">(SUM(($B$1=(C_A08c!$B$5:$B$1009))*('By region'!$M601=(C_A08c!$C$5:$C$1009))*('By region'!$N601=(C_A08c!$D$5:$D$1009))*(C_A08c!K$5:K$1009)))+(SUM(($C$1=(C_A08c!$B$5:$B$1009))*('By region'!$M601=(C_A08c!$C$5:$C$1009))*('By region'!$N601=(C_A08c!$D$5:$D$1009))*(C_A08c!K$5:K$1009)))+(SUM(($D$1=(C_A08c!$B$5:$B$1009))*('By region'!$M601=(C_A08c!$C$5:$C$1009))*('By region'!$N601=(C_A08c!$D$5:$D$1009))*(C_A08c!K$5:K$1009)))</f>
        <v>0</v>
      </c>
      <c r="J601" s="147">
        <f t="array" ref="J601">(SUM(($B$1=(C_A08c!$B$5:$B$1009))*('By region'!$M601=(C_A08c!$C$5:$C$1009))*('By region'!$N601=(C_A08c!$D$5:$D$1009))*(C_A08c!L$5:L$1009)))+(SUM(($C$1=(C_A08c!$B$5:$B$1009))*('By region'!$M601=(C_A08c!$C$5:$C$1009))*('By region'!$N601=(C_A08c!$D$5:$D$1009))*(C_A08c!L$5:L$1009)))+(SUM(($D$1=(C_A08c!$B$5:$B$1009))*('By region'!$M601=(C_A08c!$C$5:$C$1009))*('By region'!$N601=(C_A08c!$D$5:$D$1009))*(C_A08c!L$5:L$1009)))</f>
        <v>0</v>
      </c>
      <c r="K601" s="147">
        <f t="array" ref="K601">(SUM(($B$1=(C_A08c!$B$5:$B$1009))*('By region'!$M601=(C_A08c!$C$5:$C$1009))*('By region'!$N601=(C_A08c!$D$5:$D$1009))*(C_A08c!M$5:M$1009)))+(SUM(($C$1=(C_A08c!$B$5:$B$1009))*('By region'!$M601=(C_A08c!$C$5:$C$1009))*('By region'!$N601=(C_A08c!$D$5:$D$1009))*(C_A08c!M$5:M$1009)))+(SUM(($D$1=(C_A08c!$B$5:$B$1009))*('By region'!$M601=(C_A08c!$C$5:$C$1009))*('By region'!$N601=(C_A08c!$D$5:$D$1009))*(C_A08c!M$5:M$1009)))</f>
        <v>0</v>
      </c>
      <c r="L601" s="23"/>
      <c r="M601" s="21" t="s">
        <v>205</v>
      </c>
      <c r="N601" s="21" t="s">
        <v>261</v>
      </c>
      <c r="O601" s="23"/>
    </row>
    <row r="602" spans="2:15" s="18" customFormat="1" x14ac:dyDescent="0.2">
      <c r="B602" s="172" t="s">
        <v>460</v>
      </c>
      <c r="C602" s="219">
        <f t="array" ref="C602">(SUM(($B$1=(C_A08c!$B$5:$B$1009))*('By region'!$M602=(C_A08c!$C$5:$C$1009))*('By region'!$N602=(C_A08c!$D$5:$D$1009))*(C_A08c!E$5:E$1009)))+(SUM(($C$1=(C_A08c!$B$5:$B$1009))*('By region'!$M602=(C_A08c!$C$5:$C$1009))*('By region'!$N602=(C_A08c!$D$5:$D$1009))*(C_A08c!E$5:E$1009)))+(SUM(($D$1=(C_A08c!$B$5:$B$1009))*('By region'!$M602=(C_A08c!$C$5:$C$1009))*('By region'!$N602=(C_A08c!$D$5:$D$1009))*(C_A08c!E$5:E$1009)))</f>
        <v>221.97525339399999</v>
      </c>
      <c r="D602" s="219">
        <f t="array" ref="D602">(SUM(($B$1=(C_A08c!$B$5:$B$1009))*('By region'!$M602=(C_A08c!$C$5:$C$1009))*('By region'!$N602=(C_A08c!$D$5:$D$1009))*(C_A08c!F$5:F$1009)))+(SUM(($C$1=(C_A08c!$B$5:$B$1009))*('By region'!$M602=(C_A08c!$C$5:$C$1009))*('By region'!$N602=(C_A08c!$D$5:$D$1009))*(C_A08c!F$5:F$1009)))+(SUM(($D$1=(C_A08c!$B$5:$B$1009))*('By region'!$M602=(C_A08c!$C$5:$C$1009))*('By region'!$N602=(C_A08c!$D$5:$D$1009))*(C_A08c!F$5:F$1009)))</f>
        <v>209.84595933973199</v>
      </c>
      <c r="E602" s="219">
        <f t="array" ref="E602">(SUM(($B$1=(C_A08c!$B$5:$B$1009))*('By region'!$M602=(C_A08c!$C$5:$C$1009))*('By region'!$N602=(C_A08c!$D$5:$D$1009))*(C_A08c!G$5:G$1009)))+(SUM(($C$1=(C_A08c!$B$5:$B$1009))*('By region'!$M602=(C_A08c!$C$5:$C$1009))*('By region'!$N602=(C_A08c!$D$5:$D$1009))*(C_A08c!G$5:G$1009)))+(SUM(($D$1=(C_A08c!$B$5:$B$1009))*('By region'!$M602=(C_A08c!$C$5:$C$1009))*('By region'!$N602=(C_A08c!$D$5:$D$1009))*(C_A08c!G$5:G$1009)))</f>
        <v>202.91143597499399</v>
      </c>
      <c r="F602" s="219">
        <f t="array" ref="F602">(SUM(($B$1=(C_A08c!$B$5:$B$1009))*('By region'!$M602=(C_A08c!$C$5:$C$1009))*('By region'!$N602=(C_A08c!$D$5:$D$1009))*(C_A08c!H$5:H$1009)))+(SUM(($C$1=(C_A08c!$B$5:$B$1009))*('By region'!$M602=(C_A08c!$C$5:$C$1009))*('By region'!$N602=(C_A08c!$D$5:$D$1009))*(C_A08c!H$5:H$1009)))+(SUM(($D$1=(C_A08c!$B$5:$B$1009))*('By region'!$M602=(C_A08c!$C$5:$C$1009))*('By region'!$N602=(C_A08c!$D$5:$D$1009))*(C_A08c!H$5:H$1009)))</f>
        <v>194.967321897869</v>
      </c>
      <c r="G602" s="219">
        <f t="array" ref="G602">(SUM(($B$1=(C_A08c!$B$5:$B$1009))*('By region'!$M602=(C_A08c!$C$5:$C$1009))*('By region'!$N602=(C_A08c!$D$5:$D$1009))*(C_A08c!I$5:I$1009)))+(SUM(($C$1=(C_A08c!$B$5:$B$1009))*('By region'!$M602=(C_A08c!$C$5:$C$1009))*('By region'!$N602=(C_A08c!$D$5:$D$1009))*(C_A08c!I$5:I$1009)))+(SUM(($D$1=(C_A08c!$B$5:$B$1009))*('By region'!$M602=(C_A08c!$C$5:$C$1009))*('By region'!$N602=(C_A08c!$D$5:$D$1009))*(C_A08c!I$5:I$1009)))</f>
        <v>187.63183091270099</v>
      </c>
      <c r="H602" s="219">
        <f t="array" ref="H602">(SUM(($B$1=(C_A08c!$B$5:$B$1009))*('By region'!$M602=(C_A08c!$C$5:$C$1009))*('By region'!$N602=(C_A08c!$D$5:$D$1009))*(C_A08c!J$5:J$1009)))+(SUM(($C$1=(C_A08c!$B$5:$B$1009))*('By region'!$M602=(C_A08c!$C$5:$C$1009))*('By region'!$N602=(C_A08c!$D$5:$D$1009))*(C_A08c!J$5:J$1009)))+(SUM(($D$1=(C_A08c!$B$5:$B$1009))*('By region'!$M602=(C_A08c!$C$5:$C$1009))*('By region'!$N602=(C_A08c!$D$5:$D$1009))*(C_A08c!J$5:J$1009)))</f>
        <v>179.455025076509</v>
      </c>
      <c r="I602" s="219">
        <f t="array" ref="I602">(SUM(($B$1=(C_A08c!$B$5:$B$1009))*('By region'!$M602=(C_A08c!$C$5:$C$1009))*('By region'!$N602=(C_A08c!$D$5:$D$1009))*(C_A08c!K$5:K$1009)))+(SUM(($C$1=(C_A08c!$B$5:$B$1009))*('By region'!$M602=(C_A08c!$C$5:$C$1009))*('By region'!$N602=(C_A08c!$D$5:$D$1009))*(C_A08c!K$5:K$1009)))+(SUM(($D$1=(C_A08c!$B$5:$B$1009))*('By region'!$M602=(C_A08c!$C$5:$C$1009))*('By region'!$N602=(C_A08c!$D$5:$D$1009))*(C_A08c!K$5:K$1009)))</f>
        <v>172.01210652102401</v>
      </c>
      <c r="J602" s="219">
        <f t="array" ref="J602">(SUM(($B$1=(C_A08c!$B$5:$B$1009))*('By region'!$M602=(C_A08c!$C$5:$C$1009))*('By region'!$N602=(C_A08c!$D$5:$D$1009))*(C_A08c!L$5:L$1009)))+(SUM(($C$1=(C_A08c!$B$5:$B$1009))*('By region'!$M602=(C_A08c!$C$5:$C$1009))*('By region'!$N602=(C_A08c!$D$5:$D$1009))*(C_A08c!L$5:L$1009)))+(SUM(($D$1=(C_A08c!$B$5:$B$1009))*('By region'!$M602=(C_A08c!$C$5:$C$1009))*('By region'!$N602=(C_A08c!$D$5:$D$1009))*(C_A08c!L$5:L$1009)))</f>
        <v>164.655401698514</v>
      </c>
      <c r="K602" s="219">
        <f t="array" ref="K602">(SUM(($B$1=(C_A08c!$B$5:$B$1009))*('By region'!$M602=(C_A08c!$C$5:$C$1009))*('By region'!$N602=(C_A08c!$D$5:$D$1009))*(C_A08c!M$5:M$1009)))+(SUM(($C$1=(C_A08c!$B$5:$B$1009))*('By region'!$M602=(C_A08c!$C$5:$C$1009))*('By region'!$N602=(C_A08c!$D$5:$D$1009))*(C_A08c!M$5:M$1009)))+(SUM(($D$1=(C_A08c!$B$5:$B$1009))*('By region'!$M602=(C_A08c!$C$5:$C$1009))*('By region'!$N602=(C_A08c!$D$5:$D$1009))*(C_A08c!M$5:M$1009)))</f>
        <v>157.901047148489</v>
      </c>
      <c r="L602" s="23"/>
      <c r="M602" s="23" t="s">
        <v>206</v>
      </c>
      <c r="N602" s="21" t="s">
        <v>261</v>
      </c>
      <c r="O602" s="23"/>
    </row>
    <row r="603" spans="2:15" s="18" customFormat="1" ht="16" thickBot="1" x14ac:dyDescent="0.25">
      <c r="B603" s="172" t="s">
        <v>461</v>
      </c>
      <c r="C603" s="147">
        <f t="array" ref="C603">(SUM(($B$1=(C_A08c!$B$5:$B$1009))*('By region'!$M603=(C_A08c!$C$5:$C$1009))*('By region'!$N603=(C_A08c!$D$5:$D$1009))*(C_A08c!E$5:E$1009)))+(SUM(($C$1=(C_A08c!$B$5:$B$1009))*('By region'!$M603=(C_A08c!$C$5:$C$1009))*('By region'!$N603=(C_A08c!$D$5:$D$1009))*(C_A08c!E$5:E$1009)))+(SUM(($D$1=(C_A08c!$B$5:$B$1009))*('By region'!$M603=(C_A08c!$C$5:$C$1009))*('By region'!$N603=(C_A08c!$D$5:$D$1009))*(C_A08c!E$5:E$1009)))</f>
        <v>0</v>
      </c>
      <c r="D603" s="147">
        <f t="array" ref="D603">(SUM(($B$1=(C_A08c!$B$5:$B$1009))*('By region'!$M603=(C_A08c!$C$5:$C$1009))*('By region'!$N603=(C_A08c!$D$5:$D$1009))*(C_A08c!F$5:F$1009)))+(SUM(($C$1=(C_A08c!$B$5:$B$1009))*('By region'!$M603=(C_A08c!$C$5:$C$1009))*('By region'!$N603=(C_A08c!$D$5:$D$1009))*(C_A08c!F$5:F$1009)))+(SUM(($D$1=(C_A08c!$B$5:$B$1009))*('By region'!$M603=(C_A08c!$C$5:$C$1009))*('By region'!$N603=(C_A08c!$D$5:$D$1009))*(C_A08c!F$5:F$1009)))</f>
        <v>0</v>
      </c>
      <c r="E603" s="147">
        <f t="array" ref="E603">(SUM(($B$1=(C_A08c!$B$5:$B$1009))*('By region'!$M603=(C_A08c!$C$5:$C$1009))*('By region'!$N603=(C_A08c!$D$5:$D$1009))*(C_A08c!G$5:G$1009)))+(SUM(($C$1=(C_A08c!$B$5:$B$1009))*('By region'!$M603=(C_A08c!$C$5:$C$1009))*('By region'!$N603=(C_A08c!$D$5:$D$1009))*(C_A08c!G$5:G$1009)))+(SUM(($D$1=(C_A08c!$B$5:$B$1009))*('By region'!$M603=(C_A08c!$C$5:$C$1009))*('By region'!$N603=(C_A08c!$D$5:$D$1009))*(C_A08c!G$5:G$1009)))</f>
        <v>0</v>
      </c>
      <c r="F603" s="147">
        <f t="array" ref="F603">(SUM(($B$1=(C_A08c!$B$5:$B$1009))*('By region'!$M603=(C_A08c!$C$5:$C$1009))*('By region'!$N603=(C_A08c!$D$5:$D$1009))*(C_A08c!H$5:H$1009)))+(SUM(($C$1=(C_A08c!$B$5:$B$1009))*('By region'!$M603=(C_A08c!$C$5:$C$1009))*('By region'!$N603=(C_A08c!$D$5:$D$1009))*(C_A08c!H$5:H$1009)))+(SUM(($D$1=(C_A08c!$B$5:$B$1009))*('By region'!$M603=(C_A08c!$C$5:$C$1009))*('By region'!$N603=(C_A08c!$D$5:$D$1009))*(C_A08c!H$5:H$1009)))</f>
        <v>0</v>
      </c>
      <c r="G603" s="147">
        <f t="array" ref="G603">(SUM(($B$1=(C_A08c!$B$5:$B$1009))*('By region'!$M603=(C_A08c!$C$5:$C$1009))*('By region'!$N603=(C_A08c!$D$5:$D$1009))*(C_A08c!I$5:I$1009)))+(SUM(($C$1=(C_A08c!$B$5:$B$1009))*('By region'!$M603=(C_A08c!$C$5:$C$1009))*('By region'!$N603=(C_A08c!$D$5:$D$1009))*(C_A08c!I$5:I$1009)))+(SUM(($D$1=(C_A08c!$B$5:$B$1009))*('By region'!$M603=(C_A08c!$C$5:$C$1009))*('By region'!$N603=(C_A08c!$D$5:$D$1009))*(C_A08c!I$5:I$1009)))</f>
        <v>0</v>
      </c>
      <c r="H603" s="147">
        <f t="array" ref="H603">(SUM(($B$1=(C_A08c!$B$5:$B$1009))*('By region'!$M603=(C_A08c!$C$5:$C$1009))*('By region'!$N603=(C_A08c!$D$5:$D$1009))*(C_A08c!J$5:J$1009)))+(SUM(($C$1=(C_A08c!$B$5:$B$1009))*('By region'!$M603=(C_A08c!$C$5:$C$1009))*('By region'!$N603=(C_A08c!$D$5:$D$1009))*(C_A08c!J$5:J$1009)))+(SUM(($D$1=(C_A08c!$B$5:$B$1009))*('By region'!$M603=(C_A08c!$C$5:$C$1009))*('By region'!$N603=(C_A08c!$D$5:$D$1009))*(C_A08c!J$5:J$1009)))</f>
        <v>0</v>
      </c>
      <c r="I603" s="147">
        <f t="array" ref="I603">(SUM(($B$1=(C_A08c!$B$5:$B$1009))*('By region'!$M603=(C_A08c!$C$5:$C$1009))*('By region'!$N603=(C_A08c!$D$5:$D$1009))*(C_A08c!K$5:K$1009)))+(SUM(($C$1=(C_A08c!$B$5:$B$1009))*('By region'!$M603=(C_A08c!$C$5:$C$1009))*('By region'!$N603=(C_A08c!$D$5:$D$1009))*(C_A08c!K$5:K$1009)))+(SUM(($D$1=(C_A08c!$B$5:$B$1009))*('By region'!$M603=(C_A08c!$C$5:$C$1009))*('By region'!$N603=(C_A08c!$D$5:$D$1009))*(C_A08c!K$5:K$1009)))</f>
        <v>0</v>
      </c>
      <c r="J603" s="147">
        <f t="array" ref="J603">(SUM(($B$1=(C_A08c!$B$5:$B$1009))*('By region'!$M603=(C_A08c!$C$5:$C$1009))*('By region'!$N603=(C_A08c!$D$5:$D$1009))*(C_A08c!L$5:L$1009)))+(SUM(($C$1=(C_A08c!$B$5:$B$1009))*('By region'!$M603=(C_A08c!$C$5:$C$1009))*('By region'!$N603=(C_A08c!$D$5:$D$1009))*(C_A08c!L$5:L$1009)))+(SUM(($D$1=(C_A08c!$B$5:$B$1009))*('By region'!$M603=(C_A08c!$C$5:$C$1009))*('By region'!$N603=(C_A08c!$D$5:$D$1009))*(C_A08c!L$5:L$1009)))</f>
        <v>0</v>
      </c>
      <c r="K603" s="147">
        <f t="array" ref="K603">(SUM(($B$1=(C_A08c!$B$5:$B$1009))*('By region'!$M603=(C_A08c!$C$5:$C$1009))*('By region'!$N603=(C_A08c!$D$5:$D$1009))*(C_A08c!M$5:M$1009)))+(SUM(($C$1=(C_A08c!$B$5:$B$1009))*('By region'!$M603=(C_A08c!$C$5:$C$1009))*('By region'!$N603=(C_A08c!$D$5:$D$1009))*(C_A08c!M$5:M$1009)))+(SUM(($D$1=(C_A08c!$B$5:$B$1009))*('By region'!$M603=(C_A08c!$C$5:$C$1009))*('By region'!$N603=(C_A08c!$D$5:$D$1009))*(C_A08c!M$5:M$1009)))</f>
        <v>0</v>
      </c>
      <c r="L603" s="23"/>
      <c r="M603" s="23" t="s">
        <v>367</v>
      </c>
      <c r="N603" s="21" t="s">
        <v>261</v>
      </c>
      <c r="O603" s="23"/>
    </row>
    <row r="604" spans="2:15" s="18" customFormat="1" ht="17" thickTop="1" thickBot="1" x14ac:dyDescent="0.25">
      <c r="B604" s="137" t="s">
        <v>10</v>
      </c>
      <c r="C604" s="138">
        <f t="shared" ref="C604:K604" si="59">SUM(C598:C603)</f>
        <v>225.97005333599998</v>
      </c>
      <c r="D604" s="138">
        <f t="shared" si="59"/>
        <v>214.05561777304499</v>
      </c>
      <c r="E604" s="138">
        <f t="shared" si="59"/>
        <v>207.42510905669198</v>
      </c>
      <c r="F604" s="138">
        <f t="shared" si="59"/>
        <v>199.64625245776799</v>
      </c>
      <c r="G604" s="138">
        <f t="shared" si="59"/>
        <v>192.45207431977698</v>
      </c>
      <c r="H604" s="138">
        <f t="shared" si="59"/>
        <v>184.496076559226</v>
      </c>
      <c r="I604" s="138">
        <f t="shared" si="59"/>
        <v>177.29373684538001</v>
      </c>
      <c r="J604" s="138">
        <f t="shared" si="59"/>
        <v>170.24121747787399</v>
      </c>
      <c r="K604" s="138">
        <f t="shared" si="59"/>
        <v>163.71564436105999</v>
      </c>
      <c r="L604" s="23"/>
      <c r="M604" s="23"/>
      <c r="N604" s="23"/>
      <c r="O604" s="23"/>
    </row>
    <row r="605" spans="2:15" s="18" customFormat="1" ht="16" thickTop="1" x14ac:dyDescent="0.2">
      <c r="B605" s="106" t="s">
        <v>195</v>
      </c>
      <c r="C605" s="136"/>
      <c r="D605" s="136"/>
      <c r="E605" s="136"/>
      <c r="F605" s="136"/>
      <c r="G605" s="136"/>
      <c r="H605" s="136"/>
      <c r="I605" s="136"/>
      <c r="J605" s="136"/>
      <c r="K605" s="136"/>
      <c r="L605" s="23"/>
      <c r="M605" s="23"/>
      <c r="N605" s="23"/>
      <c r="O605" s="23"/>
    </row>
    <row r="606" spans="2:15" s="18" customFormat="1" x14ac:dyDescent="0.2">
      <c r="B606" s="165" t="s">
        <v>462</v>
      </c>
      <c r="C606" s="79">
        <f t="array" ref="C606">SUM(($B$1=(C_A08c!$B$5:$B$1009))*('By region'!$M606=(C_A08c!$D$5:$D$1009))*(C_A08c!E$5:E$1009))+SUM(($C$1=(C_A08c!$B$5:$B$1009))*('By region'!$M606=(C_A08c!$D$5:$D$1009))*(C_A08c!E$5:E$1009))+SUM(($D$1=(C_A08c!$B$5:$B$1009))*('By region'!$M606=(C_A08c!$D$5:$D$1009))*(C_A08c!E$5:E$1009))</f>
        <v>12.40367168547</v>
      </c>
      <c r="D606" s="79">
        <f t="array" ref="D606">SUM(($B$1=(C_A08c!$B$5:$B$1009))*('By region'!$M606=(C_A08c!$D$5:$D$1009))*(C_A08c!F$5:F$1009))+SUM(($C$1=(C_A08c!$B$5:$B$1009))*('By region'!$M606=(C_A08c!$D$5:$D$1009))*(C_A08c!F$5:F$1009))+SUM(($D$1=(C_A08c!$B$5:$B$1009))*('By region'!$M606=(C_A08c!$D$5:$D$1009))*(C_A08c!F$5:F$1009))</f>
        <v>12.697055112411</v>
      </c>
      <c r="E606" s="79">
        <f t="array" ref="E606">SUM(($B$1=(C_A08c!$B$5:$B$1009))*('By region'!$M606=(C_A08c!$D$5:$D$1009))*(C_A08c!G$5:G$1009))+SUM(($C$1=(C_A08c!$B$5:$B$1009))*('By region'!$M606=(C_A08c!$D$5:$D$1009))*(C_A08c!G$5:G$1009))+SUM(($D$1=(C_A08c!$B$5:$B$1009))*('By region'!$M606=(C_A08c!$D$5:$D$1009))*(C_A08c!G$5:G$1009))</f>
        <v>13.158544400057</v>
      </c>
      <c r="F606" s="79">
        <f t="array" ref="F606">SUM(($B$1=(C_A08c!$B$5:$B$1009))*('By region'!$M606=(C_A08c!$D$5:$D$1009))*(C_A08c!H$5:H$1009))+SUM(($C$1=(C_A08c!$B$5:$B$1009))*('By region'!$M606=(C_A08c!$D$5:$D$1009))*(C_A08c!H$5:H$1009))+SUM(($D$1=(C_A08c!$B$5:$B$1009))*('By region'!$M606=(C_A08c!$D$5:$D$1009))*(C_A08c!H$5:H$1009))</f>
        <v>13.326899295821001</v>
      </c>
      <c r="G606" s="79">
        <f t="array" ref="G606">SUM(($B$1=(C_A08c!$B$5:$B$1009))*('By region'!$M606=(C_A08c!$D$5:$D$1009))*(C_A08c!I$5:I$1009))+SUM(($C$1=(C_A08c!$B$5:$B$1009))*('By region'!$M606=(C_A08c!$D$5:$D$1009))*(C_A08c!I$5:I$1009))+SUM(($D$1=(C_A08c!$B$5:$B$1009))*('By region'!$M606=(C_A08c!$D$5:$D$1009))*(C_A08c!I$5:I$1009))</f>
        <v>13.508908413841</v>
      </c>
      <c r="H606" s="79">
        <f t="array" ref="H606">SUM(($B$1=(C_A08c!$B$5:$B$1009))*('By region'!$M606=(C_A08c!$D$5:$D$1009))*(C_A08c!J$5:J$1009))+SUM(($C$1=(C_A08c!$B$5:$B$1009))*('By region'!$M606=(C_A08c!$D$5:$D$1009))*(C_A08c!J$5:J$1009))+SUM(($D$1=(C_A08c!$B$5:$B$1009))*('By region'!$M606=(C_A08c!$D$5:$D$1009))*(C_A08c!J$5:J$1009))</f>
        <v>13.621164391802999</v>
      </c>
      <c r="I606" s="79">
        <f t="array" ref="I606">SUM(($B$1=(C_A08c!$B$5:$B$1009))*('By region'!$M606=(C_A08c!$D$5:$D$1009))*(C_A08c!K$5:K$1009))+SUM(($C$1=(C_A08c!$B$5:$B$1009))*('By region'!$M606=(C_A08c!$D$5:$D$1009))*(C_A08c!K$5:K$1009))+SUM(($D$1=(C_A08c!$B$5:$B$1009))*('By region'!$M606=(C_A08c!$D$5:$D$1009))*(C_A08c!K$5:K$1009))</f>
        <v>13.756290384932001</v>
      </c>
      <c r="J606" s="79">
        <f t="array" ref="J606">SUM(($B$1=(C_A08c!$B$5:$B$1009))*('By region'!$M606=(C_A08c!$D$5:$D$1009))*(C_A08c!L$5:L$1009))+SUM(($C$1=(C_A08c!$B$5:$B$1009))*('By region'!$M606=(C_A08c!$D$5:$D$1009))*(C_A08c!L$5:L$1009))+SUM(($D$1=(C_A08c!$B$5:$B$1009))*('By region'!$M606=(C_A08c!$D$5:$D$1009))*(C_A08c!L$5:L$1009))</f>
        <v>13.974347430710001</v>
      </c>
      <c r="K606" s="79">
        <f t="array" ref="K606">SUM(($B$1=(C_A08c!$B$5:$B$1009))*('By region'!$M606=(C_A08c!$D$5:$D$1009))*(C_A08c!M$5:M$1009))+SUM(($C$1=(C_A08c!$B$5:$B$1009))*('By region'!$M606=(C_A08c!$D$5:$D$1009))*(C_A08c!M$5:M$1009))+SUM(($D$1=(C_A08c!$B$5:$B$1009))*('By region'!$M606=(C_A08c!$D$5:$D$1009))*(C_A08c!M$5:M$1009))</f>
        <v>14.087136704239001</v>
      </c>
      <c r="L606" s="23"/>
      <c r="M606" s="21" t="s">
        <v>262</v>
      </c>
      <c r="N606" s="23"/>
      <c r="O606" s="23"/>
    </row>
    <row r="607" spans="2:15" s="18" customFormat="1" x14ac:dyDescent="0.2">
      <c r="B607" s="165" t="s">
        <v>454</v>
      </c>
      <c r="C607" s="147">
        <f t="array" ref="C607">(SUM(($B$1=(C_A08c!$B$5:$B$1009))*('By region'!$M607=(C_A08c!$C$5:$C$1009))*('By region'!$N607=(C_A08c!$D$5:$D$1009))*(C_A08c!E$5:E$1009)))+(SUM(($C$1=(C_A08c!$B$5:$B$1009))*('By region'!$M607=(C_A08c!$C$5:$C$1009))*('By region'!$N607=(C_A08c!$D$5:$D$1009))*(C_A08c!E$5:E$1009)))+(SUM(($D$1=(C_A08c!$B$5:$B$1009))*('By region'!$M607=(C_A08c!$C$5:$C$1009))*('By region'!$N607=(C_A08c!$D$5:$D$1009))*(C_A08c!E$5:E$1009)))</f>
        <v>0</v>
      </c>
      <c r="D607" s="147">
        <f t="array" ref="D607">(SUM(($B$1=(C_A08c!$B$5:$B$1009))*('By region'!$M607=(C_A08c!$C$5:$C$1009))*('By region'!$N607=(C_A08c!$D$5:$D$1009))*(C_A08c!F$5:F$1009)))+(SUM(($C$1=(C_A08c!$B$5:$B$1009))*('By region'!$M607=(C_A08c!$C$5:$C$1009))*('By region'!$N607=(C_A08c!$D$5:$D$1009))*(C_A08c!F$5:F$1009)))+(SUM(($D$1=(C_A08c!$B$5:$B$1009))*('By region'!$M607=(C_A08c!$C$5:$C$1009))*('By region'!$N607=(C_A08c!$D$5:$D$1009))*(C_A08c!F$5:F$1009)))</f>
        <v>0</v>
      </c>
      <c r="E607" s="147">
        <f t="array" ref="E607">(SUM(($B$1=(C_A08c!$B$5:$B$1009))*('By region'!$M607=(C_A08c!$C$5:$C$1009))*('By region'!$N607=(C_A08c!$D$5:$D$1009))*(C_A08c!G$5:G$1009)))+(SUM(($C$1=(C_A08c!$B$5:$B$1009))*('By region'!$M607=(C_A08c!$C$5:$C$1009))*('By region'!$N607=(C_A08c!$D$5:$D$1009))*(C_A08c!G$5:G$1009)))+(SUM(($D$1=(C_A08c!$B$5:$B$1009))*('By region'!$M607=(C_A08c!$C$5:$C$1009))*('By region'!$N607=(C_A08c!$D$5:$D$1009))*(C_A08c!G$5:G$1009)))</f>
        <v>0</v>
      </c>
      <c r="F607" s="147">
        <f t="array" ref="F607">(SUM(($B$1=(C_A08c!$B$5:$B$1009))*('By region'!$M607=(C_A08c!$C$5:$C$1009))*('By region'!$N607=(C_A08c!$D$5:$D$1009))*(C_A08c!H$5:H$1009)))+(SUM(($C$1=(C_A08c!$B$5:$B$1009))*('By region'!$M607=(C_A08c!$C$5:$C$1009))*('By region'!$N607=(C_A08c!$D$5:$D$1009))*(C_A08c!H$5:H$1009)))+(SUM(($D$1=(C_A08c!$B$5:$B$1009))*('By region'!$M607=(C_A08c!$C$5:$C$1009))*('By region'!$N607=(C_A08c!$D$5:$D$1009))*(C_A08c!H$5:H$1009)))</f>
        <v>0</v>
      </c>
      <c r="G607" s="147">
        <f t="array" ref="G607">(SUM(($B$1=(C_A08c!$B$5:$B$1009))*('By region'!$M607=(C_A08c!$C$5:$C$1009))*('By region'!$N607=(C_A08c!$D$5:$D$1009))*(C_A08c!I$5:I$1009)))+(SUM(($C$1=(C_A08c!$B$5:$B$1009))*('By region'!$M607=(C_A08c!$C$5:$C$1009))*('By region'!$N607=(C_A08c!$D$5:$D$1009))*(C_A08c!I$5:I$1009)))+(SUM(($D$1=(C_A08c!$B$5:$B$1009))*('By region'!$M607=(C_A08c!$C$5:$C$1009))*('By region'!$N607=(C_A08c!$D$5:$D$1009))*(C_A08c!I$5:I$1009)))</f>
        <v>0</v>
      </c>
      <c r="H607" s="147">
        <f t="array" ref="H607">(SUM(($B$1=(C_A08c!$B$5:$B$1009))*('By region'!$M607=(C_A08c!$C$5:$C$1009))*('By region'!$N607=(C_A08c!$D$5:$D$1009))*(C_A08c!J$5:J$1009)))+(SUM(($C$1=(C_A08c!$B$5:$B$1009))*('By region'!$M607=(C_A08c!$C$5:$C$1009))*('By region'!$N607=(C_A08c!$D$5:$D$1009))*(C_A08c!J$5:J$1009)))+(SUM(($D$1=(C_A08c!$B$5:$B$1009))*('By region'!$M607=(C_A08c!$C$5:$C$1009))*('By region'!$N607=(C_A08c!$D$5:$D$1009))*(C_A08c!J$5:J$1009)))</f>
        <v>0</v>
      </c>
      <c r="I607" s="147">
        <f t="array" ref="I607">(SUM(($B$1=(C_A08c!$B$5:$B$1009))*('By region'!$M607=(C_A08c!$C$5:$C$1009))*('By region'!$N607=(C_A08c!$D$5:$D$1009))*(C_A08c!K$5:K$1009)))+(SUM(($C$1=(C_A08c!$B$5:$B$1009))*('By region'!$M607=(C_A08c!$C$5:$C$1009))*('By region'!$N607=(C_A08c!$D$5:$D$1009))*(C_A08c!K$5:K$1009)))+(SUM(($D$1=(C_A08c!$B$5:$B$1009))*('By region'!$M607=(C_A08c!$C$5:$C$1009))*('By region'!$N607=(C_A08c!$D$5:$D$1009))*(C_A08c!K$5:K$1009)))</f>
        <v>0</v>
      </c>
      <c r="J607" s="147">
        <f t="array" ref="J607">(SUM(($B$1=(C_A08c!$B$5:$B$1009))*('By region'!$M607=(C_A08c!$C$5:$C$1009))*('By region'!$N607=(C_A08c!$D$5:$D$1009))*(C_A08c!L$5:L$1009)))+(SUM(($C$1=(C_A08c!$B$5:$B$1009))*('By region'!$M607=(C_A08c!$C$5:$C$1009))*('By region'!$N607=(C_A08c!$D$5:$D$1009))*(C_A08c!L$5:L$1009)))+(SUM(($D$1=(C_A08c!$B$5:$B$1009))*('By region'!$M607=(C_A08c!$C$5:$C$1009))*('By region'!$N607=(C_A08c!$D$5:$D$1009))*(C_A08c!L$5:L$1009)))</f>
        <v>0</v>
      </c>
      <c r="K607" s="147">
        <f t="array" ref="K607">(SUM(($B$1=(C_A08c!$B$5:$B$1009))*('By region'!$M607=(C_A08c!$C$5:$C$1009))*('By region'!$N607=(C_A08c!$D$5:$D$1009))*(C_A08c!M$5:M$1009)))+(SUM(($C$1=(C_A08c!$B$5:$B$1009))*('By region'!$M607=(C_A08c!$C$5:$C$1009))*('By region'!$N607=(C_A08c!$D$5:$D$1009))*(C_A08c!M$5:M$1009)))+(SUM(($D$1=(C_A08c!$B$5:$B$1009))*('By region'!$M607=(C_A08c!$C$5:$C$1009))*('By region'!$N607=(C_A08c!$D$5:$D$1009))*(C_A08c!M$5:M$1009)))</f>
        <v>0</v>
      </c>
      <c r="L607" s="23"/>
      <c r="M607" s="23" t="s">
        <v>366</v>
      </c>
      <c r="N607" s="21" t="s">
        <v>262</v>
      </c>
      <c r="O607" s="23"/>
    </row>
    <row r="608" spans="2:15" s="18" customFormat="1" x14ac:dyDescent="0.2">
      <c r="B608" s="165" t="s">
        <v>463</v>
      </c>
      <c r="C608" s="79">
        <f t="array" ref="C608">SUM(($B$1=(C_A08c!$B$5:$B$1009))*('By region'!$M608=(C_A08c!$D$5:$D$1009))*(C_A08c!E$5:E$1009))+SUM(($C$1=(C_A08c!$B$5:$B$1009))*('By region'!$M608=(C_A08c!$D$5:$D$1009))*(C_A08c!E$5:E$1009))+SUM(($D$1=(C_A08c!$B$5:$B$1009))*('By region'!$M608=(C_A08c!$D$5:$D$1009))*(C_A08c!E$5:E$1009))</f>
        <v>855.08051569388999</v>
      </c>
      <c r="D608" s="79">
        <f t="array" ref="D608">SUM(($B$1=(C_A08c!$B$5:$B$1009))*('By region'!$M608=(C_A08c!$D$5:$D$1009))*(C_A08c!F$5:F$1009))+SUM(($C$1=(C_A08c!$B$5:$B$1009))*('By region'!$M608=(C_A08c!$D$5:$D$1009))*(C_A08c!F$5:F$1009))+SUM(($D$1=(C_A08c!$B$5:$B$1009))*('By region'!$M608=(C_A08c!$D$5:$D$1009))*(C_A08c!F$5:F$1009))</f>
        <v>813.06995444766198</v>
      </c>
      <c r="E608" s="79">
        <f t="array" ref="E608">SUM(($B$1=(C_A08c!$B$5:$B$1009))*('By region'!$M608=(C_A08c!$D$5:$D$1009))*(C_A08c!G$5:G$1009))+SUM(($C$1=(C_A08c!$B$5:$B$1009))*('By region'!$M608=(C_A08c!$D$5:$D$1009))*(C_A08c!G$5:G$1009))+SUM(($D$1=(C_A08c!$B$5:$B$1009))*('By region'!$M608=(C_A08c!$D$5:$D$1009))*(C_A08c!G$5:G$1009))</f>
        <v>785.21091530905892</v>
      </c>
      <c r="F608" s="79">
        <f t="array" ref="F608">SUM(($B$1=(C_A08c!$B$5:$B$1009))*('By region'!$M608=(C_A08c!$D$5:$D$1009))*(C_A08c!H$5:H$1009))+SUM(($C$1=(C_A08c!$B$5:$B$1009))*('By region'!$M608=(C_A08c!$D$5:$D$1009))*(C_A08c!H$5:H$1009))+SUM(($D$1=(C_A08c!$B$5:$B$1009))*('By region'!$M608=(C_A08c!$D$5:$D$1009))*(C_A08c!H$5:H$1009))</f>
        <v>755.37587901650704</v>
      </c>
      <c r="G608" s="79">
        <f t="array" ref="G608">SUM(($B$1=(C_A08c!$B$5:$B$1009))*('By region'!$M608=(C_A08c!$D$5:$D$1009))*(C_A08c!I$5:I$1009))+SUM(($C$1=(C_A08c!$B$5:$B$1009))*('By region'!$M608=(C_A08c!$D$5:$D$1009))*(C_A08c!I$5:I$1009))+SUM(($D$1=(C_A08c!$B$5:$B$1009))*('By region'!$M608=(C_A08c!$D$5:$D$1009))*(C_A08c!I$5:I$1009))</f>
        <v>728.24265790496793</v>
      </c>
      <c r="H608" s="79">
        <f t="array" ref="H608">SUM(($B$1=(C_A08c!$B$5:$B$1009))*('By region'!$M608=(C_A08c!$D$5:$D$1009))*(C_A08c!J$5:J$1009))+SUM(($C$1=(C_A08c!$B$5:$B$1009))*('By region'!$M608=(C_A08c!$D$5:$D$1009))*(C_A08c!J$5:J$1009))+SUM(($D$1=(C_A08c!$B$5:$B$1009))*('By region'!$M608=(C_A08c!$D$5:$D$1009))*(C_A08c!J$5:J$1009))</f>
        <v>698.62401036305096</v>
      </c>
      <c r="I608" s="79">
        <f t="array" ref="I608">SUM(($B$1=(C_A08c!$B$5:$B$1009))*('By region'!$M608=(C_A08c!$D$5:$D$1009))*(C_A08c!K$5:K$1009))+SUM(($C$1=(C_A08c!$B$5:$B$1009))*('By region'!$M608=(C_A08c!$D$5:$D$1009))*(C_A08c!K$5:K$1009))+SUM(($D$1=(C_A08c!$B$5:$B$1009))*('By region'!$M608=(C_A08c!$D$5:$D$1009))*(C_A08c!K$5:K$1009))</f>
        <v>671.42067729133191</v>
      </c>
      <c r="J608" s="79">
        <f t="array" ref="J608">SUM(($B$1=(C_A08c!$B$5:$B$1009))*('By region'!$M608=(C_A08c!$D$5:$D$1009))*(C_A08c!L$5:L$1009))+SUM(($C$1=(C_A08c!$B$5:$B$1009))*('By region'!$M608=(C_A08c!$D$5:$D$1009))*(C_A08c!L$5:L$1009))+SUM(($D$1=(C_A08c!$B$5:$B$1009))*('By region'!$M608=(C_A08c!$D$5:$D$1009))*(C_A08c!L$5:L$1009))</f>
        <v>645.16633489375999</v>
      </c>
      <c r="K608" s="79">
        <f t="array" ref="K608">SUM(($B$1=(C_A08c!$B$5:$B$1009))*('By region'!$M608=(C_A08c!$D$5:$D$1009))*(C_A08c!M$5:M$1009))+SUM(($C$1=(C_A08c!$B$5:$B$1009))*('By region'!$M608=(C_A08c!$D$5:$D$1009))*(C_A08c!M$5:M$1009))+SUM(($D$1=(C_A08c!$B$5:$B$1009))*('By region'!$M608=(C_A08c!$D$5:$D$1009))*(C_A08c!M$5:M$1009))</f>
        <v>620.88577273545104</v>
      </c>
      <c r="L608" s="23"/>
      <c r="M608" s="21" t="s">
        <v>263</v>
      </c>
      <c r="N608" s="23"/>
      <c r="O608" s="23"/>
    </row>
    <row r="609" spans="2:15" s="18" customFormat="1" ht="16" thickBot="1" x14ac:dyDescent="0.25">
      <c r="B609" s="172" t="s">
        <v>455</v>
      </c>
      <c r="C609" s="147">
        <f t="array" ref="C609">(SUM(($B$1=(C_A08c!$B$5:$B$1009))*('By region'!$M609=(C_A08c!$C$5:$C$1009))*('By region'!$N609=(C_A08c!$D$5:$D$1009))*(C_A08c!E$5:E$1009)))+(SUM(($C$1=(C_A08c!$B$5:$B$1009))*('By region'!$M609=(C_A08c!$C$5:$C$1009))*('By region'!$N609=(C_A08c!$D$5:$D$1009))*(C_A08c!E$5:E$1009)))+(SUM(($D$1=(C_A08c!$B$5:$B$1009))*('By region'!$M609=(C_A08c!$C$5:$C$1009))*('By region'!$N609=(C_A08c!$D$5:$D$1009))*(C_A08c!E$5:E$1009)))</f>
        <v>0</v>
      </c>
      <c r="D609" s="147">
        <f t="array" ref="D609">(SUM(($B$1=(C_A08c!$B$5:$B$1009))*('By region'!$M609=(C_A08c!$C$5:$C$1009))*('By region'!$N609=(C_A08c!$D$5:$D$1009))*(C_A08c!F$5:F$1009)))+(SUM(($C$1=(C_A08c!$B$5:$B$1009))*('By region'!$M609=(C_A08c!$C$5:$C$1009))*('By region'!$N609=(C_A08c!$D$5:$D$1009))*(C_A08c!F$5:F$1009)))+(SUM(($D$1=(C_A08c!$B$5:$B$1009))*('By region'!$M609=(C_A08c!$C$5:$C$1009))*('By region'!$N609=(C_A08c!$D$5:$D$1009))*(C_A08c!F$5:F$1009)))</f>
        <v>0</v>
      </c>
      <c r="E609" s="147">
        <f t="array" ref="E609">(SUM(($B$1=(C_A08c!$B$5:$B$1009))*('By region'!$M609=(C_A08c!$C$5:$C$1009))*('By region'!$N609=(C_A08c!$D$5:$D$1009))*(C_A08c!G$5:G$1009)))+(SUM(($C$1=(C_A08c!$B$5:$B$1009))*('By region'!$M609=(C_A08c!$C$5:$C$1009))*('By region'!$N609=(C_A08c!$D$5:$D$1009))*(C_A08c!G$5:G$1009)))+(SUM(($D$1=(C_A08c!$B$5:$B$1009))*('By region'!$M609=(C_A08c!$C$5:$C$1009))*('By region'!$N609=(C_A08c!$D$5:$D$1009))*(C_A08c!G$5:G$1009)))</f>
        <v>0</v>
      </c>
      <c r="F609" s="147">
        <f t="array" ref="F609">(SUM(($B$1=(C_A08c!$B$5:$B$1009))*('By region'!$M609=(C_A08c!$C$5:$C$1009))*('By region'!$N609=(C_A08c!$D$5:$D$1009))*(C_A08c!H$5:H$1009)))+(SUM(($C$1=(C_A08c!$B$5:$B$1009))*('By region'!$M609=(C_A08c!$C$5:$C$1009))*('By region'!$N609=(C_A08c!$D$5:$D$1009))*(C_A08c!H$5:H$1009)))+(SUM(($D$1=(C_A08c!$B$5:$B$1009))*('By region'!$M609=(C_A08c!$C$5:$C$1009))*('By region'!$N609=(C_A08c!$D$5:$D$1009))*(C_A08c!H$5:H$1009)))</f>
        <v>0</v>
      </c>
      <c r="G609" s="147">
        <f t="array" ref="G609">(SUM(($B$1=(C_A08c!$B$5:$B$1009))*('By region'!$M609=(C_A08c!$C$5:$C$1009))*('By region'!$N609=(C_A08c!$D$5:$D$1009))*(C_A08c!I$5:I$1009)))+(SUM(($C$1=(C_A08c!$B$5:$B$1009))*('By region'!$M609=(C_A08c!$C$5:$C$1009))*('By region'!$N609=(C_A08c!$D$5:$D$1009))*(C_A08c!I$5:I$1009)))+(SUM(($D$1=(C_A08c!$B$5:$B$1009))*('By region'!$M609=(C_A08c!$C$5:$C$1009))*('By region'!$N609=(C_A08c!$D$5:$D$1009))*(C_A08c!I$5:I$1009)))</f>
        <v>0</v>
      </c>
      <c r="H609" s="147">
        <f t="array" ref="H609">(SUM(($B$1=(C_A08c!$B$5:$B$1009))*('By region'!$M609=(C_A08c!$C$5:$C$1009))*('By region'!$N609=(C_A08c!$D$5:$D$1009))*(C_A08c!J$5:J$1009)))+(SUM(($C$1=(C_A08c!$B$5:$B$1009))*('By region'!$M609=(C_A08c!$C$5:$C$1009))*('By region'!$N609=(C_A08c!$D$5:$D$1009))*(C_A08c!J$5:J$1009)))+(SUM(($D$1=(C_A08c!$B$5:$B$1009))*('By region'!$M609=(C_A08c!$C$5:$C$1009))*('By region'!$N609=(C_A08c!$D$5:$D$1009))*(C_A08c!J$5:J$1009)))</f>
        <v>0</v>
      </c>
      <c r="I609" s="147">
        <f t="array" ref="I609">(SUM(($B$1=(C_A08c!$B$5:$B$1009))*('By region'!$M609=(C_A08c!$C$5:$C$1009))*('By region'!$N609=(C_A08c!$D$5:$D$1009))*(C_A08c!K$5:K$1009)))+(SUM(($C$1=(C_A08c!$B$5:$B$1009))*('By region'!$M609=(C_A08c!$C$5:$C$1009))*('By region'!$N609=(C_A08c!$D$5:$D$1009))*(C_A08c!K$5:K$1009)))+(SUM(($D$1=(C_A08c!$B$5:$B$1009))*('By region'!$M609=(C_A08c!$C$5:$C$1009))*('By region'!$N609=(C_A08c!$D$5:$D$1009))*(C_A08c!K$5:K$1009)))</f>
        <v>0</v>
      </c>
      <c r="J609" s="147">
        <f t="array" ref="J609">(SUM(($B$1=(C_A08c!$B$5:$B$1009))*('By region'!$M609=(C_A08c!$C$5:$C$1009))*('By region'!$N609=(C_A08c!$D$5:$D$1009))*(C_A08c!L$5:L$1009)))+(SUM(($C$1=(C_A08c!$B$5:$B$1009))*('By region'!$M609=(C_A08c!$C$5:$C$1009))*('By region'!$N609=(C_A08c!$D$5:$D$1009))*(C_A08c!L$5:L$1009)))+(SUM(($D$1=(C_A08c!$B$5:$B$1009))*('By region'!$M609=(C_A08c!$C$5:$C$1009))*('By region'!$N609=(C_A08c!$D$5:$D$1009))*(C_A08c!L$5:L$1009)))</f>
        <v>0</v>
      </c>
      <c r="K609" s="147">
        <f t="array" ref="K609">(SUM(($B$1=(C_A08c!$B$5:$B$1009))*('By region'!$M609=(C_A08c!$C$5:$C$1009))*('By region'!$N609=(C_A08c!$D$5:$D$1009))*(C_A08c!M$5:M$1009)))+(SUM(($C$1=(C_A08c!$B$5:$B$1009))*('By region'!$M609=(C_A08c!$C$5:$C$1009))*('By region'!$N609=(C_A08c!$D$5:$D$1009))*(C_A08c!M$5:M$1009)))+(SUM(($D$1=(C_A08c!$B$5:$B$1009))*('By region'!$M609=(C_A08c!$C$5:$C$1009))*('By region'!$N609=(C_A08c!$D$5:$D$1009))*(C_A08c!M$5:M$1009)))</f>
        <v>0</v>
      </c>
      <c r="L609" s="23"/>
      <c r="M609" s="21" t="s">
        <v>366</v>
      </c>
      <c r="N609" s="21" t="s">
        <v>263</v>
      </c>
      <c r="O609" s="23"/>
    </row>
    <row r="610" spans="2:15" s="18" customFormat="1" ht="17" thickTop="1" thickBot="1" x14ac:dyDescent="0.25">
      <c r="B610" s="137" t="s">
        <v>10</v>
      </c>
      <c r="C610" s="138">
        <f>C606+C608</f>
        <v>867.48418737936004</v>
      </c>
      <c r="D610" s="138">
        <f t="shared" ref="D610:K610" si="60">D606+D608</f>
        <v>825.76700956007301</v>
      </c>
      <c r="E610" s="138">
        <f>E606+E608</f>
        <v>798.36945970911597</v>
      </c>
      <c r="F610" s="138">
        <f t="shared" si="60"/>
        <v>768.70277831232806</v>
      </c>
      <c r="G610" s="138">
        <f t="shared" si="60"/>
        <v>741.75156631880895</v>
      </c>
      <c r="H610" s="138">
        <f t="shared" si="60"/>
        <v>712.24517475485391</v>
      </c>
      <c r="I610" s="138">
        <f t="shared" si="60"/>
        <v>685.17696767626387</v>
      </c>
      <c r="J610" s="138">
        <f t="shared" si="60"/>
        <v>659.14068232447005</v>
      </c>
      <c r="K610" s="138">
        <f t="shared" si="60"/>
        <v>634.97290943969006</v>
      </c>
      <c r="L610" s="23"/>
      <c r="M610" s="23"/>
      <c r="N610" s="23"/>
      <c r="O610" s="23"/>
    </row>
    <row r="611" spans="2:15" s="18" customFormat="1" ht="16" thickTop="1" x14ac:dyDescent="0.2">
      <c r="B611" s="106" t="s">
        <v>197</v>
      </c>
      <c r="C611" s="136"/>
      <c r="D611" s="136"/>
      <c r="E611" s="136"/>
      <c r="F611" s="136"/>
      <c r="G611" s="136"/>
      <c r="H611" s="136"/>
      <c r="I611" s="136"/>
      <c r="J611" s="136"/>
      <c r="K611" s="136"/>
      <c r="L611" s="23"/>
      <c r="M611" s="23"/>
      <c r="N611" s="23"/>
      <c r="O611" s="23"/>
    </row>
    <row r="612" spans="2:15" s="18" customFormat="1" x14ac:dyDescent="0.2">
      <c r="B612" s="165" t="s">
        <v>264</v>
      </c>
      <c r="C612" s="79">
        <f t="array" ref="C612">SUM(($B$1=(C_A08c!$B$5:$B$1009))*('By region'!$M612=(C_A08c!$D$5:$D$1009))*(C_A08c!E$5:E$1009))+SUM(($C$1=(C_A08c!$B$5:$B$1009))*('By region'!$M612=(C_A08c!$D$5:$D$1009))*(C_A08c!E$5:E$1009))+SUM(($D$1=(C_A08c!$B$5:$B$1009))*('By region'!$M612=(C_A08c!$D$5:$D$1009))*(C_A08c!E$5:E$1009))</f>
        <v>12.9214110168</v>
      </c>
      <c r="D612" s="79">
        <f t="array" ref="D612">SUM(($B$1=(C_A08c!$B$5:$B$1009))*('By region'!$M612=(C_A08c!$D$5:$D$1009))*(C_A08c!F$5:F$1009))+SUM(($C$1=(C_A08c!$B$5:$B$1009))*('By region'!$M612=(C_A08c!$D$5:$D$1009))*(C_A08c!F$5:F$1009))+SUM(($D$1=(C_A08c!$B$5:$B$1009))*('By region'!$M612=(C_A08c!$D$5:$D$1009))*(C_A08c!F$5:F$1009))</f>
        <v>12.948941150409</v>
      </c>
      <c r="E612" s="79">
        <f t="array" ref="E612">SUM(($B$1=(C_A08c!$B$5:$B$1009))*('By region'!$M612=(C_A08c!$D$5:$D$1009))*(C_A08c!G$5:G$1009))+SUM(($C$1=(C_A08c!$B$5:$B$1009))*('By region'!$M612=(C_A08c!$D$5:$D$1009))*(C_A08c!G$5:G$1009))+SUM(($D$1=(C_A08c!$B$5:$B$1009))*('By region'!$M612=(C_A08c!$D$5:$D$1009))*(C_A08c!G$5:G$1009))</f>
        <v>13.144929093408001</v>
      </c>
      <c r="F612" s="79">
        <f t="array" ref="F612">SUM(($B$1=(C_A08c!$B$5:$B$1009))*('By region'!$M612=(C_A08c!$D$5:$D$1009))*(C_A08c!H$5:H$1009))+SUM(($C$1=(C_A08c!$B$5:$B$1009))*('By region'!$M612=(C_A08c!$D$5:$D$1009))*(C_A08c!H$5:H$1009))+SUM(($D$1=(C_A08c!$B$5:$B$1009))*('By region'!$M612=(C_A08c!$D$5:$D$1009))*(C_A08c!H$5:H$1009))</f>
        <v>13.260837217647001</v>
      </c>
      <c r="G612" s="79">
        <f t="array" ref="G612">SUM(($B$1=(C_A08c!$B$5:$B$1009))*('By region'!$M612=(C_A08c!$D$5:$D$1009))*(C_A08c!I$5:I$1009))+SUM(($C$1=(C_A08c!$B$5:$B$1009))*('By region'!$M612=(C_A08c!$D$5:$D$1009))*(C_A08c!I$5:I$1009))+SUM(($D$1=(C_A08c!$B$5:$B$1009))*('By region'!$M612=(C_A08c!$D$5:$D$1009))*(C_A08c!I$5:I$1009))</f>
        <v>13.377767385685001</v>
      </c>
      <c r="H612" s="79">
        <f t="array" ref="H612">SUM(($B$1=(C_A08c!$B$5:$B$1009))*('By region'!$M612=(C_A08c!$D$5:$D$1009))*(C_A08c!J$5:J$1009))+SUM(($C$1=(C_A08c!$B$5:$B$1009))*('By region'!$M612=(C_A08c!$D$5:$D$1009))*(C_A08c!J$5:J$1009))+SUM(($D$1=(C_A08c!$B$5:$B$1009))*('By region'!$M612=(C_A08c!$D$5:$D$1009))*(C_A08c!J$5:J$1009))</f>
        <v>13.411154386683</v>
      </c>
      <c r="I612" s="79">
        <f t="array" ref="I612">SUM(($B$1=(C_A08c!$B$5:$B$1009))*('By region'!$M612=(C_A08c!$D$5:$D$1009))*(C_A08c!K$5:K$1009))+SUM(($C$1=(C_A08c!$B$5:$B$1009))*('By region'!$M612=(C_A08c!$D$5:$D$1009))*(C_A08c!K$5:K$1009))+SUM(($D$1=(C_A08c!$B$5:$B$1009))*('By region'!$M612=(C_A08c!$D$5:$D$1009))*(C_A08c!K$5:K$1009))</f>
        <v>13.444624711887</v>
      </c>
      <c r="J612" s="79">
        <f t="array" ref="J612">SUM(($B$1=(C_A08c!$B$5:$B$1009))*('By region'!$M612=(C_A08c!$D$5:$D$1009))*(C_A08c!L$5:L$1009))+SUM(($C$1=(C_A08c!$B$5:$B$1009))*('By region'!$M612=(C_A08c!$D$5:$D$1009))*(C_A08c!L$5:L$1009))+SUM(($D$1=(C_A08c!$B$5:$B$1009))*('By region'!$M612=(C_A08c!$D$5:$D$1009))*(C_A08c!L$5:L$1009))</f>
        <v>13.445314909431001</v>
      </c>
      <c r="K612" s="79">
        <f t="array" ref="K612">SUM(($B$1=(C_A08c!$B$5:$B$1009))*('By region'!$M612=(C_A08c!$D$5:$D$1009))*(C_A08c!M$5:M$1009))+SUM(($C$1=(C_A08c!$B$5:$B$1009))*('By region'!$M612=(C_A08c!$D$5:$D$1009))*(C_A08c!M$5:M$1009))+SUM(($D$1=(C_A08c!$B$5:$B$1009))*('By region'!$M612=(C_A08c!$D$5:$D$1009))*(C_A08c!M$5:M$1009))</f>
        <v>13.446005142406001</v>
      </c>
      <c r="L612" s="23"/>
      <c r="M612" s="21" t="s">
        <v>265</v>
      </c>
      <c r="N612" s="23"/>
      <c r="O612" s="23"/>
    </row>
    <row r="613" spans="2:15" s="18" customFormat="1" ht="16" thickBot="1" x14ac:dyDescent="0.25">
      <c r="B613" s="172" t="s">
        <v>266</v>
      </c>
      <c r="C613" s="219">
        <f t="array" ref="C613">SUM(($B$1=(C_A08c!$B$5:$B$1009))*('By region'!$M613=(C_A08c!$D$5:$D$1009))*(C_A08c!E$5:E$1009))+SUM(($C$1=(C_A08c!$B$5:$B$1009))*('By region'!$M613=(C_A08c!$D$5:$D$1009))*(C_A08c!E$5:E$1009))+SUM(($D$1=(C_A08c!$B$5:$B$1009))*('By region'!$M613=(C_A08c!$D$5:$D$1009))*(C_A08c!E$5:E$1009))</f>
        <v>2.6454463272000002</v>
      </c>
      <c r="D613" s="219">
        <f t="array" ref="D613">SUM(($B$1=(C_A08c!$B$5:$B$1009))*('By region'!$M613=(C_A08c!$D$5:$D$1009))*(C_A08c!F$5:F$1009))+SUM(($C$1=(C_A08c!$B$5:$B$1009))*('By region'!$M613=(C_A08c!$D$5:$D$1009))*(C_A08c!F$5:F$1009))+SUM(($D$1=(C_A08c!$B$5:$B$1009))*('By region'!$M613=(C_A08c!$D$5:$D$1009))*(C_A08c!F$5:F$1009))</f>
        <v>2.9061477983969999</v>
      </c>
      <c r="E613" s="219">
        <f t="array" ref="E613">SUM(($B$1=(C_A08c!$B$5:$B$1009))*('By region'!$M613=(C_A08c!$D$5:$D$1009))*(C_A08c!G$5:G$1009))+SUM(($C$1=(C_A08c!$B$5:$B$1009))*('By region'!$M613=(C_A08c!$D$5:$D$1009))*(C_A08c!G$5:G$1009))+SUM(($D$1=(C_A08c!$B$5:$B$1009))*('By region'!$M613=(C_A08c!$D$5:$D$1009))*(C_A08c!G$5:G$1009))</f>
        <v>3.2307553624390004</v>
      </c>
      <c r="F613" s="219">
        <f t="array" ref="F613">SUM(($B$1=(C_A08c!$B$5:$B$1009))*('By region'!$M613=(C_A08c!$D$5:$D$1009))*(C_A08c!H$5:H$1009))+SUM(($C$1=(C_A08c!$B$5:$B$1009))*('By region'!$M613=(C_A08c!$D$5:$D$1009))*(C_A08c!H$5:H$1009))+SUM(($D$1=(C_A08c!$B$5:$B$1009))*('By region'!$M613=(C_A08c!$D$5:$D$1009))*(C_A08c!H$5:H$1009))</f>
        <v>3.481461452539</v>
      </c>
      <c r="G613" s="219">
        <f t="array" ref="G613">SUM(($B$1=(C_A08c!$B$5:$B$1009))*('By region'!$M613=(C_A08c!$D$5:$D$1009))*(C_A08c!I$5:I$1009))+SUM(($C$1=(C_A08c!$B$5:$B$1009))*('By region'!$M613=(C_A08c!$D$5:$D$1009))*(C_A08c!I$5:I$1009))+SUM(($D$1=(C_A08c!$B$5:$B$1009))*('By region'!$M613=(C_A08c!$D$5:$D$1009))*(C_A08c!I$5:I$1009))</f>
        <v>3.74559891516</v>
      </c>
      <c r="H613" s="219">
        <f t="array" ref="H613">SUM(($B$1=(C_A08c!$B$5:$B$1009))*('By region'!$M613=(C_A08c!$D$5:$D$1009))*(C_A08c!J$5:J$1009))+SUM(($C$1=(C_A08c!$B$5:$B$1009))*('By region'!$M613=(C_A08c!$D$5:$D$1009))*(C_A08c!J$5:J$1009))+SUM(($D$1=(C_A08c!$B$5:$B$1009))*('By region'!$M613=(C_A08c!$D$5:$D$1009))*(C_A08c!J$5:J$1009))</f>
        <v>4.07661692804</v>
      </c>
      <c r="I613" s="219">
        <f t="array" ref="I613">SUM(($B$1=(C_A08c!$B$5:$B$1009))*('By region'!$M613=(C_A08c!$D$5:$D$1009))*(C_A08c!K$5:K$1009))+SUM(($C$1=(C_A08c!$B$5:$B$1009))*('By region'!$M613=(C_A08c!$D$5:$D$1009))*(C_A08c!K$5:K$1009))+SUM(($D$1=(C_A08c!$B$5:$B$1009))*('By region'!$M613=(C_A08c!$D$5:$D$1009))*(C_A08c!K$5:K$1009))</f>
        <v>4.3636392758289997</v>
      </c>
      <c r="J613" s="219">
        <f t="array" ref="J613">SUM(($B$1=(C_A08c!$B$5:$B$1009))*('By region'!$M613=(C_A08c!$D$5:$D$1009))*(C_A08c!L$5:L$1009))+SUM(($C$1=(C_A08c!$B$5:$B$1009))*('By region'!$M613=(C_A08c!$D$5:$D$1009))*(C_A08c!L$5:L$1009))+SUM(($D$1=(C_A08c!$B$5:$B$1009))*('By region'!$M613=(C_A08c!$D$5:$D$1009))*(C_A08c!L$5:L$1009))</f>
        <v>4.6966205390380003</v>
      </c>
      <c r="K613" s="219">
        <f t="array" ref="K613">SUM(($B$1=(C_A08c!$B$5:$B$1009))*('By region'!$M613=(C_A08c!$D$5:$D$1009))*(C_A08c!M$5:M$1009))+SUM(($C$1=(C_A08c!$B$5:$B$1009))*('By region'!$M613=(C_A08c!$D$5:$D$1009))*(C_A08c!M$5:M$1009))+SUM(($D$1=(C_A08c!$B$5:$B$1009))*('By region'!$M613=(C_A08c!$D$5:$D$1009))*(C_A08c!M$5:M$1009))</f>
        <v>4.9644785896950001</v>
      </c>
      <c r="L613" s="23"/>
      <c r="M613" s="21" t="s">
        <v>267</v>
      </c>
      <c r="N613" s="23"/>
      <c r="O613" s="23"/>
    </row>
    <row r="614" spans="2:15" s="18" customFormat="1" ht="16" thickTop="1" x14ac:dyDescent="0.2">
      <c r="B614" s="173" t="s">
        <v>10</v>
      </c>
      <c r="C614" s="174">
        <f>SUM(C612:C613)</f>
        <v>15.566857344000001</v>
      </c>
      <c r="D614" s="174">
        <f t="shared" ref="D614:K614" si="61">SUM(D612:D613)</f>
        <v>15.855088948805999</v>
      </c>
      <c r="E614" s="174">
        <f>SUM(E612:E613)</f>
        <v>16.375684455847001</v>
      </c>
      <c r="F614" s="174">
        <f t="shared" si="61"/>
        <v>16.742298670186003</v>
      </c>
      <c r="G614" s="174">
        <f t="shared" si="61"/>
        <v>17.123366300844999</v>
      </c>
      <c r="H614" s="174">
        <f t="shared" si="61"/>
        <v>17.487771314722998</v>
      </c>
      <c r="I614" s="174">
        <f t="shared" si="61"/>
        <v>17.808263987716</v>
      </c>
      <c r="J614" s="174">
        <f t="shared" si="61"/>
        <v>18.141935448469003</v>
      </c>
      <c r="K614" s="174">
        <f t="shared" si="61"/>
        <v>18.410483732101</v>
      </c>
      <c r="L614" s="23"/>
      <c r="M614" s="23"/>
      <c r="N614" s="23"/>
      <c r="O614" s="23"/>
    </row>
    <row r="615" spans="2:15" s="18" customFormat="1" x14ac:dyDescent="0.2">
      <c r="B615" s="12"/>
      <c r="C615" s="175"/>
      <c r="D615" s="175"/>
      <c r="E615" s="175"/>
      <c r="F615" s="175"/>
      <c r="G615" s="175"/>
      <c r="H615" s="175"/>
      <c r="I615" s="175"/>
      <c r="J615" s="175"/>
      <c r="L615" s="23"/>
      <c r="M615" s="23"/>
      <c r="N615" s="23"/>
      <c r="O615" s="23"/>
    </row>
    <row r="616" spans="2:15" s="18" customFormat="1" x14ac:dyDescent="0.2">
      <c r="B616" s="276" t="s">
        <v>268</v>
      </c>
      <c r="C616" s="175"/>
      <c r="D616" s="175"/>
      <c r="E616" s="175"/>
      <c r="F616" s="175"/>
      <c r="G616" s="175"/>
      <c r="H616" s="175"/>
      <c r="I616" s="175"/>
      <c r="J616" s="175"/>
      <c r="K616" s="175"/>
      <c r="L616" s="23"/>
      <c r="M616" s="23"/>
      <c r="N616" s="23"/>
      <c r="O616" s="23"/>
    </row>
    <row r="617" spans="2:15" s="18" customFormat="1" x14ac:dyDescent="0.2"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23"/>
      <c r="M617" s="23"/>
      <c r="N617" s="23"/>
      <c r="O617" s="23"/>
    </row>
    <row r="618" spans="2:15" s="18" customFormat="1" x14ac:dyDescent="0.2">
      <c r="B618" s="176"/>
      <c r="C618" s="263">
        <v>2010</v>
      </c>
      <c r="D618" s="263">
        <v>2015</v>
      </c>
      <c r="E618" s="263">
        <v>2020</v>
      </c>
      <c r="F618" s="263">
        <v>2025</v>
      </c>
      <c r="G618" s="263">
        <v>2030</v>
      </c>
      <c r="H618" s="263">
        <v>2035</v>
      </c>
      <c r="I618" s="263">
        <v>2040</v>
      </c>
      <c r="J618" s="263">
        <v>2045</v>
      </c>
      <c r="K618" s="263">
        <v>2050</v>
      </c>
      <c r="L618" s="23"/>
      <c r="M618" s="23"/>
      <c r="N618" s="23"/>
      <c r="O618" s="23"/>
    </row>
    <row r="619" spans="2:15" s="18" customFormat="1" x14ac:dyDescent="0.2">
      <c r="B619" s="165" t="s">
        <v>240</v>
      </c>
      <c r="C619" s="147">
        <f t="shared" ref="C619:K619" si="62">C549+C559+C569+C579+C589+C594</f>
        <v>243.14401385999997</v>
      </c>
      <c r="D619" s="147">
        <f t="shared" si="62"/>
        <v>227.33071313074197</v>
      </c>
      <c r="E619" s="147">
        <f t="shared" si="62"/>
        <v>215.96417747420401</v>
      </c>
      <c r="F619" s="147">
        <f t="shared" si="62"/>
        <v>205.16596860049302</v>
      </c>
      <c r="G619" s="147">
        <f t="shared" si="62"/>
        <v>194.36775972678498</v>
      </c>
      <c r="H619" s="147">
        <f t="shared" si="62"/>
        <v>184.64937174044502</v>
      </c>
      <c r="I619" s="147">
        <f t="shared" si="62"/>
        <v>174.93098375410599</v>
      </c>
      <c r="J619" s="147">
        <f t="shared" si="62"/>
        <v>166.1844345664</v>
      </c>
      <c r="K619" s="147">
        <f t="shared" si="62"/>
        <v>160.954689077213</v>
      </c>
      <c r="L619" s="23"/>
      <c r="M619" s="23"/>
      <c r="N619" s="23"/>
      <c r="O619" s="23"/>
    </row>
    <row r="620" spans="2:15" s="18" customFormat="1" x14ac:dyDescent="0.2">
      <c r="B620" s="172" t="s">
        <v>242</v>
      </c>
      <c r="C620" s="91">
        <f t="shared" ref="C620:K620" si="63">C550+C560+C570+C580+C590+C595</f>
        <v>701.54376236662404</v>
      </c>
      <c r="D620" s="91">
        <f t="shared" si="63"/>
        <v>666.46657424829402</v>
      </c>
      <c r="E620" s="91">
        <f t="shared" si="63"/>
        <v>633.14324553587903</v>
      </c>
      <c r="F620" s="91">
        <f t="shared" si="63"/>
        <v>601.48608325908401</v>
      </c>
      <c r="G620" s="91">
        <f t="shared" si="63"/>
        <v>569.82892098229001</v>
      </c>
      <c r="H620" s="91">
        <f t="shared" si="63"/>
        <v>541.33747493317594</v>
      </c>
      <c r="I620" s="91">
        <f t="shared" si="63"/>
        <v>559.31165839723803</v>
      </c>
      <c r="J620" s="91">
        <f t="shared" si="63"/>
        <v>523.48709519824502</v>
      </c>
      <c r="K620" s="91">
        <f t="shared" si="63"/>
        <v>503.98316530922801</v>
      </c>
      <c r="L620" s="23"/>
      <c r="M620" s="23"/>
      <c r="N620" s="23"/>
      <c r="O620" s="23"/>
    </row>
    <row r="621" spans="2:15" s="18" customFormat="1" x14ac:dyDescent="0.2">
      <c r="B621" s="172" t="s">
        <v>370</v>
      </c>
      <c r="C621" s="91">
        <f t="shared" ref="C621:K621" si="64">C551+C561+C571+C581+C591</f>
        <v>0</v>
      </c>
      <c r="D621" s="91">
        <f t="shared" si="64"/>
        <v>0</v>
      </c>
      <c r="E621" s="91">
        <f t="shared" si="64"/>
        <v>0</v>
      </c>
      <c r="F621" s="91">
        <f t="shared" si="64"/>
        <v>0</v>
      </c>
      <c r="G621" s="91">
        <f t="shared" si="64"/>
        <v>0</v>
      </c>
      <c r="H621" s="91">
        <f t="shared" si="64"/>
        <v>0</v>
      </c>
      <c r="I621" s="91">
        <f t="shared" si="64"/>
        <v>0</v>
      </c>
      <c r="J621" s="91">
        <f t="shared" si="64"/>
        <v>0</v>
      </c>
      <c r="K621" s="91">
        <f t="shared" si="64"/>
        <v>0</v>
      </c>
      <c r="L621" s="23"/>
      <c r="M621" s="23"/>
      <c r="N621" s="23"/>
      <c r="O621" s="23"/>
    </row>
    <row r="622" spans="2:15" s="18" customFormat="1" x14ac:dyDescent="0.2">
      <c r="B622" s="165" t="s">
        <v>185</v>
      </c>
      <c r="C622" s="147">
        <f t="shared" ref="C622:K622" si="65">C552+C562+C572+C582</f>
        <v>0.45615185999999996</v>
      </c>
      <c r="D622" s="147">
        <f t="shared" si="65"/>
        <v>0.25225197857999998</v>
      </c>
      <c r="E622" s="147">
        <f t="shared" si="65"/>
        <v>4.8352097160000003E-2</v>
      </c>
      <c r="F622" s="147">
        <f t="shared" si="65"/>
        <v>0</v>
      </c>
      <c r="G622" s="147">
        <f t="shared" si="65"/>
        <v>0</v>
      </c>
      <c r="H622" s="147">
        <f t="shared" si="65"/>
        <v>0</v>
      </c>
      <c r="I622" s="147">
        <f t="shared" si="65"/>
        <v>0</v>
      </c>
      <c r="J622" s="147">
        <f t="shared" si="65"/>
        <v>0</v>
      </c>
      <c r="K622" s="147">
        <f t="shared" si="65"/>
        <v>0</v>
      </c>
      <c r="L622" s="23"/>
      <c r="M622" s="23"/>
      <c r="N622" s="23"/>
      <c r="O622" s="23"/>
    </row>
    <row r="623" spans="2:15" s="18" customFormat="1" x14ac:dyDescent="0.2">
      <c r="B623" s="172" t="s">
        <v>184</v>
      </c>
      <c r="C623" s="91">
        <f t="shared" ref="C623:K623" si="66">C553+C563+C573+C583</f>
        <v>16.375998312</v>
      </c>
      <c r="D623" s="91">
        <f t="shared" si="66"/>
        <v>8.8703324190000004</v>
      </c>
      <c r="E623" s="91">
        <f t="shared" si="66"/>
        <v>1.3646665259999999</v>
      </c>
      <c r="F623" s="91">
        <f t="shared" si="66"/>
        <v>0</v>
      </c>
      <c r="G623" s="91">
        <f t="shared" si="66"/>
        <v>0</v>
      </c>
      <c r="H623" s="91">
        <f t="shared" si="66"/>
        <v>0</v>
      </c>
      <c r="I623" s="91">
        <f t="shared" si="66"/>
        <v>0</v>
      </c>
      <c r="J623" s="91">
        <f t="shared" si="66"/>
        <v>20.957069646846001</v>
      </c>
      <c r="K623" s="91">
        <f t="shared" si="66"/>
        <v>20.957069646846001</v>
      </c>
      <c r="L623" s="23"/>
      <c r="M623" s="23"/>
      <c r="N623" s="23"/>
      <c r="O623" s="23"/>
    </row>
    <row r="624" spans="2:15" s="18" customFormat="1" x14ac:dyDescent="0.2">
      <c r="B624" s="165" t="s">
        <v>245</v>
      </c>
      <c r="C624" s="147">
        <f t="shared" ref="C624:K624" si="67">C554+C564+C574+C584</f>
        <v>7.872188832</v>
      </c>
      <c r="D624" s="147">
        <f t="shared" si="67"/>
        <v>18.436834679585001</v>
      </c>
      <c r="E624" s="147">
        <f t="shared" si="67"/>
        <v>94.345269223342001</v>
      </c>
      <c r="F624" s="147">
        <f t="shared" si="67"/>
        <v>88.130666253235006</v>
      </c>
      <c r="G624" s="147">
        <f t="shared" si="67"/>
        <v>104.34526922334199</v>
      </c>
      <c r="H624" s="147">
        <f t="shared" si="67"/>
        <v>95.917876970759991</v>
      </c>
      <c r="I624" s="147">
        <f t="shared" si="67"/>
        <v>90</v>
      </c>
      <c r="J624" s="147">
        <f t="shared" si="67"/>
        <v>111.47308039134299</v>
      </c>
      <c r="K624" s="147">
        <f t="shared" si="67"/>
        <v>101.90389557197901</v>
      </c>
      <c r="L624" s="23"/>
      <c r="M624" s="23"/>
      <c r="N624" s="23"/>
      <c r="O624" s="23"/>
    </row>
    <row r="625" spans="1:15" s="18" customFormat="1" x14ac:dyDescent="0.2">
      <c r="B625" s="75" t="s">
        <v>423</v>
      </c>
      <c r="C625" s="91">
        <f t="shared" ref="C625:K625" si="68">C555+C565+C575+C585</f>
        <v>1.800324E-2</v>
      </c>
      <c r="D625" s="91">
        <f t="shared" si="68"/>
        <v>9.0016200000000001E-3</v>
      </c>
      <c r="E625" s="91">
        <f t="shared" si="68"/>
        <v>0</v>
      </c>
      <c r="F625" s="91">
        <f t="shared" si="68"/>
        <v>0</v>
      </c>
      <c r="G625" s="91">
        <f t="shared" si="68"/>
        <v>6.4627120886069997</v>
      </c>
      <c r="H625" s="91">
        <f t="shared" si="68"/>
        <v>12.75615135128</v>
      </c>
      <c r="I625" s="91">
        <f t="shared" si="68"/>
        <v>12.987015861454999</v>
      </c>
      <c r="J625" s="91">
        <f t="shared" si="68"/>
        <v>37.38645383902</v>
      </c>
      <c r="K625" s="91">
        <f t="shared" si="68"/>
        <v>60.519296584724998</v>
      </c>
      <c r="L625" s="23"/>
      <c r="M625" s="23"/>
      <c r="N625" s="23"/>
      <c r="O625" s="23"/>
    </row>
    <row r="626" spans="1:15" s="18" customFormat="1" ht="16" thickBot="1" x14ac:dyDescent="0.25">
      <c r="B626" s="74" t="s">
        <v>65</v>
      </c>
      <c r="C626" s="147">
        <f t="shared" ref="C626:K626" si="69">C556+C566+C576+C586</f>
        <v>0</v>
      </c>
      <c r="D626" s="147">
        <f t="shared" si="69"/>
        <v>0</v>
      </c>
      <c r="E626" s="147">
        <f t="shared" si="69"/>
        <v>0</v>
      </c>
      <c r="F626" s="147">
        <f t="shared" si="69"/>
        <v>0</v>
      </c>
      <c r="G626" s="147">
        <f t="shared" si="69"/>
        <v>1.7999999999999999E-2</v>
      </c>
      <c r="H626" s="147">
        <f t="shared" si="69"/>
        <v>1.7999999999999999E-2</v>
      </c>
      <c r="I626" s="147">
        <f t="shared" si="69"/>
        <v>1.7999999999999999E-2</v>
      </c>
      <c r="J626" s="147">
        <f t="shared" si="69"/>
        <v>1.7999999999999999E-2</v>
      </c>
      <c r="K626" s="147">
        <f t="shared" si="69"/>
        <v>1.2857142857000001E-2</v>
      </c>
      <c r="L626" s="23"/>
      <c r="M626" s="23"/>
      <c r="N626" s="23"/>
      <c r="O626" s="23"/>
    </row>
    <row r="627" spans="1:15" s="18" customFormat="1" ht="17" thickTop="1" thickBot="1" x14ac:dyDescent="0.25">
      <c r="B627" s="137" t="s">
        <v>10</v>
      </c>
      <c r="C627" s="138">
        <f>SUM(C619:C626)</f>
        <v>969.41011847062396</v>
      </c>
      <c r="D627" s="138">
        <f t="shared" ref="D627:K627" si="70">SUM(D619:D626)</f>
        <v>921.36570807620103</v>
      </c>
      <c r="E627" s="138">
        <f t="shared" si="70"/>
        <v>944.865710856585</v>
      </c>
      <c r="F627" s="138">
        <f t="shared" si="70"/>
        <v>894.78271811281206</v>
      </c>
      <c r="G627" s="138">
        <f t="shared" si="70"/>
        <v>875.02266202102408</v>
      </c>
      <c r="H627" s="138">
        <f t="shared" si="70"/>
        <v>834.67887499566086</v>
      </c>
      <c r="I627" s="138">
        <f t="shared" si="70"/>
        <v>837.24765801279909</v>
      </c>
      <c r="J627" s="138">
        <f t="shared" si="70"/>
        <v>859.50613364185403</v>
      </c>
      <c r="K627" s="138">
        <f t="shared" si="70"/>
        <v>848.33097333284798</v>
      </c>
      <c r="L627" s="23"/>
      <c r="M627" s="23"/>
      <c r="N627" s="23"/>
      <c r="O627" s="23"/>
    </row>
    <row r="628" spans="1:15" s="18" customFormat="1" ht="16" thickTop="1" x14ac:dyDescent="0.2">
      <c r="A628" s="14"/>
      <c r="B628" s="12"/>
      <c r="C628" s="175"/>
      <c r="D628" s="175"/>
      <c r="E628" s="175"/>
      <c r="F628" s="175"/>
      <c r="G628" s="175"/>
      <c r="H628" s="175"/>
      <c r="I628" s="175"/>
      <c r="J628" s="175"/>
      <c r="K628" s="175"/>
      <c r="L628" s="23"/>
      <c r="M628" s="23"/>
      <c r="N628" s="23"/>
      <c r="O628" s="23"/>
    </row>
    <row r="629" spans="1:15" s="14" customFormat="1" x14ac:dyDescent="0.2">
      <c r="B629" s="276" t="s">
        <v>472</v>
      </c>
      <c r="C629" s="175"/>
      <c r="D629" s="175"/>
      <c r="E629" s="175"/>
      <c r="F629" s="175"/>
      <c r="G629" s="175"/>
      <c r="H629" s="175"/>
      <c r="I629" s="175"/>
      <c r="J629" s="175"/>
      <c r="K629" s="175"/>
      <c r="L629" s="38"/>
      <c r="M629" s="38"/>
      <c r="N629" s="38"/>
      <c r="O629" s="38"/>
    </row>
    <row r="630" spans="1:15" s="14" customFormat="1" x14ac:dyDescent="0.2">
      <c r="L630" s="38"/>
      <c r="M630" s="38"/>
      <c r="N630" s="38"/>
      <c r="O630" s="38"/>
    </row>
    <row r="631" spans="1:15" s="14" customFormat="1" x14ac:dyDescent="0.2">
      <c r="A631" s="18"/>
      <c r="B631" s="176"/>
      <c r="C631" s="263">
        <v>2010</v>
      </c>
      <c r="D631" s="263">
        <v>2015</v>
      </c>
      <c r="E631" s="263">
        <v>2020</v>
      </c>
      <c r="F631" s="263">
        <v>2025</v>
      </c>
      <c r="G631" s="263">
        <v>2030</v>
      </c>
      <c r="H631" s="263">
        <v>2035</v>
      </c>
      <c r="I631" s="263">
        <v>2040</v>
      </c>
      <c r="J631" s="263">
        <v>2045</v>
      </c>
      <c r="K631" s="263">
        <v>2050</v>
      </c>
      <c r="L631" s="38"/>
      <c r="M631" s="38"/>
      <c r="N631" s="38"/>
      <c r="O631" s="38"/>
    </row>
    <row r="632" spans="1:15" s="18" customFormat="1" x14ac:dyDescent="0.2">
      <c r="B632" s="165" t="s">
        <v>162</v>
      </c>
      <c r="C632" s="147">
        <f t="shared" ref="C632:I632" si="71">C557</f>
        <v>381.73969229707797</v>
      </c>
      <c r="D632" s="147">
        <f t="shared" si="71"/>
        <v>382.68703245222804</v>
      </c>
      <c r="E632" s="147">
        <f t="shared" si="71"/>
        <v>367.67561925139603</v>
      </c>
      <c r="F632" s="147">
        <f t="shared" si="71"/>
        <v>372.68972854446002</v>
      </c>
      <c r="G632" s="147">
        <f t="shared" si="71"/>
        <v>370.67671497563401</v>
      </c>
      <c r="H632" s="147">
        <f t="shared" si="71"/>
        <v>355.74003705342801</v>
      </c>
      <c r="I632" s="147">
        <f t="shared" si="71"/>
        <v>381.030772689152</v>
      </c>
      <c r="J632" s="147">
        <f>J557</f>
        <v>372.71007125957999</v>
      </c>
      <c r="K632" s="147">
        <f>K557</f>
        <v>343.65202361048699</v>
      </c>
      <c r="L632" s="23"/>
      <c r="M632" s="23"/>
      <c r="N632" s="23"/>
      <c r="O632" s="23"/>
    </row>
    <row r="633" spans="1:15" s="18" customFormat="1" x14ac:dyDescent="0.2">
      <c r="B633" s="172" t="s">
        <v>252</v>
      </c>
      <c r="C633" s="91">
        <f t="shared" ref="C633:K633" si="72">C587</f>
        <v>26.062814194829997</v>
      </c>
      <c r="D633" s="91">
        <f t="shared" si="72"/>
        <v>25.202918064807001</v>
      </c>
      <c r="E633" s="91">
        <f t="shared" si="72"/>
        <v>24.961546925610996</v>
      </c>
      <c r="F633" s="91">
        <f t="shared" si="72"/>
        <v>24.557134449012</v>
      </c>
      <c r="G633" s="91">
        <f t="shared" si="72"/>
        <v>24.800995706068999</v>
      </c>
      <c r="H633" s="91">
        <f t="shared" si="72"/>
        <v>24.427682339394</v>
      </c>
      <c r="I633" s="91">
        <f t="shared" si="72"/>
        <v>23.731585280636001</v>
      </c>
      <c r="J633" s="91">
        <f t="shared" si="72"/>
        <v>23.375136592265001</v>
      </c>
      <c r="K633" s="91">
        <f t="shared" si="72"/>
        <v>22.613608111164002</v>
      </c>
      <c r="L633" s="23"/>
      <c r="M633" s="23"/>
      <c r="N633" s="23"/>
      <c r="O633" s="23"/>
    </row>
    <row r="634" spans="1:15" s="18" customFormat="1" x14ac:dyDescent="0.2">
      <c r="B634" s="165" t="s">
        <v>163</v>
      </c>
      <c r="C634" s="147">
        <f t="shared" ref="C634:K634" si="73">C567</f>
        <v>261.78411560014501</v>
      </c>
      <c r="D634" s="147">
        <f t="shared" si="73"/>
        <v>275.97079604727401</v>
      </c>
      <c r="E634" s="147">
        <f t="shared" si="73"/>
        <v>292.56075011287999</v>
      </c>
      <c r="F634" s="147">
        <f t="shared" si="73"/>
        <v>291.40892573367603</v>
      </c>
      <c r="G634" s="147">
        <f t="shared" si="73"/>
        <v>284.64395618310897</v>
      </c>
      <c r="H634" s="147">
        <f t="shared" si="73"/>
        <v>280.28314808126896</v>
      </c>
      <c r="I634" s="147">
        <f t="shared" si="73"/>
        <v>261.778373926038</v>
      </c>
      <c r="J634" s="147">
        <f t="shared" si="73"/>
        <v>282.77746857837394</v>
      </c>
      <c r="K634" s="147">
        <f t="shared" si="73"/>
        <v>294.86275360517504</v>
      </c>
      <c r="L634" s="23"/>
      <c r="M634" s="23"/>
      <c r="N634" s="23"/>
      <c r="O634" s="23"/>
    </row>
    <row r="635" spans="1:15" s="18" customFormat="1" x14ac:dyDescent="0.2">
      <c r="B635" s="172" t="s">
        <v>270</v>
      </c>
      <c r="C635" s="91">
        <f t="shared" ref="C635:K635" si="74">C577</f>
        <v>297.46499944412903</v>
      </c>
      <c r="D635" s="91">
        <f t="shared" si="74"/>
        <v>235.44499690099099</v>
      </c>
      <c r="E635" s="91">
        <f t="shared" si="74"/>
        <v>257.14964024468895</v>
      </c>
      <c r="F635" s="91">
        <f t="shared" si="74"/>
        <v>204.638757369106</v>
      </c>
      <c r="G635" s="91">
        <f t="shared" si="74"/>
        <v>193.401341158842</v>
      </c>
      <c r="H635" s="91">
        <f t="shared" si="74"/>
        <v>172.72507866304002</v>
      </c>
      <c r="I635" s="91">
        <f t="shared" si="74"/>
        <v>169.20071524582303</v>
      </c>
      <c r="J635" s="91">
        <f t="shared" si="74"/>
        <v>179.137178682578</v>
      </c>
      <c r="K635" s="91">
        <f t="shared" si="74"/>
        <v>185.69624181602001</v>
      </c>
      <c r="L635" s="23"/>
      <c r="M635" s="23"/>
      <c r="N635" s="23"/>
      <c r="O635" s="23"/>
    </row>
    <row r="636" spans="1:15" s="18" customFormat="1" x14ac:dyDescent="0.2">
      <c r="B636" s="165" t="s">
        <v>255</v>
      </c>
      <c r="C636" s="147">
        <f t="shared" ref="C636:K636" si="75">C592</f>
        <v>1.179248467221</v>
      </c>
      <c r="D636" s="147">
        <f t="shared" si="75"/>
        <v>1.0377082571139999</v>
      </c>
      <c r="E636" s="147">
        <f t="shared" si="75"/>
        <v>1.2865183964939999</v>
      </c>
      <c r="F636" s="147">
        <f t="shared" si="75"/>
        <v>0.76766426793700004</v>
      </c>
      <c r="G636" s="147">
        <f t="shared" si="75"/>
        <v>0.77358717624100004</v>
      </c>
      <c r="H636" s="147">
        <f t="shared" si="75"/>
        <v>0.77527649297800005</v>
      </c>
      <c r="I636" s="147">
        <f t="shared" si="75"/>
        <v>0.77696949875099997</v>
      </c>
      <c r="J636" s="147">
        <f t="shared" si="75"/>
        <v>0.77700439966099999</v>
      </c>
      <c r="K636" s="147">
        <f t="shared" si="75"/>
        <v>0.77703930213799999</v>
      </c>
      <c r="L636" s="23"/>
      <c r="M636" s="23"/>
      <c r="N636" s="23"/>
      <c r="O636" s="23"/>
    </row>
    <row r="637" spans="1:15" s="18" customFormat="1" x14ac:dyDescent="0.2">
      <c r="B637" s="172" t="s">
        <v>257</v>
      </c>
      <c r="C637" s="91">
        <f t="shared" ref="C637:K637" si="76">C596</f>
        <v>1.179248467221</v>
      </c>
      <c r="D637" s="91">
        <f t="shared" si="76"/>
        <v>1.022256353787</v>
      </c>
      <c r="E637" s="91">
        <f t="shared" si="76"/>
        <v>1.231635925515</v>
      </c>
      <c r="F637" s="91">
        <f t="shared" si="76"/>
        <v>0.72050774862099998</v>
      </c>
      <c r="G637" s="91">
        <f t="shared" si="76"/>
        <v>0.72606682112900001</v>
      </c>
      <c r="H637" s="91">
        <f t="shared" si="76"/>
        <v>0.72765236555199997</v>
      </c>
      <c r="I637" s="91">
        <f t="shared" si="76"/>
        <v>0.729241372399</v>
      </c>
      <c r="J637" s="91">
        <f t="shared" si="76"/>
        <v>0.729274129396</v>
      </c>
      <c r="K637" s="91">
        <f t="shared" si="76"/>
        <v>0.729306887864</v>
      </c>
      <c r="L637" s="23"/>
      <c r="M637" s="23"/>
      <c r="N637" s="23"/>
      <c r="O637" s="23"/>
    </row>
    <row r="638" spans="1:15" s="18" customFormat="1" x14ac:dyDescent="0.2">
      <c r="B638" s="165" t="s">
        <v>197</v>
      </c>
      <c r="C638" s="147">
        <f t="shared" ref="C638:K638" si="77">C614</f>
        <v>15.566857344000001</v>
      </c>
      <c r="D638" s="147">
        <f t="shared" si="77"/>
        <v>15.855088948805999</v>
      </c>
      <c r="E638" s="147">
        <f t="shared" si="77"/>
        <v>16.375684455847001</v>
      </c>
      <c r="F638" s="147">
        <f t="shared" si="77"/>
        <v>16.742298670186003</v>
      </c>
      <c r="G638" s="147">
        <f t="shared" si="77"/>
        <v>17.123366300844999</v>
      </c>
      <c r="H638" s="147">
        <f t="shared" si="77"/>
        <v>17.487771314722998</v>
      </c>
      <c r="I638" s="147">
        <f t="shared" si="77"/>
        <v>17.808263987716</v>
      </c>
      <c r="J638" s="147">
        <f t="shared" si="77"/>
        <v>18.141935448469003</v>
      </c>
      <c r="K638" s="147">
        <f t="shared" si="77"/>
        <v>18.410483732101</v>
      </c>
      <c r="L638" s="23"/>
      <c r="M638" s="23"/>
      <c r="N638" s="23"/>
      <c r="O638" s="23"/>
    </row>
    <row r="639" spans="1:15" s="18" customFormat="1" x14ac:dyDescent="0.2">
      <c r="B639" s="172" t="s">
        <v>259</v>
      </c>
      <c r="C639" s="132">
        <f t="shared" ref="C639:K639" si="78">C604</f>
        <v>225.97005333599998</v>
      </c>
      <c r="D639" s="132">
        <f t="shared" si="78"/>
        <v>214.05561777304499</v>
      </c>
      <c r="E639" s="132">
        <f t="shared" si="78"/>
        <v>207.42510905669198</v>
      </c>
      <c r="F639" s="132">
        <f t="shared" si="78"/>
        <v>199.64625245776799</v>
      </c>
      <c r="G639" s="132">
        <f t="shared" si="78"/>
        <v>192.45207431977698</v>
      </c>
      <c r="H639" s="132">
        <f t="shared" si="78"/>
        <v>184.496076559226</v>
      </c>
      <c r="I639" s="132">
        <f t="shared" si="78"/>
        <v>177.29373684538001</v>
      </c>
      <c r="J639" s="132">
        <f t="shared" si="78"/>
        <v>170.24121747787399</v>
      </c>
      <c r="K639" s="132">
        <f t="shared" si="78"/>
        <v>163.71564436105999</v>
      </c>
      <c r="L639" s="23"/>
      <c r="M639" s="23"/>
      <c r="N639" s="23"/>
      <c r="O639" s="23"/>
    </row>
    <row r="640" spans="1:15" s="18" customFormat="1" ht="16" thickBot="1" x14ac:dyDescent="0.25">
      <c r="B640" s="165" t="s">
        <v>195</v>
      </c>
      <c r="C640" s="177">
        <f t="shared" ref="C640:K640" si="79">C610</f>
        <v>867.48418737936004</v>
      </c>
      <c r="D640" s="177">
        <f t="shared" si="79"/>
        <v>825.76700956007301</v>
      </c>
      <c r="E640" s="177">
        <f t="shared" si="79"/>
        <v>798.36945970911597</v>
      </c>
      <c r="F640" s="177">
        <f t="shared" si="79"/>
        <v>768.70277831232806</v>
      </c>
      <c r="G640" s="177">
        <f t="shared" si="79"/>
        <v>741.75156631880895</v>
      </c>
      <c r="H640" s="177">
        <f t="shared" si="79"/>
        <v>712.24517475485391</v>
      </c>
      <c r="I640" s="177">
        <f t="shared" si="79"/>
        <v>685.17696767626387</v>
      </c>
      <c r="J640" s="177">
        <f t="shared" si="79"/>
        <v>659.14068232447005</v>
      </c>
      <c r="K640" s="177">
        <f t="shared" si="79"/>
        <v>634.97290943969006</v>
      </c>
      <c r="L640" s="23"/>
      <c r="M640" s="23"/>
      <c r="N640" s="23"/>
      <c r="O640" s="23"/>
    </row>
    <row r="641" spans="2:15" s="18" customFormat="1" ht="17" thickTop="1" thickBot="1" x14ac:dyDescent="0.25">
      <c r="B641" s="137" t="s">
        <v>10</v>
      </c>
      <c r="C641" s="138">
        <f>SUM(C632:C640)</f>
        <v>2078.4312165299843</v>
      </c>
      <c r="D641" s="138">
        <f t="shared" ref="D641:K641" si="80">SUM(D632:D640)</f>
        <v>1977.0434243581249</v>
      </c>
      <c r="E641" s="138">
        <f t="shared" si="80"/>
        <v>1967.0359640782399</v>
      </c>
      <c r="F641" s="138">
        <f t="shared" si="80"/>
        <v>1879.874047553094</v>
      </c>
      <c r="G641" s="138">
        <f t="shared" si="80"/>
        <v>1826.3496689604549</v>
      </c>
      <c r="H641" s="138">
        <f t="shared" si="80"/>
        <v>1748.9078976244639</v>
      </c>
      <c r="I641" s="138">
        <f t="shared" si="80"/>
        <v>1717.5266265221589</v>
      </c>
      <c r="J641" s="138">
        <f t="shared" si="80"/>
        <v>1707.0299688926671</v>
      </c>
      <c r="K641" s="138">
        <f t="shared" si="80"/>
        <v>1665.4300108656989</v>
      </c>
      <c r="L641" s="23"/>
      <c r="M641" s="23"/>
      <c r="N641" s="23"/>
      <c r="O641" s="23"/>
    </row>
    <row r="642" spans="2:15" s="18" customFormat="1" ht="16" thickTop="1" x14ac:dyDescent="0.2">
      <c r="B642" s="13"/>
      <c r="C642" s="186"/>
      <c r="D642" s="14"/>
      <c r="E642" s="14"/>
      <c r="F642" s="14"/>
      <c r="G642" s="14"/>
      <c r="H642" s="14"/>
      <c r="I642" s="14"/>
      <c r="J642" s="14"/>
      <c r="K642" s="14"/>
      <c r="L642" s="23"/>
      <c r="M642" s="23"/>
      <c r="N642" s="23"/>
      <c r="O642" s="23"/>
    </row>
    <row r="643" spans="2:15" s="18" customFormat="1" x14ac:dyDescent="0.2">
      <c r="B643" s="143"/>
      <c r="C643" s="144"/>
      <c r="D643" s="144"/>
      <c r="E643" s="144"/>
      <c r="F643" s="144"/>
      <c r="G643" s="144"/>
      <c r="H643" s="144"/>
      <c r="I643" s="144"/>
      <c r="J643" s="144"/>
      <c r="K643" s="14"/>
      <c r="M643" s="23"/>
      <c r="N643" s="23"/>
      <c r="O643" s="23"/>
    </row>
    <row r="644" spans="2:15" s="18" customFormat="1" x14ac:dyDescent="0.2">
      <c r="B644" s="143"/>
      <c r="C644" s="144"/>
      <c r="D644" s="144"/>
      <c r="E644" s="144"/>
      <c r="F644" s="144"/>
      <c r="G644" s="144"/>
      <c r="H644" s="144"/>
      <c r="I644" s="144"/>
      <c r="J644" s="144"/>
      <c r="M644" s="23"/>
      <c r="N644" s="23"/>
      <c r="O644" s="23"/>
    </row>
    <row r="645" spans="2:15" s="18" customFormat="1" x14ac:dyDescent="0.2">
      <c r="B645" s="143"/>
      <c r="C645" s="144"/>
      <c r="D645" s="144"/>
      <c r="E645" s="144"/>
      <c r="F645" s="144"/>
      <c r="G645" s="144"/>
      <c r="H645" s="144"/>
      <c r="I645" s="144"/>
      <c r="J645" s="144"/>
      <c r="M645" s="23"/>
      <c r="N645" s="23"/>
      <c r="O645" s="23"/>
    </row>
    <row r="646" spans="2:15" s="18" customFormat="1" x14ac:dyDescent="0.2">
      <c r="B646" s="143"/>
      <c r="C646" s="144"/>
      <c r="D646" s="144"/>
      <c r="E646" s="144"/>
      <c r="F646" s="144"/>
      <c r="G646" s="144"/>
      <c r="H646" s="144"/>
      <c r="I646" s="144"/>
      <c r="J646" s="144"/>
      <c r="M646" s="23"/>
      <c r="N646" s="23"/>
      <c r="O646" s="23"/>
    </row>
    <row r="647" spans="2:15" s="18" customFormat="1" x14ac:dyDescent="0.2">
      <c r="B647" s="143"/>
      <c r="C647" s="144"/>
      <c r="D647" s="144"/>
      <c r="E647" s="144"/>
      <c r="F647" s="144"/>
      <c r="G647" s="144"/>
      <c r="H647" s="144"/>
      <c r="I647" s="144"/>
      <c r="J647" s="144"/>
      <c r="M647" s="23"/>
      <c r="N647" s="23"/>
      <c r="O647" s="23"/>
    </row>
    <row r="648" spans="2:15" s="18" customFormat="1" x14ac:dyDescent="0.2">
      <c r="B648" s="143"/>
      <c r="C648" s="144"/>
      <c r="D648" s="144"/>
      <c r="E648" s="144"/>
      <c r="F648" s="144"/>
      <c r="G648" s="144"/>
      <c r="H648" s="144"/>
      <c r="I648" s="144"/>
      <c r="J648" s="144"/>
      <c r="M648" s="23"/>
      <c r="N648" s="23"/>
      <c r="O648" s="23"/>
    </row>
    <row r="649" spans="2:15" s="18" customFormat="1" x14ac:dyDescent="0.2">
      <c r="B649" s="143"/>
      <c r="C649" s="144"/>
      <c r="D649" s="144"/>
      <c r="E649" s="144"/>
      <c r="F649" s="144"/>
      <c r="G649" s="144"/>
      <c r="H649" s="144"/>
      <c r="I649" s="144"/>
      <c r="J649" s="144"/>
      <c r="M649" s="23"/>
      <c r="N649" s="23"/>
      <c r="O649" s="23"/>
    </row>
    <row r="650" spans="2:15" s="18" customFormat="1" x14ac:dyDescent="0.2">
      <c r="B650" s="143"/>
      <c r="C650" s="144"/>
      <c r="D650" s="144"/>
      <c r="E650" s="144"/>
      <c r="F650" s="144"/>
      <c r="G650" s="144"/>
      <c r="H650" s="144"/>
      <c r="I650" s="144"/>
      <c r="J650" s="144"/>
      <c r="M650" s="23"/>
      <c r="N650" s="23"/>
      <c r="O650" s="23"/>
    </row>
    <row r="651" spans="2:15" s="18" customFormat="1" x14ac:dyDescent="0.2">
      <c r="B651" s="143"/>
      <c r="C651" s="144"/>
      <c r="D651" s="144"/>
      <c r="E651" s="144"/>
      <c r="F651" s="144"/>
      <c r="G651" s="144"/>
      <c r="H651" s="144"/>
      <c r="I651" s="144"/>
      <c r="J651" s="144"/>
      <c r="M651" s="23"/>
      <c r="N651" s="23"/>
      <c r="O651" s="23"/>
    </row>
    <row r="652" spans="2:15" s="18" customFormat="1" x14ac:dyDescent="0.2">
      <c r="B652" s="143"/>
      <c r="C652" s="144"/>
      <c r="D652" s="144"/>
      <c r="E652" s="144"/>
      <c r="F652" s="144"/>
      <c r="G652" s="144"/>
      <c r="H652" s="144"/>
      <c r="I652" s="144"/>
      <c r="J652" s="144"/>
      <c r="M652" s="23"/>
      <c r="N652" s="23"/>
      <c r="O652" s="23"/>
    </row>
    <row r="653" spans="2:15" s="18" customFormat="1" x14ac:dyDescent="0.2">
      <c r="B653" s="143"/>
      <c r="C653" s="144"/>
      <c r="D653" s="144"/>
      <c r="E653" s="144"/>
      <c r="F653" s="144"/>
      <c r="G653" s="144"/>
      <c r="H653" s="144"/>
      <c r="I653" s="144"/>
      <c r="J653" s="144"/>
      <c r="M653" s="23"/>
      <c r="N653" s="23"/>
      <c r="O653" s="23"/>
    </row>
    <row r="654" spans="2:15" s="18" customFormat="1" x14ac:dyDescent="0.2">
      <c r="B654" s="143"/>
      <c r="C654" s="144"/>
      <c r="D654" s="144"/>
      <c r="E654" s="144"/>
      <c r="F654" s="144"/>
      <c r="G654" s="144"/>
      <c r="H654" s="144"/>
      <c r="I654" s="144"/>
      <c r="J654" s="144"/>
      <c r="M654" s="23"/>
      <c r="N654" s="23"/>
      <c r="O654" s="23"/>
    </row>
    <row r="655" spans="2:15" s="18" customFormat="1" x14ac:dyDescent="0.2">
      <c r="B655" s="143"/>
      <c r="C655" s="144"/>
      <c r="D655" s="144"/>
      <c r="E655" s="144"/>
      <c r="F655" s="144"/>
      <c r="G655" s="144"/>
      <c r="H655" s="144"/>
      <c r="I655" s="144"/>
      <c r="J655" s="144"/>
      <c r="M655" s="23"/>
      <c r="N655" s="23"/>
      <c r="O655" s="23"/>
    </row>
    <row r="656" spans="2:15" s="18" customFormat="1" x14ac:dyDescent="0.2">
      <c r="B656" s="143"/>
      <c r="C656" s="144"/>
      <c r="D656" s="144"/>
      <c r="E656" s="144"/>
      <c r="F656" s="144"/>
      <c r="G656" s="144"/>
      <c r="H656" s="144"/>
      <c r="I656" s="144"/>
      <c r="J656" s="144"/>
      <c r="M656" s="23"/>
      <c r="N656" s="23"/>
      <c r="O656" s="23"/>
    </row>
    <row r="657" spans="1:15" s="18" customFormat="1" x14ac:dyDescent="0.2">
      <c r="B657" s="143"/>
      <c r="C657" s="144"/>
      <c r="D657" s="144"/>
      <c r="E657" s="144"/>
      <c r="F657" s="144"/>
      <c r="G657" s="144"/>
      <c r="H657" s="144"/>
      <c r="I657" s="144"/>
      <c r="J657" s="144"/>
      <c r="M657" s="23"/>
      <c r="N657" s="23"/>
      <c r="O657" s="23"/>
    </row>
    <row r="658" spans="1:15" s="18" customFormat="1" x14ac:dyDescent="0.2">
      <c r="B658" s="143"/>
      <c r="C658" s="144"/>
      <c r="D658" s="144"/>
      <c r="E658" s="144"/>
      <c r="F658" s="144"/>
      <c r="G658" s="144"/>
      <c r="H658" s="144"/>
      <c r="I658" s="144"/>
      <c r="J658" s="144"/>
      <c r="M658" s="23"/>
      <c r="N658" s="23"/>
      <c r="O658" s="23"/>
    </row>
    <row r="659" spans="1:15" s="18" customFormat="1" x14ac:dyDescent="0.2">
      <c r="B659" s="143"/>
      <c r="C659" s="144"/>
      <c r="D659" s="144"/>
      <c r="E659" s="144"/>
      <c r="F659" s="144"/>
      <c r="G659" s="144"/>
      <c r="H659" s="144"/>
      <c r="I659" s="144"/>
      <c r="J659" s="144"/>
      <c r="M659" s="23"/>
      <c r="N659" s="23"/>
      <c r="O659" s="23"/>
    </row>
    <row r="660" spans="1:15" s="18" customFormat="1" x14ac:dyDescent="0.2">
      <c r="B660" s="143"/>
      <c r="C660" s="144"/>
      <c r="D660" s="144"/>
      <c r="E660" s="144"/>
      <c r="F660" s="144"/>
      <c r="G660" s="144"/>
      <c r="H660" s="144"/>
      <c r="I660" s="144"/>
      <c r="J660" s="144"/>
      <c r="M660" s="23"/>
      <c r="N660" s="23"/>
      <c r="O660" s="23"/>
    </row>
    <row r="661" spans="1:15" s="18" customFormat="1" x14ac:dyDescent="0.2">
      <c r="B661" s="143"/>
      <c r="C661" s="144"/>
      <c r="D661" s="144"/>
      <c r="E661" s="144"/>
      <c r="F661" s="144"/>
      <c r="G661" s="144"/>
      <c r="H661" s="144"/>
      <c r="I661" s="144"/>
      <c r="J661" s="144"/>
      <c r="M661" s="23"/>
      <c r="N661" s="23"/>
      <c r="O661" s="23"/>
    </row>
    <row r="662" spans="1:15" s="18" customFormat="1" x14ac:dyDescent="0.2">
      <c r="B662" s="143"/>
      <c r="C662" s="144"/>
      <c r="D662" s="144"/>
      <c r="E662" s="144"/>
      <c r="F662" s="144"/>
      <c r="G662" s="144"/>
      <c r="H662" s="144"/>
      <c r="I662" s="144"/>
      <c r="J662" s="144"/>
      <c r="M662" s="23"/>
      <c r="N662" s="23"/>
      <c r="O662" s="23"/>
    </row>
    <row r="663" spans="1:15" x14ac:dyDescent="0.2">
      <c r="A663" s="280" t="s">
        <v>515</v>
      </c>
      <c r="B663" s="276" t="s">
        <v>213</v>
      </c>
      <c r="C663" s="26"/>
      <c r="D663" s="26"/>
      <c r="E663" s="26"/>
      <c r="F663" s="26"/>
      <c r="G663" s="26"/>
      <c r="H663" s="26"/>
      <c r="I663" s="26"/>
      <c r="J663" s="26"/>
    </row>
    <row r="664" spans="1:15" x14ac:dyDescent="0.2">
      <c r="A664" s="18"/>
      <c r="B664" s="276" t="s">
        <v>43</v>
      </c>
      <c r="C664" s="26"/>
      <c r="D664" s="26"/>
      <c r="E664" s="26"/>
      <c r="F664" s="26"/>
      <c r="G664" s="26"/>
      <c r="H664" s="26"/>
      <c r="I664" s="26"/>
      <c r="J664" s="26"/>
    </row>
    <row r="665" spans="1:15" x14ac:dyDescent="0.2">
      <c r="A665" s="18"/>
      <c r="C665" s="26"/>
      <c r="D665" s="26"/>
      <c r="E665" s="26"/>
      <c r="F665" s="26"/>
      <c r="G665" s="26"/>
      <c r="H665" s="26"/>
      <c r="I665" s="26"/>
      <c r="J665" s="26"/>
    </row>
    <row r="666" spans="1:15" x14ac:dyDescent="0.2">
      <c r="A666" s="18"/>
      <c r="B666" s="76"/>
      <c r="C666" s="263">
        <v>2010</v>
      </c>
      <c r="D666" s="263">
        <v>2015</v>
      </c>
      <c r="E666" s="263">
        <v>2020</v>
      </c>
      <c r="F666" s="263">
        <v>2025</v>
      </c>
      <c r="G666" s="263">
        <v>2030</v>
      </c>
      <c r="H666" s="263">
        <v>2035</v>
      </c>
      <c r="I666" s="263">
        <v>2040</v>
      </c>
      <c r="J666" s="263">
        <v>2045</v>
      </c>
      <c r="K666" s="263">
        <v>2050</v>
      </c>
    </row>
    <row r="667" spans="1:15" x14ac:dyDescent="0.2">
      <c r="A667" s="18"/>
      <c r="B667" s="71" t="s">
        <v>196</v>
      </c>
      <c r="C667" s="72"/>
      <c r="D667" s="72"/>
      <c r="E667" s="72"/>
      <c r="F667" s="72"/>
      <c r="G667" s="72"/>
      <c r="H667" s="72"/>
      <c r="I667" s="72"/>
      <c r="J667" s="72"/>
      <c r="K667" s="72"/>
    </row>
    <row r="668" spans="1:15" s="18" customFormat="1" x14ac:dyDescent="0.2">
      <c r="B668" s="74" t="s">
        <v>211</v>
      </c>
      <c r="C668" s="79">
        <f t="array" ref="C668">(SUM(($B$1=(C_A08b!$B$5:$B$1004))*('By region'!$M668=(C_A08b!$C$5:$C$1004))*('By region'!$O668=(C_A08b!$D$5:$D$1004))*(C_A08b!E$5:E$1004)))+(SUM(($C$1=(C_A08b!$B$5:$B$1004))*('By region'!$M668=(C_A08b!$C$5:$C$1004))*('By region'!$O668=(C_A08b!$D$5:$D$1004))*(C_A08b!E$5:E$1004)))+(SUM(($D$1=(C_A08b!$B$5:$B$1004))*('By region'!$M668=(C_A08b!$C$5:$C$1004))*('By region'!$O668=(C_A08b!$D$5:$D$1004))*(C_A08b!E$5:E$1004)))+(SUM(($B$1=(C_A08b!$B$5:$B$1004))*('By region'!$M668=(C_A08b!$C$5:$C$1004))*('By region'!$N668=(C_A08b!$D$5:$D$1004))*(C_A08b!E$5:E$1004)))+(SUM(($C$1=(C_A08b!$B$5:$B$1004))*('By region'!$M668=(C_A08b!$C$5:$C$1004))*('By region'!$N668=(C_A08b!$D$5:$D$1004))*(C_A08b!E$5:E$1004)))+(SUM(($D$1=(C_A08b!$B$5:$B$1004))*('By region'!$M668=(C_A08b!$C$5:$C$1004))*('By region'!$N668=(C_A08b!$D$5:$D$1004))*(C_A08b!E$5:E$1004)))</f>
        <v>225.97005333600001</v>
      </c>
      <c r="D668" s="79">
        <f t="array" ref="D668">(SUM(($B$1=(C_A08b!$B$5:$B$1004))*('By region'!$M668=(C_A08b!$C$5:$C$1004))*('By region'!$O668=(C_A08b!$D$5:$D$1004))*(C_A08b!F$5:F$1004)))+(SUM(($C$1=(C_A08b!$B$5:$B$1004))*('By region'!$M668=(C_A08b!$C$5:$C$1004))*('By region'!$O668=(C_A08b!$D$5:$D$1004))*(C_A08b!F$5:F$1004)))+(SUM(($D$1=(C_A08b!$B$5:$B$1004))*('By region'!$M668=(C_A08b!$C$5:$C$1004))*('By region'!$O668=(C_A08b!$D$5:$D$1004))*(C_A08b!F$5:F$1004)))+(SUM(($B$1=(C_A08b!$B$5:$B$1004))*('By region'!$M668=(C_A08b!$C$5:$C$1004))*('By region'!$N668=(C_A08b!$D$5:$D$1004))*(C_A08b!F$5:F$1004)))+(SUM(($C$1=(C_A08b!$B$5:$B$1004))*('By region'!$M668=(C_A08b!$C$5:$C$1004))*('By region'!$N668=(C_A08b!$D$5:$D$1004))*(C_A08b!F$5:F$1004)))+(SUM(($D$1=(C_A08b!$B$5:$B$1004))*('By region'!$M668=(C_A08b!$C$5:$C$1004))*('By region'!$N668=(C_A08b!$D$5:$D$1004))*(C_A08b!F$5:F$1004)))</f>
        <v>214.05561777304499</v>
      </c>
      <c r="E668" s="79">
        <f t="array" ref="E668">(SUM(($B$1=(C_A08b!$B$5:$B$1004))*('By region'!$M668=(C_A08b!$C$5:$C$1004))*('By region'!$O668=(C_A08b!$D$5:$D$1004))*(C_A08b!G$5:G$1004)))+(SUM(($C$1=(C_A08b!$B$5:$B$1004))*('By region'!$M668=(C_A08b!$C$5:$C$1004))*('By region'!$O668=(C_A08b!$D$5:$D$1004))*(C_A08b!G$5:G$1004)))+(SUM(($D$1=(C_A08b!$B$5:$B$1004))*('By region'!$M668=(C_A08b!$C$5:$C$1004))*('By region'!$O668=(C_A08b!$D$5:$D$1004))*(C_A08b!G$5:G$1004)))+(SUM(($B$1=(C_A08b!$B$5:$B$1004))*('By region'!$M668=(C_A08b!$C$5:$C$1004))*('By region'!$N668=(C_A08b!$D$5:$D$1004))*(C_A08b!G$5:G$1004)))+(SUM(($C$1=(C_A08b!$B$5:$B$1004))*('By region'!$M668=(C_A08b!$C$5:$C$1004))*('By region'!$N668=(C_A08b!$D$5:$D$1004))*(C_A08b!G$5:G$1004)))+(SUM(($D$1=(C_A08b!$B$5:$B$1004))*('By region'!$M668=(C_A08b!$C$5:$C$1004))*('By region'!$N668=(C_A08b!$D$5:$D$1004))*(C_A08b!G$5:G$1004)))</f>
        <v>207.42510905669201</v>
      </c>
      <c r="F668" s="79">
        <f t="array" ref="F668">(SUM(($B$1=(C_A08b!$B$5:$B$1004))*('By region'!$M668=(C_A08b!$C$5:$C$1004))*('By region'!$O668=(C_A08b!$D$5:$D$1004))*(C_A08b!H$5:H$1004)))+(SUM(($C$1=(C_A08b!$B$5:$B$1004))*('By region'!$M668=(C_A08b!$C$5:$C$1004))*('By region'!$O668=(C_A08b!$D$5:$D$1004))*(C_A08b!H$5:H$1004)))+(SUM(($D$1=(C_A08b!$B$5:$B$1004))*('By region'!$M668=(C_A08b!$C$5:$C$1004))*('By region'!$O668=(C_A08b!$D$5:$D$1004))*(C_A08b!H$5:H$1004)))+(SUM(($B$1=(C_A08b!$B$5:$B$1004))*('By region'!$M668=(C_A08b!$C$5:$C$1004))*('By region'!$N668=(C_A08b!$D$5:$D$1004))*(C_A08b!H$5:H$1004)))+(SUM(($C$1=(C_A08b!$B$5:$B$1004))*('By region'!$M668=(C_A08b!$C$5:$C$1004))*('By region'!$N668=(C_A08b!$D$5:$D$1004))*(C_A08b!H$5:H$1004)))+(SUM(($D$1=(C_A08b!$B$5:$B$1004))*('By region'!$M668=(C_A08b!$C$5:$C$1004))*('By region'!$N668=(C_A08b!$D$5:$D$1004))*(C_A08b!H$5:H$1004)))</f>
        <v>199.64625245776801</v>
      </c>
      <c r="G668" s="79">
        <f t="array" ref="G668">(SUM(($B$1=(C_A08b!$B$5:$B$1004))*('By region'!$M668=(C_A08b!$C$5:$C$1004))*('By region'!$O668=(C_A08b!$D$5:$D$1004))*(C_A08b!I$5:I$1004)))+(SUM(($C$1=(C_A08b!$B$5:$B$1004))*('By region'!$M668=(C_A08b!$C$5:$C$1004))*('By region'!$O668=(C_A08b!$D$5:$D$1004))*(C_A08b!I$5:I$1004)))+(SUM(($D$1=(C_A08b!$B$5:$B$1004))*('By region'!$M668=(C_A08b!$C$5:$C$1004))*('By region'!$O668=(C_A08b!$D$5:$D$1004))*(C_A08b!I$5:I$1004)))+(SUM(($B$1=(C_A08b!$B$5:$B$1004))*('By region'!$M668=(C_A08b!$C$5:$C$1004))*('By region'!$N668=(C_A08b!$D$5:$D$1004))*(C_A08b!I$5:I$1004)))+(SUM(($C$1=(C_A08b!$B$5:$B$1004))*('By region'!$M668=(C_A08b!$C$5:$C$1004))*('By region'!$N668=(C_A08b!$D$5:$D$1004))*(C_A08b!I$5:I$1004)))+(SUM(($D$1=(C_A08b!$B$5:$B$1004))*('By region'!$M668=(C_A08b!$C$5:$C$1004))*('By region'!$N668=(C_A08b!$D$5:$D$1004))*(C_A08b!I$5:I$1004)))</f>
        <v>192.45207431977701</v>
      </c>
      <c r="H668" s="79">
        <f t="array" ref="H668">(SUM(($B$1=(C_A08b!$B$5:$B$1004))*('By region'!$M668=(C_A08b!$C$5:$C$1004))*('By region'!$O668=(C_A08b!$D$5:$D$1004))*(C_A08b!J$5:J$1004)))+(SUM(($C$1=(C_A08b!$B$5:$B$1004))*('By region'!$M668=(C_A08b!$C$5:$C$1004))*('By region'!$O668=(C_A08b!$D$5:$D$1004))*(C_A08b!J$5:J$1004)))+(SUM(($D$1=(C_A08b!$B$5:$B$1004))*('By region'!$M668=(C_A08b!$C$5:$C$1004))*('By region'!$O668=(C_A08b!$D$5:$D$1004))*(C_A08b!J$5:J$1004)))+(SUM(($B$1=(C_A08b!$B$5:$B$1004))*('By region'!$M668=(C_A08b!$C$5:$C$1004))*('By region'!$N668=(C_A08b!$D$5:$D$1004))*(C_A08b!J$5:J$1004)))+(SUM(($C$1=(C_A08b!$B$5:$B$1004))*('By region'!$M668=(C_A08b!$C$5:$C$1004))*('By region'!$N668=(C_A08b!$D$5:$D$1004))*(C_A08b!J$5:J$1004)))+(SUM(($D$1=(C_A08b!$B$5:$B$1004))*('By region'!$M668=(C_A08b!$C$5:$C$1004))*('By region'!$N668=(C_A08b!$D$5:$D$1004))*(C_A08b!J$5:J$1004)))</f>
        <v>184.49607655922603</v>
      </c>
      <c r="I668" s="79">
        <f t="array" ref="I668">(SUM(($B$1=(C_A08b!$B$5:$B$1004))*('By region'!$M668=(C_A08b!$C$5:$C$1004))*('By region'!$O668=(C_A08b!$D$5:$D$1004))*(C_A08b!K$5:K$1004)))+(SUM(($C$1=(C_A08b!$B$5:$B$1004))*('By region'!$M668=(C_A08b!$C$5:$C$1004))*('By region'!$O668=(C_A08b!$D$5:$D$1004))*(C_A08b!K$5:K$1004)))+(SUM(($D$1=(C_A08b!$B$5:$B$1004))*('By region'!$M668=(C_A08b!$C$5:$C$1004))*('By region'!$O668=(C_A08b!$D$5:$D$1004))*(C_A08b!K$5:K$1004)))+(SUM(($B$1=(C_A08b!$B$5:$B$1004))*('By region'!$M668=(C_A08b!$C$5:$C$1004))*('By region'!$N668=(C_A08b!$D$5:$D$1004))*(C_A08b!K$5:K$1004)))+(SUM(($C$1=(C_A08b!$B$5:$B$1004))*('By region'!$M668=(C_A08b!$C$5:$C$1004))*('By region'!$N668=(C_A08b!$D$5:$D$1004))*(C_A08b!K$5:K$1004)))+(SUM(($D$1=(C_A08b!$B$5:$B$1004))*('By region'!$M668=(C_A08b!$C$5:$C$1004))*('By region'!$N668=(C_A08b!$D$5:$D$1004))*(C_A08b!K$5:K$1004)))</f>
        <v>177.29373684538001</v>
      </c>
      <c r="J668" s="79">
        <f t="array" ref="J668">(SUM(($B$1=(C_A08b!$B$5:$B$1004))*('By region'!$M668=(C_A08b!$C$5:$C$1004))*('By region'!$O668=(C_A08b!$D$5:$D$1004))*(C_A08b!L$5:L$1004)))+(SUM(($C$1=(C_A08b!$B$5:$B$1004))*('By region'!$M668=(C_A08b!$C$5:$C$1004))*('By region'!$O668=(C_A08b!$D$5:$D$1004))*(C_A08b!L$5:L$1004)))+(SUM(($D$1=(C_A08b!$B$5:$B$1004))*('By region'!$M668=(C_A08b!$C$5:$C$1004))*('By region'!$O668=(C_A08b!$D$5:$D$1004))*(C_A08b!L$5:L$1004)))+(SUM(($B$1=(C_A08b!$B$5:$B$1004))*('By region'!$M668=(C_A08b!$C$5:$C$1004))*('By region'!$N668=(C_A08b!$D$5:$D$1004))*(C_A08b!L$5:L$1004)))+(SUM(($C$1=(C_A08b!$B$5:$B$1004))*('By region'!$M668=(C_A08b!$C$5:$C$1004))*('By region'!$N668=(C_A08b!$D$5:$D$1004))*(C_A08b!L$5:L$1004)))+(SUM(($D$1=(C_A08b!$B$5:$B$1004))*('By region'!$M668=(C_A08b!$C$5:$C$1004))*('By region'!$N668=(C_A08b!$D$5:$D$1004))*(C_A08b!L$5:L$1004)))</f>
        <v>170.24121747787399</v>
      </c>
      <c r="K668" s="79">
        <f t="array" ref="K668">(SUM(($B$1=(C_A08b!$B$5:$B$1004))*('By region'!$M668=(C_A08b!$C$5:$C$1004))*('By region'!$O668=(C_A08b!$D$5:$D$1004))*(C_A08b!M$5:M$1004)))+(SUM(($C$1=(C_A08b!$B$5:$B$1004))*('By region'!$M668=(C_A08b!$C$5:$C$1004))*('By region'!$O668=(C_A08b!$D$5:$D$1004))*(C_A08b!M$5:M$1004)))+(SUM(($D$1=(C_A08b!$B$5:$B$1004))*('By region'!$M668=(C_A08b!$C$5:$C$1004))*('By region'!$O668=(C_A08b!$D$5:$D$1004))*(C_A08b!M$5:M$1004)))+(SUM(($B$1=(C_A08b!$B$5:$B$1004))*('By region'!$M668=(C_A08b!$C$5:$C$1004))*('By region'!$N668=(C_A08b!$D$5:$D$1004))*(C_A08b!M$5:M$1004)))+(SUM(($C$1=(C_A08b!$B$5:$B$1004))*('By region'!$M668=(C_A08b!$C$5:$C$1004))*('By region'!$N668=(C_A08b!$D$5:$D$1004))*(C_A08b!M$5:M$1004)))+(SUM(($D$1=(C_A08b!$B$5:$B$1004))*('By region'!$M668=(C_A08b!$C$5:$C$1004))*('By region'!$N668=(C_A08b!$D$5:$D$1004))*(C_A08b!M$5:M$1004)))</f>
        <v>163.71564436106001</v>
      </c>
      <c r="M668" s="296" t="s">
        <v>193</v>
      </c>
      <c r="N668" s="303" t="s">
        <v>205</v>
      </c>
      <c r="O668" s="303" t="s">
        <v>206</v>
      </c>
    </row>
    <row r="669" spans="1:15" s="18" customFormat="1" x14ac:dyDescent="0.2">
      <c r="B669" s="74" t="s">
        <v>464</v>
      </c>
      <c r="C669" s="72">
        <f t="array" ref="C669">(SUM(($B$1=(C_A08b!$B$5:$B$1004))*('By region'!$M669=(C_A08b!$C$5:$C$1004))*('By region'!$O669=(C_A08b!$D$5:$D$1004))*(C_A08b!E$5:E$1004)))+(SUM(($C$1=(C_A08b!$B$5:$B$1004))*('By region'!$M669=(C_A08b!$C$5:$C$1004))*('By region'!$O669=(C_A08b!$D$5:$D$1004))*(C_A08b!E$5:E$1004)))+(SUM(($D$1=(C_A08b!$B$5:$B$1004))*('By region'!$M669=(C_A08b!$C$5:$C$1004))*('By region'!$O669=(C_A08b!$D$5:$D$1004))*(C_A08b!E$5:E$1004)))+(SUM(($B$1=(C_A08b!$B$5:$B$1004))*('By region'!$M669=(C_A08b!$C$5:$C$1004))*('By region'!$N669=(C_A08b!$D$5:$D$1004))*(C_A08b!E$5:E$1004)))+(SUM(($C$1=(C_A08b!$B$5:$B$1004))*('By region'!$M669=(C_A08b!$C$5:$C$1004))*('By region'!$N669=(C_A08b!$D$5:$D$1004))*(C_A08b!E$5:E$1004)))+(SUM(($D$1=(C_A08b!$B$5:$B$1004))*('By region'!$M669=(C_A08b!$C$5:$C$1004))*('By region'!$N669=(C_A08b!$D$5:$D$1004))*(C_A08b!E$5:E$1004)))</f>
        <v>0</v>
      </c>
      <c r="D669" s="72">
        <f t="array" ref="D669">(SUM(($B$1=(C_A08b!$B$5:$B$1004))*('By region'!$M669=(C_A08b!$C$5:$C$1004))*('By region'!$O669=(C_A08b!$D$5:$D$1004))*(C_A08b!F$5:F$1004)))+(SUM(($C$1=(C_A08b!$B$5:$B$1004))*('By region'!$M669=(C_A08b!$C$5:$C$1004))*('By region'!$O669=(C_A08b!$D$5:$D$1004))*(C_A08b!F$5:F$1004)))+(SUM(($D$1=(C_A08b!$B$5:$B$1004))*('By region'!$M669=(C_A08b!$C$5:$C$1004))*('By region'!$O669=(C_A08b!$D$5:$D$1004))*(C_A08b!F$5:F$1004)))+(SUM(($B$1=(C_A08b!$B$5:$B$1004))*('By region'!$M669=(C_A08b!$C$5:$C$1004))*('By region'!$N669=(C_A08b!$D$5:$D$1004))*(C_A08b!F$5:F$1004)))+(SUM(($C$1=(C_A08b!$B$5:$B$1004))*('By region'!$M669=(C_A08b!$C$5:$C$1004))*('By region'!$N669=(C_A08b!$D$5:$D$1004))*(C_A08b!F$5:F$1004)))+(SUM(($D$1=(C_A08b!$B$5:$B$1004))*('By region'!$M669=(C_A08b!$C$5:$C$1004))*('By region'!$N669=(C_A08b!$D$5:$D$1004))*(C_A08b!F$5:F$1004)))</f>
        <v>0</v>
      </c>
      <c r="E669" s="72">
        <f t="array" ref="E669">(SUM(($B$1=(C_A08b!$B$5:$B$1004))*('By region'!$M669=(C_A08b!$C$5:$C$1004))*('By region'!$O669=(C_A08b!$D$5:$D$1004))*(C_A08b!G$5:G$1004)))+(SUM(($C$1=(C_A08b!$B$5:$B$1004))*('By region'!$M669=(C_A08b!$C$5:$C$1004))*('By region'!$O669=(C_A08b!$D$5:$D$1004))*(C_A08b!G$5:G$1004)))+(SUM(($D$1=(C_A08b!$B$5:$B$1004))*('By region'!$M669=(C_A08b!$C$5:$C$1004))*('By region'!$O669=(C_A08b!$D$5:$D$1004))*(C_A08b!G$5:G$1004)))+(SUM(($B$1=(C_A08b!$B$5:$B$1004))*('By region'!$M669=(C_A08b!$C$5:$C$1004))*('By region'!$N669=(C_A08b!$D$5:$D$1004))*(C_A08b!G$5:G$1004)))+(SUM(($C$1=(C_A08b!$B$5:$B$1004))*('By region'!$M669=(C_A08b!$C$5:$C$1004))*('By region'!$N669=(C_A08b!$D$5:$D$1004))*(C_A08b!G$5:G$1004)))+(SUM(($D$1=(C_A08b!$B$5:$B$1004))*('By region'!$M669=(C_A08b!$C$5:$C$1004))*('By region'!$N669=(C_A08b!$D$5:$D$1004))*(C_A08b!G$5:G$1004)))</f>
        <v>0</v>
      </c>
      <c r="F669" s="72">
        <f t="array" ref="F669">(SUM(($B$1=(C_A08b!$B$5:$B$1004))*('By region'!$M669=(C_A08b!$C$5:$C$1004))*('By region'!$O669=(C_A08b!$D$5:$D$1004))*(C_A08b!H$5:H$1004)))+(SUM(($C$1=(C_A08b!$B$5:$B$1004))*('By region'!$M669=(C_A08b!$C$5:$C$1004))*('By region'!$O669=(C_A08b!$D$5:$D$1004))*(C_A08b!H$5:H$1004)))+(SUM(($D$1=(C_A08b!$B$5:$B$1004))*('By region'!$M669=(C_A08b!$C$5:$C$1004))*('By region'!$O669=(C_A08b!$D$5:$D$1004))*(C_A08b!H$5:H$1004)))+(SUM(($B$1=(C_A08b!$B$5:$B$1004))*('By region'!$M669=(C_A08b!$C$5:$C$1004))*('By region'!$N669=(C_A08b!$D$5:$D$1004))*(C_A08b!H$5:H$1004)))+(SUM(($C$1=(C_A08b!$B$5:$B$1004))*('By region'!$M669=(C_A08b!$C$5:$C$1004))*('By region'!$N669=(C_A08b!$D$5:$D$1004))*(C_A08b!H$5:H$1004)))+(SUM(($D$1=(C_A08b!$B$5:$B$1004))*('By region'!$M669=(C_A08b!$C$5:$C$1004))*('By region'!$N669=(C_A08b!$D$5:$D$1004))*(C_A08b!H$5:H$1004)))</f>
        <v>0</v>
      </c>
      <c r="G669" s="72">
        <f t="array" ref="G669">(SUM(($B$1=(C_A08b!$B$5:$B$1004))*('By region'!$M669=(C_A08b!$C$5:$C$1004))*('By region'!$O669=(C_A08b!$D$5:$D$1004))*(C_A08b!I$5:I$1004)))+(SUM(($C$1=(C_A08b!$B$5:$B$1004))*('By region'!$M669=(C_A08b!$C$5:$C$1004))*('By region'!$O669=(C_A08b!$D$5:$D$1004))*(C_A08b!I$5:I$1004)))+(SUM(($D$1=(C_A08b!$B$5:$B$1004))*('By region'!$M669=(C_A08b!$C$5:$C$1004))*('By region'!$O669=(C_A08b!$D$5:$D$1004))*(C_A08b!I$5:I$1004)))+(SUM(($B$1=(C_A08b!$B$5:$B$1004))*('By region'!$M669=(C_A08b!$C$5:$C$1004))*('By region'!$N669=(C_A08b!$D$5:$D$1004))*(C_A08b!I$5:I$1004)))+(SUM(($C$1=(C_A08b!$B$5:$B$1004))*('By region'!$M669=(C_A08b!$C$5:$C$1004))*('By region'!$N669=(C_A08b!$D$5:$D$1004))*(C_A08b!I$5:I$1004)))+(SUM(($D$1=(C_A08b!$B$5:$B$1004))*('By region'!$M669=(C_A08b!$C$5:$C$1004))*('By region'!$N669=(C_A08b!$D$5:$D$1004))*(C_A08b!I$5:I$1004)))</f>
        <v>0</v>
      </c>
      <c r="H669" s="72">
        <f t="array" ref="H669">(SUM(($B$1=(C_A08b!$B$5:$B$1004))*('By region'!$M669=(C_A08b!$C$5:$C$1004))*('By region'!$O669=(C_A08b!$D$5:$D$1004))*(C_A08b!J$5:J$1004)))+(SUM(($C$1=(C_A08b!$B$5:$B$1004))*('By region'!$M669=(C_A08b!$C$5:$C$1004))*('By region'!$O669=(C_A08b!$D$5:$D$1004))*(C_A08b!J$5:J$1004)))+(SUM(($D$1=(C_A08b!$B$5:$B$1004))*('By region'!$M669=(C_A08b!$C$5:$C$1004))*('By region'!$O669=(C_A08b!$D$5:$D$1004))*(C_A08b!J$5:J$1004)))+(SUM(($B$1=(C_A08b!$B$5:$B$1004))*('By region'!$M669=(C_A08b!$C$5:$C$1004))*('By region'!$N669=(C_A08b!$D$5:$D$1004))*(C_A08b!J$5:J$1004)))+(SUM(($C$1=(C_A08b!$B$5:$B$1004))*('By region'!$M669=(C_A08b!$C$5:$C$1004))*('By region'!$N669=(C_A08b!$D$5:$D$1004))*(C_A08b!J$5:J$1004)))+(SUM(($D$1=(C_A08b!$B$5:$B$1004))*('By region'!$M669=(C_A08b!$C$5:$C$1004))*('By region'!$N669=(C_A08b!$D$5:$D$1004))*(C_A08b!J$5:J$1004)))</f>
        <v>0</v>
      </c>
      <c r="I669" s="72">
        <f t="array" ref="I669">(SUM(($B$1=(C_A08b!$B$5:$B$1004))*('By region'!$M669=(C_A08b!$C$5:$C$1004))*('By region'!$O669=(C_A08b!$D$5:$D$1004))*(C_A08b!K$5:K$1004)))+(SUM(($C$1=(C_A08b!$B$5:$B$1004))*('By region'!$M669=(C_A08b!$C$5:$C$1004))*('By region'!$O669=(C_A08b!$D$5:$D$1004))*(C_A08b!K$5:K$1004)))+(SUM(($D$1=(C_A08b!$B$5:$B$1004))*('By region'!$M669=(C_A08b!$C$5:$C$1004))*('By region'!$O669=(C_A08b!$D$5:$D$1004))*(C_A08b!K$5:K$1004)))+(SUM(($B$1=(C_A08b!$B$5:$B$1004))*('By region'!$M669=(C_A08b!$C$5:$C$1004))*('By region'!$N669=(C_A08b!$D$5:$D$1004))*(C_A08b!K$5:K$1004)))+(SUM(($C$1=(C_A08b!$B$5:$B$1004))*('By region'!$M669=(C_A08b!$C$5:$C$1004))*('By region'!$N669=(C_A08b!$D$5:$D$1004))*(C_A08b!K$5:K$1004)))+(SUM(($D$1=(C_A08b!$B$5:$B$1004))*('By region'!$M669=(C_A08b!$C$5:$C$1004))*('By region'!$N669=(C_A08b!$D$5:$D$1004))*(C_A08b!K$5:K$1004)))</f>
        <v>0</v>
      </c>
      <c r="J669" s="72">
        <f t="array" ref="J669">(SUM(($B$1=(C_A08b!$B$5:$B$1004))*('By region'!$M669=(C_A08b!$C$5:$C$1004))*('By region'!$O669=(C_A08b!$D$5:$D$1004))*(C_A08b!L$5:L$1004)))+(SUM(($C$1=(C_A08b!$B$5:$B$1004))*('By region'!$M669=(C_A08b!$C$5:$C$1004))*('By region'!$O669=(C_A08b!$D$5:$D$1004))*(C_A08b!L$5:L$1004)))+(SUM(($D$1=(C_A08b!$B$5:$B$1004))*('By region'!$M669=(C_A08b!$C$5:$C$1004))*('By region'!$O669=(C_A08b!$D$5:$D$1004))*(C_A08b!L$5:L$1004)))+(SUM(($B$1=(C_A08b!$B$5:$B$1004))*('By region'!$M669=(C_A08b!$C$5:$C$1004))*('By region'!$N669=(C_A08b!$D$5:$D$1004))*(C_A08b!L$5:L$1004)))+(SUM(($C$1=(C_A08b!$B$5:$B$1004))*('By region'!$M669=(C_A08b!$C$5:$C$1004))*('By region'!$N669=(C_A08b!$D$5:$D$1004))*(C_A08b!L$5:L$1004)))+(SUM(($D$1=(C_A08b!$B$5:$B$1004))*('By region'!$M669=(C_A08b!$C$5:$C$1004))*('By region'!$N669=(C_A08b!$D$5:$D$1004))*(C_A08b!L$5:L$1004)))</f>
        <v>0</v>
      </c>
      <c r="K669" s="72">
        <f t="array" ref="K669">(SUM(($B$1=(C_A08b!$B$5:$B$1004))*('By region'!$M669=(C_A08b!$C$5:$C$1004))*('By region'!$O669=(C_A08b!$D$5:$D$1004))*(C_A08b!M$5:M$1004)))+(SUM(($C$1=(C_A08b!$B$5:$B$1004))*('By region'!$M669=(C_A08b!$C$5:$C$1004))*('By region'!$O669=(C_A08b!$D$5:$D$1004))*(C_A08b!M$5:M$1004)))+(SUM(($D$1=(C_A08b!$B$5:$B$1004))*('By region'!$M669=(C_A08b!$C$5:$C$1004))*('By region'!$O669=(C_A08b!$D$5:$D$1004))*(C_A08b!M$5:M$1004)))+(SUM(($B$1=(C_A08b!$B$5:$B$1004))*('By region'!$M669=(C_A08b!$C$5:$C$1004))*('By region'!$N669=(C_A08b!$D$5:$D$1004))*(C_A08b!M$5:M$1004)))+(SUM(($C$1=(C_A08b!$B$5:$B$1004))*('By region'!$M669=(C_A08b!$C$5:$C$1004))*('By region'!$N669=(C_A08b!$D$5:$D$1004))*(C_A08b!M$5:M$1004)))+(SUM(($D$1=(C_A08b!$B$5:$B$1004))*('By region'!$M669=(C_A08b!$C$5:$C$1004))*('By region'!$N669=(C_A08b!$D$5:$D$1004))*(C_A08b!M$5:M$1004)))</f>
        <v>0</v>
      </c>
      <c r="M669" s="296" t="s">
        <v>193</v>
      </c>
      <c r="N669" s="303" t="s">
        <v>367</v>
      </c>
      <c r="O669" s="303"/>
    </row>
    <row r="670" spans="1:15" x14ac:dyDescent="0.2">
      <c r="A670" s="18"/>
      <c r="B670" s="71" t="s">
        <v>195</v>
      </c>
      <c r="C670" s="72"/>
      <c r="D670" s="72"/>
      <c r="E670" s="72"/>
      <c r="F670" s="72"/>
      <c r="G670" s="72"/>
      <c r="H670" s="72"/>
      <c r="I670" s="72"/>
      <c r="J670" s="72"/>
      <c r="K670" s="72"/>
      <c r="M670" s="296"/>
      <c r="N670" s="296"/>
      <c r="O670" s="296"/>
    </row>
    <row r="671" spans="1:15" s="18" customFormat="1" x14ac:dyDescent="0.2">
      <c r="B671" s="74" t="s">
        <v>204</v>
      </c>
      <c r="C671" s="79">
        <f t="array" ref="C671">(SUM(($B$1=(C_A08b!$B$5:$B$1004))*('By region'!$M671=(C_A08b!$C$5:$C$1004))*('By region'!$O671=(C_A08b!$D$5:$D$1004))*(C_A08b!E$5:E$1004)))+(SUM(($C$1=(C_A08b!$B$5:$B$1004))*('By region'!$M671=(C_A08b!$C$5:$C$1004))*('By region'!$O671=(C_A08b!$D$5:$D$1004))*(C_A08b!E$5:E$1004)))+(SUM(($D$1=(C_A08b!$B$5:$B$1004))*('By region'!$M671=(C_A08b!$C$5:$C$1004))*('By region'!$O671=(C_A08b!$D$5:$D$1004))*(C_A08b!E$5:E$1004)))+(SUM(($B$1=(C_A08b!$B$5:$B$1004))*('By region'!$M671=(C_A08b!$C$5:$C$1004))*('By region'!$N671=(C_A08b!$D$5:$D$1004))*(C_A08b!E$5:E$1004)))+(SUM(($C$1=(C_A08b!$B$5:$B$1004))*('By region'!$M671=(C_A08b!$C$5:$C$1004))*('By region'!$N671=(C_A08b!$D$5:$D$1004))*(C_A08b!E$5:E$1004)))+(SUM(($D$1=(C_A08b!$B$5:$B$1004))*('By region'!$M671=(C_A08b!$C$5:$C$1004))*('By region'!$N671=(C_A08b!$D$5:$D$1004))*(C_A08b!E$5:E$1004)))</f>
        <v>95.463106709987002</v>
      </c>
      <c r="D671" s="79">
        <f t="array" ref="D671">(SUM(($B$1=(C_A08b!$B$5:$B$1004))*('By region'!$M671=(C_A08b!$C$5:$C$1004))*('By region'!$O671=(C_A08b!$D$5:$D$1004))*(C_A08b!F$5:F$1004)))+(SUM(($C$1=(C_A08b!$B$5:$B$1004))*('By region'!$M671=(C_A08b!$C$5:$C$1004))*('By region'!$O671=(C_A08b!$D$5:$D$1004))*(C_A08b!F$5:F$1004)))+(SUM(($D$1=(C_A08b!$B$5:$B$1004))*('By region'!$M671=(C_A08b!$C$5:$C$1004))*('By region'!$O671=(C_A08b!$D$5:$D$1004))*(C_A08b!F$5:F$1004)))+(SUM(($B$1=(C_A08b!$B$5:$B$1004))*('By region'!$M671=(C_A08b!$C$5:$C$1004))*('By region'!$N671=(C_A08b!$D$5:$D$1004))*(C_A08b!F$5:F$1004)))+(SUM(($C$1=(C_A08b!$B$5:$B$1004))*('By region'!$M671=(C_A08b!$C$5:$C$1004))*('By region'!$N671=(C_A08b!$D$5:$D$1004))*(C_A08b!F$5:F$1004)))+(SUM(($D$1=(C_A08b!$B$5:$B$1004))*('By region'!$M671=(C_A08b!$C$5:$C$1004))*('By region'!$N671=(C_A08b!$D$5:$D$1004))*(C_A08b!F$5:F$1004)))</f>
        <v>91.675735847558002</v>
      </c>
      <c r="E671" s="79">
        <f t="array" ref="E671">(SUM(($B$1=(C_A08b!$B$5:$B$1004))*('By region'!$M671=(C_A08b!$C$5:$C$1004))*('By region'!$O671=(C_A08b!$D$5:$D$1004))*(C_A08b!G$5:G$1004)))+(SUM(($C$1=(C_A08b!$B$5:$B$1004))*('By region'!$M671=(C_A08b!$C$5:$C$1004))*('By region'!$O671=(C_A08b!$D$5:$D$1004))*(C_A08b!G$5:G$1004)))+(SUM(($D$1=(C_A08b!$B$5:$B$1004))*('By region'!$M671=(C_A08b!$C$5:$C$1004))*('By region'!$O671=(C_A08b!$D$5:$D$1004))*(C_A08b!G$5:G$1004)))+(SUM(($B$1=(C_A08b!$B$5:$B$1004))*('By region'!$M671=(C_A08b!$C$5:$C$1004))*('By region'!$N671=(C_A08b!$D$5:$D$1004))*(C_A08b!G$5:G$1004)))+(SUM(($C$1=(C_A08b!$B$5:$B$1004))*('By region'!$M671=(C_A08b!$C$5:$C$1004))*('By region'!$N671=(C_A08b!$D$5:$D$1004))*(C_A08b!G$5:G$1004)))+(SUM(($D$1=(C_A08b!$B$5:$B$1004))*('By region'!$M671=(C_A08b!$C$5:$C$1004))*('By region'!$N671=(C_A08b!$D$5:$D$1004))*(C_A08b!G$5:G$1004)))</f>
        <v>69.869514654376005</v>
      </c>
      <c r="F671" s="79">
        <f t="array" ref="F671">(SUM(($B$1=(C_A08b!$B$5:$B$1004))*('By region'!$M671=(C_A08b!$C$5:$C$1004))*('By region'!$O671=(C_A08b!$D$5:$D$1004))*(C_A08b!H$5:H$1004)))+(SUM(($C$1=(C_A08b!$B$5:$B$1004))*('By region'!$M671=(C_A08b!$C$5:$C$1004))*('By region'!$O671=(C_A08b!$D$5:$D$1004))*(C_A08b!H$5:H$1004)))+(SUM(($D$1=(C_A08b!$B$5:$B$1004))*('By region'!$M671=(C_A08b!$C$5:$C$1004))*('By region'!$O671=(C_A08b!$D$5:$D$1004))*(C_A08b!H$5:H$1004)))+(SUM(($B$1=(C_A08b!$B$5:$B$1004))*('By region'!$M671=(C_A08b!$C$5:$C$1004))*('By region'!$N671=(C_A08b!$D$5:$D$1004))*(C_A08b!H$5:H$1004)))+(SUM(($C$1=(C_A08b!$B$5:$B$1004))*('By region'!$M671=(C_A08b!$C$5:$C$1004))*('By region'!$N671=(C_A08b!$D$5:$D$1004))*(C_A08b!H$5:H$1004)))+(SUM(($D$1=(C_A08b!$B$5:$B$1004))*('By region'!$M671=(C_A08b!$C$5:$C$1004))*('By region'!$N671=(C_A08b!$D$5:$D$1004))*(C_A08b!H$5:H$1004)))</f>
        <v>49.014625091070002</v>
      </c>
      <c r="G671" s="79">
        <f t="array" ref="G671">(SUM(($B$1=(C_A08b!$B$5:$B$1004))*('By region'!$M671=(C_A08b!$C$5:$C$1004))*('By region'!$O671=(C_A08b!$D$5:$D$1004))*(C_A08b!I$5:I$1004)))+(SUM(($C$1=(C_A08b!$B$5:$B$1004))*('By region'!$M671=(C_A08b!$C$5:$C$1004))*('By region'!$O671=(C_A08b!$D$5:$D$1004))*(C_A08b!I$5:I$1004)))+(SUM(($D$1=(C_A08b!$B$5:$B$1004))*('By region'!$M671=(C_A08b!$C$5:$C$1004))*('By region'!$O671=(C_A08b!$D$5:$D$1004))*(C_A08b!I$5:I$1004)))+(SUM(($B$1=(C_A08b!$B$5:$B$1004))*('By region'!$M671=(C_A08b!$C$5:$C$1004))*('By region'!$N671=(C_A08b!$D$5:$D$1004))*(C_A08b!I$5:I$1004)))+(SUM(($C$1=(C_A08b!$B$5:$B$1004))*('By region'!$M671=(C_A08b!$C$5:$C$1004))*('By region'!$N671=(C_A08b!$D$5:$D$1004))*(C_A08b!I$5:I$1004)))+(SUM(($D$1=(C_A08b!$B$5:$B$1004))*('By region'!$M671=(C_A08b!$C$5:$C$1004))*('By region'!$N671=(C_A08b!$D$5:$D$1004))*(C_A08b!I$5:I$1004)))</f>
        <v>38.431799284291003</v>
      </c>
      <c r="H671" s="79">
        <f t="array" ref="H671">(SUM(($B$1=(C_A08b!$B$5:$B$1004))*('By region'!$M671=(C_A08b!$C$5:$C$1004))*('By region'!$O671=(C_A08b!$D$5:$D$1004))*(C_A08b!J$5:J$1004)))+(SUM(($C$1=(C_A08b!$B$5:$B$1004))*('By region'!$M671=(C_A08b!$C$5:$C$1004))*('By region'!$O671=(C_A08b!$D$5:$D$1004))*(C_A08b!J$5:J$1004)))+(SUM(($D$1=(C_A08b!$B$5:$B$1004))*('By region'!$M671=(C_A08b!$C$5:$C$1004))*('By region'!$O671=(C_A08b!$D$5:$D$1004))*(C_A08b!J$5:J$1004)))+(SUM(($B$1=(C_A08b!$B$5:$B$1004))*('By region'!$M671=(C_A08b!$C$5:$C$1004))*('By region'!$N671=(C_A08b!$D$5:$D$1004))*(C_A08b!J$5:J$1004)))+(SUM(($C$1=(C_A08b!$B$5:$B$1004))*('By region'!$M671=(C_A08b!$C$5:$C$1004))*('By region'!$N671=(C_A08b!$D$5:$D$1004))*(C_A08b!J$5:J$1004)))+(SUM(($D$1=(C_A08b!$B$5:$B$1004))*('By region'!$M671=(C_A08b!$C$5:$C$1004))*('By region'!$N671=(C_A08b!$D$5:$D$1004))*(C_A08b!J$5:J$1004)))</f>
        <v>28.373178878196999</v>
      </c>
      <c r="I671" s="79">
        <f t="array" ref="I671">(SUM(($B$1=(C_A08b!$B$5:$B$1004))*('By region'!$M671=(C_A08b!$C$5:$C$1004))*('By region'!$O671=(C_A08b!$D$5:$D$1004))*(C_A08b!K$5:K$1004)))+(SUM(($C$1=(C_A08b!$B$5:$B$1004))*('By region'!$M671=(C_A08b!$C$5:$C$1004))*('By region'!$O671=(C_A08b!$D$5:$D$1004))*(C_A08b!K$5:K$1004)))+(SUM(($D$1=(C_A08b!$B$5:$B$1004))*('By region'!$M671=(C_A08b!$C$5:$C$1004))*('By region'!$O671=(C_A08b!$D$5:$D$1004))*(C_A08b!K$5:K$1004)))+(SUM(($B$1=(C_A08b!$B$5:$B$1004))*('By region'!$M671=(C_A08b!$C$5:$C$1004))*('By region'!$N671=(C_A08b!$D$5:$D$1004))*(C_A08b!K$5:K$1004)))+(SUM(($C$1=(C_A08b!$B$5:$B$1004))*('By region'!$M671=(C_A08b!$C$5:$C$1004))*('By region'!$N671=(C_A08b!$D$5:$D$1004))*(C_A08b!K$5:K$1004)))+(SUM(($D$1=(C_A08b!$B$5:$B$1004))*('By region'!$M671=(C_A08b!$C$5:$C$1004))*('By region'!$N671=(C_A08b!$D$5:$D$1004))*(C_A08b!K$5:K$1004)))</f>
        <v>21.989564929742002</v>
      </c>
      <c r="J671" s="79">
        <f t="array" ref="J671">(SUM(($B$1=(C_A08b!$B$5:$B$1004))*('By region'!$M671=(C_A08b!$C$5:$C$1004))*('By region'!$O671=(C_A08b!$D$5:$D$1004))*(C_A08b!L$5:L$1004)))+(SUM(($C$1=(C_A08b!$B$5:$B$1004))*('By region'!$M671=(C_A08b!$C$5:$C$1004))*('By region'!$O671=(C_A08b!$D$5:$D$1004))*(C_A08b!L$5:L$1004)))+(SUM(($D$1=(C_A08b!$B$5:$B$1004))*('By region'!$M671=(C_A08b!$C$5:$C$1004))*('By region'!$O671=(C_A08b!$D$5:$D$1004))*(C_A08b!L$5:L$1004)))+(SUM(($B$1=(C_A08b!$B$5:$B$1004))*('By region'!$M671=(C_A08b!$C$5:$C$1004))*('By region'!$N671=(C_A08b!$D$5:$D$1004))*(C_A08b!L$5:L$1004)))+(SUM(($C$1=(C_A08b!$B$5:$B$1004))*('By region'!$M671=(C_A08b!$C$5:$C$1004))*('By region'!$N671=(C_A08b!$D$5:$D$1004))*(C_A08b!L$5:L$1004)))+(SUM(($D$1=(C_A08b!$B$5:$B$1004))*('By region'!$M671=(C_A08b!$C$5:$C$1004))*('By region'!$N671=(C_A08b!$D$5:$D$1004))*(C_A08b!L$5:L$1004)))</f>
        <v>16.110773135735002</v>
      </c>
      <c r="K671" s="79">
        <f t="array" ref="K671">(SUM(($B$1=(C_A08b!$B$5:$B$1004))*('By region'!$M671=(C_A08b!$C$5:$C$1004))*('By region'!$O671=(C_A08b!$D$5:$D$1004))*(C_A08b!M$5:M$1004)))+(SUM(($C$1=(C_A08b!$B$5:$B$1004))*('By region'!$M671=(C_A08b!$C$5:$C$1004))*('By region'!$O671=(C_A08b!$D$5:$D$1004))*(C_A08b!M$5:M$1004)))+(SUM(($D$1=(C_A08b!$B$5:$B$1004))*('By region'!$M671=(C_A08b!$C$5:$C$1004))*('By region'!$O671=(C_A08b!$D$5:$D$1004))*(C_A08b!M$5:M$1004)))+(SUM(($B$1=(C_A08b!$B$5:$B$1004))*('By region'!$M671=(C_A08b!$C$5:$C$1004))*('By region'!$N671=(C_A08b!$D$5:$D$1004))*(C_A08b!M$5:M$1004)))+(SUM(($C$1=(C_A08b!$B$5:$B$1004))*('By region'!$M671=(C_A08b!$C$5:$C$1004))*('By region'!$N671=(C_A08b!$D$5:$D$1004))*(C_A08b!M$5:M$1004)))+(SUM(($D$1=(C_A08b!$B$5:$B$1004))*('By region'!$M671=(C_A08b!$C$5:$C$1004))*('By region'!$N671=(C_A08b!$D$5:$D$1004))*(C_A08b!M$5:M$1004)))</f>
        <v>10.565352528179</v>
      </c>
      <c r="M671" s="296" t="s">
        <v>194</v>
      </c>
      <c r="N671" s="296" t="s">
        <v>200</v>
      </c>
      <c r="O671" s="296" t="s">
        <v>202</v>
      </c>
    </row>
    <row r="672" spans="1:15" x14ac:dyDescent="0.2">
      <c r="A672" s="18"/>
      <c r="B672" s="75" t="s">
        <v>210</v>
      </c>
      <c r="C672" s="72">
        <f t="array" ref="C672">(SUM(($B$1=(C_A08b!$B$5:$B$1004))*('By region'!$M672=(C_A08b!$C$5:$C$1004))*('By region'!$O672=(C_A08b!$D$5:$D$1004))*(C_A08b!E$5:E$1004)))+(SUM(($C$1=(C_A08b!$B$5:$B$1004))*('By region'!$M672=(C_A08b!$C$5:$C$1004))*('By region'!$O672=(C_A08b!$D$5:$D$1004))*(C_A08b!E$5:E$1004)))+(SUM(($D$1=(C_A08b!$B$5:$B$1004))*('By region'!$M672=(C_A08b!$C$5:$C$1004))*('By region'!$O672=(C_A08b!$D$5:$D$1004))*(C_A08b!E$5:E$1004)))+(SUM(($B$1=(C_A08b!$B$5:$B$1004))*('By region'!$M672=(C_A08b!$C$5:$C$1004))*('By region'!$N672=(C_A08b!$D$5:$D$1004))*(C_A08b!E$5:E$1004)))+(SUM(($C$1=(C_A08b!$B$5:$B$1004))*('By region'!$M672=(C_A08b!$C$5:$C$1004))*('By region'!$N672=(C_A08b!$D$5:$D$1004))*(C_A08b!E$5:E$1004)))+(SUM(($D$1=(C_A08b!$B$5:$B$1004))*('By region'!$M672=(C_A08b!$C$5:$C$1004))*('By region'!$N672=(C_A08b!$D$5:$D$1004))*(C_A08b!E$5:E$1004)))</f>
        <v>772.02108066937296</v>
      </c>
      <c r="D672" s="72">
        <f t="array" ref="D672">(SUM(($B$1=(C_A08b!$B$5:$B$1004))*('By region'!$M672=(C_A08b!$C$5:$C$1004))*('By region'!$O672=(C_A08b!$D$5:$D$1004))*(C_A08b!F$5:F$1004)))+(SUM(($C$1=(C_A08b!$B$5:$B$1004))*('By region'!$M672=(C_A08b!$C$5:$C$1004))*('By region'!$O672=(C_A08b!$D$5:$D$1004))*(C_A08b!F$5:F$1004)))+(SUM(($D$1=(C_A08b!$B$5:$B$1004))*('By region'!$M672=(C_A08b!$C$5:$C$1004))*('By region'!$O672=(C_A08b!$D$5:$D$1004))*(C_A08b!F$5:F$1004)))+(SUM(($B$1=(C_A08b!$B$5:$B$1004))*('By region'!$M672=(C_A08b!$C$5:$C$1004))*('By region'!$N672=(C_A08b!$D$5:$D$1004))*(C_A08b!F$5:F$1004)))+(SUM(($C$1=(C_A08b!$B$5:$B$1004))*('By region'!$M672=(C_A08b!$C$5:$C$1004))*('By region'!$N672=(C_A08b!$D$5:$D$1004))*(C_A08b!F$5:F$1004)))+(SUM(($D$1=(C_A08b!$B$5:$B$1004))*('By region'!$M672=(C_A08b!$C$5:$C$1004))*('By region'!$N672=(C_A08b!$D$5:$D$1004))*(C_A08b!F$5:F$1004)))</f>
        <v>734.09127371251395</v>
      </c>
      <c r="E672" s="72">
        <f t="array" ref="E672">(SUM(($B$1=(C_A08b!$B$5:$B$1004))*('By region'!$M672=(C_A08b!$C$5:$C$1004))*('By region'!$O672=(C_A08b!$D$5:$D$1004))*(C_A08b!G$5:G$1004)))+(SUM(($C$1=(C_A08b!$B$5:$B$1004))*('By region'!$M672=(C_A08b!$C$5:$C$1004))*('By region'!$O672=(C_A08b!$D$5:$D$1004))*(C_A08b!G$5:G$1004)))+(SUM(($D$1=(C_A08b!$B$5:$B$1004))*('By region'!$M672=(C_A08b!$C$5:$C$1004))*('By region'!$O672=(C_A08b!$D$5:$D$1004))*(C_A08b!G$5:G$1004)))+(SUM(($B$1=(C_A08b!$B$5:$B$1004))*('By region'!$M672=(C_A08b!$C$5:$C$1004))*('By region'!$N672=(C_A08b!$D$5:$D$1004))*(C_A08b!G$5:G$1004)))+(SUM(($C$1=(C_A08b!$B$5:$B$1004))*('By region'!$M672=(C_A08b!$C$5:$C$1004))*('By region'!$N672=(C_A08b!$D$5:$D$1004))*(C_A08b!G$5:G$1004)))+(SUM(($D$1=(C_A08b!$B$5:$B$1004))*('By region'!$M672=(C_A08b!$C$5:$C$1004))*('By region'!$N672=(C_A08b!$D$5:$D$1004))*(C_A08b!G$5:G$1004)))</f>
        <v>728.00649963973797</v>
      </c>
      <c r="F672" s="72">
        <f t="array" ref="F672">(SUM(($B$1=(C_A08b!$B$5:$B$1004))*('By region'!$M672=(C_A08b!$C$5:$C$1004))*('By region'!$O672=(C_A08b!$D$5:$D$1004))*(C_A08b!H$5:H$1004)))+(SUM(($C$1=(C_A08b!$B$5:$B$1004))*('By region'!$M672=(C_A08b!$C$5:$C$1004))*('By region'!$O672=(C_A08b!$D$5:$D$1004))*(C_A08b!H$5:H$1004)))+(SUM(($D$1=(C_A08b!$B$5:$B$1004))*('By region'!$M672=(C_A08b!$C$5:$C$1004))*('By region'!$O672=(C_A08b!$D$5:$D$1004))*(C_A08b!H$5:H$1004)))+(SUM(($B$1=(C_A08b!$B$5:$B$1004))*('By region'!$M672=(C_A08b!$C$5:$C$1004))*('By region'!$N672=(C_A08b!$D$5:$D$1004))*(C_A08b!H$5:H$1004)))+(SUM(($C$1=(C_A08b!$B$5:$B$1004))*('By region'!$M672=(C_A08b!$C$5:$C$1004))*('By region'!$N672=(C_A08b!$D$5:$D$1004))*(C_A08b!H$5:H$1004)))+(SUM(($D$1=(C_A08b!$B$5:$B$1004))*('By region'!$M672=(C_A08b!$C$5:$C$1004))*('By region'!$N672=(C_A08b!$D$5:$D$1004))*(C_A08b!H$5:H$1004)))</f>
        <v>718.68863577407103</v>
      </c>
      <c r="G672" s="72">
        <f t="array" ref="G672">(SUM(($B$1=(C_A08b!$B$5:$B$1004))*('By region'!$M672=(C_A08b!$C$5:$C$1004))*('By region'!$O672=(C_A08b!$D$5:$D$1004))*(C_A08b!I$5:I$1004)))+(SUM(($C$1=(C_A08b!$B$5:$B$1004))*('By region'!$M672=(C_A08b!$C$5:$C$1004))*('By region'!$O672=(C_A08b!$D$5:$D$1004))*(C_A08b!I$5:I$1004)))+(SUM(($D$1=(C_A08b!$B$5:$B$1004))*('By region'!$M672=(C_A08b!$C$5:$C$1004))*('By region'!$O672=(C_A08b!$D$5:$D$1004))*(C_A08b!I$5:I$1004)))+(SUM(($B$1=(C_A08b!$B$5:$B$1004))*('By region'!$M672=(C_A08b!$C$5:$C$1004))*('By region'!$N672=(C_A08b!$D$5:$D$1004))*(C_A08b!I$5:I$1004)))+(SUM(($C$1=(C_A08b!$B$5:$B$1004))*('By region'!$M672=(C_A08b!$C$5:$C$1004))*('By region'!$N672=(C_A08b!$D$5:$D$1004))*(C_A08b!I$5:I$1004)))+(SUM(($D$1=(C_A08b!$B$5:$B$1004))*('By region'!$M672=(C_A08b!$C$5:$C$1004))*('By region'!$N672=(C_A08b!$D$5:$D$1004))*(C_A08b!I$5:I$1004)))</f>
        <v>701.71558416037396</v>
      </c>
      <c r="H672" s="72">
        <f t="array" ref="H672">(SUM(($B$1=(C_A08b!$B$5:$B$1004))*('By region'!$M672=(C_A08b!$C$5:$C$1004))*('By region'!$O672=(C_A08b!$D$5:$D$1004))*(C_A08b!J$5:J$1004)))+(SUM(($C$1=(C_A08b!$B$5:$B$1004))*('By region'!$M672=(C_A08b!$C$5:$C$1004))*('By region'!$O672=(C_A08b!$D$5:$D$1004))*(C_A08b!J$5:J$1004)))+(SUM(($D$1=(C_A08b!$B$5:$B$1004))*('By region'!$M672=(C_A08b!$C$5:$C$1004))*('By region'!$O672=(C_A08b!$D$5:$D$1004))*(C_A08b!J$5:J$1004)))+(SUM(($B$1=(C_A08b!$B$5:$B$1004))*('By region'!$M672=(C_A08b!$C$5:$C$1004))*('By region'!$N672=(C_A08b!$D$5:$D$1004))*(C_A08b!J$5:J$1004)))+(SUM(($C$1=(C_A08b!$B$5:$B$1004))*('By region'!$M672=(C_A08b!$C$5:$C$1004))*('By region'!$N672=(C_A08b!$D$5:$D$1004))*(C_A08b!J$5:J$1004)))+(SUM(($D$1=(C_A08b!$B$5:$B$1004))*('By region'!$M672=(C_A08b!$C$5:$C$1004))*('By region'!$N672=(C_A08b!$D$5:$D$1004))*(C_A08b!J$5:J$1004)))</f>
        <v>681.65855666299001</v>
      </c>
      <c r="I672" s="72">
        <f t="array" ref="I672">(SUM(($B$1=(C_A08b!$B$5:$B$1004))*('By region'!$M672=(C_A08b!$C$5:$C$1004))*('By region'!$O672=(C_A08b!$D$5:$D$1004))*(C_A08b!K$5:K$1004)))+(SUM(($C$1=(C_A08b!$B$5:$B$1004))*('By region'!$M672=(C_A08b!$C$5:$C$1004))*('By region'!$O672=(C_A08b!$D$5:$D$1004))*(C_A08b!K$5:K$1004)))+(SUM(($D$1=(C_A08b!$B$5:$B$1004))*('By region'!$M672=(C_A08b!$C$5:$C$1004))*('By region'!$O672=(C_A08b!$D$5:$D$1004))*(C_A08b!K$5:K$1004)))+(SUM(($B$1=(C_A08b!$B$5:$B$1004))*('By region'!$M672=(C_A08b!$C$5:$C$1004))*('By region'!$N672=(C_A08b!$D$5:$D$1004))*(C_A08b!K$5:K$1004)))+(SUM(($C$1=(C_A08b!$B$5:$B$1004))*('By region'!$M672=(C_A08b!$C$5:$C$1004))*('By region'!$N672=(C_A08b!$D$5:$D$1004))*(C_A08b!K$5:K$1004)))+(SUM(($D$1=(C_A08b!$B$5:$B$1004))*('By region'!$M672=(C_A08b!$C$5:$C$1004))*('By region'!$N672=(C_A08b!$D$5:$D$1004))*(C_A08b!K$5:K$1004)))</f>
        <v>660.55078042274295</v>
      </c>
      <c r="J672" s="72">
        <f t="array" ref="J672">(SUM(($B$1=(C_A08b!$B$5:$B$1004))*('By region'!$M672=(C_A08b!$C$5:$C$1004))*('By region'!$O672=(C_A08b!$D$5:$D$1004))*(C_A08b!L$5:L$1004)))+(SUM(($C$1=(C_A08b!$B$5:$B$1004))*('By region'!$M672=(C_A08b!$C$5:$C$1004))*('By region'!$O672=(C_A08b!$D$5:$D$1004))*(C_A08b!L$5:L$1004)))+(SUM(($D$1=(C_A08b!$B$5:$B$1004))*('By region'!$M672=(C_A08b!$C$5:$C$1004))*('By region'!$O672=(C_A08b!$D$5:$D$1004))*(C_A08b!L$5:L$1004)))+(SUM(($B$1=(C_A08b!$B$5:$B$1004))*('By region'!$M672=(C_A08b!$C$5:$C$1004))*('By region'!$N672=(C_A08b!$D$5:$D$1004))*(C_A08b!L$5:L$1004)))+(SUM(($C$1=(C_A08b!$B$5:$B$1004))*('By region'!$M672=(C_A08b!$C$5:$C$1004))*('By region'!$N672=(C_A08b!$D$5:$D$1004))*(C_A08b!L$5:L$1004)))+(SUM(($D$1=(C_A08b!$B$5:$B$1004))*('By region'!$M672=(C_A08b!$C$5:$C$1004))*('By region'!$N672=(C_A08b!$D$5:$D$1004))*(C_A08b!L$5:L$1004)))</f>
        <v>639.94390746445299</v>
      </c>
      <c r="K672" s="72">
        <f t="array" ref="K672">(SUM(($B$1=(C_A08b!$B$5:$B$1004))*('By region'!$M672=(C_A08b!$C$5:$C$1004))*('By region'!$O672=(C_A08b!$D$5:$D$1004))*(C_A08b!M$5:M$1004)))+(SUM(($C$1=(C_A08b!$B$5:$B$1004))*('By region'!$M672=(C_A08b!$C$5:$C$1004))*('By region'!$O672=(C_A08b!$D$5:$D$1004))*(C_A08b!M$5:M$1004)))+(SUM(($D$1=(C_A08b!$B$5:$B$1004))*('By region'!$M672=(C_A08b!$C$5:$C$1004))*('By region'!$O672=(C_A08b!$D$5:$D$1004))*(C_A08b!M$5:M$1004)))+(SUM(($B$1=(C_A08b!$B$5:$B$1004))*('By region'!$M672=(C_A08b!$C$5:$C$1004))*('By region'!$N672=(C_A08b!$D$5:$D$1004))*(C_A08b!M$5:M$1004)))+(SUM(($C$1=(C_A08b!$B$5:$B$1004))*('By region'!$M672=(C_A08b!$C$5:$C$1004))*('By region'!$N672=(C_A08b!$D$5:$D$1004))*(C_A08b!M$5:M$1004)))+(SUM(($D$1=(C_A08b!$B$5:$B$1004))*('By region'!$M672=(C_A08b!$C$5:$C$1004))*('By region'!$N672=(C_A08b!$D$5:$D$1004))*(C_A08b!M$5:M$1004)))</f>
        <v>620.88577273545104</v>
      </c>
      <c r="M672" s="296" t="s">
        <v>194</v>
      </c>
      <c r="N672" s="296" t="s">
        <v>203</v>
      </c>
      <c r="O672" s="296"/>
    </row>
    <row r="673" spans="1:15" x14ac:dyDescent="0.2">
      <c r="A673" s="18"/>
      <c r="B673" s="75" t="s">
        <v>425</v>
      </c>
      <c r="C673" s="72">
        <f t="array" ref="C673">(SUM(($B$1=(C_A08b!$B$5:$B$1004))*('By region'!$M673=(C_A08b!$C$5:$C$1004))*('By region'!$O673=(C_A08b!$D$5:$D$1004))*(C_A08b!E$5:E$1004)))+(SUM(($C$1=(C_A08b!$B$5:$B$1004))*('By region'!$M673=(C_A08b!$C$5:$C$1004))*('By region'!$O673=(C_A08b!$D$5:$D$1004))*(C_A08b!E$5:E$1004)))+(SUM(($D$1=(C_A08b!$B$5:$B$1004))*('By region'!$M673=(C_A08b!$C$5:$C$1004))*('By region'!$O673=(C_A08b!$D$5:$D$1004))*(C_A08b!E$5:E$1004)))+(SUM(($B$1=(C_A08b!$B$5:$B$1004))*('By region'!$M673=(C_A08b!$C$5:$C$1004))*('By region'!$N673=(C_A08b!$D$5:$D$1004))*(C_A08b!E$5:E$1004)))+(SUM(($C$1=(C_A08b!$B$5:$B$1004))*('By region'!$M673=(C_A08b!$C$5:$C$1004))*('By region'!$N673=(C_A08b!$D$5:$D$1004))*(C_A08b!E$5:E$1004)))+(SUM(($D$1=(C_A08b!$B$5:$B$1004))*('By region'!$M673=(C_A08b!$C$5:$C$1004))*('By region'!$N673=(C_A08b!$D$5:$D$1004))*(C_A08b!E$5:E$1004)))</f>
        <v>0</v>
      </c>
      <c r="D673" s="72">
        <f t="array" ref="D673">(SUM(($B$1=(C_A08b!$B$5:$B$1004))*('By region'!$M673=(C_A08b!$C$5:$C$1004))*('By region'!$O673=(C_A08b!$D$5:$D$1004))*(C_A08b!F$5:F$1004)))+(SUM(($C$1=(C_A08b!$B$5:$B$1004))*('By region'!$M673=(C_A08b!$C$5:$C$1004))*('By region'!$O673=(C_A08b!$D$5:$D$1004))*(C_A08b!F$5:F$1004)))+(SUM(($D$1=(C_A08b!$B$5:$B$1004))*('By region'!$M673=(C_A08b!$C$5:$C$1004))*('By region'!$O673=(C_A08b!$D$5:$D$1004))*(C_A08b!F$5:F$1004)))+(SUM(($B$1=(C_A08b!$B$5:$B$1004))*('By region'!$M673=(C_A08b!$C$5:$C$1004))*('By region'!$N673=(C_A08b!$D$5:$D$1004))*(C_A08b!F$5:F$1004)))+(SUM(($C$1=(C_A08b!$B$5:$B$1004))*('By region'!$M673=(C_A08b!$C$5:$C$1004))*('By region'!$N673=(C_A08b!$D$5:$D$1004))*(C_A08b!F$5:F$1004)))+(SUM(($D$1=(C_A08b!$B$5:$B$1004))*('By region'!$M673=(C_A08b!$C$5:$C$1004))*('By region'!$N673=(C_A08b!$D$5:$D$1004))*(C_A08b!F$5:F$1004)))</f>
        <v>0</v>
      </c>
      <c r="E673" s="72">
        <f t="array" ref="E673">(SUM(($B$1=(C_A08b!$B$5:$B$1004))*('By region'!$M673=(C_A08b!$C$5:$C$1004))*('By region'!$O673=(C_A08b!$D$5:$D$1004))*(C_A08b!G$5:G$1004)))+(SUM(($C$1=(C_A08b!$B$5:$B$1004))*('By region'!$M673=(C_A08b!$C$5:$C$1004))*('By region'!$O673=(C_A08b!$D$5:$D$1004))*(C_A08b!G$5:G$1004)))+(SUM(($D$1=(C_A08b!$B$5:$B$1004))*('By region'!$M673=(C_A08b!$C$5:$C$1004))*('By region'!$O673=(C_A08b!$D$5:$D$1004))*(C_A08b!G$5:G$1004)))+(SUM(($B$1=(C_A08b!$B$5:$B$1004))*('By region'!$M673=(C_A08b!$C$5:$C$1004))*('By region'!$N673=(C_A08b!$D$5:$D$1004))*(C_A08b!G$5:G$1004)))+(SUM(($C$1=(C_A08b!$B$5:$B$1004))*('By region'!$M673=(C_A08b!$C$5:$C$1004))*('By region'!$N673=(C_A08b!$D$5:$D$1004))*(C_A08b!G$5:G$1004)))+(SUM(($D$1=(C_A08b!$B$5:$B$1004))*('By region'!$M673=(C_A08b!$C$5:$C$1004))*('By region'!$N673=(C_A08b!$D$5:$D$1004))*(C_A08b!G$5:G$1004)))</f>
        <v>0</v>
      </c>
      <c r="F673" s="72">
        <f t="array" ref="F673">(SUM(($B$1=(C_A08b!$B$5:$B$1004))*('By region'!$M673=(C_A08b!$C$5:$C$1004))*('By region'!$O673=(C_A08b!$D$5:$D$1004))*(C_A08b!H$5:H$1004)))+(SUM(($C$1=(C_A08b!$B$5:$B$1004))*('By region'!$M673=(C_A08b!$C$5:$C$1004))*('By region'!$O673=(C_A08b!$D$5:$D$1004))*(C_A08b!H$5:H$1004)))+(SUM(($D$1=(C_A08b!$B$5:$B$1004))*('By region'!$M673=(C_A08b!$C$5:$C$1004))*('By region'!$O673=(C_A08b!$D$5:$D$1004))*(C_A08b!H$5:H$1004)))+(SUM(($B$1=(C_A08b!$B$5:$B$1004))*('By region'!$M673=(C_A08b!$C$5:$C$1004))*('By region'!$N673=(C_A08b!$D$5:$D$1004))*(C_A08b!H$5:H$1004)))+(SUM(($C$1=(C_A08b!$B$5:$B$1004))*('By region'!$M673=(C_A08b!$C$5:$C$1004))*('By region'!$N673=(C_A08b!$D$5:$D$1004))*(C_A08b!H$5:H$1004)))+(SUM(($D$1=(C_A08b!$B$5:$B$1004))*('By region'!$M673=(C_A08b!$C$5:$C$1004))*('By region'!$N673=(C_A08b!$D$5:$D$1004))*(C_A08b!H$5:H$1004)))</f>
        <v>0</v>
      </c>
      <c r="G673" s="72">
        <f t="array" ref="G673">(SUM(($B$1=(C_A08b!$B$5:$B$1004))*('By region'!$M673=(C_A08b!$C$5:$C$1004))*('By region'!$O673=(C_A08b!$D$5:$D$1004))*(C_A08b!I$5:I$1004)))+(SUM(($C$1=(C_A08b!$B$5:$B$1004))*('By region'!$M673=(C_A08b!$C$5:$C$1004))*('By region'!$O673=(C_A08b!$D$5:$D$1004))*(C_A08b!I$5:I$1004)))+(SUM(($D$1=(C_A08b!$B$5:$B$1004))*('By region'!$M673=(C_A08b!$C$5:$C$1004))*('By region'!$O673=(C_A08b!$D$5:$D$1004))*(C_A08b!I$5:I$1004)))+(SUM(($B$1=(C_A08b!$B$5:$B$1004))*('By region'!$M673=(C_A08b!$C$5:$C$1004))*('By region'!$N673=(C_A08b!$D$5:$D$1004))*(C_A08b!I$5:I$1004)))+(SUM(($C$1=(C_A08b!$B$5:$B$1004))*('By region'!$M673=(C_A08b!$C$5:$C$1004))*('By region'!$N673=(C_A08b!$D$5:$D$1004))*(C_A08b!I$5:I$1004)))+(SUM(($D$1=(C_A08b!$B$5:$B$1004))*('By region'!$M673=(C_A08b!$C$5:$C$1004))*('By region'!$N673=(C_A08b!$D$5:$D$1004))*(C_A08b!I$5:I$1004)))</f>
        <v>0</v>
      </c>
      <c r="H673" s="72">
        <f t="array" ref="H673">(SUM(($B$1=(C_A08b!$B$5:$B$1004))*('By region'!$M673=(C_A08b!$C$5:$C$1004))*('By region'!$O673=(C_A08b!$D$5:$D$1004))*(C_A08b!J$5:J$1004)))+(SUM(($C$1=(C_A08b!$B$5:$B$1004))*('By region'!$M673=(C_A08b!$C$5:$C$1004))*('By region'!$O673=(C_A08b!$D$5:$D$1004))*(C_A08b!J$5:J$1004)))+(SUM(($D$1=(C_A08b!$B$5:$B$1004))*('By region'!$M673=(C_A08b!$C$5:$C$1004))*('By region'!$O673=(C_A08b!$D$5:$D$1004))*(C_A08b!J$5:J$1004)))+(SUM(($B$1=(C_A08b!$B$5:$B$1004))*('By region'!$M673=(C_A08b!$C$5:$C$1004))*('By region'!$N673=(C_A08b!$D$5:$D$1004))*(C_A08b!J$5:J$1004)))+(SUM(($C$1=(C_A08b!$B$5:$B$1004))*('By region'!$M673=(C_A08b!$C$5:$C$1004))*('By region'!$N673=(C_A08b!$D$5:$D$1004))*(C_A08b!J$5:J$1004)))+(SUM(($D$1=(C_A08b!$B$5:$B$1004))*('By region'!$M673=(C_A08b!$C$5:$C$1004))*('By region'!$N673=(C_A08b!$D$5:$D$1004))*(C_A08b!J$5:J$1004)))</f>
        <v>0</v>
      </c>
      <c r="I673" s="72">
        <f t="array" ref="I673">(SUM(($B$1=(C_A08b!$B$5:$B$1004))*('By region'!$M673=(C_A08b!$C$5:$C$1004))*('By region'!$O673=(C_A08b!$D$5:$D$1004))*(C_A08b!K$5:K$1004)))+(SUM(($C$1=(C_A08b!$B$5:$B$1004))*('By region'!$M673=(C_A08b!$C$5:$C$1004))*('By region'!$O673=(C_A08b!$D$5:$D$1004))*(C_A08b!K$5:K$1004)))+(SUM(($D$1=(C_A08b!$B$5:$B$1004))*('By region'!$M673=(C_A08b!$C$5:$C$1004))*('By region'!$O673=(C_A08b!$D$5:$D$1004))*(C_A08b!K$5:K$1004)))+(SUM(($B$1=(C_A08b!$B$5:$B$1004))*('By region'!$M673=(C_A08b!$C$5:$C$1004))*('By region'!$N673=(C_A08b!$D$5:$D$1004))*(C_A08b!K$5:K$1004)))+(SUM(($C$1=(C_A08b!$B$5:$B$1004))*('By region'!$M673=(C_A08b!$C$5:$C$1004))*('By region'!$N673=(C_A08b!$D$5:$D$1004))*(C_A08b!K$5:K$1004)))+(SUM(($D$1=(C_A08b!$B$5:$B$1004))*('By region'!$M673=(C_A08b!$C$5:$C$1004))*('By region'!$N673=(C_A08b!$D$5:$D$1004))*(C_A08b!K$5:K$1004)))</f>
        <v>0</v>
      </c>
      <c r="J673" s="72">
        <f t="array" ref="J673">(SUM(($B$1=(C_A08b!$B$5:$B$1004))*('By region'!$M673=(C_A08b!$C$5:$C$1004))*('By region'!$O673=(C_A08b!$D$5:$D$1004))*(C_A08b!L$5:L$1004)))+(SUM(($C$1=(C_A08b!$B$5:$B$1004))*('By region'!$M673=(C_A08b!$C$5:$C$1004))*('By region'!$O673=(C_A08b!$D$5:$D$1004))*(C_A08b!L$5:L$1004)))+(SUM(($D$1=(C_A08b!$B$5:$B$1004))*('By region'!$M673=(C_A08b!$C$5:$C$1004))*('By region'!$O673=(C_A08b!$D$5:$D$1004))*(C_A08b!L$5:L$1004)))+(SUM(($B$1=(C_A08b!$B$5:$B$1004))*('By region'!$M673=(C_A08b!$C$5:$C$1004))*('By region'!$N673=(C_A08b!$D$5:$D$1004))*(C_A08b!L$5:L$1004)))+(SUM(($C$1=(C_A08b!$B$5:$B$1004))*('By region'!$M673=(C_A08b!$C$5:$C$1004))*('By region'!$N673=(C_A08b!$D$5:$D$1004))*(C_A08b!L$5:L$1004)))+(SUM(($D$1=(C_A08b!$B$5:$B$1004))*('By region'!$M673=(C_A08b!$C$5:$C$1004))*('By region'!$N673=(C_A08b!$D$5:$D$1004))*(C_A08b!L$5:L$1004)))</f>
        <v>0</v>
      </c>
      <c r="K673" s="72">
        <f t="array" ref="K673">(SUM(($B$1=(C_A08b!$B$5:$B$1004))*('By region'!$M673=(C_A08b!$C$5:$C$1004))*('By region'!$O673=(C_A08b!$D$5:$D$1004))*(C_A08b!M$5:M$1004)))+(SUM(($C$1=(C_A08b!$B$5:$B$1004))*('By region'!$M673=(C_A08b!$C$5:$C$1004))*('By region'!$O673=(C_A08b!$D$5:$D$1004))*(C_A08b!M$5:M$1004)))+(SUM(($D$1=(C_A08b!$B$5:$B$1004))*('By region'!$M673=(C_A08b!$C$5:$C$1004))*('By region'!$O673=(C_A08b!$D$5:$D$1004))*(C_A08b!M$5:M$1004)))+(SUM(($B$1=(C_A08b!$B$5:$B$1004))*('By region'!$M673=(C_A08b!$C$5:$C$1004))*('By region'!$N673=(C_A08b!$D$5:$D$1004))*(C_A08b!M$5:M$1004)))+(SUM(($C$1=(C_A08b!$B$5:$B$1004))*('By region'!$M673=(C_A08b!$C$5:$C$1004))*('By region'!$N673=(C_A08b!$D$5:$D$1004))*(C_A08b!M$5:M$1004)))+(SUM(($D$1=(C_A08b!$B$5:$B$1004))*('By region'!$M673=(C_A08b!$C$5:$C$1004))*('By region'!$N673=(C_A08b!$D$5:$D$1004))*(C_A08b!M$5:M$1004)))</f>
        <v>0</v>
      </c>
      <c r="M673" s="296" t="s">
        <v>194</v>
      </c>
      <c r="N673" s="296" t="s">
        <v>366</v>
      </c>
      <c r="O673" s="296"/>
    </row>
    <row r="674" spans="1:15" s="18" customFormat="1" x14ac:dyDescent="0.2">
      <c r="B674" s="74" t="s">
        <v>19</v>
      </c>
      <c r="C674" s="72">
        <f t="array" ref="C674">(SUM(($B$1=(C_A08b!$B$5:$B$1004))*('By region'!$M674=(C_A08b!$C$5:$C$1004))*('By region'!$O674=(C_A08b!$D$5:$D$1004))*(C_A08b!E$5:E$1004)))+(SUM(($C$1=(C_A08b!$B$5:$B$1004))*('By region'!$M674=(C_A08b!$C$5:$C$1004))*('By region'!$O674=(C_A08b!$D$5:$D$1004))*(C_A08b!E$5:E$1004)))+(SUM(($D$1=(C_A08b!$B$5:$B$1004))*('By region'!$M674=(C_A08b!$C$5:$C$1004))*('By region'!$O674=(C_A08b!$D$5:$D$1004))*(C_A08b!E$5:E$1004)))+(SUM(($B$1=(C_A08b!$B$5:$B$1004))*('By region'!$M674=(C_A08b!$C$5:$C$1004))*('By region'!$N674=(C_A08b!$D$5:$D$1004))*(C_A08b!E$5:E$1004)))+(SUM(($C$1=(C_A08b!$B$5:$B$1004))*('By region'!$M674=(C_A08b!$C$5:$C$1004))*('By region'!$N674=(C_A08b!$D$5:$D$1004))*(C_A08b!E$5:E$1004)))+(SUM(($D$1=(C_A08b!$B$5:$B$1004))*('By region'!$M674=(C_A08b!$C$5:$C$1004))*('By region'!$N674=(C_A08b!$D$5:$D$1004))*(C_A08b!E$5:E$1004)))</f>
        <v>0</v>
      </c>
      <c r="D674" s="72">
        <f t="array" ref="D674">(SUM(($B$1=(C_A08b!$B$5:$B$1004))*('By region'!$M674=(C_A08b!$C$5:$C$1004))*('By region'!$O674=(C_A08b!$D$5:$D$1004))*(C_A08b!F$5:F$1004)))+(SUM(($C$1=(C_A08b!$B$5:$B$1004))*('By region'!$M674=(C_A08b!$C$5:$C$1004))*('By region'!$O674=(C_A08b!$D$5:$D$1004))*(C_A08b!F$5:F$1004)))+(SUM(($D$1=(C_A08b!$B$5:$B$1004))*('By region'!$M674=(C_A08b!$C$5:$C$1004))*('By region'!$O674=(C_A08b!$D$5:$D$1004))*(C_A08b!F$5:F$1004)))+(SUM(($B$1=(C_A08b!$B$5:$B$1004))*('By region'!$M674=(C_A08b!$C$5:$C$1004))*('By region'!$N674=(C_A08b!$D$5:$D$1004))*(C_A08b!F$5:F$1004)))+(SUM(($C$1=(C_A08b!$B$5:$B$1004))*('By region'!$M674=(C_A08b!$C$5:$C$1004))*('By region'!$N674=(C_A08b!$D$5:$D$1004))*(C_A08b!F$5:F$1004)))+(SUM(($D$1=(C_A08b!$B$5:$B$1004))*('By region'!$M674=(C_A08b!$C$5:$C$1004))*('By region'!$N674=(C_A08b!$D$5:$D$1004))*(C_A08b!F$5:F$1004)))</f>
        <v>0</v>
      </c>
      <c r="E674" s="72">
        <f t="array" ref="E674">(SUM(($B$1=(C_A08b!$B$5:$B$1004))*('By region'!$M674=(C_A08b!$C$5:$C$1004))*('By region'!$O674=(C_A08b!$D$5:$D$1004))*(C_A08b!G$5:G$1004)))+(SUM(($C$1=(C_A08b!$B$5:$B$1004))*('By region'!$M674=(C_A08b!$C$5:$C$1004))*('By region'!$O674=(C_A08b!$D$5:$D$1004))*(C_A08b!G$5:G$1004)))+(SUM(($D$1=(C_A08b!$B$5:$B$1004))*('By region'!$M674=(C_A08b!$C$5:$C$1004))*('By region'!$O674=(C_A08b!$D$5:$D$1004))*(C_A08b!G$5:G$1004)))+(SUM(($B$1=(C_A08b!$B$5:$B$1004))*('By region'!$M674=(C_A08b!$C$5:$C$1004))*('By region'!$N674=(C_A08b!$D$5:$D$1004))*(C_A08b!G$5:G$1004)))+(SUM(($C$1=(C_A08b!$B$5:$B$1004))*('By region'!$M674=(C_A08b!$C$5:$C$1004))*('By region'!$N674=(C_A08b!$D$5:$D$1004))*(C_A08b!G$5:G$1004)))+(SUM(($D$1=(C_A08b!$B$5:$B$1004))*('By region'!$M674=(C_A08b!$C$5:$C$1004))*('By region'!$N674=(C_A08b!$D$5:$D$1004))*(C_A08b!G$5:G$1004)))</f>
        <v>0.49344541500200001</v>
      </c>
      <c r="F674" s="72">
        <f t="array" ref="F674">(SUM(($B$1=(C_A08b!$B$5:$B$1004))*('By region'!$M674=(C_A08b!$C$5:$C$1004))*('By region'!$O674=(C_A08b!$D$5:$D$1004))*(C_A08b!H$5:H$1004)))+(SUM(($C$1=(C_A08b!$B$5:$B$1004))*('By region'!$M674=(C_A08b!$C$5:$C$1004))*('By region'!$O674=(C_A08b!$D$5:$D$1004))*(C_A08b!H$5:H$1004)))+(SUM(($D$1=(C_A08b!$B$5:$B$1004))*('By region'!$M674=(C_A08b!$C$5:$C$1004))*('By region'!$O674=(C_A08b!$D$5:$D$1004))*(C_A08b!H$5:H$1004)))+(SUM(($B$1=(C_A08b!$B$5:$B$1004))*('By region'!$M674=(C_A08b!$C$5:$C$1004))*('By region'!$N674=(C_A08b!$D$5:$D$1004))*(C_A08b!H$5:H$1004)))+(SUM(($C$1=(C_A08b!$B$5:$B$1004))*('By region'!$M674=(C_A08b!$C$5:$C$1004))*('By region'!$N674=(C_A08b!$D$5:$D$1004))*(C_A08b!H$5:H$1004)))+(SUM(($D$1=(C_A08b!$B$5:$B$1004))*('By region'!$M674=(C_A08b!$C$5:$C$1004))*('By region'!$N674=(C_A08b!$D$5:$D$1004))*(C_A08b!H$5:H$1004)))</f>
        <v>0.99951744718699997</v>
      </c>
      <c r="G674" s="72">
        <f t="array" ref="G674">(SUM(($B$1=(C_A08b!$B$5:$B$1004))*('By region'!$M674=(C_A08b!$C$5:$C$1004))*('By region'!$O674=(C_A08b!$D$5:$D$1004))*(C_A08b!I$5:I$1004)))+(SUM(($C$1=(C_A08b!$B$5:$B$1004))*('By region'!$M674=(C_A08b!$C$5:$C$1004))*('By region'!$O674=(C_A08b!$D$5:$D$1004))*(C_A08b!I$5:I$1004)))+(SUM(($D$1=(C_A08b!$B$5:$B$1004))*('By region'!$M674=(C_A08b!$C$5:$C$1004))*('By region'!$O674=(C_A08b!$D$5:$D$1004))*(C_A08b!I$5:I$1004)))+(SUM(($B$1=(C_A08b!$B$5:$B$1004))*('By region'!$M674=(C_A08b!$C$5:$C$1004))*('By region'!$N674=(C_A08b!$D$5:$D$1004))*(C_A08b!I$5:I$1004)))+(SUM(($C$1=(C_A08b!$B$5:$B$1004))*('By region'!$M674=(C_A08b!$C$5:$C$1004))*('By region'!$N674=(C_A08b!$D$5:$D$1004))*(C_A08b!I$5:I$1004)))+(SUM(($D$1=(C_A08b!$B$5:$B$1004))*('By region'!$M674=(C_A08b!$C$5:$C$1004))*('By region'!$N674=(C_A08b!$D$5:$D$1004))*(C_A08b!I$5:I$1004)))</f>
        <v>1.6041828741440001</v>
      </c>
      <c r="H674" s="72">
        <f t="array" ref="H674">(SUM(($B$1=(C_A08b!$B$5:$B$1004))*('By region'!$M674=(C_A08b!$C$5:$C$1004))*('By region'!$O674=(C_A08b!$D$5:$D$1004))*(C_A08b!J$5:J$1004)))+(SUM(($C$1=(C_A08b!$B$5:$B$1004))*('By region'!$M674=(C_A08b!$C$5:$C$1004))*('By region'!$O674=(C_A08b!$D$5:$D$1004))*(C_A08b!J$5:J$1004)))+(SUM(($D$1=(C_A08b!$B$5:$B$1004))*('By region'!$M674=(C_A08b!$C$5:$C$1004))*('By region'!$O674=(C_A08b!$D$5:$D$1004))*(C_A08b!J$5:J$1004)))+(SUM(($B$1=(C_A08b!$B$5:$B$1004))*('By region'!$M674=(C_A08b!$C$5:$C$1004))*('By region'!$N674=(C_A08b!$D$5:$D$1004))*(C_A08b!J$5:J$1004)))+(SUM(($C$1=(C_A08b!$B$5:$B$1004))*('By region'!$M674=(C_A08b!$C$5:$C$1004))*('By region'!$N674=(C_A08b!$D$5:$D$1004))*(C_A08b!J$5:J$1004)))+(SUM(($D$1=(C_A08b!$B$5:$B$1004))*('By region'!$M674=(C_A08b!$C$5:$C$1004))*('By region'!$N674=(C_A08b!$D$5:$D$1004))*(C_A08b!J$5:J$1004)))</f>
        <v>2.2134392136679999</v>
      </c>
      <c r="I674" s="72">
        <f t="array" ref="I674">(SUM(($B$1=(C_A08b!$B$5:$B$1004))*('By region'!$M674=(C_A08b!$C$5:$C$1004))*('By region'!$O674=(C_A08b!$D$5:$D$1004))*(C_A08b!K$5:K$1004)))+(SUM(($C$1=(C_A08b!$B$5:$B$1004))*('By region'!$M674=(C_A08b!$C$5:$C$1004))*('By region'!$O674=(C_A08b!$D$5:$D$1004))*(C_A08b!K$5:K$1004)))+(SUM(($D$1=(C_A08b!$B$5:$B$1004))*('By region'!$M674=(C_A08b!$C$5:$C$1004))*('By region'!$O674=(C_A08b!$D$5:$D$1004))*(C_A08b!K$5:K$1004)))+(SUM(($B$1=(C_A08b!$B$5:$B$1004))*('By region'!$M674=(C_A08b!$C$5:$C$1004))*('By region'!$N674=(C_A08b!$D$5:$D$1004))*(C_A08b!K$5:K$1004)))+(SUM(($C$1=(C_A08b!$B$5:$B$1004))*('By region'!$M674=(C_A08b!$C$5:$C$1004))*('By region'!$N674=(C_A08b!$D$5:$D$1004))*(C_A08b!K$5:K$1004)))+(SUM(($D$1=(C_A08b!$B$5:$B$1004))*('By region'!$M674=(C_A08b!$C$5:$C$1004))*('By region'!$N674=(C_A08b!$D$5:$D$1004))*(C_A08b!K$5:K$1004)))</f>
        <v>2.6366223237790001</v>
      </c>
      <c r="J674" s="72">
        <f t="array" ref="J674">(SUM(($B$1=(C_A08b!$B$5:$B$1004))*('By region'!$M674=(C_A08b!$C$5:$C$1004))*('By region'!$O674=(C_A08b!$D$5:$D$1004))*(C_A08b!L$5:L$1004)))+(SUM(($C$1=(C_A08b!$B$5:$B$1004))*('By region'!$M674=(C_A08b!$C$5:$C$1004))*('By region'!$O674=(C_A08b!$D$5:$D$1004))*(C_A08b!L$5:L$1004)))+(SUM(($D$1=(C_A08b!$B$5:$B$1004))*('By region'!$M674=(C_A08b!$C$5:$C$1004))*('By region'!$O674=(C_A08b!$D$5:$D$1004))*(C_A08b!L$5:L$1004)))+(SUM(($B$1=(C_A08b!$B$5:$B$1004))*('By region'!$M674=(C_A08b!$C$5:$C$1004))*('By region'!$N674=(C_A08b!$D$5:$D$1004))*(C_A08b!L$5:L$1004)))+(SUM(($C$1=(C_A08b!$B$5:$B$1004))*('By region'!$M674=(C_A08b!$C$5:$C$1004))*('By region'!$N674=(C_A08b!$D$5:$D$1004))*(C_A08b!L$5:L$1004)))+(SUM(($D$1=(C_A08b!$B$5:$B$1004))*('By region'!$M674=(C_A08b!$C$5:$C$1004))*('By region'!$N674=(C_A08b!$D$5:$D$1004))*(C_A08b!L$5:L$1004)))</f>
        <v>3.0860017242820001</v>
      </c>
      <c r="K674" s="72">
        <f t="array" ref="K674">(SUM(($B$1=(C_A08b!$B$5:$B$1004))*('By region'!$M674=(C_A08b!$C$5:$C$1004))*('By region'!$O674=(C_A08b!$D$5:$D$1004))*(C_A08b!M$5:M$1004)))+(SUM(($C$1=(C_A08b!$B$5:$B$1004))*('By region'!$M674=(C_A08b!$C$5:$C$1004))*('By region'!$O674=(C_A08b!$D$5:$D$1004))*(C_A08b!M$5:M$1004)))+(SUM(($D$1=(C_A08b!$B$5:$B$1004))*('By region'!$M674=(C_A08b!$C$5:$C$1004))*('By region'!$O674=(C_A08b!$D$5:$D$1004))*(C_A08b!M$5:M$1004)))+(SUM(($B$1=(C_A08b!$B$5:$B$1004))*('By region'!$M674=(C_A08b!$C$5:$C$1004))*('By region'!$N674=(C_A08b!$D$5:$D$1004))*(C_A08b!M$5:M$1004)))+(SUM(($C$1=(C_A08b!$B$5:$B$1004))*('By region'!$M674=(C_A08b!$C$5:$C$1004))*('By region'!$N674=(C_A08b!$D$5:$D$1004))*(C_A08b!M$5:M$1004)))+(SUM(($D$1=(C_A08b!$B$5:$B$1004))*('By region'!$M674=(C_A08b!$C$5:$C$1004))*('By region'!$N674=(C_A08b!$D$5:$D$1004))*(C_A08b!M$5:M$1004)))</f>
        <v>3.5217841760600002</v>
      </c>
      <c r="M674" s="296" t="s">
        <v>194</v>
      </c>
      <c r="N674" s="296" t="s">
        <v>199</v>
      </c>
      <c r="O674" s="296"/>
    </row>
    <row r="675" spans="1:15" ht="18.75" customHeight="1" x14ac:dyDescent="0.2">
      <c r="A675" s="18"/>
      <c r="B675" s="71" t="s">
        <v>197</v>
      </c>
      <c r="C675" s="72"/>
      <c r="D675" s="72"/>
      <c r="E675" s="72"/>
      <c r="F675" s="72"/>
      <c r="G675" s="72"/>
      <c r="H675" s="72"/>
      <c r="I675" s="72"/>
      <c r="J675" s="72"/>
      <c r="K675" s="72"/>
      <c r="M675" s="296"/>
      <c r="N675" s="296"/>
      <c r="O675" s="296"/>
    </row>
    <row r="676" spans="1:15" s="18" customFormat="1" x14ac:dyDescent="0.2">
      <c r="B676" s="74" t="s">
        <v>204</v>
      </c>
      <c r="C676" s="79">
        <f t="array" ref="C676">(SUM(($B$1=(C_A08b!$B$5:$B$1004))*('By region'!$M676=(C_A08b!$C$5:$C$1004))*('By region'!$O676=(C_A08b!$D$5:$D$1004))*(C_A08b!E$5:E$1004)))+(SUM(($C$1=(C_A08b!$B$5:$B$1004))*('By region'!$M676=(C_A08b!$C$5:$C$1004))*('By region'!$O676=(C_A08b!$D$5:$D$1004))*(C_A08b!E$5:E$1004)))+(SUM(($D$1=(C_A08b!$B$5:$B$1004))*('By region'!$M676=(C_A08b!$C$5:$C$1004))*('By region'!$O676=(C_A08b!$D$5:$D$1004))*(C_A08b!E$5:E$1004)))+(SUM(($B$1=(C_A08b!$B$5:$B$1004))*('By region'!$M676=(C_A08b!$C$5:$C$1004))*('By region'!$N676=(C_A08b!$D$5:$D$1004))*(C_A08b!E$5:E$1004)))+(SUM(($C$1=(C_A08b!$B$5:$B$1004))*('By region'!$M676=(C_A08b!$C$5:$C$1004))*('By region'!$N676=(C_A08b!$D$5:$D$1004))*(C_A08b!E$5:E$1004)))+(SUM(($D$1=(C_A08b!$B$5:$B$1004))*('By region'!$M676=(C_A08b!$C$5:$C$1004))*('By region'!$N676=(C_A08b!$D$5:$D$1004))*(C_A08b!E$5:E$1004)))</f>
        <v>2.9393848079999998</v>
      </c>
      <c r="D676" s="79">
        <f t="array" ref="D676">(SUM(($B$1=(C_A08b!$B$5:$B$1004))*('By region'!$M676=(C_A08b!$C$5:$C$1004))*('By region'!$O676=(C_A08b!$D$5:$D$1004))*(C_A08b!F$5:F$1004)))+(SUM(($C$1=(C_A08b!$B$5:$B$1004))*('By region'!$M676=(C_A08b!$C$5:$C$1004))*('By region'!$O676=(C_A08b!$D$5:$D$1004))*(C_A08b!F$5:F$1004)))+(SUM(($D$1=(C_A08b!$B$5:$B$1004))*('By region'!$M676=(C_A08b!$C$5:$C$1004))*('By region'!$O676=(C_A08b!$D$5:$D$1004))*(C_A08b!F$5:F$1004)))+(SUM(($B$1=(C_A08b!$B$5:$B$1004))*('By region'!$M676=(C_A08b!$C$5:$C$1004))*('By region'!$N676=(C_A08b!$D$5:$D$1004))*(C_A08b!F$5:F$1004)))+(SUM(($C$1=(C_A08b!$B$5:$B$1004))*('By region'!$M676=(C_A08b!$C$5:$C$1004))*('By region'!$N676=(C_A08b!$D$5:$D$1004))*(C_A08b!F$5:F$1004)))+(SUM(($D$1=(C_A08b!$B$5:$B$1004))*('By region'!$M676=(C_A08b!$C$5:$C$1004))*('By region'!$N676=(C_A08b!$D$5:$D$1004))*(C_A08b!F$5:F$1004)))</f>
        <v>3.2007125394129998</v>
      </c>
      <c r="E676" s="79">
        <f t="array" ref="E676">(SUM(($B$1=(C_A08b!$B$5:$B$1004))*('By region'!$M676=(C_A08b!$C$5:$C$1004))*('By region'!$O676=(C_A08b!$D$5:$D$1004))*(C_A08b!G$5:G$1004)))+(SUM(($C$1=(C_A08b!$B$5:$B$1004))*('By region'!$M676=(C_A08b!$C$5:$C$1004))*('By region'!$O676=(C_A08b!$D$5:$D$1004))*(C_A08b!G$5:G$1004)))+(SUM(($D$1=(C_A08b!$B$5:$B$1004))*('By region'!$M676=(C_A08b!$C$5:$C$1004))*('By region'!$O676=(C_A08b!$D$5:$D$1004))*(C_A08b!G$5:G$1004)))+(SUM(($B$1=(C_A08b!$B$5:$B$1004))*('By region'!$M676=(C_A08b!$C$5:$C$1004))*('By region'!$N676=(C_A08b!$D$5:$D$1004))*(C_A08b!G$5:G$1004)))+(SUM(($C$1=(C_A08b!$B$5:$B$1004))*('By region'!$M676=(C_A08b!$C$5:$C$1004))*('By region'!$N676=(C_A08b!$D$5:$D$1004))*(C_A08b!G$5:G$1004)))+(SUM(($D$1=(C_A08b!$B$5:$B$1004))*('By region'!$M676=(C_A08b!$C$5:$C$1004))*('By region'!$N676=(C_A08b!$D$5:$D$1004))*(C_A08b!G$5:G$1004)))</f>
        <v>3.9069300382150001</v>
      </c>
      <c r="F676" s="79">
        <f t="array" ref="F676">(SUM(($B$1=(C_A08b!$B$5:$B$1004))*('By region'!$M676=(C_A08b!$C$5:$C$1004))*('By region'!$O676=(C_A08b!$D$5:$D$1004))*(C_A08b!H$5:H$1004)))+(SUM(($C$1=(C_A08b!$B$5:$B$1004))*('By region'!$M676=(C_A08b!$C$5:$C$1004))*('By region'!$O676=(C_A08b!$D$5:$D$1004))*(C_A08b!H$5:H$1004)))+(SUM(($D$1=(C_A08b!$B$5:$B$1004))*('By region'!$M676=(C_A08b!$C$5:$C$1004))*('By region'!$O676=(C_A08b!$D$5:$D$1004))*(C_A08b!H$5:H$1004)))+(SUM(($B$1=(C_A08b!$B$5:$B$1004))*('By region'!$M676=(C_A08b!$C$5:$C$1004))*('By region'!$N676=(C_A08b!$D$5:$D$1004))*(C_A08b!H$5:H$1004)))+(SUM(($C$1=(C_A08b!$B$5:$B$1004))*('By region'!$M676=(C_A08b!$C$5:$C$1004))*('By region'!$N676=(C_A08b!$D$5:$D$1004))*(C_A08b!H$5:H$1004)))+(SUM(($D$1=(C_A08b!$B$5:$B$1004))*('By region'!$M676=(C_A08b!$C$5:$C$1004))*('By region'!$N676=(C_A08b!$D$5:$D$1004))*(C_A08b!H$5:H$1004)))</f>
        <v>2.0888768715229999</v>
      </c>
      <c r="G676" s="79">
        <f t="array" ref="G676">(SUM(($B$1=(C_A08b!$B$5:$B$1004))*('By region'!$M676=(C_A08b!$C$5:$C$1004))*('By region'!$O676=(C_A08b!$D$5:$D$1004))*(C_A08b!I$5:I$1004)))+(SUM(($C$1=(C_A08b!$B$5:$B$1004))*('By region'!$M676=(C_A08b!$C$5:$C$1004))*('By region'!$O676=(C_A08b!$D$5:$D$1004))*(C_A08b!I$5:I$1004)))+(SUM(($D$1=(C_A08b!$B$5:$B$1004))*('By region'!$M676=(C_A08b!$C$5:$C$1004))*('By region'!$O676=(C_A08b!$D$5:$D$1004))*(C_A08b!I$5:I$1004)))+(SUM(($B$1=(C_A08b!$B$5:$B$1004))*('By region'!$M676=(C_A08b!$C$5:$C$1004))*('By region'!$N676=(C_A08b!$D$5:$D$1004))*(C_A08b!I$5:I$1004)))+(SUM(($C$1=(C_A08b!$B$5:$B$1004))*('By region'!$M676=(C_A08b!$C$5:$C$1004))*('By region'!$N676=(C_A08b!$D$5:$D$1004))*(C_A08b!I$5:I$1004)))+(SUM(($D$1=(C_A08b!$B$5:$B$1004))*('By region'!$M676=(C_A08b!$C$5:$C$1004))*('By region'!$N676=(C_A08b!$D$5:$D$1004))*(C_A08b!I$5:I$1004)))</f>
        <v>1.87279945758</v>
      </c>
      <c r="H676" s="79">
        <f t="array" ref="H676">(SUM(($B$1=(C_A08b!$B$5:$B$1004))*('By region'!$M676=(C_A08b!$C$5:$C$1004))*('By region'!$O676=(C_A08b!$D$5:$D$1004))*(C_A08b!J$5:J$1004)))+(SUM(($C$1=(C_A08b!$B$5:$B$1004))*('By region'!$M676=(C_A08b!$C$5:$C$1004))*('By region'!$O676=(C_A08b!$D$5:$D$1004))*(C_A08b!J$5:J$1004)))+(SUM(($D$1=(C_A08b!$B$5:$B$1004))*('By region'!$M676=(C_A08b!$C$5:$C$1004))*('By region'!$O676=(C_A08b!$D$5:$D$1004))*(C_A08b!J$5:J$1004)))+(SUM(($B$1=(C_A08b!$B$5:$B$1004))*('By region'!$M676=(C_A08b!$C$5:$C$1004))*('By region'!$N676=(C_A08b!$D$5:$D$1004))*(C_A08b!J$5:J$1004)))+(SUM(($C$1=(C_A08b!$B$5:$B$1004))*('By region'!$M676=(C_A08b!$C$5:$C$1004))*('By region'!$N676=(C_A08b!$D$5:$D$1004))*(C_A08b!J$5:J$1004)))+(SUM(($D$1=(C_A08b!$B$5:$B$1004))*('By region'!$M676=(C_A08b!$C$5:$C$1004))*('By region'!$N676=(C_A08b!$D$5:$D$1004))*(C_A08b!J$5:J$1004)))</f>
        <v>1.630646771216</v>
      </c>
      <c r="I676" s="79">
        <f t="array" ref="I676">(SUM(($B$1=(C_A08b!$B$5:$B$1004))*('By region'!$M676=(C_A08b!$C$5:$C$1004))*('By region'!$O676=(C_A08b!$D$5:$D$1004))*(C_A08b!K$5:K$1004)))+(SUM(($C$1=(C_A08b!$B$5:$B$1004))*('By region'!$M676=(C_A08b!$C$5:$C$1004))*('By region'!$O676=(C_A08b!$D$5:$D$1004))*(C_A08b!K$5:K$1004)))+(SUM(($D$1=(C_A08b!$B$5:$B$1004))*('By region'!$M676=(C_A08b!$C$5:$C$1004))*('By region'!$O676=(C_A08b!$D$5:$D$1004))*(C_A08b!K$5:K$1004)))+(SUM(($B$1=(C_A08b!$B$5:$B$1004))*('By region'!$M676=(C_A08b!$C$5:$C$1004))*('By region'!$N676=(C_A08b!$D$5:$D$1004))*(C_A08b!K$5:K$1004)))+(SUM(($C$1=(C_A08b!$B$5:$B$1004))*('By region'!$M676=(C_A08b!$C$5:$C$1004))*('By region'!$N676=(C_A08b!$D$5:$D$1004))*(C_A08b!K$5:K$1004)))+(SUM(($D$1=(C_A08b!$B$5:$B$1004))*('By region'!$M676=(C_A08b!$C$5:$C$1004))*('By region'!$N676=(C_A08b!$D$5:$D$1004))*(C_A08b!K$5:K$1004)))</f>
        <v>1.648495645623</v>
      </c>
      <c r="J676" s="79">
        <f t="array" ref="J676">(SUM(($B$1=(C_A08b!$B$5:$B$1004))*('By region'!$M676=(C_A08b!$C$5:$C$1004))*('By region'!$O676=(C_A08b!$D$5:$D$1004))*(C_A08b!L$5:L$1004)))+(SUM(($C$1=(C_A08b!$B$5:$B$1004))*('By region'!$M676=(C_A08b!$C$5:$C$1004))*('By region'!$O676=(C_A08b!$D$5:$D$1004))*(C_A08b!L$5:L$1004)))+(SUM(($D$1=(C_A08b!$B$5:$B$1004))*('By region'!$M676=(C_A08b!$C$5:$C$1004))*('By region'!$O676=(C_A08b!$D$5:$D$1004))*(C_A08b!L$5:L$1004)))+(SUM(($B$1=(C_A08b!$B$5:$B$1004))*('By region'!$M676=(C_A08b!$C$5:$C$1004))*('By region'!$N676=(C_A08b!$D$5:$D$1004))*(C_A08b!L$5:L$1004)))+(SUM(($C$1=(C_A08b!$B$5:$B$1004))*('By region'!$M676=(C_A08b!$C$5:$C$1004))*('By region'!$N676=(C_A08b!$D$5:$D$1004))*(C_A08b!L$5:L$1004)))+(SUM(($D$1=(C_A08b!$B$5:$B$1004))*('By region'!$M676=(C_A08b!$C$5:$C$1004))*('By region'!$N676=(C_A08b!$D$5:$D$1004))*(C_A08b!L$5:L$1004)))</f>
        <v>1.6699303988600001</v>
      </c>
      <c r="K676" s="79">
        <f t="array" ref="K676">(SUM(($B$1=(C_A08b!$B$5:$B$1004))*('By region'!$M676=(C_A08b!$C$5:$C$1004))*('By region'!$O676=(C_A08b!$D$5:$D$1004))*(C_A08b!M$5:M$1004)))+(SUM(($C$1=(C_A08b!$B$5:$B$1004))*('By region'!$M676=(C_A08b!$C$5:$C$1004))*('By region'!$O676=(C_A08b!$D$5:$D$1004))*(C_A08b!M$5:M$1004)))+(SUM(($D$1=(C_A08b!$B$5:$B$1004))*('By region'!$M676=(C_A08b!$C$5:$C$1004))*('By region'!$O676=(C_A08b!$D$5:$D$1004))*(C_A08b!M$5:M$1004)))+(SUM(($B$1=(C_A08b!$B$5:$B$1004))*('By region'!$M676=(C_A08b!$C$5:$C$1004))*('By region'!$N676=(C_A08b!$D$5:$D$1004))*(C_A08b!M$5:M$1004)))+(SUM(($C$1=(C_A08b!$B$5:$B$1004))*('By region'!$M676=(C_A08b!$C$5:$C$1004))*('By region'!$N676=(C_A08b!$D$5:$D$1004))*(C_A08b!M$5:M$1004)))+(SUM(($D$1=(C_A08b!$B$5:$B$1004))*('By region'!$M676=(C_A08b!$C$5:$C$1004))*('By region'!$N676=(C_A08b!$D$5:$D$1004))*(C_A08b!M$5:M$1004)))</f>
        <v>6.5894255394190004</v>
      </c>
      <c r="M676" s="296" t="s">
        <v>207</v>
      </c>
      <c r="N676" s="296" t="s">
        <v>200</v>
      </c>
      <c r="O676" s="296" t="s">
        <v>202</v>
      </c>
    </row>
    <row r="677" spans="1:15" s="18" customFormat="1" x14ac:dyDescent="0.2">
      <c r="B677" s="75" t="s">
        <v>425</v>
      </c>
      <c r="C677" s="72">
        <f t="array" ref="C677">(SUM(($B$1=(C_A08b!$B$5:$B$1004))*('By region'!$M677=(C_A08b!$C$5:$C$1004))*('By region'!$O677=(C_A08b!$D$5:$D$1004))*(C_A08b!E$5:E$1004)))+(SUM(($C$1=(C_A08b!$B$5:$B$1004))*('By region'!$M677=(C_A08b!$C$5:$C$1004))*('By region'!$O677=(C_A08b!$D$5:$D$1004))*(C_A08b!E$5:E$1004)))+(SUM(($D$1=(C_A08b!$B$5:$B$1004))*('By region'!$M677=(C_A08b!$C$5:$C$1004))*('By region'!$O677=(C_A08b!$D$5:$D$1004))*(C_A08b!E$5:E$1004)))+(SUM(($B$1=(C_A08b!$B$5:$B$1004))*('By region'!$M677=(C_A08b!$C$5:$C$1004))*('By region'!$N677=(C_A08b!$D$5:$D$1004))*(C_A08b!E$5:E$1004)))+(SUM(($C$1=(C_A08b!$B$5:$B$1004))*('By region'!$M677=(C_A08b!$C$5:$C$1004))*('By region'!$N677=(C_A08b!$D$5:$D$1004))*(C_A08b!E$5:E$1004)))+(SUM(($D$1=(C_A08b!$B$5:$B$1004))*('By region'!$M677=(C_A08b!$C$5:$C$1004))*('By region'!$N677=(C_A08b!$D$5:$D$1004))*(C_A08b!E$5:E$1004)))</f>
        <v>0</v>
      </c>
      <c r="D677" s="72">
        <f t="array" ref="D677">(SUM(($B$1=(C_A08b!$B$5:$B$1004))*('By region'!$M677=(C_A08b!$C$5:$C$1004))*('By region'!$O677=(C_A08b!$D$5:$D$1004))*(C_A08b!F$5:F$1004)))+(SUM(($C$1=(C_A08b!$B$5:$B$1004))*('By region'!$M677=(C_A08b!$C$5:$C$1004))*('By region'!$O677=(C_A08b!$D$5:$D$1004))*(C_A08b!F$5:F$1004)))+(SUM(($D$1=(C_A08b!$B$5:$B$1004))*('By region'!$M677=(C_A08b!$C$5:$C$1004))*('By region'!$O677=(C_A08b!$D$5:$D$1004))*(C_A08b!F$5:F$1004)))+(SUM(($B$1=(C_A08b!$B$5:$B$1004))*('By region'!$M677=(C_A08b!$C$5:$C$1004))*('By region'!$N677=(C_A08b!$D$5:$D$1004))*(C_A08b!F$5:F$1004)))+(SUM(($C$1=(C_A08b!$B$5:$B$1004))*('By region'!$M677=(C_A08b!$C$5:$C$1004))*('By region'!$N677=(C_A08b!$D$5:$D$1004))*(C_A08b!F$5:F$1004)))+(SUM(($D$1=(C_A08b!$B$5:$B$1004))*('By region'!$M677=(C_A08b!$C$5:$C$1004))*('By region'!$N677=(C_A08b!$D$5:$D$1004))*(C_A08b!F$5:F$1004)))</f>
        <v>0</v>
      </c>
      <c r="E677" s="72">
        <f t="array" ref="E677">(SUM(($B$1=(C_A08b!$B$5:$B$1004))*('By region'!$M677=(C_A08b!$C$5:$C$1004))*('By region'!$O677=(C_A08b!$D$5:$D$1004))*(C_A08b!G$5:G$1004)))+(SUM(($C$1=(C_A08b!$B$5:$B$1004))*('By region'!$M677=(C_A08b!$C$5:$C$1004))*('By region'!$O677=(C_A08b!$D$5:$D$1004))*(C_A08b!G$5:G$1004)))+(SUM(($D$1=(C_A08b!$B$5:$B$1004))*('By region'!$M677=(C_A08b!$C$5:$C$1004))*('By region'!$O677=(C_A08b!$D$5:$D$1004))*(C_A08b!G$5:G$1004)))+(SUM(($B$1=(C_A08b!$B$5:$B$1004))*('By region'!$M677=(C_A08b!$C$5:$C$1004))*('By region'!$N677=(C_A08b!$D$5:$D$1004))*(C_A08b!G$5:G$1004)))+(SUM(($C$1=(C_A08b!$B$5:$B$1004))*('By region'!$M677=(C_A08b!$C$5:$C$1004))*('By region'!$N677=(C_A08b!$D$5:$D$1004))*(C_A08b!G$5:G$1004)))+(SUM(($D$1=(C_A08b!$B$5:$B$1004))*('By region'!$M677=(C_A08b!$C$5:$C$1004))*('By region'!$N677=(C_A08b!$D$5:$D$1004))*(C_A08b!G$5:G$1004)))</f>
        <v>0</v>
      </c>
      <c r="F677" s="72">
        <f t="array" ref="F677">(SUM(($B$1=(C_A08b!$B$5:$B$1004))*('By region'!$M677=(C_A08b!$C$5:$C$1004))*('By region'!$O677=(C_A08b!$D$5:$D$1004))*(C_A08b!H$5:H$1004)))+(SUM(($C$1=(C_A08b!$B$5:$B$1004))*('By region'!$M677=(C_A08b!$C$5:$C$1004))*('By region'!$O677=(C_A08b!$D$5:$D$1004))*(C_A08b!H$5:H$1004)))+(SUM(($D$1=(C_A08b!$B$5:$B$1004))*('By region'!$M677=(C_A08b!$C$5:$C$1004))*('By region'!$O677=(C_A08b!$D$5:$D$1004))*(C_A08b!H$5:H$1004)))+(SUM(($B$1=(C_A08b!$B$5:$B$1004))*('By region'!$M677=(C_A08b!$C$5:$C$1004))*('By region'!$N677=(C_A08b!$D$5:$D$1004))*(C_A08b!H$5:H$1004)))+(SUM(($C$1=(C_A08b!$B$5:$B$1004))*('By region'!$M677=(C_A08b!$C$5:$C$1004))*('By region'!$N677=(C_A08b!$D$5:$D$1004))*(C_A08b!H$5:H$1004)))+(SUM(($D$1=(C_A08b!$B$5:$B$1004))*('By region'!$M677=(C_A08b!$C$5:$C$1004))*('By region'!$N677=(C_A08b!$D$5:$D$1004))*(C_A08b!H$5:H$1004)))</f>
        <v>0</v>
      </c>
      <c r="G677" s="72">
        <f t="array" ref="G677">(SUM(($B$1=(C_A08b!$B$5:$B$1004))*('By region'!$M677=(C_A08b!$C$5:$C$1004))*('By region'!$O677=(C_A08b!$D$5:$D$1004))*(C_A08b!I$5:I$1004)))+(SUM(($C$1=(C_A08b!$B$5:$B$1004))*('By region'!$M677=(C_A08b!$C$5:$C$1004))*('By region'!$O677=(C_A08b!$D$5:$D$1004))*(C_A08b!I$5:I$1004)))+(SUM(($D$1=(C_A08b!$B$5:$B$1004))*('By region'!$M677=(C_A08b!$C$5:$C$1004))*('By region'!$O677=(C_A08b!$D$5:$D$1004))*(C_A08b!I$5:I$1004)))+(SUM(($B$1=(C_A08b!$B$5:$B$1004))*('By region'!$M677=(C_A08b!$C$5:$C$1004))*('By region'!$N677=(C_A08b!$D$5:$D$1004))*(C_A08b!I$5:I$1004)))+(SUM(($C$1=(C_A08b!$B$5:$B$1004))*('By region'!$M677=(C_A08b!$C$5:$C$1004))*('By region'!$N677=(C_A08b!$D$5:$D$1004))*(C_A08b!I$5:I$1004)))+(SUM(($D$1=(C_A08b!$B$5:$B$1004))*('By region'!$M677=(C_A08b!$C$5:$C$1004))*('By region'!$N677=(C_A08b!$D$5:$D$1004))*(C_A08b!I$5:I$1004)))</f>
        <v>0</v>
      </c>
      <c r="H677" s="72">
        <f t="array" ref="H677">(SUM(($B$1=(C_A08b!$B$5:$B$1004))*('By region'!$M677=(C_A08b!$C$5:$C$1004))*('By region'!$O677=(C_A08b!$D$5:$D$1004))*(C_A08b!J$5:J$1004)))+(SUM(($C$1=(C_A08b!$B$5:$B$1004))*('By region'!$M677=(C_A08b!$C$5:$C$1004))*('By region'!$O677=(C_A08b!$D$5:$D$1004))*(C_A08b!J$5:J$1004)))+(SUM(($D$1=(C_A08b!$B$5:$B$1004))*('By region'!$M677=(C_A08b!$C$5:$C$1004))*('By region'!$O677=(C_A08b!$D$5:$D$1004))*(C_A08b!J$5:J$1004)))+(SUM(($B$1=(C_A08b!$B$5:$B$1004))*('By region'!$M677=(C_A08b!$C$5:$C$1004))*('By region'!$N677=(C_A08b!$D$5:$D$1004))*(C_A08b!J$5:J$1004)))+(SUM(($C$1=(C_A08b!$B$5:$B$1004))*('By region'!$M677=(C_A08b!$C$5:$C$1004))*('By region'!$N677=(C_A08b!$D$5:$D$1004))*(C_A08b!J$5:J$1004)))+(SUM(($D$1=(C_A08b!$B$5:$B$1004))*('By region'!$M677=(C_A08b!$C$5:$C$1004))*('By region'!$N677=(C_A08b!$D$5:$D$1004))*(C_A08b!J$5:J$1004)))</f>
        <v>0</v>
      </c>
      <c r="I677" s="72">
        <f t="array" ref="I677">(SUM(($B$1=(C_A08b!$B$5:$B$1004))*('By region'!$M677=(C_A08b!$C$5:$C$1004))*('By region'!$O677=(C_A08b!$D$5:$D$1004))*(C_A08b!K$5:K$1004)))+(SUM(($C$1=(C_A08b!$B$5:$B$1004))*('By region'!$M677=(C_A08b!$C$5:$C$1004))*('By region'!$O677=(C_A08b!$D$5:$D$1004))*(C_A08b!K$5:K$1004)))+(SUM(($D$1=(C_A08b!$B$5:$B$1004))*('By region'!$M677=(C_A08b!$C$5:$C$1004))*('By region'!$O677=(C_A08b!$D$5:$D$1004))*(C_A08b!K$5:K$1004)))+(SUM(($B$1=(C_A08b!$B$5:$B$1004))*('By region'!$M677=(C_A08b!$C$5:$C$1004))*('By region'!$N677=(C_A08b!$D$5:$D$1004))*(C_A08b!K$5:K$1004)))+(SUM(($C$1=(C_A08b!$B$5:$B$1004))*('By region'!$M677=(C_A08b!$C$5:$C$1004))*('By region'!$N677=(C_A08b!$D$5:$D$1004))*(C_A08b!K$5:K$1004)))+(SUM(($D$1=(C_A08b!$B$5:$B$1004))*('By region'!$M677=(C_A08b!$C$5:$C$1004))*('By region'!$N677=(C_A08b!$D$5:$D$1004))*(C_A08b!K$5:K$1004)))</f>
        <v>0</v>
      </c>
      <c r="J677" s="72">
        <f t="array" ref="J677">(SUM(($B$1=(C_A08b!$B$5:$B$1004))*('By region'!$M677=(C_A08b!$C$5:$C$1004))*('By region'!$O677=(C_A08b!$D$5:$D$1004))*(C_A08b!L$5:L$1004)))+(SUM(($C$1=(C_A08b!$B$5:$B$1004))*('By region'!$M677=(C_A08b!$C$5:$C$1004))*('By region'!$O677=(C_A08b!$D$5:$D$1004))*(C_A08b!L$5:L$1004)))+(SUM(($D$1=(C_A08b!$B$5:$B$1004))*('By region'!$M677=(C_A08b!$C$5:$C$1004))*('By region'!$O677=(C_A08b!$D$5:$D$1004))*(C_A08b!L$5:L$1004)))+(SUM(($B$1=(C_A08b!$B$5:$B$1004))*('By region'!$M677=(C_A08b!$C$5:$C$1004))*('By region'!$N677=(C_A08b!$D$5:$D$1004))*(C_A08b!L$5:L$1004)))+(SUM(($C$1=(C_A08b!$B$5:$B$1004))*('By region'!$M677=(C_A08b!$C$5:$C$1004))*('By region'!$N677=(C_A08b!$D$5:$D$1004))*(C_A08b!L$5:L$1004)))+(SUM(($D$1=(C_A08b!$B$5:$B$1004))*('By region'!$M677=(C_A08b!$C$5:$C$1004))*('By region'!$N677=(C_A08b!$D$5:$D$1004))*(C_A08b!L$5:L$1004)))</f>
        <v>0</v>
      </c>
      <c r="K677" s="72">
        <f t="array" ref="K677">(SUM(($B$1=(C_A08b!$B$5:$B$1004))*('By region'!$M677=(C_A08b!$C$5:$C$1004))*('By region'!$O677=(C_A08b!$D$5:$D$1004))*(C_A08b!M$5:M$1004)))+(SUM(($C$1=(C_A08b!$B$5:$B$1004))*('By region'!$M677=(C_A08b!$C$5:$C$1004))*('By region'!$O677=(C_A08b!$D$5:$D$1004))*(C_A08b!M$5:M$1004)))+(SUM(($D$1=(C_A08b!$B$5:$B$1004))*('By region'!$M677=(C_A08b!$C$5:$C$1004))*('By region'!$O677=(C_A08b!$D$5:$D$1004))*(C_A08b!M$5:M$1004)))+(SUM(($B$1=(C_A08b!$B$5:$B$1004))*('By region'!$M677=(C_A08b!$C$5:$C$1004))*('By region'!$N677=(C_A08b!$D$5:$D$1004))*(C_A08b!M$5:M$1004)))+(SUM(($C$1=(C_A08b!$B$5:$B$1004))*('By region'!$M677=(C_A08b!$C$5:$C$1004))*('By region'!$N677=(C_A08b!$D$5:$D$1004))*(C_A08b!M$5:M$1004)))+(SUM(($D$1=(C_A08b!$B$5:$B$1004))*('By region'!$M677=(C_A08b!$C$5:$C$1004))*('By region'!$N677=(C_A08b!$D$5:$D$1004))*(C_A08b!M$5:M$1004)))</f>
        <v>0</v>
      </c>
      <c r="M677" s="296" t="s">
        <v>207</v>
      </c>
      <c r="N677" s="296" t="s">
        <v>366</v>
      </c>
      <c r="O677" s="296"/>
    </row>
    <row r="678" spans="1:15" x14ac:dyDescent="0.2">
      <c r="A678" s="18"/>
      <c r="B678" s="75" t="s">
        <v>63</v>
      </c>
      <c r="C678" s="72">
        <f t="array" ref="C678">(SUM(($B$1=(C_A08b!$B$5:$B$1004))*('By region'!$M678=(C_A08b!$C$5:$C$1004))*('By region'!$O678=(C_A08b!$D$5:$D$1004))*(C_A08b!E$5:E$1004)))+(SUM(($C$1=(C_A08b!$B$5:$B$1004))*('By region'!$M678=(C_A08b!$C$5:$C$1004))*('By region'!$O678=(C_A08b!$D$5:$D$1004))*(C_A08b!E$5:E$1004)))+(SUM(($D$1=(C_A08b!$B$5:$B$1004))*('By region'!$M678=(C_A08b!$C$5:$C$1004))*('By region'!$O678=(C_A08b!$D$5:$D$1004))*(C_A08b!E$5:E$1004)))+(SUM(($B$1=(C_A08b!$B$5:$B$1004))*('By region'!$M678=(C_A08b!$C$5:$C$1004))*('By region'!$N678=(C_A08b!$D$5:$D$1004))*(C_A08b!E$5:E$1004)))+(SUM(($C$1=(C_A08b!$B$5:$B$1004))*('By region'!$M678=(C_A08b!$C$5:$C$1004))*('By region'!$N678=(C_A08b!$D$5:$D$1004))*(C_A08b!E$5:E$1004)))+(SUM(($D$1=(C_A08b!$B$5:$B$1004))*('By region'!$M678=(C_A08b!$C$5:$C$1004))*('By region'!$N678=(C_A08b!$D$5:$D$1004))*(C_A08b!E$5:E$1004)))</f>
        <v>12.627472536000001</v>
      </c>
      <c r="D678" s="72">
        <f t="array" ref="D678">(SUM(($B$1=(C_A08b!$B$5:$B$1004))*('By region'!$M678=(C_A08b!$C$5:$C$1004))*('By region'!$O678=(C_A08b!$D$5:$D$1004))*(C_A08b!F$5:F$1004)))+(SUM(($C$1=(C_A08b!$B$5:$B$1004))*('By region'!$M678=(C_A08b!$C$5:$C$1004))*('By region'!$O678=(C_A08b!$D$5:$D$1004))*(C_A08b!F$5:F$1004)))+(SUM(($D$1=(C_A08b!$B$5:$B$1004))*('By region'!$M678=(C_A08b!$C$5:$C$1004))*('By region'!$O678=(C_A08b!$D$5:$D$1004))*(C_A08b!F$5:F$1004)))+(SUM(($B$1=(C_A08b!$B$5:$B$1004))*('By region'!$M678=(C_A08b!$C$5:$C$1004))*('By region'!$N678=(C_A08b!$D$5:$D$1004))*(C_A08b!F$5:F$1004)))+(SUM(($C$1=(C_A08b!$B$5:$B$1004))*('By region'!$M678=(C_A08b!$C$5:$C$1004))*('By region'!$N678=(C_A08b!$D$5:$D$1004))*(C_A08b!F$5:F$1004)))+(SUM(($D$1=(C_A08b!$B$5:$B$1004))*('By region'!$M678=(C_A08b!$C$5:$C$1004))*('By region'!$N678=(C_A08b!$D$5:$D$1004))*(C_A08b!F$5:F$1004)))</f>
        <v>12.654376409393</v>
      </c>
      <c r="E678" s="72">
        <f t="array" ref="E678">(SUM(($B$1=(C_A08b!$B$5:$B$1004))*('By region'!$M678=(C_A08b!$C$5:$C$1004))*('By region'!$O678=(C_A08b!$D$5:$D$1004))*(C_A08b!G$5:G$1004)))+(SUM(($C$1=(C_A08b!$B$5:$B$1004))*('By region'!$M678=(C_A08b!$C$5:$C$1004))*('By region'!$O678=(C_A08b!$D$5:$D$1004))*(C_A08b!G$5:G$1004)))+(SUM(($D$1=(C_A08b!$B$5:$B$1004))*('By region'!$M678=(C_A08b!$C$5:$C$1004))*('By region'!$O678=(C_A08b!$D$5:$D$1004))*(C_A08b!G$5:G$1004)))+(SUM(($B$1=(C_A08b!$B$5:$B$1004))*('By region'!$M678=(C_A08b!$C$5:$C$1004))*('By region'!$N678=(C_A08b!$D$5:$D$1004))*(C_A08b!G$5:G$1004)))+(SUM(($C$1=(C_A08b!$B$5:$B$1004))*('By region'!$M678=(C_A08b!$C$5:$C$1004))*('By region'!$N678=(C_A08b!$D$5:$D$1004))*(C_A08b!G$5:G$1004)))+(SUM(($D$1=(C_A08b!$B$5:$B$1004))*('By region'!$M678=(C_A08b!$C$5:$C$1004))*('By region'!$N678=(C_A08b!$D$5:$D$1004))*(C_A08b!G$5:G$1004)))</f>
        <v>10.831185972047001</v>
      </c>
      <c r="F678" s="72">
        <f t="array" ref="F678">(SUM(($B$1=(C_A08b!$B$5:$B$1004))*('By region'!$M678=(C_A08b!$C$5:$C$1004))*('By region'!$O678=(C_A08b!$D$5:$D$1004))*(C_A08b!H$5:H$1004)))+(SUM(($C$1=(C_A08b!$B$5:$B$1004))*('By region'!$M678=(C_A08b!$C$5:$C$1004))*('By region'!$O678=(C_A08b!$D$5:$D$1004))*(C_A08b!H$5:H$1004)))+(SUM(($D$1=(C_A08b!$B$5:$B$1004))*('By region'!$M678=(C_A08b!$C$5:$C$1004))*('By region'!$O678=(C_A08b!$D$5:$D$1004))*(C_A08b!H$5:H$1004)))+(SUM(($B$1=(C_A08b!$B$5:$B$1004))*('By region'!$M678=(C_A08b!$C$5:$C$1004))*('By region'!$N678=(C_A08b!$D$5:$D$1004))*(C_A08b!H$5:H$1004)))+(SUM(($C$1=(C_A08b!$B$5:$B$1004))*('By region'!$M678=(C_A08b!$C$5:$C$1004))*('By region'!$N678=(C_A08b!$D$5:$D$1004))*(C_A08b!H$5:H$1004)))+(SUM(($D$1=(C_A08b!$B$5:$B$1004))*('By region'!$M678=(C_A08b!$C$5:$C$1004))*('By region'!$N678=(C_A08b!$D$5:$D$1004))*(C_A08b!H$5:H$1004)))</f>
        <v>11.304962064625</v>
      </c>
      <c r="G678" s="72">
        <f t="array" ref="G678">(SUM(($B$1=(C_A08b!$B$5:$B$1004))*('By region'!$M678=(C_A08b!$C$5:$C$1004))*('By region'!$O678=(C_A08b!$D$5:$D$1004))*(C_A08b!I$5:I$1004)))+(SUM(($C$1=(C_A08b!$B$5:$B$1004))*('By region'!$M678=(C_A08b!$C$5:$C$1004))*('By region'!$O678=(C_A08b!$D$5:$D$1004))*(C_A08b!I$5:I$1004)))+(SUM(($D$1=(C_A08b!$B$5:$B$1004))*('By region'!$M678=(C_A08b!$C$5:$C$1004))*('By region'!$O678=(C_A08b!$D$5:$D$1004))*(C_A08b!I$5:I$1004)))+(SUM(($B$1=(C_A08b!$B$5:$B$1004))*('By region'!$M678=(C_A08b!$C$5:$C$1004))*('By region'!$N678=(C_A08b!$D$5:$D$1004))*(C_A08b!I$5:I$1004)))+(SUM(($C$1=(C_A08b!$B$5:$B$1004))*('By region'!$M678=(C_A08b!$C$5:$C$1004))*('By region'!$N678=(C_A08b!$D$5:$D$1004))*(C_A08b!I$5:I$1004)))+(SUM(($D$1=(C_A08b!$B$5:$B$1004))*('By region'!$M678=(C_A08b!$C$5:$C$1004))*('By region'!$N678=(C_A08b!$D$5:$D$1004))*(C_A08b!I$5:I$1004)))</f>
        <v>10.969725268054001</v>
      </c>
      <c r="H678" s="72">
        <f t="array" ref="H678">(SUM(($B$1=(C_A08b!$B$5:$B$1004))*('By region'!$M678=(C_A08b!$C$5:$C$1004))*('By region'!$O678=(C_A08b!$D$5:$D$1004))*(C_A08b!J$5:J$1004)))+(SUM(($C$1=(C_A08b!$B$5:$B$1004))*('By region'!$M678=(C_A08b!$C$5:$C$1004))*('By region'!$O678=(C_A08b!$D$5:$D$1004))*(C_A08b!J$5:J$1004)))+(SUM(($D$1=(C_A08b!$B$5:$B$1004))*('By region'!$M678=(C_A08b!$C$5:$C$1004))*('By region'!$O678=(C_A08b!$D$5:$D$1004))*(C_A08b!J$5:J$1004)))+(SUM(($B$1=(C_A08b!$B$5:$B$1004))*('By region'!$M678=(C_A08b!$C$5:$C$1004))*('By region'!$N678=(C_A08b!$D$5:$D$1004))*(C_A08b!J$5:J$1004)))+(SUM(($C$1=(C_A08b!$B$5:$B$1004))*('By region'!$M678=(C_A08b!$C$5:$C$1004))*('By region'!$N678=(C_A08b!$D$5:$D$1004))*(C_A08b!J$5:J$1004)))+(SUM(($D$1=(C_A08b!$B$5:$B$1004))*('By region'!$M678=(C_A08b!$C$5:$C$1004))*('By region'!$N678=(C_A08b!$D$5:$D$1004))*(C_A08b!J$5:J$1004)))</f>
        <v>10.61079314909</v>
      </c>
      <c r="I678" s="72">
        <f t="array" ref="I678">(SUM(($B$1=(C_A08b!$B$5:$B$1004))*('By region'!$M678=(C_A08b!$C$5:$C$1004))*('By region'!$O678=(C_A08b!$D$5:$D$1004))*(C_A08b!K$5:K$1004)))+(SUM(($C$1=(C_A08b!$B$5:$B$1004))*('By region'!$M678=(C_A08b!$C$5:$C$1004))*('By region'!$O678=(C_A08b!$D$5:$D$1004))*(C_A08b!K$5:K$1004)))+(SUM(($D$1=(C_A08b!$B$5:$B$1004))*('By region'!$M678=(C_A08b!$C$5:$C$1004))*('By region'!$O678=(C_A08b!$D$5:$D$1004))*(C_A08b!K$5:K$1004)))+(SUM(($B$1=(C_A08b!$B$5:$B$1004))*('By region'!$M678=(C_A08b!$C$5:$C$1004))*('By region'!$N678=(C_A08b!$D$5:$D$1004))*(C_A08b!K$5:K$1004)))+(SUM(($C$1=(C_A08b!$B$5:$B$1004))*('By region'!$M678=(C_A08b!$C$5:$C$1004))*('By region'!$N678=(C_A08b!$D$5:$D$1004))*(C_A08b!K$5:K$1004)))+(SUM(($D$1=(C_A08b!$B$5:$B$1004))*('By region'!$M678=(C_A08b!$C$5:$C$1004))*('By region'!$N678=(C_A08b!$D$5:$D$1004))*(C_A08b!K$5:K$1004)))</f>
        <v>10.619439332875</v>
      </c>
      <c r="J678" s="72">
        <f t="array" ref="J678">(SUM(($B$1=(C_A08b!$B$5:$B$1004))*('By region'!$M678=(C_A08b!$C$5:$C$1004))*('By region'!$O678=(C_A08b!$D$5:$D$1004))*(C_A08b!L$5:L$1004)))+(SUM(($C$1=(C_A08b!$B$5:$B$1004))*('By region'!$M678=(C_A08b!$C$5:$C$1004))*('By region'!$O678=(C_A08b!$D$5:$D$1004))*(C_A08b!L$5:L$1004)))+(SUM(($D$1=(C_A08b!$B$5:$B$1004))*('By region'!$M678=(C_A08b!$C$5:$C$1004))*('By region'!$O678=(C_A08b!$D$5:$D$1004))*(C_A08b!L$5:L$1004)))+(SUM(($B$1=(C_A08b!$B$5:$B$1004))*('By region'!$M678=(C_A08b!$C$5:$C$1004))*('By region'!$N678=(C_A08b!$D$5:$D$1004))*(C_A08b!L$5:L$1004)))+(SUM(($C$1=(C_A08b!$B$5:$B$1004))*('By region'!$M678=(C_A08b!$C$5:$C$1004))*('By region'!$N678=(C_A08b!$D$5:$D$1004))*(C_A08b!L$5:L$1004)))+(SUM(($D$1=(C_A08b!$B$5:$B$1004))*('By region'!$M678=(C_A08b!$C$5:$C$1004))*('By region'!$N678=(C_A08b!$D$5:$D$1004))*(C_A08b!L$5:L$1004)))</f>
        <v>10.626310609402999</v>
      </c>
      <c r="K678" s="72">
        <f t="array" ref="K678">(SUM(($B$1=(C_A08b!$B$5:$B$1004))*('By region'!$M678=(C_A08b!$C$5:$C$1004))*('By region'!$O678=(C_A08b!$D$5:$D$1004))*(C_A08b!M$5:M$1004)))+(SUM(($C$1=(C_A08b!$B$5:$B$1004))*('By region'!$M678=(C_A08b!$C$5:$C$1004))*('By region'!$O678=(C_A08b!$D$5:$D$1004))*(C_A08b!M$5:M$1004)))+(SUM(($D$1=(C_A08b!$B$5:$B$1004))*('By region'!$M678=(C_A08b!$C$5:$C$1004))*('By region'!$O678=(C_A08b!$D$5:$D$1004))*(C_A08b!M$5:M$1004)))+(SUM(($B$1=(C_A08b!$B$5:$B$1004))*('By region'!$M678=(C_A08b!$C$5:$C$1004))*('By region'!$N678=(C_A08b!$D$5:$D$1004))*(C_A08b!M$5:M$1004)))+(SUM(($C$1=(C_A08b!$B$5:$B$1004))*('By region'!$M678=(C_A08b!$C$5:$C$1004))*('By region'!$N678=(C_A08b!$D$5:$D$1004))*(C_A08b!M$5:M$1004)))+(SUM(($D$1=(C_A08b!$B$5:$B$1004))*('By region'!$M678=(C_A08b!$C$5:$C$1004))*('By region'!$N678=(C_A08b!$D$5:$D$1004))*(C_A08b!M$5:M$1004)))</f>
        <v>5.6842916502609997</v>
      </c>
      <c r="M678" s="296" t="s">
        <v>207</v>
      </c>
      <c r="N678" s="296" t="s">
        <v>201</v>
      </c>
      <c r="O678" s="296"/>
    </row>
    <row r="679" spans="1:15" s="18" customFormat="1" x14ac:dyDescent="0.2">
      <c r="B679" s="74" t="s">
        <v>198</v>
      </c>
      <c r="C679" s="79">
        <f t="array" ref="C679">(SUM(($B$1=(C_A08b!$B$5:$B$1004))*('By region'!$M679=(C_A08b!$C$5:$C$1004))*('By region'!$O679=(C_A08b!$D$5:$D$1004))*(C_A08b!E$5:E$1004)))+(SUM(($C$1=(C_A08b!$B$5:$B$1004))*('By region'!$M679=(C_A08b!$C$5:$C$1004))*('By region'!$O679=(C_A08b!$D$5:$D$1004))*(C_A08b!E$5:E$1004)))+(SUM(($D$1=(C_A08b!$B$5:$B$1004))*('By region'!$M679=(C_A08b!$C$5:$C$1004))*('By region'!$O679=(C_A08b!$D$5:$D$1004))*(C_A08b!E$5:E$1004)))+(SUM(($B$1=(C_A08b!$B$5:$B$1004))*('By region'!$M679=(C_A08b!$C$5:$C$1004))*('By region'!$N679=(C_A08b!$D$5:$D$1004))*(C_A08b!E$5:E$1004)))+(SUM(($C$1=(C_A08b!$B$5:$B$1004))*('By region'!$M679=(C_A08b!$C$5:$C$1004))*('By region'!$N679=(C_A08b!$D$5:$D$1004))*(C_A08b!E$5:E$1004)))+(SUM(($D$1=(C_A08b!$B$5:$B$1004))*('By region'!$M679=(C_A08b!$C$5:$C$1004))*('By region'!$N679=(C_A08b!$D$5:$D$1004))*(C_A08b!E$5:E$1004)))</f>
        <v>0</v>
      </c>
      <c r="D679" s="79">
        <f t="array" ref="D679">(SUM(($B$1=(C_A08b!$B$5:$B$1004))*('By region'!$M679=(C_A08b!$C$5:$C$1004))*('By region'!$O679=(C_A08b!$D$5:$D$1004))*(C_A08b!F$5:F$1004)))+(SUM(($C$1=(C_A08b!$B$5:$B$1004))*('By region'!$M679=(C_A08b!$C$5:$C$1004))*('By region'!$O679=(C_A08b!$D$5:$D$1004))*(C_A08b!F$5:F$1004)))+(SUM(($D$1=(C_A08b!$B$5:$B$1004))*('By region'!$M679=(C_A08b!$C$5:$C$1004))*('By region'!$O679=(C_A08b!$D$5:$D$1004))*(C_A08b!F$5:F$1004)))+(SUM(($B$1=(C_A08b!$B$5:$B$1004))*('By region'!$M679=(C_A08b!$C$5:$C$1004))*('By region'!$N679=(C_A08b!$D$5:$D$1004))*(C_A08b!F$5:F$1004)))+(SUM(($C$1=(C_A08b!$B$5:$B$1004))*('By region'!$M679=(C_A08b!$C$5:$C$1004))*('By region'!$N679=(C_A08b!$D$5:$D$1004))*(C_A08b!F$5:F$1004)))+(SUM(($D$1=(C_A08b!$B$5:$B$1004))*('By region'!$M679=(C_A08b!$C$5:$C$1004))*('By region'!$N679=(C_A08b!$D$5:$D$1004))*(C_A08b!F$5:F$1004)))</f>
        <v>0</v>
      </c>
      <c r="E679" s="79">
        <f t="array" ref="E679">(SUM(($B$1=(C_A08b!$B$5:$B$1004))*('By region'!$M679=(C_A08b!$C$5:$C$1004))*('By region'!$O679=(C_A08b!$D$5:$D$1004))*(C_A08b!G$5:G$1004)))+(SUM(($C$1=(C_A08b!$B$5:$B$1004))*('By region'!$M679=(C_A08b!$C$5:$C$1004))*('By region'!$O679=(C_A08b!$D$5:$D$1004))*(C_A08b!G$5:G$1004)))+(SUM(($D$1=(C_A08b!$B$5:$B$1004))*('By region'!$M679=(C_A08b!$C$5:$C$1004))*('By region'!$O679=(C_A08b!$D$5:$D$1004))*(C_A08b!G$5:G$1004)))+(SUM(($B$1=(C_A08b!$B$5:$B$1004))*('By region'!$M679=(C_A08b!$C$5:$C$1004))*('By region'!$N679=(C_A08b!$D$5:$D$1004))*(C_A08b!G$5:G$1004)))+(SUM(($C$1=(C_A08b!$B$5:$B$1004))*('By region'!$M679=(C_A08b!$C$5:$C$1004))*('By region'!$N679=(C_A08b!$D$5:$D$1004))*(C_A08b!G$5:G$1004)))+(SUM(($D$1=(C_A08b!$B$5:$B$1004))*('By region'!$M679=(C_A08b!$C$5:$C$1004))*('By region'!$N679=(C_A08b!$D$5:$D$1004))*(C_A08b!G$5:G$1004)))</f>
        <v>1.6375684455849999</v>
      </c>
      <c r="F679" s="79">
        <f t="array" ref="F679">(SUM(($B$1=(C_A08b!$B$5:$B$1004))*('By region'!$M679=(C_A08b!$C$5:$C$1004))*('By region'!$O679=(C_A08b!$D$5:$D$1004))*(C_A08b!H$5:H$1004)))+(SUM(($C$1=(C_A08b!$B$5:$B$1004))*('By region'!$M679=(C_A08b!$C$5:$C$1004))*('By region'!$O679=(C_A08b!$D$5:$D$1004))*(C_A08b!H$5:H$1004)))+(SUM(($D$1=(C_A08b!$B$5:$B$1004))*('By region'!$M679=(C_A08b!$C$5:$C$1004))*('By region'!$O679=(C_A08b!$D$5:$D$1004))*(C_A08b!H$5:H$1004)))+(SUM(($B$1=(C_A08b!$B$5:$B$1004))*('By region'!$M679=(C_A08b!$C$5:$C$1004))*('By region'!$N679=(C_A08b!$D$5:$D$1004))*(C_A08b!H$5:H$1004)))+(SUM(($C$1=(C_A08b!$B$5:$B$1004))*('By region'!$M679=(C_A08b!$C$5:$C$1004))*('By region'!$N679=(C_A08b!$D$5:$D$1004))*(C_A08b!H$5:H$1004)))+(SUM(($D$1=(C_A08b!$B$5:$B$1004))*('By region'!$M679=(C_A08b!$C$5:$C$1004))*('By region'!$N679=(C_A08b!$D$5:$D$1004))*(C_A08b!H$5:H$1004)))</f>
        <v>3.3484597340370001</v>
      </c>
      <c r="G679" s="79">
        <f t="array" ref="G679">(SUM(($B$1=(C_A08b!$B$5:$B$1004))*('By region'!$M679=(C_A08b!$C$5:$C$1004))*('By region'!$O679=(C_A08b!$D$5:$D$1004))*(C_A08b!I$5:I$1004)))+(SUM(($C$1=(C_A08b!$B$5:$B$1004))*('By region'!$M679=(C_A08b!$C$5:$C$1004))*('By region'!$O679=(C_A08b!$D$5:$D$1004))*(C_A08b!I$5:I$1004)))+(SUM(($D$1=(C_A08b!$B$5:$B$1004))*('By region'!$M679=(C_A08b!$C$5:$C$1004))*('By region'!$O679=(C_A08b!$D$5:$D$1004))*(C_A08b!I$5:I$1004)))+(SUM(($B$1=(C_A08b!$B$5:$B$1004))*('By region'!$M679=(C_A08b!$C$5:$C$1004))*('By region'!$N679=(C_A08b!$D$5:$D$1004))*(C_A08b!I$5:I$1004)))+(SUM(($C$1=(C_A08b!$B$5:$B$1004))*('By region'!$M679=(C_A08b!$C$5:$C$1004))*('By region'!$N679=(C_A08b!$D$5:$D$1004))*(C_A08b!I$5:I$1004)))+(SUM(($D$1=(C_A08b!$B$5:$B$1004))*('By region'!$M679=(C_A08b!$C$5:$C$1004))*('By region'!$N679=(C_A08b!$D$5:$D$1004))*(C_A08b!I$5:I$1004)))</f>
        <v>4.2808415752110003</v>
      </c>
      <c r="H679" s="79">
        <f t="array" ref="H679">(SUM(($B$1=(C_A08b!$B$5:$B$1004))*('By region'!$M679=(C_A08b!$C$5:$C$1004))*('By region'!$O679=(C_A08b!$D$5:$D$1004))*(C_A08b!J$5:J$1004)))+(SUM(($C$1=(C_A08b!$B$5:$B$1004))*('By region'!$M679=(C_A08b!$C$5:$C$1004))*('By region'!$O679=(C_A08b!$D$5:$D$1004))*(C_A08b!J$5:J$1004)))+(SUM(($D$1=(C_A08b!$B$5:$B$1004))*('By region'!$M679=(C_A08b!$C$5:$C$1004))*('By region'!$O679=(C_A08b!$D$5:$D$1004))*(C_A08b!J$5:J$1004)))+(SUM(($B$1=(C_A08b!$B$5:$B$1004))*('By region'!$M679=(C_A08b!$C$5:$C$1004))*('By region'!$N679=(C_A08b!$D$5:$D$1004))*(C_A08b!J$5:J$1004)))+(SUM(($C$1=(C_A08b!$B$5:$B$1004))*('By region'!$M679=(C_A08b!$C$5:$C$1004))*('By region'!$N679=(C_A08b!$D$5:$D$1004))*(C_A08b!J$5:J$1004)))+(SUM(($D$1=(C_A08b!$B$5:$B$1004))*('By region'!$M679=(C_A08b!$C$5:$C$1004))*('By region'!$N679=(C_A08b!$D$5:$D$1004))*(C_A08b!J$5:J$1004)))</f>
        <v>5.246331394417</v>
      </c>
      <c r="I679" s="79">
        <f t="array" ref="I679">(SUM(($B$1=(C_A08b!$B$5:$B$1004))*('By region'!$M679=(C_A08b!$C$5:$C$1004))*('By region'!$O679=(C_A08b!$D$5:$D$1004))*(C_A08b!K$5:K$1004)))+(SUM(($C$1=(C_A08b!$B$5:$B$1004))*('By region'!$M679=(C_A08b!$C$5:$C$1004))*('By region'!$O679=(C_A08b!$D$5:$D$1004))*(C_A08b!K$5:K$1004)))+(SUM(($D$1=(C_A08b!$B$5:$B$1004))*('By region'!$M679=(C_A08b!$C$5:$C$1004))*('By region'!$O679=(C_A08b!$D$5:$D$1004))*(C_A08b!K$5:K$1004)))+(SUM(($B$1=(C_A08b!$B$5:$B$1004))*('By region'!$M679=(C_A08b!$C$5:$C$1004))*('By region'!$N679=(C_A08b!$D$5:$D$1004))*(C_A08b!K$5:K$1004)))+(SUM(($C$1=(C_A08b!$B$5:$B$1004))*('By region'!$M679=(C_A08b!$C$5:$C$1004))*('By region'!$N679=(C_A08b!$D$5:$D$1004))*(C_A08b!K$5:K$1004)))+(SUM(($D$1=(C_A08b!$B$5:$B$1004))*('By region'!$M679=(C_A08b!$C$5:$C$1004))*('By region'!$N679=(C_A08b!$D$5:$D$1004))*(C_A08b!K$5:K$1004)))</f>
        <v>5.5403290092180004</v>
      </c>
      <c r="J679" s="79">
        <f t="array" ref="J679">(SUM(($B$1=(C_A08b!$B$5:$B$1004))*('By region'!$M679=(C_A08b!$C$5:$C$1004))*('By region'!$O679=(C_A08b!$D$5:$D$1004))*(C_A08b!L$5:L$1004)))+(SUM(($C$1=(C_A08b!$B$5:$B$1004))*('By region'!$M679=(C_A08b!$C$5:$C$1004))*('By region'!$O679=(C_A08b!$D$5:$D$1004))*(C_A08b!L$5:L$1004)))+(SUM(($D$1=(C_A08b!$B$5:$B$1004))*('By region'!$M679=(C_A08b!$C$5:$C$1004))*('By region'!$O679=(C_A08b!$D$5:$D$1004))*(C_A08b!L$5:L$1004)))+(SUM(($B$1=(C_A08b!$B$5:$B$1004))*('By region'!$M679=(C_A08b!$C$5:$C$1004))*('By region'!$N679=(C_A08b!$D$5:$D$1004))*(C_A08b!L$5:L$1004)))+(SUM(($C$1=(C_A08b!$B$5:$B$1004))*('By region'!$M679=(C_A08b!$C$5:$C$1004))*('By region'!$N679=(C_A08b!$D$5:$D$1004))*(C_A08b!L$5:L$1004)))+(SUM(($D$1=(C_A08b!$B$5:$B$1004))*('By region'!$M679=(C_A08b!$C$5:$C$1004))*('By region'!$N679=(C_A08b!$D$5:$D$1004))*(C_A08b!L$5:L$1004)))</f>
        <v>5.8456944402059996</v>
      </c>
      <c r="K679" s="79">
        <f t="array" ref="K679">(SUM(($B$1=(C_A08b!$B$5:$B$1004))*('By region'!$M679=(C_A08b!$C$5:$C$1004))*('By region'!$O679=(C_A08b!$D$5:$D$1004))*(C_A08b!M$5:M$1004)))+(SUM(($C$1=(C_A08b!$B$5:$B$1004))*('By region'!$M679=(C_A08b!$C$5:$C$1004))*('By region'!$O679=(C_A08b!$D$5:$D$1004))*(C_A08b!M$5:M$1004)))+(SUM(($D$1=(C_A08b!$B$5:$B$1004))*('By region'!$M679=(C_A08b!$C$5:$C$1004))*('By region'!$O679=(C_A08b!$D$5:$D$1004))*(C_A08b!M$5:M$1004)))+(SUM(($B$1=(C_A08b!$B$5:$B$1004))*('By region'!$M679=(C_A08b!$C$5:$C$1004))*('By region'!$N679=(C_A08b!$D$5:$D$1004))*(C_A08b!M$5:M$1004)))+(SUM(($C$1=(C_A08b!$B$5:$B$1004))*('By region'!$M679=(C_A08b!$C$5:$C$1004))*('By region'!$N679=(C_A08b!$D$5:$D$1004))*(C_A08b!M$5:M$1004)))+(SUM(($D$1=(C_A08b!$B$5:$B$1004))*('By region'!$M679=(C_A08b!$C$5:$C$1004))*('By region'!$N679=(C_A08b!$D$5:$D$1004))*(C_A08b!M$5:M$1004)))</f>
        <v>6.1367665424210003</v>
      </c>
      <c r="M679" s="296" t="s">
        <v>207</v>
      </c>
      <c r="N679" s="296" t="s">
        <v>199</v>
      </c>
      <c r="O679" s="296" t="s">
        <v>203</v>
      </c>
    </row>
    <row r="680" spans="1:15" x14ac:dyDescent="0.2">
      <c r="A680" s="18"/>
      <c r="C680" s="26"/>
      <c r="D680" s="26"/>
      <c r="E680" s="26"/>
      <c r="F680" s="26"/>
      <c r="G680" s="26"/>
      <c r="H680" s="26"/>
      <c r="I680" s="26"/>
      <c r="J680" s="26"/>
    </row>
    <row r="681" spans="1:15" x14ac:dyDescent="0.2">
      <c r="A681" s="280" t="s">
        <v>517</v>
      </c>
      <c r="B681" s="276" t="s">
        <v>217</v>
      </c>
    </row>
    <row r="682" spans="1:15" ht="17" x14ac:dyDescent="0.25">
      <c r="A682" s="18"/>
      <c r="B682" s="276" t="s">
        <v>440</v>
      </c>
    </row>
    <row r="683" spans="1:15" x14ac:dyDescent="0.2">
      <c r="A683" s="18"/>
      <c r="B683" s="12"/>
    </row>
    <row r="684" spans="1:15" x14ac:dyDescent="0.2">
      <c r="A684" s="18"/>
      <c r="B684" s="76"/>
      <c r="C684" s="263">
        <v>2010</v>
      </c>
      <c r="D684" s="263">
        <v>2015</v>
      </c>
      <c r="E684" s="263">
        <v>2020</v>
      </c>
      <c r="F684" s="263">
        <v>2025</v>
      </c>
      <c r="G684" s="263">
        <v>2030</v>
      </c>
      <c r="H684" s="263">
        <v>2035</v>
      </c>
      <c r="I684" s="263">
        <v>2040</v>
      </c>
      <c r="J684" s="263">
        <v>2045</v>
      </c>
      <c r="K684" s="263">
        <v>2050</v>
      </c>
    </row>
    <row r="685" spans="1:15" x14ac:dyDescent="0.2">
      <c r="A685" s="18"/>
      <c r="B685" s="71" t="s">
        <v>162</v>
      </c>
      <c r="C685" s="72">
        <f t="array" ref="C685">((SUM(($B$1=(C_A08d!$B$5:$B$1000))*('By region'!$M685=(C_A08d!$C$5:$C$1000))*(C_A08d!D$5:D$1000))+SUM(($C$1=(C_A08d!$B$5:$B$1000))*('By region'!$M685=(C_A08d!$C$5:$C$1000))*(C_A08d!D$5:D$1000))+SUM(($D$1=(C_A08d!$B$5:$B$1000))*('By region'!$M685=(C_A08d!$C$5:$C$1000))*(C_A08d!D$5:D$1000))))/1000</f>
        <v>26.436121064071457</v>
      </c>
      <c r="D685" s="72">
        <f t="array" ref="D685">((SUM(($B$1=(C_A08d!$B$5:$B$1000))*('By region'!$M685=(C_A08d!$C$5:$C$1000))*(C_A08d!E$5:E$1000))+SUM(($C$1=(C_A08d!$B$5:$B$1000))*('By region'!$M685=(C_A08d!$C$5:$C$1000))*(C_A08d!E$5:E$1000))+SUM(($D$1=(C_A08d!$B$5:$B$1000))*('By region'!$M685=(C_A08d!$C$5:$C$1000))*(C_A08d!E$5:E$1000))))/1000</f>
        <v>26.931196643987224</v>
      </c>
      <c r="E685" s="72">
        <f t="array" ref="E685">((SUM(($B$1=(C_A08d!$B$5:$B$1000))*('By region'!$M685=(C_A08d!$C$5:$C$1000))*(C_A08d!F$5:F$1000))+SUM(($C$1=(C_A08d!$B$5:$B$1000))*('By region'!$M685=(C_A08d!$C$5:$C$1000))*(C_A08d!F$5:F$1000))+SUM(($D$1=(C_A08d!$B$5:$B$1000))*('By region'!$M685=(C_A08d!$C$5:$C$1000))*(C_A08d!F$5:F$1000))))/1000</f>
        <v>26.266931733645748</v>
      </c>
      <c r="F685" s="72">
        <f t="array" ref="F685">((SUM(($B$1=(C_A08d!$B$5:$B$1000))*('By region'!$M685=(C_A08d!$C$5:$C$1000))*(C_A08d!G$5:G$1000))+SUM(($C$1=(C_A08d!$B$5:$B$1000))*('By region'!$M685=(C_A08d!$C$5:$C$1000))*(C_A08d!G$5:G$1000))+SUM(($D$1=(C_A08d!$B$5:$B$1000))*('By region'!$M685=(C_A08d!$C$5:$C$1000))*(C_A08d!G$5:G$1000))))/1000</f>
        <v>26.728756217444577</v>
      </c>
      <c r="G685" s="72">
        <f t="array" ref="G685">((SUM(($B$1=(C_A08d!$B$5:$B$1000))*('By region'!$M685=(C_A08d!$C$5:$C$1000))*(C_A08d!H$5:H$1000))+SUM(($C$1=(C_A08d!$B$5:$B$1000))*('By region'!$M685=(C_A08d!$C$5:$C$1000))*(C_A08d!H$5:H$1000))+SUM(($D$1=(C_A08d!$B$5:$B$1000))*('By region'!$M685=(C_A08d!$C$5:$C$1000))*(C_A08d!H$5:H$1000))))/1000</f>
        <v>26.135441330230208</v>
      </c>
      <c r="H685" s="72">
        <f t="array" ref="H685">((SUM(($B$1=(C_A08d!$B$5:$B$1000))*('By region'!$M685=(C_A08d!$C$5:$C$1000))*(C_A08d!I$5:I$1000))+SUM(($C$1=(C_A08d!$B$5:$B$1000))*('By region'!$M685=(C_A08d!$C$5:$C$1000))*(C_A08d!I$5:I$1000))+SUM(($D$1=(C_A08d!$B$5:$B$1000))*('By region'!$M685=(C_A08d!$C$5:$C$1000))*(C_A08d!I$5:I$1000))))/1000</f>
        <v>25.103690578469532</v>
      </c>
      <c r="I685" s="72">
        <f t="array" ref="I685">((SUM(($B$1=(C_A08d!$B$5:$B$1000))*('By region'!$M685=(C_A08d!$C$5:$C$1000))*(C_A08d!J$5:J$1000))+SUM(($C$1=(C_A08d!$B$5:$B$1000))*('By region'!$M685=(C_A08d!$C$5:$C$1000))*(C_A08d!J$5:J$1000))+SUM(($D$1=(C_A08d!$B$5:$B$1000))*('By region'!$M685=(C_A08d!$C$5:$C$1000))*(C_A08d!J$5:J$1000))))/1000</f>
        <v>26.433087493397473</v>
      </c>
      <c r="J685" s="72">
        <f t="array" ref="J685">((SUM(($B$1=(C_A08d!$B$5:$B$1000))*('By region'!$M685=(C_A08d!$C$5:$C$1000))*(C_A08d!K$5:K$1000))+SUM(($C$1=(C_A08d!$B$5:$B$1000))*('By region'!$M685=(C_A08d!$C$5:$C$1000))*(C_A08d!K$5:K$1000))+SUM(($D$1=(C_A08d!$B$5:$B$1000))*('By region'!$M685=(C_A08d!$C$5:$C$1000))*(C_A08d!K$5:K$1000))))/1000</f>
        <v>24.074695674918111</v>
      </c>
      <c r="K685" s="72">
        <f t="array" ref="K685">((SUM(($B$1=(C_A08d!$B$5:$B$1000))*('By region'!$M685=(C_A08d!$C$5:$C$1000))*(C_A08d!L$5:L$1000))+SUM(($C$1=(C_A08d!$B$5:$B$1000))*('By region'!$M685=(C_A08d!$C$5:$C$1000))*(C_A08d!L$5:L$1000))+SUM(($D$1=(C_A08d!$B$5:$B$1000))*('By region'!$M685=(C_A08d!$C$5:$C$1000))*(C_A08d!L$5:L$1000))))/1000</f>
        <v>21.388095428479293</v>
      </c>
      <c r="M685" s="21" t="s">
        <v>188</v>
      </c>
    </row>
    <row r="686" spans="1:15" s="18" customFormat="1" x14ac:dyDescent="0.2">
      <c r="B686" s="73" t="s">
        <v>163</v>
      </c>
      <c r="C686" s="72">
        <f t="array" ref="C686">((SUM(($B$1=(C_A08d!$B$5:$B$1000))*('By region'!$M686=(C_A08d!$C$5:$C$1000))*(C_A08d!D$5:D$1000))+SUM(($C$1=(C_A08d!$B$5:$B$1000))*('By region'!$M686=(C_A08d!$C$5:$C$1000))*(C_A08d!D$5:D$1000))+SUM(($D$1=(C_A08d!$B$5:$B$1000))*('By region'!$M686=(C_A08d!$C$5:$C$1000))*(C_A08d!D$5:D$1000))))/1000</f>
        <v>19.389476828784023</v>
      </c>
      <c r="D686" s="72">
        <f t="array" ref="D686">((SUM(($B$1=(C_A08d!$B$5:$B$1000))*('By region'!$M686=(C_A08d!$C$5:$C$1000))*(C_A08d!E$5:E$1000))+SUM(($C$1=(C_A08d!$B$5:$B$1000))*('By region'!$M686=(C_A08d!$C$5:$C$1000))*(C_A08d!E$5:E$1000))+SUM(($D$1=(C_A08d!$B$5:$B$1000))*('By region'!$M686=(C_A08d!$C$5:$C$1000))*(C_A08d!E$5:E$1000))))/1000</f>
        <v>19.366216915119274</v>
      </c>
      <c r="E686" s="72">
        <f t="array" ref="E686">((SUM(($B$1=(C_A08d!$B$5:$B$1000))*('By region'!$M686=(C_A08d!$C$5:$C$1000))*(C_A08d!F$5:F$1000))+SUM(($C$1=(C_A08d!$B$5:$B$1000))*('By region'!$M686=(C_A08d!$C$5:$C$1000))*(C_A08d!F$5:F$1000))+SUM(($D$1=(C_A08d!$B$5:$B$1000))*('By region'!$M686=(C_A08d!$C$5:$C$1000))*(C_A08d!F$5:F$1000))))/1000</f>
        <v>14.681169385745356</v>
      </c>
      <c r="F686" s="72">
        <f t="array" ref="F686">((SUM(($B$1=(C_A08d!$B$5:$B$1000))*('By region'!$M686=(C_A08d!$C$5:$C$1000))*(C_A08d!G$5:G$1000))+SUM(($C$1=(C_A08d!$B$5:$B$1000))*('By region'!$M686=(C_A08d!$C$5:$C$1000))*(C_A08d!G$5:G$1000))+SUM(($D$1=(C_A08d!$B$5:$B$1000))*('By region'!$M686=(C_A08d!$C$5:$C$1000))*(C_A08d!G$5:G$1000))))/1000</f>
        <v>15.056151898584607</v>
      </c>
      <c r="G686" s="72">
        <f t="array" ref="G686">((SUM(($B$1=(C_A08d!$B$5:$B$1000))*('By region'!$M686=(C_A08d!$C$5:$C$1000))*(C_A08d!H$5:H$1000))+SUM(($C$1=(C_A08d!$B$5:$B$1000))*('By region'!$M686=(C_A08d!$C$5:$C$1000))*(C_A08d!H$5:H$1000))+SUM(($D$1=(C_A08d!$B$5:$B$1000))*('By region'!$M686=(C_A08d!$C$5:$C$1000))*(C_A08d!H$5:H$1000))))/1000</f>
        <v>14.547765464075576</v>
      </c>
      <c r="H686" s="72">
        <f t="array" ref="H686">((SUM(($B$1=(C_A08d!$B$5:$B$1000))*('By region'!$M686=(C_A08d!$C$5:$C$1000))*(C_A08d!I$5:I$1000))+SUM(($C$1=(C_A08d!$B$5:$B$1000))*('By region'!$M686=(C_A08d!$C$5:$C$1000))*(C_A08d!I$5:I$1000))+SUM(($D$1=(C_A08d!$B$5:$B$1000))*('By region'!$M686=(C_A08d!$C$5:$C$1000))*(C_A08d!I$5:I$1000))))/1000</f>
        <v>14.848962954101296</v>
      </c>
      <c r="I686" s="72">
        <f t="array" ref="I686">((SUM(($B$1=(C_A08d!$B$5:$B$1000))*('By region'!$M686=(C_A08d!$C$5:$C$1000))*(C_A08d!J$5:J$1000))+SUM(($C$1=(C_A08d!$B$5:$B$1000))*('By region'!$M686=(C_A08d!$C$5:$C$1000))*(C_A08d!J$5:J$1000))+SUM(($D$1=(C_A08d!$B$5:$B$1000))*('By region'!$M686=(C_A08d!$C$5:$C$1000))*(C_A08d!J$5:J$1000))))/1000</f>
        <v>14.504618767188598</v>
      </c>
      <c r="J686" s="72">
        <f t="array" ref="J686">((SUM(($B$1=(C_A08d!$B$5:$B$1000))*('By region'!$M686=(C_A08d!$C$5:$C$1000))*(C_A08d!K$5:K$1000))+SUM(($C$1=(C_A08d!$B$5:$B$1000))*('By region'!$M686=(C_A08d!$C$5:$C$1000))*(C_A08d!K$5:K$1000))+SUM(($D$1=(C_A08d!$B$5:$B$1000))*('By region'!$M686=(C_A08d!$C$5:$C$1000))*(C_A08d!K$5:K$1000))))/1000</f>
        <v>14.00813407081864</v>
      </c>
      <c r="K686" s="72">
        <f t="array" ref="K686">((SUM(($B$1=(C_A08d!$B$5:$B$1000))*('By region'!$M686=(C_A08d!$C$5:$C$1000))*(C_A08d!L$5:L$1000))+SUM(($C$1=(C_A08d!$B$5:$B$1000))*('By region'!$M686=(C_A08d!$C$5:$C$1000))*(C_A08d!L$5:L$1000))+SUM(($D$1=(C_A08d!$B$5:$B$1000))*('By region'!$M686=(C_A08d!$C$5:$C$1000))*(C_A08d!L$5:L$1000))))/1000</f>
        <v>14.290877323000659</v>
      </c>
      <c r="M686" s="23" t="s">
        <v>189</v>
      </c>
      <c r="N686" s="23"/>
      <c r="O686" s="23"/>
    </row>
    <row r="687" spans="1:15" x14ac:dyDescent="0.2">
      <c r="A687" s="18"/>
      <c r="B687" s="71" t="s">
        <v>187</v>
      </c>
      <c r="C687" s="72">
        <f t="array" ref="C687">((SUM(($B$1=(C_A08d!$B$5:$B$1000))*('By region'!$M687=(C_A08d!$C$5:$C$1000))*(C_A08d!D$5:D$1000))+SUM(($C$1=(C_A08d!$B$5:$B$1000))*('By region'!$M687=(C_A08d!$C$5:$C$1000))*(C_A08d!D$5:D$1000))+SUM(($D$1=(C_A08d!$B$5:$B$1000))*('By region'!$M687=(C_A08d!$C$5:$C$1000))*(C_A08d!D$5:D$1000))))/1000</f>
        <v>6.338843925582454</v>
      </c>
      <c r="D687" s="72">
        <f t="array" ref="D687">((SUM(($B$1=(C_A08d!$B$5:$B$1000))*('By region'!$M687=(C_A08d!$C$5:$C$1000))*(C_A08d!E$5:E$1000))+SUM(($C$1=(C_A08d!$B$5:$B$1000))*('By region'!$M687=(C_A08d!$C$5:$C$1000))*(C_A08d!E$5:E$1000))+SUM(($D$1=(C_A08d!$B$5:$B$1000))*('By region'!$M687=(C_A08d!$C$5:$C$1000))*(C_A08d!E$5:E$1000))))/1000</f>
        <v>5.5823275353094219</v>
      </c>
      <c r="E687" s="72">
        <f t="array" ref="E687">((SUM(($B$1=(C_A08d!$B$5:$B$1000))*('By region'!$M687=(C_A08d!$C$5:$C$1000))*(C_A08d!F$5:F$1000))+SUM(($C$1=(C_A08d!$B$5:$B$1000))*('By region'!$M687=(C_A08d!$C$5:$C$1000))*(C_A08d!F$5:F$1000))+SUM(($D$1=(C_A08d!$B$5:$B$1000))*('By region'!$M687=(C_A08d!$C$5:$C$1000))*(C_A08d!F$5:F$1000))))/1000</f>
        <v>4.6434895634099629</v>
      </c>
      <c r="F687" s="72">
        <f t="array" ref="F687">((SUM(($B$1=(C_A08d!$B$5:$B$1000))*('By region'!$M687=(C_A08d!$C$5:$C$1000))*(C_A08d!G$5:G$1000))+SUM(($C$1=(C_A08d!$B$5:$B$1000))*('By region'!$M687=(C_A08d!$C$5:$C$1000))*(C_A08d!G$5:G$1000))+SUM(($D$1=(C_A08d!$B$5:$B$1000))*('By region'!$M687=(C_A08d!$C$5:$C$1000))*(C_A08d!G$5:G$1000))))/1000</f>
        <v>3.6417930563224998</v>
      </c>
      <c r="G687" s="72">
        <f t="array" ref="G687">((SUM(($B$1=(C_A08d!$B$5:$B$1000))*('By region'!$M687=(C_A08d!$C$5:$C$1000))*(C_A08d!H$5:H$1000))+SUM(($C$1=(C_A08d!$B$5:$B$1000))*('By region'!$M687=(C_A08d!$C$5:$C$1000))*(C_A08d!H$5:H$1000))+SUM(($D$1=(C_A08d!$B$5:$B$1000))*('By region'!$M687=(C_A08d!$C$5:$C$1000))*(C_A08d!H$5:H$1000))))/1000</f>
        <v>2.253047842104694</v>
      </c>
      <c r="H687" s="72">
        <f t="array" ref="H687">((SUM(($B$1=(C_A08d!$B$5:$B$1000))*('By region'!$M687=(C_A08d!$C$5:$C$1000))*(C_A08d!I$5:I$1000))+SUM(($C$1=(C_A08d!$B$5:$B$1000))*('By region'!$M687=(C_A08d!$C$5:$C$1000))*(C_A08d!I$5:I$1000))+SUM(($D$1=(C_A08d!$B$5:$B$1000))*('By region'!$M687=(C_A08d!$C$5:$C$1000))*(C_A08d!I$5:I$1000))))/1000</f>
        <v>0.88400128864371796</v>
      </c>
      <c r="I687" s="72">
        <f t="array" ref="I687">((SUM(($B$1=(C_A08d!$B$5:$B$1000))*('By region'!$M687=(C_A08d!$C$5:$C$1000))*(C_A08d!J$5:J$1000))+SUM(($C$1=(C_A08d!$B$5:$B$1000))*('By region'!$M687=(C_A08d!$C$5:$C$1000))*(C_A08d!J$5:J$1000))+SUM(($D$1=(C_A08d!$B$5:$B$1000))*('By region'!$M687=(C_A08d!$C$5:$C$1000))*(C_A08d!J$5:J$1000))))/1000</f>
        <v>0.90000019919886298</v>
      </c>
      <c r="J687" s="72">
        <f t="array" ref="J687">((SUM(($B$1=(C_A08d!$B$5:$B$1000))*('By region'!$M687=(C_A08d!$C$5:$C$1000))*(C_A08d!K$5:K$1000))+SUM(($C$1=(C_A08d!$B$5:$B$1000))*('By region'!$M687=(C_A08d!$C$5:$C$1000))*(C_A08d!K$5:K$1000))+SUM(($D$1=(C_A08d!$B$5:$B$1000))*('By region'!$M687=(C_A08d!$C$5:$C$1000))*(C_A08d!K$5:K$1000))))/1000</f>
        <v>0.92205316347463206</v>
      </c>
      <c r="K687" s="72">
        <f t="array" ref="K687">((SUM(($B$1=(C_A08d!$B$5:$B$1000))*('By region'!$M687=(C_A08d!$C$5:$C$1000))*(C_A08d!L$5:L$1000))+SUM(($C$1=(C_A08d!$B$5:$B$1000))*('By region'!$M687=(C_A08d!$C$5:$C$1000))*(C_A08d!L$5:L$1000))+SUM(($D$1=(C_A08d!$B$5:$B$1000))*('By region'!$M687=(C_A08d!$C$5:$C$1000))*(C_A08d!L$5:L$1000))))/1000</f>
        <v>0.94153688623690202</v>
      </c>
      <c r="M687" s="21" t="s">
        <v>190</v>
      </c>
    </row>
    <row r="688" spans="1:15" s="18" customFormat="1" x14ac:dyDescent="0.2">
      <c r="B688" s="73" t="s">
        <v>195</v>
      </c>
      <c r="C688" s="72">
        <f t="array" ref="C688">((SUM(($B$1=(C_A08d!$B$5:$B$1000))*('By region'!$M688=(C_A08d!$C$5:$C$1000))*(C_A08d!D$5:D$1000))+SUM(($C$1=(C_A08d!$B$5:$B$1000))*('By region'!$M688=(C_A08d!$C$5:$C$1000))*(C_A08d!D$5:D$1000))+SUM(($D$1=(C_A08d!$B$5:$B$1000))*('By region'!$M688=(C_A08d!$C$5:$C$1000))*(C_A08d!D$5:D$1000))))/1000</f>
        <v>7.0706341036530453</v>
      </c>
      <c r="D688" s="72">
        <f t="array" ref="D688">((SUM(($B$1=(C_A08d!$B$5:$B$1000))*('By region'!$M688=(C_A08d!$C$5:$C$1000))*(C_A08d!E$5:E$1000))+SUM(($C$1=(C_A08d!$B$5:$B$1000))*('By region'!$M688=(C_A08d!$C$5:$C$1000))*(C_A08d!E$5:E$1000))+SUM(($D$1=(C_A08d!$B$5:$B$1000))*('By region'!$M688=(C_A08d!$C$5:$C$1000))*(C_A08d!E$5:E$1000))))/1000</f>
        <v>6.7901161684424904</v>
      </c>
      <c r="E688" s="72">
        <f t="array" ref="E688">((SUM(($B$1=(C_A08d!$B$5:$B$1000))*('By region'!$M688=(C_A08d!$C$5:$C$1000))*(C_A08d!F$5:F$1000))+SUM(($C$1=(C_A08d!$B$5:$B$1000))*('By region'!$M688=(C_A08d!$C$5:$C$1000))*(C_A08d!F$5:F$1000))+SUM(($D$1=(C_A08d!$B$5:$B$1000))*('By region'!$M688=(C_A08d!$C$5:$C$1000))*(C_A08d!F$5:F$1000))))/1000</f>
        <v>5.1530749631995043</v>
      </c>
      <c r="F688" s="72">
        <f t="array" ref="F688">((SUM(($B$1=(C_A08d!$B$5:$B$1000))*('By region'!$M688=(C_A08d!$C$5:$C$1000))*(C_A08d!G$5:G$1000))+SUM(($C$1=(C_A08d!$B$5:$B$1000))*('By region'!$M688=(C_A08d!$C$5:$C$1000))*(C_A08d!G$5:G$1000))+SUM(($D$1=(C_A08d!$B$5:$B$1000))*('By region'!$M688=(C_A08d!$C$5:$C$1000))*(C_A08d!G$5:G$1000))))/1000</f>
        <v>3.54734079810222</v>
      </c>
      <c r="G688" s="72">
        <f t="array" ref="G688">((SUM(($B$1=(C_A08d!$B$5:$B$1000))*('By region'!$M688=(C_A08d!$C$5:$C$1000))*(C_A08d!H$5:H$1000))+SUM(($C$1=(C_A08d!$B$5:$B$1000))*('By region'!$M688=(C_A08d!$C$5:$C$1000))*(C_A08d!H$5:H$1000))+SUM(($D$1=(C_A08d!$B$5:$B$1000))*('By region'!$M688=(C_A08d!$C$5:$C$1000))*(C_A08d!H$5:H$1000))))/1000</f>
        <v>2.94351743912032</v>
      </c>
      <c r="H688" s="72">
        <f t="array" ref="H688">((SUM(($B$1=(C_A08d!$B$5:$B$1000))*('By region'!$M688=(C_A08d!$C$5:$C$1000))*(C_A08d!I$5:I$1000))+SUM(($C$1=(C_A08d!$B$5:$B$1000))*('By region'!$M688=(C_A08d!$C$5:$C$1000))*(C_A08d!I$5:I$1000))+SUM(($D$1=(C_A08d!$B$5:$B$1000))*('By region'!$M688=(C_A08d!$C$5:$C$1000))*(C_A08d!I$5:I$1000))))/1000</f>
        <v>2.2316526579778402</v>
      </c>
      <c r="I688" s="72">
        <f t="array" ref="I688">((SUM(($B$1=(C_A08d!$B$5:$B$1000))*('By region'!$M688=(C_A08d!$C$5:$C$1000))*(C_A08d!J$5:J$1000))+SUM(($C$1=(C_A08d!$B$5:$B$1000))*('By region'!$M688=(C_A08d!$C$5:$C$1000))*(C_A08d!J$5:J$1000))+SUM(($D$1=(C_A08d!$B$5:$B$1000))*('By region'!$M688=(C_A08d!$C$5:$C$1000))*(C_A08d!J$5:J$1000))))/1000</f>
        <v>1.8306397830916139</v>
      </c>
      <c r="J688" s="72">
        <f t="array" ref="J688">((SUM(($B$1=(C_A08d!$B$5:$B$1000))*('By region'!$M688=(C_A08d!$C$5:$C$1000))*(C_A08d!K$5:K$1000))+SUM(($C$1=(C_A08d!$B$5:$B$1000))*('By region'!$M688=(C_A08d!$C$5:$C$1000))*(C_A08d!K$5:K$1000))+SUM(($D$1=(C_A08d!$B$5:$B$1000))*('By region'!$M688=(C_A08d!$C$5:$C$1000))*(C_A08d!K$5:K$1000))))/1000</f>
        <v>1.4649676900045689</v>
      </c>
      <c r="K688" s="72">
        <f t="array" ref="K688">((SUM(($B$1=(C_A08d!$B$5:$B$1000))*('By region'!$M688=(C_A08d!$C$5:$C$1000))*(C_A08d!L$5:L$1000))+SUM(($C$1=(C_A08d!$B$5:$B$1000))*('By region'!$M688=(C_A08d!$C$5:$C$1000))*(C_A08d!L$5:L$1000))+SUM(($D$1=(C_A08d!$B$5:$B$1000))*('By region'!$M688=(C_A08d!$C$5:$C$1000))*(C_A08d!L$5:L$1000))))/1000</f>
        <v>1.1218995671255401</v>
      </c>
      <c r="M688" s="23" t="s">
        <v>194</v>
      </c>
      <c r="N688" s="23"/>
      <c r="O688" s="23"/>
    </row>
    <row r="689" spans="1:15" x14ac:dyDescent="0.2">
      <c r="A689" s="18"/>
      <c r="B689" s="71" t="s">
        <v>196</v>
      </c>
      <c r="C689" s="72">
        <f t="array" ref="C689">((SUM(($B$1=(C_A08d!$B$5:$B$1000))*('By region'!$M689=(C_A08d!$C$5:$C$1000))*(C_A08d!D$5:D$1000))+SUM(($C$1=(C_A08d!$B$5:$B$1000))*('By region'!$M689=(C_A08d!$C$5:$C$1000))*(C_A08d!D$5:D$1000))+SUM(($D$1=(C_A08d!$B$5:$B$1000))*('By region'!$M689=(C_A08d!$C$5:$C$1000))*(C_A08d!D$5:D$1000))))/1000</f>
        <v>0</v>
      </c>
      <c r="D689" s="72">
        <f t="array" ref="D689">((SUM(($B$1=(C_A08d!$B$5:$B$1000))*('By region'!$M689=(C_A08d!$C$5:$C$1000))*(C_A08d!E$5:E$1000))+SUM(($C$1=(C_A08d!$B$5:$B$1000))*('By region'!$M689=(C_A08d!$C$5:$C$1000))*(C_A08d!E$5:E$1000))+SUM(($D$1=(C_A08d!$B$5:$B$1000))*('By region'!$M689=(C_A08d!$C$5:$C$1000))*(C_A08d!E$5:E$1000))))/1000</f>
        <v>0</v>
      </c>
      <c r="E689" s="72">
        <f t="array" ref="E689">((SUM(($B$1=(C_A08d!$B$5:$B$1000))*('By region'!$M689=(C_A08d!$C$5:$C$1000))*(C_A08d!F$5:F$1000))+SUM(($C$1=(C_A08d!$B$5:$B$1000))*('By region'!$M689=(C_A08d!$C$5:$C$1000))*(C_A08d!F$5:F$1000))+SUM(($D$1=(C_A08d!$B$5:$B$1000))*('By region'!$M689=(C_A08d!$C$5:$C$1000))*(C_A08d!F$5:F$1000))))/1000</f>
        <v>0</v>
      </c>
      <c r="F689" s="72">
        <f t="array" ref="F689">((SUM(($B$1=(C_A08d!$B$5:$B$1000))*('By region'!$M689=(C_A08d!$C$5:$C$1000))*(C_A08d!G$5:G$1000))+SUM(($C$1=(C_A08d!$B$5:$B$1000))*('By region'!$M689=(C_A08d!$C$5:$C$1000))*(C_A08d!G$5:G$1000))+SUM(($D$1=(C_A08d!$B$5:$B$1000))*('By region'!$M689=(C_A08d!$C$5:$C$1000))*(C_A08d!G$5:G$1000))))/1000</f>
        <v>0</v>
      </c>
      <c r="G689" s="72">
        <f t="array" ref="G689">((SUM(($B$1=(C_A08d!$B$5:$B$1000))*('By region'!$M689=(C_A08d!$C$5:$C$1000))*(C_A08d!H$5:H$1000))+SUM(($C$1=(C_A08d!$B$5:$B$1000))*('By region'!$M689=(C_A08d!$C$5:$C$1000))*(C_A08d!H$5:H$1000))+SUM(($D$1=(C_A08d!$B$5:$B$1000))*('By region'!$M689=(C_A08d!$C$5:$C$1000))*(C_A08d!H$5:H$1000))))/1000</f>
        <v>0</v>
      </c>
      <c r="H689" s="72">
        <f t="array" ref="H689">((SUM(($B$1=(C_A08d!$B$5:$B$1000))*('By region'!$M689=(C_A08d!$C$5:$C$1000))*(C_A08d!I$5:I$1000))+SUM(($C$1=(C_A08d!$B$5:$B$1000))*('By region'!$M689=(C_A08d!$C$5:$C$1000))*(C_A08d!I$5:I$1000))+SUM(($D$1=(C_A08d!$B$5:$B$1000))*('By region'!$M689=(C_A08d!$C$5:$C$1000))*(C_A08d!I$5:I$1000))))/1000</f>
        <v>0</v>
      </c>
      <c r="I689" s="72">
        <f t="array" ref="I689">((SUM(($B$1=(C_A08d!$B$5:$B$1000))*('By region'!$M689=(C_A08d!$C$5:$C$1000))*(C_A08d!J$5:J$1000))+SUM(($C$1=(C_A08d!$B$5:$B$1000))*('By region'!$M689=(C_A08d!$C$5:$C$1000))*(C_A08d!J$5:J$1000))+SUM(($D$1=(C_A08d!$B$5:$B$1000))*('By region'!$M689=(C_A08d!$C$5:$C$1000))*(C_A08d!J$5:J$1000))))/1000</f>
        <v>0</v>
      </c>
      <c r="J689" s="72">
        <f t="array" ref="J689">((SUM(($B$1=(C_A08d!$B$5:$B$1000))*('By region'!$M689=(C_A08d!$C$5:$C$1000))*(C_A08d!K$5:K$1000))+SUM(($C$1=(C_A08d!$B$5:$B$1000))*('By region'!$M689=(C_A08d!$C$5:$C$1000))*(C_A08d!K$5:K$1000))+SUM(($D$1=(C_A08d!$B$5:$B$1000))*('By region'!$M689=(C_A08d!$C$5:$C$1000))*(C_A08d!K$5:K$1000))))/1000</f>
        <v>0</v>
      </c>
      <c r="K689" s="72">
        <f t="array" ref="K689">((SUM(($B$1=(C_A08d!$B$5:$B$1000))*('By region'!$M689=(C_A08d!$C$5:$C$1000))*(C_A08d!L$5:L$1000))+SUM(($C$1=(C_A08d!$B$5:$B$1000))*('By region'!$M689=(C_A08d!$C$5:$C$1000))*(C_A08d!L$5:L$1000))+SUM(($D$1=(C_A08d!$B$5:$B$1000))*('By region'!$M689=(C_A08d!$C$5:$C$1000))*(C_A08d!L$5:L$1000))))/1000</f>
        <v>0</v>
      </c>
      <c r="M689" s="21" t="s">
        <v>193</v>
      </c>
    </row>
    <row r="690" spans="1:15" x14ac:dyDescent="0.2">
      <c r="A690" s="18"/>
    </row>
    <row r="691" spans="1:15" x14ac:dyDescent="0.2">
      <c r="A691" s="18"/>
      <c r="B691" s="276" t="s">
        <v>218</v>
      </c>
    </row>
    <row r="692" spans="1:15" x14ac:dyDescent="0.2">
      <c r="A692" s="18"/>
      <c r="B692" s="12"/>
      <c r="C692" s="20"/>
      <c r="D692" s="20"/>
      <c r="E692" s="20"/>
      <c r="F692" s="20"/>
      <c r="G692" s="20"/>
      <c r="H692" s="20"/>
      <c r="I692" s="20"/>
      <c r="J692" s="20"/>
    </row>
    <row r="693" spans="1:15" x14ac:dyDescent="0.2">
      <c r="A693" s="18"/>
      <c r="B693" s="76"/>
      <c r="C693" s="263">
        <v>2010</v>
      </c>
      <c r="D693" s="263">
        <v>2015</v>
      </c>
      <c r="E693" s="263">
        <v>2020</v>
      </c>
      <c r="F693" s="263">
        <v>2025</v>
      </c>
      <c r="G693" s="263">
        <v>2030</v>
      </c>
      <c r="H693" s="263">
        <v>2035</v>
      </c>
      <c r="I693" s="263">
        <v>2040</v>
      </c>
      <c r="J693" s="263">
        <v>2045</v>
      </c>
      <c r="K693" s="263">
        <v>2050</v>
      </c>
    </row>
    <row r="694" spans="1:15" x14ac:dyDescent="0.2">
      <c r="A694" s="18"/>
      <c r="B694" s="71" t="s">
        <v>219</v>
      </c>
      <c r="C694" s="72">
        <f>C685/SUM(C514:C521)*1000</f>
        <v>202.03769099847997</v>
      </c>
      <c r="D694" s="72">
        <f t="array" ref="D694">D685/SUM(D514:D521)*1000</f>
        <v>190.75954780913617</v>
      </c>
      <c r="E694" s="72">
        <f t="array" ref="E694">E685/SUM(E514:E521)*1000</f>
        <v>168.07006281929034</v>
      </c>
      <c r="F694" s="72">
        <f t="array" ref="F694">F685/SUM(F514:F521)*1000</f>
        <v>158.50162379256065</v>
      </c>
      <c r="G694" s="72">
        <f t="array" ref="G694">G685/SUM(G514:G521)*1000</f>
        <v>144.36924731377511</v>
      </c>
      <c r="H694" s="72">
        <f t="array" ref="H694">H685/SUM(H514:H521)*1000</f>
        <v>128.7357996987227</v>
      </c>
      <c r="I694" s="72">
        <f t="array" ref="I694">I685/SUM(I514:I521)*1000</f>
        <v>126.8137171510251</v>
      </c>
      <c r="J694" s="72">
        <f t="array" ref="J694">J685/SUM(J514:J521)*1000</f>
        <v>107.88280830436057</v>
      </c>
      <c r="K694" s="72">
        <f t="array" ref="K694">K685/SUM(K514:K521)*1000</f>
        <v>90.86404685152462</v>
      </c>
    </row>
    <row r="695" spans="1:15" s="18" customFormat="1" x14ac:dyDescent="0.2">
      <c r="B695" s="73" t="s">
        <v>220</v>
      </c>
      <c r="C695" s="79">
        <f t="shared" ref="C695:K695" si="81">C686/SUM(C524:C531)*1000</f>
        <v>747.20257666598127</v>
      </c>
      <c r="D695" s="79">
        <f t="shared" si="81"/>
        <v>712.89663930360905</v>
      </c>
      <c r="E695" s="79">
        <f t="shared" si="81"/>
        <v>501.24264451269687</v>
      </c>
      <c r="F695" s="79">
        <f t="shared" si="81"/>
        <v>487.56099288760186</v>
      </c>
      <c r="G695" s="79">
        <f t="shared" si="81"/>
        <v>447.34029116138004</v>
      </c>
      <c r="H695" s="79">
        <f t="shared" si="81"/>
        <v>430.00104497950753</v>
      </c>
      <c r="I695" s="79">
        <f t="shared" si="81"/>
        <v>395.65466616619057</v>
      </c>
      <c r="J695" s="79">
        <f t="shared" si="81"/>
        <v>358.19508107064183</v>
      </c>
      <c r="K695" s="79">
        <f t="shared" si="81"/>
        <v>342.62742122862051</v>
      </c>
      <c r="M695" s="23"/>
      <c r="N695" s="23"/>
      <c r="O695" s="23"/>
    </row>
    <row r="696" spans="1:15" x14ac:dyDescent="0.2">
      <c r="A696" s="18"/>
      <c r="B696" s="71" t="s">
        <v>221</v>
      </c>
      <c r="C696" s="72">
        <f t="array" ref="C696">C687/SUM(C534:C541)*1000</f>
        <v>432.11645163690321</v>
      </c>
      <c r="D696" s="72">
        <f t="array" ref="D696">D687/SUM(D534:D541)*1000</f>
        <v>355.98789185986243</v>
      </c>
      <c r="E696" s="72">
        <f t="array" ref="E696">E687/SUM(E534:E541)*1000</f>
        <v>274.64391020056757</v>
      </c>
      <c r="F696" s="72">
        <f t="array" ref="F696">F687/SUM(F534:F541)*1000</f>
        <v>204.29999941008256</v>
      </c>
      <c r="G696" s="72">
        <f t="array" ref="G696">G687/SUM(G534:G541)*1000</f>
        <v>120.01907512296367</v>
      </c>
      <c r="H696" s="72">
        <f t="array" ref="H696">H687/SUM(H534:H541)*1000</f>
        <v>44.347017988320395</v>
      </c>
      <c r="I696" s="72">
        <f t="array" ref="I696">I687/SUM(I534:I541)*1000</f>
        <v>42.529542968607117</v>
      </c>
      <c r="J696" s="72">
        <f t="array" ref="J696">J687/SUM(J534:J541)*1000</f>
        <v>40.844485214546204</v>
      </c>
      <c r="K696" s="72">
        <f t="array" ref="K696">K687/SUM(K534:K541)*1000</f>
        <v>39.105577337135067</v>
      </c>
    </row>
    <row r="697" spans="1:15" s="18" customFormat="1" x14ac:dyDescent="0.2">
      <c r="B697" s="73" t="s">
        <v>222</v>
      </c>
      <c r="C697" s="93">
        <f t="array" ref="C697">(C688/((SUM(($B$1=('General parameters'!$B$3:$B$13))*('General parameters'!C$3:C$13)))+(SUM(($C$1=('General parameters'!$B$3:$B$13))*('General parameters'!C$3:C$13)))+(SUM(($D$1=('General parameters'!$B$3:$B$13))*('General parameters'!C$3:C$13)))))</f>
        <v>0.28742415055500181</v>
      </c>
      <c r="D697" s="93">
        <f t="array" ref="D697">(D688/((SUM(($B$1=('General parameters'!$B$3:$B$13))*('General parameters'!D$3:D$13)))+(SUM(($C$1=('General parameters'!$B$3:$B$13))*('General parameters'!D$3:D$13)))+(SUM(($D$1=('General parameters'!$B$3:$B$13))*('General parameters'!D$3:D$13)))))</f>
        <v>0.27490348860091052</v>
      </c>
      <c r="E697" s="93">
        <f t="array" ref="E697">(E688/((SUM(($B$1=('General parameters'!$B$3:$B$13))*('General parameters'!E$3:E$13)))+(SUM(($C$1=('General parameters'!$B$3:$B$13))*('General parameters'!E$3:E$13)))+(SUM(($D$1=('General parameters'!$B$3:$B$13))*('General parameters'!E$3:E$13)))))</f>
        <v>0.20862651672872484</v>
      </c>
      <c r="F697" s="93">
        <f t="array" ref="F697">(F688/((SUM(($B$1=('General parameters'!$B$3:$B$13))*('General parameters'!F$3:F$13)))+(SUM(($C$1=('General parameters'!$B$3:$B$13))*('General parameters'!F$3:F$13)))+(SUM(($D$1=('General parameters'!$B$3:$B$13))*('General parameters'!F$3:F$13)))))</f>
        <v>0.14303793540734758</v>
      </c>
      <c r="G697" s="93">
        <f t="array" ref="G697">(G688/((SUM(($B$1=('General parameters'!$B$3:$B$13))*('General parameters'!G$3:G$13)))+(SUM(($C$1=('General parameters'!$B$3:$B$13))*('General parameters'!G$3:G$13)))+(SUM(($D$1=('General parameters'!$B$3:$B$13))*('General parameters'!G$3:G$13)))))</f>
        <v>0.11917074652308987</v>
      </c>
      <c r="H697" s="93">
        <f t="array" ref="H697">(H688/((SUM(($B$1=('General parameters'!$B$3:$B$13))*('General parameters'!H$3:H$13)))+(SUM(($C$1=('General parameters'!$B$3:$B$13))*('General parameters'!H$3:H$13)))+(SUM(($D$1=('General parameters'!$B$3:$B$13))*('General parameters'!H$3:H$13)))))</f>
        <v>9.0350310039588655E-2</v>
      </c>
      <c r="I697" s="93">
        <f t="array" ref="I697">(I688/((SUM(($B$1=('General parameters'!$B$3:$B$13))*('General parameters'!I$3:I$13)))+(SUM(($C$1=('General parameters'!$B$3:$B$13))*('General parameters'!I$3:I$13)))+(SUM(($D$1=('General parameters'!$B$3:$B$13))*('General parameters'!I$3:I$13)))))</f>
        <v>7.3816120285952164E-2</v>
      </c>
      <c r="J697" s="93">
        <f t="array" ref="J697">(J688/((SUM(($B$1=('General parameters'!$B$3:$B$13))*('General parameters'!J$3:J$13)))+(SUM(($C$1=('General parameters'!$B$3:$B$13))*('General parameters'!J$3:J$13)))+(SUM(($D$1=('General parameters'!$B$3:$B$13))*('General parameters'!J$3:J$13)))))</f>
        <v>5.8365246613727849E-2</v>
      </c>
      <c r="K697" s="93">
        <f t="array" ref="K697">(K688/((SUM(($B$1=('General parameters'!$B$3:$B$13))*('General parameters'!K$3:K$13)))+(SUM(($C$1=('General parameters'!$B$3:$B$13))*('General parameters'!K$3:K$13)))+(SUM(($D$1=('General parameters'!$B$3:$B$13))*('General parameters'!K$3:K$13)))))</f>
        <v>4.399606145590354E-2</v>
      </c>
      <c r="M697" s="23"/>
      <c r="N697" s="23"/>
      <c r="O697" s="23"/>
    </row>
    <row r="698" spans="1:15" x14ac:dyDescent="0.2">
      <c r="A698" s="18"/>
      <c r="B698" s="71" t="s">
        <v>223</v>
      </c>
      <c r="C698" s="101">
        <f t="array" ref="C698">(C689/((SUM(($B$1=('General parameters'!$B$3:$B$13))*('General parameters'!C$3:C$13)))+(SUM(($C$1=('General parameters'!$B$3:$B$13))*('General parameters'!C$3:C$13)))+(SUM(($D$1=('General parameters'!$B$3:$B$13))*('General parameters'!C$3:C$13)))))</f>
        <v>0</v>
      </c>
      <c r="D698" s="101">
        <f t="array" ref="D698">(D689/((SUM(($B$1=('General parameters'!$B$3:$B$13))*('General parameters'!D$3:D$13)))+(SUM(($C$1=('General parameters'!$B$3:$B$13))*('General parameters'!D$3:D$13)))+(SUM(($D$1=('General parameters'!$B$3:$B$13))*('General parameters'!D$3:D$13)))))</f>
        <v>0</v>
      </c>
      <c r="E698" s="101">
        <f t="array" ref="E698">(E689/((SUM(($B$1=('General parameters'!$B$3:$B$13))*('General parameters'!E$3:E$13)))+(SUM(($C$1=('General parameters'!$B$3:$B$13))*('General parameters'!E$3:E$13)))+(SUM(($D$1=('General parameters'!$B$3:$B$13))*('General parameters'!E$3:E$13)))))</f>
        <v>0</v>
      </c>
      <c r="F698" s="101">
        <f t="array" ref="F698">(F689/((SUM(($B$1=('General parameters'!$B$3:$B$13))*('General parameters'!F$3:F$13)))+(SUM(($C$1=('General parameters'!$B$3:$B$13))*('General parameters'!F$3:F$13)))+(SUM(($D$1=('General parameters'!$B$3:$B$13))*('General parameters'!F$3:F$13)))))</f>
        <v>0</v>
      </c>
      <c r="G698" s="101">
        <f t="array" ref="G698">(G689/((SUM(($B$1=('General parameters'!$B$3:$B$13))*('General parameters'!G$3:G$13)))+(SUM(($C$1=('General parameters'!$B$3:$B$13))*('General parameters'!G$3:G$13)))+(SUM(($D$1=('General parameters'!$B$3:$B$13))*('General parameters'!G$3:G$13)))))</f>
        <v>0</v>
      </c>
      <c r="H698" s="101">
        <f t="array" ref="H698">(H689/((SUM(($B$1=('General parameters'!$B$3:$B$13))*('General parameters'!H$3:H$13)))+(SUM(($C$1=('General parameters'!$B$3:$B$13))*('General parameters'!H$3:H$13)))+(SUM(($D$1=('General parameters'!$B$3:$B$13))*('General parameters'!H$3:H$13)))))</f>
        <v>0</v>
      </c>
      <c r="I698" s="101">
        <f t="array" ref="I698">(I689/((SUM(($B$1=('General parameters'!$B$3:$B$13))*('General parameters'!I$3:I$13)))+(SUM(($C$1=('General parameters'!$B$3:$B$13))*('General parameters'!I$3:I$13)))+(SUM(($D$1=('General parameters'!$B$3:$B$13))*('General parameters'!I$3:I$13)))))</f>
        <v>0</v>
      </c>
      <c r="J698" s="101">
        <f t="array" ref="J698">(J689/((SUM(($B$1=('General parameters'!$B$3:$B$13))*('General parameters'!J$3:J$13)))+(SUM(($C$1=('General parameters'!$B$3:$B$13))*('General parameters'!J$3:J$13)))+(SUM(($D$1=('General parameters'!$B$3:$B$13))*('General parameters'!J$3:J$13)))))</f>
        <v>0</v>
      </c>
      <c r="K698" s="101">
        <f t="array" ref="K698">(K689/((SUM(($B$1=('General parameters'!$B$3:$B$13))*('General parameters'!K$3:K$13)))+(SUM(($C$1=('General parameters'!$B$3:$B$13))*('General parameters'!K$3:K$13)))+(SUM(($D$1=('General parameters'!$B$3:$B$13))*('General parameters'!K$3:K$13)))))</f>
        <v>0</v>
      </c>
    </row>
    <row r="699" spans="1:15" x14ac:dyDescent="0.2">
      <c r="A699" s="18"/>
    </row>
    <row r="700" spans="1:15" x14ac:dyDescent="0.2">
      <c r="A700" s="280" t="s">
        <v>430</v>
      </c>
      <c r="B700" s="276" t="s">
        <v>215</v>
      </c>
    </row>
    <row r="701" spans="1:15" x14ac:dyDescent="0.2">
      <c r="B701" s="276" t="s">
        <v>43</v>
      </c>
    </row>
    <row r="702" spans="1:15" x14ac:dyDescent="0.2">
      <c r="B702" s="12"/>
    </row>
    <row r="703" spans="1:15" x14ac:dyDescent="0.2">
      <c r="B703" s="76"/>
      <c r="C703" s="263">
        <v>2010</v>
      </c>
      <c r="D703" s="263">
        <v>2015</v>
      </c>
      <c r="E703" s="263">
        <v>2020</v>
      </c>
      <c r="F703" s="263">
        <v>2025</v>
      </c>
      <c r="G703" s="263">
        <v>2030</v>
      </c>
      <c r="H703" s="263">
        <v>2035</v>
      </c>
      <c r="I703" s="263">
        <v>2040</v>
      </c>
      <c r="J703" s="263">
        <v>2045</v>
      </c>
      <c r="K703" s="263">
        <v>2050</v>
      </c>
    </row>
    <row r="704" spans="1:15" x14ac:dyDescent="0.2">
      <c r="A704" s="18"/>
      <c r="B704" s="71" t="s">
        <v>191</v>
      </c>
      <c r="C704" s="72">
        <f>(SUM(($B$1=(C_A07b!$B$5:$B$989))*('By region'!$M704=(C_A07b!$C$5:$C$989))*(C_A07b!D$5:D$989))+SUM(($C$1=(C_A07b!$B$5:$B$989))*('By region'!$M704=(C_A07b!$C$5:$C$989))*(C_A07b!D$5:D$989))+SUM(($D$1=(C_A07b!$B$5:$B$989))*('By region'!$M704=(C_A07b!$C$5:$C$989))*(C_A07b!D$5:D$989)))</f>
        <v>0</v>
      </c>
      <c r="D704" s="72">
        <f t="array" ref="D704">(SUM(($B$1=(C_A07b!$B$5:$B$989))*('By region'!$M704=(C_A07b!$C$5:$C$989))*(C_A07b!E$5:E$989))+SUM(($C$1=(C_A07b!$B$5:$B$989))*('By region'!$M704=(C_A07b!$C$5:$C$989))*(C_A07b!E$5:E$989))+SUM(($D$1=(C_A07b!$B$5:$B$989))*('By region'!$M704=(C_A07b!$C$5:$C$989))*(C_A07b!E$5:E$989)))</f>
        <v>18.436834679585001</v>
      </c>
      <c r="E704" s="72">
        <f t="array" ref="E704">(SUM(($B$1=(C_A07b!$B$5:$B$989))*('By region'!$M704=(C_A07b!$C$5:$C$989))*(C_A07b!F$5:F$989))+SUM(($C$1=(C_A07b!$B$5:$B$989))*('By region'!$M704=(C_A07b!$C$5:$C$989))*(C_A07b!F$5:F$989))+SUM(($D$1=(C_A07b!$B$5:$B$989))*('By region'!$M704=(C_A07b!$C$5:$C$989))*(C_A07b!F$5:F$989)))</f>
        <v>94.345269223342001</v>
      </c>
      <c r="F704" s="72">
        <f t="array" ref="F704">(SUM(($B$1=(C_A07b!$B$5:$B$989))*('By region'!$M704=(C_A07b!$C$5:$C$989))*(C_A07b!G$5:G$989))+SUM(($C$1=(C_A07b!$B$5:$B$989))*('By region'!$M704=(C_A07b!$C$5:$C$989))*(C_A07b!G$5:G$989))+SUM(($D$1=(C_A07b!$B$5:$B$989))*('By region'!$M704=(C_A07b!$C$5:$C$989))*(C_A07b!G$5:G$989)))</f>
        <v>88.130666253235006</v>
      </c>
      <c r="G704" s="72">
        <f t="array" ref="G704">(SUM(($B$1=(C_A07b!$B$5:$B$989))*('By region'!$M704=(C_A07b!$C$5:$C$989))*(C_A07b!H$5:H$989))+SUM(($C$1=(C_A07b!$B$5:$B$989))*('By region'!$M704=(C_A07b!$C$5:$C$989))*(C_A07b!H$5:H$989))+SUM(($D$1=(C_A07b!$B$5:$B$989))*('By region'!$M704=(C_A07b!$C$5:$C$989))*(C_A07b!H$5:H$989)))</f>
        <v>99.345269223342001</v>
      </c>
      <c r="H704" s="72">
        <f t="array" ref="H704">(SUM(($B$1=(C_A07b!$B$5:$B$989))*('By region'!$M704=(C_A07b!$C$5:$C$989))*(C_A07b!I$5:I$989))+SUM(($C$1=(C_A07b!$B$5:$B$989))*('By region'!$M704=(C_A07b!$C$5:$C$989))*(C_A07b!I$5:I$989))+SUM(($D$1=(C_A07b!$B$5:$B$989))*('By region'!$M704=(C_A07b!$C$5:$C$989))*(C_A07b!I$5:I$989)))</f>
        <v>80.635554046967997</v>
      </c>
      <c r="I704" s="72">
        <f t="array" ref="I704">(SUM(($B$1=(C_A07b!$B$5:$B$989))*('By region'!$M704=(C_A07b!$C$5:$C$989))*(C_A07b!J$5:J$989))+SUM(($C$1=(C_A07b!$B$5:$B$989))*('By region'!$M704=(C_A07b!$C$5:$C$989))*(C_A07b!J$5:J$989))+SUM(($D$1=(C_A07b!$B$5:$B$989))*('By region'!$M704=(C_A07b!$C$5:$C$989))*(C_A07b!J$5:J$989)))</f>
        <v>64.435354152415002</v>
      </c>
      <c r="J704" s="72">
        <f t="array" ref="J704">(SUM(($B$1=(C_A07b!$B$5:$B$989))*('By region'!$M704=(C_A07b!$C$5:$C$989))*(C_A07b!K$5:K$989))+SUM(($C$1=(C_A07b!$B$5:$B$989))*('By region'!$M704=(C_A07b!$C$5:$C$989))*(C_A07b!K$5:K$989))+SUM(($D$1=(C_A07b!$B$5:$B$989))*('By region'!$M704=(C_A07b!$C$5:$C$989))*(C_A07b!K$5:K$989)))</f>
        <v>73.869687044510997</v>
      </c>
      <c r="K704" s="72">
        <f t="array" ref="K704">(SUM(($B$1=(C_A07b!$B$5:$B$989))*('By region'!$M704=(C_A07b!$C$5:$C$989))*(C_A07b!L$5:L$989))+SUM(($C$1=(C_A07b!$B$5:$B$989))*('By region'!$M704=(C_A07b!$C$5:$C$989))*(C_A07b!L$5:L$989))+SUM(($D$1=(C_A07b!$B$5:$B$989))*('By region'!$M704=(C_A07b!$C$5:$C$989))*(C_A07b!L$5:L$989)))</f>
        <v>59.487346905336999</v>
      </c>
      <c r="M704" s="295" t="s">
        <v>368</v>
      </c>
    </row>
    <row r="705" spans="2:15" s="18" customFormat="1" x14ac:dyDescent="0.2">
      <c r="B705" s="73" t="s">
        <v>192</v>
      </c>
      <c r="C705" s="79">
        <f t="array" ref="C705">(SUM(($B$1=(C_A07b!$B$5:$B$989))*('By region'!$M705=(C_A07b!$C$5:$C$989))*(C_A07b!D$5:D$989))+SUM(($C$1=(C_A07b!$B$5:$B$989))*('By region'!$M705=(C_A07b!$C$5:$C$989))*(C_A07b!D$5:D$989))+SUM(($D$1=(C_A07b!$B$5:$B$989))*('By region'!$M705=(C_A07b!$C$5:$C$989))*(C_A07b!D$5:D$989)))</f>
        <v>325.41172355973202</v>
      </c>
      <c r="D705" s="79">
        <f t="array" ref="D705">(SUM(($B$1=(C_A07b!$B$5:$B$989))*('By region'!$M705=(C_A07b!$C$5:$C$989))*(C_A07b!E$5:E$989))+SUM(($C$1=(C_A07b!$B$5:$B$989))*('By region'!$M705=(C_A07b!$C$5:$C$989))*(C_A07b!E$5:E$989))+SUM(($D$1=(C_A07b!$B$5:$B$989))*('By region'!$M705=(C_A07b!$C$5:$C$989))*(C_A07b!E$5:E$989)))</f>
        <v>3057.3953449369651</v>
      </c>
      <c r="E705" s="79">
        <f t="array" ref="E705">(SUM(($B$1=(C_A07b!$B$5:$B$989))*('By region'!$M705=(C_A07b!$C$5:$C$989))*(C_A07b!F$5:F$989))+SUM(($C$1=(C_A07b!$B$5:$B$989))*('By region'!$M705=(C_A07b!$C$5:$C$989))*(C_A07b!F$5:F$989))+SUM(($D$1=(C_A07b!$B$5:$B$989))*('By region'!$M705=(C_A07b!$C$5:$C$989))*(C_A07b!F$5:F$989)))</f>
        <v>2599.3100658002008</v>
      </c>
      <c r="F705" s="79">
        <f t="array" ref="F705">(SUM(($B$1=(C_A07b!$B$5:$B$989))*('By region'!$M705=(C_A07b!$C$5:$C$989))*(C_A07b!G$5:G$989))+SUM(($C$1=(C_A07b!$B$5:$B$989))*('By region'!$M705=(C_A07b!$C$5:$C$989))*(C_A07b!G$5:G$989))+SUM(($D$1=(C_A07b!$B$5:$B$989))*('By region'!$M705=(C_A07b!$C$5:$C$989))*(C_A07b!G$5:G$989)))</f>
        <v>2633.330573448161</v>
      </c>
      <c r="G705" s="79">
        <f t="array" ref="G705">(SUM(($B$1=(C_A07b!$B$5:$B$989))*('By region'!$M705=(C_A07b!$C$5:$C$989))*(C_A07b!H$5:H$989))+SUM(($C$1=(C_A07b!$B$5:$B$989))*('By region'!$M705=(C_A07b!$C$5:$C$989))*(C_A07b!H$5:H$989))+SUM(($D$1=(C_A07b!$B$5:$B$989))*('By region'!$M705=(C_A07b!$C$5:$C$989))*(C_A07b!H$5:H$989)))</f>
        <v>2881.9816719384839</v>
      </c>
      <c r="H705" s="79">
        <f t="array" ref="H705">(SUM(($B$1=(C_A07b!$B$5:$B$989))*('By region'!$M705=(C_A07b!$C$5:$C$989))*(C_A07b!I$5:I$989))+SUM(($C$1=(C_A07b!$B$5:$B$989))*('By region'!$M705=(C_A07b!$C$5:$C$989))*(C_A07b!I$5:I$989))+SUM(($D$1=(C_A07b!$B$5:$B$989))*('By region'!$M705=(C_A07b!$C$5:$C$989))*(C_A07b!I$5:I$989)))</f>
        <v>2652.6910244908981</v>
      </c>
      <c r="I705" s="79">
        <f t="array" ref="I705">(SUM(($B$1=(C_A07b!$B$5:$B$989))*('By region'!$M705=(C_A07b!$C$5:$C$989))*(C_A07b!J$5:J$989))+SUM(($C$1=(C_A07b!$B$5:$B$989))*('By region'!$M705=(C_A07b!$C$5:$C$989))*(C_A07b!J$5:J$989))+SUM(($D$1=(C_A07b!$B$5:$B$989))*('By region'!$M705=(C_A07b!$C$5:$C$989))*(C_A07b!J$5:J$989)))</f>
        <v>2501.8403812043211</v>
      </c>
      <c r="J705" s="79">
        <f t="array" ref="J705">(SUM(($B$1=(C_A07b!$B$5:$B$989))*('By region'!$M705=(C_A07b!$C$5:$C$989))*(C_A07b!K$5:K$989))+SUM(($C$1=(C_A07b!$B$5:$B$989))*('By region'!$M705=(C_A07b!$C$5:$C$989))*(C_A07b!K$5:K$989))+SUM(($D$1=(C_A07b!$B$5:$B$989))*('By region'!$M705=(C_A07b!$C$5:$C$989))*(C_A07b!K$5:K$989)))</f>
        <v>2328.9769922322021</v>
      </c>
      <c r="K705" s="79">
        <f t="array" ref="K705">(SUM(($B$1=(C_A07b!$B$5:$B$989))*('By region'!$M705=(C_A07b!$C$5:$C$989))*(C_A07b!L$5:L$989))+SUM(($C$1=(C_A07b!$B$5:$B$989))*('By region'!$M705=(C_A07b!$C$5:$C$989))*(C_A07b!L$5:L$989))+SUM(($D$1=(C_A07b!$B$5:$B$989))*('By region'!$M705=(C_A07b!$C$5:$C$989))*(C_A07b!L$5:L$989)))</f>
        <v>2129.9970134953551</v>
      </c>
      <c r="M705" s="300" t="s">
        <v>435</v>
      </c>
      <c r="N705" s="23"/>
      <c r="O705" s="23"/>
    </row>
    <row r="706" spans="2:15" x14ac:dyDescent="0.2">
      <c r="B706" s="71" t="s">
        <v>216</v>
      </c>
      <c r="C706" s="95">
        <f>C704/(C705+C704)</f>
        <v>0</v>
      </c>
      <c r="D706" s="95">
        <f t="shared" ref="D706:K706" si="82">D704/(D705+D704)</f>
        <v>5.9940964275506849E-3</v>
      </c>
      <c r="E706" s="95">
        <f t="shared" si="82"/>
        <v>3.5024996701189845E-2</v>
      </c>
      <c r="F706" s="95">
        <f t="shared" si="82"/>
        <v>3.2383583116144206E-2</v>
      </c>
      <c r="G706" s="95">
        <f t="shared" si="82"/>
        <v>3.3322500746807412E-2</v>
      </c>
      <c r="H706" s="95">
        <f t="shared" si="82"/>
        <v>2.9500885360761477E-2</v>
      </c>
      <c r="I706" s="95">
        <f>I704/(I705+I704)</f>
        <v>2.5108507735416001E-2</v>
      </c>
      <c r="J706" s="95">
        <f t="shared" si="82"/>
        <v>3.0742572000784792E-2</v>
      </c>
      <c r="K706" s="95">
        <f t="shared" si="82"/>
        <v>2.7169569228825352E-2</v>
      </c>
    </row>
    <row r="708" spans="2:15" x14ac:dyDescent="0.2">
      <c r="B708" s="17"/>
      <c r="C708" s="17"/>
      <c r="D708" s="17"/>
      <c r="E708" s="17"/>
      <c r="F708" s="17"/>
      <c r="G708" s="17"/>
      <c r="H708" s="17"/>
      <c r="I708" s="17"/>
      <c r="J708" s="17"/>
      <c r="K708" s="17"/>
    </row>
    <row r="709" spans="2:15" x14ac:dyDescent="0.2">
      <c r="B709" s="17"/>
      <c r="C709" s="17"/>
      <c r="D709" s="17"/>
      <c r="E709" s="17"/>
      <c r="F709" s="17"/>
      <c r="G709" s="17"/>
      <c r="H709" s="17"/>
      <c r="I709" s="17"/>
      <c r="J709" s="17"/>
      <c r="K709" s="17"/>
    </row>
    <row r="710" spans="2:15" x14ac:dyDescent="0.2">
      <c r="B710" s="17"/>
      <c r="C710" s="17"/>
      <c r="D710" s="17"/>
      <c r="E710" s="17"/>
      <c r="F710" s="17"/>
      <c r="G710" s="17"/>
      <c r="H710" s="17"/>
      <c r="I710" s="17"/>
      <c r="J710" s="17"/>
      <c r="K710" s="17"/>
    </row>
    <row r="711" spans="2:15" x14ac:dyDescent="0.2">
      <c r="B711" s="17"/>
      <c r="C711" s="17"/>
      <c r="D711" s="17"/>
      <c r="E711" s="17"/>
      <c r="F711" s="17"/>
      <c r="G711" s="17"/>
      <c r="H711" s="17"/>
      <c r="I711" s="17"/>
      <c r="J711" s="17"/>
      <c r="K711" s="17"/>
    </row>
    <row r="712" spans="2:15" x14ac:dyDescent="0.2">
      <c r="B712" s="17"/>
      <c r="C712" s="17"/>
      <c r="D712" s="17"/>
      <c r="E712" s="17"/>
      <c r="F712" s="17"/>
      <c r="G712" s="17"/>
      <c r="H712" s="17"/>
      <c r="I712" s="17"/>
      <c r="J712" s="17"/>
      <c r="K712" s="17"/>
    </row>
    <row r="713" spans="2:15" x14ac:dyDescent="0.2">
      <c r="B713" s="17"/>
      <c r="C713" s="17"/>
      <c r="D713" s="17"/>
      <c r="E713" s="17"/>
      <c r="F713" s="17"/>
      <c r="G713" s="17"/>
      <c r="H713" s="17"/>
      <c r="I713" s="17"/>
      <c r="J713" s="17"/>
      <c r="K713" s="17"/>
    </row>
    <row r="714" spans="2:15" x14ac:dyDescent="0.2">
      <c r="B714" s="17"/>
      <c r="C714" s="17"/>
      <c r="D714" s="17"/>
      <c r="E714" s="17"/>
      <c r="F714" s="17"/>
      <c r="G714" s="17"/>
      <c r="H714" s="17"/>
      <c r="I714" s="17"/>
      <c r="J714" s="17"/>
      <c r="K714" s="17"/>
    </row>
    <row r="715" spans="2:15" x14ac:dyDescent="0.2">
      <c r="B715" s="17"/>
      <c r="C715" s="17"/>
      <c r="D715" s="17"/>
      <c r="E715" s="17"/>
      <c r="F715" s="17"/>
      <c r="G715" s="17"/>
      <c r="H715" s="17"/>
      <c r="I715" s="17"/>
      <c r="J715" s="17"/>
      <c r="K715" s="17"/>
    </row>
    <row r="716" spans="2:15" x14ac:dyDescent="0.2"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M716" s="17"/>
      <c r="N716" s="17"/>
      <c r="O716" s="17"/>
    </row>
    <row r="717" spans="2:15" x14ac:dyDescent="0.2"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M717" s="17"/>
      <c r="N717" s="17"/>
      <c r="O717" s="17"/>
    </row>
    <row r="718" spans="2:15" x14ac:dyDescent="0.2"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M718" s="17"/>
      <c r="N718" s="17"/>
      <c r="O718" s="17"/>
    </row>
    <row r="719" spans="2:15" x14ac:dyDescent="0.2"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M719" s="17"/>
      <c r="N719" s="17"/>
      <c r="O719" s="17"/>
    </row>
    <row r="720" spans="2:15" x14ac:dyDescent="0.2"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M720" s="17"/>
      <c r="N720" s="17"/>
      <c r="O720" s="17"/>
    </row>
    <row r="721" spans="2:15" x14ac:dyDescent="0.2"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M721" s="17"/>
      <c r="N721" s="17"/>
      <c r="O721" s="17"/>
    </row>
    <row r="722" spans="2:15" x14ac:dyDescent="0.2"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M722" s="17"/>
      <c r="N722" s="17"/>
      <c r="O722" s="17"/>
    </row>
    <row r="723" spans="2:15" x14ac:dyDescent="0.2"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M723" s="17"/>
      <c r="N723" s="17"/>
      <c r="O723" s="17"/>
    </row>
    <row r="724" spans="2:15" x14ac:dyDescent="0.2"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M724" s="17"/>
      <c r="N724" s="17"/>
      <c r="O724" s="17"/>
    </row>
    <row r="725" spans="2:15" x14ac:dyDescent="0.2"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M725" s="17"/>
      <c r="N725" s="17"/>
      <c r="O725" s="17"/>
    </row>
    <row r="726" spans="2:15" x14ac:dyDescent="0.2"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M726" s="17"/>
      <c r="N726" s="17"/>
      <c r="O726" s="17"/>
    </row>
    <row r="727" spans="2:15" x14ac:dyDescent="0.2"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M727" s="17"/>
      <c r="N727" s="17"/>
      <c r="O727" s="17"/>
    </row>
    <row r="728" spans="2:15" x14ac:dyDescent="0.2"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M728" s="17"/>
      <c r="N728" s="17"/>
      <c r="O728" s="17"/>
    </row>
    <row r="729" spans="2:15" x14ac:dyDescent="0.2"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M729" s="17"/>
      <c r="N729" s="17"/>
      <c r="O729" s="17"/>
    </row>
    <row r="730" spans="2:15" x14ac:dyDescent="0.2"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M730" s="17"/>
      <c r="N730" s="17"/>
      <c r="O730" s="17"/>
    </row>
    <row r="731" spans="2:15" x14ac:dyDescent="0.2"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M731" s="17"/>
      <c r="N731" s="17"/>
      <c r="O731" s="17"/>
    </row>
    <row r="732" spans="2:15" x14ac:dyDescent="0.2"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M732" s="17"/>
      <c r="N732" s="17"/>
      <c r="O732" s="17"/>
    </row>
    <row r="733" spans="2:15" x14ac:dyDescent="0.2"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M733" s="17"/>
      <c r="N733" s="17"/>
      <c r="O733" s="17"/>
    </row>
    <row r="734" spans="2:15" x14ac:dyDescent="0.2"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M734" s="17"/>
      <c r="N734" s="17"/>
      <c r="O734" s="17"/>
    </row>
    <row r="735" spans="2:15" x14ac:dyDescent="0.2"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M735" s="17"/>
      <c r="N735" s="17"/>
      <c r="O735" s="17"/>
    </row>
    <row r="736" spans="2:15" x14ac:dyDescent="0.2"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M736" s="17"/>
      <c r="N736" s="17"/>
      <c r="O736" s="17"/>
    </row>
    <row r="737" spans="2:15" x14ac:dyDescent="0.2"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M737" s="17"/>
      <c r="N737" s="17"/>
      <c r="O737" s="17"/>
    </row>
    <row r="738" spans="2:15" x14ac:dyDescent="0.2"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M738" s="17"/>
      <c r="N738" s="17"/>
      <c r="O738" s="17"/>
    </row>
    <row r="739" spans="2:15" x14ac:dyDescent="0.2"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M739" s="17"/>
      <c r="N739" s="17"/>
      <c r="O739" s="17"/>
    </row>
    <row r="740" spans="2:15" x14ac:dyDescent="0.2"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M740" s="17"/>
      <c r="N740" s="17"/>
      <c r="O740" s="17"/>
    </row>
    <row r="741" spans="2:15" x14ac:dyDescent="0.2"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M741" s="17"/>
      <c r="N741" s="17"/>
      <c r="O741" s="17"/>
    </row>
    <row r="742" spans="2:15" x14ac:dyDescent="0.2"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M742" s="17"/>
      <c r="N742" s="17"/>
      <c r="O742" s="17"/>
    </row>
    <row r="743" spans="2:15" x14ac:dyDescent="0.2"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M743" s="17"/>
      <c r="N743" s="17"/>
      <c r="O743" s="17"/>
    </row>
    <row r="744" spans="2:15" x14ac:dyDescent="0.2"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M744" s="17"/>
      <c r="N744" s="17"/>
      <c r="O744" s="17"/>
    </row>
    <row r="745" spans="2:15" x14ac:dyDescent="0.2"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M745" s="17"/>
      <c r="N745" s="17"/>
      <c r="O745" s="17"/>
    </row>
    <row r="746" spans="2:15" x14ac:dyDescent="0.2"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M746" s="17"/>
      <c r="N746" s="17"/>
      <c r="O746" s="17"/>
    </row>
    <row r="747" spans="2:15" x14ac:dyDescent="0.2"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M747" s="17"/>
      <c r="N747" s="17"/>
      <c r="O747" s="17"/>
    </row>
    <row r="748" spans="2:15" x14ac:dyDescent="0.2"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M748" s="17"/>
      <c r="N748" s="17"/>
      <c r="O748" s="17"/>
    </row>
    <row r="749" spans="2:15" x14ac:dyDescent="0.2"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M749" s="17"/>
      <c r="N749" s="17"/>
      <c r="O749" s="17"/>
    </row>
    <row r="750" spans="2:15" x14ac:dyDescent="0.2"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M750" s="17"/>
      <c r="N750" s="17"/>
      <c r="O750" s="17"/>
    </row>
    <row r="751" spans="2:15" x14ac:dyDescent="0.2"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M751" s="17"/>
      <c r="N751" s="17"/>
      <c r="O751" s="17"/>
    </row>
    <row r="752" spans="2:15" x14ac:dyDescent="0.2"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M752" s="17"/>
      <c r="N752" s="17"/>
      <c r="O752" s="17"/>
    </row>
    <row r="753" spans="2:15" x14ac:dyDescent="0.2"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M753" s="17"/>
      <c r="N753" s="17"/>
      <c r="O753" s="17"/>
    </row>
    <row r="754" spans="2:15" x14ac:dyDescent="0.2"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M754" s="17"/>
      <c r="N754" s="17"/>
      <c r="O754" s="17"/>
    </row>
    <row r="755" spans="2:15" x14ac:dyDescent="0.2"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M755" s="17"/>
      <c r="N755" s="17"/>
      <c r="O755" s="17"/>
    </row>
    <row r="756" spans="2:15" x14ac:dyDescent="0.2"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M756" s="17"/>
      <c r="N756" s="17"/>
      <c r="O756" s="17"/>
    </row>
    <row r="757" spans="2:15" x14ac:dyDescent="0.2"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M757" s="17"/>
      <c r="N757" s="17"/>
      <c r="O757" s="17"/>
    </row>
    <row r="758" spans="2:15" x14ac:dyDescent="0.2"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M758" s="17"/>
      <c r="N758" s="17"/>
      <c r="O758" s="17"/>
    </row>
    <row r="759" spans="2:15" x14ac:dyDescent="0.2"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M759" s="17"/>
      <c r="N759" s="17"/>
      <c r="O759" s="17"/>
    </row>
    <row r="760" spans="2:15" x14ac:dyDescent="0.2"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M760" s="17"/>
      <c r="N760" s="17"/>
      <c r="O760" s="17"/>
    </row>
    <row r="761" spans="2:15" x14ac:dyDescent="0.2"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M761" s="17"/>
      <c r="N761" s="17"/>
      <c r="O761" s="17"/>
    </row>
    <row r="762" spans="2:15" x14ac:dyDescent="0.2"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M762" s="17"/>
      <c r="N762" s="17"/>
      <c r="O762" s="17"/>
    </row>
    <row r="763" spans="2:15" x14ac:dyDescent="0.2"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M763" s="17"/>
      <c r="N763" s="17"/>
      <c r="O763" s="17"/>
    </row>
    <row r="764" spans="2:15" x14ac:dyDescent="0.2"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N764" s="17"/>
      <c r="O764" s="17"/>
    </row>
    <row r="765" spans="2:15" x14ac:dyDescent="0.2"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N765" s="17"/>
      <c r="O765" s="17"/>
    </row>
    <row r="766" spans="2:15" x14ac:dyDescent="0.2"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N766" s="17"/>
      <c r="O766" s="17"/>
    </row>
    <row r="767" spans="2:15" x14ac:dyDescent="0.2"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N767" s="17"/>
      <c r="O767" s="17"/>
    </row>
    <row r="768" spans="2:15" x14ac:dyDescent="0.2"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N768" s="17"/>
      <c r="O768" s="17"/>
    </row>
    <row r="769" spans="1:15" x14ac:dyDescent="0.2"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N769" s="17"/>
      <c r="O769" s="17"/>
    </row>
    <row r="773" spans="1:15" x14ac:dyDescent="0.2">
      <c r="B773" s="188" t="s">
        <v>319</v>
      </c>
      <c r="C773" s="189"/>
      <c r="D773" s="189"/>
      <c r="E773" s="189"/>
      <c r="F773" s="189"/>
      <c r="G773" s="189"/>
      <c r="H773" s="189"/>
      <c r="I773" s="189"/>
      <c r="J773" s="189"/>
      <c r="N773" s="17"/>
      <c r="O773" s="17"/>
    </row>
    <row r="775" spans="1:15" x14ac:dyDescent="0.2">
      <c r="A775" s="2" t="s">
        <v>489</v>
      </c>
      <c r="B775" s="276" t="s">
        <v>310</v>
      </c>
      <c r="C775" s="15"/>
      <c r="D775" s="15"/>
      <c r="E775" s="15"/>
      <c r="F775" s="15"/>
      <c r="G775" s="15"/>
      <c r="H775" s="15"/>
      <c r="I775" s="15"/>
      <c r="J775" s="15"/>
      <c r="N775" s="17"/>
      <c r="O775" s="17"/>
    </row>
    <row r="776" spans="1:15" x14ac:dyDescent="0.2">
      <c r="B776" s="185"/>
      <c r="C776" s="263">
        <v>2010</v>
      </c>
      <c r="D776" s="263">
        <v>2015</v>
      </c>
      <c r="E776" s="263">
        <v>2020</v>
      </c>
      <c r="F776" s="263">
        <v>2025</v>
      </c>
      <c r="G776" s="263">
        <v>2030</v>
      </c>
      <c r="H776" s="263">
        <v>2035</v>
      </c>
      <c r="I776" s="263">
        <v>2040</v>
      </c>
      <c r="J776" s="263">
        <v>2045</v>
      </c>
      <c r="K776" s="263">
        <v>2050</v>
      </c>
      <c r="N776" s="17"/>
      <c r="O776" s="17"/>
    </row>
    <row r="777" spans="1:15" x14ac:dyDescent="0.2">
      <c r="B777" s="190" t="s">
        <v>304</v>
      </c>
      <c r="C777" s="191">
        <f t="array" ref="C777">(SUM(($B$1=(C_A10a!$B$5:$B$1023))*('By region'!$M777=(C_A10a!$C$5:$C$1023))*(C_A10a!E$5:E$1023))+SUM(($C$1=(C_A10a!$B$5:$B$1023))*('By region'!$M777=(C_A10a!$C$5:$C$1023))*(C_A10a!E$5:E$1023))+SUM(($D$1=(C_A10a!$B$5:$B$1023))*('By region'!$M777=(C_A10a!$C$5:$C$1023))*(C_A10a!E$5:E$1023)))</f>
        <v>1298.623371301798</v>
      </c>
      <c r="D777" s="191">
        <f t="array" ref="D777">(SUM(($B$1=(C_A10a!$B$5:$B$1023))*('By region'!$M777=(C_A10a!$C$5:$C$1023))*(C_A10a!F$5:F$1023))+SUM(($C$1=(C_A10a!$B$5:$B$1023))*('By region'!$M777=(C_A10a!$C$5:$C$1023))*(C_A10a!F$5:F$1023))+SUM(($D$1=(C_A10a!$B$5:$B$1023))*('By region'!$M777=(C_A10a!$C$5:$C$1023))*(C_A10a!F$5:F$1023)))</f>
        <v>1252.0306873598652</v>
      </c>
      <c r="E777" s="191">
        <f t="array" ref="E777">(SUM(($B$1=(C_A10a!$B$5:$B$1023))*('By region'!$M777=(C_A10a!$C$5:$C$1023))*(C_A10a!G$5:G$1023))+SUM(($C$1=(C_A10a!$B$5:$B$1023))*('By region'!$M777=(C_A10a!$C$5:$C$1023))*(C_A10a!G$5:G$1023))+SUM(($D$1=(C_A10a!$B$5:$B$1023))*('By region'!$M777=(C_A10a!$C$5:$C$1023))*(C_A10a!G$5:G$1023)))</f>
        <v>1259.6023404673938</v>
      </c>
      <c r="F777" s="191">
        <f t="array" ref="F777">(SUM(($B$1=(C_A10a!$B$5:$B$1023))*('By region'!$M777=(C_A10a!$C$5:$C$1023))*(C_A10a!H$5:H$1023))+SUM(($C$1=(C_A10a!$B$5:$B$1023))*('By region'!$M777=(C_A10a!$C$5:$C$1023))*(C_A10a!H$5:H$1023))+SUM(($D$1=(C_A10a!$B$5:$B$1023))*('By region'!$M777=(C_A10a!$C$5:$C$1023))*(C_A10a!H$5:H$1023)))</f>
        <v>1225.691270188066</v>
      </c>
      <c r="G777" s="191">
        <f t="array" ref="G777">(SUM(($B$1=(C_A10a!$B$5:$B$1023))*('By region'!$M777=(C_A10a!$C$5:$C$1023))*(C_A10a!I$5:I$1023))+SUM(($C$1=(C_A10a!$B$5:$B$1023))*('By region'!$M777=(C_A10a!$C$5:$C$1023))*(C_A10a!I$5:I$1023))+SUM(($D$1=(C_A10a!$B$5:$B$1023))*('By region'!$M777=(C_A10a!$C$5:$C$1023))*(C_A10a!I$5:I$1023)))</f>
        <v>1191.4461929137669</v>
      </c>
      <c r="H777" s="191">
        <f t="array" ref="H777">(SUM(($B$1=(C_A10a!$B$5:$B$1023))*('By region'!$M777=(C_A10a!$C$5:$C$1023))*(C_A10a!J$5:J$1023))+SUM(($C$1=(C_A10a!$B$5:$B$1023))*('By region'!$M777=(C_A10a!$C$5:$C$1023))*(C_A10a!J$5:J$1023))+SUM(($D$1=(C_A10a!$B$5:$B$1023))*('By region'!$M777=(C_A10a!$C$5:$C$1023))*(C_A10a!J$5:J$1023)))</f>
        <v>1189.3031972270542</v>
      </c>
      <c r="I777" s="191">
        <f t="array" ref="I777">(SUM(($B$1=(C_A10a!$B$5:$B$1023))*('By region'!$M777=(C_A10a!$C$5:$C$1023))*(C_A10a!K$5:K$1023))+SUM(($C$1=(C_A10a!$B$5:$B$1023))*('By region'!$M777=(C_A10a!$C$5:$C$1023))*(C_A10a!K$5:K$1023))+SUM(($D$1=(C_A10a!$B$5:$B$1023))*('By region'!$M777=(C_A10a!$C$5:$C$1023))*(C_A10a!K$5:K$1023)))</f>
        <v>1159.28813386866</v>
      </c>
      <c r="J777" s="191">
        <f t="array" ref="J777">(SUM(($B$1=(C_A10a!$B$5:$B$1023))*('By region'!$M777=(C_A10a!$C$5:$C$1023))*(C_A10a!L$5:L$1023))+SUM(($C$1=(C_A10a!$B$5:$B$1023))*('By region'!$M777=(C_A10a!$C$5:$C$1023))*(C_A10a!L$5:L$1023))+SUM(($D$1=(C_A10a!$B$5:$B$1023))*('By region'!$M777=(C_A10a!$C$5:$C$1023))*(C_A10a!L$5:L$1023)))</f>
        <v>1143.1973188244699</v>
      </c>
      <c r="K777" s="191">
        <f t="array" ref="K777">(SUM(($B$1=(C_A10a!$B$5:$B$1023))*('By region'!$M777=(C_A10a!$C$5:$C$1023))*(C_A10a!M$5:M$1023))+SUM(($C$1=(C_A10a!$B$5:$B$1023))*('By region'!$M777=(C_A10a!$C$5:$C$1023))*(C_A10a!M$5:M$1023))+SUM(($D$1=(C_A10a!$B$5:$B$1023))*('By region'!$M777=(C_A10a!$C$5:$C$1023))*(C_A10a!M$5:M$1023)))</f>
        <v>1126.4134869126619</v>
      </c>
      <c r="M777" s="21" t="s">
        <v>297</v>
      </c>
      <c r="N777" s="17"/>
      <c r="O777" s="17"/>
    </row>
    <row r="778" spans="1:15" x14ac:dyDescent="0.2">
      <c r="B778" s="192" t="s">
        <v>305</v>
      </c>
      <c r="C778" s="203">
        <f t="array" ref="C778">(SUM(($B$1=(C_A10a!$B$5:$B$1023))*('By region'!$M778=(C_A10a!$C$5:$C$1023))*(C_A10a!E$5:E$1023))+SUM(($C$1=(C_A10a!$B$5:$B$1023))*('By region'!$M778=(C_A10a!$C$5:$C$1023))*(C_A10a!E$5:E$1023))+SUM(($D$1=(C_A10a!$B$5:$B$1023))*('By region'!$M778=(C_A10a!$C$5:$C$1023))*(C_A10a!E$5:E$1023)))</f>
        <v>73.707776640000006</v>
      </c>
      <c r="D778" s="203">
        <f t="array" ref="D778">(SUM(($B$1=(C_A10a!$B$5:$B$1023))*('By region'!$M778=(C_A10a!$C$5:$C$1023))*(C_A10a!F$5:F$1023))+SUM(($C$1=(C_A10a!$B$5:$B$1023))*('By region'!$M778=(C_A10a!$C$5:$C$1023))*(C_A10a!F$5:F$1023))+SUM(($D$1=(C_A10a!$B$5:$B$1023))*('By region'!$M778=(C_A10a!$C$5:$C$1023))*(C_A10a!F$5:F$1023)))</f>
        <v>58.022758330594002</v>
      </c>
      <c r="E778" s="203">
        <f t="array" ref="E778">(SUM(($B$1=(C_A10a!$B$5:$B$1023))*('By region'!$M778=(C_A10a!$C$5:$C$1023))*(C_A10a!G$5:G$1023))+SUM(($C$1=(C_A10a!$B$5:$B$1023))*('By region'!$M778=(C_A10a!$C$5:$C$1023))*(C_A10a!G$5:G$1023))+SUM(($D$1=(C_A10a!$B$5:$B$1023))*('By region'!$M778=(C_A10a!$C$5:$C$1023))*(C_A10a!G$5:G$1023)))</f>
        <v>79.278074350793005</v>
      </c>
      <c r="F778" s="203">
        <f t="array" ref="F778">(SUM(($B$1=(C_A10a!$B$5:$B$1023))*('By region'!$M778=(C_A10a!$C$5:$C$1023))*(C_A10a!H$5:H$1023))+SUM(($C$1=(C_A10a!$B$5:$B$1023))*('By region'!$M778=(C_A10a!$C$5:$C$1023))*(C_A10a!H$5:H$1023))+SUM(($D$1=(C_A10a!$B$5:$B$1023))*('By region'!$M778=(C_A10a!$C$5:$C$1023))*(C_A10a!H$5:H$1023)))</f>
        <v>73.292295365675002</v>
      </c>
      <c r="G778" s="203">
        <f t="array" ref="G778">(SUM(($B$1=(C_A10a!$B$5:$B$1023))*('By region'!$M778=(C_A10a!$C$5:$C$1023))*(C_A10a!I$5:I$1023))+SUM(($C$1=(C_A10a!$B$5:$B$1023))*('By region'!$M778=(C_A10a!$C$5:$C$1023))*(C_A10a!I$5:I$1023))+SUM(($D$1=(C_A10a!$B$5:$B$1023))*('By region'!$M778=(C_A10a!$C$5:$C$1023))*(C_A10a!I$5:I$1023)))</f>
        <v>60.566099488909998</v>
      </c>
      <c r="H778" s="203">
        <f t="array" ref="H778">(SUM(($B$1=(C_A10a!$B$5:$B$1023))*('By region'!$M778=(C_A10a!$C$5:$C$1023))*(C_A10a!J$5:J$1023))+SUM(($C$1=(C_A10a!$B$5:$B$1023))*('By region'!$M778=(C_A10a!$C$5:$C$1023))*(C_A10a!J$5:J$1023))+SUM(($D$1=(C_A10a!$B$5:$B$1023))*('By region'!$M778=(C_A10a!$C$5:$C$1023))*(C_A10a!J$5:J$1023)))</f>
        <v>63.518675558454007</v>
      </c>
      <c r="I778" s="203">
        <f t="array" ref="I778">(SUM(($B$1=(C_A10a!$B$5:$B$1023))*('By region'!$M778=(C_A10a!$C$5:$C$1023))*(C_A10a!K$5:K$1023))+SUM(($C$1=(C_A10a!$B$5:$B$1023))*('By region'!$M778=(C_A10a!$C$5:$C$1023))*(C_A10a!K$5:K$1023))+SUM(($D$1=(C_A10a!$B$5:$B$1023))*('By region'!$M778=(C_A10a!$C$5:$C$1023))*(C_A10a!K$5:K$1023)))</f>
        <v>73.120923634680011</v>
      </c>
      <c r="J778" s="203">
        <f t="array" ref="J778">(SUM(($B$1=(C_A10a!$B$5:$B$1023))*('By region'!$M778=(C_A10a!$C$5:$C$1023))*(C_A10a!L$5:L$1023))+SUM(($C$1=(C_A10a!$B$5:$B$1023))*('By region'!$M778=(C_A10a!$C$5:$C$1023))*(C_A10a!L$5:L$1023))+SUM(($D$1=(C_A10a!$B$5:$B$1023))*('By region'!$M778=(C_A10a!$C$5:$C$1023))*(C_A10a!L$5:L$1023)))</f>
        <v>83.95550102144</v>
      </c>
      <c r="K778" s="203">
        <f t="array" ref="K778">(SUM(($B$1=(C_A10a!$B$5:$B$1023))*('By region'!$M778=(C_A10a!$C$5:$C$1023))*(C_A10a!M$5:M$1023))+SUM(($C$1=(C_A10a!$B$5:$B$1023))*('By region'!$M778=(C_A10a!$C$5:$C$1023))*(C_A10a!M$5:M$1023))+SUM(($D$1=(C_A10a!$B$5:$B$1023))*('By region'!$M778=(C_A10a!$C$5:$C$1023))*(C_A10a!M$5:M$1023)))</f>
        <v>87.071202685366998</v>
      </c>
      <c r="M778" s="21" t="s">
        <v>298</v>
      </c>
      <c r="N778" s="17"/>
      <c r="O778" s="17"/>
    </row>
    <row r="779" spans="1:15" x14ac:dyDescent="0.2">
      <c r="B779" s="190" t="s">
        <v>306</v>
      </c>
      <c r="C779" s="191">
        <f t="array" ref="C779">(SUM(($B$1=(C_A10a!$B$5:$B$1023))*('By region'!$M779=(C_A10a!$C$5:$C$1023))*(C_A10a!E$5:E$1023))+SUM(($C$1=(C_A10a!$B$5:$B$1023))*('By region'!$M779=(C_A10a!$C$5:$C$1023))*(C_A10a!E$5:E$1023))+SUM(($D$1=(C_A10a!$B$5:$B$1023))*('By region'!$M779=(C_A10a!$C$5:$C$1023))*(C_A10a!E$5:E$1023)))</f>
        <v>33.088071060000004</v>
      </c>
      <c r="D779" s="191">
        <f t="array" ref="D779">(SUM(($B$1=(C_A10a!$B$5:$B$1023))*('By region'!$M779=(C_A10a!$C$5:$C$1023))*(C_A10a!F$5:F$1023))+SUM(($C$1=(C_A10a!$B$5:$B$1023))*('By region'!$M779=(C_A10a!$C$5:$C$1023))*(C_A10a!F$5:F$1023))+SUM(($D$1=(C_A10a!$B$5:$B$1023))*('By region'!$M779=(C_A10a!$C$5:$C$1023))*(C_A10a!F$5:F$1023)))</f>
        <v>27.805998623086001</v>
      </c>
      <c r="E779" s="191">
        <f t="array" ref="E779">(SUM(($B$1=(C_A10a!$B$5:$B$1023))*('By region'!$M779=(C_A10a!$C$5:$C$1023))*(C_A10a!G$5:G$1023))+SUM(($C$1=(C_A10a!$B$5:$B$1023))*('By region'!$M779=(C_A10a!$C$5:$C$1023))*(C_A10a!G$5:G$1023))+SUM(($D$1=(C_A10a!$B$5:$B$1023))*('By region'!$M779=(C_A10a!$C$5:$C$1023))*(C_A10a!G$5:G$1023)))</f>
        <v>24.105665097279999</v>
      </c>
      <c r="F779" s="191">
        <f t="array" ref="F779">(SUM(($B$1=(C_A10a!$B$5:$B$1023))*('By region'!$M779=(C_A10a!$C$5:$C$1023))*(C_A10a!H$5:H$1023))+SUM(($C$1=(C_A10a!$B$5:$B$1023))*('By region'!$M779=(C_A10a!$C$5:$C$1023))*(C_A10a!H$5:H$1023))+SUM(($D$1=(C_A10a!$B$5:$B$1023))*('By region'!$M779=(C_A10a!$C$5:$C$1023))*(C_A10a!H$5:H$1023)))</f>
        <v>22.087209790999999</v>
      </c>
      <c r="G779" s="191">
        <f t="array" ref="G779">(SUM(($B$1=(C_A10a!$B$5:$B$1023))*('By region'!$M779=(C_A10a!$C$5:$C$1023))*(C_A10a!I$5:I$1023))+SUM(($C$1=(C_A10a!$B$5:$B$1023))*('By region'!$M779=(C_A10a!$C$5:$C$1023))*(C_A10a!I$5:I$1023))+SUM(($D$1=(C_A10a!$B$5:$B$1023))*('By region'!$M779=(C_A10a!$C$5:$C$1023))*(C_A10a!I$5:I$1023)))</f>
        <v>20.665510815394999</v>
      </c>
      <c r="H779" s="191">
        <f t="array" ref="H779">(SUM(($B$1=(C_A10a!$B$5:$B$1023))*('By region'!$M779=(C_A10a!$C$5:$C$1023))*(C_A10a!J$5:J$1023))+SUM(($C$1=(C_A10a!$B$5:$B$1023))*('By region'!$M779=(C_A10a!$C$5:$C$1023))*(C_A10a!J$5:J$1023))+SUM(($D$1=(C_A10a!$B$5:$B$1023))*('By region'!$M779=(C_A10a!$C$5:$C$1023))*(C_A10a!J$5:J$1023)))</f>
        <v>19.567630337535999</v>
      </c>
      <c r="I779" s="191">
        <f t="array" ref="I779">(SUM(($B$1=(C_A10a!$B$5:$B$1023))*('By region'!$M779=(C_A10a!$C$5:$C$1023))*(C_A10a!K$5:K$1023))+SUM(($C$1=(C_A10a!$B$5:$B$1023))*('By region'!$M779=(C_A10a!$C$5:$C$1023))*(C_A10a!K$5:K$1023))+SUM(($D$1=(C_A10a!$B$5:$B$1023))*('By region'!$M779=(C_A10a!$C$5:$C$1023))*(C_A10a!K$5:K$1023)))</f>
        <v>18.709574190815001</v>
      </c>
      <c r="J779" s="191">
        <f t="array" ref="J779">(SUM(($B$1=(C_A10a!$B$5:$B$1023))*('By region'!$M779=(C_A10a!$C$5:$C$1023))*(C_A10a!L$5:L$1023))+SUM(($C$1=(C_A10a!$B$5:$B$1023))*('By region'!$M779=(C_A10a!$C$5:$C$1023))*(C_A10a!L$5:L$1023))+SUM(($D$1=(C_A10a!$B$5:$B$1023))*('By region'!$M779=(C_A10a!$C$5:$C$1023))*(C_A10a!L$5:L$1023)))</f>
        <v>18.081056206197001</v>
      </c>
      <c r="K779" s="191">
        <f t="array" ref="K779">(SUM(($B$1=(C_A10a!$B$5:$B$1023))*('By region'!$M779=(C_A10a!$C$5:$C$1023))*(C_A10a!M$5:M$1023))+SUM(($C$1=(C_A10a!$B$5:$B$1023))*('By region'!$M779=(C_A10a!$C$5:$C$1023))*(C_A10a!M$5:M$1023))+SUM(($D$1=(C_A10a!$B$5:$B$1023))*('By region'!$M779=(C_A10a!$C$5:$C$1023))*(C_A10a!M$5:M$1023)))</f>
        <v>17.484075943718999</v>
      </c>
      <c r="M779" s="21" t="s">
        <v>299</v>
      </c>
      <c r="N779" s="17"/>
      <c r="O779" s="17"/>
    </row>
    <row r="780" spans="1:15" x14ac:dyDescent="0.2">
      <c r="B780" s="192" t="s">
        <v>307</v>
      </c>
      <c r="C780" s="203">
        <f t="array" ref="C780">(SUM(($B$1=(C_A10a!$B$5:$B$1023))*('By region'!$M780=(C_A10a!$C$5:$C$1023))*(C_A10a!E$5:E$1023))+SUM(($C$1=(C_A10a!$B$5:$B$1023))*('By region'!$M780=(C_A10a!$C$5:$C$1023))*(C_A10a!E$5:E$1023))+SUM(($D$1=(C_A10a!$B$5:$B$1023))*('By region'!$M780=(C_A10a!$C$5:$C$1023))*(C_A10a!E$5:E$1023)))</f>
        <v>64.169869428000013</v>
      </c>
      <c r="D780" s="203">
        <f t="array" ref="D780">(SUM(($B$1=(C_A10a!$B$5:$B$1023))*('By region'!$M780=(C_A10a!$C$5:$C$1023))*(C_A10a!F$5:F$1023))+SUM(($C$1=(C_A10a!$B$5:$B$1023))*('By region'!$M780=(C_A10a!$C$5:$C$1023))*(C_A10a!F$5:F$1023))+SUM(($D$1=(C_A10a!$B$5:$B$1023))*('By region'!$M780=(C_A10a!$C$5:$C$1023))*(C_A10a!F$5:F$1023)))</f>
        <v>63.326297309061999</v>
      </c>
      <c r="E780" s="203">
        <f t="array" ref="E780">(SUM(($B$1=(C_A10a!$B$5:$B$1023))*('By region'!$M780=(C_A10a!$C$5:$C$1023))*(C_A10a!G$5:G$1023))+SUM(($C$1=(C_A10a!$B$5:$B$1023))*('By region'!$M780=(C_A10a!$C$5:$C$1023))*(C_A10a!G$5:G$1023))+SUM(($D$1=(C_A10a!$B$5:$B$1023))*('By region'!$M780=(C_A10a!$C$5:$C$1023))*(C_A10a!G$5:G$1023)))</f>
        <v>58.511316820517997</v>
      </c>
      <c r="F780" s="203">
        <f t="array" ref="F780">(SUM(($B$1=(C_A10a!$B$5:$B$1023))*('By region'!$M780=(C_A10a!$C$5:$C$1023))*(C_A10a!H$5:H$1023))+SUM(($C$1=(C_A10a!$B$5:$B$1023))*('By region'!$M780=(C_A10a!$C$5:$C$1023))*(C_A10a!H$5:H$1023))+SUM(($D$1=(C_A10a!$B$5:$B$1023))*('By region'!$M780=(C_A10a!$C$5:$C$1023))*(C_A10a!H$5:H$1023)))</f>
        <v>47.143868696244006</v>
      </c>
      <c r="G780" s="203">
        <f t="array" ref="G780">(SUM(($B$1=(C_A10a!$B$5:$B$1023))*('By region'!$M780=(C_A10a!$C$5:$C$1023))*(C_A10a!I$5:I$1023))+SUM(($C$1=(C_A10a!$B$5:$B$1023))*('By region'!$M780=(C_A10a!$C$5:$C$1023))*(C_A10a!I$5:I$1023))+SUM(($D$1=(C_A10a!$B$5:$B$1023))*('By region'!$M780=(C_A10a!$C$5:$C$1023))*(C_A10a!I$5:I$1023)))</f>
        <v>39.849260061269</v>
      </c>
      <c r="H780" s="203">
        <f t="array" ref="H780">(SUM(($B$1=(C_A10a!$B$5:$B$1023))*('By region'!$M780=(C_A10a!$C$5:$C$1023))*(C_A10a!J$5:J$1023))+SUM(($C$1=(C_A10a!$B$5:$B$1023))*('By region'!$M780=(C_A10a!$C$5:$C$1023))*(C_A10a!J$5:J$1023))+SUM(($D$1=(C_A10a!$B$5:$B$1023))*('By region'!$M780=(C_A10a!$C$5:$C$1023))*(C_A10a!J$5:J$1023)))</f>
        <v>34.974506246559002</v>
      </c>
      <c r="I780" s="203">
        <f t="array" ref="I780">(SUM(($B$1=(C_A10a!$B$5:$B$1023))*('By region'!$M780=(C_A10a!$C$5:$C$1023))*(C_A10a!K$5:K$1023))+SUM(($C$1=(C_A10a!$B$5:$B$1023))*('By region'!$M780=(C_A10a!$C$5:$C$1023))*(C_A10a!K$5:K$1023))+SUM(($D$1=(C_A10a!$B$5:$B$1023))*('By region'!$M780=(C_A10a!$C$5:$C$1023))*(C_A10a!K$5:K$1023)))</f>
        <v>29.418404166392001</v>
      </c>
      <c r="J780" s="203">
        <f t="array" ref="J780">(SUM(($B$1=(C_A10a!$B$5:$B$1023))*('By region'!$M780=(C_A10a!$C$5:$C$1023))*(C_A10a!L$5:L$1023))+SUM(($C$1=(C_A10a!$B$5:$B$1023))*('By region'!$M780=(C_A10a!$C$5:$C$1023))*(C_A10a!L$5:L$1023))+SUM(($D$1=(C_A10a!$B$5:$B$1023))*('By region'!$M780=(C_A10a!$C$5:$C$1023))*(C_A10a!L$5:L$1023)))</f>
        <v>25.190722280060001</v>
      </c>
      <c r="K780" s="203">
        <f t="array" ref="K780">(SUM(($B$1=(C_A10a!$B$5:$B$1023))*('By region'!$M780=(C_A10a!$C$5:$C$1023))*(C_A10a!M$5:M$1023))+SUM(($C$1=(C_A10a!$B$5:$B$1023))*('By region'!$M780=(C_A10a!$C$5:$C$1023))*(C_A10a!M$5:M$1023))+SUM(($D$1=(C_A10a!$B$5:$B$1023))*('By region'!$M780=(C_A10a!$C$5:$C$1023))*(C_A10a!M$5:M$1023)))</f>
        <v>21.935414651668999</v>
      </c>
      <c r="M780" s="21" t="s">
        <v>300</v>
      </c>
      <c r="O780" s="17"/>
    </row>
    <row r="781" spans="1:15" x14ac:dyDescent="0.2">
      <c r="B781" s="190" t="s">
        <v>308</v>
      </c>
      <c r="C781" s="191">
        <f t="array" ref="C781">(SUM(($B$1=(C_A10a!$B$5:$B$1023))*('By region'!$M781=(C_A10a!$C$5:$C$1023))*(C_A10a!E$5:E$1023))+SUM(($C$1=(C_A10a!$B$5:$B$1023))*('By region'!$M781=(C_A10a!$C$5:$C$1023))*(C_A10a!E$5:E$1023))+SUM(($D$1=(C_A10a!$B$5:$B$1023))*('By region'!$M781=(C_A10a!$C$5:$C$1023))*(C_A10a!E$5:E$1023)))</f>
        <v>254.7459213624</v>
      </c>
      <c r="D781" s="191">
        <f t="array" ref="D781">(SUM(($B$1=(C_A10a!$B$5:$B$1023))*('By region'!$M781=(C_A10a!$C$5:$C$1023))*(C_A10a!F$5:F$1023))+SUM(($C$1=(C_A10a!$B$5:$B$1023))*('By region'!$M781=(C_A10a!$C$5:$C$1023))*(C_A10a!F$5:F$1023))+SUM(($D$1=(C_A10a!$B$5:$B$1023))*('By region'!$M781=(C_A10a!$C$5:$C$1023))*(C_A10a!F$5:F$1023)))</f>
        <v>274.10914841314099</v>
      </c>
      <c r="E781" s="191">
        <f t="array" ref="E781">(SUM(($B$1=(C_A10a!$B$5:$B$1023))*('By region'!$M781=(C_A10a!$C$5:$C$1023))*(C_A10a!G$5:G$1023))+SUM(($C$1=(C_A10a!$B$5:$B$1023))*('By region'!$M781=(C_A10a!$C$5:$C$1023))*(C_A10a!G$5:G$1023))+SUM(($D$1=(C_A10a!$B$5:$B$1023))*('By region'!$M781=(C_A10a!$C$5:$C$1023))*(C_A10a!G$5:G$1023)))</f>
        <v>278.01637978555601</v>
      </c>
      <c r="F781" s="191">
        <f t="array" ref="F781">(SUM(($B$1=(C_A10a!$B$5:$B$1023))*('By region'!$M781=(C_A10a!$C$5:$C$1023))*(C_A10a!H$5:H$1023))+SUM(($C$1=(C_A10a!$B$5:$B$1023))*('By region'!$M781=(C_A10a!$C$5:$C$1023))*(C_A10a!H$5:H$1023))+SUM(($D$1=(C_A10a!$B$5:$B$1023))*('By region'!$M781=(C_A10a!$C$5:$C$1023))*(C_A10a!H$5:H$1023)))</f>
        <v>243.608179070208</v>
      </c>
      <c r="G781" s="191">
        <f t="array" ref="G781">(SUM(($B$1=(C_A10a!$B$5:$B$1023))*('By region'!$M781=(C_A10a!$C$5:$C$1023))*(C_A10a!I$5:I$1023))+SUM(($C$1=(C_A10a!$B$5:$B$1023))*('By region'!$M781=(C_A10a!$C$5:$C$1023))*(C_A10a!I$5:I$1023))+SUM(($D$1=(C_A10a!$B$5:$B$1023))*('By region'!$M781=(C_A10a!$C$5:$C$1023))*(C_A10a!I$5:I$1023)))</f>
        <v>206.57287884571997</v>
      </c>
      <c r="H781" s="191">
        <f t="array" ref="H781">(SUM(($B$1=(C_A10a!$B$5:$B$1023))*('By region'!$M781=(C_A10a!$C$5:$C$1023))*(C_A10a!J$5:J$1023))+SUM(($C$1=(C_A10a!$B$5:$B$1023))*('By region'!$M781=(C_A10a!$C$5:$C$1023))*(C_A10a!J$5:J$1023))+SUM(($D$1=(C_A10a!$B$5:$B$1023))*('By region'!$M781=(C_A10a!$C$5:$C$1023))*(C_A10a!J$5:J$1023)))</f>
        <v>197.04806143970998</v>
      </c>
      <c r="I781" s="191">
        <f t="array" ref="I781">(SUM(($B$1=(C_A10a!$B$5:$B$1023))*('By region'!$M781=(C_A10a!$C$5:$C$1023))*(C_A10a!K$5:K$1023))+SUM(($C$1=(C_A10a!$B$5:$B$1023))*('By region'!$M781=(C_A10a!$C$5:$C$1023))*(C_A10a!K$5:K$1023))+SUM(($D$1=(C_A10a!$B$5:$B$1023))*('By region'!$M781=(C_A10a!$C$5:$C$1023))*(C_A10a!K$5:K$1023)))</f>
        <v>187.23273208871501</v>
      </c>
      <c r="J781" s="191">
        <f t="array" ref="J781">(SUM(($B$1=(C_A10a!$B$5:$B$1023))*('By region'!$M781=(C_A10a!$C$5:$C$1023))*(C_A10a!L$5:L$1023))+SUM(($C$1=(C_A10a!$B$5:$B$1023))*('By region'!$M781=(C_A10a!$C$5:$C$1023))*(C_A10a!L$5:L$1023))+SUM(($D$1=(C_A10a!$B$5:$B$1023))*('By region'!$M781=(C_A10a!$C$5:$C$1023))*(C_A10a!L$5:L$1023)))</f>
        <v>189.41250283545702</v>
      </c>
      <c r="K781" s="191">
        <f t="array" ref="K781">(SUM(($B$1=(C_A10a!$B$5:$B$1023))*('By region'!$M781=(C_A10a!$C$5:$C$1023))*(C_A10a!M$5:M$1023))+SUM(($C$1=(C_A10a!$B$5:$B$1023))*('By region'!$M781=(C_A10a!$C$5:$C$1023))*(C_A10a!M$5:M$1023))+SUM(($D$1=(C_A10a!$B$5:$B$1023))*('By region'!$M781=(C_A10a!$C$5:$C$1023))*(C_A10a!M$5:M$1023)))</f>
        <v>182.221610601544</v>
      </c>
      <c r="M781" s="21" t="s">
        <v>301</v>
      </c>
      <c r="O781" s="17"/>
    </row>
    <row r="782" spans="1:15" x14ac:dyDescent="0.2">
      <c r="B782" s="192" t="s">
        <v>309</v>
      </c>
      <c r="C782" s="203">
        <f t="array" ref="C782">(SUM(($B$1=(C_A10a!$B$5:$B$1023))*('By region'!$M782=(C_A10a!$C$5:$C$1023))*(C_A10a!E$5:E$1023))+SUM(($C$1=(C_A10a!$B$5:$B$1023))*('By region'!$M782=(C_A10a!$C$5:$C$1023))*(C_A10a!E$5:E$1023))+SUM(($D$1=(C_A10a!$B$5:$B$1023))*('By region'!$M782=(C_A10a!$C$5:$C$1023))*(C_A10a!E$5:E$1023)))</f>
        <v>65.440228284</v>
      </c>
      <c r="D782" s="203">
        <f t="array" ref="D782">(SUM(($B$1=(C_A10a!$B$5:$B$1023))*('By region'!$M782=(C_A10a!$C$5:$C$1023))*(C_A10a!F$5:F$1023))+SUM(($C$1=(C_A10a!$B$5:$B$1023))*('By region'!$M782=(C_A10a!$C$5:$C$1023))*(C_A10a!F$5:F$1023))+SUM(($D$1=(C_A10a!$B$5:$B$1023))*('By region'!$M782=(C_A10a!$C$5:$C$1023))*(C_A10a!F$5:F$1023)))</f>
        <v>57.026152877763998</v>
      </c>
      <c r="E782" s="203">
        <f t="array" ref="E782">(SUM(($B$1=(C_A10a!$B$5:$B$1023))*('By region'!$M782=(C_A10a!$C$5:$C$1023))*(C_A10a!G$5:G$1023))+SUM(($C$1=(C_A10a!$B$5:$B$1023))*('By region'!$M782=(C_A10a!$C$5:$C$1023))*(C_A10a!G$5:G$1023))+SUM(($D$1=(C_A10a!$B$5:$B$1023))*('By region'!$M782=(C_A10a!$C$5:$C$1023))*(C_A10a!G$5:G$1023)))</f>
        <v>52.687169497923001</v>
      </c>
      <c r="F782" s="203">
        <f t="array" ref="F782">(SUM(($B$1=(C_A10a!$B$5:$B$1023))*('By region'!$M782=(C_A10a!$C$5:$C$1023))*(C_A10a!H$5:H$1023))+SUM(($C$1=(C_A10a!$B$5:$B$1023))*('By region'!$M782=(C_A10a!$C$5:$C$1023))*(C_A10a!H$5:H$1023))+SUM(($D$1=(C_A10a!$B$5:$B$1023))*('By region'!$M782=(C_A10a!$C$5:$C$1023))*(C_A10a!H$5:H$1023)))</f>
        <v>48.569735234866997</v>
      </c>
      <c r="G782" s="203">
        <f t="array" ref="G782">(SUM(($B$1=(C_A10a!$B$5:$B$1023))*('By region'!$M782=(C_A10a!$C$5:$C$1023))*(C_A10a!I$5:I$1023))+SUM(($C$1=(C_A10a!$B$5:$B$1023))*('By region'!$M782=(C_A10a!$C$5:$C$1023))*(C_A10a!I$5:I$1023))+SUM(($D$1=(C_A10a!$B$5:$B$1023))*('By region'!$M782=(C_A10a!$C$5:$C$1023))*(C_A10a!I$5:I$1023)))</f>
        <v>43.262224967454998</v>
      </c>
      <c r="H782" s="203">
        <f t="array" ref="H782">(SUM(($B$1=(C_A10a!$B$5:$B$1023))*('By region'!$M782=(C_A10a!$C$5:$C$1023))*(C_A10a!J$5:J$1023))+SUM(($C$1=(C_A10a!$B$5:$B$1023))*('By region'!$M782=(C_A10a!$C$5:$C$1023))*(C_A10a!J$5:J$1023))+SUM(($D$1=(C_A10a!$B$5:$B$1023))*('By region'!$M782=(C_A10a!$C$5:$C$1023))*(C_A10a!J$5:J$1023)))</f>
        <v>42.885597568804997</v>
      </c>
      <c r="I782" s="203">
        <f t="array" ref="I782">(SUM(($B$1=(C_A10a!$B$5:$B$1023))*('By region'!$M782=(C_A10a!$C$5:$C$1023))*(C_A10a!K$5:K$1023))+SUM(($C$1=(C_A10a!$B$5:$B$1023))*('By region'!$M782=(C_A10a!$C$5:$C$1023))*(C_A10a!K$5:K$1023))+SUM(($D$1=(C_A10a!$B$5:$B$1023))*('By region'!$M782=(C_A10a!$C$5:$C$1023))*(C_A10a!K$5:K$1023)))</f>
        <v>38.043858601703</v>
      </c>
      <c r="J782" s="203">
        <f t="array" ref="J782">(SUM(($B$1=(C_A10a!$B$5:$B$1023))*('By region'!$M782=(C_A10a!$C$5:$C$1023))*(C_A10a!L$5:L$1023))+SUM(($C$1=(C_A10a!$B$5:$B$1023))*('By region'!$M782=(C_A10a!$C$5:$C$1023))*(C_A10a!L$5:L$1023))+SUM(($D$1=(C_A10a!$B$5:$B$1023))*('By region'!$M782=(C_A10a!$C$5:$C$1023))*(C_A10a!L$5:L$1023)))</f>
        <v>38.460521789528002</v>
      </c>
      <c r="K782" s="203">
        <f t="array" ref="K782">(SUM(($B$1=(C_A10a!$B$5:$B$1023))*('By region'!$M782=(C_A10a!$C$5:$C$1023))*(C_A10a!M$5:M$1023))+SUM(($C$1=(C_A10a!$B$5:$B$1023))*('By region'!$M782=(C_A10a!$C$5:$C$1023))*(C_A10a!M$5:M$1023))+SUM(($D$1=(C_A10a!$B$5:$B$1023))*('By region'!$M782=(C_A10a!$C$5:$C$1023))*(C_A10a!M$5:M$1023)))</f>
        <v>38.669845091657997</v>
      </c>
      <c r="M782" s="21" t="s">
        <v>303</v>
      </c>
      <c r="O782" s="17"/>
    </row>
    <row r="783" spans="1:15" x14ac:dyDescent="0.2">
      <c r="B783" s="190" t="s">
        <v>302</v>
      </c>
      <c r="C783" s="191">
        <f t="array" ref="C783">(SUM(($B$1=(C_A10a!$B$5:$B$1023))*('By region'!$M783=(C_A10a!$C$5:$C$1023))*(C_A10a!E$5:E$1023))+SUM(($C$1=(C_A10a!$B$5:$B$1023))*('By region'!$M783=(C_A10a!$C$5:$C$1023))*(C_A10a!E$5:E$1023))+SUM(($D$1=(C_A10a!$B$5:$B$1023))*('By region'!$M783=(C_A10a!$C$5:$C$1023))*(C_A10a!E$5:E$1023)))</f>
        <v>2.9341094400000003</v>
      </c>
      <c r="D783" s="191">
        <f t="array" ref="D783">(SUM(($B$1=(C_A10a!$B$5:$B$1023))*('By region'!$M783=(C_A10a!$C$5:$C$1023))*(C_A10a!F$5:F$1023))+SUM(($C$1=(C_A10a!$B$5:$B$1023))*('By region'!$M783=(C_A10a!$C$5:$C$1023))*(C_A10a!F$5:F$1023))+SUM(($D$1=(C_A10a!$B$5:$B$1023))*('By region'!$M783=(C_A10a!$C$5:$C$1023))*(C_A10a!F$5:F$1023)))</f>
        <v>3.1075984969799997</v>
      </c>
      <c r="E783" s="191">
        <f t="array" ref="E783">(SUM(($B$1=(C_A10a!$B$5:$B$1023))*('By region'!$M783=(C_A10a!$C$5:$C$1023))*(C_A10a!G$5:G$1023))+SUM(($C$1=(C_A10a!$B$5:$B$1023))*('By region'!$M783=(C_A10a!$C$5:$C$1023))*(C_A10a!G$5:G$1023))+SUM(($D$1=(C_A10a!$B$5:$B$1023))*('By region'!$M783=(C_A10a!$C$5:$C$1023))*(C_A10a!G$5:G$1023)))</f>
        <v>3.3158638808699998</v>
      </c>
      <c r="F783" s="191">
        <f t="array" ref="F783">(SUM(($B$1=(C_A10a!$B$5:$B$1023))*('By region'!$M783=(C_A10a!$C$5:$C$1023))*(C_A10a!H$5:H$1023))+SUM(($C$1=(C_A10a!$B$5:$B$1023))*('By region'!$M783=(C_A10a!$C$5:$C$1023))*(C_A10a!H$5:H$1023))+SUM(($D$1=(C_A10a!$B$5:$B$1023))*('By region'!$M783=(C_A10a!$C$5:$C$1023))*(C_A10a!H$5:H$1023)))</f>
        <v>3.4702501792330001</v>
      </c>
      <c r="G783" s="191">
        <f t="array" ref="G783">(SUM(($B$1=(C_A10a!$B$5:$B$1023))*('By region'!$M783=(C_A10a!$C$5:$C$1023))*(C_A10a!I$5:I$1023))+SUM(($C$1=(C_A10a!$B$5:$B$1023))*('By region'!$M783=(C_A10a!$C$5:$C$1023))*(C_A10a!I$5:I$1023))+SUM(($D$1=(C_A10a!$B$5:$B$1023))*('By region'!$M783=(C_A10a!$C$5:$C$1023))*(C_A10a!I$5:I$1023)))</f>
        <v>3.6282222991899999</v>
      </c>
      <c r="H783" s="191">
        <f t="array" ref="H783">(SUM(($B$1=(C_A10a!$B$5:$B$1023))*('By region'!$M783=(C_A10a!$C$5:$C$1023))*(C_A10a!J$5:J$1023))+SUM(($C$1=(C_A10a!$B$5:$B$1023))*('By region'!$M783=(C_A10a!$C$5:$C$1023))*(C_A10a!J$5:J$1023))+SUM(($D$1=(C_A10a!$B$5:$B$1023))*('By region'!$M783=(C_A10a!$C$5:$C$1023))*(C_A10a!J$5:J$1023)))</f>
        <v>3.8206091985299997</v>
      </c>
      <c r="I783" s="191">
        <f t="array" ref="I783">(SUM(($B$1=(C_A10a!$B$5:$B$1023))*('By region'!$M783=(C_A10a!$C$5:$C$1023))*(C_A10a!K$5:K$1023))+SUM(($C$1=(C_A10a!$B$5:$B$1023))*('By region'!$M783=(C_A10a!$C$5:$C$1023))*(C_A10a!K$5:K$1023))+SUM(($D$1=(C_A10a!$B$5:$B$1023))*('By region'!$M783=(C_A10a!$C$5:$C$1023))*(C_A10a!K$5:K$1023)))</f>
        <v>4.0223574081680002</v>
      </c>
      <c r="J783" s="191">
        <f t="array" ref="J783">(SUM(($B$1=(C_A10a!$B$5:$B$1023))*('By region'!$M783=(C_A10a!$C$5:$C$1023))*(C_A10a!L$5:L$1023))+SUM(($C$1=(C_A10a!$B$5:$B$1023))*('By region'!$M783=(C_A10a!$C$5:$C$1023))*(C_A10a!L$5:L$1023))+SUM(($D$1=(C_A10a!$B$5:$B$1023))*('By region'!$M783=(C_A10a!$C$5:$C$1023))*(C_A10a!L$5:L$1023)))</f>
        <v>4.252561413275</v>
      </c>
      <c r="K783" s="191">
        <f t="array" ref="K783">(SUM(($B$1=(C_A10a!$B$5:$B$1023))*('By region'!$M783=(C_A10a!$C$5:$C$1023))*(C_A10a!M$5:M$1023))+SUM(($C$1=(C_A10a!$B$5:$B$1023))*('By region'!$M783=(C_A10a!$C$5:$C$1023))*(C_A10a!M$5:M$1023))+SUM(($D$1=(C_A10a!$B$5:$B$1023))*('By region'!$M783=(C_A10a!$C$5:$C$1023))*(C_A10a!M$5:M$1023)))</f>
        <v>4.4950938471769994</v>
      </c>
      <c r="M783" s="21" t="s">
        <v>302</v>
      </c>
      <c r="O783" s="17"/>
    </row>
    <row r="784" spans="1:15" x14ac:dyDescent="0.2">
      <c r="B784" s="190" t="s">
        <v>10</v>
      </c>
      <c r="C784" s="204">
        <f>SUM(C777:C783)</f>
        <v>1792.709347516198</v>
      </c>
      <c r="D784" s="204">
        <f t="shared" ref="D784:K784" si="83">SUM(D777:D783)</f>
        <v>1735.4286414104922</v>
      </c>
      <c r="E784" s="204">
        <f t="shared" si="83"/>
        <v>1755.5168099003338</v>
      </c>
      <c r="F784" s="204">
        <f t="shared" si="83"/>
        <v>1663.8628085252933</v>
      </c>
      <c r="G784" s="204">
        <f t="shared" si="83"/>
        <v>1565.9903893917058</v>
      </c>
      <c r="H784" s="204">
        <f t="shared" si="83"/>
        <v>1551.1182775766483</v>
      </c>
      <c r="I784" s="204">
        <f t="shared" si="83"/>
        <v>1509.835983959133</v>
      </c>
      <c r="J784" s="204">
        <f t="shared" si="83"/>
        <v>1502.5501843704271</v>
      </c>
      <c r="K784" s="204">
        <f t="shared" si="83"/>
        <v>1478.2907297337961</v>
      </c>
      <c r="O784" s="17"/>
    </row>
    <row r="786" spans="1:15" x14ac:dyDescent="0.2">
      <c r="C786" s="15"/>
      <c r="D786" s="15"/>
      <c r="E786" s="15"/>
      <c r="F786" s="15"/>
      <c r="G786" s="15"/>
      <c r="H786" s="15"/>
      <c r="I786" s="15"/>
      <c r="J786" s="15"/>
      <c r="O786" s="17"/>
    </row>
    <row r="788" spans="1:15" x14ac:dyDescent="0.2">
      <c r="A788" s="2" t="s">
        <v>489</v>
      </c>
      <c r="B788" s="276" t="s">
        <v>310</v>
      </c>
      <c r="C788" s="15"/>
      <c r="D788" s="15"/>
      <c r="E788" s="15"/>
      <c r="F788" s="15"/>
      <c r="G788" s="15"/>
      <c r="H788" s="15"/>
      <c r="I788" s="15"/>
      <c r="J788" s="15"/>
      <c r="O788" s="17"/>
    </row>
    <row r="789" spans="1:15" x14ac:dyDescent="0.2">
      <c r="B789" s="187"/>
      <c r="C789" s="263">
        <v>2010</v>
      </c>
      <c r="D789" s="263">
        <v>2015</v>
      </c>
      <c r="E789" s="263">
        <v>2020</v>
      </c>
      <c r="F789" s="263">
        <v>2025</v>
      </c>
      <c r="G789" s="263">
        <v>2030</v>
      </c>
      <c r="H789" s="263">
        <v>2035</v>
      </c>
      <c r="I789" s="263">
        <v>2040</v>
      </c>
      <c r="J789" s="263">
        <v>2045</v>
      </c>
      <c r="K789" s="263">
        <v>2050</v>
      </c>
      <c r="O789" s="17"/>
    </row>
    <row r="790" spans="1:15" x14ac:dyDescent="0.2">
      <c r="A790" s="401" t="s">
        <v>297</v>
      </c>
      <c r="B790" s="219" t="s">
        <v>311</v>
      </c>
      <c r="C790" s="219">
        <f t="array" ref="C790">(SUM(($B$1=(C_A10a!$B$5:$B$1023))*('By region'!$M790=(C_A10a!$C$5:$C$1023))*('By region'!$N790=(C_A10a!$D$5:$D$1023))*(C_A10a!E$5:E$1023)))+(SUM(($C$1=(C_A10a!$B$5:$B$1023))*('By region'!$M790=(C_A10a!$C$5:$C$1023))*('By region'!$N790=(C_A10a!$D$5:$D$1023))*(C_A10a!E$5:E$1023)))+(SUM(($D$1=(C_A10a!$B$5:$B$1023))*('By region'!$M790=(C_A10a!$C$5:$C$1023))*('By region'!$N790=(C_A10a!$D$5:$D$1023))*(C_A10a!E$5:E$1023)))</f>
        <v>0.72197179199999995</v>
      </c>
      <c r="D790" s="219">
        <f t="array" ref="D790">(SUM(($B$1=(C_A10a!$B$5:$B$1023))*('By region'!$M790=(C_A10a!$C$5:$C$1023))*('By region'!$N790=(C_A10a!$D$5:$D$1023))*(C_A10a!F$5:F$1023)))+(SUM(($C$1=(C_A10a!$B$5:$B$1023))*('By region'!$M790=(C_A10a!$C$5:$C$1023))*('By region'!$N790=(C_A10a!$D$5:$D$1023))*(C_A10a!F$5:F$1023)))+(SUM(($D$1=(C_A10a!$B$5:$B$1023))*('By region'!$M790=(C_A10a!$C$5:$C$1023))*('By region'!$N790=(C_A10a!$D$5:$D$1023))*(C_A10a!F$5:F$1023)))</f>
        <v>0</v>
      </c>
      <c r="E790" s="219">
        <f t="array" ref="E790">(SUM(($B$1=(C_A10a!$B$5:$B$1023))*('By region'!$M790=(C_A10a!$C$5:$C$1023))*('By region'!$N790=(C_A10a!$D$5:$D$1023))*(C_A10a!G$5:G$1023)))+(SUM(($C$1=(C_A10a!$B$5:$B$1023))*('By region'!$M790=(C_A10a!$C$5:$C$1023))*('By region'!$N790=(C_A10a!$D$5:$D$1023))*(C_A10a!G$5:G$1023)))+(SUM(($D$1=(C_A10a!$B$5:$B$1023))*('By region'!$M790=(C_A10a!$C$5:$C$1023))*('By region'!$N790=(C_A10a!$D$5:$D$1023))*(C_A10a!G$5:G$1023)))</f>
        <v>4.6217124819429998</v>
      </c>
      <c r="F790" s="219">
        <f t="array" ref="F790">(SUM(($B$1=(C_A10a!$B$5:$B$1023))*('By region'!$M790=(C_A10a!$C$5:$C$1023))*('By region'!$N790=(C_A10a!$D$5:$D$1023))*(C_A10a!H$5:H$1023)))+(SUM(($C$1=(C_A10a!$B$5:$B$1023))*('By region'!$M790=(C_A10a!$C$5:$C$1023))*('By region'!$N790=(C_A10a!$D$5:$D$1023))*(C_A10a!H$5:H$1023)))+(SUM(($D$1=(C_A10a!$B$5:$B$1023))*('By region'!$M790=(C_A10a!$C$5:$C$1023))*('By region'!$N790=(C_A10a!$D$5:$D$1023))*(C_A10a!H$5:H$1023)))</f>
        <v>7.5950119983170001</v>
      </c>
      <c r="G790" s="219">
        <f t="array" ref="G790">(SUM(($B$1=(C_A10a!$B$5:$B$1023))*('By region'!$M790=(C_A10a!$C$5:$C$1023))*('By region'!$N790=(C_A10a!$D$5:$D$1023))*(C_A10a!I$5:I$1023)))+(SUM(($C$1=(C_A10a!$B$5:$B$1023))*('By region'!$M790=(C_A10a!$C$5:$C$1023))*('By region'!$N790=(C_A10a!$D$5:$D$1023))*(C_A10a!I$5:I$1023)))+(SUM(($D$1=(C_A10a!$B$5:$B$1023))*('By region'!$M790=(C_A10a!$C$5:$C$1023))*('By region'!$N790=(C_A10a!$D$5:$D$1023))*(C_A10a!I$5:I$1023)))</f>
        <v>3.1537924643739998</v>
      </c>
      <c r="H790" s="219">
        <f t="array" ref="H790">(SUM(($B$1=(C_A10a!$B$5:$B$1023))*('By region'!$M790=(C_A10a!$C$5:$C$1023))*('By region'!$N790=(C_A10a!$D$5:$D$1023))*(C_A10a!J$5:J$1023)))+(SUM(($C$1=(C_A10a!$B$5:$B$1023))*('By region'!$M790=(C_A10a!$C$5:$C$1023))*('By region'!$N790=(C_A10a!$D$5:$D$1023))*(C_A10a!J$5:J$1023)))+(SUM(($D$1=(C_A10a!$B$5:$B$1023))*('By region'!$M790=(C_A10a!$C$5:$C$1023))*('By region'!$N790=(C_A10a!$D$5:$D$1023))*(C_A10a!J$5:J$1023)))</f>
        <v>119.123005374781</v>
      </c>
      <c r="I790" s="219">
        <f t="array" ref="I790">(SUM(($B$1=(C_A10a!$B$5:$B$1023))*('By region'!$M790=(C_A10a!$C$5:$C$1023))*('By region'!$N790=(C_A10a!$D$5:$D$1023))*(C_A10a!K$5:K$1023)))+(SUM(($C$1=(C_A10a!$B$5:$B$1023))*('By region'!$M790=(C_A10a!$C$5:$C$1023))*('By region'!$N790=(C_A10a!$D$5:$D$1023))*(C_A10a!K$5:K$1023)))+(SUM(($D$1=(C_A10a!$B$5:$B$1023))*('By region'!$M790=(C_A10a!$C$5:$C$1023))*('By region'!$N790=(C_A10a!$D$5:$D$1023))*(C_A10a!K$5:K$1023)))</f>
        <v>104.301006325069</v>
      </c>
      <c r="J790" s="219">
        <f t="array" ref="J790">(SUM(($B$1=(C_A10a!$B$5:$B$1023))*('By region'!$M790=(C_A10a!$C$5:$C$1023))*('By region'!$N790=(C_A10a!$D$5:$D$1023))*(C_A10a!L$5:L$1023)))+(SUM(($C$1=(C_A10a!$B$5:$B$1023))*('By region'!$M790=(C_A10a!$C$5:$C$1023))*('By region'!$N790=(C_A10a!$D$5:$D$1023))*(C_A10a!L$5:L$1023)))+(SUM(($D$1=(C_A10a!$B$5:$B$1023))*('By region'!$M790=(C_A10a!$C$5:$C$1023))*('By region'!$N790=(C_A10a!$D$5:$D$1023))*(C_A10a!L$5:L$1023)))</f>
        <v>122.570472804139</v>
      </c>
      <c r="K790" s="219">
        <f t="array" ref="K790">(SUM(($B$1=(C_A10a!$B$5:$B$1023))*('By region'!$M790=(C_A10a!$C$5:$C$1023))*('By region'!$N790=(C_A10a!$D$5:$D$1023))*(C_A10a!M$5:M$1023)))+(SUM(($C$1=(C_A10a!$B$5:$B$1023))*('By region'!$M790=(C_A10a!$C$5:$C$1023))*('By region'!$N790=(C_A10a!$D$5:$D$1023))*(C_A10a!M$5:M$1023)))+(SUM(($D$1=(C_A10a!$B$5:$B$1023))*('By region'!$M790=(C_A10a!$C$5:$C$1023))*('By region'!$N790=(C_A10a!$D$5:$D$1023))*(C_A10a!M$5:M$1023)))</f>
        <v>122.57379197035699</v>
      </c>
      <c r="M790" s="21" t="s">
        <v>297</v>
      </c>
      <c r="N790" s="295" t="s">
        <v>427</v>
      </c>
      <c r="O790" s="17"/>
    </row>
    <row r="791" spans="1:15" x14ac:dyDescent="0.2">
      <c r="A791" s="401"/>
      <c r="B791" s="74" t="s">
        <v>312</v>
      </c>
      <c r="C791" s="147">
        <f t="array" ref="C791">(SUM(($B$1=(C_A10a!$B$5:$B$1023))*('By region'!$M791=(C_A10a!$C$5:$C$1023))*('By region'!$N791=(C_A10a!$D$5:$D$1023))*(C_A10a!E$5:E$1023)))+(SUM(($C$1=(C_A10a!$B$5:$B$1023))*('By region'!$M791=(C_A10a!$C$5:$C$1023))*('By region'!$N791=(C_A10a!$D$5:$D$1023))*(C_A10a!E$5:E$1023)))+(SUM(($D$1=(C_A10a!$B$5:$B$1023))*('By region'!$M791=(C_A10a!$C$5:$C$1023))*('By region'!$N791=(C_A10a!$D$5:$D$1023))*(C_A10a!E$5:E$1023)))</f>
        <v>0.19631563347799999</v>
      </c>
      <c r="D791" s="147">
        <f t="array" ref="D791">(SUM(($B$1=(C_A10a!$B$5:$B$1023))*('By region'!$M791=(C_A10a!$C$5:$C$1023))*('By region'!$N791=(C_A10a!$D$5:$D$1023))*(C_A10a!F$5:F$1023)))+(SUM(($C$1=(C_A10a!$B$5:$B$1023))*('By region'!$M791=(C_A10a!$C$5:$C$1023))*('By region'!$N791=(C_A10a!$D$5:$D$1023))*(C_A10a!F$5:F$1023)))+(SUM(($D$1=(C_A10a!$B$5:$B$1023))*('By region'!$M791=(C_A10a!$C$5:$C$1023))*('By region'!$N791=(C_A10a!$D$5:$D$1023))*(C_A10a!F$5:F$1023)))</f>
        <v>0</v>
      </c>
      <c r="E791" s="147">
        <f t="array" ref="E791">(SUM(($B$1=(C_A10a!$B$5:$B$1023))*('By region'!$M791=(C_A10a!$C$5:$C$1023))*('By region'!$N791=(C_A10a!$D$5:$D$1023))*(C_A10a!G$5:G$1023)))+(SUM(($C$1=(C_A10a!$B$5:$B$1023))*('By region'!$M791=(C_A10a!$C$5:$C$1023))*('By region'!$N791=(C_A10a!$D$5:$D$1023))*(C_A10a!G$5:G$1023)))+(SUM(($D$1=(C_A10a!$B$5:$B$1023))*('By region'!$M791=(C_A10a!$C$5:$C$1023))*('By region'!$N791=(C_A10a!$D$5:$D$1023))*(C_A10a!G$5:G$1023)))</f>
        <v>0</v>
      </c>
      <c r="F791" s="147">
        <f t="array" ref="F791">(SUM(($B$1=(C_A10a!$B$5:$B$1023))*('By region'!$M791=(C_A10a!$C$5:$C$1023))*('By region'!$N791=(C_A10a!$D$5:$D$1023))*(C_A10a!H$5:H$1023)))+(SUM(($C$1=(C_A10a!$B$5:$B$1023))*('By region'!$M791=(C_A10a!$C$5:$C$1023))*('By region'!$N791=(C_A10a!$D$5:$D$1023))*(C_A10a!H$5:H$1023)))+(SUM(($D$1=(C_A10a!$B$5:$B$1023))*('By region'!$M791=(C_A10a!$C$5:$C$1023))*('By region'!$N791=(C_A10a!$D$5:$D$1023))*(C_A10a!H$5:H$1023)))</f>
        <v>0</v>
      </c>
      <c r="G791" s="147">
        <f t="array" ref="G791">(SUM(($B$1=(C_A10a!$B$5:$B$1023))*('By region'!$M791=(C_A10a!$C$5:$C$1023))*('By region'!$N791=(C_A10a!$D$5:$D$1023))*(C_A10a!I$5:I$1023)))+(SUM(($C$1=(C_A10a!$B$5:$B$1023))*('By region'!$M791=(C_A10a!$C$5:$C$1023))*('By region'!$N791=(C_A10a!$D$5:$D$1023))*(C_A10a!I$5:I$1023)))+(SUM(($D$1=(C_A10a!$B$5:$B$1023))*('By region'!$M791=(C_A10a!$C$5:$C$1023))*('By region'!$N791=(C_A10a!$D$5:$D$1023))*(C_A10a!I$5:I$1023)))</f>
        <v>0</v>
      </c>
      <c r="H791" s="147">
        <f t="array" ref="H791">(SUM(($B$1=(C_A10a!$B$5:$B$1023))*('By region'!$M791=(C_A10a!$C$5:$C$1023))*('By region'!$N791=(C_A10a!$D$5:$D$1023))*(C_A10a!J$5:J$1023)))+(SUM(($C$1=(C_A10a!$B$5:$B$1023))*('By region'!$M791=(C_A10a!$C$5:$C$1023))*('By region'!$N791=(C_A10a!$D$5:$D$1023))*(C_A10a!J$5:J$1023)))+(SUM(($D$1=(C_A10a!$B$5:$B$1023))*('By region'!$M791=(C_A10a!$C$5:$C$1023))*('By region'!$N791=(C_A10a!$D$5:$D$1023))*(C_A10a!J$5:J$1023)))</f>
        <v>0</v>
      </c>
      <c r="I791" s="147">
        <f t="array" ref="I791">(SUM(($B$1=(C_A10a!$B$5:$B$1023))*('By region'!$M791=(C_A10a!$C$5:$C$1023))*('By region'!$N791=(C_A10a!$D$5:$D$1023))*(C_A10a!K$5:K$1023)))+(SUM(($C$1=(C_A10a!$B$5:$B$1023))*('By region'!$M791=(C_A10a!$C$5:$C$1023))*('By region'!$N791=(C_A10a!$D$5:$D$1023))*(C_A10a!K$5:K$1023)))+(SUM(($D$1=(C_A10a!$B$5:$B$1023))*('By region'!$M791=(C_A10a!$C$5:$C$1023))*('By region'!$N791=(C_A10a!$D$5:$D$1023))*(C_A10a!K$5:K$1023)))</f>
        <v>0.17482486822099999</v>
      </c>
      <c r="J791" s="147">
        <f t="array" ref="J791">(SUM(($B$1=(C_A10a!$B$5:$B$1023))*('By region'!$M791=(C_A10a!$C$5:$C$1023))*('By region'!$N791=(C_A10a!$D$5:$D$1023))*(C_A10a!L$5:L$1023)))+(SUM(($C$1=(C_A10a!$B$5:$B$1023))*('By region'!$M791=(C_A10a!$C$5:$C$1023))*('By region'!$N791=(C_A10a!$D$5:$D$1023))*(C_A10a!L$5:L$1023)))+(SUM(($D$1=(C_A10a!$B$5:$B$1023))*('By region'!$M791=(C_A10a!$C$5:$C$1023))*('By region'!$N791=(C_A10a!$D$5:$D$1023))*(C_A10a!L$5:L$1023)))</f>
        <v>0.171536378894</v>
      </c>
      <c r="K791" s="147">
        <f t="array" ref="K791">(SUM(($B$1=(C_A10a!$B$5:$B$1023))*('By region'!$M791=(C_A10a!$C$5:$C$1023))*('By region'!$N791=(C_A10a!$D$5:$D$1023))*(C_A10a!M$5:M$1023)))+(SUM(($C$1=(C_A10a!$B$5:$B$1023))*('By region'!$M791=(C_A10a!$C$5:$C$1023))*('By region'!$N791=(C_A10a!$D$5:$D$1023))*(C_A10a!M$5:M$1023)))+(SUM(($D$1=(C_A10a!$B$5:$B$1023))*('By region'!$M791=(C_A10a!$C$5:$C$1023))*('By region'!$N791=(C_A10a!$D$5:$D$1023))*(C_A10a!M$5:M$1023)))</f>
        <v>0.16874796087899999</v>
      </c>
      <c r="M791" s="21" t="s">
        <v>297</v>
      </c>
      <c r="N791" s="297" t="s">
        <v>40</v>
      </c>
      <c r="O791" s="17"/>
    </row>
    <row r="792" spans="1:15" x14ac:dyDescent="0.2">
      <c r="A792" s="401"/>
      <c r="B792" s="219" t="s">
        <v>313</v>
      </c>
      <c r="C792" s="215">
        <f t="array" ref="C792">(SUM(($B$1=(C_A10a!$B$5:$B$1023))*('By region'!$M792=(C_A10a!$C$5:$C$1023))*('By region'!$N792=(C_A10a!$D$5:$D$1023))*(C_A10a!E$5:E$1023)))+(SUM(($C$1=(C_A10a!$B$5:$B$1023))*('By region'!$M792=(C_A10a!$C$5:$C$1023))*('By region'!$N792=(C_A10a!$D$5:$D$1023))*(C_A10a!E$5:E$1023)))+(SUM(($D$1=(C_A10a!$B$5:$B$1023))*('By region'!$M792=(C_A10a!$C$5:$C$1023))*('By region'!$N792=(C_A10a!$D$5:$D$1023))*(C_A10a!E$5:E$1023)))</f>
        <v>97.908820415999998</v>
      </c>
      <c r="D792" s="215">
        <f t="array" ref="D792">(SUM(($B$1=(C_A10a!$B$5:$B$1023))*('By region'!$M792=(C_A10a!$C$5:$C$1023))*('By region'!$N792=(C_A10a!$D$5:$D$1023))*(C_A10a!F$5:F$1023)))+(SUM(($C$1=(C_A10a!$B$5:$B$1023))*('By region'!$M792=(C_A10a!$C$5:$C$1023))*('By region'!$N792=(C_A10a!$D$5:$D$1023))*(C_A10a!F$5:F$1023)))+(SUM(($D$1=(C_A10a!$B$5:$B$1023))*('By region'!$M792=(C_A10a!$C$5:$C$1023))*('By region'!$N792=(C_A10a!$D$5:$D$1023))*(C_A10a!F$5:F$1023)))</f>
        <v>91.543204154246993</v>
      </c>
      <c r="E792" s="215">
        <f t="array" ref="E792">(SUM(($B$1=(C_A10a!$B$5:$B$1023))*('By region'!$M792=(C_A10a!$C$5:$C$1023))*('By region'!$N792=(C_A10a!$D$5:$D$1023))*(C_A10a!G$5:G$1023)))+(SUM(($C$1=(C_A10a!$B$5:$B$1023))*('By region'!$M792=(C_A10a!$C$5:$C$1023))*('By region'!$N792=(C_A10a!$D$5:$D$1023))*(C_A10a!G$5:G$1023)))+(SUM(($D$1=(C_A10a!$B$5:$B$1023))*('By region'!$M792=(C_A10a!$C$5:$C$1023))*('By region'!$N792=(C_A10a!$D$5:$D$1023))*(C_A10a!G$5:G$1023)))</f>
        <v>102.27514409443999</v>
      </c>
      <c r="F792" s="215">
        <f t="array" ref="F792">(SUM(($B$1=(C_A10a!$B$5:$B$1023))*('By region'!$M792=(C_A10a!$C$5:$C$1023))*('By region'!$N792=(C_A10a!$D$5:$D$1023))*(C_A10a!H$5:H$1023)))+(SUM(($C$1=(C_A10a!$B$5:$B$1023))*('By region'!$M792=(C_A10a!$C$5:$C$1023))*('By region'!$N792=(C_A10a!$D$5:$D$1023))*(C_A10a!H$5:H$1023)))+(SUM(($D$1=(C_A10a!$B$5:$B$1023))*('By region'!$M792=(C_A10a!$C$5:$C$1023))*('By region'!$N792=(C_A10a!$D$5:$D$1023))*(C_A10a!H$5:H$1023)))</f>
        <v>104.422186565864</v>
      </c>
      <c r="G792" s="215">
        <f t="array" ref="G792">(SUM(($B$1=(C_A10a!$B$5:$B$1023))*('By region'!$M792=(C_A10a!$C$5:$C$1023))*('By region'!$N792=(C_A10a!$D$5:$D$1023))*(C_A10a!I$5:I$1023)))+(SUM(($C$1=(C_A10a!$B$5:$B$1023))*('By region'!$M792=(C_A10a!$C$5:$C$1023))*('By region'!$N792=(C_A10a!$D$5:$D$1023))*(C_A10a!I$5:I$1023)))+(SUM(($D$1=(C_A10a!$B$5:$B$1023))*('By region'!$M792=(C_A10a!$C$5:$C$1023))*('By region'!$N792=(C_A10a!$D$5:$D$1023))*(C_A10a!I$5:I$1023)))</f>
        <v>112.756927898135</v>
      </c>
      <c r="H792" s="215">
        <f t="array" ref="H792">(SUM(($B$1=(C_A10a!$B$5:$B$1023))*('By region'!$M792=(C_A10a!$C$5:$C$1023))*('By region'!$N792=(C_A10a!$D$5:$D$1023))*(C_A10a!J$5:J$1023)))+(SUM(($C$1=(C_A10a!$B$5:$B$1023))*('By region'!$M792=(C_A10a!$C$5:$C$1023))*('By region'!$N792=(C_A10a!$D$5:$D$1023))*(C_A10a!J$5:J$1023)))+(SUM(($D$1=(C_A10a!$B$5:$B$1023))*('By region'!$M792=(C_A10a!$C$5:$C$1023))*('By region'!$N792=(C_A10a!$D$5:$D$1023))*(C_A10a!J$5:J$1023)))</f>
        <v>110.83117996888799</v>
      </c>
      <c r="I792" s="215">
        <f t="array" ref="I792">(SUM(($B$1=(C_A10a!$B$5:$B$1023))*('By region'!$M792=(C_A10a!$C$5:$C$1023))*('By region'!$N792=(C_A10a!$D$5:$D$1023))*(C_A10a!K$5:K$1023)))+(SUM(($C$1=(C_A10a!$B$5:$B$1023))*('By region'!$M792=(C_A10a!$C$5:$C$1023))*('By region'!$N792=(C_A10a!$D$5:$D$1023))*(C_A10a!K$5:K$1023)))+(SUM(($D$1=(C_A10a!$B$5:$B$1023))*('By region'!$M792=(C_A10a!$C$5:$C$1023))*('By region'!$N792=(C_A10a!$D$5:$D$1023))*(C_A10a!K$5:K$1023)))</f>
        <v>108.820181911643</v>
      </c>
      <c r="J792" s="215">
        <f t="array" ref="J792">(SUM(($B$1=(C_A10a!$B$5:$B$1023))*('By region'!$M792=(C_A10a!$C$5:$C$1023))*('By region'!$N792=(C_A10a!$D$5:$D$1023))*(C_A10a!L$5:L$1023)))+(SUM(($C$1=(C_A10a!$B$5:$B$1023))*('By region'!$M792=(C_A10a!$C$5:$C$1023))*('By region'!$N792=(C_A10a!$D$5:$D$1023))*(C_A10a!L$5:L$1023)))+(SUM(($D$1=(C_A10a!$B$5:$B$1023))*('By region'!$M792=(C_A10a!$C$5:$C$1023))*('By region'!$N792=(C_A10a!$D$5:$D$1023))*(C_A10a!L$5:L$1023)))</f>
        <v>107.29565202852299</v>
      </c>
      <c r="K792" s="215">
        <f t="array" ref="K792">(SUM(($B$1=(C_A10a!$B$5:$B$1023))*('By region'!$M792=(C_A10a!$C$5:$C$1023))*('By region'!$N792=(C_A10a!$D$5:$D$1023))*(C_A10a!M$5:M$1023)))+(SUM(($C$1=(C_A10a!$B$5:$B$1023))*('By region'!$M792=(C_A10a!$C$5:$C$1023))*('By region'!$N792=(C_A10a!$D$5:$D$1023))*(C_A10a!M$5:M$1023)))+(SUM(($D$1=(C_A10a!$B$5:$B$1023))*('By region'!$M792=(C_A10a!$C$5:$C$1023))*('By region'!$N792=(C_A10a!$D$5:$D$1023))*(C_A10a!M$5:M$1023)))</f>
        <v>100.545817792324</v>
      </c>
      <c r="M792" s="21" t="s">
        <v>297</v>
      </c>
      <c r="N792" s="297" t="s">
        <v>55</v>
      </c>
      <c r="O792" s="17"/>
    </row>
    <row r="793" spans="1:15" x14ac:dyDescent="0.2">
      <c r="A793" s="401"/>
      <c r="B793" s="74" t="s">
        <v>314</v>
      </c>
      <c r="C793" s="147">
        <f t="array" ref="C793">(SUM(($B$1=(C_A10a!$B$5:$B$1023))*('By region'!$M793=(C_A10a!$C$5:$C$1023))*('By region'!$N793=(C_A10a!$D$5:$D$1023))*(C_A10a!E$5:E$1023)))+(SUM(($C$1=(C_A10a!$B$5:$B$1023))*('By region'!$M793=(C_A10a!$C$5:$C$1023))*('By region'!$N793=(C_A10a!$D$5:$D$1023))*(C_A10a!E$5:E$1023)))+(SUM(($D$1=(C_A10a!$B$5:$B$1023))*('By region'!$M793=(C_A10a!$C$5:$C$1023))*('By region'!$N793=(C_A10a!$D$5:$D$1023))*(C_A10a!E$5:E$1023)))</f>
        <v>323.41661258252202</v>
      </c>
      <c r="D793" s="147">
        <f t="array" ref="D793">(SUM(($B$1=(C_A10a!$B$5:$B$1023))*('By region'!$M793=(C_A10a!$C$5:$C$1023))*('By region'!$N793=(C_A10a!$D$5:$D$1023))*(C_A10a!F$5:F$1023)))+(SUM(($C$1=(C_A10a!$B$5:$B$1023))*('By region'!$M793=(C_A10a!$C$5:$C$1023))*('By region'!$N793=(C_A10a!$D$5:$D$1023))*(C_A10a!F$5:F$1023)))+(SUM(($D$1=(C_A10a!$B$5:$B$1023))*('By region'!$M793=(C_A10a!$C$5:$C$1023))*('By region'!$N793=(C_A10a!$D$5:$D$1023))*(C_A10a!F$5:F$1023)))</f>
        <v>317.27226851404401</v>
      </c>
      <c r="E793" s="147">
        <f t="array" ref="E793">(SUM(($B$1=(C_A10a!$B$5:$B$1023))*('By region'!$M793=(C_A10a!$C$5:$C$1023))*('By region'!$N793=(C_A10a!$D$5:$D$1023))*(C_A10a!G$5:G$1023)))+(SUM(($C$1=(C_A10a!$B$5:$B$1023))*('By region'!$M793=(C_A10a!$C$5:$C$1023))*('By region'!$N793=(C_A10a!$D$5:$D$1023))*(C_A10a!G$5:G$1023)))+(SUM(($D$1=(C_A10a!$B$5:$B$1023))*('By region'!$M793=(C_A10a!$C$5:$C$1023))*('By region'!$N793=(C_A10a!$D$5:$D$1023))*(C_A10a!G$5:G$1023)))</f>
        <v>296.97364128904002</v>
      </c>
      <c r="F793" s="147">
        <f t="array" ref="F793">(SUM(($B$1=(C_A10a!$B$5:$B$1023))*('By region'!$M793=(C_A10a!$C$5:$C$1023))*('By region'!$N793=(C_A10a!$D$5:$D$1023))*(C_A10a!H$5:H$1023)))+(SUM(($C$1=(C_A10a!$B$5:$B$1023))*('By region'!$M793=(C_A10a!$C$5:$C$1023))*('By region'!$N793=(C_A10a!$D$5:$D$1023))*(C_A10a!H$5:H$1023)))+(SUM(($D$1=(C_A10a!$B$5:$B$1023))*('By region'!$M793=(C_A10a!$C$5:$C$1023))*('By region'!$N793=(C_A10a!$D$5:$D$1023))*(C_A10a!H$5:H$1023)))</f>
        <v>282.16475012679302</v>
      </c>
      <c r="G793" s="147">
        <f t="array" ref="G793">(SUM(($B$1=(C_A10a!$B$5:$B$1023))*('By region'!$M793=(C_A10a!$C$5:$C$1023))*('By region'!$N793=(C_A10a!$D$5:$D$1023))*(C_A10a!I$5:I$1023)))+(SUM(($C$1=(C_A10a!$B$5:$B$1023))*('By region'!$M793=(C_A10a!$C$5:$C$1023))*('By region'!$N793=(C_A10a!$D$5:$D$1023))*(C_A10a!I$5:I$1023)))+(SUM(($D$1=(C_A10a!$B$5:$B$1023))*('By region'!$M793=(C_A10a!$C$5:$C$1023))*('By region'!$N793=(C_A10a!$D$5:$D$1023))*(C_A10a!I$5:I$1023)))</f>
        <v>266.764759803044</v>
      </c>
      <c r="H793" s="147">
        <f t="array" ref="H793">(SUM(($B$1=(C_A10a!$B$5:$B$1023))*('By region'!$M793=(C_A10a!$C$5:$C$1023))*('By region'!$N793=(C_A10a!$D$5:$D$1023))*(C_A10a!J$5:J$1023)))+(SUM(($C$1=(C_A10a!$B$5:$B$1023))*('By region'!$M793=(C_A10a!$C$5:$C$1023))*('By region'!$N793=(C_A10a!$D$5:$D$1023))*(C_A10a!J$5:J$1023)))+(SUM(($D$1=(C_A10a!$B$5:$B$1023))*('By region'!$M793=(C_A10a!$C$5:$C$1023))*('By region'!$N793=(C_A10a!$D$5:$D$1023))*(C_A10a!J$5:J$1023)))</f>
        <v>192.94003695471201</v>
      </c>
      <c r="I793" s="147">
        <f t="array" ref="I793">(SUM(($B$1=(C_A10a!$B$5:$B$1023))*('By region'!$M793=(C_A10a!$C$5:$C$1023))*('By region'!$N793=(C_A10a!$D$5:$D$1023))*(C_A10a!K$5:K$1023)))+(SUM(($C$1=(C_A10a!$B$5:$B$1023))*('By region'!$M793=(C_A10a!$C$5:$C$1023))*('By region'!$N793=(C_A10a!$D$5:$D$1023))*(C_A10a!K$5:K$1023)))+(SUM(($D$1=(C_A10a!$B$5:$B$1023))*('By region'!$M793=(C_A10a!$C$5:$C$1023))*('By region'!$N793=(C_A10a!$D$5:$D$1023))*(C_A10a!K$5:K$1023)))</f>
        <v>202.26270282906799</v>
      </c>
      <c r="J793" s="147">
        <f t="array" ref="J793">(SUM(($B$1=(C_A10a!$B$5:$B$1023))*('By region'!$M793=(C_A10a!$C$5:$C$1023))*('By region'!$N793=(C_A10a!$D$5:$D$1023))*(C_A10a!L$5:L$1023)))+(SUM(($C$1=(C_A10a!$B$5:$B$1023))*('By region'!$M793=(C_A10a!$C$5:$C$1023))*('By region'!$N793=(C_A10a!$D$5:$D$1023))*(C_A10a!L$5:L$1023)))+(SUM(($D$1=(C_A10a!$B$5:$B$1023))*('By region'!$M793=(C_A10a!$C$5:$C$1023))*('By region'!$N793=(C_A10a!$D$5:$D$1023))*(C_A10a!L$5:L$1023)))</f>
        <v>183.41993277972799</v>
      </c>
      <c r="K793" s="147">
        <f t="array" ref="K793">(SUM(($B$1=(C_A10a!$B$5:$B$1023))*('By region'!$M793=(C_A10a!$C$5:$C$1023))*('By region'!$N793=(C_A10a!$D$5:$D$1023))*(C_A10a!M$5:M$1023)))+(SUM(($C$1=(C_A10a!$B$5:$B$1023))*('By region'!$M793=(C_A10a!$C$5:$C$1023))*('By region'!$N793=(C_A10a!$D$5:$D$1023))*(C_A10a!M$5:M$1023)))+(SUM(($D$1=(C_A10a!$B$5:$B$1023))*('By region'!$M793=(C_A10a!$C$5:$C$1023))*('By region'!$N793=(C_A10a!$D$5:$D$1023))*(C_A10a!M$5:M$1023)))</f>
        <v>185.24772422354599</v>
      </c>
      <c r="M793" s="21" t="s">
        <v>297</v>
      </c>
      <c r="N793" s="297" t="s">
        <v>41</v>
      </c>
      <c r="O793" s="17"/>
    </row>
    <row r="794" spans="1:15" x14ac:dyDescent="0.2">
      <c r="A794" s="401"/>
      <c r="B794" s="219" t="s">
        <v>315</v>
      </c>
      <c r="C794" s="219">
        <f t="array" ref="C794">(SUM(($B$1=(C_A10a!$B$5:$B$1023))*('By region'!$M794=(C_A10a!$C$5:$C$1023))*('By region'!$N794=(C_A10a!$D$5:$D$1023))*(C_A10a!E$5:E$1023)))+(SUM(($C$1=(C_A10a!$B$5:$B$1023))*('By region'!$M794=(C_A10a!$C$5:$C$1023))*('By region'!$N794=(C_A10a!$D$5:$D$1023))*(C_A10a!E$5:E$1023)))+(SUM(($D$1=(C_A10a!$B$5:$B$1023))*('By region'!$M794=(C_A10a!$C$5:$C$1023))*('By region'!$N794=(C_A10a!$D$5:$D$1023))*(C_A10a!E$5:E$1023)))</f>
        <v>41.225514605999997</v>
      </c>
      <c r="D794" s="219">
        <f t="array" ref="D794">(SUM(($B$1=(C_A10a!$B$5:$B$1023))*('By region'!$M794=(C_A10a!$C$5:$C$1023))*('By region'!$N794=(C_A10a!$D$5:$D$1023))*(C_A10a!F$5:F$1023)))+(SUM(($C$1=(C_A10a!$B$5:$B$1023))*('By region'!$M794=(C_A10a!$C$5:$C$1023))*('By region'!$N794=(C_A10a!$D$5:$D$1023))*(C_A10a!F$5:F$1023)))+(SUM(($D$1=(C_A10a!$B$5:$B$1023))*('By region'!$M794=(C_A10a!$C$5:$C$1023))*('By region'!$N794=(C_A10a!$D$5:$D$1023))*(C_A10a!F$5:F$1023)))</f>
        <v>26.144286226702999</v>
      </c>
      <c r="E794" s="219">
        <f t="array" ref="E794">(SUM(($B$1=(C_A10a!$B$5:$B$1023))*('By region'!$M794=(C_A10a!$C$5:$C$1023))*('By region'!$N794=(C_A10a!$D$5:$D$1023))*(C_A10a!G$5:G$1023)))+(SUM(($C$1=(C_A10a!$B$5:$B$1023))*('By region'!$M794=(C_A10a!$C$5:$C$1023))*('By region'!$N794=(C_A10a!$D$5:$D$1023))*(C_A10a!G$5:G$1023)))+(SUM(($D$1=(C_A10a!$B$5:$B$1023))*('By region'!$M794=(C_A10a!$C$5:$C$1023))*('By region'!$N794=(C_A10a!$D$5:$D$1023))*(C_A10a!G$5:G$1023)))</f>
        <v>36.016356345897997</v>
      </c>
      <c r="F794" s="219">
        <f t="array" ref="F794">(SUM(($B$1=(C_A10a!$B$5:$B$1023))*('By region'!$M794=(C_A10a!$C$5:$C$1023))*('By region'!$N794=(C_A10a!$D$5:$D$1023))*(C_A10a!H$5:H$1023)))+(SUM(($C$1=(C_A10a!$B$5:$B$1023))*('By region'!$M794=(C_A10a!$C$5:$C$1023))*('By region'!$N794=(C_A10a!$D$5:$D$1023))*(C_A10a!H$5:H$1023)))+(SUM(($D$1=(C_A10a!$B$5:$B$1023))*('By region'!$M794=(C_A10a!$C$5:$C$1023))*('By region'!$N794=(C_A10a!$D$5:$D$1023))*(C_A10a!H$5:H$1023)))</f>
        <v>31.536589569317002</v>
      </c>
      <c r="G794" s="219">
        <f t="array" ref="G794">(SUM(($B$1=(C_A10a!$B$5:$B$1023))*('By region'!$M794=(C_A10a!$C$5:$C$1023))*('By region'!$N794=(C_A10a!$D$5:$D$1023))*(C_A10a!I$5:I$1023)))+(SUM(($C$1=(C_A10a!$B$5:$B$1023))*('By region'!$M794=(C_A10a!$C$5:$C$1023))*('By region'!$N794=(C_A10a!$D$5:$D$1023))*(C_A10a!I$5:I$1023)))+(SUM(($D$1=(C_A10a!$B$5:$B$1023))*('By region'!$M794=(C_A10a!$C$5:$C$1023))*('By region'!$N794=(C_A10a!$D$5:$D$1023))*(C_A10a!I$5:I$1023)))</f>
        <v>28.91614647814</v>
      </c>
      <c r="H794" s="219">
        <f t="array" ref="H794">(SUM(($B$1=(C_A10a!$B$5:$B$1023))*('By region'!$M794=(C_A10a!$C$5:$C$1023))*('By region'!$N794=(C_A10a!$D$5:$D$1023))*(C_A10a!J$5:J$1023)))+(SUM(($C$1=(C_A10a!$B$5:$B$1023))*('By region'!$M794=(C_A10a!$C$5:$C$1023))*('By region'!$N794=(C_A10a!$D$5:$D$1023))*(C_A10a!J$5:J$1023)))+(SUM(($D$1=(C_A10a!$B$5:$B$1023))*('By region'!$M794=(C_A10a!$C$5:$C$1023))*('By region'!$N794=(C_A10a!$D$5:$D$1023))*(C_A10a!J$5:J$1023)))</f>
        <v>4.2258382706109998</v>
      </c>
      <c r="I794" s="219">
        <f t="array" ref="I794">(SUM(($B$1=(C_A10a!$B$5:$B$1023))*('By region'!$M794=(C_A10a!$C$5:$C$1023))*('By region'!$N794=(C_A10a!$D$5:$D$1023))*(C_A10a!K$5:K$1023)))+(SUM(($C$1=(C_A10a!$B$5:$B$1023))*('By region'!$M794=(C_A10a!$C$5:$C$1023))*('By region'!$N794=(C_A10a!$D$5:$D$1023))*(C_A10a!K$5:K$1023)))+(SUM(($D$1=(C_A10a!$B$5:$B$1023))*('By region'!$M794=(C_A10a!$C$5:$C$1023))*('By region'!$N794=(C_A10a!$D$5:$D$1023))*(C_A10a!K$5:K$1023)))</f>
        <v>0</v>
      </c>
      <c r="J794" s="219">
        <f t="array" ref="J794">(SUM(($B$1=(C_A10a!$B$5:$B$1023))*('By region'!$M794=(C_A10a!$C$5:$C$1023))*('By region'!$N794=(C_A10a!$D$5:$D$1023))*(C_A10a!L$5:L$1023)))+(SUM(($C$1=(C_A10a!$B$5:$B$1023))*('By region'!$M794=(C_A10a!$C$5:$C$1023))*('By region'!$N794=(C_A10a!$D$5:$D$1023))*(C_A10a!L$5:L$1023)))+(SUM(($D$1=(C_A10a!$B$5:$B$1023))*('By region'!$M794=(C_A10a!$C$5:$C$1023))*('By region'!$N794=(C_A10a!$D$5:$D$1023))*(C_A10a!L$5:L$1023)))</f>
        <v>0</v>
      </c>
      <c r="K794" s="219">
        <f t="array" ref="K794">(SUM(($B$1=(C_A10a!$B$5:$B$1023))*('By region'!$M794=(C_A10a!$C$5:$C$1023))*('By region'!$N794=(C_A10a!$D$5:$D$1023))*(C_A10a!M$5:M$1023)))+(SUM(($C$1=(C_A10a!$B$5:$B$1023))*('By region'!$M794=(C_A10a!$C$5:$C$1023))*('By region'!$N794=(C_A10a!$D$5:$D$1023))*(C_A10a!M$5:M$1023)))+(SUM(($D$1=(C_A10a!$B$5:$B$1023))*('By region'!$M794=(C_A10a!$C$5:$C$1023))*('By region'!$N794=(C_A10a!$D$5:$D$1023))*(C_A10a!M$5:M$1023)))</f>
        <v>0</v>
      </c>
      <c r="M794" s="21" t="s">
        <v>297</v>
      </c>
      <c r="N794" s="297" t="s">
        <v>56</v>
      </c>
      <c r="O794" s="17"/>
    </row>
    <row r="795" spans="1:15" x14ac:dyDescent="0.2">
      <c r="A795" s="401"/>
      <c r="B795" s="74" t="s">
        <v>316</v>
      </c>
      <c r="C795" s="147">
        <f t="array" ref="C795">(SUM(($B$1=(C_A10a!$B$5:$B$1023))*('By region'!$M795=(C_A10a!$C$5:$C$1023))*('By region'!$N795=(C_A10a!$D$5:$D$1023))*(C_A10a!E$5:E$1023)))+(SUM(($C$1=(C_A10a!$B$5:$B$1023))*('By region'!$M795=(C_A10a!$C$5:$C$1023))*('By region'!$N795=(C_A10a!$D$5:$D$1023))*(C_A10a!E$5:E$1023)))+(SUM(($D$1=(C_A10a!$B$5:$B$1023))*('By region'!$M795=(C_A10a!$C$5:$C$1023))*('By region'!$N795=(C_A10a!$D$5:$D$1023))*(C_A10a!E$5:E$1023)))</f>
        <v>835.15413627179805</v>
      </c>
      <c r="D795" s="147">
        <f t="array" ref="D795">(SUM(($B$1=(C_A10a!$B$5:$B$1023))*('By region'!$M795=(C_A10a!$C$5:$C$1023))*('By region'!$N795=(C_A10a!$D$5:$D$1023))*(C_A10a!F$5:F$1023)))+(SUM(($C$1=(C_A10a!$B$5:$B$1023))*('By region'!$M795=(C_A10a!$C$5:$C$1023))*('By region'!$N795=(C_A10a!$D$5:$D$1023))*(C_A10a!F$5:F$1023)))+(SUM(($D$1=(C_A10a!$B$5:$B$1023))*('By region'!$M795=(C_A10a!$C$5:$C$1023))*('By region'!$N795=(C_A10a!$D$5:$D$1023))*(C_A10a!F$5:F$1023)))</f>
        <v>817.07092846487103</v>
      </c>
      <c r="E795" s="147">
        <f t="array" ref="E795">(SUM(($B$1=(C_A10a!$B$5:$B$1023))*('By region'!$M795=(C_A10a!$C$5:$C$1023))*('By region'!$N795=(C_A10a!$D$5:$D$1023))*(C_A10a!G$5:G$1023)))+(SUM(($C$1=(C_A10a!$B$5:$B$1023))*('By region'!$M795=(C_A10a!$C$5:$C$1023))*('By region'!$N795=(C_A10a!$D$5:$D$1023))*(C_A10a!G$5:G$1023)))+(SUM(($D$1=(C_A10a!$B$5:$B$1023))*('By region'!$M795=(C_A10a!$C$5:$C$1023))*('By region'!$N795=(C_A10a!$D$5:$D$1023))*(C_A10a!G$5:G$1023)))</f>
        <v>819.71548625607295</v>
      </c>
      <c r="F795" s="147">
        <f t="array" ref="F795">(SUM(($B$1=(C_A10a!$B$5:$B$1023))*('By region'!$M795=(C_A10a!$C$5:$C$1023))*('By region'!$N795=(C_A10a!$D$5:$D$1023))*(C_A10a!H$5:H$1023)))+(SUM(($C$1=(C_A10a!$B$5:$B$1023))*('By region'!$M795=(C_A10a!$C$5:$C$1023))*('By region'!$N795=(C_A10a!$D$5:$D$1023))*(C_A10a!H$5:H$1023)))+(SUM(($D$1=(C_A10a!$B$5:$B$1023))*('By region'!$M795=(C_A10a!$C$5:$C$1023))*('By region'!$N795=(C_A10a!$D$5:$D$1023))*(C_A10a!H$5:H$1023)))</f>
        <v>799.97273192777504</v>
      </c>
      <c r="G795" s="147">
        <f t="array" ref="G795">(SUM(($B$1=(C_A10a!$B$5:$B$1023))*('By region'!$M795=(C_A10a!$C$5:$C$1023))*('By region'!$N795=(C_A10a!$D$5:$D$1023))*(C_A10a!I$5:I$1023)))+(SUM(($C$1=(C_A10a!$B$5:$B$1023))*('By region'!$M795=(C_A10a!$C$5:$C$1023))*('By region'!$N795=(C_A10a!$D$5:$D$1023))*(C_A10a!I$5:I$1023)))+(SUM(($D$1=(C_A10a!$B$5:$B$1023))*('By region'!$M795=(C_A10a!$C$5:$C$1023))*('By region'!$N795=(C_A10a!$D$5:$D$1023))*(C_A10a!I$5:I$1023)))</f>
        <v>779.85456627007397</v>
      </c>
      <c r="H795" s="147">
        <f t="array" ref="H795">(SUM(($B$1=(C_A10a!$B$5:$B$1023))*('By region'!$M795=(C_A10a!$C$5:$C$1023))*('By region'!$N795=(C_A10a!$D$5:$D$1023))*(C_A10a!J$5:J$1023)))+(SUM(($C$1=(C_A10a!$B$5:$B$1023))*('By region'!$M795=(C_A10a!$C$5:$C$1023))*('By region'!$N795=(C_A10a!$D$5:$D$1023))*(C_A10a!J$5:J$1023)))+(SUM(($D$1=(C_A10a!$B$5:$B$1023))*('By region'!$M795=(C_A10a!$C$5:$C$1023))*('By region'!$N795=(C_A10a!$D$5:$D$1023))*(C_A10a!J$5:J$1023)))</f>
        <v>762.18313665806204</v>
      </c>
      <c r="I795" s="147">
        <f t="array" ref="I795">(SUM(($B$1=(C_A10a!$B$5:$B$1023))*('By region'!$M795=(C_A10a!$C$5:$C$1023))*('By region'!$N795=(C_A10a!$D$5:$D$1023))*(C_A10a!K$5:K$1023)))+(SUM(($C$1=(C_A10a!$B$5:$B$1023))*('By region'!$M795=(C_A10a!$C$5:$C$1023))*('By region'!$N795=(C_A10a!$D$5:$D$1023))*(C_A10a!K$5:K$1023)))+(SUM(($D$1=(C_A10a!$B$5:$B$1023))*('By region'!$M795=(C_A10a!$C$5:$C$1023))*('By region'!$N795=(C_A10a!$D$5:$D$1023))*(C_A10a!K$5:K$1023)))</f>
        <v>743.72941793465895</v>
      </c>
      <c r="J795" s="147">
        <f t="array" ref="J795">(SUM(($B$1=(C_A10a!$B$5:$B$1023))*('By region'!$M795=(C_A10a!$C$5:$C$1023))*('By region'!$N795=(C_A10a!$D$5:$D$1023))*(C_A10a!L$5:L$1023)))+(SUM(($C$1=(C_A10a!$B$5:$B$1023))*('By region'!$M795=(C_A10a!$C$5:$C$1023))*('By region'!$N795=(C_A10a!$D$5:$D$1023))*(C_A10a!L$5:L$1023)))+(SUM(($D$1=(C_A10a!$B$5:$B$1023))*('By region'!$M795=(C_A10a!$C$5:$C$1023))*('By region'!$N795=(C_A10a!$D$5:$D$1023))*(C_A10a!L$5:L$1023)))</f>
        <v>729.73972483318596</v>
      </c>
      <c r="K795" s="147">
        <f t="array" ref="K795">(SUM(($B$1=(C_A10a!$B$5:$B$1023))*('By region'!$M795=(C_A10a!$C$5:$C$1023))*('By region'!$N795=(C_A10a!$D$5:$D$1023))*(C_A10a!M$5:M$1023)))+(SUM(($C$1=(C_A10a!$B$5:$B$1023))*('By region'!$M795=(C_A10a!$C$5:$C$1023))*('By region'!$N795=(C_A10a!$D$5:$D$1023))*(C_A10a!M$5:M$1023)))+(SUM(($D$1=(C_A10a!$B$5:$B$1023))*('By region'!$M795=(C_A10a!$C$5:$C$1023))*('By region'!$N795=(C_A10a!$D$5:$D$1023))*(C_A10a!M$5:M$1023)))</f>
        <v>717.87740496555602</v>
      </c>
      <c r="M795" s="21" t="s">
        <v>297</v>
      </c>
      <c r="N795" s="297" t="s">
        <v>57</v>
      </c>
      <c r="O795" s="17"/>
    </row>
    <row r="796" spans="1:15" x14ac:dyDescent="0.2">
      <c r="A796" s="401"/>
      <c r="B796" s="219" t="s">
        <v>317</v>
      </c>
      <c r="C796" s="219">
        <f t="array" ref="C796">(SUM(($B$1=(C_A10a!$B$5:$B$1023))*('By region'!$M796=(C_A10a!$C$5:$C$1023))*('By region'!$N796=(C_A10a!$D$5:$D$1023))*(C_A10a!E$5:E$1023)))+(SUM(($C$1=(C_A10a!$B$5:$B$1023))*('By region'!$M796=(C_A10a!$C$5:$C$1023))*('By region'!$N796=(C_A10a!$D$5:$D$1023))*(C_A10a!E$5:E$1023)))+(SUM(($D$1=(C_A10a!$B$5:$B$1023))*('By region'!$M796=(C_A10a!$C$5:$C$1023))*('By region'!$N796=(C_A10a!$D$5:$D$1023))*(C_A10a!E$5:E$1023)))</f>
        <v>0</v>
      </c>
      <c r="D796" s="219">
        <f t="array" ref="D796">(SUM(($B$1=(C_A10a!$B$5:$B$1023))*('By region'!$M796=(C_A10a!$C$5:$C$1023))*('By region'!$N796=(C_A10a!$D$5:$D$1023))*(C_A10a!F$5:F$1023)))+(SUM(($C$1=(C_A10a!$B$5:$B$1023))*('By region'!$M796=(C_A10a!$C$5:$C$1023))*('By region'!$N796=(C_A10a!$D$5:$D$1023))*(C_A10a!F$5:F$1023)))+(SUM(($D$1=(C_A10a!$B$5:$B$1023))*('By region'!$M796=(C_A10a!$C$5:$C$1023))*('By region'!$N796=(C_A10a!$D$5:$D$1023))*(C_A10a!F$5:F$1023)))</f>
        <v>0</v>
      </c>
      <c r="E796" s="219">
        <f t="array" ref="E796">(SUM(($B$1=(C_A10a!$B$5:$B$1023))*('By region'!$M796=(C_A10a!$C$5:$C$1023))*('By region'!$N796=(C_A10a!$D$5:$D$1023))*(C_A10a!G$5:G$1023)))+(SUM(($C$1=(C_A10a!$B$5:$B$1023))*('By region'!$M796=(C_A10a!$C$5:$C$1023))*('By region'!$N796=(C_A10a!$D$5:$D$1023))*(C_A10a!G$5:G$1023)))+(SUM(($D$1=(C_A10a!$B$5:$B$1023))*('By region'!$M796=(C_A10a!$C$5:$C$1023))*('By region'!$N796=(C_A10a!$D$5:$D$1023))*(C_A10a!G$5:G$1023)))</f>
        <v>0</v>
      </c>
      <c r="F796" s="219">
        <f t="array" ref="F796">(SUM(($B$1=(C_A10a!$B$5:$B$1023))*('By region'!$M796=(C_A10a!$C$5:$C$1023))*('By region'!$N796=(C_A10a!$D$5:$D$1023))*(C_A10a!H$5:H$1023)))+(SUM(($C$1=(C_A10a!$B$5:$B$1023))*('By region'!$M796=(C_A10a!$C$5:$C$1023))*('By region'!$N796=(C_A10a!$D$5:$D$1023))*(C_A10a!H$5:H$1023)))+(SUM(($D$1=(C_A10a!$B$5:$B$1023))*('By region'!$M796=(C_A10a!$C$5:$C$1023))*('By region'!$N796=(C_A10a!$D$5:$D$1023))*(C_A10a!H$5:H$1023)))</f>
        <v>0</v>
      </c>
      <c r="G796" s="219">
        <f t="array" ref="G796">(SUM(($B$1=(C_A10a!$B$5:$B$1023))*('By region'!$M796=(C_A10a!$C$5:$C$1023))*('By region'!$N796=(C_A10a!$D$5:$D$1023))*(C_A10a!I$5:I$1023)))+(SUM(($C$1=(C_A10a!$B$5:$B$1023))*('By region'!$M796=(C_A10a!$C$5:$C$1023))*('By region'!$N796=(C_A10a!$D$5:$D$1023))*(C_A10a!I$5:I$1023)))+(SUM(($D$1=(C_A10a!$B$5:$B$1023))*('By region'!$M796=(C_A10a!$C$5:$C$1023))*('By region'!$N796=(C_A10a!$D$5:$D$1023))*(C_A10a!I$5:I$1023)))</f>
        <v>0</v>
      </c>
      <c r="H796" s="219">
        <f t="array" ref="H796">(SUM(($B$1=(C_A10a!$B$5:$B$1023))*('By region'!$M796=(C_A10a!$C$5:$C$1023))*('By region'!$N796=(C_A10a!$D$5:$D$1023))*(C_A10a!J$5:J$1023)))+(SUM(($C$1=(C_A10a!$B$5:$B$1023))*('By region'!$M796=(C_A10a!$C$5:$C$1023))*('By region'!$N796=(C_A10a!$D$5:$D$1023))*(C_A10a!J$5:J$1023)))+(SUM(($D$1=(C_A10a!$B$5:$B$1023))*('By region'!$M796=(C_A10a!$C$5:$C$1023))*('By region'!$N796=(C_A10a!$D$5:$D$1023))*(C_A10a!J$5:J$1023)))</f>
        <v>0</v>
      </c>
      <c r="I796" s="219">
        <f t="array" ref="I796">(SUM(($B$1=(C_A10a!$B$5:$B$1023))*('By region'!$M796=(C_A10a!$C$5:$C$1023))*('By region'!$N796=(C_A10a!$D$5:$D$1023))*(C_A10a!K$5:K$1023)))+(SUM(($C$1=(C_A10a!$B$5:$B$1023))*('By region'!$M796=(C_A10a!$C$5:$C$1023))*('By region'!$N796=(C_A10a!$D$5:$D$1023))*(C_A10a!K$5:K$1023)))+(SUM(($D$1=(C_A10a!$B$5:$B$1023))*('By region'!$M796=(C_A10a!$C$5:$C$1023))*('By region'!$N796=(C_A10a!$D$5:$D$1023))*(C_A10a!K$5:K$1023)))</f>
        <v>0</v>
      </c>
      <c r="J796" s="219">
        <f t="array" ref="J796">(SUM(($B$1=(C_A10a!$B$5:$B$1023))*('By region'!$M796=(C_A10a!$C$5:$C$1023))*('By region'!$N796=(C_A10a!$D$5:$D$1023))*(C_A10a!L$5:L$1023)))+(SUM(($C$1=(C_A10a!$B$5:$B$1023))*('By region'!$M796=(C_A10a!$C$5:$C$1023))*('By region'!$N796=(C_A10a!$D$5:$D$1023))*(C_A10a!L$5:L$1023)))+(SUM(($D$1=(C_A10a!$B$5:$B$1023))*('By region'!$M796=(C_A10a!$C$5:$C$1023))*('By region'!$N796=(C_A10a!$D$5:$D$1023))*(C_A10a!L$5:L$1023)))</f>
        <v>0</v>
      </c>
      <c r="K796" s="219">
        <f t="array" ref="K796">(SUM(($B$1=(C_A10a!$B$5:$B$1023))*('By region'!$M796=(C_A10a!$C$5:$C$1023))*('By region'!$N796=(C_A10a!$D$5:$D$1023))*(C_A10a!M$5:M$1023)))+(SUM(($C$1=(C_A10a!$B$5:$B$1023))*('By region'!$M796=(C_A10a!$C$5:$C$1023))*('By region'!$N796=(C_A10a!$D$5:$D$1023))*(C_A10a!M$5:M$1023)))+(SUM(($D$1=(C_A10a!$B$5:$B$1023))*('By region'!$M796=(C_A10a!$C$5:$C$1023))*('By region'!$N796=(C_A10a!$D$5:$D$1023))*(C_A10a!M$5:M$1023)))</f>
        <v>0</v>
      </c>
      <c r="M796" s="21" t="s">
        <v>297</v>
      </c>
      <c r="N796" s="297" t="s">
        <v>42</v>
      </c>
      <c r="O796" s="17"/>
    </row>
    <row r="797" spans="1:15" x14ac:dyDescent="0.2">
      <c r="A797" s="401"/>
      <c r="B797" s="199" t="s">
        <v>10</v>
      </c>
      <c r="C797" s="199">
        <f>SUM(C790:C796)</f>
        <v>1298.623371301798</v>
      </c>
      <c r="D797" s="199">
        <f t="shared" ref="D797:K797" si="84">SUM(D790:D796)</f>
        <v>1252.0306873598652</v>
      </c>
      <c r="E797" s="199">
        <f t="shared" si="84"/>
        <v>1259.6023404673938</v>
      </c>
      <c r="F797" s="199">
        <f t="shared" si="84"/>
        <v>1225.691270188066</v>
      </c>
      <c r="G797" s="199">
        <f t="shared" si="84"/>
        <v>1191.4461929137669</v>
      </c>
      <c r="H797" s="199">
        <f t="shared" si="84"/>
        <v>1189.3031972270542</v>
      </c>
      <c r="I797" s="199">
        <f t="shared" si="84"/>
        <v>1159.28813386866</v>
      </c>
      <c r="J797" s="199">
        <f t="shared" si="84"/>
        <v>1143.1973188244699</v>
      </c>
      <c r="K797" s="199">
        <f t="shared" si="84"/>
        <v>1126.4134869126619</v>
      </c>
      <c r="N797" s="295"/>
      <c r="O797" s="17"/>
    </row>
    <row r="798" spans="1:15" x14ac:dyDescent="0.2">
      <c r="A798" s="401" t="s">
        <v>298</v>
      </c>
      <c r="B798" s="74" t="s">
        <v>311</v>
      </c>
      <c r="C798" s="147">
        <f t="array" ref="C798">(SUM(($B$1=(C_A10a!$B$5:$B$1023))*('By region'!$M798=(C_A10a!$C$5:$C$1023))*('By region'!$N798=(C_A10a!$D$5:$D$1023))*(C_A10a!E$5:E$1023)))+(SUM(($C$1=(C_A10a!$B$5:$B$1023))*('By region'!$M798=(C_A10a!$C$5:$C$1023))*('By region'!$N798=(C_A10a!$D$5:$D$1023))*(C_A10a!E$5:E$1023)))+(SUM(($D$1=(C_A10a!$B$5:$B$1023))*('By region'!$M798=(C_A10a!$C$5:$C$1023))*('By region'!$N798=(C_A10a!$D$5:$D$1023))*(C_A10a!E$5:E$1023)))</f>
        <v>0</v>
      </c>
      <c r="D798" s="147">
        <f t="array" ref="D798">(SUM(($B$1=(C_A10a!$B$5:$B$1023))*('By region'!$M798=(C_A10a!$C$5:$C$1023))*('By region'!$N798=(C_A10a!$D$5:$D$1023))*(C_A10a!F$5:F$1023)))+(SUM(($C$1=(C_A10a!$B$5:$B$1023))*('By region'!$M798=(C_A10a!$C$5:$C$1023))*('By region'!$N798=(C_A10a!$D$5:$D$1023))*(C_A10a!F$5:F$1023)))+(SUM(($D$1=(C_A10a!$B$5:$B$1023))*('By region'!$M798=(C_A10a!$C$5:$C$1023))*('By region'!$N798=(C_A10a!$D$5:$D$1023))*(C_A10a!F$5:F$1023)))</f>
        <v>0</v>
      </c>
      <c r="E798" s="147">
        <f t="array" ref="E798">(SUM(($B$1=(C_A10a!$B$5:$B$1023))*('By region'!$M798=(C_A10a!$C$5:$C$1023))*('By region'!$N798=(C_A10a!$D$5:$D$1023))*(C_A10a!G$5:G$1023)))+(SUM(($C$1=(C_A10a!$B$5:$B$1023))*('By region'!$M798=(C_A10a!$C$5:$C$1023))*('By region'!$N798=(C_A10a!$D$5:$D$1023))*(C_A10a!G$5:G$1023)))+(SUM(($D$1=(C_A10a!$B$5:$B$1023))*('By region'!$M798=(C_A10a!$C$5:$C$1023))*('By region'!$N798=(C_A10a!$D$5:$D$1023))*(C_A10a!G$5:G$1023)))</f>
        <v>8.012951332019</v>
      </c>
      <c r="F798" s="147">
        <f t="array" ref="F798">(SUM(($B$1=(C_A10a!$B$5:$B$1023))*('By region'!$M798=(C_A10a!$C$5:$C$1023))*('By region'!$N798=(C_A10a!$D$5:$D$1023))*(C_A10a!H$5:H$1023)))+(SUM(($C$1=(C_A10a!$B$5:$B$1023))*('By region'!$M798=(C_A10a!$C$5:$C$1023))*('By region'!$N798=(C_A10a!$D$5:$D$1023))*(C_A10a!H$5:H$1023)))+(SUM(($D$1=(C_A10a!$B$5:$B$1023))*('By region'!$M798=(C_A10a!$C$5:$C$1023))*('By region'!$N798=(C_A10a!$D$5:$D$1023))*(C_A10a!H$5:H$1023)))</f>
        <v>7.6964084772090002</v>
      </c>
      <c r="G798" s="147">
        <f t="array" ref="G798">(SUM(($B$1=(C_A10a!$B$5:$B$1023))*('By region'!$M798=(C_A10a!$C$5:$C$1023))*('By region'!$N798=(C_A10a!$D$5:$D$1023))*(C_A10a!I$5:I$1023)))+(SUM(($C$1=(C_A10a!$B$5:$B$1023))*('By region'!$M798=(C_A10a!$C$5:$C$1023))*('By region'!$N798=(C_A10a!$D$5:$D$1023))*(C_A10a!I$5:I$1023)))+(SUM(($D$1=(C_A10a!$B$5:$B$1023))*('By region'!$M798=(C_A10a!$C$5:$C$1023))*('By region'!$N798=(C_A10a!$D$5:$D$1023))*(C_A10a!I$5:I$1023)))</f>
        <v>7.0360750809979997</v>
      </c>
      <c r="H798" s="147">
        <f t="array" ref="H798">(SUM(($B$1=(C_A10a!$B$5:$B$1023))*('By region'!$M798=(C_A10a!$C$5:$C$1023))*('By region'!$N798=(C_A10a!$D$5:$D$1023))*(C_A10a!J$5:J$1023)))+(SUM(($C$1=(C_A10a!$B$5:$B$1023))*('By region'!$M798=(C_A10a!$C$5:$C$1023))*('By region'!$N798=(C_A10a!$D$5:$D$1023))*(C_A10a!J$5:J$1023)))+(SUM(($D$1=(C_A10a!$B$5:$B$1023))*('By region'!$M798=(C_A10a!$C$5:$C$1023))*('By region'!$N798=(C_A10a!$D$5:$D$1023))*(C_A10a!J$5:J$1023)))</f>
        <v>11.642296123091</v>
      </c>
      <c r="I798" s="147">
        <f t="array" ref="I798">(SUM(($B$1=(C_A10a!$B$5:$B$1023))*('By region'!$M798=(C_A10a!$C$5:$C$1023))*('By region'!$N798=(C_A10a!$D$5:$D$1023))*(C_A10a!K$5:K$1023)))+(SUM(($C$1=(C_A10a!$B$5:$B$1023))*('By region'!$M798=(C_A10a!$C$5:$C$1023))*('By region'!$N798=(C_A10a!$D$5:$D$1023))*(C_A10a!K$5:K$1023)))+(SUM(($D$1=(C_A10a!$B$5:$B$1023))*('By region'!$M798=(C_A10a!$C$5:$C$1023))*('By region'!$N798=(C_A10a!$D$5:$D$1023))*(C_A10a!K$5:K$1023)))</f>
        <v>12.813527926755</v>
      </c>
      <c r="J798" s="147">
        <f t="array" ref="J798">(SUM(($B$1=(C_A10a!$B$5:$B$1023))*('By region'!$M798=(C_A10a!$C$5:$C$1023))*('By region'!$N798=(C_A10a!$D$5:$D$1023))*(C_A10a!L$5:L$1023)))+(SUM(($C$1=(C_A10a!$B$5:$B$1023))*('By region'!$M798=(C_A10a!$C$5:$C$1023))*('By region'!$N798=(C_A10a!$D$5:$D$1023))*(C_A10a!L$5:L$1023)))+(SUM(($D$1=(C_A10a!$B$5:$B$1023))*('By region'!$M798=(C_A10a!$C$5:$C$1023))*('By region'!$N798=(C_A10a!$D$5:$D$1023))*(C_A10a!L$5:L$1023)))</f>
        <v>13.873950575753</v>
      </c>
      <c r="K798" s="147">
        <f t="array" ref="K798">(SUM(($B$1=(C_A10a!$B$5:$B$1023))*('By region'!$M798=(C_A10a!$C$5:$C$1023))*('By region'!$N798=(C_A10a!$D$5:$D$1023))*(C_A10a!M$5:M$1023)))+(SUM(($C$1=(C_A10a!$B$5:$B$1023))*('By region'!$M798=(C_A10a!$C$5:$C$1023))*('By region'!$N798=(C_A10a!$D$5:$D$1023))*(C_A10a!M$5:M$1023)))+(SUM(($D$1=(C_A10a!$B$5:$B$1023))*('By region'!$M798=(C_A10a!$C$5:$C$1023))*('By region'!$N798=(C_A10a!$D$5:$D$1023))*(C_A10a!M$5:M$1023)))</f>
        <v>13.458148804939</v>
      </c>
      <c r="M798" s="21" t="s">
        <v>298</v>
      </c>
      <c r="N798" s="295" t="s">
        <v>427</v>
      </c>
      <c r="O798" s="17"/>
    </row>
    <row r="799" spans="1:15" x14ac:dyDescent="0.2">
      <c r="A799" s="401"/>
      <c r="B799" s="219" t="s">
        <v>312</v>
      </c>
      <c r="C799" s="219">
        <f t="array" ref="C799">(SUM(($B$1=(C_A10a!$B$5:$B$1023))*('By region'!$M799=(C_A10a!$C$5:$C$1023))*('By region'!$N799=(C_A10a!$D$5:$D$1023))*(C_A10a!E$5:E$1023)))+(SUM(($C$1=(C_A10a!$B$5:$B$1023))*('By region'!$M799=(C_A10a!$C$5:$C$1023))*('By region'!$N799=(C_A10a!$D$5:$D$1023))*(C_A10a!E$5:E$1023)))+(SUM(($D$1=(C_A10a!$B$5:$B$1023))*('By region'!$M799=(C_A10a!$C$5:$C$1023))*('By region'!$N799=(C_A10a!$D$5:$D$1023))*(C_A10a!E$5:E$1023)))</f>
        <v>37.582056575999999</v>
      </c>
      <c r="D799" s="219">
        <f t="array" ref="D799">(SUM(($B$1=(C_A10a!$B$5:$B$1023))*('By region'!$M799=(C_A10a!$C$5:$C$1023))*('By region'!$N799=(C_A10a!$D$5:$D$1023))*(C_A10a!F$5:F$1023)))+(SUM(($C$1=(C_A10a!$B$5:$B$1023))*('By region'!$M799=(C_A10a!$C$5:$C$1023))*('By region'!$N799=(C_A10a!$D$5:$D$1023))*(C_A10a!F$5:F$1023)))+(SUM(($D$1=(C_A10a!$B$5:$B$1023))*('By region'!$M799=(C_A10a!$C$5:$C$1023))*('By region'!$N799=(C_A10a!$D$5:$D$1023))*(C_A10a!F$5:F$1023)))</f>
        <v>0</v>
      </c>
      <c r="E799" s="219">
        <f t="array" ref="E799">(SUM(($B$1=(C_A10a!$B$5:$B$1023))*('By region'!$M799=(C_A10a!$C$5:$C$1023))*('By region'!$N799=(C_A10a!$D$5:$D$1023))*(C_A10a!G$5:G$1023)))+(SUM(($C$1=(C_A10a!$B$5:$B$1023))*('By region'!$M799=(C_A10a!$C$5:$C$1023))*('By region'!$N799=(C_A10a!$D$5:$D$1023))*(C_A10a!G$5:G$1023)))+(SUM(($D$1=(C_A10a!$B$5:$B$1023))*('By region'!$M799=(C_A10a!$C$5:$C$1023))*('By region'!$N799=(C_A10a!$D$5:$D$1023))*(C_A10a!G$5:G$1023)))</f>
        <v>12.593550942617</v>
      </c>
      <c r="F799" s="219">
        <f t="array" ref="F799">(SUM(($B$1=(C_A10a!$B$5:$B$1023))*('By region'!$M799=(C_A10a!$C$5:$C$1023))*('By region'!$N799=(C_A10a!$D$5:$D$1023))*(C_A10a!H$5:H$1023)))+(SUM(($C$1=(C_A10a!$B$5:$B$1023))*('By region'!$M799=(C_A10a!$C$5:$C$1023))*('By region'!$N799=(C_A10a!$D$5:$D$1023))*(C_A10a!H$5:H$1023)))+(SUM(($D$1=(C_A10a!$B$5:$B$1023))*('By region'!$M799=(C_A10a!$C$5:$C$1023))*('By region'!$N799=(C_A10a!$D$5:$D$1023))*(C_A10a!H$5:H$1023)))</f>
        <v>8.6395762738670001</v>
      </c>
      <c r="G799" s="219">
        <f t="array" ref="G799">(SUM(($B$1=(C_A10a!$B$5:$B$1023))*('By region'!$M799=(C_A10a!$C$5:$C$1023))*('By region'!$N799=(C_A10a!$D$5:$D$1023))*(C_A10a!I$5:I$1023)))+(SUM(($C$1=(C_A10a!$B$5:$B$1023))*('By region'!$M799=(C_A10a!$C$5:$C$1023))*('By region'!$N799=(C_A10a!$D$5:$D$1023))*(C_A10a!I$5:I$1023)))+(SUM(($D$1=(C_A10a!$B$5:$B$1023))*('By region'!$M799=(C_A10a!$C$5:$C$1023))*('By region'!$N799=(C_A10a!$D$5:$D$1023))*(C_A10a!I$5:I$1023)))</f>
        <v>5.0327082591170003</v>
      </c>
      <c r="H799" s="219">
        <f t="array" ref="H799">(SUM(($B$1=(C_A10a!$B$5:$B$1023))*('By region'!$M799=(C_A10a!$C$5:$C$1023))*('By region'!$N799=(C_A10a!$D$5:$D$1023))*(C_A10a!J$5:J$1023)))+(SUM(($C$1=(C_A10a!$B$5:$B$1023))*('By region'!$M799=(C_A10a!$C$5:$C$1023))*('By region'!$N799=(C_A10a!$D$5:$D$1023))*(C_A10a!J$5:J$1023)))+(SUM(($D$1=(C_A10a!$B$5:$B$1023))*('By region'!$M799=(C_A10a!$C$5:$C$1023))*('By region'!$N799=(C_A10a!$D$5:$D$1023))*(C_A10a!J$5:J$1023)))</f>
        <v>1.425840244367</v>
      </c>
      <c r="I799" s="219">
        <f t="array" ref="I799">(SUM(($B$1=(C_A10a!$B$5:$B$1023))*('By region'!$M799=(C_A10a!$C$5:$C$1023))*('By region'!$N799=(C_A10a!$D$5:$D$1023))*(C_A10a!K$5:K$1023)))+(SUM(($C$1=(C_A10a!$B$5:$B$1023))*('By region'!$M799=(C_A10a!$C$5:$C$1023))*('By region'!$N799=(C_A10a!$D$5:$D$1023))*(C_A10a!K$5:K$1023)))+(SUM(($D$1=(C_A10a!$B$5:$B$1023))*('By region'!$M799=(C_A10a!$C$5:$C$1023))*('By region'!$N799=(C_A10a!$D$5:$D$1023))*(C_A10a!K$5:K$1023)))</f>
        <v>0.14766864934500001</v>
      </c>
      <c r="J799" s="219">
        <f t="array" ref="J799">(SUM(($B$1=(C_A10a!$B$5:$B$1023))*('By region'!$M799=(C_A10a!$C$5:$C$1023))*('By region'!$N799=(C_A10a!$D$5:$D$1023))*(C_A10a!L$5:L$1023)))+(SUM(($C$1=(C_A10a!$B$5:$B$1023))*('By region'!$M799=(C_A10a!$C$5:$C$1023))*('By region'!$N799=(C_A10a!$D$5:$D$1023))*(C_A10a!L$5:L$1023)))+(SUM(($D$1=(C_A10a!$B$5:$B$1023))*('By region'!$M799=(C_A10a!$C$5:$C$1023))*('By region'!$N799=(C_A10a!$D$5:$D$1023))*(C_A10a!L$5:L$1023)))</f>
        <v>0.544411425896</v>
      </c>
      <c r="K799" s="219">
        <f t="array" ref="K799">(SUM(($B$1=(C_A10a!$B$5:$B$1023))*('By region'!$M799=(C_A10a!$C$5:$C$1023))*('By region'!$N799=(C_A10a!$D$5:$D$1023))*(C_A10a!M$5:M$1023)))+(SUM(($C$1=(C_A10a!$B$5:$B$1023))*('By region'!$M799=(C_A10a!$C$5:$C$1023))*('By region'!$N799=(C_A10a!$D$5:$D$1023))*(C_A10a!M$5:M$1023)))+(SUM(($D$1=(C_A10a!$B$5:$B$1023))*('By region'!$M799=(C_A10a!$C$5:$C$1023))*('By region'!$N799=(C_A10a!$D$5:$D$1023))*(C_A10a!M$5:M$1023)))</f>
        <v>6.7490346409860003</v>
      </c>
      <c r="M799" s="21" t="s">
        <v>298</v>
      </c>
      <c r="N799" s="297" t="s">
        <v>40</v>
      </c>
      <c r="O799" s="17"/>
    </row>
    <row r="800" spans="1:15" x14ac:dyDescent="0.2">
      <c r="A800" s="401"/>
      <c r="B800" s="74" t="s">
        <v>313</v>
      </c>
      <c r="C800" s="147">
        <f t="array" ref="C800">(SUM(($B$1=(C_A10a!$B$5:$B$1023))*('By region'!$M800=(C_A10a!$C$5:$C$1023))*('By region'!$N800=(C_A10a!$D$5:$D$1023))*(C_A10a!E$5:E$1023)))+(SUM(($C$1=(C_A10a!$B$5:$B$1023))*('By region'!$M800=(C_A10a!$C$5:$C$1023))*('By region'!$N800=(C_A10a!$D$5:$D$1023))*(C_A10a!E$5:E$1023)))+(SUM(($D$1=(C_A10a!$B$5:$B$1023))*('By region'!$M800=(C_A10a!$C$5:$C$1023))*('By region'!$N800=(C_A10a!$D$5:$D$1023))*(C_A10a!E$5:E$1023)))</f>
        <v>35.413503515999999</v>
      </c>
      <c r="D800" s="147">
        <f t="array" ref="D800">(SUM(($B$1=(C_A10a!$B$5:$B$1023))*('By region'!$M800=(C_A10a!$C$5:$C$1023))*('By region'!$N800=(C_A10a!$D$5:$D$1023))*(C_A10a!F$5:F$1023)))+(SUM(($C$1=(C_A10a!$B$5:$B$1023))*('By region'!$M800=(C_A10a!$C$5:$C$1023))*('By region'!$N800=(C_A10a!$D$5:$D$1023))*(C_A10a!F$5:F$1023)))+(SUM(($D$1=(C_A10a!$B$5:$B$1023))*('By region'!$M800=(C_A10a!$C$5:$C$1023))*('By region'!$N800=(C_A10a!$D$5:$D$1023))*(C_A10a!F$5:F$1023)))</f>
        <v>48.763348859011003</v>
      </c>
      <c r="E800" s="147">
        <f t="array" ref="E800">(SUM(($B$1=(C_A10a!$B$5:$B$1023))*('By region'!$M800=(C_A10a!$C$5:$C$1023))*('By region'!$N800=(C_A10a!$D$5:$D$1023))*(C_A10a!G$5:G$1023)))+(SUM(($C$1=(C_A10a!$B$5:$B$1023))*('By region'!$M800=(C_A10a!$C$5:$C$1023))*('By region'!$N800=(C_A10a!$D$5:$D$1023))*(C_A10a!G$5:G$1023)))+(SUM(($D$1=(C_A10a!$B$5:$B$1023))*('By region'!$M800=(C_A10a!$C$5:$C$1023))*('By region'!$N800=(C_A10a!$D$5:$D$1023))*(C_A10a!G$5:G$1023)))</f>
        <v>46.542413611915002</v>
      </c>
      <c r="F800" s="147">
        <f t="array" ref="F800">(SUM(($B$1=(C_A10a!$B$5:$B$1023))*('By region'!$M800=(C_A10a!$C$5:$C$1023))*('By region'!$N800=(C_A10a!$D$5:$D$1023))*(C_A10a!H$5:H$1023)))+(SUM(($C$1=(C_A10a!$B$5:$B$1023))*('By region'!$M800=(C_A10a!$C$5:$C$1023))*('By region'!$N800=(C_A10a!$D$5:$D$1023))*(C_A10a!H$5:H$1023)))+(SUM(($D$1=(C_A10a!$B$5:$B$1023))*('By region'!$M800=(C_A10a!$C$5:$C$1023))*('By region'!$N800=(C_A10a!$D$5:$D$1023))*(C_A10a!H$5:H$1023)))</f>
        <v>45.300871624799001</v>
      </c>
      <c r="G800" s="147">
        <f t="array" ref="G800">(SUM(($B$1=(C_A10a!$B$5:$B$1023))*('By region'!$M800=(C_A10a!$C$5:$C$1023))*('By region'!$N800=(C_A10a!$D$5:$D$1023))*(C_A10a!I$5:I$1023)))+(SUM(($C$1=(C_A10a!$B$5:$B$1023))*('By region'!$M800=(C_A10a!$C$5:$C$1023))*('By region'!$N800=(C_A10a!$D$5:$D$1023))*(C_A10a!I$5:I$1023)))+(SUM(($D$1=(C_A10a!$B$5:$B$1023))*('By region'!$M800=(C_A10a!$C$5:$C$1023))*('By region'!$N800=(C_A10a!$D$5:$D$1023))*(C_A10a!I$5:I$1023)))</f>
        <v>44.037121422570998</v>
      </c>
      <c r="H800" s="147">
        <f t="array" ref="H800">(SUM(($B$1=(C_A10a!$B$5:$B$1023))*('By region'!$M800=(C_A10a!$C$5:$C$1023))*('By region'!$N800=(C_A10a!$D$5:$D$1023))*(C_A10a!J$5:J$1023)))+(SUM(($C$1=(C_A10a!$B$5:$B$1023))*('By region'!$M800=(C_A10a!$C$5:$C$1023))*('By region'!$N800=(C_A10a!$D$5:$D$1023))*(C_A10a!J$5:J$1023)))+(SUM(($D$1=(C_A10a!$B$5:$B$1023))*('By region'!$M800=(C_A10a!$C$5:$C$1023))*('By region'!$N800=(C_A10a!$D$5:$D$1023))*(C_A10a!J$5:J$1023)))</f>
        <v>46.082453834291002</v>
      </c>
      <c r="I800" s="147">
        <f t="array" ref="I800">(SUM(($B$1=(C_A10a!$B$5:$B$1023))*('By region'!$M800=(C_A10a!$C$5:$C$1023))*('By region'!$N800=(C_A10a!$D$5:$D$1023))*(C_A10a!K$5:K$1023)))+(SUM(($C$1=(C_A10a!$B$5:$B$1023))*('By region'!$M800=(C_A10a!$C$5:$C$1023))*('By region'!$N800=(C_A10a!$D$5:$D$1023))*(C_A10a!K$5:K$1023)))+(SUM(($D$1=(C_A10a!$B$5:$B$1023))*('By region'!$M800=(C_A10a!$C$5:$C$1023))*('By region'!$N800=(C_A10a!$D$5:$D$1023))*(C_A10a!K$5:K$1023)))</f>
        <v>48.404610564016998</v>
      </c>
      <c r="J800" s="147">
        <f t="array" ref="J800">(SUM(($B$1=(C_A10a!$B$5:$B$1023))*('By region'!$M800=(C_A10a!$C$5:$C$1023))*('By region'!$N800=(C_A10a!$D$5:$D$1023))*(C_A10a!L$5:L$1023)))+(SUM(($C$1=(C_A10a!$B$5:$B$1023))*('By region'!$M800=(C_A10a!$C$5:$C$1023))*('By region'!$N800=(C_A10a!$D$5:$D$1023))*(C_A10a!L$5:L$1023)))+(SUM(($D$1=(C_A10a!$B$5:$B$1023))*('By region'!$M800=(C_A10a!$C$5:$C$1023))*('By region'!$N800=(C_A10a!$D$5:$D$1023))*(C_A10a!L$5:L$1023)))</f>
        <v>50.843783889619999</v>
      </c>
      <c r="K800" s="147">
        <f t="array" ref="K800">(SUM(($B$1=(C_A10a!$B$5:$B$1023))*('By region'!$M800=(C_A10a!$C$5:$C$1023))*('By region'!$N800=(C_A10a!$D$5:$D$1023))*(C_A10a!M$5:M$1023)))+(SUM(($C$1=(C_A10a!$B$5:$B$1023))*('By region'!$M800=(C_A10a!$C$5:$C$1023))*('By region'!$N800=(C_A10a!$D$5:$D$1023))*(C_A10a!M$5:M$1023)))+(SUM(($D$1=(C_A10a!$B$5:$B$1023))*('By region'!$M800=(C_A10a!$C$5:$C$1023))*('By region'!$N800=(C_A10a!$D$5:$D$1023))*(C_A10a!M$5:M$1023)))</f>
        <v>53.405870434503001</v>
      </c>
      <c r="M800" s="21" t="s">
        <v>298</v>
      </c>
      <c r="N800" s="297" t="s">
        <v>55</v>
      </c>
      <c r="O800" s="17"/>
    </row>
    <row r="801" spans="1:15" x14ac:dyDescent="0.2">
      <c r="A801" s="401"/>
      <c r="B801" s="219" t="s">
        <v>314</v>
      </c>
      <c r="C801" s="219">
        <f t="array" ref="C801">(SUM(($B$1=(C_A10a!$B$5:$B$1023))*('By region'!$M801=(C_A10a!$C$5:$C$1023))*('By region'!$N801=(C_A10a!$D$5:$D$1023))*(C_A10a!E$5:E$1023)))+(SUM(($C$1=(C_A10a!$B$5:$B$1023))*('By region'!$M801=(C_A10a!$C$5:$C$1023))*('By region'!$N801=(C_A10a!$D$5:$D$1023))*(C_A10a!E$5:E$1023)))+(SUM(($D$1=(C_A10a!$B$5:$B$1023))*('By region'!$M801=(C_A10a!$C$5:$C$1023))*('By region'!$N801=(C_A10a!$D$5:$D$1023))*(C_A10a!E$5:E$1023)))</f>
        <v>0.69421330800000003</v>
      </c>
      <c r="D801" s="219">
        <f t="array" ref="D801">(SUM(($B$1=(C_A10a!$B$5:$B$1023))*('By region'!$M801=(C_A10a!$C$5:$C$1023))*('By region'!$N801=(C_A10a!$D$5:$D$1023))*(C_A10a!F$5:F$1023)))+(SUM(($C$1=(C_A10a!$B$5:$B$1023))*('By region'!$M801=(C_A10a!$C$5:$C$1023))*('By region'!$N801=(C_A10a!$D$5:$D$1023))*(C_A10a!F$5:F$1023)))+(SUM(($D$1=(C_A10a!$B$5:$B$1023))*('By region'!$M801=(C_A10a!$C$5:$C$1023))*('By region'!$N801=(C_A10a!$D$5:$D$1023))*(C_A10a!F$5:F$1023)))</f>
        <v>0</v>
      </c>
      <c r="E801" s="219">
        <f t="array" ref="E801">(SUM(($B$1=(C_A10a!$B$5:$B$1023))*('By region'!$M801=(C_A10a!$C$5:$C$1023))*('By region'!$N801=(C_A10a!$D$5:$D$1023))*(C_A10a!G$5:G$1023)))+(SUM(($C$1=(C_A10a!$B$5:$B$1023))*('By region'!$M801=(C_A10a!$C$5:$C$1023))*('By region'!$N801=(C_A10a!$D$5:$D$1023))*(C_A10a!G$5:G$1023)))+(SUM(($D$1=(C_A10a!$B$5:$B$1023))*('By region'!$M801=(C_A10a!$C$5:$C$1023))*('By region'!$N801=(C_A10a!$D$5:$D$1023))*(C_A10a!G$5:G$1023)))</f>
        <v>8.3600579860189992</v>
      </c>
      <c r="F801" s="219">
        <f t="array" ref="F801">(SUM(($B$1=(C_A10a!$B$5:$B$1023))*('By region'!$M801=(C_A10a!$C$5:$C$1023))*('By region'!$N801=(C_A10a!$D$5:$D$1023))*(C_A10a!H$5:H$1023)))+(SUM(($C$1=(C_A10a!$B$5:$B$1023))*('By region'!$M801=(C_A10a!$C$5:$C$1023))*('By region'!$N801=(C_A10a!$D$5:$D$1023))*(C_A10a!H$5:H$1023)))+(SUM(($D$1=(C_A10a!$B$5:$B$1023))*('By region'!$M801=(C_A10a!$C$5:$C$1023))*('By region'!$N801=(C_A10a!$D$5:$D$1023))*(C_A10a!H$5:H$1023)))</f>
        <v>7.6964084772090002</v>
      </c>
      <c r="G801" s="219">
        <f t="array" ref="G801">(SUM(($B$1=(C_A10a!$B$5:$B$1023))*('By region'!$M801=(C_A10a!$C$5:$C$1023))*('By region'!$N801=(C_A10a!$D$5:$D$1023))*(C_A10a!I$5:I$1023)))+(SUM(($C$1=(C_A10a!$B$5:$B$1023))*('By region'!$M801=(C_A10a!$C$5:$C$1023))*('By region'!$N801=(C_A10a!$D$5:$D$1023))*(C_A10a!I$5:I$1023)))+(SUM(($D$1=(C_A10a!$B$5:$B$1023))*('By region'!$M801=(C_A10a!$C$5:$C$1023))*('By region'!$N801=(C_A10a!$D$5:$D$1023))*(C_A10a!I$5:I$1023)))</f>
        <v>0</v>
      </c>
      <c r="H801" s="219">
        <f t="array" ref="H801">(SUM(($B$1=(C_A10a!$B$5:$B$1023))*('By region'!$M801=(C_A10a!$C$5:$C$1023))*('By region'!$N801=(C_A10a!$D$5:$D$1023))*(C_A10a!J$5:J$1023)))+(SUM(($C$1=(C_A10a!$B$5:$B$1023))*('By region'!$M801=(C_A10a!$C$5:$C$1023))*('By region'!$N801=(C_A10a!$D$5:$D$1023))*(C_A10a!J$5:J$1023)))+(SUM(($D$1=(C_A10a!$B$5:$B$1023))*('By region'!$M801=(C_A10a!$C$5:$C$1023))*('By region'!$N801=(C_A10a!$D$5:$D$1023))*(C_A10a!J$5:J$1023)))</f>
        <v>0</v>
      </c>
      <c r="I801" s="219">
        <f t="array" ref="I801">(SUM(($B$1=(C_A10a!$B$5:$B$1023))*('By region'!$M801=(C_A10a!$C$5:$C$1023))*('By region'!$N801=(C_A10a!$D$5:$D$1023))*(C_A10a!K$5:K$1023)))+(SUM(($C$1=(C_A10a!$B$5:$B$1023))*('By region'!$M801=(C_A10a!$C$5:$C$1023))*('By region'!$N801=(C_A10a!$D$5:$D$1023))*(C_A10a!K$5:K$1023)))+(SUM(($D$1=(C_A10a!$B$5:$B$1023))*('By region'!$M801=(C_A10a!$C$5:$C$1023))*('By region'!$N801=(C_A10a!$D$5:$D$1023))*(C_A10a!K$5:K$1023)))</f>
        <v>6.546894258829</v>
      </c>
      <c r="J801" s="219">
        <f t="array" ref="J801">(SUM(($B$1=(C_A10a!$B$5:$B$1023))*('By region'!$M801=(C_A10a!$C$5:$C$1023))*('By region'!$N801=(C_A10a!$D$5:$D$1023))*(C_A10a!L$5:L$1023)))+(SUM(($C$1=(C_A10a!$B$5:$B$1023))*('By region'!$M801=(C_A10a!$C$5:$C$1023))*('By region'!$N801=(C_A10a!$D$5:$D$1023))*(C_A10a!L$5:L$1023)))+(SUM(($D$1=(C_A10a!$B$5:$B$1023))*('By region'!$M801=(C_A10a!$C$5:$C$1023))*('By region'!$N801=(C_A10a!$D$5:$D$1023))*(C_A10a!L$5:L$1023)))</f>
        <v>13.873950575753</v>
      </c>
      <c r="K801" s="219">
        <f t="array" ref="K801">(SUM(($B$1=(C_A10a!$B$5:$B$1023))*('By region'!$M801=(C_A10a!$C$5:$C$1023))*('By region'!$N801=(C_A10a!$D$5:$D$1023))*(C_A10a!M$5:M$1023)))+(SUM(($C$1=(C_A10a!$B$5:$B$1023))*('By region'!$M801=(C_A10a!$C$5:$C$1023))*('By region'!$N801=(C_A10a!$D$5:$D$1023))*(C_A10a!M$5:M$1023)))+(SUM(($D$1=(C_A10a!$B$5:$B$1023))*('By region'!$M801=(C_A10a!$C$5:$C$1023))*('By region'!$N801=(C_A10a!$D$5:$D$1023))*(C_A10a!M$5:M$1023)))</f>
        <v>13.458148804939</v>
      </c>
      <c r="M801" s="21" t="s">
        <v>298</v>
      </c>
      <c r="N801" s="297" t="s">
        <v>41</v>
      </c>
      <c r="O801" s="17"/>
    </row>
    <row r="802" spans="1:15" x14ac:dyDescent="0.2">
      <c r="A802" s="401"/>
      <c r="B802" s="74" t="s">
        <v>315</v>
      </c>
      <c r="C802" s="147">
        <f t="array" ref="C802">(SUM(($B$1=(C_A10a!$B$5:$B$1023))*('By region'!$M802=(C_A10a!$C$5:$C$1023))*('By region'!$N802=(C_A10a!$D$5:$D$1023))*(C_A10a!E$5:E$1023)))+(SUM(($C$1=(C_A10a!$B$5:$B$1023))*('By region'!$M802=(C_A10a!$C$5:$C$1023))*('By region'!$N802=(C_A10a!$D$5:$D$1023))*(C_A10a!E$5:E$1023)))+(SUM(($D$1=(C_A10a!$B$5:$B$1023))*('By region'!$M802=(C_A10a!$C$5:$C$1023))*('By region'!$N802=(C_A10a!$D$5:$D$1023))*(C_A10a!E$5:E$1023)))</f>
        <v>1.800324E-2</v>
      </c>
      <c r="D802" s="147">
        <f t="array" ref="D802">(SUM(($B$1=(C_A10a!$B$5:$B$1023))*('By region'!$M802=(C_A10a!$C$5:$C$1023))*('By region'!$N802=(C_A10a!$D$5:$D$1023))*(C_A10a!F$5:F$1023)))+(SUM(($C$1=(C_A10a!$B$5:$B$1023))*('By region'!$M802=(C_A10a!$C$5:$C$1023))*('By region'!$N802=(C_A10a!$D$5:$D$1023))*(C_A10a!F$5:F$1023)))+(SUM(($D$1=(C_A10a!$B$5:$B$1023))*('By region'!$M802=(C_A10a!$C$5:$C$1023))*('By region'!$N802=(C_A10a!$D$5:$D$1023))*(C_A10a!F$5:F$1023)))</f>
        <v>5.5734715334459999</v>
      </c>
      <c r="E802" s="147">
        <f t="array" ref="E802">(SUM(($B$1=(C_A10a!$B$5:$B$1023))*('By region'!$M802=(C_A10a!$C$5:$C$1023))*('By region'!$N802=(C_A10a!$D$5:$D$1023))*(C_A10a!G$5:G$1023)))+(SUM(($C$1=(C_A10a!$B$5:$B$1023))*('By region'!$M802=(C_A10a!$C$5:$C$1023))*('By region'!$N802=(C_A10a!$D$5:$D$1023))*(C_A10a!G$5:G$1023)))+(SUM(($D$1=(C_A10a!$B$5:$B$1023))*('By region'!$M802=(C_A10a!$C$5:$C$1023))*('By region'!$N802=(C_A10a!$D$5:$D$1023))*(C_A10a!G$5:G$1023)))</f>
        <v>0</v>
      </c>
      <c r="F802" s="147">
        <f t="array" ref="F802">(SUM(($B$1=(C_A10a!$B$5:$B$1023))*('By region'!$M802=(C_A10a!$C$5:$C$1023))*('By region'!$N802=(C_A10a!$D$5:$D$1023))*(C_A10a!H$5:H$1023)))+(SUM(($C$1=(C_A10a!$B$5:$B$1023))*('By region'!$M802=(C_A10a!$C$5:$C$1023))*('By region'!$N802=(C_A10a!$D$5:$D$1023))*(C_A10a!H$5:H$1023)))+(SUM(($D$1=(C_A10a!$B$5:$B$1023))*('By region'!$M802=(C_A10a!$C$5:$C$1023))*('By region'!$N802=(C_A10a!$D$5:$D$1023))*(C_A10a!H$5:H$1023)))</f>
        <v>0</v>
      </c>
      <c r="G802" s="147">
        <f t="array" ref="G802">(SUM(($B$1=(C_A10a!$B$5:$B$1023))*('By region'!$M802=(C_A10a!$C$5:$C$1023))*('By region'!$N802=(C_A10a!$D$5:$D$1023))*(C_A10a!I$5:I$1023)))+(SUM(($C$1=(C_A10a!$B$5:$B$1023))*('By region'!$M802=(C_A10a!$C$5:$C$1023))*('By region'!$N802=(C_A10a!$D$5:$D$1023))*(C_A10a!I$5:I$1023)))+(SUM(($D$1=(C_A10a!$B$5:$B$1023))*('By region'!$M802=(C_A10a!$C$5:$C$1023))*('By region'!$N802=(C_A10a!$D$5:$D$1023))*(C_A10a!I$5:I$1023)))</f>
        <v>0.301663349789</v>
      </c>
      <c r="H802" s="147">
        <f t="array" ref="H802">(SUM(($B$1=(C_A10a!$B$5:$B$1023))*('By region'!$M802=(C_A10a!$C$5:$C$1023))*('By region'!$N802=(C_A10a!$D$5:$D$1023))*(C_A10a!J$5:J$1023)))+(SUM(($C$1=(C_A10a!$B$5:$B$1023))*('By region'!$M802=(C_A10a!$C$5:$C$1023))*('By region'!$N802=(C_A10a!$D$5:$D$1023))*(C_A10a!J$5:J$1023)))+(SUM(($D$1=(C_A10a!$B$5:$B$1023))*('By region'!$M802=(C_A10a!$C$5:$C$1023))*('By region'!$N802=(C_A10a!$D$5:$D$1023))*(C_A10a!J$5:J$1023)))</f>
        <v>0</v>
      </c>
      <c r="I802" s="147">
        <f t="array" ref="I802">(SUM(($B$1=(C_A10a!$B$5:$B$1023))*('By region'!$M802=(C_A10a!$C$5:$C$1023))*('By region'!$N802=(C_A10a!$D$5:$D$1023))*(C_A10a!K$5:K$1023)))+(SUM(($C$1=(C_A10a!$B$5:$B$1023))*('By region'!$M802=(C_A10a!$C$5:$C$1023))*('By region'!$N802=(C_A10a!$D$5:$D$1023))*(C_A10a!K$5:K$1023)))+(SUM(($D$1=(C_A10a!$B$5:$B$1023))*('By region'!$M802=(C_A10a!$C$5:$C$1023))*('By region'!$N802=(C_A10a!$D$5:$D$1023))*(C_A10a!K$5:K$1023)))</f>
        <v>0.62002319229799996</v>
      </c>
      <c r="J802" s="147">
        <f t="array" ref="J802">(SUM(($B$1=(C_A10a!$B$5:$B$1023))*('By region'!$M802=(C_A10a!$C$5:$C$1023))*('By region'!$N802=(C_A10a!$D$5:$D$1023))*(C_A10a!L$5:L$1023)))+(SUM(($C$1=(C_A10a!$B$5:$B$1023))*('By region'!$M802=(C_A10a!$C$5:$C$1023))*('By region'!$N802=(C_A10a!$D$5:$D$1023))*(C_A10a!L$5:L$1023)))+(SUM(($D$1=(C_A10a!$B$5:$B$1023))*('By region'!$M802=(C_A10a!$C$5:$C$1023))*('By region'!$N802=(C_A10a!$D$5:$D$1023))*(C_A10a!L$5:L$1023)))</f>
        <v>0</v>
      </c>
      <c r="K802" s="147">
        <f t="array" ref="K802">(SUM(($B$1=(C_A10a!$B$5:$B$1023))*('By region'!$M802=(C_A10a!$C$5:$C$1023))*('By region'!$N802=(C_A10a!$D$5:$D$1023))*(C_A10a!M$5:M$1023)))+(SUM(($C$1=(C_A10a!$B$5:$B$1023))*('By region'!$M802=(C_A10a!$C$5:$C$1023))*('By region'!$N802=(C_A10a!$D$5:$D$1023))*(C_A10a!M$5:M$1023)))+(SUM(($D$1=(C_A10a!$B$5:$B$1023))*('By region'!$M802=(C_A10a!$C$5:$C$1023))*('By region'!$N802=(C_A10a!$D$5:$D$1023))*(C_A10a!M$5:M$1023)))</f>
        <v>0</v>
      </c>
      <c r="M802" s="21" t="s">
        <v>298</v>
      </c>
      <c r="N802" s="297" t="s">
        <v>56</v>
      </c>
      <c r="O802" s="17"/>
    </row>
    <row r="803" spans="1:15" x14ac:dyDescent="0.2">
      <c r="A803" s="401"/>
      <c r="B803" s="219" t="s">
        <v>316</v>
      </c>
      <c r="C803" s="219">
        <f t="array" ref="C803">(SUM(($B$1=(C_A10a!$B$5:$B$1023))*('By region'!$M803=(C_A10a!$C$5:$C$1023))*('By region'!$N803=(C_A10a!$D$5:$D$1023))*(C_A10a!E$5:E$1023)))+(SUM(($C$1=(C_A10a!$B$5:$B$1023))*('By region'!$M803=(C_A10a!$C$5:$C$1023))*('By region'!$N803=(C_A10a!$D$5:$D$1023))*(C_A10a!E$5:E$1023)))+(SUM(($D$1=(C_A10a!$B$5:$B$1023))*('By region'!$M803=(C_A10a!$C$5:$C$1023))*('By region'!$N803=(C_A10a!$D$5:$D$1023))*(C_A10a!E$5:E$1023)))</f>
        <v>0</v>
      </c>
      <c r="D803" s="219">
        <f t="array" ref="D803">(SUM(($B$1=(C_A10a!$B$5:$B$1023))*('By region'!$M803=(C_A10a!$C$5:$C$1023))*('By region'!$N803=(C_A10a!$D$5:$D$1023))*(C_A10a!F$5:F$1023)))+(SUM(($C$1=(C_A10a!$B$5:$B$1023))*('By region'!$M803=(C_A10a!$C$5:$C$1023))*('By region'!$N803=(C_A10a!$D$5:$D$1023))*(C_A10a!F$5:F$1023)))+(SUM(($D$1=(C_A10a!$B$5:$B$1023))*('By region'!$M803=(C_A10a!$C$5:$C$1023))*('By region'!$N803=(C_A10a!$D$5:$D$1023))*(C_A10a!F$5:F$1023)))</f>
        <v>3.6859379381370001</v>
      </c>
      <c r="E803" s="219">
        <f t="array" ref="E803">(SUM(($B$1=(C_A10a!$B$5:$B$1023))*('By region'!$M803=(C_A10a!$C$5:$C$1023))*('By region'!$N803=(C_A10a!$D$5:$D$1023))*(C_A10a!G$5:G$1023)))+(SUM(($C$1=(C_A10a!$B$5:$B$1023))*('By region'!$M803=(C_A10a!$C$5:$C$1023))*('By region'!$N803=(C_A10a!$D$5:$D$1023))*(C_A10a!G$5:G$1023)))+(SUM(($D$1=(C_A10a!$B$5:$B$1023))*('By region'!$M803=(C_A10a!$C$5:$C$1023))*('By region'!$N803=(C_A10a!$D$5:$D$1023))*(C_A10a!G$5:G$1023)))</f>
        <v>3.7691004782230002</v>
      </c>
      <c r="F803" s="219">
        <f t="array" ref="F803">(SUM(($B$1=(C_A10a!$B$5:$B$1023))*('By region'!$M803=(C_A10a!$C$5:$C$1023))*('By region'!$N803=(C_A10a!$D$5:$D$1023))*(C_A10a!H$5:H$1023)))+(SUM(($C$1=(C_A10a!$B$5:$B$1023))*('By region'!$M803=(C_A10a!$C$5:$C$1023))*('By region'!$N803=(C_A10a!$D$5:$D$1023))*(C_A10a!H$5:H$1023)))+(SUM(($D$1=(C_A10a!$B$5:$B$1023))*('By region'!$M803=(C_A10a!$C$5:$C$1023))*('By region'!$N803=(C_A10a!$D$5:$D$1023))*(C_A10a!H$5:H$1023)))</f>
        <v>3.9590305125910001</v>
      </c>
      <c r="G803" s="219">
        <f t="array" ref="G803">(SUM(($B$1=(C_A10a!$B$5:$B$1023))*('By region'!$M803=(C_A10a!$C$5:$C$1023))*('By region'!$N803=(C_A10a!$D$5:$D$1023))*(C_A10a!I$5:I$1023)))+(SUM(($C$1=(C_A10a!$B$5:$B$1023))*('By region'!$M803=(C_A10a!$C$5:$C$1023))*('By region'!$N803=(C_A10a!$D$5:$D$1023))*(C_A10a!I$5:I$1023)))+(SUM(($D$1=(C_A10a!$B$5:$B$1023))*('By region'!$M803=(C_A10a!$C$5:$C$1023))*('By region'!$N803=(C_A10a!$D$5:$D$1023))*(C_A10a!I$5:I$1023)))</f>
        <v>4.1585313764349996</v>
      </c>
      <c r="H803" s="219">
        <f t="array" ref="H803">(SUM(($B$1=(C_A10a!$B$5:$B$1023))*('By region'!$M803=(C_A10a!$C$5:$C$1023))*('By region'!$N803=(C_A10a!$D$5:$D$1023))*(C_A10a!J$5:J$1023)))+(SUM(($C$1=(C_A10a!$B$5:$B$1023))*('By region'!$M803=(C_A10a!$C$5:$C$1023))*('By region'!$N803=(C_A10a!$D$5:$D$1023))*(C_A10a!J$5:J$1023)))+(SUM(($D$1=(C_A10a!$B$5:$B$1023))*('By region'!$M803=(C_A10a!$C$5:$C$1023))*('By region'!$N803=(C_A10a!$D$5:$D$1023))*(C_A10a!J$5:J$1023)))</f>
        <v>4.3680853567050004</v>
      </c>
      <c r="I803" s="219">
        <f t="array" ref="I803">(SUM(($B$1=(C_A10a!$B$5:$B$1023))*('By region'!$M803=(C_A10a!$C$5:$C$1023))*('By region'!$N803=(C_A10a!$D$5:$D$1023))*(C_A10a!K$5:K$1023)))+(SUM(($C$1=(C_A10a!$B$5:$B$1023))*('By region'!$M803=(C_A10a!$C$5:$C$1023))*('By region'!$N803=(C_A10a!$D$5:$D$1023))*(C_A10a!K$5:K$1023)))+(SUM(($D$1=(C_A10a!$B$5:$B$1023))*('By region'!$M803=(C_A10a!$C$5:$C$1023))*('By region'!$N803=(C_A10a!$D$5:$D$1023))*(C_A10a!K$5:K$1023)))</f>
        <v>4.588199043436</v>
      </c>
      <c r="J803" s="219">
        <f t="array" ref="J803">(SUM(($B$1=(C_A10a!$B$5:$B$1023))*('By region'!$M803=(C_A10a!$C$5:$C$1023))*('By region'!$N803=(C_A10a!$D$5:$D$1023))*(C_A10a!L$5:L$1023)))+(SUM(($C$1=(C_A10a!$B$5:$B$1023))*('By region'!$M803=(C_A10a!$C$5:$C$1023))*('By region'!$N803=(C_A10a!$D$5:$D$1023))*(C_A10a!L$5:L$1023)))+(SUM(($D$1=(C_A10a!$B$5:$B$1023))*('By region'!$M803=(C_A10a!$C$5:$C$1023))*('By region'!$N803=(C_A10a!$D$5:$D$1023))*(C_A10a!L$5:L$1023)))</f>
        <v>4.819404554418</v>
      </c>
      <c r="K803" s="219">
        <f t="array" ref="K803">(SUM(($B$1=(C_A10a!$B$5:$B$1023))*('By region'!$M803=(C_A10a!$C$5:$C$1023))*('By region'!$N803=(C_A10a!$D$5:$D$1023))*(C_A10a!M$5:M$1023)))+(SUM(($C$1=(C_A10a!$B$5:$B$1023))*('By region'!$M803=(C_A10a!$C$5:$C$1023))*('By region'!$N803=(C_A10a!$D$5:$D$1023))*(C_A10a!M$5:M$1023)))+(SUM(($D$1=(C_A10a!$B$5:$B$1023))*('By region'!$M803=(C_A10a!$C$5:$C$1023))*('By region'!$N803=(C_A10a!$D$5:$D$1023))*(C_A10a!M$5:M$1023)))</f>
        <v>0</v>
      </c>
      <c r="M803" s="21" t="s">
        <v>298</v>
      </c>
      <c r="N803" s="297" t="s">
        <v>57</v>
      </c>
      <c r="O803" s="17"/>
    </row>
    <row r="804" spans="1:15" x14ac:dyDescent="0.2">
      <c r="A804" s="401"/>
      <c r="B804" s="74" t="s">
        <v>317</v>
      </c>
      <c r="C804" s="147">
        <f t="array" ref="C804">(SUM(($B$1=(C_A10a!$B$5:$B$1023))*('By region'!$M804=(C_A10a!$C$5:$C$1023))*('By region'!$N804=(C_A10a!$D$5:$D$1023))*(C_A10a!E$5:E$1023)))+(SUM(($C$1=(C_A10a!$B$5:$B$1023))*('By region'!$M804=(C_A10a!$C$5:$C$1023))*('By region'!$N804=(C_A10a!$D$5:$D$1023))*(C_A10a!E$5:E$1023)))+(SUM(($D$1=(C_A10a!$B$5:$B$1023))*('By region'!$M804=(C_A10a!$C$5:$C$1023))*('By region'!$N804=(C_A10a!$D$5:$D$1023))*(C_A10a!E$5:E$1023)))</f>
        <v>0</v>
      </c>
      <c r="D804" s="147">
        <f t="array" ref="D804">(SUM(($B$1=(C_A10a!$B$5:$B$1023))*('By region'!$M804=(C_A10a!$C$5:$C$1023))*('By region'!$N804=(C_A10a!$D$5:$D$1023))*(C_A10a!F$5:F$1023)))+(SUM(($C$1=(C_A10a!$B$5:$B$1023))*('By region'!$M804=(C_A10a!$C$5:$C$1023))*('By region'!$N804=(C_A10a!$D$5:$D$1023))*(C_A10a!F$5:F$1023)))+(SUM(($D$1=(C_A10a!$B$5:$B$1023))*('By region'!$M804=(C_A10a!$C$5:$C$1023))*('By region'!$N804=(C_A10a!$D$5:$D$1023))*(C_A10a!F$5:F$1023)))</f>
        <v>0</v>
      </c>
      <c r="E804" s="147">
        <f t="array" ref="E804">(SUM(($B$1=(C_A10a!$B$5:$B$1023))*('By region'!$M804=(C_A10a!$C$5:$C$1023))*('By region'!$N804=(C_A10a!$D$5:$D$1023))*(C_A10a!G$5:G$1023)))+(SUM(($C$1=(C_A10a!$B$5:$B$1023))*('By region'!$M804=(C_A10a!$C$5:$C$1023))*('By region'!$N804=(C_A10a!$D$5:$D$1023))*(C_A10a!G$5:G$1023)))+(SUM(($D$1=(C_A10a!$B$5:$B$1023))*('By region'!$M804=(C_A10a!$C$5:$C$1023))*('By region'!$N804=(C_A10a!$D$5:$D$1023))*(C_A10a!G$5:G$1023)))</f>
        <v>0</v>
      </c>
      <c r="F804" s="147">
        <f t="array" ref="F804">(SUM(($B$1=(C_A10a!$B$5:$B$1023))*('By region'!$M804=(C_A10a!$C$5:$C$1023))*('By region'!$N804=(C_A10a!$D$5:$D$1023))*(C_A10a!H$5:H$1023)))+(SUM(($C$1=(C_A10a!$B$5:$B$1023))*('By region'!$M804=(C_A10a!$C$5:$C$1023))*('By region'!$N804=(C_A10a!$D$5:$D$1023))*(C_A10a!H$5:H$1023)))+(SUM(($D$1=(C_A10a!$B$5:$B$1023))*('By region'!$M804=(C_A10a!$C$5:$C$1023))*('By region'!$N804=(C_A10a!$D$5:$D$1023))*(C_A10a!H$5:H$1023)))</f>
        <v>0</v>
      </c>
      <c r="G804" s="147">
        <f t="array" ref="G804">(SUM(($B$1=(C_A10a!$B$5:$B$1023))*('By region'!$M804=(C_A10a!$C$5:$C$1023))*('By region'!$N804=(C_A10a!$D$5:$D$1023))*(C_A10a!I$5:I$1023)))+(SUM(($C$1=(C_A10a!$B$5:$B$1023))*('By region'!$M804=(C_A10a!$C$5:$C$1023))*('By region'!$N804=(C_A10a!$D$5:$D$1023))*(C_A10a!I$5:I$1023)))+(SUM(($D$1=(C_A10a!$B$5:$B$1023))*('By region'!$M804=(C_A10a!$C$5:$C$1023))*('By region'!$N804=(C_A10a!$D$5:$D$1023))*(C_A10a!I$5:I$1023)))</f>
        <v>0</v>
      </c>
      <c r="H804" s="147">
        <f t="array" ref="H804">(SUM(($B$1=(C_A10a!$B$5:$B$1023))*('By region'!$M804=(C_A10a!$C$5:$C$1023))*('By region'!$N804=(C_A10a!$D$5:$D$1023))*(C_A10a!J$5:J$1023)))+(SUM(($C$1=(C_A10a!$B$5:$B$1023))*('By region'!$M804=(C_A10a!$C$5:$C$1023))*('By region'!$N804=(C_A10a!$D$5:$D$1023))*(C_A10a!J$5:J$1023)))+(SUM(($D$1=(C_A10a!$B$5:$B$1023))*('By region'!$M804=(C_A10a!$C$5:$C$1023))*('By region'!$N804=(C_A10a!$D$5:$D$1023))*(C_A10a!J$5:J$1023)))</f>
        <v>0</v>
      </c>
      <c r="I804" s="147">
        <f t="array" ref="I804">(SUM(($B$1=(C_A10a!$B$5:$B$1023))*('By region'!$M804=(C_A10a!$C$5:$C$1023))*('By region'!$N804=(C_A10a!$D$5:$D$1023))*(C_A10a!K$5:K$1023)))+(SUM(($C$1=(C_A10a!$B$5:$B$1023))*('By region'!$M804=(C_A10a!$C$5:$C$1023))*('By region'!$N804=(C_A10a!$D$5:$D$1023))*(C_A10a!K$5:K$1023)))+(SUM(($D$1=(C_A10a!$B$5:$B$1023))*('By region'!$M804=(C_A10a!$C$5:$C$1023))*('By region'!$N804=(C_A10a!$D$5:$D$1023))*(C_A10a!K$5:K$1023)))</f>
        <v>0</v>
      </c>
      <c r="J804" s="147">
        <f t="array" ref="J804">(SUM(($B$1=(C_A10a!$B$5:$B$1023))*('By region'!$M804=(C_A10a!$C$5:$C$1023))*('By region'!$N804=(C_A10a!$D$5:$D$1023))*(C_A10a!L$5:L$1023)))+(SUM(($C$1=(C_A10a!$B$5:$B$1023))*('By region'!$M804=(C_A10a!$C$5:$C$1023))*('By region'!$N804=(C_A10a!$D$5:$D$1023))*(C_A10a!L$5:L$1023)))+(SUM(($D$1=(C_A10a!$B$5:$B$1023))*('By region'!$M804=(C_A10a!$C$5:$C$1023))*('By region'!$N804=(C_A10a!$D$5:$D$1023))*(C_A10a!L$5:L$1023)))</f>
        <v>0</v>
      </c>
      <c r="K804" s="147">
        <f t="array" ref="K804">(SUM(($B$1=(C_A10a!$B$5:$B$1023))*('By region'!$M804=(C_A10a!$C$5:$C$1023))*('By region'!$N804=(C_A10a!$D$5:$D$1023))*(C_A10a!M$5:M$1023)))+(SUM(($C$1=(C_A10a!$B$5:$B$1023))*('By region'!$M804=(C_A10a!$C$5:$C$1023))*('By region'!$N804=(C_A10a!$D$5:$D$1023))*(C_A10a!M$5:M$1023)))+(SUM(($D$1=(C_A10a!$B$5:$B$1023))*('By region'!$M804=(C_A10a!$C$5:$C$1023))*('By region'!$N804=(C_A10a!$D$5:$D$1023))*(C_A10a!M$5:M$1023)))</f>
        <v>0</v>
      </c>
      <c r="M804" s="21" t="s">
        <v>298</v>
      </c>
      <c r="N804" s="297" t="s">
        <v>42</v>
      </c>
      <c r="O804" s="17"/>
    </row>
    <row r="805" spans="1:15" x14ac:dyDescent="0.2">
      <c r="A805" s="401"/>
      <c r="B805" s="73" t="s">
        <v>10</v>
      </c>
      <c r="C805" s="212">
        <f>SUM(C798:C804)</f>
        <v>73.707776640000006</v>
      </c>
      <c r="D805" s="212">
        <f t="shared" ref="D805:K805" si="85">SUM(D798:D804)</f>
        <v>58.022758330594002</v>
      </c>
      <c r="E805" s="212">
        <f t="shared" si="85"/>
        <v>79.278074350793005</v>
      </c>
      <c r="F805" s="212">
        <f t="shared" si="85"/>
        <v>73.292295365675002</v>
      </c>
      <c r="G805" s="212">
        <f t="shared" si="85"/>
        <v>60.566099488909998</v>
      </c>
      <c r="H805" s="212">
        <f t="shared" si="85"/>
        <v>63.518675558454007</v>
      </c>
      <c r="I805" s="212">
        <f t="shared" si="85"/>
        <v>73.120923634680011</v>
      </c>
      <c r="J805" s="212">
        <f t="shared" si="85"/>
        <v>83.95550102144</v>
      </c>
      <c r="K805" s="212">
        <f t="shared" si="85"/>
        <v>87.071202685366998</v>
      </c>
      <c r="N805" s="295"/>
      <c r="O805" s="17"/>
    </row>
    <row r="806" spans="1:15" x14ac:dyDescent="0.2">
      <c r="A806" s="401" t="s">
        <v>299</v>
      </c>
      <c r="B806" s="219" t="s">
        <v>311</v>
      </c>
      <c r="C806" s="219">
        <f t="array" ref="C806">(SUM(($B$1=(C_A10a!$B$5:$B$1023))*('By region'!$M806=(C_A10a!$C$5:$C$1023))*('By region'!$N806=(C_A10a!$D$5:$D$1023))*(C_A10a!E$5:E$1023)))+(SUM(($C$1=(C_A10a!$B$5:$B$1023))*('By region'!$M806=(C_A10a!$C$5:$C$1023))*('By region'!$N806=(C_A10a!$D$5:$D$1023))*(C_A10a!E$5:E$1023)))+(SUM(($D$1=(C_A10a!$B$5:$B$1023))*('By region'!$M806=(C_A10a!$C$5:$C$1023))*('By region'!$N806=(C_A10a!$D$5:$D$1023))*(C_A10a!E$5:E$1023)))</f>
        <v>0</v>
      </c>
      <c r="D806" s="219">
        <f t="array" ref="D806">(SUM(($B$1=(C_A10a!$B$5:$B$1023))*('By region'!$M806=(C_A10a!$C$5:$C$1023))*('By region'!$N806=(C_A10a!$D$5:$D$1023))*(C_A10a!F$5:F$1023)))+(SUM(($C$1=(C_A10a!$B$5:$B$1023))*('By region'!$M806=(C_A10a!$C$5:$C$1023))*('By region'!$N806=(C_A10a!$D$5:$D$1023))*(C_A10a!F$5:F$1023)))+(SUM(($D$1=(C_A10a!$B$5:$B$1023))*('By region'!$M806=(C_A10a!$C$5:$C$1023))*('By region'!$N806=(C_A10a!$D$5:$D$1023))*(C_A10a!F$5:F$1023)))</f>
        <v>0</v>
      </c>
      <c r="E806" s="219">
        <f t="array" ref="E806">(SUM(($B$1=(C_A10a!$B$5:$B$1023))*('By region'!$M806=(C_A10a!$C$5:$C$1023))*('By region'!$N806=(C_A10a!$D$5:$D$1023))*(C_A10a!G$5:G$1023)))+(SUM(($C$1=(C_A10a!$B$5:$B$1023))*('By region'!$M806=(C_A10a!$C$5:$C$1023))*('By region'!$N806=(C_A10a!$D$5:$D$1023))*(C_A10a!G$5:G$1023)))+(SUM(($D$1=(C_A10a!$B$5:$B$1023))*('By region'!$M806=(C_A10a!$C$5:$C$1023))*('By region'!$N806=(C_A10a!$D$5:$D$1023))*(C_A10a!G$5:G$1023)))</f>
        <v>0.22978605822000001</v>
      </c>
      <c r="F806" s="219">
        <f t="array" ref="F806">(SUM(($B$1=(C_A10a!$B$5:$B$1023))*('By region'!$M806=(C_A10a!$C$5:$C$1023))*('By region'!$N806=(C_A10a!$D$5:$D$1023))*(C_A10a!H$5:H$1023)))+(SUM(($C$1=(C_A10a!$B$5:$B$1023))*('By region'!$M806=(C_A10a!$C$5:$C$1023))*('By region'!$N806=(C_A10a!$D$5:$D$1023))*(C_A10a!H$5:H$1023)))+(SUM(($D$1=(C_A10a!$B$5:$B$1023))*('By region'!$M806=(C_A10a!$C$5:$C$1023))*('By region'!$N806=(C_A10a!$D$5:$D$1023))*(C_A10a!H$5:H$1023)))</f>
        <v>0.99204619903000002</v>
      </c>
      <c r="G806" s="219">
        <f t="array" ref="G806">(SUM(($B$1=(C_A10a!$B$5:$B$1023))*('By region'!$M806=(C_A10a!$C$5:$C$1023))*('By region'!$N806=(C_A10a!$D$5:$D$1023))*(C_A10a!I$5:I$1023)))+(SUM(($C$1=(C_A10a!$B$5:$B$1023))*('By region'!$M806=(C_A10a!$C$5:$C$1023))*('By region'!$N806=(C_A10a!$D$5:$D$1023))*(C_A10a!I$5:I$1023)))+(SUM(($D$1=(C_A10a!$B$5:$B$1023))*('By region'!$M806=(C_A10a!$C$5:$C$1023))*('By region'!$N806=(C_A10a!$D$5:$D$1023))*(C_A10a!I$5:I$1023)))</f>
        <v>0.99204619903000002</v>
      </c>
      <c r="H806" s="219">
        <f t="array" ref="H806">(SUM(($B$1=(C_A10a!$B$5:$B$1023))*('By region'!$M806=(C_A10a!$C$5:$C$1023))*('By region'!$N806=(C_A10a!$D$5:$D$1023))*(C_A10a!J$5:J$1023)))+(SUM(($C$1=(C_A10a!$B$5:$B$1023))*('By region'!$M806=(C_A10a!$C$5:$C$1023))*('By region'!$N806=(C_A10a!$D$5:$D$1023))*(C_A10a!J$5:J$1023)))+(SUM(($D$1=(C_A10a!$B$5:$B$1023))*('By region'!$M806=(C_A10a!$C$5:$C$1023))*('By region'!$N806=(C_A10a!$D$5:$D$1023))*(C_A10a!J$5:J$1023)))</f>
        <v>0.938982329964</v>
      </c>
      <c r="I806" s="219">
        <f t="array" ref="I806">(SUM(($B$1=(C_A10a!$B$5:$B$1023))*('By region'!$M806=(C_A10a!$C$5:$C$1023))*('By region'!$N806=(C_A10a!$D$5:$D$1023))*(C_A10a!K$5:K$1023)))+(SUM(($C$1=(C_A10a!$B$5:$B$1023))*('By region'!$M806=(C_A10a!$C$5:$C$1023))*('By region'!$N806=(C_A10a!$D$5:$D$1023))*(C_A10a!K$5:K$1023)))+(SUM(($D$1=(C_A10a!$B$5:$B$1023))*('By region'!$M806=(C_A10a!$C$5:$C$1023))*('By region'!$N806=(C_A10a!$D$5:$D$1023))*(C_A10a!K$5:K$1023)))</f>
        <v>0.89867044510000005</v>
      </c>
      <c r="J806" s="219">
        <f t="array" ref="J806">(SUM(($B$1=(C_A10a!$B$5:$B$1023))*('By region'!$M806=(C_A10a!$C$5:$C$1023))*('By region'!$N806=(C_A10a!$D$5:$D$1023))*(C_A10a!L$5:L$1023)))+(SUM(($C$1=(C_A10a!$B$5:$B$1023))*('By region'!$M806=(C_A10a!$C$5:$C$1023))*('By region'!$N806=(C_A10a!$D$5:$D$1023))*(C_A10a!L$5:L$1023)))+(SUM(($D$1=(C_A10a!$B$5:$B$1023))*('By region'!$M806=(C_A10a!$C$5:$C$1023))*('By region'!$N806=(C_A10a!$D$5:$D$1023))*(C_A10a!L$5:L$1023)))</f>
        <v>0.86793015571700005</v>
      </c>
      <c r="K806" s="219">
        <f t="array" ref="K806">(SUM(($B$1=(C_A10a!$B$5:$B$1023))*('By region'!$M806=(C_A10a!$C$5:$C$1023))*('By region'!$N806=(C_A10a!$D$5:$D$1023))*(C_A10a!M$5:M$1023)))+(SUM(($C$1=(C_A10a!$B$5:$B$1023))*('By region'!$M806=(C_A10a!$C$5:$C$1023))*('By region'!$N806=(C_A10a!$D$5:$D$1023))*(C_A10a!M$5:M$1023)))+(SUM(($D$1=(C_A10a!$B$5:$B$1023))*('By region'!$M806=(C_A10a!$C$5:$C$1023))*('By region'!$N806=(C_A10a!$D$5:$D$1023))*(C_A10a!M$5:M$1023)))</f>
        <v>0.83885549355</v>
      </c>
      <c r="M806" s="21" t="s">
        <v>299</v>
      </c>
      <c r="N806" s="295" t="s">
        <v>427</v>
      </c>
      <c r="O806" s="17"/>
    </row>
    <row r="807" spans="1:15" x14ac:dyDescent="0.2">
      <c r="A807" s="401"/>
      <c r="B807" s="74" t="s">
        <v>312</v>
      </c>
      <c r="C807" s="147">
        <f t="array" ref="C807">(SUM(($B$1=(C_A10a!$B$5:$B$1023))*('By region'!$M807=(C_A10a!$C$5:$C$1023))*('By region'!$N807=(C_A10a!$D$5:$D$1023))*(C_A10a!E$5:E$1023)))+(SUM(($C$1=(C_A10a!$B$5:$B$1023))*('By region'!$M807=(C_A10a!$C$5:$C$1023))*('By region'!$N807=(C_A10a!$D$5:$D$1023))*(C_A10a!E$5:E$1023)))+(SUM(($D$1=(C_A10a!$B$5:$B$1023))*('By region'!$M807=(C_A10a!$C$5:$C$1023))*('By region'!$N807=(C_A10a!$D$5:$D$1023))*(C_A10a!E$5:E$1023)))</f>
        <v>0</v>
      </c>
      <c r="D807" s="147">
        <f t="array" ref="D807">(SUM(($B$1=(C_A10a!$B$5:$B$1023))*('By region'!$M807=(C_A10a!$C$5:$C$1023))*('By region'!$N807=(C_A10a!$D$5:$D$1023))*(C_A10a!F$5:F$1023)))+(SUM(($C$1=(C_A10a!$B$5:$B$1023))*('By region'!$M807=(C_A10a!$C$5:$C$1023))*('By region'!$N807=(C_A10a!$D$5:$D$1023))*(C_A10a!F$5:F$1023)))+(SUM(($D$1=(C_A10a!$B$5:$B$1023))*('By region'!$M807=(C_A10a!$C$5:$C$1023))*('By region'!$N807=(C_A10a!$D$5:$D$1023))*(C_A10a!F$5:F$1023)))</f>
        <v>0</v>
      </c>
      <c r="E807" s="147">
        <f t="array" ref="E807">(SUM(($B$1=(C_A10a!$B$5:$B$1023))*('By region'!$M807=(C_A10a!$C$5:$C$1023))*('By region'!$N807=(C_A10a!$D$5:$D$1023))*(C_A10a!G$5:G$1023)))+(SUM(($C$1=(C_A10a!$B$5:$B$1023))*('By region'!$M807=(C_A10a!$C$5:$C$1023))*('By region'!$N807=(C_A10a!$D$5:$D$1023))*(C_A10a!G$5:G$1023)))+(SUM(($D$1=(C_A10a!$B$5:$B$1023))*('By region'!$M807=(C_A10a!$C$5:$C$1023))*('By region'!$N807=(C_A10a!$D$5:$D$1023))*(C_A10a!G$5:G$1023)))</f>
        <v>0</v>
      </c>
      <c r="F807" s="147">
        <f t="array" ref="F807">(SUM(($B$1=(C_A10a!$B$5:$B$1023))*('By region'!$M807=(C_A10a!$C$5:$C$1023))*('By region'!$N807=(C_A10a!$D$5:$D$1023))*(C_A10a!H$5:H$1023)))+(SUM(($C$1=(C_A10a!$B$5:$B$1023))*('By region'!$M807=(C_A10a!$C$5:$C$1023))*('By region'!$N807=(C_A10a!$D$5:$D$1023))*(C_A10a!H$5:H$1023)))+(SUM(($D$1=(C_A10a!$B$5:$B$1023))*('By region'!$M807=(C_A10a!$C$5:$C$1023))*('By region'!$N807=(C_A10a!$D$5:$D$1023))*(C_A10a!H$5:H$1023)))</f>
        <v>0</v>
      </c>
      <c r="G807" s="147">
        <f t="array" ref="G807">(SUM(($B$1=(C_A10a!$B$5:$B$1023))*('By region'!$M807=(C_A10a!$C$5:$C$1023))*('By region'!$N807=(C_A10a!$D$5:$D$1023))*(C_A10a!I$5:I$1023)))+(SUM(($C$1=(C_A10a!$B$5:$B$1023))*('By region'!$M807=(C_A10a!$C$5:$C$1023))*('By region'!$N807=(C_A10a!$D$5:$D$1023))*(C_A10a!I$5:I$1023)))+(SUM(($D$1=(C_A10a!$B$5:$B$1023))*('By region'!$M807=(C_A10a!$C$5:$C$1023))*('By region'!$N807=(C_A10a!$D$5:$D$1023))*(C_A10a!I$5:I$1023)))</f>
        <v>0</v>
      </c>
      <c r="H807" s="147">
        <f t="array" ref="H807">(SUM(($B$1=(C_A10a!$B$5:$B$1023))*('By region'!$M807=(C_A10a!$C$5:$C$1023))*('By region'!$N807=(C_A10a!$D$5:$D$1023))*(C_A10a!J$5:J$1023)))+(SUM(($C$1=(C_A10a!$B$5:$B$1023))*('By region'!$M807=(C_A10a!$C$5:$C$1023))*('By region'!$N807=(C_A10a!$D$5:$D$1023))*(C_A10a!J$5:J$1023)))+(SUM(($D$1=(C_A10a!$B$5:$B$1023))*('By region'!$M807=(C_A10a!$C$5:$C$1023))*('By region'!$N807=(C_A10a!$D$5:$D$1023))*(C_A10a!J$5:J$1023)))</f>
        <v>0</v>
      </c>
      <c r="I807" s="147">
        <f t="array" ref="I807">(SUM(($B$1=(C_A10a!$B$5:$B$1023))*('By region'!$M807=(C_A10a!$C$5:$C$1023))*('By region'!$N807=(C_A10a!$D$5:$D$1023))*(C_A10a!K$5:K$1023)))+(SUM(($C$1=(C_A10a!$B$5:$B$1023))*('By region'!$M807=(C_A10a!$C$5:$C$1023))*('By region'!$N807=(C_A10a!$D$5:$D$1023))*(C_A10a!K$5:K$1023)))+(SUM(($D$1=(C_A10a!$B$5:$B$1023))*('By region'!$M807=(C_A10a!$C$5:$C$1023))*('By region'!$N807=(C_A10a!$D$5:$D$1023))*(C_A10a!K$5:K$1023)))</f>
        <v>0</v>
      </c>
      <c r="J807" s="147">
        <f t="array" ref="J807">(SUM(($B$1=(C_A10a!$B$5:$B$1023))*('By region'!$M807=(C_A10a!$C$5:$C$1023))*('By region'!$N807=(C_A10a!$D$5:$D$1023))*(C_A10a!L$5:L$1023)))+(SUM(($C$1=(C_A10a!$B$5:$B$1023))*('By region'!$M807=(C_A10a!$C$5:$C$1023))*('By region'!$N807=(C_A10a!$D$5:$D$1023))*(C_A10a!L$5:L$1023)))+(SUM(($D$1=(C_A10a!$B$5:$B$1023))*('By region'!$M807=(C_A10a!$C$5:$C$1023))*('By region'!$N807=(C_A10a!$D$5:$D$1023))*(C_A10a!L$5:L$1023)))</f>
        <v>0</v>
      </c>
      <c r="K807" s="147">
        <f t="array" ref="K807">(SUM(($B$1=(C_A10a!$B$5:$B$1023))*('By region'!$M807=(C_A10a!$C$5:$C$1023))*('By region'!$N807=(C_A10a!$D$5:$D$1023))*(C_A10a!M$5:M$1023)))+(SUM(($C$1=(C_A10a!$B$5:$B$1023))*('By region'!$M807=(C_A10a!$C$5:$C$1023))*('By region'!$N807=(C_A10a!$D$5:$D$1023))*(C_A10a!M$5:M$1023)))+(SUM(($D$1=(C_A10a!$B$5:$B$1023))*('By region'!$M807=(C_A10a!$C$5:$C$1023))*('By region'!$N807=(C_A10a!$D$5:$D$1023))*(C_A10a!M$5:M$1023)))</f>
        <v>0</v>
      </c>
      <c r="M807" s="21" t="s">
        <v>299</v>
      </c>
      <c r="N807" s="297" t="s">
        <v>40</v>
      </c>
      <c r="O807" s="17"/>
    </row>
    <row r="808" spans="1:15" x14ac:dyDescent="0.2">
      <c r="A808" s="401"/>
      <c r="B808" s="219" t="s">
        <v>313</v>
      </c>
      <c r="C808" s="215">
        <f t="array" ref="C808">(SUM(($B$1=(C_A10a!$B$5:$B$1023))*('By region'!$M808=(C_A10a!$C$5:$C$1023))*('By region'!$N808=(C_A10a!$D$5:$D$1023))*(C_A10a!E$5:E$1023)))+(SUM(($C$1=(C_A10a!$B$5:$B$1023))*('By region'!$M808=(C_A10a!$C$5:$C$1023))*('By region'!$N808=(C_A10a!$D$5:$D$1023))*(C_A10a!E$5:E$1023)))+(SUM(($D$1=(C_A10a!$B$5:$B$1023))*('By region'!$M808=(C_A10a!$C$5:$C$1023))*('By region'!$N808=(C_A10a!$D$5:$D$1023))*(C_A10a!E$5:E$1023)))</f>
        <v>23.591445696000001</v>
      </c>
      <c r="D808" s="215">
        <f t="array" ref="D808">(SUM(($B$1=(C_A10a!$B$5:$B$1023))*('By region'!$M808=(C_A10a!$C$5:$C$1023))*('By region'!$N808=(C_A10a!$D$5:$D$1023))*(C_A10a!F$5:F$1023)))+(SUM(($C$1=(C_A10a!$B$5:$B$1023))*('By region'!$M808=(C_A10a!$C$5:$C$1023))*('By region'!$N808=(C_A10a!$D$5:$D$1023))*(C_A10a!F$5:F$1023)))+(SUM(($D$1=(C_A10a!$B$5:$B$1023))*('By region'!$M808=(C_A10a!$C$5:$C$1023))*('By region'!$N808=(C_A10a!$D$5:$D$1023))*(C_A10a!F$5:F$1023)))</f>
        <v>19.720109279862001</v>
      </c>
      <c r="E808" s="215">
        <f t="array" ref="E808">(SUM(($B$1=(C_A10a!$B$5:$B$1023))*('By region'!$M808=(C_A10a!$C$5:$C$1023))*('By region'!$N808=(C_A10a!$D$5:$D$1023))*(C_A10a!G$5:G$1023)))+(SUM(($C$1=(C_A10a!$B$5:$B$1023))*('By region'!$M808=(C_A10a!$C$5:$C$1023))*('By region'!$N808=(C_A10a!$D$5:$D$1023))*(C_A10a!G$5:G$1023)))+(SUM(($D$1=(C_A10a!$B$5:$B$1023))*('By region'!$M808=(C_A10a!$C$5:$C$1023))*('By region'!$N808=(C_A10a!$D$5:$D$1023))*(C_A10a!G$5:G$1023)))</f>
        <v>16.953858475040999</v>
      </c>
      <c r="F808" s="215">
        <f t="array" ref="F808">(SUM(($B$1=(C_A10a!$B$5:$B$1023))*('By region'!$M808=(C_A10a!$C$5:$C$1023))*('By region'!$N808=(C_A10a!$D$5:$D$1023))*(C_A10a!H$5:H$1023)))+(SUM(($C$1=(C_A10a!$B$5:$B$1023))*('By region'!$M808=(C_A10a!$C$5:$C$1023))*('By region'!$N808=(C_A10a!$D$5:$D$1023))*(C_A10a!H$5:H$1023)))+(SUM(($D$1=(C_A10a!$B$5:$B$1023))*('By region'!$M808=(C_A10a!$C$5:$C$1023))*('By region'!$N808=(C_A10a!$D$5:$D$1023))*(C_A10a!H$5:H$1023)))</f>
        <v>16.44536008239</v>
      </c>
      <c r="G808" s="215">
        <f t="array" ref="G808">(SUM(($B$1=(C_A10a!$B$5:$B$1023))*('By region'!$M808=(C_A10a!$C$5:$C$1023))*('By region'!$N808=(C_A10a!$D$5:$D$1023))*(C_A10a!I$5:I$1023)))+(SUM(($C$1=(C_A10a!$B$5:$B$1023))*('By region'!$M808=(C_A10a!$C$5:$C$1023))*('By region'!$N808=(C_A10a!$D$5:$D$1023))*(C_A10a!I$5:I$1023)))+(SUM(($D$1=(C_A10a!$B$5:$B$1023))*('By region'!$M808=(C_A10a!$C$5:$C$1023))*('By region'!$N808=(C_A10a!$D$5:$D$1023))*(C_A10a!I$5:I$1023)))</f>
        <v>16.851369328025999</v>
      </c>
      <c r="H808" s="215">
        <f t="array" ref="H808">(SUM(($B$1=(C_A10a!$B$5:$B$1023))*('By region'!$M808=(C_A10a!$C$5:$C$1023))*('By region'!$N808=(C_A10a!$D$5:$D$1023))*(C_A10a!J$5:J$1023)))+(SUM(($C$1=(C_A10a!$B$5:$B$1023))*('By region'!$M808=(C_A10a!$C$5:$C$1023))*('By region'!$N808=(C_A10a!$D$5:$D$1023))*(C_A10a!J$5:J$1023)))+(SUM(($D$1=(C_A10a!$B$5:$B$1023))*('By region'!$M808=(C_A10a!$C$5:$C$1023))*('By region'!$N808=(C_A10a!$D$5:$D$1023))*(C_A10a!J$5:J$1023)))</f>
        <v>16.098007009875001</v>
      </c>
      <c r="I808" s="215">
        <f t="array" ref="I808">(SUM(($B$1=(C_A10a!$B$5:$B$1023))*('By region'!$M808=(C_A10a!$C$5:$C$1023))*('By region'!$N808=(C_A10a!$D$5:$D$1023))*(C_A10a!K$5:K$1023)))+(SUM(($C$1=(C_A10a!$B$5:$B$1023))*('By region'!$M808=(C_A10a!$C$5:$C$1023))*('By region'!$N808=(C_A10a!$D$5:$D$1023))*(C_A10a!K$5:K$1023)))+(SUM(($D$1=(C_A10a!$B$5:$B$1023))*('By region'!$M808=(C_A10a!$C$5:$C$1023))*('By region'!$N808=(C_A10a!$D$5:$D$1023))*(C_A10a!K$5:K$1023)))</f>
        <v>15.329836034895999</v>
      </c>
      <c r="J808" s="215">
        <f t="array" ref="J808">(SUM(($B$1=(C_A10a!$B$5:$B$1023))*('By region'!$M808=(C_A10a!$C$5:$C$1023))*('By region'!$N808=(C_A10a!$D$5:$D$1023))*(C_A10a!L$5:L$1023)))+(SUM(($C$1=(C_A10a!$B$5:$B$1023))*('By region'!$M808=(C_A10a!$C$5:$C$1023))*('By region'!$N808=(C_A10a!$D$5:$D$1023))*(C_A10a!L$5:L$1023)))+(SUM(($D$1=(C_A10a!$B$5:$B$1023))*('By region'!$M808=(C_A10a!$C$5:$C$1023))*('By region'!$N808=(C_A10a!$D$5:$D$1023))*(C_A10a!L$5:L$1023)))</f>
        <v>15.09180433016</v>
      </c>
      <c r="K808" s="215">
        <f t="array" ref="K808">(SUM(($B$1=(C_A10a!$B$5:$B$1023))*('By region'!$M808=(C_A10a!$C$5:$C$1023))*('By region'!$N808=(C_A10a!$D$5:$D$1023))*(C_A10a!M$5:M$1023)))+(SUM(($C$1=(C_A10a!$B$5:$B$1023))*('By region'!$M808=(C_A10a!$C$5:$C$1023))*('By region'!$N808=(C_A10a!$D$5:$D$1023))*(C_A10a!M$5:M$1023)))+(SUM(($D$1=(C_A10a!$B$5:$B$1023))*('By region'!$M808=(C_A10a!$C$5:$C$1023))*('By region'!$N808=(C_A10a!$D$5:$D$1023))*(C_A10a!M$5:M$1023)))</f>
        <v>14.680064600955999</v>
      </c>
      <c r="M808" s="21" t="s">
        <v>299</v>
      </c>
      <c r="N808" s="297" t="s">
        <v>55</v>
      </c>
      <c r="O808" s="17"/>
    </row>
    <row r="809" spans="1:15" x14ac:dyDescent="0.2">
      <c r="A809" s="401"/>
      <c r="B809" s="74" t="s">
        <v>314</v>
      </c>
      <c r="C809" s="147">
        <f t="array" ref="C809">(SUM(($B$1=(C_A10a!$B$5:$B$1023))*('By region'!$M809=(C_A10a!$C$5:$C$1023))*('By region'!$N809=(C_A10a!$D$5:$D$1023))*(C_A10a!E$5:E$1023)))+(SUM(($C$1=(C_A10a!$B$5:$B$1023))*('By region'!$M809=(C_A10a!$C$5:$C$1023))*('By region'!$N809=(C_A10a!$D$5:$D$1023))*(C_A10a!E$5:E$1023)))+(SUM(($D$1=(C_A10a!$B$5:$B$1023))*('By region'!$M809=(C_A10a!$C$5:$C$1023))*('By region'!$N809=(C_A10a!$D$5:$D$1023))*(C_A10a!E$5:E$1023)))</f>
        <v>8.1858638880000001</v>
      </c>
      <c r="D809" s="147">
        <f t="array" ref="D809">(SUM(($B$1=(C_A10a!$B$5:$B$1023))*('By region'!$M809=(C_A10a!$C$5:$C$1023))*('By region'!$N809=(C_A10a!$D$5:$D$1023))*(C_A10a!F$5:F$1023)))+(SUM(($C$1=(C_A10a!$B$5:$B$1023))*('By region'!$M809=(C_A10a!$C$5:$C$1023))*('By region'!$N809=(C_A10a!$D$5:$D$1023))*(C_A10a!F$5:F$1023)))+(SUM(($D$1=(C_A10a!$B$5:$B$1023))*('By region'!$M809=(C_A10a!$C$5:$C$1023))*('By region'!$N809=(C_A10a!$D$5:$D$1023))*(C_A10a!F$5:F$1023)))</f>
        <v>7.1028182362240004</v>
      </c>
      <c r="E809" s="147">
        <f t="array" ref="E809">(SUM(($B$1=(C_A10a!$B$5:$B$1023))*('By region'!$M809=(C_A10a!$C$5:$C$1023))*('By region'!$N809=(C_A10a!$D$5:$D$1023))*(C_A10a!G$5:G$1023)))+(SUM(($C$1=(C_A10a!$B$5:$B$1023))*('By region'!$M809=(C_A10a!$C$5:$C$1023))*('By region'!$N809=(C_A10a!$D$5:$D$1023))*(C_A10a!G$5:G$1023)))+(SUM(($D$1=(C_A10a!$B$5:$B$1023))*('By region'!$M809=(C_A10a!$C$5:$C$1023))*('By region'!$N809=(C_A10a!$D$5:$D$1023))*(C_A10a!G$5:G$1023)))</f>
        <v>5.9385092947649998</v>
      </c>
      <c r="F809" s="147">
        <f t="array" ref="F809">(SUM(($B$1=(C_A10a!$B$5:$B$1023))*('By region'!$M809=(C_A10a!$C$5:$C$1023))*('By region'!$N809=(C_A10a!$D$5:$D$1023))*(C_A10a!H$5:H$1023)))+(SUM(($C$1=(C_A10a!$B$5:$B$1023))*('By region'!$M809=(C_A10a!$C$5:$C$1023))*('By region'!$N809=(C_A10a!$D$5:$D$1023))*(C_A10a!H$5:H$1023)))+(SUM(($D$1=(C_A10a!$B$5:$B$1023))*('By region'!$M809=(C_A10a!$C$5:$C$1023))*('By region'!$N809=(C_A10a!$D$5:$D$1023))*(C_A10a!H$5:H$1023)))</f>
        <v>3.5084887841989998</v>
      </c>
      <c r="G809" s="147">
        <f t="array" ref="G809">(SUM(($B$1=(C_A10a!$B$5:$B$1023))*('By region'!$M809=(C_A10a!$C$5:$C$1023))*('By region'!$N809=(C_A10a!$D$5:$D$1023))*(C_A10a!I$5:I$1023)))+(SUM(($C$1=(C_A10a!$B$5:$B$1023))*('By region'!$M809=(C_A10a!$C$5:$C$1023))*('By region'!$N809=(C_A10a!$D$5:$D$1023))*(C_A10a!I$5:I$1023)))+(SUM(($D$1=(C_A10a!$B$5:$B$1023))*('By region'!$M809=(C_A10a!$C$5:$C$1023))*('By region'!$N809=(C_A10a!$D$5:$D$1023))*(C_A10a!I$5:I$1023)))</f>
        <v>1.768992707999</v>
      </c>
      <c r="H809" s="147">
        <f t="array" ref="H809">(SUM(($B$1=(C_A10a!$B$5:$B$1023))*('By region'!$M809=(C_A10a!$C$5:$C$1023))*('By region'!$N809=(C_A10a!$D$5:$D$1023))*(C_A10a!J$5:J$1023)))+(SUM(($C$1=(C_A10a!$B$5:$B$1023))*('By region'!$M809=(C_A10a!$C$5:$C$1023))*('By region'!$N809=(C_A10a!$D$5:$D$1023))*(C_A10a!J$5:J$1023)))+(SUM(($D$1=(C_A10a!$B$5:$B$1023))*('By region'!$M809=(C_A10a!$C$5:$C$1023))*('By region'!$N809=(C_A10a!$D$5:$D$1023))*(C_A10a!J$5:J$1023)))</f>
        <v>1.359066011533</v>
      </c>
      <c r="I809" s="147">
        <f t="array" ref="I809">(SUM(($B$1=(C_A10a!$B$5:$B$1023))*('By region'!$M809=(C_A10a!$C$5:$C$1023))*('By region'!$N809=(C_A10a!$D$5:$D$1023))*(C_A10a!K$5:K$1023)))+(SUM(($C$1=(C_A10a!$B$5:$B$1023))*('By region'!$M809=(C_A10a!$C$5:$C$1023))*('By region'!$N809=(C_A10a!$D$5:$D$1023))*(C_A10a!K$5:K$1023)))+(SUM(($D$1=(C_A10a!$B$5:$B$1023))*('By region'!$M809=(C_A10a!$C$5:$C$1023))*('By region'!$N809=(C_A10a!$D$5:$D$1023))*(C_A10a!K$5:K$1023)))</f>
        <v>2.1231170810369999</v>
      </c>
      <c r="J809" s="147">
        <f t="array" ref="J809">(SUM(($B$1=(C_A10a!$B$5:$B$1023))*('By region'!$M809=(C_A10a!$C$5:$C$1023))*('By region'!$N809=(C_A10a!$D$5:$D$1023))*(C_A10a!L$5:L$1023)))+(SUM(($C$1=(C_A10a!$B$5:$B$1023))*('By region'!$M809=(C_A10a!$C$5:$C$1023))*('By region'!$N809=(C_A10a!$D$5:$D$1023))*(C_A10a!L$5:L$1023)))+(SUM(($D$1=(C_A10a!$B$5:$B$1023))*('By region'!$M809=(C_A10a!$C$5:$C$1023))*('By region'!$N809=(C_A10a!$D$5:$D$1023))*(C_A10a!L$5:L$1023)))</f>
        <v>1.763371090538</v>
      </c>
      <c r="K809" s="147">
        <f t="array" ref="K809">(SUM(($B$1=(C_A10a!$B$5:$B$1023))*('By region'!$M809=(C_A10a!$C$5:$C$1023))*('By region'!$N809=(C_A10a!$D$5:$D$1023))*(C_A10a!M$5:M$1023)))+(SUM(($C$1=(C_A10a!$B$5:$B$1023))*('By region'!$M809=(C_A10a!$C$5:$C$1023))*('By region'!$N809=(C_A10a!$D$5:$D$1023))*(C_A10a!M$5:M$1023)))+(SUM(($D$1=(C_A10a!$B$5:$B$1023))*('By region'!$M809=(C_A10a!$C$5:$C$1023))*('By region'!$N809=(C_A10a!$D$5:$D$1023))*(C_A10a!M$5:M$1023)))</f>
        <v>1.3624021146</v>
      </c>
      <c r="M809" s="21" t="s">
        <v>299</v>
      </c>
      <c r="N809" s="297" t="s">
        <v>41</v>
      </c>
      <c r="O809" s="17"/>
    </row>
    <row r="810" spans="1:15" x14ac:dyDescent="0.2">
      <c r="A810" s="401"/>
      <c r="B810" s="219" t="s">
        <v>315</v>
      </c>
      <c r="C810" s="219">
        <f t="array" ref="C810">(SUM(($B$1=(C_A10a!$B$5:$B$1023))*('By region'!$M810=(C_A10a!$C$5:$C$1023))*('By region'!$N810=(C_A10a!$D$5:$D$1023))*(C_A10a!E$5:E$1023)))+(SUM(($C$1=(C_A10a!$B$5:$B$1023))*('By region'!$M810=(C_A10a!$C$5:$C$1023))*('By region'!$N810=(C_A10a!$D$5:$D$1023))*(C_A10a!E$5:E$1023)))+(SUM(($D$1=(C_A10a!$B$5:$B$1023))*('By region'!$M810=(C_A10a!$C$5:$C$1023))*('By region'!$N810=(C_A10a!$D$5:$D$1023))*(C_A10a!E$5:E$1023)))</f>
        <v>1.3107614759999999</v>
      </c>
      <c r="D810" s="219">
        <f t="array" ref="D810">(SUM(($B$1=(C_A10a!$B$5:$B$1023))*('By region'!$M810=(C_A10a!$C$5:$C$1023))*('By region'!$N810=(C_A10a!$D$5:$D$1023))*(C_A10a!F$5:F$1023)))+(SUM(($C$1=(C_A10a!$B$5:$B$1023))*('By region'!$M810=(C_A10a!$C$5:$C$1023))*('By region'!$N810=(C_A10a!$D$5:$D$1023))*(C_A10a!F$5:F$1023)))+(SUM(($D$1=(C_A10a!$B$5:$B$1023))*('By region'!$M810=(C_A10a!$C$5:$C$1023))*('By region'!$N810=(C_A10a!$D$5:$D$1023))*(C_A10a!F$5:F$1023)))</f>
        <v>0.983071107</v>
      </c>
      <c r="E810" s="219">
        <f t="array" ref="E810">(SUM(($B$1=(C_A10a!$B$5:$B$1023))*('By region'!$M810=(C_A10a!$C$5:$C$1023))*('By region'!$N810=(C_A10a!$D$5:$D$1023))*(C_A10a!G$5:G$1023)))+(SUM(($C$1=(C_A10a!$B$5:$B$1023))*('By region'!$M810=(C_A10a!$C$5:$C$1023))*('By region'!$N810=(C_A10a!$D$5:$D$1023))*(C_A10a!G$5:G$1023)))+(SUM(($D$1=(C_A10a!$B$5:$B$1023))*('By region'!$M810=(C_A10a!$C$5:$C$1023))*('By region'!$N810=(C_A10a!$D$5:$D$1023))*(C_A10a!G$5:G$1023)))</f>
        <v>0.98351126925400001</v>
      </c>
      <c r="F810" s="219">
        <f t="array" ref="F810">(SUM(($B$1=(C_A10a!$B$5:$B$1023))*('By region'!$M810=(C_A10a!$C$5:$C$1023))*('By region'!$N810=(C_A10a!$D$5:$D$1023))*(C_A10a!H$5:H$1023)))+(SUM(($C$1=(C_A10a!$B$5:$B$1023))*('By region'!$M810=(C_A10a!$C$5:$C$1023))*('By region'!$N810=(C_A10a!$D$5:$D$1023))*(C_A10a!H$5:H$1023)))+(SUM(($D$1=(C_A10a!$B$5:$B$1023))*('By region'!$M810=(C_A10a!$C$5:$C$1023))*('By region'!$N810=(C_A10a!$D$5:$D$1023))*(C_A10a!H$5:H$1023)))</f>
        <v>1.1413147253810001</v>
      </c>
      <c r="G810" s="219">
        <f t="array" ref="G810">(SUM(($B$1=(C_A10a!$B$5:$B$1023))*('By region'!$M810=(C_A10a!$C$5:$C$1023))*('By region'!$N810=(C_A10a!$D$5:$D$1023))*(C_A10a!I$5:I$1023)))+(SUM(($C$1=(C_A10a!$B$5:$B$1023))*('By region'!$M810=(C_A10a!$C$5:$C$1023))*('By region'!$N810=(C_A10a!$D$5:$D$1023))*(C_A10a!I$5:I$1023)))+(SUM(($D$1=(C_A10a!$B$5:$B$1023))*('By region'!$M810=(C_A10a!$C$5:$C$1023))*('By region'!$N810=(C_A10a!$D$5:$D$1023))*(C_A10a!I$5:I$1023)))</f>
        <v>1.05310258034</v>
      </c>
      <c r="H810" s="219">
        <f t="array" ref="H810">(SUM(($B$1=(C_A10a!$B$5:$B$1023))*('By region'!$M810=(C_A10a!$C$5:$C$1023))*('By region'!$N810=(C_A10a!$D$5:$D$1023))*(C_A10a!J$5:J$1023)))+(SUM(($C$1=(C_A10a!$B$5:$B$1023))*('By region'!$M810=(C_A10a!$C$5:$C$1023))*('By region'!$N810=(C_A10a!$D$5:$D$1023))*(C_A10a!J$5:J$1023)))+(SUM(($D$1=(C_A10a!$B$5:$B$1023))*('By region'!$M810=(C_A10a!$C$5:$C$1023))*('By region'!$N810=(C_A10a!$D$5:$D$1023))*(C_A10a!J$5:J$1023)))</f>
        <v>1.1715749861639999</v>
      </c>
      <c r="I810" s="219">
        <f t="array" ref="I810">(SUM(($B$1=(C_A10a!$B$5:$B$1023))*('By region'!$M810=(C_A10a!$C$5:$C$1023))*('By region'!$N810=(C_A10a!$D$5:$D$1023))*(C_A10a!K$5:K$1023)))+(SUM(($C$1=(C_A10a!$B$5:$B$1023))*('By region'!$M810=(C_A10a!$C$5:$C$1023))*('By region'!$N810=(C_A10a!$D$5:$D$1023))*(C_A10a!K$5:K$1023)))+(SUM(($D$1=(C_A10a!$B$5:$B$1023))*('By region'!$M810=(C_A10a!$C$5:$C$1023))*('By region'!$N810=(C_A10a!$D$5:$D$1023))*(C_A10a!K$5:K$1023)))</f>
        <v>0.35795062978199998</v>
      </c>
      <c r="J810" s="219">
        <f t="array" ref="J810">(SUM(($B$1=(C_A10a!$B$5:$B$1023))*('By region'!$M810=(C_A10a!$C$5:$C$1023))*('By region'!$N810=(C_A10a!$D$5:$D$1023))*(C_A10a!L$5:L$1023)))+(SUM(($C$1=(C_A10a!$B$5:$B$1023))*('By region'!$M810=(C_A10a!$C$5:$C$1023))*('By region'!$N810=(C_A10a!$D$5:$D$1023))*(C_A10a!L$5:L$1023)))+(SUM(($D$1=(C_A10a!$B$5:$B$1023))*('By region'!$M810=(C_A10a!$C$5:$C$1023))*('By region'!$N810=(C_A10a!$D$5:$D$1023))*(C_A10a!L$5:L$1023)))</f>
        <v>0.35795062978199998</v>
      </c>
      <c r="K810" s="219">
        <f t="array" ref="K810">(SUM(($B$1=(C_A10a!$B$5:$B$1023))*('By region'!$M810=(C_A10a!$C$5:$C$1023))*('By region'!$N810=(C_A10a!$D$5:$D$1023))*(C_A10a!M$5:M$1023)))+(SUM(($C$1=(C_A10a!$B$5:$B$1023))*('By region'!$M810=(C_A10a!$C$5:$C$1023))*('By region'!$N810=(C_A10a!$D$5:$D$1023))*(C_A10a!M$5:M$1023)))+(SUM(($D$1=(C_A10a!$B$5:$B$1023))*('By region'!$M810=(C_A10a!$C$5:$C$1023))*('By region'!$N810=(C_A10a!$D$5:$D$1023))*(C_A10a!M$5:M$1023)))</f>
        <v>0.60275373461299997</v>
      </c>
      <c r="M810" s="21" t="s">
        <v>299</v>
      </c>
      <c r="N810" s="297" t="s">
        <v>56</v>
      </c>
      <c r="O810" s="17"/>
    </row>
    <row r="811" spans="1:15" x14ac:dyDescent="0.2">
      <c r="A811" s="401"/>
      <c r="B811" s="74" t="s">
        <v>316</v>
      </c>
      <c r="C811" s="147">
        <f t="array" ref="C811">(SUM(($B$1=(C_A10a!$B$5:$B$1023))*('By region'!$M811=(C_A10a!$C$5:$C$1023))*('By region'!$N811=(C_A10a!$D$5:$D$1023))*(C_A10a!E$5:E$1023)))+(SUM(($C$1=(C_A10a!$B$5:$B$1023))*('By region'!$M811=(C_A10a!$C$5:$C$1023))*('By region'!$N811=(C_A10a!$D$5:$D$1023))*(C_A10a!E$5:E$1023)))+(SUM(($D$1=(C_A10a!$B$5:$B$1023))*('By region'!$M811=(C_A10a!$C$5:$C$1023))*('By region'!$N811=(C_A10a!$D$5:$D$1023))*(C_A10a!E$5:E$1023)))</f>
        <v>0</v>
      </c>
      <c r="D811" s="147">
        <f t="array" ref="D811">(SUM(($B$1=(C_A10a!$B$5:$B$1023))*('By region'!$M811=(C_A10a!$C$5:$C$1023))*('By region'!$N811=(C_A10a!$D$5:$D$1023))*(C_A10a!F$5:F$1023)))+(SUM(($C$1=(C_A10a!$B$5:$B$1023))*('By region'!$M811=(C_A10a!$C$5:$C$1023))*('By region'!$N811=(C_A10a!$D$5:$D$1023))*(C_A10a!F$5:F$1023)))+(SUM(($D$1=(C_A10a!$B$5:$B$1023))*('By region'!$M811=(C_A10a!$C$5:$C$1023))*('By region'!$N811=(C_A10a!$D$5:$D$1023))*(C_A10a!F$5:F$1023)))</f>
        <v>0</v>
      </c>
      <c r="E811" s="147">
        <f t="array" ref="E811">(SUM(($B$1=(C_A10a!$B$5:$B$1023))*('By region'!$M811=(C_A10a!$C$5:$C$1023))*('By region'!$N811=(C_A10a!$D$5:$D$1023))*(C_A10a!G$5:G$1023)))+(SUM(($C$1=(C_A10a!$B$5:$B$1023))*('By region'!$M811=(C_A10a!$C$5:$C$1023))*('By region'!$N811=(C_A10a!$D$5:$D$1023))*(C_A10a!G$5:G$1023)))+(SUM(($D$1=(C_A10a!$B$5:$B$1023))*('By region'!$M811=(C_A10a!$C$5:$C$1023))*('By region'!$N811=(C_A10a!$D$5:$D$1023))*(C_A10a!G$5:G$1023)))</f>
        <v>0</v>
      </c>
      <c r="F811" s="147">
        <f t="array" ref="F811">(SUM(($B$1=(C_A10a!$B$5:$B$1023))*('By region'!$M811=(C_A10a!$C$5:$C$1023))*('By region'!$N811=(C_A10a!$D$5:$D$1023))*(C_A10a!H$5:H$1023)))+(SUM(($C$1=(C_A10a!$B$5:$B$1023))*('By region'!$M811=(C_A10a!$C$5:$C$1023))*('By region'!$N811=(C_A10a!$D$5:$D$1023))*(C_A10a!H$5:H$1023)))+(SUM(($D$1=(C_A10a!$B$5:$B$1023))*('By region'!$M811=(C_A10a!$C$5:$C$1023))*('By region'!$N811=(C_A10a!$D$5:$D$1023))*(C_A10a!H$5:H$1023)))</f>
        <v>0</v>
      </c>
      <c r="G811" s="147">
        <f t="array" ref="G811">(SUM(($B$1=(C_A10a!$B$5:$B$1023))*('By region'!$M811=(C_A10a!$C$5:$C$1023))*('By region'!$N811=(C_A10a!$D$5:$D$1023))*(C_A10a!I$5:I$1023)))+(SUM(($C$1=(C_A10a!$B$5:$B$1023))*('By region'!$M811=(C_A10a!$C$5:$C$1023))*('By region'!$N811=(C_A10a!$D$5:$D$1023))*(C_A10a!I$5:I$1023)))+(SUM(($D$1=(C_A10a!$B$5:$B$1023))*('By region'!$M811=(C_A10a!$C$5:$C$1023))*('By region'!$N811=(C_A10a!$D$5:$D$1023))*(C_A10a!I$5:I$1023)))</f>
        <v>0</v>
      </c>
      <c r="H811" s="147">
        <f t="array" ref="H811">(SUM(($B$1=(C_A10a!$B$5:$B$1023))*('By region'!$M811=(C_A10a!$C$5:$C$1023))*('By region'!$N811=(C_A10a!$D$5:$D$1023))*(C_A10a!J$5:J$1023)))+(SUM(($C$1=(C_A10a!$B$5:$B$1023))*('By region'!$M811=(C_A10a!$C$5:$C$1023))*('By region'!$N811=(C_A10a!$D$5:$D$1023))*(C_A10a!J$5:J$1023)))+(SUM(($D$1=(C_A10a!$B$5:$B$1023))*('By region'!$M811=(C_A10a!$C$5:$C$1023))*('By region'!$N811=(C_A10a!$D$5:$D$1023))*(C_A10a!J$5:J$1023)))</f>
        <v>0</v>
      </c>
      <c r="I811" s="147">
        <f t="array" ref="I811">(SUM(($B$1=(C_A10a!$B$5:$B$1023))*('By region'!$M811=(C_A10a!$C$5:$C$1023))*('By region'!$N811=(C_A10a!$D$5:$D$1023))*(C_A10a!K$5:K$1023)))+(SUM(($C$1=(C_A10a!$B$5:$B$1023))*('By region'!$M811=(C_A10a!$C$5:$C$1023))*('By region'!$N811=(C_A10a!$D$5:$D$1023))*(C_A10a!K$5:K$1023)))+(SUM(($D$1=(C_A10a!$B$5:$B$1023))*('By region'!$M811=(C_A10a!$C$5:$C$1023))*('By region'!$N811=(C_A10a!$D$5:$D$1023))*(C_A10a!K$5:K$1023)))</f>
        <v>0</v>
      </c>
      <c r="J811" s="147">
        <f t="array" ref="J811">(SUM(($B$1=(C_A10a!$B$5:$B$1023))*('By region'!$M811=(C_A10a!$C$5:$C$1023))*('By region'!$N811=(C_A10a!$D$5:$D$1023))*(C_A10a!L$5:L$1023)))+(SUM(($C$1=(C_A10a!$B$5:$B$1023))*('By region'!$M811=(C_A10a!$C$5:$C$1023))*('By region'!$N811=(C_A10a!$D$5:$D$1023))*(C_A10a!L$5:L$1023)))+(SUM(($D$1=(C_A10a!$B$5:$B$1023))*('By region'!$M811=(C_A10a!$C$5:$C$1023))*('By region'!$N811=(C_A10a!$D$5:$D$1023))*(C_A10a!L$5:L$1023)))</f>
        <v>0</v>
      </c>
      <c r="K811" s="147">
        <f t="array" ref="K811">(SUM(($B$1=(C_A10a!$B$5:$B$1023))*('By region'!$M811=(C_A10a!$C$5:$C$1023))*('By region'!$N811=(C_A10a!$D$5:$D$1023))*(C_A10a!M$5:M$1023)))+(SUM(($C$1=(C_A10a!$B$5:$B$1023))*('By region'!$M811=(C_A10a!$C$5:$C$1023))*('By region'!$N811=(C_A10a!$D$5:$D$1023))*(C_A10a!M$5:M$1023)))+(SUM(($D$1=(C_A10a!$B$5:$B$1023))*('By region'!$M811=(C_A10a!$C$5:$C$1023))*('By region'!$N811=(C_A10a!$D$5:$D$1023))*(C_A10a!M$5:M$1023)))</f>
        <v>0</v>
      </c>
      <c r="M811" s="21" t="s">
        <v>299</v>
      </c>
      <c r="N811" s="297" t="s">
        <v>57</v>
      </c>
      <c r="O811" s="17"/>
    </row>
    <row r="812" spans="1:15" x14ac:dyDescent="0.2">
      <c r="A812" s="401"/>
      <c r="B812" s="219" t="s">
        <v>317</v>
      </c>
      <c r="C812" s="219">
        <f t="array" ref="C812">(SUM(($B$1=(C_A10a!$B$5:$B$1023))*('By region'!$M812=(C_A10a!$C$5:$C$1023))*('By region'!$N812=(C_A10a!$D$5:$D$1023))*(C_A10a!E$5:E$1023)))+(SUM(($C$1=(C_A10a!$B$5:$B$1023))*('By region'!$M812=(C_A10a!$C$5:$C$1023))*('By region'!$N812=(C_A10a!$D$5:$D$1023))*(C_A10a!E$5:E$1023)))+(SUM(($D$1=(C_A10a!$B$5:$B$1023))*('By region'!$M812=(C_A10a!$C$5:$C$1023))*('By region'!$N812=(C_A10a!$D$5:$D$1023))*(C_A10a!E$5:E$1023)))</f>
        <v>0</v>
      </c>
      <c r="D812" s="219">
        <f t="array" ref="D812">(SUM(($B$1=(C_A10a!$B$5:$B$1023))*('By region'!$M812=(C_A10a!$C$5:$C$1023))*('By region'!$N812=(C_A10a!$D$5:$D$1023))*(C_A10a!F$5:F$1023)))+(SUM(($C$1=(C_A10a!$B$5:$B$1023))*('By region'!$M812=(C_A10a!$C$5:$C$1023))*('By region'!$N812=(C_A10a!$D$5:$D$1023))*(C_A10a!F$5:F$1023)))+(SUM(($D$1=(C_A10a!$B$5:$B$1023))*('By region'!$M812=(C_A10a!$C$5:$C$1023))*('By region'!$N812=(C_A10a!$D$5:$D$1023))*(C_A10a!F$5:F$1023)))</f>
        <v>0</v>
      </c>
      <c r="E812" s="219">
        <f t="array" ref="E812">(SUM(($B$1=(C_A10a!$B$5:$B$1023))*('By region'!$M812=(C_A10a!$C$5:$C$1023))*('By region'!$N812=(C_A10a!$D$5:$D$1023))*(C_A10a!G$5:G$1023)))+(SUM(($C$1=(C_A10a!$B$5:$B$1023))*('By region'!$M812=(C_A10a!$C$5:$C$1023))*('By region'!$N812=(C_A10a!$D$5:$D$1023))*(C_A10a!G$5:G$1023)))+(SUM(($D$1=(C_A10a!$B$5:$B$1023))*('By region'!$M812=(C_A10a!$C$5:$C$1023))*('By region'!$N812=(C_A10a!$D$5:$D$1023))*(C_A10a!G$5:G$1023)))</f>
        <v>0</v>
      </c>
      <c r="F812" s="219">
        <f t="array" ref="F812">(SUM(($B$1=(C_A10a!$B$5:$B$1023))*('By region'!$M812=(C_A10a!$C$5:$C$1023))*('By region'!$N812=(C_A10a!$D$5:$D$1023))*(C_A10a!H$5:H$1023)))+(SUM(($C$1=(C_A10a!$B$5:$B$1023))*('By region'!$M812=(C_A10a!$C$5:$C$1023))*('By region'!$N812=(C_A10a!$D$5:$D$1023))*(C_A10a!H$5:H$1023)))+(SUM(($D$1=(C_A10a!$B$5:$B$1023))*('By region'!$M812=(C_A10a!$C$5:$C$1023))*('By region'!$N812=(C_A10a!$D$5:$D$1023))*(C_A10a!H$5:H$1023)))</f>
        <v>0</v>
      </c>
      <c r="G812" s="219">
        <f t="array" ref="G812">(SUM(($B$1=(C_A10a!$B$5:$B$1023))*('By region'!$M812=(C_A10a!$C$5:$C$1023))*('By region'!$N812=(C_A10a!$D$5:$D$1023))*(C_A10a!I$5:I$1023)))+(SUM(($C$1=(C_A10a!$B$5:$B$1023))*('By region'!$M812=(C_A10a!$C$5:$C$1023))*('By region'!$N812=(C_A10a!$D$5:$D$1023))*(C_A10a!I$5:I$1023)))+(SUM(($D$1=(C_A10a!$B$5:$B$1023))*('By region'!$M812=(C_A10a!$C$5:$C$1023))*('By region'!$N812=(C_A10a!$D$5:$D$1023))*(C_A10a!I$5:I$1023)))</f>
        <v>0</v>
      </c>
      <c r="H812" s="219">
        <f t="array" ref="H812">(SUM(($B$1=(C_A10a!$B$5:$B$1023))*('By region'!$M812=(C_A10a!$C$5:$C$1023))*('By region'!$N812=(C_A10a!$D$5:$D$1023))*(C_A10a!J$5:J$1023)))+(SUM(($C$1=(C_A10a!$B$5:$B$1023))*('By region'!$M812=(C_A10a!$C$5:$C$1023))*('By region'!$N812=(C_A10a!$D$5:$D$1023))*(C_A10a!J$5:J$1023)))+(SUM(($D$1=(C_A10a!$B$5:$B$1023))*('By region'!$M812=(C_A10a!$C$5:$C$1023))*('By region'!$N812=(C_A10a!$D$5:$D$1023))*(C_A10a!J$5:J$1023)))</f>
        <v>0</v>
      </c>
      <c r="I812" s="219">
        <f t="array" ref="I812">(SUM(($B$1=(C_A10a!$B$5:$B$1023))*('By region'!$M812=(C_A10a!$C$5:$C$1023))*('By region'!$N812=(C_A10a!$D$5:$D$1023))*(C_A10a!K$5:K$1023)))+(SUM(($C$1=(C_A10a!$B$5:$B$1023))*('By region'!$M812=(C_A10a!$C$5:$C$1023))*('By region'!$N812=(C_A10a!$D$5:$D$1023))*(C_A10a!K$5:K$1023)))+(SUM(($D$1=(C_A10a!$B$5:$B$1023))*('By region'!$M812=(C_A10a!$C$5:$C$1023))*('By region'!$N812=(C_A10a!$D$5:$D$1023))*(C_A10a!K$5:K$1023)))</f>
        <v>0</v>
      </c>
      <c r="J812" s="219">
        <f t="array" ref="J812">(SUM(($B$1=(C_A10a!$B$5:$B$1023))*('By region'!$M812=(C_A10a!$C$5:$C$1023))*('By region'!$N812=(C_A10a!$D$5:$D$1023))*(C_A10a!L$5:L$1023)))+(SUM(($C$1=(C_A10a!$B$5:$B$1023))*('By region'!$M812=(C_A10a!$C$5:$C$1023))*('By region'!$N812=(C_A10a!$D$5:$D$1023))*(C_A10a!L$5:L$1023)))+(SUM(($D$1=(C_A10a!$B$5:$B$1023))*('By region'!$M812=(C_A10a!$C$5:$C$1023))*('By region'!$N812=(C_A10a!$D$5:$D$1023))*(C_A10a!L$5:L$1023)))</f>
        <v>0</v>
      </c>
      <c r="K812" s="219">
        <f t="array" ref="K812">(SUM(($B$1=(C_A10a!$B$5:$B$1023))*('By region'!$M812=(C_A10a!$C$5:$C$1023))*('By region'!$N812=(C_A10a!$D$5:$D$1023))*(C_A10a!M$5:M$1023)))+(SUM(($C$1=(C_A10a!$B$5:$B$1023))*('By region'!$M812=(C_A10a!$C$5:$C$1023))*('By region'!$N812=(C_A10a!$D$5:$D$1023))*(C_A10a!M$5:M$1023)))+(SUM(($D$1=(C_A10a!$B$5:$B$1023))*('By region'!$M812=(C_A10a!$C$5:$C$1023))*('By region'!$N812=(C_A10a!$D$5:$D$1023))*(C_A10a!M$5:M$1023)))</f>
        <v>0</v>
      </c>
      <c r="M812" s="21" t="s">
        <v>299</v>
      </c>
      <c r="N812" s="297" t="s">
        <v>42</v>
      </c>
    </row>
    <row r="813" spans="1:15" x14ac:dyDescent="0.2">
      <c r="A813" s="401"/>
      <c r="B813" s="199" t="s">
        <v>10</v>
      </c>
      <c r="C813" s="199">
        <f>SUM(C806:C812)</f>
        <v>33.088071060000004</v>
      </c>
      <c r="D813" s="199">
        <f t="shared" ref="D813:K813" si="86">SUM(D806:D812)</f>
        <v>27.805998623086001</v>
      </c>
      <c r="E813" s="199">
        <f t="shared" si="86"/>
        <v>24.105665097279999</v>
      </c>
      <c r="F813" s="199">
        <f t="shared" si="86"/>
        <v>22.087209790999999</v>
      </c>
      <c r="G813" s="199">
        <f t="shared" si="86"/>
        <v>20.665510815394999</v>
      </c>
      <c r="H813" s="199">
        <f t="shared" si="86"/>
        <v>19.567630337535999</v>
      </c>
      <c r="I813" s="199">
        <f t="shared" si="86"/>
        <v>18.709574190815001</v>
      </c>
      <c r="J813" s="199">
        <f t="shared" si="86"/>
        <v>18.081056206197001</v>
      </c>
      <c r="K813" s="199">
        <f t="shared" si="86"/>
        <v>17.484075943718999</v>
      </c>
      <c r="N813" s="295"/>
    </row>
    <row r="814" spans="1:15" x14ac:dyDescent="0.2">
      <c r="A814" s="401" t="s">
        <v>300</v>
      </c>
      <c r="B814" s="74" t="s">
        <v>311</v>
      </c>
      <c r="C814" s="147">
        <f t="array" ref="C814">(SUM(($B$1=(C_A10a!$B$5:$B$1023))*('By region'!$M814=(C_A10a!$C$5:$C$1023))*('By region'!$N814=(C_A10a!$D$5:$D$1023))*(C_A10a!E$5:E$1023)))+(SUM(($C$1=(C_A10a!$B$5:$B$1023))*('By region'!$M814=(C_A10a!$C$5:$C$1023))*('By region'!$N814=(C_A10a!$D$5:$D$1023))*(C_A10a!E$5:E$1023)))+(SUM(($D$1=(C_A10a!$B$5:$B$1023))*('By region'!$M814=(C_A10a!$C$5:$C$1023))*('By region'!$N814=(C_A10a!$D$5:$D$1023))*(C_A10a!E$5:E$1023)))</f>
        <v>9.8211023639999997</v>
      </c>
      <c r="D814" s="147">
        <f t="array" ref="D814">(SUM(($B$1=(C_A10a!$B$5:$B$1023))*('By region'!$M814=(C_A10a!$C$5:$C$1023))*('By region'!$N814=(C_A10a!$D$5:$D$1023))*(C_A10a!F$5:F$1023)))+(SUM(($C$1=(C_A10a!$B$5:$B$1023))*('By region'!$M814=(C_A10a!$C$5:$C$1023))*('By region'!$N814=(C_A10a!$D$5:$D$1023))*(C_A10a!F$5:F$1023)))+(SUM(($D$1=(C_A10a!$B$5:$B$1023))*('By region'!$M814=(C_A10a!$C$5:$C$1023))*('By region'!$N814=(C_A10a!$D$5:$D$1023))*(C_A10a!F$5:F$1023)))</f>
        <v>0</v>
      </c>
      <c r="E814" s="147">
        <f t="array" ref="E814">(SUM(($B$1=(C_A10a!$B$5:$B$1023))*('By region'!$M814=(C_A10a!$C$5:$C$1023))*('By region'!$N814=(C_A10a!$D$5:$D$1023))*(C_A10a!G$5:G$1023)))+(SUM(($C$1=(C_A10a!$B$5:$B$1023))*('By region'!$M814=(C_A10a!$C$5:$C$1023))*('By region'!$N814=(C_A10a!$D$5:$D$1023))*(C_A10a!G$5:G$1023)))+(SUM(($D$1=(C_A10a!$B$5:$B$1023))*('By region'!$M814=(C_A10a!$C$5:$C$1023))*('By region'!$N814=(C_A10a!$D$5:$D$1023))*(C_A10a!G$5:G$1023)))</f>
        <v>0.56283846105599999</v>
      </c>
      <c r="F814" s="147">
        <f t="array" ref="F814">(SUM(($B$1=(C_A10a!$B$5:$B$1023))*('By region'!$M814=(C_A10a!$C$5:$C$1023))*('By region'!$N814=(C_A10a!$D$5:$D$1023))*(C_A10a!H$5:H$1023)))+(SUM(($C$1=(C_A10a!$B$5:$B$1023))*('By region'!$M814=(C_A10a!$C$5:$C$1023))*('By region'!$N814=(C_A10a!$D$5:$D$1023))*(C_A10a!H$5:H$1023)))+(SUM(($D$1=(C_A10a!$B$5:$B$1023))*('By region'!$M814=(C_A10a!$C$5:$C$1023))*('By region'!$N814=(C_A10a!$D$5:$D$1023))*(C_A10a!H$5:H$1023)))</f>
        <v>4.3195311888959997</v>
      </c>
      <c r="G814" s="147">
        <f t="array" ref="G814">(SUM(($B$1=(C_A10a!$B$5:$B$1023))*('By region'!$M814=(C_A10a!$C$5:$C$1023))*('By region'!$N814=(C_A10a!$D$5:$D$1023))*(C_A10a!I$5:I$1023)))+(SUM(($C$1=(C_A10a!$B$5:$B$1023))*('By region'!$M814=(C_A10a!$C$5:$C$1023))*('By region'!$N814=(C_A10a!$D$5:$D$1023))*(C_A10a!I$5:I$1023)))+(SUM(($D$1=(C_A10a!$B$5:$B$1023))*('By region'!$M814=(C_A10a!$C$5:$C$1023))*('By region'!$N814=(C_A10a!$D$5:$D$1023))*(C_A10a!I$5:I$1023)))</f>
        <v>1.864255597896</v>
      </c>
      <c r="H814" s="147">
        <f t="array" ref="H814">(SUM(($B$1=(C_A10a!$B$5:$B$1023))*('By region'!$M814=(C_A10a!$C$5:$C$1023))*('By region'!$N814=(C_A10a!$D$5:$D$1023))*(C_A10a!J$5:J$1023)))+(SUM(($C$1=(C_A10a!$B$5:$B$1023))*('By region'!$M814=(C_A10a!$C$5:$C$1023))*('By region'!$N814=(C_A10a!$D$5:$D$1023))*(C_A10a!J$5:J$1023)))+(SUM(($D$1=(C_A10a!$B$5:$B$1023))*('By region'!$M814=(C_A10a!$C$5:$C$1023))*('By region'!$N814=(C_A10a!$D$5:$D$1023))*(C_A10a!J$5:J$1023)))</f>
        <v>1.8155089686629999</v>
      </c>
      <c r="I814" s="147">
        <f t="array" ref="I814">(SUM(($B$1=(C_A10a!$B$5:$B$1023))*('By region'!$M814=(C_A10a!$C$5:$C$1023))*('By region'!$N814=(C_A10a!$D$5:$D$1023))*(C_A10a!K$5:K$1023)))+(SUM(($C$1=(C_A10a!$B$5:$B$1023))*('By region'!$M814=(C_A10a!$C$5:$C$1023))*('By region'!$N814=(C_A10a!$D$5:$D$1023))*(C_A10a!K$5:K$1023)))+(SUM(($D$1=(C_A10a!$B$5:$B$1023))*('By region'!$M814=(C_A10a!$C$5:$C$1023))*('By region'!$N814=(C_A10a!$D$5:$D$1023))*(C_A10a!K$5:K$1023)))</f>
        <v>1.6945981210809999</v>
      </c>
      <c r="J814" s="147">
        <f t="array" ref="J814">(SUM(($B$1=(C_A10a!$B$5:$B$1023))*('By region'!$M814=(C_A10a!$C$5:$C$1023))*('By region'!$N814=(C_A10a!$D$5:$D$1023))*(C_A10a!L$5:L$1023)))+(SUM(($C$1=(C_A10a!$B$5:$B$1023))*('By region'!$M814=(C_A10a!$C$5:$C$1023))*('By region'!$N814=(C_A10a!$D$5:$D$1023))*(C_A10a!L$5:L$1023)))+(SUM(($D$1=(C_A10a!$B$5:$B$1023))*('By region'!$M814=(C_A10a!$C$5:$C$1023))*('By region'!$N814=(C_A10a!$D$5:$D$1023))*(C_A10a!L$5:L$1023)))</f>
        <v>1.5899516850640001</v>
      </c>
      <c r="K814" s="147">
        <f t="array" ref="K814">(SUM(($B$1=(C_A10a!$B$5:$B$1023))*('By region'!$M814=(C_A10a!$C$5:$C$1023))*('By region'!$N814=(C_A10a!$D$5:$D$1023))*(C_A10a!M$5:M$1023)))+(SUM(($C$1=(C_A10a!$B$5:$B$1023))*('By region'!$M814=(C_A10a!$C$5:$C$1023))*('By region'!$N814=(C_A10a!$D$5:$D$1023))*(C_A10a!M$5:M$1023)))+(SUM(($D$1=(C_A10a!$B$5:$B$1023))*('By region'!$M814=(C_A10a!$C$5:$C$1023))*('By region'!$N814=(C_A10a!$D$5:$D$1023))*(C_A10a!M$5:M$1023)))</f>
        <v>1.4986192479010001</v>
      </c>
      <c r="M814" s="21" t="s">
        <v>300</v>
      </c>
      <c r="N814" s="295" t="s">
        <v>427</v>
      </c>
    </row>
    <row r="815" spans="1:15" x14ac:dyDescent="0.2">
      <c r="A815" s="401"/>
      <c r="B815" s="219" t="s">
        <v>312</v>
      </c>
      <c r="C815" s="219">
        <f t="array" ref="C815">(SUM(($B$1=(C_A10a!$B$5:$B$1023))*('By region'!$M815=(C_A10a!$C$5:$C$1023))*('By region'!$N815=(C_A10a!$D$5:$D$1023))*(C_A10a!E$5:E$1023)))+(SUM(($C$1=(C_A10a!$B$5:$B$1023))*('By region'!$M815=(C_A10a!$C$5:$C$1023))*('By region'!$N815=(C_A10a!$D$5:$D$1023))*(C_A10a!E$5:E$1023)))+(SUM(($D$1=(C_A10a!$B$5:$B$1023))*('By region'!$M815=(C_A10a!$C$5:$C$1023))*('By region'!$N815=(C_A10a!$D$5:$D$1023))*(C_A10a!E$5:E$1023)))</f>
        <v>10.770417395999999</v>
      </c>
      <c r="D815" s="219">
        <f t="array" ref="D815">(SUM(($B$1=(C_A10a!$B$5:$B$1023))*('By region'!$M815=(C_A10a!$C$5:$C$1023))*('By region'!$N815=(C_A10a!$D$5:$D$1023))*(C_A10a!F$5:F$1023)))+(SUM(($C$1=(C_A10a!$B$5:$B$1023))*('By region'!$M815=(C_A10a!$C$5:$C$1023))*('By region'!$N815=(C_A10a!$D$5:$D$1023))*(C_A10a!F$5:F$1023)))+(SUM(($D$1=(C_A10a!$B$5:$B$1023))*('By region'!$M815=(C_A10a!$C$5:$C$1023))*('By region'!$N815=(C_A10a!$D$5:$D$1023))*(C_A10a!F$5:F$1023)))</f>
        <v>0</v>
      </c>
      <c r="E815" s="219">
        <f t="array" ref="E815">(SUM(($B$1=(C_A10a!$B$5:$B$1023))*('By region'!$M815=(C_A10a!$C$5:$C$1023))*('By region'!$N815=(C_A10a!$D$5:$D$1023))*(C_A10a!G$5:G$1023)))+(SUM(($C$1=(C_A10a!$B$5:$B$1023))*('By region'!$M815=(C_A10a!$C$5:$C$1023))*('By region'!$N815=(C_A10a!$D$5:$D$1023))*(C_A10a!G$5:G$1023)))+(SUM(($D$1=(C_A10a!$B$5:$B$1023))*('By region'!$M815=(C_A10a!$C$5:$C$1023))*('By region'!$N815=(C_A10a!$D$5:$D$1023))*(C_A10a!G$5:G$1023)))</f>
        <v>0</v>
      </c>
      <c r="F815" s="219">
        <f t="array" ref="F815">(SUM(($B$1=(C_A10a!$B$5:$B$1023))*('By region'!$M815=(C_A10a!$C$5:$C$1023))*('By region'!$N815=(C_A10a!$D$5:$D$1023))*(C_A10a!H$5:H$1023)))+(SUM(($C$1=(C_A10a!$B$5:$B$1023))*('By region'!$M815=(C_A10a!$C$5:$C$1023))*('By region'!$N815=(C_A10a!$D$5:$D$1023))*(C_A10a!H$5:H$1023)))+(SUM(($D$1=(C_A10a!$B$5:$B$1023))*('By region'!$M815=(C_A10a!$C$5:$C$1023))*('By region'!$N815=(C_A10a!$D$5:$D$1023))*(C_A10a!H$5:H$1023)))</f>
        <v>0</v>
      </c>
      <c r="G815" s="219">
        <f t="array" ref="G815">(SUM(($B$1=(C_A10a!$B$5:$B$1023))*('By region'!$M815=(C_A10a!$C$5:$C$1023))*('By region'!$N815=(C_A10a!$D$5:$D$1023))*(C_A10a!I$5:I$1023)))+(SUM(($C$1=(C_A10a!$B$5:$B$1023))*('By region'!$M815=(C_A10a!$C$5:$C$1023))*('By region'!$N815=(C_A10a!$D$5:$D$1023))*(C_A10a!I$5:I$1023)))+(SUM(($D$1=(C_A10a!$B$5:$B$1023))*('By region'!$M815=(C_A10a!$C$5:$C$1023))*('By region'!$N815=(C_A10a!$D$5:$D$1023))*(C_A10a!I$5:I$1023)))</f>
        <v>0</v>
      </c>
      <c r="H815" s="219">
        <f t="array" ref="H815">(SUM(($B$1=(C_A10a!$B$5:$B$1023))*('By region'!$M815=(C_A10a!$C$5:$C$1023))*('By region'!$N815=(C_A10a!$D$5:$D$1023))*(C_A10a!J$5:J$1023)))+(SUM(($C$1=(C_A10a!$B$5:$B$1023))*('By region'!$M815=(C_A10a!$C$5:$C$1023))*('By region'!$N815=(C_A10a!$D$5:$D$1023))*(C_A10a!J$5:J$1023)))+(SUM(($D$1=(C_A10a!$B$5:$B$1023))*('By region'!$M815=(C_A10a!$C$5:$C$1023))*('By region'!$N815=(C_A10a!$D$5:$D$1023))*(C_A10a!J$5:J$1023)))</f>
        <v>0</v>
      </c>
      <c r="I815" s="219">
        <f t="array" ref="I815">(SUM(($B$1=(C_A10a!$B$5:$B$1023))*('By region'!$M815=(C_A10a!$C$5:$C$1023))*('By region'!$N815=(C_A10a!$D$5:$D$1023))*(C_A10a!K$5:K$1023)))+(SUM(($C$1=(C_A10a!$B$5:$B$1023))*('By region'!$M815=(C_A10a!$C$5:$C$1023))*('By region'!$N815=(C_A10a!$D$5:$D$1023))*(C_A10a!K$5:K$1023)))+(SUM(($D$1=(C_A10a!$B$5:$B$1023))*('By region'!$M815=(C_A10a!$C$5:$C$1023))*('By region'!$N815=(C_A10a!$D$5:$D$1023))*(C_A10a!K$5:K$1023)))</f>
        <v>0</v>
      </c>
      <c r="J815" s="219">
        <f t="array" ref="J815">(SUM(($B$1=(C_A10a!$B$5:$B$1023))*('By region'!$M815=(C_A10a!$C$5:$C$1023))*('By region'!$N815=(C_A10a!$D$5:$D$1023))*(C_A10a!L$5:L$1023)))+(SUM(($C$1=(C_A10a!$B$5:$B$1023))*('By region'!$M815=(C_A10a!$C$5:$C$1023))*('By region'!$N815=(C_A10a!$D$5:$D$1023))*(C_A10a!L$5:L$1023)))+(SUM(($D$1=(C_A10a!$B$5:$B$1023))*('By region'!$M815=(C_A10a!$C$5:$C$1023))*('By region'!$N815=(C_A10a!$D$5:$D$1023))*(C_A10a!L$5:L$1023)))</f>
        <v>0</v>
      </c>
      <c r="K815" s="219">
        <f t="array" ref="K815">(SUM(($B$1=(C_A10a!$B$5:$B$1023))*('By region'!$M815=(C_A10a!$C$5:$C$1023))*('By region'!$N815=(C_A10a!$D$5:$D$1023))*(C_A10a!M$5:M$1023)))+(SUM(($C$1=(C_A10a!$B$5:$B$1023))*('By region'!$M815=(C_A10a!$C$5:$C$1023))*('By region'!$N815=(C_A10a!$D$5:$D$1023))*(C_A10a!M$5:M$1023)))+(SUM(($D$1=(C_A10a!$B$5:$B$1023))*('By region'!$M815=(C_A10a!$C$5:$C$1023))*('By region'!$N815=(C_A10a!$D$5:$D$1023))*(C_A10a!M$5:M$1023)))</f>
        <v>0</v>
      </c>
      <c r="M815" s="21" t="s">
        <v>300</v>
      </c>
      <c r="N815" s="297" t="s">
        <v>40</v>
      </c>
    </row>
    <row r="816" spans="1:15" x14ac:dyDescent="0.2">
      <c r="A816" s="401"/>
      <c r="B816" s="74" t="s">
        <v>313</v>
      </c>
      <c r="C816" s="216">
        <f t="array" ref="C816">(SUM(($B$1=(C_A10a!$B$5:$B$1023))*('By region'!$M816=(C_A10a!$C$5:$C$1023))*('By region'!$N816=(C_A10a!$D$5:$D$1023))*(C_A10a!E$5:E$1023)))+(SUM(($C$1=(C_A10a!$B$5:$B$1023))*('By region'!$M816=(C_A10a!$C$5:$C$1023))*('By region'!$N816=(C_A10a!$D$5:$D$1023))*(C_A10a!E$5:E$1023)))+(SUM(($D$1=(C_A10a!$B$5:$B$1023))*('By region'!$M816=(C_A10a!$C$5:$C$1023))*('By region'!$N816=(C_A10a!$D$5:$D$1023))*(C_A10a!E$5:E$1023)))</f>
        <v>9.3832886880000004</v>
      </c>
      <c r="D816" s="216">
        <f t="array" ref="D816">(SUM(($B$1=(C_A10a!$B$5:$B$1023))*('By region'!$M816=(C_A10a!$C$5:$C$1023))*('By region'!$N816=(C_A10a!$D$5:$D$1023))*(C_A10a!F$5:F$1023)))+(SUM(($C$1=(C_A10a!$B$5:$B$1023))*('By region'!$M816=(C_A10a!$C$5:$C$1023))*('By region'!$N816=(C_A10a!$D$5:$D$1023))*(C_A10a!F$5:F$1023)))+(SUM(($D$1=(C_A10a!$B$5:$B$1023))*('By region'!$M816=(C_A10a!$C$5:$C$1023))*('By region'!$N816=(C_A10a!$D$5:$D$1023))*(C_A10a!F$5:F$1023)))</f>
        <v>9.2131999053870004</v>
      </c>
      <c r="E816" s="216">
        <f t="array" ref="E816">(SUM(($B$1=(C_A10a!$B$5:$B$1023))*('By region'!$M816=(C_A10a!$C$5:$C$1023))*('By region'!$N816=(C_A10a!$D$5:$D$1023))*(C_A10a!G$5:G$1023)))+(SUM(($C$1=(C_A10a!$B$5:$B$1023))*('By region'!$M816=(C_A10a!$C$5:$C$1023))*('By region'!$N816=(C_A10a!$D$5:$D$1023))*(C_A10a!G$5:G$1023)))+(SUM(($D$1=(C_A10a!$B$5:$B$1023))*('By region'!$M816=(C_A10a!$C$5:$C$1023))*('By region'!$N816=(C_A10a!$D$5:$D$1023))*(C_A10a!G$5:G$1023)))</f>
        <v>9.3853248466680004</v>
      </c>
      <c r="F816" s="216">
        <f t="array" ref="F816">(SUM(($B$1=(C_A10a!$B$5:$B$1023))*('By region'!$M816=(C_A10a!$C$5:$C$1023))*('By region'!$N816=(C_A10a!$D$5:$D$1023))*(C_A10a!H$5:H$1023)))+(SUM(($C$1=(C_A10a!$B$5:$B$1023))*('By region'!$M816=(C_A10a!$C$5:$C$1023))*('By region'!$N816=(C_A10a!$D$5:$D$1023))*(C_A10a!H$5:H$1023)))+(SUM(($D$1=(C_A10a!$B$5:$B$1023))*('By region'!$M816=(C_A10a!$C$5:$C$1023))*('By region'!$N816=(C_A10a!$D$5:$D$1023))*(C_A10a!H$5:H$1023)))</f>
        <v>7.0104625510060004</v>
      </c>
      <c r="G816" s="216">
        <f t="array" ref="G816">(SUM(($B$1=(C_A10a!$B$5:$B$1023))*('By region'!$M816=(C_A10a!$C$5:$C$1023))*('By region'!$N816=(C_A10a!$D$5:$D$1023))*(C_A10a!I$5:I$1023)))+(SUM(($C$1=(C_A10a!$B$5:$B$1023))*('By region'!$M816=(C_A10a!$C$5:$C$1023))*('By region'!$N816=(C_A10a!$D$5:$D$1023))*(C_A10a!I$5:I$1023)))+(SUM(($D$1=(C_A10a!$B$5:$B$1023))*('By region'!$M816=(C_A10a!$C$5:$C$1023))*('By region'!$N816=(C_A10a!$D$5:$D$1023))*(C_A10a!I$5:I$1023)))</f>
        <v>8.3799682462390006</v>
      </c>
      <c r="H816" s="216">
        <f t="array" ref="H816">(SUM(($B$1=(C_A10a!$B$5:$B$1023))*('By region'!$M816=(C_A10a!$C$5:$C$1023))*('By region'!$N816=(C_A10a!$D$5:$D$1023))*(C_A10a!J$5:J$1023)))+(SUM(($C$1=(C_A10a!$B$5:$B$1023))*('By region'!$M816=(C_A10a!$C$5:$C$1023))*('By region'!$N816=(C_A10a!$D$5:$D$1023))*(C_A10a!J$5:J$1023)))+(SUM(($D$1=(C_A10a!$B$5:$B$1023))*('By region'!$M816=(C_A10a!$C$5:$C$1023))*('By region'!$N816=(C_A10a!$D$5:$D$1023))*(C_A10a!J$5:J$1023)))</f>
        <v>8.0405520366249998</v>
      </c>
      <c r="I816" s="216">
        <f t="array" ref="I816">(SUM(($B$1=(C_A10a!$B$5:$B$1023))*('By region'!$M816=(C_A10a!$C$5:$C$1023))*('By region'!$N816=(C_A10a!$D$5:$D$1023))*(C_A10a!K$5:K$1023)))+(SUM(($C$1=(C_A10a!$B$5:$B$1023))*('By region'!$M816=(C_A10a!$C$5:$C$1023))*('By region'!$N816=(C_A10a!$D$5:$D$1023))*(C_A10a!K$5:K$1023)))+(SUM(($D$1=(C_A10a!$B$5:$B$1023))*('By region'!$M816=(C_A10a!$C$5:$C$1023))*('By region'!$N816=(C_A10a!$D$5:$D$1023))*(C_A10a!K$5:K$1023)))</f>
        <v>5.732334862708</v>
      </c>
      <c r="J816" s="216">
        <f t="array" ref="J816">(SUM(($B$1=(C_A10a!$B$5:$B$1023))*('By region'!$M816=(C_A10a!$C$5:$C$1023))*('By region'!$N816=(C_A10a!$D$5:$D$1023))*(C_A10a!L$5:L$1023)))+(SUM(($C$1=(C_A10a!$B$5:$B$1023))*('By region'!$M816=(C_A10a!$C$5:$C$1023))*('By region'!$N816=(C_A10a!$D$5:$D$1023))*(C_A10a!L$5:L$1023)))+(SUM(($D$1=(C_A10a!$B$5:$B$1023))*('By region'!$M816=(C_A10a!$C$5:$C$1023))*('By region'!$N816=(C_A10a!$D$5:$D$1023))*(C_A10a!L$5:L$1023)))</f>
        <v>6.4486911931220003</v>
      </c>
      <c r="K816" s="216">
        <f t="array" ref="K816">(SUM(($B$1=(C_A10a!$B$5:$B$1023))*('By region'!$M816=(C_A10a!$C$5:$C$1023))*('By region'!$N816=(C_A10a!$D$5:$D$1023))*(C_A10a!M$5:M$1023)))+(SUM(($C$1=(C_A10a!$B$5:$B$1023))*('By region'!$M816=(C_A10a!$C$5:$C$1023))*('By region'!$N816=(C_A10a!$D$5:$D$1023))*(C_A10a!M$5:M$1023)))+(SUM(($D$1=(C_A10a!$B$5:$B$1023))*('By region'!$M816=(C_A10a!$C$5:$C$1023))*('By region'!$N816=(C_A10a!$D$5:$D$1023))*(C_A10a!M$5:M$1023)))</f>
        <v>5.4838536629170003</v>
      </c>
      <c r="M816" s="21" t="s">
        <v>300</v>
      </c>
      <c r="N816" s="297" t="s">
        <v>55</v>
      </c>
    </row>
    <row r="817" spans="1:22" x14ac:dyDescent="0.2">
      <c r="A817" s="401"/>
      <c r="B817" s="219" t="s">
        <v>314</v>
      </c>
      <c r="C817" s="219">
        <f t="array" ref="C817">(SUM(($B$1=(C_A10a!$B$5:$B$1023))*('By region'!$M817=(C_A10a!$C$5:$C$1023))*('By region'!$N817=(C_A10a!$D$5:$D$1023))*(C_A10a!E$5:E$1023)))+(SUM(($C$1=(C_A10a!$B$5:$B$1023))*('By region'!$M817=(C_A10a!$C$5:$C$1023))*('By region'!$N817=(C_A10a!$D$5:$D$1023))*(C_A10a!E$5:E$1023)))+(SUM(($D$1=(C_A10a!$B$5:$B$1023))*('By region'!$M817=(C_A10a!$C$5:$C$1023))*('By region'!$N817=(C_A10a!$D$5:$D$1023))*(C_A10a!E$5:E$1023)))</f>
        <v>34.192046484000002</v>
      </c>
      <c r="D817" s="219">
        <f t="array" ref="D817">(SUM(($B$1=(C_A10a!$B$5:$B$1023))*('By region'!$M817=(C_A10a!$C$5:$C$1023))*('By region'!$N817=(C_A10a!$D$5:$D$1023))*(C_A10a!F$5:F$1023)))+(SUM(($C$1=(C_A10a!$B$5:$B$1023))*('By region'!$M817=(C_A10a!$C$5:$C$1023))*('By region'!$N817=(C_A10a!$D$5:$D$1023))*(C_A10a!F$5:F$1023)))+(SUM(($D$1=(C_A10a!$B$5:$B$1023))*('By region'!$M817=(C_A10a!$C$5:$C$1023))*('By region'!$N817=(C_A10a!$D$5:$D$1023))*(C_A10a!F$5:F$1023)))</f>
        <v>51.152370928966</v>
      </c>
      <c r="E817" s="219">
        <f t="array" ref="E817">(SUM(($B$1=(C_A10a!$B$5:$B$1023))*('By region'!$M817=(C_A10a!$C$5:$C$1023))*('By region'!$N817=(C_A10a!$D$5:$D$1023))*(C_A10a!G$5:G$1023)))+(SUM(($C$1=(C_A10a!$B$5:$B$1023))*('By region'!$M817=(C_A10a!$C$5:$C$1023))*('By region'!$N817=(C_A10a!$D$5:$D$1023))*(C_A10a!G$5:G$1023)))+(SUM(($D$1=(C_A10a!$B$5:$B$1023))*('By region'!$M817=(C_A10a!$C$5:$C$1023))*('By region'!$N817=(C_A10a!$D$5:$D$1023))*(C_A10a!G$5:G$1023)))</f>
        <v>44.985104273689998</v>
      </c>
      <c r="F817" s="219">
        <f t="array" ref="F817">(SUM(($B$1=(C_A10a!$B$5:$B$1023))*('By region'!$M817=(C_A10a!$C$5:$C$1023))*('By region'!$N817=(C_A10a!$D$5:$D$1023))*(C_A10a!H$5:H$1023)))+(SUM(($C$1=(C_A10a!$B$5:$B$1023))*('By region'!$M817=(C_A10a!$C$5:$C$1023))*('By region'!$N817=(C_A10a!$D$5:$D$1023))*(C_A10a!H$5:H$1023)))+(SUM(($D$1=(C_A10a!$B$5:$B$1023))*('By region'!$M817=(C_A10a!$C$5:$C$1023))*('By region'!$N817=(C_A10a!$D$5:$D$1023))*(C_A10a!H$5:H$1023)))</f>
        <v>35.195044943947003</v>
      </c>
      <c r="G817" s="219">
        <f t="array" ref="G817">(SUM(($B$1=(C_A10a!$B$5:$B$1023))*('By region'!$M817=(C_A10a!$C$5:$C$1023))*('By region'!$N817=(C_A10a!$D$5:$D$1023))*(C_A10a!I$5:I$1023)))+(SUM(($C$1=(C_A10a!$B$5:$B$1023))*('By region'!$M817=(C_A10a!$C$5:$C$1023))*('By region'!$N817=(C_A10a!$D$5:$D$1023))*(C_A10a!I$5:I$1023)))+(SUM(($D$1=(C_A10a!$B$5:$B$1023))*('By region'!$M817=(C_A10a!$C$5:$C$1023))*('By region'!$N817=(C_A10a!$D$5:$D$1023))*(C_A10a!I$5:I$1023)))</f>
        <v>24.078474622464</v>
      </c>
      <c r="H817" s="219">
        <f t="array" ref="H817">(SUM(($B$1=(C_A10a!$B$5:$B$1023))*('By region'!$M817=(C_A10a!$C$5:$C$1023))*('By region'!$N817=(C_A10a!$D$5:$D$1023))*(C_A10a!J$5:J$1023)))+(SUM(($C$1=(C_A10a!$B$5:$B$1023))*('By region'!$M817=(C_A10a!$C$5:$C$1023))*('By region'!$N817=(C_A10a!$D$5:$D$1023))*(C_A10a!J$5:J$1023)))+(SUM(($D$1=(C_A10a!$B$5:$B$1023))*('By region'!$M817=(C_A10a!$C$5:$C$1023))*('By region'!$N817=(C_A10a!$D$5:$D$1023))*(C_A10a!J$5:J$1023)))</f>
        <v>19.199594046605998</v>
      </c>
      <c r="I817" s="219">
        <f t="array" ref="I817">(SUM(($B$1=(C_A10a!$B$5:$B$1023))*('By region'!$M817=(C_A10a!$C$5:$C$1023))*('By region'!$N817=(C_A10a!$D$5:$D$1023))*(C_A10a!K$5:K$1023)))+(SUM(($C$1=(C_A10a!$B$5:$B$1023))*('By region'!$M817=(C_A10a!$C$5:$C$1023))*('By region'!$N817=(C_A10a!$D$5:$D$1023))*(C_A10a!K$5:K$1023)))+(SUM(($D$1=(C_A10a!$B$5:$B$1023))*('By region'!$M817=(C_A10a!$C$5:$C$1023))*('By region'!$N817=(C_A10a!$D$5:$D$1023))*(C_A10a!K$5:K$1023)))</f>
        <v>19.128137978605999</v>
      </c>
      <c r="J817" s="219">
        <f t="array" ref="J817">(SUM(($B$1=(C_A10a!$B$5:$B$1023))*('By region'!$M817=(C_A10a!$C$5:$C$1023))*('By region'!$N817=(C_A10a!$D$5:$D$1023))*(C_A10a!L$5:L$1023)))+(SUM(($C$1=(C_A10a!$B$5:$B$1023))*('By region'!$M817=(C_A10a!$C$5:$C$1023))*('By region'!$N817=(C_A10a!$D$5:$D$1023))*(C_A10a!L$5:L$1023)))+(SUM(($D$1=(C_A10a!$B$5:$B$1023))*('By region'!$M817=(C_A10a!$C$5:$C$1023))*('By region'!$N817=(C_A10a!$D$5:$D$1023))*(C_A10a!L$5:L$1023)))</f>
        <v>14.809770198313</v>
      </c>
      <c r="K817" s="219">
        <f t="array" ref="K817">(SUM(($B$1=(C_A10a!$B$5:$B$1023))*('By region'!$M817=(C_A10a!$C$5:$C$1023))*('By region'!$N817=(C_A10a!$D$5:$D$1023))*(C_A10a!M$5:M$1023)))+(SUM(($C$1=(C_A10a!$B$5:$B$1023))*('By region'!$M817=(C_A10a!$C$5:$C$1023))*('By region'!$N817=(C_A10a!$D$5:$D$1023))*(C_A10a!M$5:M$1023)))+(SUM(($D$1=(C_A10a!$B$5:$B$1023))*('By region'!$M817=(C_A10a!$C$5:$C$1023))*('By region'!$N817=(C_A10a!$D$5:$D$1023))*(C_A10a!M$5:M$1023)))</f>
        <v>13.389063772071999</v>
      </c>
      <c r="M817" s="21" t="s">
        <v>300</v>
      </c>
      <c r="N817" s="297" t="s">
        <v>41</v>
      </c>
    </row>
    <row r="818" spans="1:22" x14ac:dyDescent="0.2">
      <c r="A818" s="401"/>
      <c r="B818" s="74" t="s">
        <v>315</v>
      </c>
      <c r="C818" s="147">
        <f t="array" ref="C818">(SUM(($B$1=(C_A10a!$B$5:$B$1023))*('By region'!$M818=(C_A10a!$C$5:$C$1023))*('By region'!$N818=(C_A10a!$D$5:$D$1023))*(C_A10a!E$5:E$1023)))+(SUM(($C$1=(C_A10a!$B$5:$B$1023))*('By region'!$M818=(C_A10a!$C$5:$C$1023))*('By region'!$N818=(C_A10a!$D$5:$D$1023))*(C_A10a!E$5:E$1023)))+(SUM(($D$1=(C_A10a!$B$5:$B$1023))*('By region'!$M818=(C_A10a!$C$5:$C$1023))*('By region'!$N818=(C_A10a!$D$5:$D$1023))*(C_A10a!E$5:E$1023)))</f>
        <v>3.0144960000000002E-3</v>
      </c>
      <c r="D818" s="147">
        <f t="array" ref="D818">(SUM(($B$1=(C_A10a!$B$5:$B$1023))*('By region'!$M818=(C_A10a!$C$5:$C$1023))*('By region'!$N818=(C_A10a!$D$5:$D$1023))*(C_A10a!F$5:F$1023)))+(SUM(($C$1=(C_A10a!$B$5:$B$1023))*('By region'!$M818=(C_A10a!$C$5:$C$1023))*('By region'!$N818=(C_A10a!$D$5:$D$1023))*(C_A10a!F$5:F$1023)))+(SUM(($D$1=(C_A10a!$B$5:$B$1023))*('By region'!$M818=(C_A10a!$C$5:$C$1023))*('By region'!$N818=(C_A10a!$D$5:$D$1023))*(C_A10a!F$5:F$1023)))</f>
        <v>2.9607264747089999</v>
      </c>
      <c r="E818" s="147">
        <f t="array" ref="E818">(SUM(($B$1=(C_A10a!$B$5:$B$1023))*('By region'!$M818=(C_A10a!$C$5:$C$1023))*('By region'!$N818=(C_A10a!$D$5:$D$1023))*(C_A10a!G$5:G$1023)))+(SUM(($C$1=(C_A10a!$B$5:$B$1023))*('By region'!$M818=(C_A10a!$C$5:$C$1023))*('By region'!$N818=(C_A10a!$D$5:$D$1023))*(C_A10a!G$5:G$1023)))+(SUM(($D$1=(C_A10a!$B$5:$B$1023))*('By region'!$M818=(C_A10a!$C$5:$C$1023))*('By region'!$N818=(C_A10a!$D$5:$D$1023))*(C_A10a!G$5:G$1023)))</f>
        <v>3.5780492391040002</v>
      </c>
      <c r="F818" s="147">
        <f t="array" ref="F818">(SUM(($B$1=(C_A10a!$B$5:$B$1023))*('By region'!$M818=(C_A10a!$C$5:$C$1023))*('By region'!$N818=(C_A10a!$D$5:$D$1023))*(C_A10a!H$5:H$1023)))+(SUM(($C$1=(C_A10a!$B$5:$B$1023))*('By region'!$M818=(C_A10a!$C$5:$C$1023))*('By region'!$N818=(C_A10a!$D$5:$D$1023))*(C_A10a!H$5:H$1023)))+(SUM(($D$1=(C_A10a!$B$5:$B$1023))*('By region'!$M818=(C_A10a!$C$5:$C$1023))*('By region'!$N818=(C_A10a!$D$5:$D$1023))*(C_A10a!H$5:H$1023)))</f>
        <v>0.61883001239500002</v>
      </c>
      <c r="G818" s="147">
        <f t="array" ref="G818">(SUM(($B$1=(C_A10a!$B$5:$B$1023))*('By region'!$M818=(C_A10a!$C$5:$C$1023))*('By region'!$N818=(C_A10a!$D$5:$D$1023))*(C_A10a!I$5:I$1023)))+(SUM(($C$1=(C_A10a!$B$5:$B$1023))*('By region'!$M818=(C_A10a!$C$5:$C$1023))*('By region'!$N818=(C_A10a!$D$5:$D$1023))*(C_A10a!I$5:I$1023)))+(SUM(($D$1=(C_A10a!$B$5:$B$1023))*('By region'!$M818=(C_A10a!$C$5:$C$1023))*('By region'!$N818=(C_A10a!$D$5:$D$1023))*(C_A10a!I$5:I$1023)))</f>
        <v>5.5265615946700004</v>
      </c>
      <c r="H818" s="147">
        <f t="array" ref="H818">(SUM(($B$1=(C_A10a!$B$5:$B$1023))*('By region'!$M818=(C_A10a!$C$5:$C$1023))*('By region'!$N818=(C_A10a!$D$5:$D$1023))*(C_A10a!J$5:J$1023)))+(SUM(($C$1=(C_A10a!$B$5:$B$1023))*('By region'!$M818=(C_A10a!$C$5:$C$1023))*('By region'!$N818=(C_A10a!$D$5:$D$1023))*(C_A10a!J$5:J$1023)))+(SUM(($D$1=(C_A10a!$B$5:$B$1023))*('By region'!$M818=(C_A10a!$C$5:$C$1023))*('By region'!$N818=(C_A10a!$D$5:$D$1023))*(C_A10a!J$5:J$1023)))</f>
        <v>5.9188511946649998</v>
      </c>
      <c r="I818" s="147">
        <f t="array" ref="I818">(SUM(($B$1=(C_A10a!$B$5:$B$1023))*('By region'!$M818=(C_A10a!$C$5:$C$1023))*('By region'!$N818=(C_A10a!$D$5:$D$1023))*(C_A10a!K$5:K$1023)))+(SUM(($C$1=(C_A10a!$B$5:$B$1023))*('By region'!$M818=(C_A10a!$C$5:$C$1023))*('By region'!$N818=(C_A10a!$D$5:$D$1023))*(C_A10a!K$5:K$1023)))+(SUM(($D$1=(C_A10a!$B$5:$B$1023))*('By region'!$M818=(C_A10a!$C$5:$C$1023))*('By region'!$N818=(C_A10a!$D$5:$D$1023))*(C_A10a!K$5:K$1023)))</f>
        <v>2.8633332039970001</v>
      </c>
      <c r="J818" s="147">
        <f t="array" ref="J818">(SUM(($B$1=(C_A10a!$B$5:$B$1023))*('By region'!$M818=(C_A10a!$C$5:$C$1023))*('By region'!$N818=(C_A10a!$D$5:$D$1023))*(C_A10a!L$5:L$1023)))+(SUM(($C$1=(C_A10a!$B$5:$B$1023))*('By region'!$M818=(C_A10a!$C$5:$C$1023))*('By region'!$N818=(C_A10a!$D$5:$D$1023))*(C_A10a!L$5:L$1023)))+(SUM(($D$1=(C_A10a!$B$5:$B$1023))*('By region'!$M818=(C_A10a!$C$5:$C$1023))*('By region'!$N818=(C_A10a!$D$5:$D$1023))*(C_A10a!L$5:L$1023)))</f>
        <v>2.3423092035609998</v>
      </c>
      <c r="K818" s="147">
        <f t="array" ref="K818">(SUM(($B$1=(C_A10a!$B$5:$B$1023))*('By region'!$M818=(C_A10a!$C$5:$C$1023))*('By region'!$N818=(C_A10a!$D$5:$D$1023))*(C_A10a!M$5:M$1023)))+(SUM(($C$1=(C_A10a!$B$5:$B$1023))*('By region'!$M818=(C_A10a!$C$5:$C$1023))*('By region'!$N818=(C_A10a!$D$5:$D$1023))*(C_A10a!M$5:M$1023)))+(SUM(($D$1=(C_A10a!$B$5:$B$1023))*('By region'!$M818=(C_A10a!$C$5:$C$1023))*('By region'!$N818=(C_A10a!$D$5:$D$1023))*(C_A10a!M$5:M$1023)))</f>
        <v>1.5638779687790001</v>
      </c>
      <c r="M818" s="21" t="s">
        <v>300</v>
      </c>
      <c r="N818" s="297" t="s">
        <v>56</v>
      </c>
    </row>
    <row r="819" spans="1:22" x14ac:dyDescent="0.2">
      <c r="A819" s="401"/>
      <c r="B819" s="219" t="s">
        <v>316</v>
      </c>
      <c r="C819" s="219">
        <f t="array" ref="C819">(SUM(($B$1=(C_A10a!$B$5:$B$1023))*('By region'!$M819=(C_A10a!$C$5:$C$1023))*('By region'!$N819=(C_A10a!$D$5:$D$1023))*(C_A10a!E$5:E$1023)))+(SUM(($C$1=(C_A10a!$B$5:$B$1023))*('By region'!$M819=(C_A10a!$C$5:$C$1023))*('By region'!$N819=(C_A10a!$D$5:$D$1023))*(C_A10a!E$5:E$1023)))+(SUM(($D$1=(C_A10a!$B$5:$B$1023))*('By region'!$M819=(C_A10a!$C$5:$C$1023))*('By region'!$N819=(C_A10a!$D$5:$D$1023))*(C_A10a!E$5:E$1023)))</f>
        <v>0</v>
      </c>
      <c r="D819" s="219">
        <f t="array" ref="D819">(SUM(($B$1=(C_A10a!$B$5:$B$1023))*('By region'!$M819=(C_A10a!$C$5:$C$1023))*('By region'!$N819=(C_A10a!$D$5:$D$1023))*(C_A10a!F$5:F$1023)))+(SUM(($C$1=(C_A10a!$B$5:$B$1023))*('By region'!$M819=(C_A10a!$C$5:$C$1023))*('By region'!$N819=(C_A10a!$D$5:$D$1023))*(C_A10a!F$5:F$1023)))+(SUM(($D$1=(C_A10a!$B$5:$B$1023))*('By region'!$M819=(C_A10a!$C$5:$C$1023))*('By region'!$N819=(C_A10a!$D$5:$D$1023))*(C_A10a!F$5:F$1023)))</f>
        <v>0</v>
      </c>
      <c r="E819" s="219">
        <f t="array" ref="E819">(SUM(($B$1=(C_A10a!$B$5:$B$1023))*('By region'!$M819=(C_A10a!$C$5:$C$1023))*('By region'!$N819=(C_A10a!$D$5:$D$1023))*(C_A10a!G$5:G$1023)))+(SUM(($C$1=(C_A10a!$B$5:$B$1023))*('By region'!$M819=(C_A10a!$C$5:$C$1023))*('By region'!$N819=(C_A10a!$D$5:$D$1023))*(C_A10a!G$5:G$1023)))+(SUM(($D$1=(C_A10a!$B$5:$B$1023))*('By region'!$M819=(C_A10a!$C$5:$C$1023))*('By region'!$N819=(C_A10a!$D$5:$D$1023))*(C_A10a!G$5:G$1023)))</f>
        <v>0</v>
      </c>
      <c r="F819" s="219">
        <f t="array" ref="F819">(SUM(($B$1=(C_A10a!$B$5:$B$1023))*('By region'!$M819=(C_A10a!$C$5:$C$1023))*('By region'!$N819=(C_A10a!$D$5:$D$1023))*(C_A10a!H$5:H$1023)))+(SUM(($C$1=(C_A10a!$B$5:$B$1023))*('By region'!$M819=(C_A10a!$C$5:$C$1023))*('By region'!$N819=(C_A10a!$D$5:$D$1023))*(C_A10a!H$5:H$1023)))+(SUM(($D$1=(C_A10a!$B$5:$B$1023))*('By region'!$M819=(C_A10a!$C$5:$C$1023))*('By region'!$N819=(C_A10a!$D$5:$D$1023))*(C_A10a!H$5:H$1023)))</f>
        <v>0</v>
      </c>
      <c r="G819" s="219">
        <f t="array" ref="G819">(SUM(($B$1=(C_A10a!$B$5:$B$1023))*('By region'!$M819=(C_A10a!$C$5:$C$1023))*('By region'!$N819=(C_A10a!$D$5:$D$1023))*(C_A10a!I$5:I$1023)))+(SUM(($C$1=(C_A10a!$B$5:$B$1023))*('By region'!$M819=(C_A10a!$C$5:$C$1023))*('By region'!$N819=(C_A10a!$D$5:$D$1023))*(C_A10a!I$5:I$1023)))+(SUM(($D$1=(C_A10a!$B$5:$B$1023))*('By region'!$M819=(C_A10a!$C$5:$C$1023))*('By region'!$N819=(C_A10a!$D$5:$D$1023))*(C_A10a!I$5:I$1023)))</f>
        <v>0</v>
      </c>
      <c r="H819" s="219">
        <f t="array" ref="H819">(SUM(($B$1=(C_A10a!$B$5:$B$1023))*('By region'!$M819=(C_A10a!$C$5:$C$1023))*('By region'!$N819=(C_A10a!$D$5:$D$1023))*(C_A10a!J$5:J$1023)))+(SUM(($C$1=(C_A10a!$B$5:$B$1023))*('By region'!$M819=(C_A10a!$C$5:$C$1023))*('By region'!$N819=(C_A10a!$D$5:$D$1023))*(C_A10a!J$5:J$1023)))+(SUM(($D$1=(C_A10a!$B$5:$B$1023))*('By region'!$M819=(C_A10a!$C$5:$C$1023))*('By region'!$N819=(C_A10a!$D$5:$D$1023))*(C_A10a!J$5:J$1023)))</f>
        <v>0</v>
      </c>
      <c r="I819" s="219">
        <f t="array" ref="I819">(SUM(($B$1=(C_A10a!$B$5:$B$1023))*('By region'!$M819=(C_A10a!$C$5:$C$1023))*('By region'!$N819=(C_A10a!$D$5:$D$1023))*(C_A10a!K$5:K$1023)))+(SUM(($C$1=(C_A10a!$B$5:$B$1023))*('By region'!$M819=(C_A10a!$C$5:$C$1023))*('By region'!$N819=(C_A10a!$D$5:$D$1023))*(C_A10a!K$5:K$1023)))+(SUM(($D$1=(C_A10a!$B$5:$B$1023))*('By region'!$M819=(C_A10a!$C$5:$C$1023))*('By region'!$N819=(C_A10a!$D$5:$D$1023))*(C_A10a!K$5:K$1023)))</f>
        <v>0</v>
      </c>
      <c r="J819" s="219">
        <f t="array" ref="J819">(SUM(($B$1=(C_A10a!$B$5:$B$1023))*('By region'!$M819=(C_A10a!$C$5:$C$1023))*('By region'!$N819=(C_A10a!$D$5:$D$1023))*(C_A10a!L$5:L$1023)))+(SUM(($C$1=(C_A10a!$B$5:$B$1023))*('By region'!$M819=(C_A10a!$C$5:$C$1023))*('By region'!$N819=(C_A10a!$D$5:$D$1023))*(C_A10a!L$5:L$1023)))+(SUM(($D$1=(C_A10a!$B$5:$B$1023))*('By region'!$M819=(C_A10a!$C$5:$C$1023))*('By region'!$N819=(C_A10a!$D$5:$D$1023))*(C_A10a!L$5:L$1023)))</f>
        <v>0</v>
      </c>
      <c r="K819" s="219">
        <f t="array" ref="K819">(SUM(($B$1=(C_A10a!$B$5:$B$1023))*('By region'!$M819=(C_A10a!$C$5:$C$1023))*('By region'!$N819=(C_A10a!$D$5:$D$1023))*(C_A10a!M$5:M$1023)))+(SUM(($C$1=(C_A10a!$B$5:$B$1023))*('By region'!$M819=(C_A10a!$C$5:$C$1023))*('By region'!$N819=(C_A10a!$D$5:$D$1023))*(C_A10a!M$5:M$1023)))+(SUM(($D$1=(C_A10a!$B$5:$B$1023))*('By region'!$M819=(C_A10a!$C$5:$C$1023))*('By region'!$N819=(C_A10a!$D$5:$D$1023))*(C_A10a!M$5:M$1023)))</f>
        <v>0</v>
      </c>
      <c r="M819" s="21" t="s">
        <v>300</v>
      </c>
      <c r="N819" s="297" t="s">
        <v>57</v>
      </c>
    </row>
    <row r="820" spans="1:22" x14ac:dyDescent="0.2">
      <c r="A820" s="401"/>
      <c r="B820" s="74" t="s">
        <v>317</v>
      </c>
      <c r="C820" s="147">
        <f t="array" ref="C820">(SUM(($B$1=(C_A10a!$B$5:$B$1023))*('By region'!$M820=(C_A10a!$C$5:$C$1023))*('By region'!$N820=(C_A10a!$D$5:$D$1023))*(C_A10a!E$5:E$1023)))+(SUM(($C$1=(C_A10a!$B$5:$B$1023))*('By region'!$M820=(C_A10a!$C$5:$C$1023))*('By region'!$N820=(C_A10a!$D$5:$D$1023))*(C_A10a!E$5:E$1023)))+(SUM(($D$1=(C_A10a!$B$5:$B$1023))*('By region'!$M820=(C_A10a!$C$5:$C$1023))*('By region'!$N820=(C_A10a!$D$5:$D$1023))*(C_A10a!E$5:E$1023)))</f>
        <v>0</v>
      </c>
      <c r="D820" s="147">
        <f t="array" ref="D820">(SUM(($B$1=(C_A10a!$B$5:$B$1023))*('By region'!$M820=(C_A10a!$C$5:$C$1023))*('By region'!$N820=(C_A10a!$D$5:$D$1023))*(C_A10a!F$5:F$1023)))+(SUM(($C$1=(C_A10a!$B$5:$B$1023))*('By region'!$M820=(C_A10a!$C$5:$C$1023))*('By region'!$N820=(C_A10a!$D$5:$D$1023))*(C_A10a!F$5:F$1023)))+(SUM(($D$1=(C_A10a!$B$5:$B$1023))*('By region'!$M820=(C_A10a!$C$5:$C$1023))*('By region'!$N820=(C_A10a!$D$5:$D$1023))*(C_A10a!F$5:F$1023)))</f>
        <v>0</v>
      </c>
      <c r="E820" s="147">
        <f t="array" ref="E820">(SUM(($B$1=(C_A10a!$B$5:$B$1023))*('By region'!$M820=(C_A10a!$C$5:$C$1023))*('By region'!$N820=(C_A10a!$D$5:$D$1023))*(C_A10a!G$5:G$1023)))+(SUM(($C$1=(C_A10a!$B$5:$B$1023))*('By region'!$M820=(C_A10a!$C$5:$C$1023))*('By region'!$N820=(C_A10a!$D$5:$D$1023))*(C_A10a!G$5:G$1023)))+(SUM(($D$1=(C_A10a!$B$5:$B$1023))*('By region'!$M820=(C_A10a!$C$5:$C$1023))*('By region'!$N820=(C_A10a!$D$5:$D$1023))*(C_A10a!G$5:G$1023)))</f>
        <v>0</v>
      </c>
      <c r="F820" s="147">
        <f t="array" ref="F820">(SUM(($B$1=(C_A10a!$B$5:$B$1023))*('By region'!$M820=(C_A10a!$C$5:$C$1023))*('By region'!$N820=(C_A10a!$D$5:$D$1023))*(C_A10a!H$5:H$1023)))+(SUM(($C$1=(C_A10a!$B$5:$B$1023))*('By region'!$M820=(C_A10a!$C$5:$C$1023))*('By region'!$N820=(C_A10a!$D$5:$D$1023))*(C_A10a!H$5:H$1023)))+(SUM(($D$1=(C_A10a!$B$5:$B$1023))*('By region'!$M820=(C_A10a!$C$5:$C$1023))*('By region'!$N820=(C_A10a!$D$5:$D$1023))*(C_A10a!H$5:H$1023)))</f>
        <v>0</v>
      </c>
      <c r="G820" s="147">
        <f t="array" ref="G820">(SUM(($B$1=(C_A10a!$B$5:$B$1023))*('By region'!$M820=(C_A10a!$C$5:$C$1023))*('By region'!$N820=(C_A10a!$D$5:$D$1023))*(C_A10a!I$5:I$1023)))+(SUM(($C$1=(C_A10a!$B$5:$B$1023))*('By region'!$M820=(C_A10a!$C$5:$C$1023))*('By region'!$N820=(C_A10a!$D$5:$D$1023))*(C_A10a!I$5:I$1023)))+(SUM(($D$1=(C_A10a!$B$5:$B$1023))*('By region'!$M820=(C_A10a!$C$5:$C$1023))*('By region'!$N820=(C_A10a!$D$5:$D$1023))*(C_A10a!I$5:I$1023)))</f>
        <v>0</v>
      </c>
      <c r="H820" s="147">
        <f t="array" ref="H820">(SUM(($B$1=(C_A10a!$B$5:$B$1023))*('By region'!$M820=(C_A10a!$C$5:$C$1023))*('By region'!$N820=(C_A10a!$D$5:$D$1023))*(C_A10a!J$5:J$1023)))+(SUM(($C$1=(C_A10a!$B$5:$B$1023))*('By region'!$M820=(C_A10a!$C$5:$C$1023))*('By region'!$N820=(C_A10a!$D$5:$D$1023))*(C_A10a!J$5:J$1023)))+(SUM(($D$1=(C_A10a!$B$5:$B$1023))*('By region'!$M820=(C_A10a!$C$5:$C$1023))*('By region'!$N820=(C_A10a!$D$5:$D$1023))*(C_A10a!J$5:J$1023)))</f>
        <v>0</v>
      </c>
      <c r="I820" s="147">
        <f t="array" ref="I820">(SUM(($B$1=(C_A10a!$B$5:$B$1023))*('By region'!$M820=(C_A10a!$C$5:$C$1023))*('By region'!$N820=(C_A10a!$D$5:$D$1023))*(C_A10a!K$5:K$1023)))+(SUM(($C$1=(C_A10a!$B$5:$B$1023))*('By region'!$M820=(C_A10a!$C$5:$C$1023))*('By region'!$N820=(C_A10a!$D$5:$D$1023))*(C_A10a!K$5:K$1023)))+(SUM(($D$1=(C_A10a!$B$5:$B$1023))*('By region'!$M820=(C_A10a!$C$5:$C$1023))*('By region'!$N820=(C_A10a!$D$5:$D$1023))*(C_A10a!K$5:K$1023)))</f>
        <v>0</v>
      </c>
      <c r="J820" s="147">
        <f t="array" ref="J820">(SUM(($B$1=(C_A10a!$B$5:$B$1023))*('By region'!$M820=(C_A10a!$C$5:$C$1023))*('By region'!$N820=(C_A10a!$D$5:$D$1023))*(C_A10a!L$5:L$1023)))+(SUM(($C$1=(C_A10a!$B$5:$B$1023))*('By region'!$M820=(C_A10a!$C$5:$C$1023))*('By region'!$N820=(C_A10a!$D$5:$D$1023))*(C_A10a!L$5:L$1023)))+(SUM(($D$1=(C_A10a!$B$5:$B$1023))*('By region'!$M820=(C_A10a!$C$5:$C$1023))*('By region'!$N820=(C_A10a!$D$5:$D$1023))*(C_A10a!L$5:L$1023)))</f>
        <v>0</v>
      </c>
      <c r="K820" s="147">
        <f t="array" ref="K820">(SUM(($B$1=(C_A10a!$B$5:$B$1023))*('By region'!$M820=(C_A10a!$C$5:$C$1023))*('By region'!$N820=(C_A10a!$D$5:$D$1023))*(C_A10a!M$5:M$1023)))+(SUM(($C$1=(C_A10a!$B$5:$B$1023))*('By region'!$M820=(C_A10a!$C$5:$C$1023))*('By region'!$N820=(C_A10a!$D$5:$D$1023))*(C_A10a!M$5:M$1023)))+(SUM(($D$1=(C_A10a!$B$5:$B$1023))*('By region'!$M820=(C_A10a!$C$5:$C$1023))*('By region'!$N820=(C_A10a!$D$5:$D$1023))*(C_A10a!M$5:M$1023)))</f>
        <v>0</v>
      </c>
      <c r="M820" s="21" t="s">
        <v>300</v>
      </c>
      <c r="N820" s="297" t="s">
        <v>42</v>
      </c>
    </row>
    <row r="821" spans="1:22" x14ac:dyDescent="0.2">
      <c r="A821" s="401"/>
      <c r="B821" s="73" t="s">
        <v>10</v>
      </c>
      <c r="C821" s="212">
        <f>SUM(C814:C820)</f>
        <v>64.169869428000013</v>
      </c>
      <c r="D821" s="212">
        <f t="shared" ref="D821:K821" si="87">SUM(D814:D820)</f>
        <v>63.326297309061999</v>
      </c>
      <c r="E821" s="212">
        <f t="shared" si="87"/>
        <v>58.511316820517997</v>
      </c>
      <c r="F821" s="212">
        <f t="shared" si="87"/>
        <v>47.143868696244006</v>
      </c>
      <c r="G821" s="212">
        <f t="shared" si="87"/>
        <v>39.849260061269</v>
      </c>
      <c r="H821" s="212">
        <f t="shared" si="87"/>
        <v>34.974506246559002</v>
      </c>
      <c r="I821" s="212">
        <f t="shared" si="87"/>
        <v>29.418404166392001</v>
      </c>
      <c r="J821" s="212">
        <f t="shared" si="87"/>
        <v>25.190722280060001</v>
      </c>
      <c r="K821" s="212">
        <f t="shared" si="87"/>
        <v>21.935414651668999</v>
      </c>
      <c r="N821" s="295"/>
    </row>
    <row r="822" spans="1:22" x14ac:dyDescent="0.2">
      <c r="A822" s="401" t="s">
        <v>301</v>
      </c>
      <c r="B822" s="219" t="s">
        <v>311</v>
      </c>
      <c r="C822" s="219">
        <f t="array" ref="C822">(SUM(($B$1=(C_A10a!$B$5:$B$1023))*('By region'!$M822=(C_A10a!$C$5:$C$1023))*('By region'!$N822=(C_A10a!$D$5:$D$1023))*(C_A10a!E$5:E$1023)))+(SUM(($C$1=(C_A10a!$B$5:$B$1023))*('By region'!$M822=(C_A10a!$C$5:$C$1023))*('By region'!$N822=(C_A10a!$D$5:$D$1023))*(C_A10a!E$5:E$1023)))+(SUM(($D$1=(C_A10a!$B$5:$B$1023))*('By region'!$M822=(C_A10a!$C$5:$C$1023))*('By region'!$N822=(C_A10a!$D$5:$D$1023))*(C_A10a!E$5:E$1023)))</f>
        <v>9.9163939320000001</v>
      </c>
      <c r="D822" s="219">
        <f t="array" ref="D822">(SUM(($B$1=(C_A10a!$B$5:$B$1023))*('By region'!$M822=(C_A10a!$C$5:$C$1023))*('By region'!$N822=(C_A10a!$D$5:$D$1023))*(C_A10a!F$5:F$1023)))+(SUM(($C$1=(C_A10a!$B$5:$B$1023))*('By region'!$M822=(C_A10a!$C$5:$C$1023))*('By region'!$N822=(C_A10a!$D$5:$D$1023))*(C_A10a!F$5:F$1023)))+(SUM(($D$1=(C_A10a!$B$5:$B$1023))*('By region'!$M822=(C_A10a!$C$5:$C$1023))*('By region'!$N822=(C_A10a!$D$5:$D$1023))*(C_A10a!F$5:F$1023)))</f>
        <v>0</v>
      </c>
      <c r="E822" s="219">
        <f t="array" ref="E822">(SUM(($B$1=(C_A10a!$B$5:$B$1023))*('By region'!$M822=(C_A10a!$C$5:$C$1023))*('By region'!$N822=(C_A10a!$D$5:$D$1023))*(C_A10a!G$5:G$1023)))+(SUM(($C$1=(C_A10a!$B$5:$B$1023))*('By region'!$M822=(C_A10a!$C$5:$C$1023))*('By region'!$N822=(C_A10a!$D$5:$D$1023))*(C_A10a!G$5:G$1023)))+(SUM(($D$1=(C_A10a!$B$5:$B$1023))*('By region'!$M822=(C_A10a!$C$5:$C$1023))*('By region'!$N822=(C_A10a!$D$5:$D$1023))*(C_A10a!G$5:G$1023)))</f>
        <v>5.1215310945050003</v>
      </c>
      <c r="F822" s="219">
        <f t="array" ref="F822">(SUM(($B$1=(C_A10a!$B$5:$B$1023))*('By region'!$M822=(C_A10a!$C$5:$C$1023))*('By region'!$N822=(C_A10a!$D$5:$D$1023))*(C_A10a!H$5:H$1023)))+(SUM(($C$1=(C_A10a!$B$5:$B$1023))*('By region'!$M822=(C_A10a!$C$5:$C$1023))*('By region'!$N822=(C_A10a!$D$5:$D$1023))*(C_A10a!H$5:H$1023)))+(SUM(($D$1=(C_A10a!$B$5:$B$1023))*('By region'!$M822=(C_A10a!$C$5:$C$1023))*('By region'!$N822=(C_A10a!$D$5:$D$1023))*(C_A10a!H$5:H$1023)))</f>
        <v>21.912182319593999</v>
      </c>
      <c r="G822" s="219">
        <f t="array" ref="G822">(SUM(($B$1=(C_A10a!$B$5:$B$1023))*('By region'!$M822=(C_A10a!$C$5:$C$1023))*('By region'!$N822=(C_A10a!$D$5:$D$1023))*(C_A10a!I$5:I$1023)))+(SUM(($C$1=(C_A10a!$B$5:$B$1023))*('By region'!$M822=(C_A10a!$C$5:$C$1023))*('By region'!$N822=(C_A10a!$D$5:$D$1023))*(C_A10a!I$5:I$1023)))+(SUM(($D$1=(C_A10a!$B$5:$B$1023))*('By region'!$M822=(C_A10a!$C$5:$C$1023))*('By region'!$N822=(C_A10a!$D$5:$D$1023))*(C_A10a!I$5:I$1023)))</f>
        <v>19.371404462064</v>
      </c>
      <c r="H822" s="219">
        <f t="array" ref="H822">(SUM(($B$1=(C_A10a!$B$5:$B$1023))*('By region'!$M822=(C_A10a!$C$5:$C$1023))*('By region'!$N822=(C_A10a!$D$5:$D$1023))*(C_A10a!J$5:J$1023)))+(SUM(($C$1=(C_A10a!$B$5:$B$1023))*('By region'!$M822=(C_A10a!$C$5:$C$1023))*('By region'!$N822=(C_A10a!$D$5:$D$1023))*(C_A10a!J$5:J$1023)))+(SUM(($D$1=(C_A10a!$B$5:$B$1023))*('By region'!$M822=(C_A10a!$C$5:$C$1023))*('By region'!$N822=(C_A10a!$D$5:$D$1023))*(C_A10a!J$5:J$1023)))</f>
        <v>19.513965068728002</v>
      </c>
      <c r="I822" s="219">
        <f t="array" ref="I822">(SUM(($B$1=(C_A10a!$B$5:$B$1023))*('By region'!$M822=(C_A10a!$C$5:$C$1023))*('By region'!$N822=(C_A10a!$D$5:$D$1023))*(C_A10a!K$5:K$1023)))+(SUM(($C$1=(C_A10a!$B$5:$B$1023))*('By region'!$M822=(C_A10a!$C$5:$C$1023))*('By region'!$N822=(C_A10a!$D$5:$D$1023))*(C_A10a!K$5:K$1023)))+(SUM(($D$1=(C_A10a!$B$5:$B$1023))*('By region'!$M822=(C_A10a!$C$5:$C$1023))*('By region'!$N822=(C_A10a!$D$5:$D$1023))*(C_A10a!K$5:K$1023)))</f>
        <v>19.754993737686998</v>
      </c>
      <c r="J822" s="219">
        <f t="array" ref="J822">(SUM(($B$1=(C_A10a!$B$5:$B$1023))*('By region'!$M822=(C_A10a!$C$5:$C$1023))*('By region'!$N822=(C_A10a!$D$5:$D$1023))*(C_A10a!L$5:L$1023)))+(SUM(($C$1=(C_A10a!$B$5:$B$1023))*('By region'!$M822=(C_A10a!$C$5:$C$1023))*('By region'!$N822=(C_A10a!$D$5:$D$1023))*(C_A10a!L$5:L$1023)))+(SUM(($D$1=(C_A10a!$B$5:$B$1023))*('By region'!$M822=(C_A10a!$C$5:$C$1023))*('By region'!$N822=(C_A10a!$D$5:$D$1023))*(C_A10a!L$5:L$1023)))</f>
        <v>20.107383780688</v>
      </c>
      <c r="K822" s="219">
        <f t="array" ref="K822">(SUM(($B$1=(C_A10a!$B$5:$B$1023))*('By region'!$M822=(C_A10a!$C$5:$C$1023))*('By region'!$N822=(C_A10a!$D$5:$D$1023))*(C_A10a!M$5:M$1023)))+(SUM(($C$1=(C_A10a!$B$5:$B$1023))*('By region'!$M822=(C_A10a!$C$5:$C$1023))*('By region'!$N822=(C_A10a!$D$5:$D$1023))*(C_A10a!M$5:M$1023)))+(SUM(($D$1=(C_A10a!$B$5:$B$1023))*('By region'!$M822=(C_A10a!$C$5:$C$1023))*('By region'!$N822=(C_A10a!$D$5:$D$1023))*(C_A10a!M$5:M$1023)))</f>
        <v>20.556678062168</v>
      </c>
      <c r="M822" s="21" t="s">
        <v>301</v>
      </c>
      <c r="N822" s="295" t="s">
        <v>427</v>
      </c>
    </row>
    <row r="823" spans="1:22" x14ac:dyDescent="0.2">
      <c r="A823" s="401"/>
      <c r="B823" s="74" t="s">
        <v>312</v>
      </c>
      <c r="C823" s="147">
        <f t="array" ref="C823">(SUM(($B$1=(C_A10a!$B$5:$B$1023))*('By region'!$M823=(C_A10a!$C$5:$C$1023))*('By region'!$N823=(C_A10a!$D$5:$D$1023))*(C_A10a!E$5:E$1023)))+(SUM(($C$1=(C_A10a!$B$5:$B$1023))*('By region'!$M823=(C_A10a!$C$5:$C$1023))*('By region'!$N823=(C_A10a!$D$5:$D$1023))*(C_A10a!E$5:E$1023)))+(SUM(($D$1=(C_A10a!$B$5:$B$1023))*('By region'!$M823=(C_A10a!$C$5:$C$1023))*('By region'!$N823=(C_A10a!$D$5:$D$1023))*(C_A10a!E$5:E$1023)))</f>
        <v>3.4755882840000001</v>
      </c>
      <c r="D823" s="147">
        <f t="array" ref="D823">(SUM(($B$1=(C_A10a!$B$5:$B$1023))*('By region'!$M823=(C_A10a!$C$5:$C$1023))*('By region'!$N823=(C_A10a!$D$5:$D$1023))*(C_A10a!F$5:F$1023)))+(SUM(($C$1=(C_A10a!$B$5:$B$1023))*('By region'!$M823=(C_A10a!$C$5:$C$1023))*('By region'!$N823=(C_A10a!$D$5:$D$1023))*(C_A10a!F$5:F$1023)))+(SUM(($D$1=(C_A10a!$B$5:$B$1023))*('By region'!$M823=(C_A10a!$C$5:$C$1023))*('By region'!$N823=(C_A10a!$D$5:$D$1023))*(C_A10a!F$5:F$1023)))</f>
        <v>0</v>
      </c>
      <c r="E823" s="147">
        <f t="array" ref="E823">(SUM(($B$1=(C_A10a!$B$5:$B$1023))*('By region'!$M823=(C_A10a!$C$5:$C$1023))*('By region'!$N823=(C_A10a!$D$5:$D$1023))*(C_A10a!G$5:G$1023)))+(SUM(($C$1=(C_A10a!$B$5:$B$1023))*('By region'!$M823=(C_A10a!$C$5:$C$1023))*('By region'!$N823=(C_A10a!$D$5:$D$1023))*(C_A10a!G$5:G$1023)))+(SUM(($D$1=(C_A10a!$B$5:$B$1023))*('By region'!$M823=(C_A10a!$C$5:$C$1023))*('By region'!$N823=(C_A10a!$D$5:$D$1023))*(C_A10a!G$5:G$1023)))</f>
        <v>0</v>
      </c>
      <c r="F823" s="147">
        <f t="array" ref="F823">(SUM(($B$1=(C_A10a!$B$5:$B$1023))*('By region'!$M823=(C_A10a!$C$5:$C$1023))*('By region'!$N823=(C_A10a!$D$5:$D$1023))*(C_A10a!H$5:H$1023)))+(SUM(($C$1=(C_A10a!$B$5:$B$1023))*('By region'!$M823=(C_A10a!$C$5:$C$1023))*('By region'!$N823=(C_A10a!$D$5:$D$1023))*(C_A10a!H$5:H$1023)))+(SUM(($D$1=(C_A10a!$B$5:$B$1023))*('By region'!$M823=(C_A10a!$C$5:$C$1023))*('By region'!$N823=(C_A10a!$D$5:$D$1023))*(C_A10a!H$5:H$1023)))</f>
        <v>0</v>
      </c>
      <c r="G823" s="147">
        <f t="array" ref="G823">(SUM(($B$1=(C_A10a!$B$5:$B$1023))*('By region'!$M823=(C_A10a!$C$5:$C$1023))*('By region'!$N823=(C_A10a!$D$5:$D$1023))*(C_A10a!I$5:I$1023)))+(SUM(($C$1=(C_A10a!$B$5:$B$1023))*('By region'!$M823=(C_A10a!$C$5:$C$1023))*('By region'!$N823=(C_A10a!$D$5:$D$1023))*(C_A10a!I$5:I$1023)))+(SUM(($D$1=(C_A10a!$B$5:$B$1023))*('By region'!$M823=(C_A10a!$C$5:$C$1023))*('By region'!$N823=(C_A10a!$D$5:$D$1023))*(C_A10a!I$5:I$1023)))</f>
        <v>0</v>
      </c>
      <c r="H823" s="147">
        <f t="array" ref="H823">(SUM(($B$1=(C_A10a!$B$5:$B$1023))*('By region'!$M823=(C_A10a!$C$5:$C$1023))*('By region'!$N823=(C_A10a!$D$5:$D$1023))*(C_A10a!J$5:J$1023)))+(SUM(($C$1=(C_A10a!$B$5:$B$1023))*('By region'!$M823=(C_A10a!$C$5:$C$1023))*('By region'!$N823=(C_A10a!$D$5:$D$1023))*(C_A10a!J$5:J$1023)))+(SUM(($D$1=(C_A10a!$B$5:$B$1023))*('By region'!$M823=(C_A10a!$C$5:$C$1023))*('By region'!$N823=(C_A10a!$D$5:$D$1023))*(C_A10a!J$5:J$1023)))</f>
        <v>0</v>
      </c>
      <c r="I823" s="147">
        <f t="array" ref="I823">(SUM(($B$1=(C_A10a!$B$5:$B$1023))*('By region'!$M823=(C_A10a!$C$5:$C$1023))*('By region'!$N823=(C_A10a!$D$5:$D$1023))*(C_A10a!K$5:K$1023)))+(SUM(($C$1=(C_A10a!$B$5:$B$1023))*('By region'!$M823=(C_A10a!$C$5:$C$1023))*('By region'!$N823=(C_A10a!$D$5:$D$1023))*(C_A10a!K$5:K$1023)))+(SUM(($D$1=(C_A10a!$B$5:$B$1023))*('By region'!$M823=(C_A10a!$C$5:$C$1023))*('By region'!$N823=(C_A10a!$D$5:$D$1023))*(C_A10a!K$5:K$1023)))</f>
        <v>0</v>
      </c>
      <c r="J823" s="147">
        <f t="array" ref="J823">(SUM(($B$1=(C_A10a!$B$5:$B$1023))*('By region'!$M823=(C_A10a!$C$5:$C$1023))*('By region'!$N823=(C_A10a!$D$5:$D$1023))*(C_A10a!L$5:L$1023)))+(SUM(($C$1=(C_A10a!$B$5:$B$1023))*('By region'!$M823=(C_A10a!$C$5:$C$1023))*('By region'!$N823=(C_A10a!$D$5:$D$1023))*(C_A10a!L$5:L$1023)))+(SUM(($D$1=(C_A10a!$B$5:$B$1023))*('By region'!$M823=(C_A10a!$C$5:$C$1023))*('By region'!$N823=(C_A10a!$D$5:$D$1023))*(C_A10a!L$5:L$1023)))</f>
        <v>0</v>
      </c>
      <c r="K823" s="147">
        <f t="array" ref="K823">(SUM(($B$1=(C_A10a!$B$5:$B$1023))*('By region'!$M823=(C_A10a!$C$5:$C$1023))*('By region'!$N823=(C_A10a!$D$5:$D$1023))*(C_A10a!M$5:M$1023)))+(SUM(($C$1=(C_A10a!$B$5:$B$1023))*('By region'!$M823=(C_A10a!$C$5:$C$1023))*('By region'!$N823=(C_A10a!$D$5:$D$1023))*(C_A10a!M$5:M$1023)))+(SUM(($D$1=(C_A10a!$B$5:$B$1023))*('By region'!$M823=(C_A10a!$C$5:$C$1023))*('By region'!$N823=(C_A10a!$D$5:$D$1023))*(C_A10a!M$5:M$1023)))</f>
        <v>0</v>
      </c>
      <c r="M823" s="21" t="s">
        <v>301</v>
      </c>
      <c r="N823" s="297" t="s">
        <v>40</v>
      </c>
      <c r="V823"/>
    </row>
    <row r="824" spans="1:22" x14ac:dyDescent="0.2">
      <c r="A824" s="401"/>
      <c r="B824" s="219" t="s">
        <v>313</v>
      </c>
      <c r="C824" s="219">
        <f t="array" ref="C824">(SUM(($B$1=(C_A10a!$B$5:$B$1023))*('By region'!$M824=(C_A10a!$C$5:$C$1023))*('By region'!$N824=(C_A10a!$D$5:$D$1023))*(C_A10a!E$5:E$1023)))+(SUM(($C$1=(C_A10a!$B$5:$B$1023))*('By region'!$M824=(C_A10a!$C$5:$C$1023))*('By region'!$N824=(C_A10a!$D$5:$D$1023))*(C_A10a!E$5:E$1023)))+(SUM(($D$1=(C_A10a!$B$5:$B$1023))*('By region'!$M824=(C_A10a!$C$5:$C$1023))*('By region'!$N824=(C_A10a!$D$5:$D$1023))*(C_A10a!E$5:E$1023)))</f>
        <v>100.126819584</v>
      </c>
      <c r="D824" s="219">
        <f t="array" ref="D824">(SUM(($B$1=(C_A10a!$B$5:$B$1023))*('By region'!$M824=(C_A10a!$C$5:$C$1023))*('By region'!$N824=(C_A10a!$D$5:$D$1023))*(C_A10a!F$5:F$1023)))+(SUM(($C$1=(C_A10a!$B$5:$B$1023))*('By region'!$M824=(C_A10a!$C$5:$C$1023))*('By region'!$N824=(C_A10a!$D$5:$D$1023))*(C_A10a!F$5:F$1023)))+(SUM(($D$1=(C_A10a!$B$5:$B$1023))*('By region'!$M824=(C_A10a!$C$5:$C$1023))*('By region'!$N824=(C_A10a!$D$5:$D$1023))*(C_A10a!F$5:F$1023)))</f>
        <v>92.877121590757994</v>
      </c>
      <c r="E824" s="219">
        <f t="array" ref="E824">(SUM(($B$1=(C_A10a!$B$5:$B$1023))*('By region'!$M824=(C_A10a!$C$5:$C$1023))*('By region'!$N824=(C_A10a!$D$5:$D$1023))*(C_A10a!G$5:G$1023)))+(SUM(($C$1=(C_A10a!$B$5:$B$1023))*('By region'!$M824=(C_A10a!$C$5:$C$1023))*('By region'!$N824=(C_A10a!$D$5:$D$1023))*(C_A10a!G$5:G$1023)))+(SUM(($D$1=(C_A10a!$B$5:$B$1023))*('By region'!$M824=(C_A10a!$C$5:$C$1023))*('By region'!$N824=(C_A10a!$D$5:$D$1023))*(C_A10a!G$5:G$1023)))</f>
        <v>104.543218537659</v>
      </c>
      <c r="F824" s="219">
        <f t="array" ref="F824">(SUM(($B$1=(C_A10a!$B$5:$B$1023))*('By region'!$M824=(C_A10a!$C$5:$C$1023))*('By region'!$N824=(C_A10a!$D$5:$D$1023))*(C_A10a!H$5:H$1023)))+(SUM(($C$1=(C_A10a!$B$5:$B$1023))*('By region'!$M824=(C_A10a!$C$5:$C$1023))*('By region'!$N824=(C_A10a!$D$5:$D$1023))*(C_A10a!H$5:H$1023)))+(SUM(($D$1=(C_A10a!$B$5:$B$1023))*('By region'!$M824=(C_A10a!$C$5:$C$1023))*('By region'!$N824=(C_A10a!$D$5:$D$1023))*(C_A10a!H$5:H$1023)))</f>
        <v>97.744998109780994</v>
      </c>
      <c r="G824" s="219">
        <f t="array" ref="G824">(SUM(($B$1=(C_A10a!$B$5:$B$1023))*('By region'!$M824=(C_A10a!$C$5:$C$1023))*('By region'!$N824=(C_A10a!$D$5:$D$1023))*(C_A10a!I$5:I$1023)))+(SUM(($C$1=(C_A10a!$B$5:$B$1023))*('By region'!$M824=(C_A10a!$C$5:$C$1023))*('By region'!$N824=(C_A10a!$D$5:$D$1023))*(C_A10a!I$5:I$1023)))+(SUM(($D$1=(C_A10a!$B$5:$B$1023))*('By region'!$M824=(C_A10a!$C$5:$C$1023))*('By region'!$N824=(C_A10a!$D$5:$D$1023))*(C_A10a!I$5:I$1023)))</f>
        <v>95.521364472117995</v>
      </c>
      <c r="H824" s="219">
        <f t="array" ref="H824">(SUM(($B$1=(C_A10a!$B$5:$B$1023))*('By region'!$M824=(C_A10a!$C$5:$C$1023))*('By region'!$N824=(C_A10a!$D$5:$D$1023))*(C_A10a!J$5:J$1023)))+(SUM(($C$1=(C_A10a!$B$5:$B$1023))*('By region'!$M824=(C_A10a!$C$5:$C$1023))*('By region'!$N824=(C_A10a!$D$5:$D$1023))*(C_A10a!J$5:J$1023)))+(SUM(($D$1=(C_A10a!$B$5:$B$1023))*('By region'!$M824=(C_A10a!$C$5:$C$1023))*('By region'!$N824=(C_A10a!$D$5:$D$1023))*(C_A10a!J$5:J$1023)))</f>
        <v>97.982400260828996</v>
      </c>
      <c r="I824" s="219">
        <f t="array" ref="I824">(SUM(($B$1=(C_A10a!$B$5:$B$1023))*('By region'!$M824=(C_A10a!$C$5:$C$1023))*('By region'!$N824=(C_A10a!$D$5:$D$1023))*(C_A10a!K$5:K$1023)))+(SUM(($C$1=(C_A10a!$B$5:$B$1023))*('By region'!$M824=(C_A10a!$C$5:$C$1023))*('By region'!$N824=(C_A10a!$D$5:$D$1023))*(C_A10a!K$5:K$1023)))+(SUM(($D$1=(C_A10a!$B$5:$B$1023))*('By region'!$M824=(C_A10a!$C$5:$C$1023))*('By region'!$N824=(C_A10a!$D$5:$D$1023))*(C_A10a!K$5:K$1023)))</f>
        <v>99.091831312140002</v>
      </c>
      <c r="J824" s="219">
        <f t="array" ref="J824">(SUM(($B$1=(C_A10a!$B$5:$B$1023))*('By region'!$M824=(C_A10a!$C$5:$C$1023))*('By region'!$N824=(C_A10a!$D$5:$D$1023))*(C_A10a!L$5:L$1023)))+(SUM(($C$1=(C_A10a!$B$5:$B$1023))*('By region'!$M824=(C_A10a!$C$5:$C$1023))*('By region'!$N824=(C_A10a!$D$5:$D$1023))*(C_A10a!L$5:L$1023)))+(SUM(($D$1=(C_A10a!$B$5:$B$1023))*('By region'!$M824=(C_A10a!$C$5:$C$1023))*('By region'!$N824=(C_A10a!$D$5:$D$1023))*(C_A10a!L$5:L$1023)))</f>
        <v>98.648433122140005</v>
      </c>
      <c r="K824" s="219">
        <f t="array" ref="K824">(SUM(($B$1=(C_A10a!$B$5:$B$1023))*('By region'!$M824=(C_A10a!$C$5:$C$1023))*('By region'!$N824=(C_A10a!$D$5:$D$1023))*(C_A10a!M$5:M$1023)))+(SUM(($C$1=(C_A10a!$B$5:$B$1023))*('By region'!$M824=(C_A10a!$C$5:$C$1023))*('By region'!$N824=(C_A10a!$D$5:$D$1023))*(C_A10a!M$5:M$1023)))+(SUM(($D$1=(C_A10a!$B$5:$B$1023))*('By region'!$M824=(C_A10a!$C$5:$C$1023))*('By region'!$N824=(C_A10a!$D$5:$D$1023))*(C_A10a!M$5:M$1023)))</f>
        <v>104.850460890178</v>
      </c>
      <c r="M824" s="21" t="s">
        <v>301</v>
      </c>
      <c r="N824" s="297" t="s">
        <v>55</v>
      </c>
    </row>
    <row r="825" spans="1:22" x14ac:dyDescent="0.2">
      <c r="A825" s="401"/>
      <c r="B825" s="74" t="s">
        <v>314</v>
      </c>
      <c r="C825" s="147">
        <f t="array" ref="C825">(SUM(($B$1=(C_A10a!$B$5:$B$1023))*('By region'!$M825=(C_A10a!$C$5:$C$1023))*('By region'!$N825=(C_A10a!$D$5:$D$1023))*(C_A10a!E$5:E$1023)))+(SUM(($C$1=(C_A10a!$B$5:$B$1023))*('By region'!$M825=(C_A10a!$C$5:$C$1023))*('By region'!$N825=(C_A10a!$D$5:$D$1023))*(C_A10a!E$5:E$1023)))+(SUM(($D$1=(C_A10a!$B$5:$B$1023))*('By region'!$M825=(C_A10a!$C$5:$C$1023))*('By region'!$N825=(C_A10a!$D$5:$D$1023))*(C_A10a!E$5:E$1023)))</f>
        <v>136.42905513599999</v>
      </c>
      <c r="D825" s="147">
        <f t="array" ref="D825">(SUM(($B$1=(C_A10a!$B$5:$B$1023))*('By region'!$M825=(C_A10a!$C$5:$C$1023))*('By region'!$N825=(C_A10a!$D$5:$D$1023))*(C_A10a!F$5:F$1023)))+(SUM(($C$1=(C_A10a!$B$5:$B$1023))*('By region'!$M825=(C_A10a!$C$5:$C$1023))*('By region'!$N825=(C_A10a!$D$5:$D$1023))*(C_A10a!F$5:F$1023)))+(SUM(($D$1=(C_A10a!$B$5:$B$1023))*('By region'!$M825=(C_A10a!$C$5:$C$1023))*('By region'!$N825=(C_A10a!$D$5:$D$1023))*(C_A10a!F$5:F$1023)))</f>
        <v>173.94487990278799</v>
      </c>
      <c r="E825" s="147">
        <f t="array" ref="E825">(SUM(($B$1=(C_A10a!$B$5:$B$1023))*('By region'!$M825=(C_A10a!$C$5:$C$1023))*('By region'!$N825=(C_A10a!$D$5:$D$1023))*(C_A10a!G$5:G$1023)))+(SUM(($C$1=(C_A10a!$B$5:$B$1023))*('By region'!$M825=(C_A10a!$C$5:$C$1023))*('By region'!$N825=(C_A10a!$D$5:$D$1023))*(C_A10a!G$5:G$1023)))+(SUM(($D$1=(C_A10a!$B$5:$B$1023))*('By region'!$M825=(C_A10a!$C$5:$C$1023))*('By region'!$N825=(C_A10a!$D$5:$D$1023))*(C_A10a!G$5:G$1023)))</f>
        <v>152.292789829979</v>
      </c>
      <c r="F825" s="147">
        <f t="array" ref="F825">(SUM(($B$1=(C_A10a!$B$5:$B$1023))*('By region'!$M825=(C_A10a!$C$5:$C$1023))*('By region'!$N825=(C_A10a!$D$5:$D$1023))*(C_A10a!H$5:H$1023)))+(SUM(($C$1=(C_A10a!$B$5:$B$1023))*('By region'!$M825=(C_A10a!$C$5:$C$1023))*('By region'!$N825=(C_A10a!$D$5:$D$1023))*(C_A10a!H$5:H$1023)))+(SUM(($D$1=(C_A10a!$B$5:$B$1023))*('By region'!$M825=(C_A10a!$C$5:$C$1023))*('By region'!$N825=(C_A10a!$D$5:$D$1023))*(C_A10a!H$5:H$1023)))</f>
        <v>110.314320483594</v>
      </c>
      <c r="G825" s="147">
        <f t="array" ref="G825">(SUM(($B$1=(C_A10a!$B$5:$B$1023))*('By region'!$M825=(C_A10a!$C$5:$C$1023))*('By region'!$N825=(C_A10a!$D$5:$D$1023))*(C_A10a!I$5:I$1023)))+(SUM(($C$1=(C_A10a!$B$5:$B$1023))*('By region'!$M825=(C_A10a!$C$5:$C$1023))*('By region'!$N825=(C_A10a!$D$5:$D$1023))*(C_A10a!I$5:I$1023)))+(SUM(($D$1=(C_A10a!$B$5:$B$1023))*('By region'!$M825=(C_A10a!$C$5:$C$1023))*('By region'!$N825=(C_A10a!$D$5:$D$1023))*(C_A10a!I$5:I$1023)))</f>
        <v>75.039983537748</v>
      </c>
      <c r="H825" s="147">
        <f t="array" ref="H825">(SUM(($B$1=(C_A10a!$B$5:$B$1023))*('By region'!$M825=(C_A10a!$C$5:$C$1023))*('By region'!$N825=(C_A10a!$D$5:$D$1023))*(C_A10a!J$5:J$1023)))+(SUM(($C$1=(C_A10a!$B$5:$B$1023))*('By region'!$M825=(C_A10a!$C$5:$C$1023))*('By region'!$N825=(C_A10a!$D$5:$D$1023))*(C_A10a!J$5:J$1023)))+(SUM(($D$1=(C_A10a!$B$5:$B$1023))*('By region'!$M825=(C_A10a!$C$5:$C$1023))*('By region'!$N825=(C_A10a!$D$5:$D$1023))*(C_A10a!J$5:J$1023)))</f>
        <v>62.911569736362999</v>
      </c>
      <c r="I825" s="147">
        <f t="array" ref="I825">(SUM(($B$1=(C_A10a!$B$5:$B$1023))*('By region'!$M825=(C_A10a!$C$5:$C$1023))*('By region'!$N825=(C_A10a!$D$5:$D$1023))*(C_A10a!K$5:K$1023)))+(SUM(($C$1=(C_A10a!$B$5:$B$1023))*('By region'!$M825=(C_A10a!$C$5:$C$1023))*('By region'!$N825=(C_A10a!$D$5:$D$1023))*(C_A10a!K$5:K$1023)))+(SUM(($D$1=(C_A10a!$B$5:$B$1023))*('By region'!$M825=(C_A10a!$C$5:$C$1023))*('By region'!$N825=(C_A10a!$D$5:$D$1023))*(C_A10a!K$5:K$1023)))</f>
        <v>57.230246622392997</v>
      </c>
      <c r="J825" s="147">
        <f t="array" ref="J825">(SUM(($B$1=(C_A10a!$B$5:$B$1023))*('By region'!$M825=(C_A10a!$C$5:$C$1023))*('By region'!$N825=(C_A10a!$D$5:$D$1023))*(C_A10a!L$5:L$1023)))+(SUM(($C$1=(C_A10a!$B$5:$B$1023))*('By region'!$M825=(C_A10a!$C$5:$C$1023))*('By region'!$N825=(C_A10a!$D$5:$D$1023))*(C_A10a!L$5:L$1023)))+(SUM(($D$1=(C_A10a!$B$5:$B$1023))*('By region'!$M825=(C_A10a!$C$5:$C$1023))*('By region'!$N825=(C_A10a!$D$5:$D$1023))*(C_A10a!L$5:L$1023)))</f>
        <v>70.656685932629003</v>
      </c>
      <c r="K825" s="147">
        <f t="array" ref="K825">(SUM(($B$1=(C_A10a!$B$5:$B$1023))*('By region'!$M825=(C_A10a!$C$5:$C$1023))*('By region'!$N825=(C_A10a!$D$5:$D$1023))*(C_A10a!M$5:M$1023)))+(SUM(($C$1=(C_A10a!$B$5:$B$1023))*('By region'!$M825=(C_A10a!$C$5:$C$1023))*('By region'!$N825=(C_A10a!$D$5:$D$1023))*(C_A10a!M$5:M$1023)))+(SUM(($D$1=(C_A10a!$B$5:$B$1023))*('By region'!$M825=(C_A10a!$C$5:$C$1023))*('By region'!$N825=(C_A10a!$D$5:$D$1023))*(C_A10a!M$5:M$1023)))</f>
        <v>55.490023083193996</v>
      </c>
      <c r="M825" s="21" t="s">
        <v>301</v>
      </c>
      <c r="N825" s="297" t="s">
        <v>41</v>
      </c>
    </row>
    <row r="826" spans="1:22" x14ac:dyDescent="0.2">
      <c r="A826" s="401"/>
      <c r="B826" s="219" t="s">
        <v>315</v>
      </c>
      <c r="C826" s="219">
        <f t="array" ref="C826">(SUM(($B$1=(C_A10a!$B$5:$B$1023))*('By region'!$M826=(C_A10a!$C$5:$C$1023))*('By region'!$N826=(C_A10a!$D$5:$D$1023))*(C_A10a!E$5:E$1023)))+(SUM(($C$1=(C_A10a!$B$5:$B$1023))*('By region'!$M826=(C_A10a!$C$5:$C$1023))*('By region'!$N826=(C_A10a!$D$5:$D$1023))*(C_A10a!E$5:E$1023)))+(SUM(($D$1=(C_A10a!$B$5:$B$1023))*('By region'!$M826=(C_A10a!$C$5:$C$1023))*('By region'!$N826=(C_A10a!$D$5:$D$1023))*(C_A10a!E$5:E$1023)))</f>
        <v>4.7980644263999999</v>
      </c>
      <c r="D826" s="219">
        <f t="array" ref="D826">(SUM(($B$1=(C_A10a!$B$5:$B$1023))*('By region'!$M826=(C_A10a!$C$5:$C$1023))*('By region'!$N826=(C_A10a!$D$5:$D$1023))*(C_A10a!F$5:F$1023)))+(SUM(($C$1=(C_A10a!$B$5:$B$1023))*('By region'!$M826=(C_A10a!$C$5:$C$1023))*('By region'!$N826=(C_A10a!$D$5:$D$1023))*(C_A10a!F$5:F$1023)))+(SUM(($D$1=(C_A10a!$B$5:$B$1023))*('By region'!$M826=(C_A10a!$C$5:$C$1023))*('By region'!$N826=(C_A10a!$D$5:$D$1023))*(C_A10a!F$5:F$1023)))</f>
        <v>7.287146919595</v>
      </c>
      <c r="E826" s="219">
        <f t="array" ref="E826">(SUM(($B$1=(C_A10a!$B$5:$B$1023))*('By region'!$M826=(C_A10a!$C$5:$C$1023))*('By region'!$N826=(C_A10a!$D$5:$D$1023))*(C_A10a!G$5:G$1023)))+(SUM(($C$1=(C_A10a!$B$5:$B$1023))*('By region'!$M826=(C_A10a!$C$5:$C$1023))*('By region'!$N826=(C_A10a!$D$5:$D$1023))*(C_A10a!G$5:G$1023)))+(SUM(($D$1=(C_A10a!$B$5:$B$1023))*('By region'!$M826=(C_A10a!$C$5:$C$1023))*('By region'!$N826=(C_A10a!$D$5:$D$1023))*(C_A10a!G$5:G$1023)))</f>
        <v>16.058840323413001</v>
      </c>
      <c r="F826" s="219">
        <f t="array" ref="F826">(SUM(($B$1=(C_A10a!$B$5:$B$1023))*('By region'!$M826=(C_A10a!$C$5:$C$1023))*('By region'!$N826=(C_A10a!$D$5:$D$1023))*(C_A10a!H$5:H$1023)))+(SUM(($C$1=(C_A10a!$B$5:$B$1023))*('By region'!$M826=(C_A10a!$C$5:$C$1023))*('By region'!$N826=(C_A10a!$D$5:$D$1023))*(C_A10a!H$5:H$1023)))+(SUM(($D$1=(C_A10a!$B$5:$B$1023))*('By region'!$M826=(C_A10a!$C$5:$C$1023))*('By region'!$N826=(C_A10a!$D$5:$D$1023))*(C_A10a!H$5:H$1023)))</f>
        <v>13.636678157239</v>
      </c>
      <c r="G826" s="219">
        <f t="array" ref="G826">(SUM(($B$1=(C_A10a!$B$5:$B$1023))*('By region'!$M826=(C_A10a!$C$5:$C$1023))*('By region'!$N826=(C_A10a!$D$5:$D$1023))*(C_A10a!I$5:I$1023)))+(SUM(($C$1=(C_A10a!$B$5:$B$1023))*('By region'!$M826=(C_A10a!$C$5:$C$1023))*('By region'!$N826=(C_A10a!$D$5:$D$1023))*(C_A10a!I$5:I$1023)))+(SUM(($D$1=(C_A10a!$B$5:$B$1023))*('By region'!$M826=(C_A10a!$C$5:$C$1023))*('By region'!$N826=(C_A10a!$D$5:$D$1023))*(C_A10a!I$5:I$1023)))</f>
        <v>16.64012637379</v>
      </c>
      <c r="H826" s="219">
        <f t="array" ref="H826">(SUM(($B$1=(C_A10a!$B$5:$B$1023))*('By region'!$M826=(C_A10a!$C$5:$C$1023))*('By region'!$N826=(C_A10a!$D$5:$D$1023))*(C_A10a!J$5:J$1023)))+(SUM(($C$1=(C_A10a!$B$5:$B$1023))*('By region'!$M826=(C_A10a!$C$5:$C$1023))*('By region'!$N826=(C_A10a!$D$5:$D$1023))*(C_A10a!J$5:J$1023)))+(SUM(($D$1=(C_A10a!$B$5:$B$1023))*('By region'!$M826=(C_A10a!$C$5:$C$1023))*('By region'!$N826=(C_A10a!$D$5:$D$1023))*(C_A10a!J$5:J$1023)))</f>
        <v>16.64012637379</v>
      </c>
      <c r="I826" s="219">
        <f t="array" ref="I826">(SUM(($B$1=(C_A10a!$B$5:$B$1023))*('By region'!$M826=(C_A10a!$C$5:$C$1023))*('By region'!$N826=(C_A10a!$D$5:$D$1023))*(C_A10a!K$5:K$1023)))+(SUM(($C$1=(C_A10a!$B$5:$B$1023))*('By region'!$M826=(C_A10a!$C$5:$C$1023))*('By region'!$N826=(C_A10a!$D$5:$D$1023))*(C_A10a!K$5:K$1023)))+(SUM(($D$1=(C_A10a!$B$5:$B$1023))*('By region'!$M826=(C_A10a!$C$5:$C$1023))*('By region'!$N826=(C_A10a!$D$5:$D$1023))*(C_A10a!K$5:K$1023)))</f>
        <v>11.155660416495</v>
      </c>
      <c r="J826" s="219">
        <f t="array" ref="J826">(SUM(($B$1=(C_A10a!$B$5:$B$1023))*('By region'!$M826=(C_A10a!$C$5:$C$1023))*('By region'!$N826=(C_A10a!$D$5:$D$1023))*(C_A10a!L$5:L$1023)))+(SUM(($C$1=(C_A10a!$B$5:$B$1023))*('By region'!$M826=(C_A10a!$C$5:$C$1023))*('By region'!$N826=(C_A10a!$D$5:$D$1023))*(C_A10a!L$5:L$1023)))+(SUM(($D$1=(C_A10a!$B$5:$B$1023))*('By region'!$M826=(C_A10a!$C$5:$C$1023))*('By region'!$N826=(C_A10a!$D$5:$D$1023))*(C_A10a!L$5:L$1023)))</f>
        <v>0</v>
      </c>
      <c r="K826" s="219">
        <f t="array" ref="K826">(SUM(($B$1=(C_A10a!$B$5:$B$1023))*('By region'!$M826=(C_A10a!$C$5:$C$1023))*('By region'!$N826=(C_A10a!$D$5:$D$1023))*(C_A10a!M$5:M$1023)))+(SUM(($C$1=(C_A10a!$B$5:$B$1023))*('By region'!$M826=(C_A10a!$C$5:$C$1023))*('By region'!$N826=(C_A10a!$D$5:$D$1023))*(C_A10a!M$5:M$1023)))+(SUM(($D$1=(C_A10a!$B$5:$B$1023))*('By region'!$M826=(C_A10a!$C$5:$C$1023))*('By region'!$N826=(C_A10a!$D$5:$D$1023))*(C_A10a!M$5:M$1023)))</f>
        <v>1.324448566004</v>
      </c>
      <c r="M826" s="21" t="s">
        <v>301</v>
      </c>
      <c r="N826" s="297" t="s">
        <v>56</v>
      </c>
    </row>
    <row r="827" spans="1:22" x14ac:dyDescent="0.2">
      <c r="A827" s="401"/>
      <c r="B827" s="74" t="s">
        <v>316</v>
      </c>
      <c r="C827" s="147">
        <f t="array" ref="C827">(SUM(($B$1=(C_A10a!$B$5:$B$1023))*('By region'!$M827=(C_A10a!$C$5:$C$1023))*('By region'!$N827=(C_A10a!$D$5:$D$1023))*(C_A10a!E$5:E$1023)))+(SUM(($C$1=(C_A10a!$B$5:$B$1023))*('By region'!$M827=(C_A10a!$C$5:$C$1023))*('By region'!$N827=(C_A10a!$D$5:$D$1023))*(C_A10a!E$5:E$1023)))+(SUM(($D$1=(C_A10a!$B$5:$B$1023))*('By region'!$M827=(C_A10a!$C$5:$C$1023))*('By region'!$N827=(C_A10a!$D$5:$D$1023))*(C_A10a!E$5:E$1023)))</f>
        <v>0</v>
      </c>
      <c r="D827" s="147">
        <f t="array" ref="D827">(SUM(($B$1=(C_A10a!$B$5:$B$1023))*('By region'!$M827=(C_A10a!$C$5:$C$1023))*('By region'!$N827=(C_A10a!$D$5:$D$1023))*(C_A10a!F$5:F$1023)))+(SUM(($C$1=(C_A10a!$B$5:$B$1023))*('By region'!$M827=(C_A10a!$C$5:$C$1023))*('By region'!$N827=(C_A10a!$D$5:$D$1023))*(C_A10a!F$5:F$1023)))+(SUM(($D$1=(C_A10a!$B$5:$B$1023))*('By region'!$M827=(C_A10a!$C$5:$C$1023))*('By region'!$N827=(C_A10a!$D$5:$D$1023))*(C_A10a!F$5:F$1023)))</f>
        <v>0</v>
      </c>
      <c r="E827" s="147">
        <f t="array" ref="E827">(SUM(($B$1=(C_A10a!$B$5:$B$1023))*('By region'!$M827=(C_A10a!$C$5:$C$1023))*('By region'!$N827=(C_A10a!$D$5:$D$1023))*(C_A10a!G$5:G$1023)))+(SUM(($C$1=(C_A10a!$B$5:$B$1023))*('By region'!$M827=(C_A10a!$C$5:$C$1023))*('By region'!$N827=(C_A10a!$D$5:$D$1023))*(C_A10a!G$5:G$1023)))+(SUM(($D$1=(C_A10a!$B$5:$B$1023))*('By region'!$M827=(C_A10a!$C$5:$C$1023))*('By region'!$N827=(C_A10a!$D$5:$D$1023))*(C_A10a!G$5:G$1023)))</f>
        <v>0</v>
      </c>
      <c r="F827" s="147">
        <f t="array" ref="F827">(SUM(($B$1=(C_A10a!$B$5:$B$1023))*('By region'!$M827=(C_A10a!$C$5:$C$1023))*('By region'!$N827=(C_A10a!$D$5:$D$1023))*(C_A10a!H$5:H$1023)))+(SUM(($C$1=(C_A10a!$B$5:$B$1023))*('By region'!$M827=(C_A10a!$C$5:$C$1023))*('By region'!$N827=(C_A10a!$D$5:$D$1023))*(C_A10a!H$5:H$1023)))+(SUM(($D$1=(C_A10a!$B$5:$B$1023))*('By region'!$M827=(C_A10a!$C$5:$C$1023))*('By region'!$N827=(C_A10a!$D$5:$D$1023))*(C_A10a!H$5:H$1023)))</f>
        <v>0</v>
      </c>
      <c r="G827" s="147">
        <f t="array" ref="G827">(SUM(($B$1=(C_A10a!$B$5:$B$1023))*('By region'!$M827=(C_A10a!$C$5:$C$1023))*('By region'!$N827=(C_A10a!$D$5:$D$1023))*(C_A10a!I$5:I$1023)))+(SUM(($C$1=(C_A10a!$B$5:$B$1023))*('By region'!$M827=(C_A10a!$C$5:$C$1023))*('By region'!$N827=(C_A10a!$D$5:$D$1023))*(C_A10a!I$5:I$1023)))+(SUM(($D$1=(C_A10a!$B$5:$B$1023))*('By region'!$M827=(C_A10a!$C$5:$C$1023))*('By region'!$N827=(C_A10a!$D$5:$D$1023))*(C_A10a!I$5:I$1023)))</f>
        <v>0</v>
      </c>
      <c r="H827" s="147">
        <f t="array" ref="H827">(SUM(($B$1=(C_A10a!$B$5:$B$1023))*('By region'!$M827=(C_A10a!$C$5:$C$1023))*('By region'!$N827=(C_A10a!$D$5:$D$1023))*(C_A10a!J$5:J$1023)))+(SUM(($C$1=(C_A10a!$B$5:$B$1023))*('By region'!$M827=(C_A10a!$C$5:$C$1023))*('By region'!$N827=(C_A10a!$D$5:$D$1023))*(C_A10a!J$5:J$1023)))+(SUM(($D$1=(C_A10a!$B$5:$B$1023))*('By region'!$M827=(C_A10a!$C$5:$C$1023))*('By region'!$N827=(C_A10a!$D$5:$D$1023))*(C_A10a!J$5:J$1023)))</f>
        <v>0</v>
      </c>
      <c r="I827" s="147">
        <f t="array" ref="I827">(SUM(($B$1=(C_A10a!$B$5:$B$1023))*('By region'!$M827=(C_A10a!$C$5:$C$1023))*('By region'!$N827=(C_A10a!$D$5:$D$1023))*(C_A10a!K$5:K$1023)))+(SUM(($C$1=(C_A10a!$B$5:$B$1023))*('By region'!$M827=(C_A10a!$C$5:$C$1023))*('By region'!$N827=(C_A10a!$D$5:$D$1023))*(C_A10a!K$5:K$1023)))+(SUM(($D$1=(C_A10a!$B$5:$B$1023))*('By region'!$M827=(C_A10a!$C$5:$C$1023))*('By region'!$N827=(C_A10a!$D$5:$D$1023))*(C_A10a!K$5:K$1023)))</f>
        <v>0</v>
      </c>
      <c r="J827" s="147">
        <f t="array" ref="J827">(SUM(($B$1=(C_A10a!$B$5:$B$1023))*('By region'!$M827=(C_A10a!$C$5:$C$1023))*('By region'!$N827=(C_A10a!$D$5:$D$1023))*(C_A10a!L$5:L$1023)))+(SUM(($C$1=(C_A10a!$B$5:$B$1023))*('By region'!$M827=(C_A10a!$C$5:$C$1023))*('By region'!$N827=(C_A10a!$D$5:$D$1023))*(C_A10a!L$5:L$1023)))+(SUM(($D$1=(C_A10a!$B$5:$B$1023))*('By region'!$M827=(C_A10a!$C$5:$C$1023))*('By region'!$N827=(C_A10a!$D$5:$D$1023))*(C_A10a!L$5:L$1023)))</f>
        <v>0</v>
      </c>
      <c r="K827" s="147">
        <f t="array" ref="K827">(SUM(($B$1=(C_A10a!$B$5:$B$1023))*('By region'!$M827=(C_A10a!$C$5:$C$1023))*('By region'!$N827=(C_A10a!$D$5:$D$1023))*(C_A10a!M$5:M$1023)))+(SUM(($C$1=(C_A10a!$B$5:$B$1023))*('By region'!$M827=(C_A10a!$C$5:$C$1023))*('By region'!$N827=(C_A10a!$D$5:$D$1023))*(C_A10a!M$5:M$1023)))+(SUM(($D$1=(C_A10a!$B$5:$B$1023))*('By region'!$M827=(C_A10a!$C$5:$C$1023))*('By region'!$N827=(C_A10a!$D$5:$D$1023))*(C_A10a!M$5:M$1023)))</f>
        <v>0</v>
      </c>
      <c r="M827" s="21" t="s">
        <v>301</v>
      </c>
      <c r="N827" s="297" t="s">
        <v>57</v>
      </c>
    </row>
    <row r="828" spans="1:22" x14ac:dyDescent="0.2">
      <c r="A828" s="401"/>
      <c r="B828" s="219" t="s">
        <v>317</v>
      </c>
      <c r="C828" s="219">
        <f t="array" ref="C828">(SUM(($B$1=(C_A10a!$B$5:$B$1023))*('By region'!$M828=(C_A10a!$C$5:$C$1023))*('By region'!$N828=(C_A10a!$D$5:$D$1023))*(C_A10a!E$5:E$1023)))+(SUM(($C$1=(C_A10a!$B$5:$B$1023))*('By region'!$M828=(C_A10a!$C$5:$C$1023))*('By region'!$N828=(C_A10a!$D$5:$D$1023))*(C_A10a!E$5:E$1023)))+(SUM(($D$1=(C_A10a!$B$5:$B$1023))*('By region'!$M828=(C_A10a!$C$5:$C$1023))*('By region'!$N828=(C_A10a!$D$5:$D$1023))*(C_A10a!E$5:E$1023)))</f>
        <v>0</v>
      </c>
      <c r="D828" s="219">
        <f t="array" ref="D828">(SUM(($B$1=(C_A10a!$B$5:$B$1023))*('By region'!$M828=(C_A10a!$C$5:$C$1023))*('By region'!$N828=(C_A10a!$D$5:$D$1023))*(C_A10a!F$5:F$1023)))+(SUM(($C$1=(C_A10a!$B$5:$B$1023))*('By region'!$M828=(C_A10a!$C$5:$C$1023))*('By region'!$N828=(C_A10a!$D$5:$D$1023))*(C_A10a!F$5:F$1023)))+(SUM(($D$1=(C_A10a!$B$5:$B$1023))*('By region'!$M828=(C_A10a!$C$5:$C$1023))*('By region'!$N828=(C_A10a!$D$5:$D$1023))*(C_A10a!F$5:F$1023)))</f>
        <v>0</v>
      </c>
      <c r="E828" s="219">
        <f t="array" ref="E828">(SUM(($B$1=(C_A10a!$B$5:$B$1023))*('By region'!$M828=(C_A10a!$C$5:$C$1023))*('By region'!$N828=(C_A10a!$D$5:$D$1023))*(C_A10a!G$5:G$1023)))+(SUM(($C$1=(C_A10a!$B$5:$B$1023))*('By region'!$M828=(C_A10a!$C$5:$C$1023))*('By region'!$N828=(C_A10a!$D$5:$D$1023))*(C_A10a!G$5:G$1023)))+(SUM(($D$1=(C_A10a!$B$5:$B$1023))*('By region'!$M828=(C_A10a!$C$5:$C$1023))*('By region'!$N828=(C_A10a!$D$5:$D$1023))*(C_A10a!G$5:G$1023)))</f>
        <v>0</v>
      </c>
      <c r="F828" s="219">
        <f t="array" ref="F828">(SUM(($B$1=(C_A10a!$B$5:$B$1023))*('By region'!$M828=(C_A10a!$C$5:$C$1023))*('By region'!$N828=(C_A10a!$D$5:$D$1023))*(C_A10a!H$5:H$1023)))+(SUM(($C$1=(C_A10a!$B$5:$B$1023))*('By region'!$M828=(C_A10a!$C$5:$C$1023))*('By region'!$N828=(C_A10a!$D$5:$D$1023))*(C_A10a!H$5:H$1023)))+(SUM(($D$1=(C_A10a!$B$5:$B$1023))*('By region'!$M828=(C_A10a!$C$5:$C$1023))*('By region'!$N828=(C_A10a!$D$5:$D$1023))*(C_A10a!H$5:H$1023)))</f>
        <v>0</v>
      </c>
      <c r="G828" s="219">
        <f t="array" ref="G828">(SUM(($B$1=(C_A10a!$B$5:$B$1023))*('By region'!$M828=(C_A10a!$C$5:$C$1023))*('By region'!$N828=(C_A10a!$D$5:$D$1023))*(C_A10a!I$5:I$1023)))+(SUM(($C$1=(C_A10a!$B$5:$B$1023))*('By region'!$M828=(C_A10a!$C$5:$C$1023))*('By region'!$N828=(C_A10a!$D$5:$D$1023))*(C_A10a!I$5:I$1023)))+(SUM(($D$1=(C_A10a!$B$5:$B$1023))*('By region'!$M828=(C_A10a!$C$5:$C$1023))*('By region'!$N828=(C_A10a!$D$5:$D$1023))*(C_A10a!I$5:I$1023)))</f>
        <v>0</v>
      </c>
      <c r="H828" s="219">
        <f t="array" ref="H828">(SUM(($B$1=(C_A10a!$B$5:$B$1023))*('By region'!$M828=(C_A10a!$C$5:$C$1023))*('By region'!$N828=(C_A10a!$D$5:$D$1023))*(C_A10a!J$5:J$1023)))+(SUM(($C$1=(C_A10a!$B$5:$B$1023))*('By region'!$M828=(C_A10a!$C$5:$C$1023))*('By region'!$N828=(C_A10a!$D$5:$D$1023))*(C_A10a!J$5:J$1023)))+(SUM(($D$1=(C_A10a!$B$5:$B$1023))*('By region'!$M828=(C_A10a!$C$5:$C$1023))*('By region'!$N828=(C_A10a!$D$5:$D$1023))*(C_A10a!J$5:J$1023)))</f>
        <v>0</v>
      </c>
      <c r="I828" s="219">
        <f t="array" ref="I828">(SUM(($B$1=(C_A10a!$B$5:$B$1023))*('By region'!$M828=(C_A10a!$C$5:$C$1023))*('By region'!$N828=(C_A10a!$D$5:$D$1023))*(C_A10a!K$5:K$1023)))+(SUM(($C$1=(C_A10a!$B$5:$B$1023))*('By region'!$M828=(C_A10a!$C$5:$C$1023))*('By region'!$N828=(C_A10a!$D$5:$D$1023))*(C_A10a!K$5:K$1023)))+(SUM(($D$1=(C_A10a!$B$5:$B$1023))*('By region'!$M828=(C_A10a!$C$5:$C$1023))*('By region'!$N828=(C_A10a!$D$5:$D$1023))*(C_A10a!K$5:K$1023)))</f>
        <v>0</v>
      </c>
      <c r="J828" s="219">
        <f t="array" ref="J828">(SUM(($B$1=(C_A10a!$B$5:$B$1023))*('By region'!$M828=(C_A10a!$C$5:$C$1023))*('By region'!$N828=(C_A10a!$D$5:$D$1023))*(C_A10a!L$5:L$1023)))+(SUM(($C$1=(C_A10a!$B$5:$B$1023))*('By region'!$M828=(C_A10a!$C$5:$C$1023))*('By region'!$N828=(C_A10a!$D$5:$D$1023))*(C_A10a!L$5:L$1023)))+(SUM(($D$1=(C_A10a!$B$5:$B$1023))*('By region'!$M828=(C_A10a!$C$5:$C$1023))*('By region'!$N828=(C_A10a!$D$5:$D$1023))*(C_A10a!L$5:L$1023)))</f>
        <v>0</v>
      </c>
      <c r="K828" s="219">
        <f t="array" ref="K828">(SUM(($B$1=(C_A10a!$B$5:$B$1023))*('By region'!$M828=(C_A10a!$C$5:$C$1023))*('By region'!$N828=(C_A10a!$D$5:$D$1023))*(C_A10a!M$5:M$1023)))+(SUM(($C$1=(C_A10a!$B$5:$B$1023))*('By region'!$M828=(C_A10a!$C$5:$C$1023))*('By region'!$N828=(C_A10a!$D$5:$D$1023))*(C_A10a!M$5:M$1023)))+(SUM(($D$1=(C_A10a!$B$5:$B$1023))*('By region'!$M828=(C_A10a!$C$5:$C$1023))*('By region'!$N828=(C_A10a!$D$5:$D$1023))*(C_A10a!M$5:M$1023)))</f>
        <v>0</v>
      </c>
      <c r="M828" s="21" t="s">
        <v>301</v>
      </c>
      <c r="N828" s="297" t="s">
        <v>42</v>
      </c>
      <c r="O828" s="17"/>
    </row>
    <row r="829" spans="1:22" x14ac:dyDescent="0.2">
      <c r="A829" s="401"/>
      <c r="B829" s="199" t="s">
        <v>10</v>
      </c>
      <c r="C829" s="199">
        <f>SUM(C822:C828)</f>
        <v>254.7459213624</v>
      </c>
      <c r="D829" s="199">
        <f t="shared" ref="D829:K829" si="88">SUM(D822:D828)</f>
        <v>274.10914841314099</v>
      </c>
      <c r="E829" s="199">
        <f t="shared" si="88"/>
        <v>278.01637978555601</v>
      </c>
      <c r="F829" s="199">
        <f t="shared" si="88"/>
        <v>243.608179070208</v>
      </c>
      <c r="G829" s="199">
        <f t="shared" si="88"/>
        <v>206.57287884571997</v>
      </c>
      <c r="H829" s="199">
        <f t="shared" si="88"/>
        <v>197.04806143970998</v>
      </c>
      <c r="I829" s="199">
        <f t="shared" si="88"/>
        <v>187.23273208871501</v>
      </c>
      <c r="J829" s="199">
        <f t="shared" si="88"/>
        <v>189.41250283545702</v>
      </c>
      <c r="K829" s="199">
        <f t="shared" si="88"/>
        <v>182.221610601544</v>
      </c>
      <c r="N829" s="295"/>
      <c r="O829" s="17"/>
    </row>
    <row r="830" spans="1:22" x14ac:dyDescent="0.2">
      <c r="A830" s="401" t="s">
        <v>303</v>
      </c>
      <c r="B830" s="74" t="s">
        <v>311</v>
      </c>
      <c r="C830" s="147">
        <f t="array" ref="C830">(SUM(($B$1=(C_A10a!$B$5:$B$1023))*('By region'!$M830=(C_A10a!$C$5:$C$1023))*('By region'!$N830=(C_A10a!$D$5:$D$1023))*(C_A10a!E$5:E$1023)))+(SUM(($C$1=(C_A10a!$B$5:$B$1023))*('By region'!$M830=(C_A10a!$C$5:$C$1023))*('By region'!$N830=(C_A10a!$D$5:$D$1023))*(C_A10a!E$5:E$1023)))+(SUM(($D$1=(C_A10a!$B$5:$B$1023))*('By region'!$M830=(C_A10a!$C$5:$C$1023))*('By region'!$N830=(C_A10a!$D$5:$D$1023))*(C_A10a!E$5:E$1023)))</f>
        <v>16.665808607999999</v>
      </c>
      <c r="D830" s="147">
        <f t="array" ref="D830">(SUM(($B$1=(C_A10a!$B$5:$B$1023))*('By region'!$M830=(C_A10a!$C$5:$C$1023))*('By region'!$N830=(C_A10a!$D$5:$D$1023))*(C_A10a!F$5:F$1023)))+(SUM(($C$1=(C_A10a!$B$5:$B$1023))*('By region'!$M830=(C_A10a!$C$5:$C$1023))*('By region'!$N830=(C_A10a!$D$5:$D$1023))*(C_A10a!F$5:F$1023)))+(SUM(($D$1=(C_A10a!$B$5:$B$1023))*('By region'!$M830=(C_A10a!$C$5:$C$1023))*('By region'!$N830=(C_A10a!$D$5:$D$1023))*(C_A10a!F$5:F$1023)))</f>
        <v>0</v>
      </c>
      <c r="E830" s="147">
        <f t="array" ref="E830">(SUM(($B$1=(C_A10a!$B$5:$B$1023))*('By region'!$M830=(C_A10a!$C$5:$C$1023))*('By region'!$N830=(C_A10a!$D$5:$D$1023))*(C_A10a!G$5:G$1023)))+(SUM(($C$1=(C_A10a!$B$5:$B$1023))*('By region'!$M830=(C_A10a!$C$5:$C$1023))*('By region'!$N830=(C_A10a!$D$5:$D$1023))*(C_A10a!G$5:G$1023)))+(SUM(($D$1=(C_A10a!$B$5:$B$1023))*('By region'!$M830=(C_A10a!$C$5:$C$1023))*('By region'!$N830=(C_A10a!$D$5:$D$1023))*(C_A10a!G$5:G$1023)))</f>
        <v>0.99854801098500001</v>
      </c>
      <c r="F830" s="147">
        <f t="array" ref="F830">(SUM(($B$1=(C_A10a!$B$5:$B$1023))*('By region'!$M830=(C_A10a!$C$5:$C$1023))*('By region'!$N830=(C_A10a!$D$5:$D$1023))*(C_A10a!H$5:H$1023)))+(SUM(($C$1=(C_A10a!$B$5:$B$1023))*('By region'!$M830=(C_A10a!$C$5:$C$1023))*('By region'!$N830=(C_A10a!$D$5:$D$1023))*(C_A10a!H$5:H$1023)))+(SUM(($D$1=(C_A10a!$B$5:$B$1023))*('By region'!$M830=(C_A10a!$C$5:$C$1023))*('By region'!$N830=(C_A10a!$D$5:$D$1023))*(C_A10a!H$5:H$1023)))</f>
        <v>6.838542804017</v>
      </c>
      <c r="G830" s="147">
        <f t="array" ref="G830">(SUM(($B$1=(C_A10a!$B$5:$B$1023))*('By region'!$M830=(C_A10a!$C$5:$C$1023))*('By region'!$N830=(C_A10a!$D$5:$D$1023))*(C_A10a!I$5:I$1023)))+(SUM(($C$1=(C_A10a!$B$5:$B$1023))*('By region'!$M830=(C_A10a!$C$5:$C$1023))*('By region'!$N830=(C_A10a!$D$5:$D$1023))*(C_A10a!I$5:I$1023)))+(SUM(($D$1=(C_A10a!$B$5:$B$1023))*('By region'!$M830=(C_A10a!$C$5:$C$1023))*('By region'!$N830=(C_A10a!$D$5:$D$1023))*(C_A10a!I$5:I$1023)))</f>
        <v>2.6720906520169998</v>
      </c>
      <c r="H830" s="147">
        <f t="array" ref="H830">(SUM(($B$1=(C_A10a!$B$5:$B$1023))*('By region'!$M830=(C_A10a!$C$5:$C$1023))*('By region'!$N830=(C_A10a!$D$5:$D$1023))*(C_A10a!J$5:J$1023)))+(SUM(($C$1=(C_A10a!$B$5:$B$1023))*('By region'!$M830=(C_A10a!$C$5:$C$1023))*('By region'!$N830=(C_A10a!$D$5:$D$1023))*(C_A10a!J$5:J$1023)))+(SUM(($D$1=(C_A10a!$B$5:$B$1023))*('By region'!$M830=(C_A10a!$C$5:$C$1023))*('By region'!$N830=(C_A10a!$D$5:$D$1023))*(C_A10a!J$5:J$1023)))</f>
        <v>8.8731007349480002</v>
      </c>
      <c r="I830" s="147">
        <f t="array" ref="I830">(SUM(($B$1=(C_A10a!$B$5:$B$1023))*('By region'!$M830=(C_A10a!$C$5:$C$1023))*('By region'!$N830=(C_A10a!$D$5:$D$1023))*(C_A10a!K$5:K$1023)))+(SUM(($C$1=(C_A10a!$B$5:$B$1023))*('By region'!$M830=(C_A10a!$C$5:$C$1023))*('By region'!$N830=(C_A10a!$D$5:$D$1023))*(C_A10a!K$5:K$1023)))+(SUM(($D$1=(C_A10a!$B$5:$B$1023))*('By region'!$M830=(C_A10a!$C$5:$C$1023))*('By region'!$N830=(C_A10a!$D$5:$D$1023))*(C_A10a!K$5:K$1023)))</f>
        <v>2.5748465474</v>
      </c>
      <c r="J830" s="147">
        <f t="array" ref="J830">(SUM(($B$1=(C_A10a!$B$5:$B$1023))*('By region'!$M830=(C_A10a!$C$5:$C$1023))*('By region'!$N830=(C_A10a!$D$5:$D$1023))*(C_A10a!L$5:L$1023)))+(SUM(($C$1=(C_A10a!$B$5:$B$1023))*('By region'!$M830=(C_A10a!$C$5:$C$1023))*('By region'!$N830=(C_A10a!$D$5:$D$1023))*(C_A10a!L$5:L$1023)))+(SUM(($D$1=(C_A10a!$B$5:$B$1023))*('By region'!$M830=(C_A10a!$C$5:$C$1023))*('By region'!$N830=(C_A10a!$D$5:$D$1023))*(C_A10a!L$5:L$1023)))</f>
        <v>8.6242402860780008</v>
      </c>
      <c r="K830" s="147">
        <f t="array" ref="K830">(SUM(($B$1=(C_A10a!$B$5:$B$1023))*('By region'!$M830=(C_A10a!$C$5:$C$1023))*('By region'!$N830=(C_A10a!$D$5:$D$1023))*(C_A10a!M$5:M$1023)))+(SUM(($C$1=(C_A10a!$B$5:$B$1023))*('By region'!$M830=(C_A10a!$C$5:$C$1023))*('By region'!$N830=(C_A10a!$D$5:$D$1023))*(C_A10a!M$5:M$1023)))+(SUM(($D$1=(C_A10a!$B$5:$B$1023))*('By region'!$M830=(C_A10a!$C$5:$C$1023))*('By region'!$N830=(C_A10a!$D$5:$D$1023))*(C_A10a!M$5:M$1023)))</f>
        <v>17.271559360605998</v>
      </c>
      <c r="M830" s="21" t="s">
        <v>303</v>
      </c>
      <c r="N830" s="295" t="s">
        <v>427</v>
      </c>
      <c r="O830" s="17"/>
    </row>
    <row r="831" spans="1:22" x14ac:dyDescent="0.2">
      <c r="A831" s="401"/>
      <c r="B831" s="219" t="s">
        <v>312</v>
      </c>
      <c r="C831" s="219">
        <f t="array" ref="C831">(SUM(($B$1=(C_A10a!$B$5:$B$1023))*('By region'!$M831=(C_A10a!$C$5:$C$1023))*('By region'!$N831=(C_A10a!$D$5:$D$1023))*(C_A10a!E$5:E$1023)))+(SUM(($C$1=(C_A10a!$B$5:$B$1023))*('By region'!$M831=(C_A10a!$C$5:$C$1023))*('By region'!$N831=(C_A10a!$D$5:$D$1023))*(C_A10a!E$5:E$1023)))+(SUM(($D$1=(C_A10a!$B$5:$B$1023))*('By region'!$M831=(C_A10a!$C$5:$C$1023))*('By region'!$N831=(C_A10a!$D$5:$D$1023))*(C_A10a!E$5:E$1023)))</f>
        <v>1.00734408</v>
      </c>
      <c r="D831" s="219">
        <f t="array" ref="D831">(SUM(($B$1=(C_A10a!$B$5:$B$1023))*('By region'!$M831=(C_A10a!$C$5:$C$1023))*('By region'!$N831=(C_A10a!$D$5:$D$1023))*(C_A10a!F$5:F$1023)))+(SUM(($C$1=(C_A10a!$B$5:$B$1023))*('By region'!$M831=(C_A10a!$C$5:$C$1023))*('By region'!$N831=(C_A10a!$D$5:$D$1023))*(C_A10a!F$5:F$1023)))+(SUM(($D$1=(C_A10a!$B$5:$B$1023))*('By region'!$M831=(C_A10a!$C$5:$C$1023))*('By region'!$N831=(C_A10a!$D$5:$D$1023))*(C_A10a!F$5:F$1023)))</f>
        <v>0</v>
      </c>
      <c r="E831" s="219">
        <f t="array" ref="E831">(SUM(($B$1=(C_A10a!$B$5:$B$1023))*('By region'!$M831=(C_A10a!$C$5:$C$1023))*('By region'!$N831=(C_A10a!$D$5:$D$1023))*(C_A10a!G$5:G$1023)))+(SUM(($C$1=(C_A10a!$B$5:$B$1023))*('By region'!$M831=(C_A10a!$C$5:$C$1023))*('By region'!$N831=(C_A10a!$D$5:$D$1023))*(C_A10a!G$5:G$1023)))+(SUM(($D$1=(C_A10a!$B$5:$B$1023))*('By region'!$M831=(C_A10a!$C$5:$C$1023))*('By region'!$N831=(C_A10a!$D$5:$D$1023))*(C_A10a!G$5:G$1023)))</f>
        <v>0</v>
      </c>
      <c r="F831" s="219">
        <f t="array" ref="F831">(SUM(($B$1=(C_A10a!$B$5:$B$1023))*('By region'!$M831=(C_A10a!$C$5:$C$1023))*('By region'!$N831=(C_A10a!$D$5:$D$1023))*(C_A10a!H$5:H$1023)))+(SUM(($C$1=(C_A10a!$B$5:$B$1023))*('By region'!$M831=(C_A10a!$C$5:$C$1023))*('By region'!$N831=(C_A10a!$D$5:$D$1023))*(C_A10a!H$5:H$1023)))+(SUM(($D$1=(C_A10a!$B$5:$B$1023))*('By region'!$M831=(C_A10a!$C$5:$C$1023))*('By region'!$N831=(C_A10a!$D$5:$D$1023))*(C_A10a!H$5:H$1023)))</f>
        <v>0</v>
      </c>
      <c r="G831" s="219">
        <f t="array" ref="G831">(SUM(($B$1=(C_A10a!$B$5:$B$1023))*('By region'!$M831=(C_A10a!$C$5:$C$1023))*('By region'!$N831=(C_A10a!$D$5:$D$1023))*(C_A10a!I$5:I$1023)))+(SUM(($C$1=(C_A10a!$B$5:$B$1023))*('By region'!$M831=(C_A10a!$C$5:$C$1023))*('By region'!$N831=(C_A10a!$D$5:$D$1023))*(C_A10a!I$5:I$1023)))+(SUM(($D$1=(C_A10a!$B$5:$B$1023))*('By region'!$M831=(C_A10a!$C$5:$C$1023))*('By region'!$N831=(C_A10a!$D$5:$D$1023))*(C_A10a!I$5:I$1023)))</f>
        <v>0</v>
      </c>
      <c r="H831" s="219">
        <f t="array" ref="H831">(SUM(($B$1=(C_A10a!$B$5:$B$1023))*('By region'!$M831=(C_A10a!$C$5:$C$1023))*('By region'!$N831=(C_A10a!$D$5:$D$1023))*(C_A10a!J$5:J$1023)))+(SUM(($C$1=(C_A10a!$B$5:$B$1023))*('By region'!$M831=(C_A10a!$C$5:$C$1023))*('By region'!$N831=(C_A10a!$D$5:$D$1023))*(C_A10a!J$5:J$1023)))+(SUM(($D$1=(C_A10a!$B$5:$B$1023))*('By region'!$M831=(C_A10a!$C$5:$C$1023))*('By region'!$N831=(C_A10a!$D$5:$D$1023))*(C_A10a!J$5:J$1023)))</f>
        <v>0</v>
      </c>
      <c r="I831" s="219">
        <f t="array" ref="I831">(SUM(($B$1=(C_A10a!$B$5:$B$1023))*('By region'!$M831=(C_A10a!$C$5:$C$1023))*('By region'!$N831=(C_A10a!$D$5:$D$1023))*(C_A10a!K$5:K$1023)))+(SUM(($C$1=(C_A10a!$B$5:$B$1023))*('By region'!$M831=(C_A10a!$C$5:$C$1023))*('By region'!$N831=(C_A10a!$D$5:$D$1023))*(C_A10a!K$5:K$1023)))+(SUM(($D$1=(C_A10a!$B$5:$B$1023))*('By region'!$M831=(C_A10a!$C$5:$C$1023))*('By region'!$N831=(C_A10a!$D$5:$D$1023))*(C_A10a!K$5:K$1023)))</f>
        <v>0</v>
      </c>
      <c r="J831" s="219">
        <f t="array" ref="J831">(SUM(($B$1=(C_A10a!$B$5:$B$1023))*('By region'!$M831=(C_A10a!$C$5:$C$1023))*('By region'!$N831=(C_A10a!$D$5:$D$1023))*(C_A10a!L$5:L$1023)))+(SUM(($C$1=(C_A10a!$B$5:$B$1023))*('By region'!$M831=(C_A10a!$C$5:$C$1023))*('By region'!$N831=(C_A10a!$D$5:$D$1023))*(C_A10a!L$5:L$1023)))+(SUM(($D$1=(C_A10a!$B$5:$B$1023))*('By region'!$M831=(C_A10a!$C$5:$C$1023))*('By region'!$N831=(C_A10a!$D$5:$D$1023))*(C_A10a!L$5:L$1023)))</f>
        <v>0</v>
      </c>
      <c r="K831" s="219">
        <f t="array" ref="K831">(SUM(($B$1=(C_A10a!$B$5:$B$1023))*('By region'!$M831=(C_A10a!$C$5:$C$1023))*('By region'!$N831=(C_A10a!$D$5:$D$1023))*(C_A10a!M$5:M$1023)))+(SUM(($C$1=(C_A10a!$B$5:$B$1023))*('By region'!$M831=(C_A10a!$C$5:$C$1023))*('By region'!$N831=(C_A10a!$D$5:$D$1023))*(C_A10a!M$5:M$1023)))+(SUM(($D$1=(C_A10a!$B$5:$B$1023))*('By region'!$M831=(C_A10a!$C$5:$C$1023))*('By region'!$N831=(C_A10a!$D$5:$D$1023))*(C_A10a!M$5:M$1023)))</f>
        <v>0</v>
      </c>
      <c r="M831" s="21" t="s">
        <v>303</v>
      </c>
      <c r="N831" s="297" t="s">
        <v>40</v>
      </c>
      <c r="O831" s="17"/>
    </row>
    <row r="832" spans="1:22" x14ac:dyDescent="0.2">
      <c r="A832" s="401"/>
      <c r="B832" s="74" t="s">
        <v>313</v>
      </c>
      <c r="C832" s="147">
        <f t="array" ref="C832">(SUM(($B$1=(C_A10a!$B$5:$B$1023))*('By region'!$M832=(C_A10a!$C$5:$C$1023))*('By region'!$N832=(C_A10a!$D$5:$D$1023))*(C_A10a!E$5:E$1023)))+(SUM(($C$1=(C_A10a!$B$5:$B$1023))*('By region'!$M832=(C_A10a!$C$5:$C$1023))*('By region'!$N832=(C_A10a!$D$5:$D$1023))*(C_A10a!E$5:E$1023)))+(SUM(($D$1=(C_A10a!$B$5:$B$1023))*('By region'!$M832=(C_A10a!$C$5:$C$1023))*('By region'!$N832=(C_A10a!$D$5:$D$1023))*(C_A10a!E$5:E$1023)))</f>
        <v>19.256265504000002</v>
      </c>
      <c r="D832" s="147">
        <f t="array" ref="D832">(SUM(($B$1=(C_A10a!$B$5:$B$1023))*('By region'!$M832=(C_A10a!$C$5:$C$1023))*('By region'!$N832=(C_A10a!$D$5:$D$1023))*(C_A10a!F$5:F$1023)))+(SUM(($C$1=(C_A10a!$B$5:$B$1023))*('By region'!$M832=(C_A10a!$C$5:$C$1023))*('By region'!$N832=(C_A10a!$D$5:$D$1023))*(C_A10a!F$5:F$1023)))+(SUM(($D$1=(C_A10a!$B$5:$B$1023))*('By region'!$M832=(C_A10a!$C$5:$C$1023))*('By region'!$N832=(C_A10a!$D$5:$D$1023))*(C_A10a!F$5:F$1023)))</f>
        <v>19.524329663004</v>
      </c>
      <c r="E832" s="147">
        <f t="array" ref="E832">(SUM(($B$1=(C_A10a!$B$5:$B$1023))*('By region'!$M832=(C_A10a!$C$5:$C$1023))*('By region'!$N832=(C_A10a!$D$5:$D$1023))*(C_A10a!G$5:G$1023)))+(SUM(($C$1=(C_A10a!$B$5:$B$1023))*('By region'!$M832=(C_A10a!$C$5:$C$1023))*('By region'!$N832=(C_A10a!$D$5:$D$1023))*(C_A10a!G$5:G$1023)))+(SUM(($D$1=(C_A10a!$B$5:$B$1023))*('By region'!$M832=(C_A10a!$C$5:$C$1023))*('By region'!$N832=(C_A10a!$D$5:$D$1023))*(C_A10a!G$5:G$1023)))</f>
        <v>15.317738354465</v>
      </c>
      <c r="F832" s="147">
        <f t="array" ref="F832">(SUM(($B$1=(C_A10a!$B$5:$B$1023))*('By region'!$M832=(C_A10a!$C$5:$C$1023))*('By region'!$N832=(C_A10a!$D$5:$D$1023))*(C_A10a!H$5:H$1023)))+(SUM(($C$1=(C_A10a!$B$5:$B$1023))*('By region'!$M832=(C_A10a!$C$5:$C$1023))*('By region'!$N832=(C_A10a!$D$5:$D$1023))*(C_A10a!H$5:H$1023)))+(SUM(($D$1=(C_A10a!$B$5:$B$1023))*('By region'!$M832=(C_A10a!$C$5:$C$1023))*('By region'!$N832=(C_A10a!$D$5:$D$1023))*(C_A10a!H$5:H$1023)))</f>
        <v>16.996386697812</v>
      </c>
      <c r="G832" s="147">
        <f t="array" ref="G832">(SUM(($B$1=(C_A10a!$B$5:$B$1023))*('By region'!$M832=(C_A10a!$C$5:$C$1023))*('By region'!$N832=(C_A10a!$D$5:$D$1023))*(C_A10a!I$5:I$1023)))+(SUM(($C$1=(C_A10a!$B$5:$B$1023))*('By region'!$M832=(C_A10a!$C$5:$C$1023))*('By region'!$N832=(C_A10a!$D$5:$D$1023))*(C_A10a!I$5:I$1023)))+(SUM(($D$1=(C_A10a!$B$5:$B$1023))*('By region'!$M832=(C_A10a!$C$5:$C$1023))*('By region'!$N832=(C_A10a!$D$5:$D$1023))*(C_A10a!I$5:I$1023)))</f>
        <v>16.734404010704001</v>
      </c>
      <c r="H832" s="147">
        <f t="array" ref="H832">(SUM(($B$1=(C_A10a!$B$5:$B$1023))*('By region'!$M832=(C_A10a!$C$5:$C$1023))*('By region'!$N832=(C_A10a!$D$5:$D$1023))*(C_A10a!J$5:J$1023)))+(SUM(($C$1=(C_A10a!$B$5:$B$1023))*('By region'!$M832=(C_A10a!$C$5:$C$1023))*('By region'!$N832=(C_A10a!$D$5:$D$1023))*(C_A10a!J$5:J$1023)))+(SUM(($D$1=(C_A10a!$B$5:$B$1023))*('By region'!$M832=(C_A10a!$C$5:$C$1023))*('By region'!$N832=(C_A10a!$D$5:$D$1023))*(C_A10a!J$5:J$1023)))</f>
        <v>15.966868834956999</v>
      </c>
      <c r="I832" s="147">
        <f t="array" ref="I832">(SUM(($B$1=(C_A10a!$B$5:$B$1023))*('By region'!$M832=(C_A10a!$C$5:$C$1023))*('By region'!$N832=(C_A10a!$D$5:$D$1023))*(C_A10a!K$5:K$1023)))+(SUM(($C$1=(C_A10a!$B$5:$B$1023))*('By region'!$M832=(C_A10a!$C$5:$C$1023))*('By region'!$N832=(C_A10a!$D$5:$D$1023))*(C_A10a!K$5:K$1023)))+(SUM(($D$1=(C_A10a!$B$5:$B$1023))*('By region'!$M832=(C_A10a!$C$5:$C$1023))*('By region'!$N832=(C_A10a!$D$5:$D$1023))*(C_A10a!K$5:K$1023)))</f>
        <v>17.316578265017998</v>
      </c>
      <c r="J832" s="147">
        <f t="array" ref="J832">(SUM(($B$1=(C_A10a!$B$5:$B$1023))*('By region'!$M832=(C_A10a!$C$5:$C$1023))*('By region'!$N832=(C_A10a!$D$5:$D$1023))*(C_A10a!L$5:L$1023)))+(SUM(($C$1=(C_A10a!$B$5:$B$1023))*('By region'!$M832=(C_A10a!$C$5:$C$1023))*('By region'!$N832=(C_A10a!$D$5:$D$1023))*(C_A10a!L$5:L$1023)))+(SUM(($D$1=(C_A10a!$B$5:$B$1023))*('By region'!$M832=(C_A10a!$C$5:$C$1023))*('By region'!$N832=(C_A10a!$D$5:$D$1023))*(C_A10a!L$5:L$1023)))</f>
        <v>15.33267102392</v>
      </c>
      <c r="K832" s="147">
        <f t="array" ref="K832">(SUM(($B$1=(C_A10a!$B$5:$B$1023))*('By region'!$M832=(C_A10a!$C$5:$C$1023))*('By region'!$N832=(C_A10a!$D$5:$D$1023))*(C_A10a!M$5:M$1023)))+(SUM(($C$1=(C_A10a!$B$5:$B$1023))*('By region'!$M832=(C_A10a!$C$5:$C$1023))*('By region'!$N832=(C_A10a!$D$5:$D$1023))*(C_A10a!M$5:M$1023)))+(SUM(($D$1=(C_A10a!$B$5:$B$1023))*('By region'!$M832=(C_A10a!$C$5:$C$1023))*('By region'!$N832=(C_A10a!$D$5:$D$1023))*(C_A10a!M$5:M$1023)))</f>
        <v>13.330228336193001</v>
      </c>
      <c r="M832" s="21" t="s">
        <v>303</v>
      </c>
      <c r="N832" s="297" t="s">
        <v>55</v>
      </c>
      <c r="O832" s="17"/>
    </row>
    <row r="833" spans="1:15" x14ac:dyDescent="0.2">
      <c r="A833" s="401"/>
      <c r="B833" s="219" t="s">
        <v>314</v>
      </c>
      <c r="C833" s="219">
        <f t="array" ref="C833">(SUM(($B$1=(C_A10a!$B$5:$B$1023))*('By region'!$M833=(C_A10a!$C$5:$C$1023))*('By region'!$N833=(C_A10a!$D$5:$D$1023))*(C_A10a!E$5:E$1023)))+(SUM(($C$1=(C_A10a!$B$5:$B$1023))*('By region'!$M833=(C_A10a!$C$5:$C$1023))*('By region'!$N833=(C_A10a!$D$5:$D$1023))*(C_A10a!E$5:E$1023)))+(SUM(($D$1=(C_A10a!$B$5:$B$1023))*('By region'!$M833=(C_A10a!$C$5:$C$1023))*('By region'!$N833=(C_A10a!$D$5:$D$1023))*(C_A10a!E$5:E$1023)))</f>
        <v>20.458379520000001</v>
      </c>
      <c r="D833" s="219">
        <f t="array" ref="D833">(SUM(($B$1=(C_A10a!$B$5:$B$1023))*('By region'!$M833=(C_A10a!$C$5:$C$1023))*('By region'!$N833=(C_A10a!$D$5:$D$1023))*(C_A10a!F$5:F$1023)))+(SUM(($C$1=(C_A10a!$B$5:$B$1023))*('By region'!$M833=(C_A10a!$C$5:$C$1023))*('By region'!$N833=(C_A10a!$D$5:$D$1023))*(C_A10a!F$5:F$1023)))+(SUM(($D$1=(C_A10a!$B$5:$B$1023))*('By region'!$M833=(C_A10a!$C$5:$C$1023))*('By region'!$N833=(C_A10a!$D$5:$D$1023))*(C_A10a!F$5:F$1023)))</f>
        <v>27.813126100632999</v>
      </c>
      <c r="E833" s="219">
        <f t="array" ref="E833">(SUM(($B$1=(C_A10a!$B$5:$B$1023))*('By region'!$M833=(C_A10a!$C$5:$C$1023))*('By region'!$N833=(C_A10a!$D$5:$D$1023))*(C_A10a!G$5:G$1023)))+(SUM(($C$1=(C_A10a!$B$5:$B$1023))*('By region'!$M833=(C_A10a!$C$5:$C$1023))*('By region'!$N833=(C_A10a!$D$5:$D$1023))*(C_A10a!G$5:G$1023)))+(SUM(($D$1=(C_A10a!$B$5:$B$1023))*('By region'!$M833=(C_A10a!$C$5:$C$1023))*('By region'!$N833=(C_A10a!$D$5:$D$1023))*(C_A10a!G$5:G$1023)))</f>
        <v>23.777912025734</v>
      </c>
      <c r="F833" s="219">
        <f t="array" ref="F833">(SUM(($B$1=(C_A10a!$B$5:$B$1023))*('By region'!$M833=(C_A10a!$C$5:$C$1023))*('By region'!$N833=(C_A10a!$D$5:$D$1023))*(C_A10a!H$5:H$1023)))+(SUM(($C$1=(C_A10a!$B$5:$B$1023))*('By region'!$M833=(C_A10a!$C$5:$C$1023))*('By region'!$N833=(C_A10a!$D$5:$D$1023))*(C_A10a!H$5:H$1023)))+(SUM(($D$1=(C_A10a!$B$5:$B$1023))*('By region'!$M833=(C_A10a!$C$5:$C$1023))*('By region'!$N833=(C_A10a!$D$5:$D$1023))*(C_A10a!H$5:H$1023)))</f>
        <v>14.154942269298999</v>
      </c>
      <c r="G833" s="219">
        <f t="array" ref="G833">(SUM(($B$1=(C_A10a!$B$5:$B$1023))*('By region'!$M833=(C_A10a!$C$5:$C$1023))*('By region'!$N833=(C_A10a!$D$5:$D$1023))*(C_A10a!I$5:I$1023)))+(SUM(($C$1=(C_A10a!$B$5:$B$1023))*('By region'!$M833=(C_A10a!$C$5:$C$1023))*('By region'!$N833=(C_A10a!$D$5:$D$1023))*(C_A10a!I$5:I$1023)))+(SUM(($D$1=(C_A10a!$B$5:$B$1023))*('By region'!$M833=(C_A10a!$C$5:$C$1023))*('By region'!$N833=(C_A10a!$D$5:$D$1023))*(C_A10a!I$5:I$1023)))</f>
        <v>13.132023293299</v>
      </c>
      <c r="H833" s="219">
        <f t="array" ref="H833">(SUM(($B$1=(C_A10a!$B$5:$B$1023))*('By region'!$M833=(C_A10a!$C$5:$C$1023))*('By region'!$N833=(C_A10a!$D$5:$D$1023))*(C_A10a!J$5:J$1023)))+(SUM(($C$1=(C_A10a!$B$5:$B$1023))*('By region'!$M833=(C_A10a!$C$5:$C$1023))*('By region'!$N833=(C_A10a!$D$5:$D$1023))*(C_A10a!J$5:J$1023)))+(SUM(($D$1=(C_A10a!$B$5:$B$1023))*('By region'!$M833=(C_A10a!$C$5:$C$1023))*('By region'!$N833=(C_A10a!$D$5:$D$1023))*(C_A10a!J$5:J$1023)))</f>
        <v>7.321920987465</v>
      </c>
      <c r="I833" s="219">
        <f t="array" ref="I833">(SUM(($B$1=(C_A10a!$B$5:$B$1023))*('By region'!$M833=(C_A10a!$C$5:$C$1023))*('By region'!$N833=(C_A10a!$D$5:$D$1023))*(C_A10a!K$5:K$1023)))+(SUM(($C$1=(C_A10a!$B$5:$B$1023))*('By region'!$M833=(C_A10a!$C$5:$C$1023))*('By region'!$N833=(C_A10a!$D$5:$D$1023))*(C_A10a!K$5:K$1023)))+(SUM(($D$1=(C_A10a!$B$5:$B$1023))*('By region'!$M833=(C_A10a!$C$5:$C$1023))*('By region'!$N833=(C_A10a!$D$5:$D$1023))*(C_A10a!K$5:K$1023)))</f>
        <v>11.078100962977</v>
      </c>
      <c r="J833" s="219">
        <f t="array" ref="J833">(SUM(($B$1=(C_A10a!$B$5:$B$1023))*('By region'!$M833=(C_A10a!$C$5:$C$1023))*('By region'!$N833=(C_A10a!$D$5:$D$1023))*(C_A10a!L$5:L$1023)))+(SUM(($C$1=(C_A10a!$B$5:$B$1023))*('By region'!$M833=(C_A10a!$C$5:$C$1023))*('By region'!$N833=(C_A10a!$D$5:$D$1023))*(C_A10a!L$5:L$1023)))+(SUM(($D$1=(C_A10a!$B$5:$B$1023))*('By region'!$M833=(C_A10a!$C$5:$C$1023))*('By region'!$N833=(C_A10a!$D$5:$D$1023))*(C_A10a!L$5:L$1023)))</f>
        <v>9.4661774731420003</v>
      </c>
      <c r="K833" s="219">
        <f t="array" ref="K833">(SUM(($B$1=(C_A10a!$B$5:$B$1023))*('By region'!$M833=(C_A10a!$C$5:$C$1023))*('By region'!$N833=(C_A10a!$D$5:$D$1023))*(C_A10a!M$5:M$1023)))+(SUM(($C$1=(C_A10a!$B$5:$B$1023))*('By region'!$M833=(C_A10a!$C$5:$C$1023))*('By region'!$N833=(C_A10a!$D$5:$D$1023))*(C_A10a!M$5:M$1023)))+(SUM(($D$1=(C_A10a!$B$5:$B$1023))*('By region'!$M833=(C_A10a!$C$5:$C$1023))*('By region'!$N833=(C_A10a!$D$5:$D$1023))*(C_A10a!M$5:M$1023)))</f>
        <v>5.9111062041629996</v>
      </c>
      <c r="M833" s="21" t="s">
        <v>303</v>
      </c>
      <c r="N833" s="297" t="s">
        <v>41</v>
      </c>
      <c r="O833" s="17"/>
    </row>
    <row r="834" spans="1:15" x14ac:dyDescent="0.2">
      <c r="A834" s="401"/>
      <c r="B834" s="74" t="s">
        <v>315</v>
      </c>
      <c r="C834" s="147">
        <f t="array" ref="C834">(SUM(($B$1=(C_A10a!$B$5:$B$1023))*('By region'!$M834=(C_A10a!$C$5:$C$1023))*('By region'!$N834=(C_A10a!$D$5:$D$1023))*(C_A10a!E$5:E$1023)))+(SUM(($C$1=(C_A10a!$B$5:$B$1023))*('By region'!$M834=(C_A10a!$C$5:$C$1023))*('By region'!$N834=(C_A10a!$D$5:$D$1023))*(C_A10a!E$5:E$1023)))+(SUM(($D$1=(C_A10a!$B$5:$B$1023))*('By region'!$M834=(C_A10a!$C$5:$C$1023))*('By region'!$N834=(C_A10a!$D$5:$D$1023))*(C_A10a!E$5:E$1023)))</f>
        <v>8.0524305720000005</v>
      </c>
      <c r="D834" s="147">
        <f t="array" ref="D834">(SUM(($B$1=(C_A10a!$B$5:$B$1023))*('By region'!$M834=(C_A10a!$C$5:$C$1023))*('By region'!$N834=(C_A10a!$D$5:$D$1023))*(C_A10a!F$5:F$1023)))+(SUM(($C$1=(C_A10a!$B$5:$B$1023))*('By region'!$M834=(C_A10a!$C$5:$C$1023))*('By region'!$N834=(C_A10a!$D$5:$D$1023))*(C_A10a!F$5:F$1023)))+(SUM(($D$1=(C_A10a!$B$5:$B$1023))*('By region'!$M834=(C_A10a!$C$5:$C$1023))*('By region'!$N834=(C_A10a!$D$5:$D$1023))*(C_A10a!F$5:F$1023)))</f>
        <v>9.6886971141270006</v>
      </c>
      <c r="E834" s="147">
        <f t="array" ref="E834">(SUM(($B$1=(C_A10a!$B$5:$B$1023))*('By region'!$M834=(C_A10a!$C$5:$C$1023))*('By region'!$N834=(C_A10a!$D$5:$D$1023))*(C_A10a!G$5:G$1023)))+(SUM(($C$1=(C_A10a!$B$5:$B$1023))*('By region'!$M834=(C_A10a!$C$5:$C$1023))*('By region'!$N834=(C_A10a!$D$5:$D$1023))*(C_A10a!G$5:G$1023)))+(SUM(($D$1=(C_A10a!$B$5:$B$1023))*('By region'!$M834=(C_A10a!$C$5:$C$1023))*('By region'!$N834=(C_A10a!$D$5:$D$1023))*(C_A10a!G$5:G$1023)))</f>
        <v>12.592971106739</v>
      </c>
      <c r="F834" s="147">
        <f t="array" ref="F834">(SUM(($B$1=(C_A10a!$B$5:$B$1023))*('By region'!$M834=(C_A10a!$C$5:$C$1023))*('By region'!$N834=(C_A10a!$D$5:$D$1023))*(C_A10a!H$5:H$1023)))+(SUM(($C$1=(C_A10a!$B$5:$B$1023))*('By region'!$M834=(C_A10a!$C$5:$C$1023))*('By region'!$N834=(C_A10a!$D$5:$D$1023))*(C_A10a!H$5:H$1023)))+(SUM(($D$1=(C_A10a!$B$5:$B$1023))*('By region'!$M834=(C_A10a!$C$5:$C$1023))*('By region'!$N834=(C_A10a!$D$5:$D$1023))*(C_A10a!H$5:H$1023)))</f>
        <v>10.579863463739001</v>
      </c>
      <c r="G834" s="147">
        <f t="array" ref="G834">(SUM(($B$1=(C_A10a!$B$5:$B$1023))*('By region'!$M834=(C_A10a!$C$5:$C$1023))*('By region'!$N834=(C_A10a!$D$5:$D$1023))*(C_A10a!I$5:I$1023)))+(SUM(($C$1=(C_A10a!$B$5:$B$1023))*('By region'!$M834=(C_A10a!$C$5:$C$1023))*('By region'!$N834=(C_A10a!$D$5:$D$1023))*(C_A10a!I$5:I$1023)))+(SUM(($D$1=(C_A10a!$B$5:$B$1023))*('By region'!$M834=(C_A10a!$C$5:$C$1023))*('By region'!$N834=(C_A10a!$D$5:$D$1023))*(C_A10a!I$5:I$1023)))</f>
        <v>10.723707011435</v>
      </c>
      <c r="H834" s="147">
        <f t="array" ref="H834">(SUM(($B$1=(C_A10a!$B$5:$B$1023))*('By region'!$M834=(C_A10a!$C$5:$C$1023))*('By region'!$N834=(C_A10a!$D$5:$D$1023))*(C_A10a!J$5:J$1023)))+(SUM(($C$1=(C_A10a!$B$5:$B$1023))*('By region'!$M834=(C_A10a!$C$5:$C$1023))*('By region'!$N834=(C_A10a!$D$5:$D$1023))*(C_A10a!J$5:J$1023)))+(SUM(($D$1=(C_A10a!$B$5:$B$1023))*('By region'!$M834=(C_A10a!$C$5:$C$1023))*('By region'!$N834=(C_A10a!$D$5:$D$1023))*(C_A10a!J$5:J$1023)))</f>
        <v>10.723707011435</v>
      </c>
      <c r="I834" s="147">
        <f t="array" ref="I834">(SUM(($B$1=(C_A10a!$B$5:$B$1023))*('By region'!$M834=(C_A10a!$C$5:$C$1023))*('By region'!$N834=(C_A10a!$D$5:$D$1023))*(C_A10a!K$5:K$1023)))+(SUM(($C$1=(C_A10a!$B$5:$B$1023))*('By region'!$M834=(C_A10a!$C$5:$C$1023))*('By region'!$N834=(C_A10a!$D$5:$D$1023))*(C_A10a!K$5:K$1023)))+(SUM(($D$1=(C_A10a!$B$5:$B$1023))*('By region'!$M834=(C_A10a!$C$5:$C$1023))*('By region'!$N834=(C_A10a!$D$5:$D$1023))*(C_A10a!K$5:K$1023)))</f>
        <v>7.0743328263079999</v>
      </c>
      <c r="J834" s="147">
        <f t="array" ref="J834">(SUM(($B$1=(C_A10a!$B$5:$B$1023))*('By region'!$M834=(C_A10a!$C$5:$C$1023))*('By region'!$N834=(C_A10a!$D$5:$D$1023))*(C_A10a!L$5:L$1023)))+(SUM(($C$1=(C_A10a!$B$5:$B$1023))*('By region'!$M834=(C_A10a!$C$5:$C$1023))*('By region'!$N834=(C_A10a!$D$5:$D$1023))*(C_A10a!L$5:L$1023)))+(SUM(($D$1=(C_A10a!$B$5:$B$1023))*('By region'!$M834=(C_A10a!$C$5:$C$1023))*('By region'!$N834=(C_A10a!$D$5:$D$1023))*(C_A10a!L$5:L$1023)))</f>
        <v>5.0374330063880004</v>
      </c>
      <c r="K834" s="147">
        <f t="array" ref="K834">(SUM(($B$1=(C_A10a!$B$5:$B$1023))*('By region'!$M834=(C_A10a!$C$5:$C$1023))*('By region'!$N834=(C_A10a!$D$5:$D$1023))*(C_A10a!M$5:M$1023)))+(SUM(($C$1=(C_A10a!$B$5:$B$1023))*('By region'!$M834=(C_A10a!$C$5:$C$1023))*('By region'!$N834=(C_A10a!$D$5:$D$1023))*(C_A10a!M$5:M$1023)))+(SUM(($D$1=(C_A10a!$B$5:$B$1023))*('By region'!$M834=(C_A10a!$C$5:$C$1023))*('By region'!$N834=(C_A10a!$D$5:$D$1023))*(C_A10a!M$5:M$1023)))</f>
        <v>2.1569511906960002</v>
      </c>
      <c r="M834" s="21" t="s">
        <v>303</v>
      </c>
      <c r="N834" s="297" t="s">
        <v>56</v>
      </c>
      <c r="O834" s="17"/>
    </row>
    <row r="835" spans="1:15" x14ac:dyDescent="0.2">
      <c r="A835" s="401"/>
      <c r="B835" s="219" t="s">
        <v>316</v>
      </c>
      <c r="C835" s="219">
        <f t="array" ref="C835">(SUM(($B$1=(C_A10a!$B$5:$B$1023))*('By region'!$M835=(C_A10a!$C$5:$C$1023))*('By region'!$N835=(C_A10a!$D$5:$D$1023))*(C_A10a!E$5:E$1023)))+(SUM(($C$1=(C_A10a!$B$5:$B$1023))*('By region'!$M835=(C_A10a!$C$5:$C$1023))*('By region'!$N835=(C_A10a!$D$5:$D$1023))*(C_A10a!E$5:E$1023)))+(SUM(($D$1=(C_A10a!$B$5:$B$1023))*('By region'!$M835=(C_A10a!$C$5:$C$1023))*('By region'!$N835=(C_A10a!$D$5:$D$1023))*(C_A10a!E$5:E$1023)))</f>
        <v>0</v>
      </c>
      <c r="D835" s="219">
        <f t="array" ref="D835">(SUM(($B$1=(C_A10a!$B$5:$B$1023))*('By region'!$M835=(C_A10a!$C$5:$C$1023))*('By region'!$N835=(C_A10a!$D$5:$D$1023))*(C_A10a!F$5:F$1023)))+(SUM(($C$1=(C_A10a!$B$5:$B$1023))*('By region'!$M835=(C_A10a!$C$5:$C$1023))*('By region'!$N835=(C_A10a!$D$5:$D$1023))*(C_A10a!F$5:F$1023)))+(SUM(($D$1=(C_A10a!$B$5:$B$1023))*('By region'!$M835=(C_A10a!$C$5:$C$1023))*('By region'!$N835=(C_A10a!$D$5:$D$1023))*(C_A10a!F$5:F$1023)))</f>
        <v>0</v>
      </c>
      <c r="E835" s="219">
        <f t="array" ref="E835">(SUM(($B$1=(C_A10a!$B$5:$B$1023))*('By region'!$M835=(C_A10a!$C$5:$C$1023))*('By region'!$N835=(C_A10a!$D$5:$D$1023))*(C_A10a!G$5:G$1023)))+(SUM(($C$1=(C_A10a!$B$5:$B$1023))*('By region'!$M835=(C_A10a!$C$5:$C$1023))*('By region'!$N835=(C_A10a!$D$5:$D$1023))*(C_A10a!G$5:G$1023)))+(SUM(($D$1=(C_A10a!$B$5:$B$1023))*('By region'!$M835=(C_A10a!$C$5:$C$1023))*('By region'!$N835=(C_A10a!$D$5:$D$1023))*(C_A10a!G$5:G$1023)))</f>
        <v>0</v>
      </c>
      <c r="F835" s="219">
        <f t="array" ref="F835">(SUM(($B$1=(C_A10a!$B$5:$B$1023))*('By region'!$M835=(C_A10a!$C$5:$C$1023))*('By region'!$N835=(C_A10a!$D$5:$D$1023))*(C_A10a!H$5:H$1023)))+(SUM(($C$1=(C_A10a!$B$5:$B$1023))*('By region'!$M835=(C_A10a!$C$5:$C$1023))*('By region'!$N835=(C_A10a!$D$5:$D$1023))*(C_A10a!H$5:H$1023)))+(SUM(($D$1=(C_A10a!$B$5:$B$1023))*('By region'!$M835=(C_A10a!$C$5:$C$1023))*('By region'!$N835=(C_A10a!$D$5:$D$1023))*(C_A10a!H$5:H$1023)))</f>
        <v>0</v>
      </c>
      <c r="G835" s="219">
        <f t="array" ref="G835">(SUM(($B$1=(C_A10a!$B$5:$B$1023))*('By region'!$M835=(C_A10a!$C$5:$C$1023))*('By region'!$N835=(C_A10a!$D$5:$D$1023))*(C_A10a!I$5:I$1023)))+(SUM(($C$1=(C_A10a!$B$5:$B$1023))*('By region'!$M835=(C_A10a!$C$5:$C$1023))*('By region'!$N835=(C_A10a!$D$5:$D$1023))*(C_A10a!I$5:I$1023)))+(SUM(($D$1=(C_A10a!$B$5:$B$1023))*('By region'!$M835=(C_A10a!$C$5:$C$1023))*('By region'!$N835=(C_A10a!$D$5:$D$1023))*(C_A10a!I$5:I$1023)))</f>
        <v>0</v>
      </c>
      <c r="H835" s="219">
        <f t="array" ref="H835">(SUM(($B$1=(C_A10a!$B$5:$B$1023))*('By region'!$M835=(C_A10a!$C$5:$C$1023))*('By region'!$N835=(C_A10a!$D$5:$D$1023))*(C_A10a!J$5:J$1023)))+(SUM(($C$1=(C_A10a!$B$5:$B$1023))*('By region'!$M835=(C_A10a!$C$5:$C$1023))*('By region'!$N835=(C_A10a!$D$5:$D$1023))*(C_A10a!J$5:J$1023)))+(SUM(($D$1=(C_A10a!$B$5:$B$1023))*('By region'!$M835=(C_A10a!$C$5:$C$1023))*('By region'!$N835=(C_A10a!$D$5:$D$1023))*(C_A10a!J$5:J$1023)))</f>
        <v>0</v>
      </c>
      <c r="I835" s="219">
        <f t="array" ref="I835">(SUM(($B$1=(C_A10a!$B$5:$B$1023))*('By region'!$M835=(C_A10a!$C$5:$C$1023))*('By region'!$N835=(C_A10a!$D$5:$D$1023))*(C_A10a!K$5:K$1023)))+(SUM(($C$1=(C_A10a!$B$5:$B$1023))*('By region'!$M835=(C_A10a!$C$5:$C$1023))*('By region'!$N835=(C_A10a!$D$5:$D$1023))*(C_A10a!K$5:K$1023)))+(SUM(($D$1=(C_A10a!$B$5:$B$1023))*('By region'!$M835=(C_A10a!$C$5:$C$1023))*('By region'!$N835=(C_A10a!$D$5:$D$1023))*(C_A10a!K$5:K$1023)))</f>
        <v>0</v>
      </c>
      <c r="J835" s="219">
        <f t="array" ref="J835">(SUM(($B$1=(C_A10a!$B$5:$B$1023))*('By region'!$M835=(C_A10a!$C$5:$C$1023))*('By region'!$N835=(C_A10a!$D$5:$D$1023))*(C_A10a!L$5:L$1023)))+(SUM(($C$1=(C_A10a!$B$5:$B$1023))*('By region'!$M835=(C_A10a!$C$5:$C$1023))*('By region'!$N835=(C_A10a!$D$5:$D$1023))*(C_A10a!L$5:L$1023)))+(SUM(($D$1=(C_A10a!$B$5:$B$1023))*('By region'!$M835=(C_A10a!$C$5:$C$1023))*('By region'!$N835=(C_A10a!$D$5:$D$1023))*(C_A10a!L$5:L$1023)))</f>
        <v>0</v>
      </c>
      <c r="K835" s="219">
        <f t="array" ref="K835">(SUM(($B$1=(C_A10a!$B$5:$B$1023))*('By region'!$M835=(C_A10a!$C$5:$C$1023))*('By region'!$N835=(C_A10a!$D$5:$D$1023))*(C_A10a!M$5:M$1023)))+(SUM(($C$1=(C_A10a!$B$5:$B$1023))*('By region'!$M835=(C_A10a!$C$5:$C$1023))*('By region'!$N835=(C_A10a!$D$5:$D$1023))*(C_A10a!M$5:M$1023)))+(SUM(($D$1=(C_A10a!$B$5:$B$1023))*('By region'!$M835=(C_A10a!$C$5:$C$1023))*('By region'!$N835=(C_A10a!$D$5:$D$1023))*(C_A10a!M$5:M$1023)))</f>
        <v>0</v>
      </c>
      <c r="M835" s="21" t="s">
        <v>303</v>
      </c>
      <c r="N835" s="297" t="s">
        <v>57</v>
      </c>
      <c r="O835" s="17"/>
    </row>
    <row r="836" spans="1:15" x14ac:dyDescent="0.2">
      <c r="A836" s="401"/>
      <c r="B836" s="74" t="s">
        <v>317</v>
      </c>
      <c r="C836" s="147">
        <f t="array" ref="C836">(SUM(($B$1=(C_A10a!$B$5:$B$1023))*('By region'!$M836=(C_A10a!$C$5:$C$1023))*('By region'!$N836=(C_A10a!$D$5:$D$1023))*(C_A10a!E$5:E$1023)))+(SUM(($C$1=(C_A10a!$B$5:$B$1023))*('By region'!$M836=(C_A10a!$C$5:$C$1023))*('By region'!$N836=(C_A10a!$D$5:$D$1023))*(C_A10a!E$5:E$1023)))+(SUM(($D$1=(C_A10a!$B$5:$B$1023))*('By region'!$M836=(C_A10a!$C$5:$C$1023))*('By region'!$N836=(C_A10a!$D$5:$D$1023))*(C_A10a!E$5:E$1023)))</f>
        <v>0</v>
      </c>
      <c r="D836" s="147">
        <f t="array" ref="D836">(SUM(($B$1=(C_A10a!$B$5:$B$1023))*('By region'!$M836=(C_A10a!$C$5:$C$1023))*('By region'!$N836=(C_A10a!$D$5:$D$1023))*(C_A10a!F$5:F$1023)))+(SUM(($C$1=(C_A10a!$B$5:$B$1023))*('By region'!$M836=(C_A10a!$C$5:$C$1023))*('By region'!$N836=(C_A10a!$D$5:$D$1023))*(C_A10a!F$5:F$1023)))+(SUM(($D$1=(C_A10a!$B$5:$B$1023))*('By region'!$M836=(C_A10a!$C$5:$C$1023))*('By region'!$N836=(C_A10a!$D$5:$D$1023))*(C_A10a!F$5:F$1023)))</f>
        <v>0</v>
      </c>
      <c r="E836" s="147">
        <f t="array" ref="E836">(SUM(($B$1=(C_A10a!$B$5:$B$1023))*('By region'!$M836=(C_A10a!$C$5:$C$1023))*('By region'!$N836=(C_A10a!$D$5:$D$1023))*(C_A10a!G$5:G$1023)))+(SUM(($C$1=(C_A10a!$B$5:$B$1023))*('By region'!$M836=(C_A10a!$C$5:$C$1023))*('By region'!$N836=(C_A10a!$D$5:$D$1023))*(C_A10a!G$5:G$1023)))+(SUM(($D$1=(C_A10a!$B$5:$B$1023))*('By region'!$M836=(C_A10a!$C$5:$C$1023))*('By region'!$N836=(C_A10a!$D$5:$D$1023))*(C_A10a!G$5:G$1023)))</f>
        <v>0</v>
      </c>
      <c r="F836" s="147">
        <f t="array" ref="F836">(SUM(($B$1=(C_A10a!$B$5:$B$1023))*('By region'!$M836=(C_A10a!$C$5:$C$1023))*('By region'!$N836=(C_A10a!$D$5:$D$1023))*(C_A10a!H$5:H$1023)))+(SUM(($C$1=(C_A10a!$B$5:$B$1023))*('By region'!$M836=(C_A10a!$C$5:$C$1023))*('By region'!$N836=(C_A10a!$D$5:$D$1023))*(C_A10a!H$5:H$1023)))+(SUM(($D$1=(C_A10a!$B$5:$B$1023))*('By region'!$M836=(C_A10a!$C$5:$C$1023))*('By region'!$N836=(C_A10a!$D$5:$D$1023))*(C_A10a!H$5:H$1023)))</f>
        <v>0</v>
      </c>
      <c r="G836" s="147">
        <f t="array" ref="G836">(SUM(($B$1=(C_A10a!$B$5:$B$1023))*('By region'!$M836=(C_A10a!$C$5:$C$1023))*('By region'!$N836=(C_A10a!$D$5:$D$1023))*(C_A10a!I$5:I$1023)))+(SUM(($C$1=(C_A10a!$B$5:$B$1023))*('By region'!$M836=(C_A10a!$C$5:$C$1023))*('By region'!$N836=(C_A10a!$D$5:$D$1023))*(C_A10a!I$5:I$1023)))+(SUM(($D$1=(C_A10a!$B$5:$B$1023))*('By region'!$M836=(C_A10a!$C$5:$C$1023))*('By region'!$N836=(C_A10a!$D$5:$D$1023))*(C_A10a!I$5:I$1023)))</f>
        <v>0</v>
      </c>
      <c r="H836" s="147">
        <f t="array" ref="H836">(SUM(($B$1=(C_A10a!$B$5:$B$1023))*('By region'!$M836=(C_A10a!$C$5:$C$1023))*('By region'!$N836=(C_A10a!$D$5:$D$1023))*(C_A10a!J$5:J$1023)))+(SUM(($C$1=(C_A10a!$B$5:$B$1023))*('By region'!$M836=(C_A10a!$C$5:$C$1023))*('By region'!$N836=(C_A10a!$D$5:$D$1023))*(C_A10a!J$5:J$1023)))+(SUM(($D$1=(C_A10a!$B$5:$B$1023))*('By region'!$M836=(C_A10a!$C$5:$C$1023))*('By region'!$N836=(C_A10a!$D$5:$D$1023))*(C_A10a!J$5:J$1023)))</f>
        <v>0</v>
      </c>
      <c r="I836" s="147">
        <f t="array" ref="I836">(SUM(($B$1=(C_A10a!$B$5:$B$1023))*('By region'!$M836=(C_A10a!$C$5:$C$1023))*('By region'!$N836=(C_A10a!$D$5:$D$1023))*(C_A10a!K$5:K$1023)))+(SUM(($C$1=(C_A10a!$B$5:$B$1023))*('By region'!$M836=(C_A10a!$C$5:$C$1023))*('By region'!$N836=(C_A10a!$D$5:$D$1023))*(C_A10a!K$5:K$1023)))+(SUM(($D$1=(C_A10a!$B$5:$B$1023))*('By region'!$M836=(C_A10a!$C$5:$C$1023))*('By region'!$N836=(C_A10a!$D$5:$D$1023))*(C_A10a!K$5:K$1023)))</f>
        <v>0</v>
      </c>
      <c r="J836" s="147">
        <f t="array" ref="J836">(SUM(($B$1=(C_A10a!$B$5:$B$1023))*('By region'!$M836=(C_A10a!$C$5:$C$1023))*('By region'!$N836=(C_A10a!$D$5:$D$1023))*(C_A10a!L$5:L$1023)))+(SUM(($C$1=(C_A10a!$B$5:$B$1023))*('By region'!$M836=(C_A10a!$C$5:$C$1023))*('By region'!$N836=(C_A10a!$D$5:$D$1023))*(C_A10a!L$5:L$1023)))+(SUM(($D$1=(C_A10a!$B$5:$B$1023))*('By region'!$M836=(C_A10a!$C$5:$C$1023))*('By region'!$N836=(C_A10a!$D$5:$D$1023))*(C_A10a!L$5:L$1023)))</f>
        <v>0</v>
      </c>
      <c r="K836" s="147">
        <f t="array" ref="K836">(SUM(($B$1=(C_A10a!$B$5:$B$1023))*('By region'!$M836=(C_A10a!$C$5:$C$1023))*('By region'!$N836=(C_A10a!$D$5:$D$1023))*(C_A10a!M$5:M$1023)))+(SUM(($C$1=(C_A10a!$B$5:$B$1023))*('By region'!$M836=(C_A10a!$C$5:$C$1023))*('By region'!$N836=(C_A10a!$D$5:$D$1023))*(C_A10a!M$5:M$1023)))+(SUM(($D$1=(C_A10a!$B$5:$B$1023))*('By region'!$M836=(C_A10a!$C$5:$C$1023))*('By region'!$N836=(C_A10a!$D$5:$D$1023))*(C_A10a!M$5:M$1023)))</f>
        <v>0</v>
      </c>
      <c r="M836" s="21" t="s">
        <v>303</v>
      </c>
      <c r="N836" s="297" t="s">
        <v>42</v>
      </c>
      <c r="O836" s="17"/>
    </row>
    <row r="837" spans="1:15" x14ac:dyDescent="0.2">
      <c r="A837" s="401"/>
      <c r="B837" s="73" t="s">
        <v>10</v>
      </c>
      <c r="C837" s="212">
        <f>SUM(C830:C836)</f>
        <v>65.440228284</v>
      </c>
      <c r="D837" s="212">
        <f t="shared" ref="D837:K837" si="89">SUM(D830:D836)</f>
        <v>57.026152877763998</v>
      </c>
      <c r="E837" s="212">
        <f t="shared" si="89"/>
        <v>52.687169497923001</v>
      </c>
      <c r="F837" s="212">
        <f t="shared" si="89"/>
        <v>48.569735234866997</v>
      </c>
      <c r="G837" s="212">
        <f t="shared" si="89"/>
        <v>43.262224967454998</v>
      </c>
      <c r="H837" s="212">
        <f t="shared" si="89"/>
        <v>42.885597568804997</v>
      </c>
      <c r="I837" s="212">
        <f t="shared" si="89"/>
        <v>38.043858601703</v>
      </c>
      <c r="J837" s="212">
        <f t="shared" si="89"/>
        <v>38.460521789528002</v>
      </c>
      <c r="K837" s="212">
        <f t="shared" si="89"/>
        <v>38.669845091657997</v>
      </c>
      <c r="N837" s="295"/>
      <c r="O837" s="17"/>
    </row>
    <row r="838" spans="1:15" x14ac:dyDescent="0.2">
      <c r="A838" s="401" t="s">
        <v>302</v>
      </c>
      <c r="B838" s="74" t="s">
        <v>311</v>
      </c>
      <c r="C838" s="147">
        <f t="array" ref="C838">(SUM(($B$1=(C_A10a!$B$5:$B$1023))*('By region'!$M838=(C_A10a!$C$5:$C$1023))*('By region'!$N838=(C_A10a!$D$5:$D$1023))*(C_A10a!E$5:E$1023)))+(SUM(($C$1=(C_A10a!$B$5:$B$1023))*('By region'!$M838=(C_A10a!$C$5:$C$1023))*('By region'!$N838=(C_A10a!$D$5:$D$1023))*(C_A10a!E$5:E$1023)))+(SUM(($D$1=(C_A10a!$B$5:$B$1023))*('By region'!$M838=(C_A10a!$C$5:$C$1023))*('By region'!$N838=(C_A10a!$D$5:$D$1023))*(C_A10a!E$5:E$1023)))</f>
        <v>0</v>
      </c>
      <c r="D838" s="147">
        <f t="array" ref="D838">(SUM(($B$1=(C_A10a!$B$5:$B$1023))*('By region'!$M838=(C_A10a!$C$5:$C$1023))*('By region'!$N838=(C_A10a!$D$5:$D$1023))*(C_A10a!F$5:F$1023)))+(SUM(($C$1=(C_A10a!$B$5:$B$1023))*('By region'!$M838=(C_A10a!$C$5:$C$1023))*('By region'!$N838=(C_A10a!$D$5:$D$1023))*(C_A10a!F$5:F$1023)))+(SUM(($D$1=(C_A10a!$B$5:$B$1023))*('By region'!$M838=(C_A10a!$C$5:$C$1023))*('By region'!$N838=(C_A10a!$D$5:$D$1023))*(C_A10a!F$5:F$1023)))</f>
        <v>0</v>
      </c>
      <c r="E838" s="147">
        <f t="array" ref="E838">(SUM(($B$1=(C_A10a!$B$5:$B$1023))*('By region'!$M838=(C_A10a!$C$5:$C$1023))*('By region'!$N838=(C_A10a!$D$5:$D$1023))*(C_A10a!G$5:G$1023)))+(SUM(($C$1=(C_A10a!$B$5:$B$1023))*('By region'!$M838=(C_A10a!$C$5:$C$1023))*('By region'!$N838=(C_A10a!$D$5:$D$1023))*(C_A10a!G$5:G$1023)))+(SUM(($D$1=(C_A10a!$B$5:$B$1023))*('By region'!$M838=(C_A10a!$C$5:$C$1023))*('By region'!$N838=(C_A10a!$D$5:$D$1023))*(C_A10a!G$5:G$1023)))</f>
        <v>0</v>
      </c>
      <c r="F838" s="147">
        <f t="array" ref="F838">(SUM(($B$1=(C_A10a!$B$5:$B$1023))*('By region'!$M838=(C_A10a!$C$5:$C$1023))*('By region'!$N838=(C_A10a!$D$5:$D$1023))*(C_A10a!H$5:H$1023)))+(SUM(($C$1=(C_A10a!$B$5:$B$1023))*('By region'!$M838=(C_A10a!$C$5:$C$1023))*('By region'!$N838=(C_A10a!$D$5:$D$1023))*(C_A10a!H$5:H$1023)))+(SUM(($D$1=(C_A10a!$B$5:$B$1023))*('By region'!$M838=(C_A10a!$C$5:$C$1023))*('By region'!$N838=(C_A10a!$D$5:$D$1023))*(C_A10a!H$5:H$1023)))</f>
        <v>0</v>
      </c>
      <c r="G838" s="147">
        <f t="array" ref="G838">(SUM(($B$1=(C_A10a!$B$5:$B$1023))*('By region'!$M838=(C_A10a!$C$5:$C$1023))*('By region'!$N838=(C_A10a!$D$5:$D$1023))*(C_A10a!I$5:I$1023)))+(SUM(($C$1=(C_A10a!$B$5:$B$1023))*('By region'!$M838=(C_A10a!$C$5:$C$1023))*('By region'!$N838=(C_A10a!$D$5:$D$1023))*(C_A10a!I$5:I$1023)))+(SUM(($D$1=(C_A10a!$B$5:$B$1023))*('By region'!$M838=(C_A10a!$C$5:$C$1023))*('By region'!$N838=(C_A10a!$D$5:$D$1023))*(C_A10a!I$5:I$1023)))</f>
        <v>0</v>
      </c>
      <c r="H838" s="147">
        <f t="array" ref="H838">(SUM(($B$1=(C_A10a!$B$5:$B$1023))*('By region'!$M838=(C_A10a!$C$5:$C$1023))*('By region'!$N838=(C_A10a!$D$5:$D$1023))*(C_A10a!J$5:J$1023)))+(SUM(($C$1=(C_A10a!$B$5:$B$1023))*('By region'!$M838=(C_A10a!$C$5:$C$1023))*('By region'!$N838=(C_A10a!$D$5:$D$1023))*(C_A10a!J$5:J$1023)))+(SUM(($D$1=(C_A10a!$B$5:$B$1023))*('By region'!$M838=(C_A10a!$C$5:$C$1023))*('By region'!$N838=(C_A10a!$D$5:$D$1023))*(C_A10a!J$5:J$1023)))</f>
        <v>0</v>
      </c>
      <c r="I838" s="147">
        <f t="array" ref="I838">(SUM(($B$1=(C_A10a!$B$5:$B$1023))*('By region'!$M838=(C_A10a!$C$5:$C$1023))*('By region'!$N838=(C_A10a!$D$5:$D$1023))*(C_A10a!K$5:K$1023)))+(SUM(($C$1=(C_A10a!$B$5:$B$1023))*('By region'!$M838=(C_A10a!$C$5:$C$1023))*('By region'!$N838=(C_A10a!$D$5:$D$1023))*(C_A10a!K$5:K$1023)))+(SUM(($D$1=(C_A10a!$B$5:$B$1023))*('By region'!$M838=(C_A10a!$C$5:$C$1023))*('By region'!$N838=(C_A10a!$D$5:$D$1023))*(C_A10a!K$5:K$1023)))</f>
        <v>0</v>
      </c>
      <c r="J838" s="147">
        <f t="array" ref="J838">(SUM(($B$1=(C_A10a!$B$5:$B$1023))*('By region'!$M838=(C_A10a!$C$5:$C$1023))*('By region'!$N838=(C_A10a!$D$5:$D$1023))*(C_A10a!L$5:L$1023)))+(SUM(($C$1=(C_A10a!$B$5:$B$1023))*('By region'!$M838=(C_A10a!$C$5:$C$1023))*('By region'!$N838=(C_A10a!$D$5:$D$1023))*(C_A10a!L$5:L$1023)))+(SUM(($D$1=(C_A10a!$B$5:$B$1023))*('By region'!$M838=(C_A10a!$C$5:$C$1023))*('By region'!$N838=(C_A10a!$D$5:$D$1023))*(C_A10a!L$5:L$1023)))</f>
        <v>0</v>
      </c>
      <c r="K838" s="147">
        <f t="array" ref="K838">(SUM(($B$1=(C_A10a!$B$5:$B$1023))*('By region'!$M838=(C_A10a!$C$5:$C$1023))*('By region'!$N838=(C_A10a!$D$5:$D$1023))*(C_A10a!M$5:M$1023)))+(SUM(($C$1=(C_A10a!$B$5:$B$1023))*('By region'!$M838=(C_A10a!$C$5:$C$1023))*('By region'!$N838=(C_A10a!$D$5:$D$1023))*(C_A10a!M$5:M$1023)))+(SUM(($D$1=(C_A10a!$B$5:$B$1023))*('By region'!$M838=(C_A10a!$C$5:$C$1023))*('By region'!$N838=(C_A10a!$D$5:$D$1023))*(C_A10a!M$5:M$1023)))</f>
        <v>0</v>
      </c>
      <c r="M838" s="21" t="s">
        <v>302</v>
      </c>
      <c r="N838" s="295" t="s">
        <v>427</v>
      </c>
      <c r="O838" s="17"/>
    </row>
    <row r="839" spans="1:15" x14ac:dyDescent="0.2">
      <c r="A839" s="401"/>
      <c r="B839" s="219" t="s">
        <v>312</v>
      </c>
      <c r="C839" s="219">
        <f t="array" ref="C839">(SUM(($B$1=(C_A10a!$B$5:$B$1023))*('By region'!$M839=(C_A10a!$C$5:$C$1023))*('By region'!$N839=(C_A10a!$D$5:$D$1023))*(C_A10a!E$5:E$1023)))+(SUM(($C$1=(C_A10a!$B$5:$B$1023))*('By region'!$M839=(C_A10a!$C$5:$C$1023))*('By region'!$N839=(C_A10a!$D$5:$D$1023))*(C_A10a!E$5:E$1023)))+(SUM(($D$1=(C_A10a!$B$5:$B$1023))*('By region'!$M839=(C_A10a!$C$5:$C$1023))*('By region'!$N839=(C_A10a!$D$5:$D$1023))*(C_A10a!E$5:E$1023)))</f>
        <v>0.57924377999999999</v>
      </c>
      <c r="D839" s="219">
        <f t="array" ref="D839">(SUM(($B$1=(C_A10a!$B$5:$B$1023))*('By region'!$M839=(C_A10a!$C$5:$C$1023))*('By region'!$N839=(C_A10a!$D$5:$D$1023))*(C_A10a!F$5:F$1023)))+(SUM(($C$1=(C_A10a!$B$5:$B$1023))*('By region'!$M839=(C_A10a!$C$5:$C$1023))*('By region'!$N839=(C_A10a!$D$5:$D$1023))*(C_A10a!F$5:F$1023)))+(SUM(($D$1=(C_A10a!$B$5:$B$1023))*('By region'!$M839=(C_A10a!$C$5:$C$1023))*('By region'!$N839=(C_A10a!$D$5:$D$1023))*(C_A10a!F$5:F$1023)))</f>
        <v>0.61349351035599997</v>
      </c>
      <c r="E839" s="219">
        <f t="array" ref="E839">(SUM(($B$1=(C_A10a!$B$5:$B$1023))*('By region'!$M839=(C_A10a!$C$5:$C$1023))*('By region'!$N839=(C_A10a!$D$5:$D$1023))*(C_A10a!G$5:G$1023)))+(SUM(($C$1=(C_A10a!$B$5:$B$1023))*('By region'!$M839=(C_A10a!$C$5:$C$1023))*('By region'!$N839=(C_A10a!$D$5:$D$1023))*(C_A10a!G$5:G$1023)))+(SUM(($D$1=(C_A10a!$B$5:$B$1023))*('By region'!$M839=(C_A10a!$C$5:$C$1023))*('By region'!$N839=(C_A10a!$D$5:$D$1023))*(C_A10a!G$5:G$1023)))</f>
        <v>0.65460868709800002</v>
      </c>
      <c r="F839" s="219">
        <f t="array" ref="F839">(SUM(($B$1=(C_A10a!$B$5:$B$1023))*('By region'!$M839=(C_A10a!$C$5:$C$1023))*('By region'!$N839=(C_A10a!$D$5:$D$1023))*(C_A10a!H$5:H$1023)))+(SUM(($C$1=(C_A10a!$B$5:$B$1023))*('By region'!$M839=(C_A10a!$C$5:$C$1023))*('By region'!$N839=(C_A10a!$D$5:$D$1023))*(C_A10a!H$5:H$1023)))+(SUM(($D$1=(C_A10a!$B$5:$B$1023))*('By region'!$M839=(C_A10a!$C$5:$C$1023))*('By region'!$N839=(C_A10a!$D$5:$D$1023))*(C_A10a!H$5:H$1023)))</f>
        <v>0.68508720361999997</v>
      </c>
      <c r="G839" s="219">
        <f t="array" ref="G839">(SUM(($B$1=(C_A10a!$B$5:$B$1023))*('By region'!$M839=(C_A10a!$C$5:$C$1023))*('By region'!$N839=(C_A10a!$D$5:$D$1023))*(C_A10a!I$5:I$1023)))+(SUM(($C$1=(C_A10a!$B$5:$B$1023))*('By region'!$M839=(C_A10a!$C$5:$C$1023))*('By region'!$N839=(C_A10a!$D$5:$D$1023))*(C_A10a!I$5:I$1023)))+(SUM(($D$1=(C_A10a!$B$5:$B$1023))*('By region'!$M839=(C_A10a!$C$5:$C$1023))*('By region'!$N839=(C_A10a!$D$5:$D$1023))*(C_A10a!I$5:I$1023)))</f>
        <v>0.71627362313499998</v>
      </c>
      <c r="H839" s="219">
        <f t="array" ref="H839">(SUM(($B$1=(C_A10a!$B$5:$B$1023))*('By region'!$M839=(C_A10a!$C$5:$C$1023))*('By region'!$N839=(C_A10a!$D$5:$D$1023))*(C_A10a!J$5:J$1023)))+(SUM(($C$1=(C_A10a!$B$5:$B$1023))*('By region'!$M839=(C_A10a!$C$5:$C$1023))*('By region'!$N839=(C_A10a!$D$5:$D$1023))*(C_A10a!J$5:J$1023)))+(SUM(($D$1=(C_A10a!$B$5:$B$1023))*('By region'!$M839=(C_A10a!$C$5:$C$1023))*('By region'!$N839=(C_A10a!$D$5:$D$1023))*(C_A10a!J$5:J$1023)))</f>
        <v>0.75425411332299996</v>
      </c>
      <c r="I839" s="219">
        <f t="array" ref="I839">(SUM(($B$1=(C_A10a!$B$5:$B$1023))*('By region'!$M839=(C_A10a!$C$5:$C$1023))*('By region'!$N839=(C_A10a!$D$5:$D$1023))*(C_A10a!K$5:K$1023)))+(SUM(($C$1=(C_A10a!$B$5:$B$1023))*('By region'!$M839=(C_A10a!$C$5:$C$1023))*('By region'!$N839=(C_A10a!$D$5:$D$1023))*(C_A10a!K$5:K$1023)))+(SUM(($D$1=(C_A10a!$B$5:$B$1023))*('By region'!$M839=(C_A10a!$C$5:$C$1023))*('By region'!$N839=(C_A10a!$D$5:$D$1023))*(C_A10a!K$5:K$1023)))</f>
        <v>0.79408268752900002</v>
      </c>
      <c r="J839" s="219">
        <f t="array" ref="J839">(SUM(($B$1=(C_A10a!$B$5:$B$1023))*('By region'!$M839=(C_A10a!$C$5:$C$1023))*('By region'!$N839=(C_A10a!$D$5:$D$1023))*(C_A10a!L$5:L$1023)))+(SUM(($C$1=(C_A10a!$B$5:$B$1023))*('By region'!$M839=(C_A10a!$C$5:$C$1023))*('By region'!$N839=(C_A10a!$D$5:$D$1023))*(C_A10a!L$5:L$1023)))+(SUM(($D$1=(C_A10a!$B$5:$B$1023))*('By region'!$M839=(C_A10a!$C$5:$C$1023))*('By region'!$N839=(C_A10a!$D$5:$D$1023))*(C_A10a!L$5:L$1023)))</f>
        <v>0.83952892626499998</v>
      </c>
      <c r="K839" s="219">
        <f t="array" ref="K839">(SUM(($B$1=(C_A10a!$B$5:$B$1023))*('By region'!$M839=(C_A10a!$C$5:$C$1023))*('By region'!$N839=(C_A10a!$D$5:$D$1023))*(C_A10a!M$5:M$1023)))+(SUM(($C$1=(C_A10a!$B$5:$B$1023))*('By region'!$M839=(C_A10a!$C$5:$C$1023))*('By region'!$N839=(C_A10a!$D$5:$D$1023))*(C_A10a!M$5:M$1023)))+(SUM(($D$1=(C_A10a!$B$5:$B$1023))*('By region'!$M839=(C_A10a!$C$5:$C$1023))*('By region'!$N839=(C_A10a!$D$5:$D$1023))*(C_A10a!M$5:M$1023)))</f>
        <v>0.88740900935599998</v>
      </c>
      <c r="M839" s="21" t="s">
        <v>302</v>
      </c>
      <c r="N839" s="297" t="s">
        <v>40</v>
      </c>
      <c r="O839" s="17"/>
    </row>
    <row r="840" spans="1:15" x14ac:dyDescent="0.2">
      <c r="A840" s="401"/>
      <c r="B840" s="74" t="s">
        <v>313</v>
      </c>
      <c r="C840" s="147">
        <f t="array" ref="C840">(SUM(($B$1=(C_A10a!$B$5:$B$1023))*('By region'!$M840=(C_A10a!$C$5:$C$1023))*('By region'!$N840=(C_A10a!$D$5:$D$1023))*(C_A10a!E$5:E$1023)))+(SUM(($C$1=(C_A10a!$B$5:$B$1023))*('By region'!$M840=(C_A10a!$C$5:$C$1023))*('By region'!$N840=(C_A10a!$D$5:$D$1023))*(C_A10a!E$5:E$1023)))+(SUM(($D$1=(C_A10a!$B$5:$B$1023))*('By region'!$M840=(C_A10a!$C$5:$C$1023))*('By region'!$N840=(C_A10a!$D$5:$D$1023))*(C_A10a!E$5:E$1023)))</f>
        <v>0.55449979199999999</v>
      </c>
      <c r="D840" s="147">
        <f t="array" ref="D840">(SUM(($B$1=(C_A10a!$B$5:$B$1023))*('By region'!$M840=(C_A10a!$C$5:$C$1023))*('By region'!$N840=(C_A10a!$D$5:$D$1023))*(C_A10a!F$5:F$1023)))+(SUM(($C$1=(C_A10a!$B$5:$B$1023))*('By region'!$M840=(C_A10a!$C$5:$C$1023))*('By region'!$N840=(C_A10a!$D$5:$D$1023))*(C_A10a!F$5:F$1023)))+(SUM(($D$1=(C_A10a!$B$5:$B$1023))*('By region'!$M840=(C_A10a!$C$5:$C$1023))*('By region'!$N840=(C_A10a!$D$5:$D$1023))*(C_A10a!F$5:F$1023)))</f>
        <v>0.58728645111300004</v>
      </c>
      <c r="E840" s="147">
        <f t="array" ref="E840">(SUM(($B$1=(C_A10a!$B$5:$B$1023))*('By region'!$M840=(C_A10a!$C$5:$C$1023))*('By region'!$N840=(C_A10a!$D$5:$D$1023))*(C_A10a!G$5:G$1023)))+(SUM(($C$1=(C_A10a!$B$5:$B$1023))*('By region'!$M840=(C_A10a!$C$5:$C$1023))*('By region'!$N840=(C_A10a!$D$5:$D$1023))*(C_A10a!G$5:G$1023)))+(SUM(($D$1=(C_A10a!$B$5:$B$1023))*('By region'!$M840=(C_A10a!$C$5:$C$1023))*('By region'!$N840=(C_A10a!$D$5:$D$1023))*(C_A10a!G$5:G$1023)))</f>
        <v>0.62664528022599997</v>
      </c>
      <c r="F840" s="147">
        <f t="array" ref="F840">(SUM(($B$1=(C_A10a!$B$5:$B$1023))*('By region'!$M840=(C_A10a!$C$5:$C$1023))*('By region'!$N840=(C_A10a!$D$5:$D$1023))*(C_A10a!H$5:H$1023)))+(SUM(($C$1=(C_A10a!$B$5:$B$1023))*('By region'!$M840=(C_A10a!$C$5:$C$1023))*('By region'!$N840=(C_A10a!$D$5:$D$1023))*(C_A10a!H$5:H$1023)))+(SUM(($D$1=(C_A10a!$B$5:$B$1023))*('By region'!$M840=(C_A10a!$C$5:$C$1023))*('By region'!$N840=(C_A10a!$D$5:$D$1023))*(C_A10a!H$5:H$1023)))</f>
        <v>0.65582182325600002</v>
      </c>
      <c r="G840" s="147">
        <f t="array" ref="G840">(SUM(($B$1=(C_A10a!$B$5:$B$1023))*('By region'!$M840=(C_A10a!$C$5:$C$1023))*('By region'!$N840=(C_A10a!$D$5:$D$1023))*(C_A10a!I$5:I$1023)))+(SUM(($C$1=(C_A10a!$B$5:$B$1023))*('By region'!$M840=(C_A10a!$C$5:$C$1023))*('By region'!$N840=(C_A10a!$D$5:$D$1023))*(C_A10a!I$5:I$1023)))+(SUM(($D$1=(C_A10a!$B$5:$B$1023))*('By region'!$M840=(C_A10a!$C$5:$C$1023))*('By region'!$N840=(C_A10a!$D$5:$D$1023))*(C_A10a!I$5:I$1023)))</f>
        <v>0.68567602925899995</v>
      </c>
      <c r="H840" s="147">
        <f t="array" ref="H840">(SUM(($B$1=(C_A10a!$B$5:$B$1023))*('By region'!$M840=(C_A10a!$C$5:$C$1023))*('By region'!$N840=(C_A10a!$D$5:$D$1023))*(C_A10a!J$5:J$1023)))+(SUM(($C$1=(C_A10a!$B$5:$B$1023))*('By region'!$M840=(C_A10a!$C$5:$C$1023))*('By region'!$N840=(C_A10a!$D$5:$D$1023))*(C_A10a!J$5:J$1023)))+(SUM(($D$1=(C_A10a!$B$5:$B$1023))*('By region'!$M840=(C_A10a!$C$5:$C$1023))*('By region'!$N840=(C_A10a!$D$5:$D$1023))*(C_A10a!J$5:J$1023)))</f>
        <v>0.72203407855799995</v>
      </c>
      <c r="I840" s="147">
        <f t="array" ref="I840">(SUM(($B$1=(C_A10a!$B$5:$B$1023))*('By region'!$M840=(C_A10a!$C$5:$C$1023))*('By region'!$N840=(C_A10a!$D$5:$D$1023))*(C_A10a!K$5:K$1023)))+(SUM(($C$1=(C_A10a!$B$5:$B$1023))*('By region'!$M840=(C_A10a!$C$5:$C$1023))*('By region'!$N840=(C_A10a!$D$5:$D$1023))*(C_A10a!K$5:K$1023)))+(SUM(($D$1=(C_A10a!$B$5:$B$1023))*('By region'!$M840=(C_A10a!$C$5:$C$1023))*('By region'!$N840=(C_A10a!$D$5:$D$1023))*(C_A10a!K$5:K$1023)))</f>
        <v>0.76016126589300004</v>
      </c>
      <c r="J840" s="147">
        <f t="array" ref="J840">(SUM(($B$1=(C_A10a!$B$5:$B$1023))*('By region'!$M840=(C_A10a!$C$5:$C$1023))*('By region'!$N840=(C_A10a!$D$5:$D$1023))*(C_A10a!L$5:L$1023)))+(SUM(($C$1=(C_A10a!$B$5:$B$1023))*('By region'!$M840=(C_A10a!$C$5:$C$1023))*('By region'!$N840=(C_A10a!$D$5:$D$1023))*(C_A10a!L$5:L$1023)))+(SUM(($D$1=(C_A10a!$B$5:$B$1023))*('By region'!$M840=(C_A10a!$C$5:$C$1023))*('By region'!$N840=(C_A10a!$D$5:$D$1023))*(C_A10a!L$5:L$1023)))</f>
        <v>0.80366614379900003</v>
      </c>
      <c r="K840" s="147">
        <f t="array" ref="K840">(SUM(($B$1=(C_A10a!$B$5:$B$1023))*('By region'!$M840=(C_A10a!$C$5:$C$1023))*('By region'!$N840=(C_A10a!$D$5:$D$1023))*(C_A10a!M$5:M$1023)))+(SUM(($C$1=(C_A10a!$B$5:$B$1023))*('By region'!$M840=(C_A10a!$C$5:$C$1023))*('By region'!$N840=(C_A10a!$D$5:$D$1023))*(C_A10a!M$5:M$1023)))+(SUM(($D$1=(C_A10a!$B$5:$B$1023))*('By region'!$M840=(C_A10a!$C$5:$C$1023))*('By region'!$N840=(C_A10a!$D$5:$D$1023))*(C_A10a!M$5:M$1023)))</f>
        <v>0.84950089771699999</v>
      </c>
      <c r="M840" s="21" t="s">
        <v>302</v>
      </c>
      <c r="N840" s="297" t="s">
        <v>55</v>
      </c>
      <c r="O840" s="17"/>
    </row>
    <row r="841" spans="1:15" x14ac:dyDescent="0.2">
      <c r="A841" s="401"/>
      <c r="B841" s="219" t="s">
        <v>314</v>
      </c>
      <c r="C841" s="219">
        <f t="array" ref="C841">(SUM(($B$1=(C_A10a!$B$5:$B$1023))*('By region'!$M841=(C_A10a!$C$5:$C$1023))*('By region'!$N841=(C_A10a!$D$5:$D$1023))*(C_A10a!E$5:E$1023)))+(SUM(($C$1=(C_A10a!$B$5:$B$1023))*('By region'!$M841=(C_A10a!$C$5:$C$1023))*('By region'!$N841=(C_A10a!$D$5:$D$1023))*(C_A10a!E$5:E$1023)))+(SUM(($D$1=(C_A10a!$B$5:$B$1023))*('By region'!$M841=(C_A10a!$C$5:$C$1023))*('By region'!$N841=(C_A10a!$D$5:$D$1023))*(C_A10a!E$5:E$1023)))</f>
        <v>1.8003658680000001</v>
      </c>
      <c r="D841" s="219">
        <f t="array" ref="D841">(SUM(($B$1=(C_A10a!$B$5:$B$1023))*('By region'!$M841=(C_A10a!$C$5:$C$1023))*('By region'!$N841=(C_A10a!$D$5:$D$1023))*(C_A10a!F$5:F$1023)))+(SUM(($C$1=(C_A10a!$B$5:$B$1023))*('By region'!$M841=(C_A10a!$C$5:$C$1023))*('By region'!$N841=(C_A10a!$D$5:$D$1023))*(C_A10a!F$5:F$1023)))+(SUM(($D$1=(C_A10a!$B$5:$B$1023))*('By region'!$M841=(C_A10a!$C$5:$C$1023))*('By region'!$N841=(C_A10a!$D$5:$D$1023))*(C_A10a!F$5:F$1023)))</f>
        <v>1.9068185355109999</v>
      </c>
      <c r="E841" s="219">
        <f t="array" ref="E841">(SUM(($B$1=(C_A10a!$B$5:$B$1023))*('By region'!$M841=(C_A10a!$C$5:$C$1023))*('By region'!$N841=(C_A10a!$D$5:$D$1023))*(C_A10a!G$5:G$1023)))+(SUM(($C$1=(C_A10a!$B$5:$B$1023))*('By region'!$M841=(C_A10a!$C$5:$C$1023))*('By region'!$N841=(C_A10a!$D$5:$D$1023))*(C_A10a!G$5:G$1023)))+(SUM(($D$1=(C_A10a!$B$5:$B$1023))*('By region'!$M841=(C_A10a!$C$5:$C$1023))*('By region'!$N841=(C_A10a!$D$5:$D$1023))*(C_A10a!G$5:G$1023)))</f>
        <v>2.0346099135459998</v>
      </c>
      <c r="F841" s="219">
        <f t="array" ref="F841">(SUM(($B$1=(C_A10a!$B$5:$B$1023))*('By region'!$M841=(C_A10a!$C$5:$C$1023))*('By region'!$N841=(C_A10a!$D$5:$D$1023))*(C_A10a!H$5:H$1023)))+(SUM(($C$1=(C_A10a!$B$5:$B$1023))*('By region'!$M841=(C_A10a!$C$5:$C$1023))*('By region'!$N841=(C_A10a!$D$5:$D$1023))*(C_A10a!H$5:H$1023)))+(SUM(($D$1=(C_A10a!$B$5:$B$1023))*('By region'!$M841=(C_A10a!$C$5:$C$1023))*('By region'!$N841=(C_A10a!$D$5:$D$1023))*(C_A10a!H$5:H$1023)))</f>
        <v>2.1293411523570001</v>
      </c>
      <c r="G841" s="219">
        <f t="array" ref="G841">(SUM(($B$1=(C_A10a!$B$5:$B$1023))*('By region'!$M841=(C_A10a!$C$5:$C$1023))*('By region'!$N841=(C_A10a!$D$5:$D$1023))*(C_A10a!I$5:I$1023)))+(SUM(($C$1=(C_A10a!$B$5:$B$1023))*('By region'!$M841=(C_A10a!$C$5:$C$1023))*('By region'!$N841=(C_A10a!$D$5:$D$1023))*(C_A10a!I$5:I$1023)))+(SUM(($D$1=(C_A10a!$B$5:$B$1023))*('By region'!$M841=(C_A10a!$C$5:$C$1023))*('By region'!$N841=(C_A10a!$D$5:$D$1023))*(C_A10a!I$5:I$1023)))</f>
        <v>2.2262726467960001</v>
      </c>
      <c r="H841" s="219">
        <f t="array" ref="H841">(SUM(($B$1=(C_A10a!$B$5:$B$1023))*('By region'!$M841=(C_A10a!$C$5:$C$1023))*('By region'!$N841=(C_A10a!$D$5:$D$1023))*(C_A10a!J$5:J$1023)))+(SUM(($C$1=(C_A10a!$B$5:$B$1023))*('By region'!$M841=(C_A10a!$C$5:$C$1023))*('By region'!$N841=(C_A10a!$D$5:$D$1023))*(C_A10a!J$5:J$1023)))+(SUM(($D$1=(C_A10a!$B$5:$B$1023))*('By region'!$M841=(C_A10a!$C$5:$C$1023))*('By region'!$N841=(C_A10a!$D$5:$D$1023))*(C_A10a!J$5:J$1023)))</f>
        <v>2.3443210066489999</v>
      </c>
      <c r="I841" s="219">
        <f t="array" ref="I841">(SUM(($B$1=(C_A10a!$B$5:$B$1023))*('By region'!$M841=(C_A10a!$C$5:$C$1023))*('By region'!$N841=(C_A10a!$D$5:$D$1023))*(C_A10a!K$5:K$1023)))+(SUM(($C$1=(C_A10a!$B$5:$B$1023))*('By region'!$M841=(C_A10a!$C$5:$C$1023))*('By region'!$N841=(C_A10a!$D$5:$D$1023))*(C_A10a!K$5:K$1023)))+(SUM(($D$1=(C_A10a!$B$5:$B$1023))*('By region'!$M841=(C_A10a!$C$5:$C$1023))*('By region'!$N841=(C_A10a!$D$5:$D$1023))*(C_A10a!K$5:K$1023)))</f>
        <v>2.4681134547460002</v>
      </c>
      <c r="J841" s="219">
        <f t="array" ref="J841">(SUM(($B$1=(C_A10a!$B$5:$B$1023))*('By region'!$M841=(C_A10a!$C$5:$C$1023))*('By region'!$N841=(C_A10a!$D$5:$D$1023))*(C_A10a!L$5:L$1023)))+(SUM(($C$1=(C_A10a!$B$5:$B$1023))*('By region'!$M841=(C_A10a!$C$5:$C$1023))*('By region'!$N841=(C_A10a!$D$5:$D$1023))*(C_A10a!L$5:L$1023)))+(SUM(($D$1=(C_A10a!$B$5:$B$1023))*('By region'!$M841=(C_A10a!$C$5:$C$1023))*('By region'!$N841=(C_A10a!$D$5:$D$1023))*(C_A10a!L$5:L$1023)))</f>
        <v>2.6093663432110001</v>
      </c>
      <c r="K841" s="219">
        <f t="array" ref="K841">(SUM(($B$1=(C_A10a!$B$5:$B$1023))*('By region'!$M841=(C_A10a!$C$5:$C$1023))*('By region'!$N841=(C_A10a!$D$5:$D$1023))*(C_A10a!M$5:M$1023)))+(SUM(($C$1=(C_A10a!$B$5:$B$1023))*('By region'!$M841=(C_A10a!$C$5:$C$1023))*('By region'!$N841=(C_A10a!$D$5:$D$1023))*(C_A10a!M$5:M$1023)))+(SUM(($D$1=(C_A10a!$B$5:$B$1023))*('By region'!$M841=(C_A10a!$C$5:$C$1023))*('By region'!$N841=(C_A10a!$D$5:$D$1023))*(C_A10a!M$5:M$1023)))</f>
        <v>2.7581839401039998</v>
      </c>
      <c r="M841" s="21" t="s">
        <v>302</v>
      </c>
      <c r="N841" s="297" t="s">
        <v>41</v>
      </c>
      <c r="O841" s="17"/>
    </row>
    <row r="842" spans="1:15" x14ac:dyDescent="0.2">
      <c r="A842" s="401"/>
      <c r="B842" s="74" t="s">
        <v>315</v>
      </c>
      <c r="C842" s="147">
        <f t="array" ref="C842">(SUM(($B$1=(C_A10a!$B$5:$B$1023))*('By region'!$M842=(C_A10a!$C$5:$C$1023))*('By region'!$N842=(C_A10a!$D$5:$D$1023))*(C_A10a!E$5:E$1023)))+(SUM(($C$1=(C_A10a!$B$5:$B$1023))*('By region'!$M842=(C_A10a!$C$5:$C$1023))*('By region'!$N842=(C_A10a!$D$5:$D$1023))*(C_A10a!E$5:E$1023)))+(SUM(($D$1=(C_A10a!$B$5:$B$1023))*('By region'!$M842=(C_A10a!$C$5:$C$1023))*('By region'!$N842=(C_A10a!$D$5:$D$1023))*(C_A10a!E$5:E$1023)))</f>
        <v>0</v>
      </c>
      <c r="D842" s="147">
        <f t="array" ref="D842">(SUM(($B$1=(C_A10a!$B$5:$B$1023))*('By region'!$M842=(C_A10a!$C$5:$C$1023))*('By region'!$N842=(C_A10a!$D$5:$D$1023))*(C_A10a!F$5:F$1023)))+(SUM(($C$1=(C_A10a!$B$5:$B$1023))*('By region'!$M842=(C_A10a!$C$5:$C$1023))*('By region'!$N842=(C_A10a!$D$5:$D$1023))*(C_A10a!F$5:F$1023)))+(SUM(($D$1=(C_A10a!$B$5:$B$1023))*('By region'!$M842=(C_A10a!$C$5:$C$1023))*('By region'!$N842=(C_A10a!$D$5:$D$1023))*(C_A10a!F$5:F$1023)))</f>
        <v>0</v>
      </c>
      <c r="E842" s="147">
        <f t="array" ref="E842">(SUM(($B$1=(C_A10a!$B$5:$B$1023))*('By region'!$M842=(C_A10a!$C$5:$C$1023))*('By region'!$N842=(C_A10a!$D$5:$D$1023))*(C_A10a!G$5:G$1023)))+(SUM(($C$1=(C_A10a!$B$5:$B$1023))*('By region'!$M842=(C_A10a!$C$5:$C$1023))*('By region'!$N842=(C_A10a!$D$5:$D$1023))*(C_A10a!G$5:G$1023)))+(SUM(($D$1=(C_A10a!$B$5:$B$1023))*('By region'!$M842=(C_A10a!$C$5:$C$1023))*('By region'!$N842=(C_A10a!$D$5:$D$1023))*(C_A10a!G$5:G$1023)))</f>
        <v>0</v>
      </c>
      <c r="F842" s="147">
        <f t="array" ref="F842">(SUM(($B$1=(C_A10a!$B$5:$B$1023))*('By region'!$M842=(C_A10a!$C$5:$C$1023))*('By region'!$N842=(C_A10a!$D$5:$D$1023))*(C_A10a!H$5:H$1023)))+(SUM(($C$1=(C_A10a!$B$5:$B$1023))*('By region'!$M842=(C_A10a!$C$5:$C$1023))*('By region'!$N842=(C_A10a!$D$5:$D$1023))*(C_A10a!H$5:H$1023)))+(SUM(($D$1=(C_A10a!$B$5:$B$1023))*('By region'!$M842=(C_A10a!$C$5:$C$1023))*('By region'!$N842=(C_A10a!$D$5:$D$1023))*(C_A10a!H$5:H$1023)))</f>
        <v>0</v>
      </c>
      <c r="G842" s="147">
        <f t="array" ref="G842">(SUM(($B$1=(C_A10a!$B$5:$B$1023))*('By region'!$M842=(C_A10a!$C$5:$C$1023))*('By region'!$N842=(C_A10a!$D$5:$D$1023))*(C_A10a!I$5:I$1023)))+(SUM(($C$1=(C_A10a!$B$5:$B$1023))*('By region'!$M842=(C_A10a!$C$5:$C$1023))*('By region'!$N842=(C_A10a!$D$5:$D$1023))*(C_A10a!I$5:I$1023)))+(SUM(($D$1=(C_A10a!$B$5:$B$1023))*('By region'!$M842=(C_A10a!$C$5:$C$1023))*('By region'!$N842=(C_A10a!$D$5:$D$1023))*(C_A10a!I$5:I$1023)))</f>
        <v>0</v>
      </c>
      <c r="H842" s="147">
        <f t="array" ref="H842">(SUM(($B$1=(C_A10a!$B$5:$B$1023))*('By region'!$M842=(C_A10a!$C$5:$C$1023))*('By region'!$N842=(C_A10a!$D$5:$D$1023))*(C_A10a!J$5:J$1023)))+(SUM(($C$1=(C_A10a!$B$5:$B$1023))*('By region'!$M842=(C_A10a!$C$5:$C$1023))*('By region'!$N842=(C_A10a!$D$5:$D$1023))*(C_A10a!J$5:J$1023)))+(SUM(($D$1=(C_A10a!$B$5:$B$1023))*('By region'!$M842=(C_A10a!$C$5:$C$1023))*('By region'!$N842=(C_A10a!$D$5:$D$1023))*(C_A10a!J$5:J$1023)))</f>
        <v>0</v>
      </c>
      <c r="I842" s="147">
        <f t="array" ref="I842">(SUM(($B$1=(C_A10a!$B$5:$B$1023))*('By region'!$M842=(C_A10a!$C$5:$C$1023))*('By region'!$N842=(C_A10a!$D$5:$D$1023))*(C_A10a!K$5:K$1023)))+(SUM(($C$1=(C_A10a!$B$5:$B$1023))*('By region'!$M842=(C_A10a!$C$5:$C$1023))*('By region'!$N842=(C_A10a!$D$5:$D$1023))*(C_A10a!K$5:K$1023)))+(SUM(($D$1=(C_A10a!$B$5:$B$1023))*('By region'!$M842=(C_A10a!$C$5:$C$1023))*('By region'!$N842=(C_A10a!$D$5:$D$1023))*(C_A10a!K$5:K$1023)))</f>
        <v>0</v>
      </c>
      <c r="J842" s="147">
        <f t="array" ref="J842">(SUM(($B$1=(C_A10a!$B$5:$B$1023))*('By region'!$M842=(C_A10a!$C$5:$C$1023))*('By region'!$N842=(C_A10a!$D$5:$D$1023))*(C_A10a!L$5:L$1023)))+(SUM(($C$1=(C_A10a!$B$5:$B$1023))*('By region'!$M842=(C_A10a!$C$5:$C$1023))*('By region'!$N842=(C_A10a!$D$5:$D$1023))*(C_A10a!L$5:L$1023)))+(SUM(($D$1=(C_A10a!$B$5:$B$1023))*('By region'!$M842=(C_A10a!$C$5:$C$1023))*('By region'!$N842=(C_A10a!$D$5:$D$1023))*(C_A10a!L$5:L$1023)))</f>
        <v>0</v>
      </c>
      <c r="K842" s="147">
        <f t="array" ref="K842">(SUM(($B$1=(C_A10a!$B$5:$B$1023))*('By region'!$M842=(C_A10a!$C$5:$C$1023))*('By region'!$N842=(C_A10a!$D$5:$D$1023))*(C_A10a!M$5:M$1023)))+(SUM(($C$1=(C_A10a!$B$5:$B$1023))*('By region'!$M842=(C_A10a!$C$5:$C$1023))*('By region'!$N842=(C_A10a!$D$5:$D$1023))*(C_A10a!M$5:M$1023)))+(SUM(($D$1=(C_A10a!$B$5:$B$1023))*('By region'!$M842=(C_A10a!$C$5:$C$1023))*('By region'!$N842=(C_A10a!$D$5:$D$1023))*(C_A10a!M$5:M$1023)))</f>
        <v>0</v>
      </c>
      <c r="M842" s="21" t="s">
        <v>302</v>
      </c>
      <c r="N842" s="297" t="s">
        <v>56</v>
      </c>
      <c r="O842" s="17"/>
    </row>
    <row r="843" spans="1:15" x14ac:dyDescent="0.2">
      <c r="A843" s="401"/>
      <c r="B843" s="219" t="s">
        <v>316</v>
      </c>
      <c r="C843" s="219">
        <f t="array" ref="C843">(SUM(($B$1=(C_A10a!$B$5:$B$1023))*('By region'!$M843=(C_A10a!$C$5:$C$1023))*('By region'!$N843=(C_A10a!$D$5:$D$1023))*(C_A10a!E$5:E$1023)))+(SUM(($C$1=(C_A10a!$B$5:$B$1023))*('By region'!$M843=(C_A10a!$C$5:$C$1023))*('By region'!$N843=(C_A10a!$D$5:$D$1023))*(C_A10a!E$5:E$1023)))+(SUM(($D$1=(C_A10a!$B$5:$B$1023))*('By region'!$M843=(C_A10a!$C$5:$C$1023))*('By region'!$N843=(C_A10a!$D$5:$D$1023))*(C_A10a!E$5:E$1023)))</f>
        <v>0</v>
      </c>
      <c r="D843" s="219">
        <f t="array" ref="D843">(SUM(($B$1=(C_A10a!$B$5:$B$1023))*('By region'!$M843=(C_A10a!$C$5:$C$1023))*('By region'!$N843=(C_A10a!$D$5:$D$1023))*(C_A10a!F$5:F$1023)))+(SUM(($C$1=(C_A10a!$B$5:$B$1023))*('By region'!$M843=(C_A10a!$C$5:$C$1023))*('By region'!$N843=(C_A10a!$D$5:$D$1023))*(C_A10a!F$5:F$1023)))+(SUM(($D$1=(C_A10a!$B$5:$B$1023))*('By region'!$M843=(C_A10a!$C$5:$C$1023))*('By region'!$N843=(C_A10a!$D$5:$D$1023))*(C_A10a!F$5:F$1023)))</f>
        <v>0</v>
      </c>
      <c r="E843" s="219">
        <f t="array" ref="E843">(SUM(($B$1=(C_A10a!$B$5:$B$1023))*('By region'!$M843=(C_A10a!$C$5:$C$1023))*('By region'!$N843=(C_A10a!$D$5:$D$1023))*(C_A10a!G$5:G$1023)))+(SUM(($C$1=(C_A10a!$B$5:$B$1023))*('By region'!$M843=(C_A10a!$C$5:$C$1023))*('By region'!$N843=(C_A10a!$D$5:$D$1023))*(C_A10a!G$5:G$1023)))+(SUM(($D$1=(C_A10a!$B$5:$B$1023))*('By region'!$M843=(C_A10a!$C$5:$C$1023))*('By region'!$N843=(C_A10a!$D$5:$D$1023))*(C_A10a!G$5:G$1023)))</f>
        <v>0</v>
      </c>
      <c r="F843" s="219">
        <f t="array" ref="F843">(SUM(($B$1=(C_A10a!$B$5:$B$1023))*('By region'!$M843=(C_A10a!$C$5:$C$1023))*('By region'!$N843=(C_A10a!$D$5:$D$1023))*(C_A10a!H$5:H$1023)))+(SUM(($C$1=(C_A10a!$B$5:$B$1023))*('By region'!$M843=(C_A10a!$C$5:$C$1023))*('By region'!$N843=(C_A10a!$D$5:$D$1023))*(C_A10a!H$5:H$1023)))+(SUM(($D$1=(C_A10a!$B$5:$B$1023))*('By region'!$M843=(C_A10a!$C$5:$C$1023))*('By region'!$N843=(C_A10a!$D$5:$D$1023))*(C_A10a!H$5:H$1023)))</f>
        <v>0</v>
      </c>
      <c r="G843" s="219">
        <f t="array" ref="G843">(SUM(($B$1=(C_A10a!$B$5:$B$1023))*('By region'!$M843=(C_A10a!$C$5:$C$1023))*('By region'!$N843=(C_A10a!$D$5:$D$1023))*(C_A10a!I$5:I$1023)))+(SUM(($C$1=(C_A10a!$B$5:$B$1023))*('By region'!$M843=(C_A10a!$C$5:$C$1023))*('By region'!$N843=(C_A10a!$D$5:$D$1023))*(C_A10a!I$5:I$1023)))+(SUM(($D$1=(C_A10a!$B$5:$B$1023))*('By region'!$M843=(C_A10a!$C$5:$C$1023))*('By region'!$N843=(C_A10a!$D$5:$D$1023))*(C_A10a!I$5:I$1023)))</f>
        <v>0</v>
      </c>
      <c r="H843" s="219">
        <f t="array" ref="H843">(SUM(($B$1=(C_A10a!$B$5:$B$1023))*('By region'!$M843=(C_A10a!$C$5:$C$1023))*('By region'!$N843=(C_A10a!$D$5:$D$1023))*(C_A10a!J$5:J$1023)))+(SUM(($C$1=(C_A10a!$B$5:$B$1023))*('By region'!$M843=(C_A10a!$C$5:$C$1023))*('By region'!$N843=(C_A10a!$D$5:$D$1023))*(C_A10a!J$5:J$1023)))+(SUM(($D$1=(C_A10a!$B$5:$B$1023))*('By region'!$M843=(C_A10a!$C$5:$C$1023))*('By region'!$N843=(C_A10a!$D$5:$D$1023))*(C_A10a!J$5:J$1023)))</f>
        <v>0</v>
      </c>
      <c r="I843" s="219">
        <f t="array" ref="I843">(SUM(($B$1=(C_A10a!$B$5:$B$1023))*('By region'!$M843=(C_A10a!$C$5:$C$1023))*('By region'!$N843=(C_A10a!$D$5:$D$1023))*(C_A10a!K$5:K$1023)))+(SUM(($C$1=(C_A10a!$B$5:$B$1023))*('By region'!$M843=(C_A10a!$C$5:$C$1023))*('By region'!$N843=(C_A10a!$D$5:$D$1023))*(C_A10a!K$5:K$1023)))+(SUM(($D$1=(C_A10a!$B$5:$B$1023))*('By region'!$M843=(C_A10a!$C$5:$C$1023))*('By region'!$N843=(C_A10a!$D$5:$D$1023))*(C_A10a!K$5:K$1023)))</f>
        <v>0</v>
      </c>
      <c r="J843" s="219">
        <f t="array" ref="J843">(SUM(($B$1=(C_A10a!$B$5:$B$1023))*('By region'!$M843=(C_A10a!$C$5:$C$1023))*('By region'!$N843=(C_A10a!$D$5:$D$1023))*(C_A10a!L$5:L$1023)))+(SUM(($C$1=(C_A10a!$B$5:$B$1023))*('By region'!$M843=(C_A10a!$C$5:$C$1023))*('By region'!$N843=(C_A10a!$D$5:$D$1023))*(C_A10a!L$5:L$1023)))+(SUM(($D$1=(C_A10a!$B$5:$B$1023))*('By region'!$M843=(C_A10a!$C$5:$C$1023))*('By region'!$N843=(C_A10a!$D$5:$D$1023))*(C_A10a!L$5:L$1023)))</f>
        <v>0</v>
      </c>
      <c r="K843" s="219">
        <f t="array" ref="K843">(SUM(($B$1=(C_A10a!$B$5:$B$1023))*('By region'!$M843=(C_A10a!$C$5:$C$1023))*('By region'!$N843=(C_A10a!$D$5:$D$1023))*(C_A10a!M$5:M$1023)))+(SUM(($C$1=(C_A10a!$B$5:$B$1023))*('By region'!$M843=(C_A10a!$C$5:$C$1023))*('By region'!$N843=(C_A10a!$D$5:$D$1023))*(C_A10a!M$5:M$1023)))+(SUM(($D$1=(C_A10a!$B$5:$B$1023))*('By region'!$M843=(C_A10a!$C$5:$C$1023))*('By region'!$N843=(C_A10a!$D$5:$D$1023))*(C_A10a!M$5:M$1023)))</f>
        <v>0</v>
      </c>
      <c r="M843" s="21" t="s">
        <v>302</v>
      </c>
      <c r="N843" s="297" t="s">
        <v>57</v>
      </c>
      <c r="O843" s="17"/>
    </row>
    <row r="844" spans="1:15" x14ac:dyDescent="0.2">
      <c r="A844" s="401"/>
      <c r="B844" s="74" t="s">
        <v>317</v>
      </c>
      <c r="C844" s="147">
        <f t="array" ref="C844">(SUM(($B$1=(C_A10a!$B$5:$B$1023))*('By region'!$M844=(C_A10a!$C$5:$C$1023))*('By region'!$N844=(C_A10a!$D$5:$D$1023))*(C_A10a!E$5:E$1023)))+(SUM(($C$1=(C_A10a!$B$5:$B$1023))*('By region'!$M844=(C_A10a!$C$5:$C$1023))*('By region'!$N844=(C_A10a!$D$5:$D$1023))*(C_A10a!E$5:E$1023)))+(SUM(($D$1=(C_A10a!$B$5:$B$1023))*('By region'!$M844=(C_A10a!$C$5:$C$1023))*('By region'!$N844=(C_A10a!$D$5:$D$1023))*(C_A10a!E$5:E$1023)))</f>
        <v>0</v>
      </c>
      <c r="D844" s="147">
        <f t="array" ref="D844">(SUM(($B$1=(C_A10a!$B$5:$B$1023))*('By region'!$M844=(C_A10a!$C$5:$C$1023))*('By region'!$N844=(C_A10a!$D$5:$D$1023))*(C_A10a!F$5:F$1023)))+(SUM(($C$1=(C_A10a!$B$5:$B$1023))*('By region'!$M844=(C_A10a!$C$5:$C$1023))*('By region'!$N844=(C_A10a!$D$5:$D$1023))*(C_A10a!F$5:F$1023)))+(SUM(($D$1=(C_A10a!$B$5:$B$1023))*('By region'!$M844=(C_A10a!$C$5:$C$1023))*('By region'!$N844=(C_A10a!$D$5:$D$1023))*(C_A10a!F$5:F$1023)))</f>
        <v>0</v>
      </c>
      <c r="E844" s="147">
        <f t="array" ref="E844">(SUM(($B$1=(C_A10a!$B$5:$B$1023))*('By region'!$M844=(C_A10a!$C$5:$C$1023))*('By region'!$N844=(C_A10a!$D$5:$D$1023))*(C_A10a!G$5:G$1023)))+(SUM(($C$1=(C_A10a!$B$5:$B$1023))*('By region'!$M844=(C_A10a!$C$5:$C$1023))*('By region'!$N844=(C_A10a!$D$5:$D$1023))*(C_A10a!G$5:G$1023)))+(SUM(($D$1=(C_A10a!$B$5:$B$1023))*('By region'!$M844=(C_A10a!$C$5:$C$1023))*('By region'!$N844=(C_A10a!$D$5:$D$1023))*(C_A10a!G$5:G$1023)))</f>
        <v>0</v>
      </c>
      <c r="F844" s="147">
        <f t="array" ref="F844">(SUM(($B$1=(C_A10a!$B$5:$B$1023))*('By region'!$M844=(C_A10a!$C$5:$C$1023))*('By region'!$N844=(C_A10a!$D$5:$D$1023))*(C_A10a!H$5:H$1023)))+(SUM(($C$1=(C_A10a!$B$5:$B$1023))*('By region'!$M844=(C_A10a!$C$5:$C$1023))*('By region'!$N844=(C_A10a!$D$5:$D$1023))*(C_A10a!H$5:H$1023)))+(SUM(($D$1=(C_A10a!$B$5:$B$1023))*('By region'!$M844=(C_A10a!$C$5:$C$1023))*('By region'!$N844=(C_A10a!$D$5:$D$1023))*(C_A10a!H$5:H$1023)))</f>
        <v>0</v>
      </c>
      <c r="G844" s="147">
        <f t="array" ref="G844">(SUM(($B$1=(C_A10a!$B$5:$B$1023))*('By region'!$M844=(C_A10a!$C$5:$C$1023))*('By region'!$N844=(C_A10a!$D$5:$D$1023))*(C_A10a!I$5:I$1023)))+(SUM(($C$1=(C_A10a!$B$5:$B$1023))*('By region'!$M844=(C_A10a!$C$5:$C$1023))*('By region'!$N844=(C_A10a!$D$5:$D$1023))*(C_A10a!I$5:I$1023)))+(SUM(($D$1=(C_A10a!$B$5:$B$1023))*('By region'!$M844=(C_A10a!$C$5:$C$1023))*('By region'!$N844=(C_A10a!$D$5:$D$1023))*(C_A10a!I$5:I$1023)))</f>
        <v>0</v>
      </c>
      <c r="H844" s="147">
        <f t="array" ref="H844">(SUM(($B$1=(C_A10a!$B$5:$B$1023))*('By region'!$M844=(C_A10a!$C$5:$C$1023))*('By region'!$N844=(C_A10a!$D$5:$D$1023))*(C_A10a!J$5:J$1023)))+(SUM(($C$1=(C_A10a!$B$5:$B$1023))*('By region'!$M844=(C_A10a!$C$5:$C$1023))*('By region'!$N844=(C_A10a!$D$5:$D$1023))*(C_A10a!J$5:J$1023)))+(SUM(($D$1=(C_A10a!$B$5:$B$1023))*('By region'!$M844=(C_A10a!$C$5:$C$1023))*('By region'!$N844=(C_A10a!$D$5:$D$1023))*(C_A10a!J$5:J$1023)))</f>
        <v>0</v>
      </c>
      <c r="I844" s="147">
        <f t="array" ref="I844">(SUM(($B$1=(C_A10a!$B$5:$B$1023))*('By region'!$M844=(C_A10a!$C$5:$C$1023))*('By region'!$N844=(C_A10a!$D$5:$D$1023))*(C_A10a!K$5:K$1023)))+(SUM(($C$1=(C_A10a!$B$5:$B$1023))*('By region'!$M844=(C_A10a!$C$5:$C$1023))*('By region'!$N844=(C_A10a!$D$5:$D$1023))*(C_A10a!K$5:K$1023)))+(SUM(($D$1=(C_A10a!$B$5:$B$1023))*('By region'!$M844=(C_A10a!$C$5:$C$1023))*('By region'!$N844=(C_A10a!$D$5:$D$1023))*(C_A10a!K$5:K$1023)))</f>
        <v>0</v>
      </c>
      <c r="J844" s="147">
        <f t="array" ref="J844">(SUM(($B$1=(C_A10a!$B$5:$B$1023))*('By region'!$M844=(C_A10a!$C$5:$C$1023))*('By region'!$N844=(C_A10a!$D$5:$D$1023))*(C_A10a!L$5:L$1023)))+(SUM(($C$1=(C_A10a!$B$5:$B$1023))*('By region'!$M844=(C_A10a!$C$5:$C$1023))*('By region'!$N844=(C_A10a!$D$5:$D$1023))*(C_A10a!L$5:L$1023)))+(SUM(($D$1=(C_A10a!$B$5:$B$1023))*('By region'!$M844=(C_A10a!$C$5:$C$1023))*('By region'!$N844=(C_A10a!$D$5:$D$1023))*(C_A10a!L$5:L$1023)))</f>
        <v>0</v>
      </c>
      <c r="K844" s="147">
        <f t="array" ref="K844">(SUM(($B$1=(C_A10a!$B$5:$B$1023))*('By region'!$M844=(C_A10a!$C$5:$C$1023))*('By region'!$N844=(C_A10a!$D$5:$D$1023))*(C_A10a!M$5:M$1023)))+(SUM(($C$1=(C_A10a!$B$5:$B$1023))*('By region'!$M844=(C_A10a!$C$5:$C$1023))*('By region'!$N844=(C_A10a!$D$5:$D$1023))*(C_A10a!M$5:M$1023)))+(SUM(($D$1=(C_A10a!$B$5:$B$1023))*('By region'!$M844=(C_A10a!$C$5:$C$1023))*('By region'!$N844=(C_A10a!$D$5:$D$1023))*(C_A10a!M$5:M$1023)))</f>
        <v>0</v>
      </c>
      <c r="M844" s="21" t="s">
        <v>302</v>
      </c>
      <c r="N844" s="297" t="s">
        <v>42</v>
      </c>
      <c r="O844" s="17"/>
    </row>
    <row r="845" spans="1:15" x14ac:dyDescent="0.2">
      <c r="A845" s="401"/>
      <c r="B845" s="73" t="s">
        <v>10</v>
      </c>
      <c r="C845" s="212">
        <f>SUM(C838:C844)</f>
        <v>2.9341094400000003</v>
      </c>
      <c r="D845" s="212">
        <f t="shared" ref="D845:K845" si="90">SUM(D838:D844)</f>
        <v>3.1075984969799997</v>
      </c>
      <c r="E845" s="212">
        <f t="shared" si="90"/>
        <v>3.3158638808699998</v>
      </c>
      <c r="F845" s="212">
        <f t="shared" si="90"/>
        <v>3.4702501792330001</v>
      </c>
      <c r="G845" s="212">
        <f t="shared" si="90"/>
        <v>3.6282222991899999</v>
      </c>
      <c r="H845" s="212">
        <f t="shared" si="90"/>
        <v>3.8206091985299997</v>
      </c>
      <c r="I845" s="212">
        <f t="shared" si="90"/>
        <v>4.0223574081680002</v>
      </c>
      <c r="J845" s="212">
        <f t="shared" si="90"/>
        <v>4.252561413275</v>
      </c>
      <c r="K845" s="212">
        <f t="shared" si="90"/>
        <v>4.4950938471769994</v>
      </c>
      <c r="N845" s="295"/>
      <c r="O845" s="17"/>
    </row>
    <row r="846" spans="1:15" x14ac:dyDescent="0.2">
      <c r="B846" s="201" t="s">
        <v>10</v>
      </c>
      <c r="C846" s="202">
        <f>C797+C805+C813+C821+C829+C837+C845</f>
        <v>1792.709347516198</v>
      </c>
      <c r="D846" s="202">
        <f t="shared" ref="D846:K846" si="91">D797+D805+D813+D821+D829+D837+D845</f>
        <v>1735.4286414104922</v>
      </c>
      <c r="E846" s="202">
        <f t="shared" si="91"/>
        <v>1755.5168099003338</v>
      </c>
      <c r="F846" s="202">
        <f t="shared" si="91"/>
        <v>1663.8628085252933</v>
      </c>
      <c r="G846" s="202">
        <f t="shared" si="91"/>
        <v>1565.9903893917058</v>
      </c>
      <c r="H846" s="202">
        <f t="shared" si="91"/>
        <v>1551.1182775766483</v>
      </c>
      <c r="I846" s="202">
        <f t="shared" si="91"/>
        <v>1509.835983959133</v>
      </c>
      <c r="J846" s="202">
        <f t="shared" si="91"/>
        <v>1502.5501843704271</v>
      </c>
      <c r="K846" s="202">
        <f t="shared" si="91"/>
        <v>1478.2907297337961</v>
      </c>
      <c r="N846" s="295"/>
      <c r="O846" s="17"/>
    </row>
    <row r="847" spans="1:15" x14ac:dyDescent="0.2">
      <c r="C847" s="186"/>
      <c r="D847" s="186"/>
      <c r="E847" s="186"/>
      <c r="F847" s="186"/>
      <c r="G847" s="186"/>
      <c r="H847" s="186"/>
      <c r="I847" s="186"/>
      <c r="J847" s="186"/>
      <c r="N847" s="295"/>
      <c r="O847" s="17"/>
    </row>
    <row r="848" spans="1:15" x14ac:dyDescent="0.2">
      <c r="N848" s="295"/>
      <c r="O848" s="17"/>
    </row>
    <row r="849" spans="1:15" x14ac:dyDescent="0.2">
      <c r="B849" s="13" t="s">
        <v>318</v>
      </c>
      <c r="N849" s="295"/>
      <c r="O849" s="17"/>
    </row>
    <row r="850" spans="1:15" x14ac:dyDescent="0.2">
      <c r="A850" s="2" t="s">
        <v>518</v>
      </c>
      <c r="B850" s="12" t="s">
        <v>310</v>
      </c>
      <c r="C850" s="15"/>
      <c r="D850" s="15"/>
      <c r="E850" s="15"/>
      <c r="F850" s="15"/>
      <c r="G850" s="15"/>
      <c r="H850" s="15"/>
      <c r="I850" s="15"/>
      <c r="J850" s="15"/>
      <c r="N850" s="295"/>
      <c r="O850" s="17"/>
    </row>
    <row r="851" spans="1:15" x14ac:dyDescent="0.2">
      <c r="B851" s="187"/>
      <c r="C851" s="263">
        <v>2010</v>
      </c>
      <c r="D851" s="263">
        <v>2015</v>
      </c>
      <c r="E851" s="263">
        <v>2020</v>
      </c>
      <c r="F851" s="263">
        <v>2025</v>
      </c>
      <c r="G851" s="263">
        <v>2030</v>
      </c>
      <c r="H851" s="263">
        <v>2035</v>
      </c>
      <c r="I851" s="263">
        <v>2040</v>
      </c>
      <c r="J851" s="263">
        <v>2045</v>
      </c>
      <c r="K851" s="263">
        <v>2050</v>
      </c>
      <c r="N851" s="295"/>
      <c r="O851" s="17"/>
    </row>
    <row r="852" spans="1:15" x14ac:dyDescent="0.2">
      <c r="A852" s="397" t="s">
        <v>66</v>
      </c>
      <c r="B852" s="286" t="s">
        <v>469</v>
      </c>
      <c r="C852" s="219">
        <f t="array" ref="C852">(SUM(($B$1=(C_A10b!$B$5:$B$1000))*('By region'!$M852=(C_A10b!$C$5:$C$1000))*('By region'!$N852=(C_A10b!$D$5:$D$1000))*(C_A10b!E$5:E$1000)))+(SUM(($C$1=(C_A10b!$B$5:$B$1000))*('By region'!$M852=(C_A10b!$C$5:$C$1000))*('By region'!$N852=(C_A10b!$D$5:$D$1000))*(C_A10b!E$5:E$1000)))+(SUM(($D$1=(C_A10b!$B$5:$B$1000))*('By region'!$M852=(C_A10b!$C$5:$C$1000))*('By region'!$N852=(C_A10b!$D$5:$D$1000))*(C_A10b!E$5:E$1000)))</f>
        <v>4.4151899400000003</v>
      </c>
      <c r="D852" s="219">
        <f t="array" ref="D852">(SUM(($B$1=(C_A10b!$B$5:$B$1000))*('By region'!$M852=(C_A10b!$C$5:$C$1000))*('By region'!$N852=(C_A10b!$D$5:$D$1000))*(C_A10b!F$5:F$1000)))+(SUM(($C$1=(C_A10b!$B$5:$B$1000))*('By region'!$M852=(C_A10b!$C$5:$C$1000))*('By region'!$N852=(C_A10b!$D$5:$D$1000))*(C_A10b!F$5:F$1000)))+(SUM(($D$1=(C_A10b!$B$5:$B$1000))*('By region'!$M852=(C_A10b!$C$5:$C$1000))*('By region'!$N852=(C_A10b!$D$5:$D$1000))*(C_A10b!F$5:F$1000)))</f>
        <v>4.5605513479309998</v>
      </c>
      <c r="E852" s="219">
        <f t="array" ref="E852">(SUM(($B$1=(C_A10b!$B$5:$B$1000))*('By region'!$M852=(C_A10b!$C$5:$C$1000))*('By region'!$N852=(C_A10b!$D$5:$D$1000))*(C_A10b!G$5:G$1000)))+(SUM(($C$1=(C_A10b!$B$5:$B$1000))*('By region'!$M852=(C_A10b!$C$5:$C$1000))*('By region'!$N852=(C_A10b!$D$5:$D$1000))*(C_A10b!G$5:G$1000)))+(SUM(($D$1=(C_A10b!$B$5:$B$1000))*('By region'!$M852=(C_A10b!$C$5:$C$1000))*('By region'!$N852=(C_A10b!$D$5:$D$1000))*(C_A10b!G$5:G$1000)))</f>
        <v>4.7835573146190002</v>
      </c>
      <c r="F852" s="219">
        <f t="array" ref="F852">(SUM(($B$1=(C_A10b!$B$5:$B$1000))*('By region'!$M852=(C_A10b!$C$5:$C$1000))*('By region'!$N852=(C_A10b!$D$5:$D$1000))*(C_A10b!H$5:H$1000)))+(SUM(($C$1=(C_A10b!$B$5:$B$1000))*('By region'!$M852=(C_A10b!$C$5:$C$1000))*('By region'!$N852=(C_A10b!$D$5:$D$1000))*(C_A10b!H$5:H$1000)))+(SUM(($D$1=(C_A10b!$B$5:$B$1000))*('By region'!$M852=(C_A10b!$C$5:$C$1000))*('By region'!$N852=(C_A10b!$D$5:$D$1000))*(C_A10b!H$5:H$1000)))</f>
        <v>4.975762259113</v>
      </c>
      <c r="G852" s="219">
        <f t="array" ref="G852">(SUM(($B$1=(C_A10b!$B$5:$B$1000))*('By region'!$M852=(C_A10b!$C$5:$C$1000))*('By region'!$N852=(C_A10b!$D$5:$D$1000))*(C_A10b!I$5:I$1000)))+(SUM(($C$1=(C_A10b!$B$5:$B$1000))*('By region'!$M852=(C_A10b!$C$5:$C$1000))*('By region'!$N852=(C_A10b!$D$5:$D$1000))*(C_A10b!I$5:I$1000)))+(SUM(($D$1=(C_A10b!$B$5:$B$1000))*('By region'!$M852=(C_A10b!$C$5:$C$1000))*('By region'!$N852=(C_A10b!$D$5:$D$1000))*(C_A10b!I$5:I$1000)))</f>
        <v>5.2074245802729999</v>
      </c>
      <c r="H852" s="219">
        <f t="array" ref="H852">(SUM(($B$1=(C_A10b!$B$5:$B$1000))*('By region'!$M852=(C_A10b!$C$5:$C$1000))*('By region'!$N852=(C_A10b!$D$5:$D$1000))*(C_A10b!J$5:J$1000)))+(SUM(($C$1=(C_A10b!$B$5:$B$1000))*('By region'!$M852=(C_A10b!$C$5:$C$1000))*('By region'!$N852=(C_A10b!$D$5:$D$1000))*(C_A10b!J$5:J$1000)))+(SUM(($D$1=(C_A10b!$B$5:$B$1000))*('By region'!$M852=(C_A10b!$C$5:$C$1000))*('By region'!$N852=(C_A10b!$D$5:$D$1000))*(C_A10b!J$5:J$1000)))</f>
        <v>5.480957653271</v>
      </c>
      <c r="I852" s="219">
        <f t="array" ref="I852">(SUM(($B$1=(C_A10b!$B$5:$B$1000))*('By region'!$M852=(C_A10b!$C$5:$C$1000))*('By region'!$N852=(C_A10b!$D$5:$D$1000))*(C_A10b!K$5:K$1000)))+(SUM(($C$1=(C_A10b!$B$5:$B$1000))*('By region'!$M852=(C_A10b!$C$5:$C$1000))*('By region'!$N852=(C_A10b!$D$5:$D$1000))*(C_A10b!K$5:K$1000)))+(SUM(($D$1=(C_A10b!$B$5:$B$1000))*('By region'!$M852=(C_A10b!$C$5:$C$1000))*('By region'!$N852=(C_A10b!$D$5:$D$1000))*(C_A10b!K$5:K$1000)))</f>
        <v>5.8045007442739998</v>
      </c>
      <c r="J852" s="219">
        <f t="array" ref="J852">(SUM(($B$1=(C_A10b!$B$5:$B$1000))*('By region'!$M852=(C_A10b!$C$5:$C$1000))*('By region'!$N852=(C_A10b!$D$5:$D$1000))*(C_A10b!L$5:L$1000)))+(SUM(($C$1=(C_A10b!$B$5:$B$1000))*('By region'!$M852=(C_A10b!$C$5:$C$1000))*('By region'!$N852=(C_A10b!$D$5:$D$1000))*(C_A10b!L$5:L$1000)))+(SUM(($D$1=(C_A10b!$B$5:$B$1000))*('By region'!$M852=(C_A10b!$C$5:$C$1000))*('By region'!$N852=(C_A10b!$D$5:$D$1000))*(C_A10b!L$5:L$1000)))</f>
        <v>6.1989084469220002</v>
      </c>
      <c r="K852" s="219">
        <f t="array" ref="K852">(SUM(($B$1=(C_A10b!$B$5:$B$1000))*('By region'!$M852=(C_A10b!$C$5:$C$1000))*('By region'!$N852=(C_A10b!$D$5:$D$1000))*(C_A10b!M$5:M$1000)))+(SUM(($C$1=(C_A10b!$B$5:$B$1000))*('By region'!$M852=(C_A10b!$C$5:$C$1000))*('By region'!$N852=(C_A10b!$D$5:$D$1000))*(C_A10b!M$5:M$1000)))+(SUM(($D$1=(C_A10b!$B$5:$B$1000))*('By region'!$M852=(C_A10b!$C$5:$C$1000))*('By region'!$N852=(C_A10b!$D$5:$D$1000))*(C_A10b!M$5:M$1000)))</f>
        <v>6.6683356087689996</v>
      </c>
      <c r="M852" s="21" t="s">
        <v>54</v>
      </c>
      <c r="N852" s="295" t="s">
        <v>427</v>
      </c>
      <c r="O852" s="17"/>
    </row>
    <row r="853" spans="1:15" x14ac:dyDescent="0.2">
      <c r="A853" s="398"/>
      <c r="B853" s="74" t="s">
        <v>19</v>
      </c>
      <c r="C853" s="147">
        <f t="array" ref="C853">(SUM(($B$1=(C_A10b!$B$5:$B$1000))*('By region'!$M853=(C_A10b!$C$5:$C$1000))*('By region'!$N853=(C_A10b!$D$5:$D$1000))*(C_A10b!E$5:E$1000)))+(SUM(($C$1=(C_A10b!$B$5:$B$1000))*('By region'!$M853=(C_A10b!$C$5:$C$1000))*('By region'!$N853=(C_A10b!$D$5:$D$1000))*(C_A10b!E$5:E$1000)))+(SUM(($D$1=(C_A10b!$B$5:$B$1000))*('By region'!$M853=(C_A10b!$C$5:$C$1000))*('By region'!$N853=(C_A10b!$D$5:$D$1000))*(C_A10b!E$5:E$1000)))</f>
        <v>0</v>
      </c>
      <c r="D853" s="147">
        <f t="array" ref="D853">(SUM(($B$1=(C_A10b!$B$5:$B$1000))*('By region'!$M853=(C_A10b!$C$5:$C$1000))*('By region'!$N853=(C_A10b!$D$5:$D$1000))*(C_A10b!F$5:F$1000)))+(SUM(($C$1=(C_A10b!$B$5:$B$1000))*('By region'!$M853=(C_A10b!$C$5:$C$1000))*('By region'!$N853=(C_A10b!$D$5:$D$1000))*(C_A10b!F$5:F$1000)))+(SUM(($D$1=(C_A10b!$B$5:$B$1000))*('By region'!$M853=(C_A10b!$C$5:$C$1000))*('By region'!$N853=(C_A10b!$D$5:$D$1000))*(C_A10b!F$5:F$1000)))</f>
        <v>0</v>
      </c>
      <c r="E853" s="147">
        <f t="array" ref="E853">(SUM(($B$1=(C_A10b!$B$5:$B$1000))*('By region'!$M853=(C_A10b!$C$5:$C$1000))*('By region'!$N853=(C_A10b!$D$5:$D$1000))*(C_A10b!G$5:G$1000)))+(SUM(($C$1=(C_A10b!$B$5:$B$1000))*('By region'!$M853=(C_A10b!$C$5:$C$1000))*('By region'!$N853=(C_A10b!$D$5:$D$1000))*(C_A10b!G$5:G$1000)))+(SUM(($D$1=(C_A10b!$B$5:$B$1000))*('By region'!$M853=(C_A10b!$C$5:$C$1000))*('By region'!$N853=(C_A10b!$D$5:$D$1000))*(C_A10b!G$5:G$1000)))</f>
        <v>0</v>
      </c>
      <c r="F853" s="147">
        <f t="array" ref="F853">(SUM(($B$1=(C_A10b!$B$5:$B$1000))*('By region'!$M853=(C_A10b!$C$5:$C$1000))*('By region'!$N853=(C_A10b!$D$5:$D$1000))*(C_A10b!H$5:H$1000)))+(SUM(($C$1=(C_A10b!$B$5:$B$1000))*('By region'!$M853=(C_A10b!$C$5:$C$1000))*('By region'!$N853=(C_A10b!$D$5:$D$1000))*(C_A10b!H$5:H$1000)))+(SUM(($D$1=(C_A10b!$B$5:$B$1000))*('By region'!$M853=(C_A10b!$C$5:$C$1000))*('By region'!$N853=(C_A10b!$D$5:$D$1000))*(C_A10b!H$5:H$1000)))</f>
        <v>0</v>
      </c>
      <c r="G853" s="147">
        <f t="array" ref="G853">(SUM(($B$1=(C_A10b!$B$5:$B$1000))*('By region'!$M853=(C_A10b!$C$5:$C$1000))*('By region'!$N853=(C_A10b!$D$5:$D$1000))*(C_A10b!I$5:I$1000)))+(SUM(($C$1=(C_A10b!$B$5:$B$1000))*('By region'!$M853=(C_A10b!$C$5:$C$1000))*('By region'!$N853=(C_A10b!$D$5:$D$1000))*(C_A10b!I$5:I$1000)))+(SUM(($D$1=(C_A10b!$B$5:$B$1000))*('By region'!$M853=(C_A10b!$C$5:$C$1000))*('By region'!$N853=(C_A10b!$D$5:$D$1000))*(C_A10b!I$5:I$1000)))</f>
        <v>0</v>
      </c>
      <c r="H853" s="147">
        <f t="array" ref="H853">(SUM(($B$1=(C_A10b!$B$5:$B$1000))*('By region'!$M853=(C_A10b!$C$5:$C$1000))*('By region'!$N853=(C_A10b!$D$5:$D$1000))*(C_A10b!J$5:J$1000)))+(SUM(($C$1=(C_A10b!$B$5:$B$1000))*('By region'!$M853=(C_A10b!$C$5:$C$1000))*('By region'!$N853=(C_A10b!$D$5:$D$1000))*(C_A10b!J$5:J$1000)))+(SUM(($D$1=(C_A10b!$B$5:$B$1000))*('By region'!$M853=(C_A10b!$C$5:$C$1000))*('By region'!$N853=(C_A10b!$D$5:$D$1000))*(C_A10b!J$5:J$1000)))</f>
        <v>0</v>
      </c>
      <c r="I853" s="147">
        <f t="array" ref="I853">(SUM(($B$1=(C_A10b!$B$5:$B$1000))*('By region'!$M853=(C_A10b!$C$5:$C$1000))*('By region'!$N853=(C_A10b!$D$5:$D$1000))*(C_A10b!K$5:K$1000)))+(SUM(($C$1=(C_A10b!$B$5:$B$1000))*('By region'!$M853=(C_A10b!$C$5:$C$1000))*('By region'!$N853=(C_A10b!$D$5:$D$1000))*(C_A10b!K$5:K$1000)))+(SUM(($D$1=(C_A10b!$B$5:$B$1000))*('By region'!$M853=(C_A10b!$C$5:$C$1000))*('By region'!$N853=(C_A10b!$D$5:$D$1000))*(C_A10b!K$5:K$1000)))</f>
        <v>0</v>
      </c>
      <c r="J853" s="147">
        <f t="array" ref="J853">(SUM(($B$1=(C_A10b!$B$5:$B$1000))*('By region'!$M853=(C_A10b!$C$5:$C$1000))*('By region'!$N853=(C_A10b!$D$5:$D$1000))*(C_A10b!L$5:L$1000)))+(SUM(($C$1=(C_A10b!$B$5:$B$1000))*('By region'!$M853=(C_A10b!$C$5:$C$1000))*('By region'!$N853=(C_A10b!$D$5:$D$1000))*(C_A10b!L$5:L$1000)))+(SUM(($D$1=(C_A10b!$B$5:$B$1000))*('By region'!$M853=(C_A10b!$C$5:$C$1000))*('By region'!$N853=(C_A10b!$D$5:$D$1000))*(C_A10b!L$5:L$1000)))</f>
        <v>0</v>
      </c>
      <c r="K853" s="147">
        <f t="array" ref="K853">(SUM(($B$1=(C_A10b!$B$5:$B$1000))*('By region'!$M853=(C_A10b!$C$5:$C$1000))*('By region'!$N853=(C_A10b!$D$5:$D$1000))*(C_A10b!M$5:M$1000)))+(SUM(($C$1=(C_A10b!$B$5:$B$1000))*('By region'!$M853=(C_A10b!$C$5:$C$1000))*('By region'!$N853=(C_A10b!$D$5:$D$1000))*(C_A10b!M$5:M$1000)))+(SUM(($D$1=(C_A10b!$B$5:$B$1000))*('By region'!$M853=(C_A10b!$C$5:$C$1000))*('By region'!$N853=(C_A10b!$D$5:$D$1000))*(C_A10b!M$5:M$1000)))</f>
        <v>0</v>
      </c>
      <c r="M853" s="21" t="s">
        <v>54</v>
      </c>
      <c r="N853" s="295" t="s">
        <v>40</v>
      </c>
      <c r="O853" s="17"/>
    </row>
    <row r="854" spans="1:15" x14ac:dyDescent="0.2">
      <c r="A854" s="398"/>
      <c r="B854" s="286" t="s">
        <v>63</v>
      </c>
      <c r="C854" s="219">
        <f t="array" ref="C854">(SUM(($B$1=(C_A10b!$B$5:$B$1000))*('By region'!$M854=(C_A10b!$C$5:$C$1000))*('By region'!$N854=(C_A10b!$D$5:$D$1000))*(C_A10b!E$5:E$1000)))+(SUM(($C$1=(C_A10b!$B$5:$B$1000))*('By region'!$M854=(C_A10b!$C$5:$C$1000))*('By region'!$N854=(C_A10b!$D$5:$D$1000))*(C_A10b!E$5:E$1000)))+(SUM(($D$1=(C_A10b!$B$5:$B$1000))*('By region'!$M854=(C_A10b!$C$5:$C$1000))*('By region'!$N854=(C_A10b!$D$5:$D$1000))*(C_A10b!E$5:E$1000)))</f>
        <v>21.314350220346</v>
      </c>
      <c r="D854" s="219">
        <f t="array" ref="D854">(SUM(($B$1=(C_A10b!$B$5:$B$1000))*('By region'!$M854=(C_A10b!$C$5:$C$1000))*('By region'!$N854=(C_A10b!$D$5:$D$1000))*(C_A10b!F$5:F$1000)))+(SUM(($C$1=(C_A10b!$B$5:$B$1000))*('By region'!$M854=(C_A10b!$C$5:$C$1000))*('By region'!$N854=(C_A10b!$D$5:$D$1000))*(C_A10b!F$5:F$1000)))+(SUM(($D$1=(C_A10b!$B$5:$B$1000))*('By region'!$M854=(C_A10b!$C$5:$C$1000))*('By region'!$N854=(C_A10b!$D$5:$D$1000))*(C_A10b!F$5:F$1000)))</f>
        <v>29.601050906297999</v>
      </c>
      <c r="E854" s="219">
        <f t="array" ref="E854">(SUM(($B$1=(C_A10b!$B$5:$B$1000))*('By region'!$M854=(C_A10b!$C$5:$C$1000))*('By region'!$N854=(C_A10b!$D$5:$D$1000))*(C_A10b!G$5:G$1000)))+(SUM(($C$1=(C_A10b!$B$5:$B$1000))*('By region'!$M854=(C_A10b!$C$5:$C$1000))*('By region'!$N854=(C_A10b!$D$5:$D$1000))*(C_A10b!G$5:G$1000)))+(SUM(($D$1=(C_A10b!$B$5:$B$1000))*('By region'!$M854=(C_A10b!$C$5:$C$1000))*('By region'!$N854=(C_A10b!$D$5:$D$1000))*(C_A10b!G$5:G$1000)))</f>
        <v>31.048509879724001</v>
      </c>
      <c r="F854" s="219">
        <f t="array" ref="F854">(SUM(($B$1=(C_A10b!$B$5:$B$1000))*('By region'!$M854=(C_A10b!$C$5:$C$1000))*('By region'!$N854=(C_A10b!$D$5:$D$1000))*(C_A10b!H$5:H$1000)))+(SUM(($C$1=(C_A10b!$B$5:$B$1000))*('By region'!$M854=(C_A10b!$C$5:$C$1000))*('By region'!$N854=(C_A10b!$D$5:$D$1000))*(C_A10b!H$5:H$1000)))+(SUM(($D$1=(C_A10b!$B$5:$B$1000))*('By region'!$M854=(C_A10b!$C$5:$C$1000))*('By region'!$N854=(C_A10b!$D$5:$D$1000))*(C_A10b!H$5:H$1000)))</f>
        <v>32.296049467025</v>
      </c>
      <c r="G854" s="219">
        <f t="array" ref="G854">(SUM(($B$1=(C_A10b!$B$5:$B$1000))*('By region'!$M854=(C_A10b!$C$5:$C$1000))*('By region'!$N854=(C_A10b!$D$5:$D$1000))*(C_A10b!I$5:I$1000)))+(SUM(($C$1=(C_A10b!$B$5:$B$1000))*('By region'!$M854=(C_A10b!$C$5:$C$1000))*('By region'!$N854=(C_A10b!$D$5:$D$1000))*(C_A10b!I$5:I$1000)))+(SUM(($D$1=(C_A10b!$B$5:$B$1000))*('By region'!$M854=(C_A10b!$C$5:$C$1000))*('By region'!$N854=(C_A10b!$D$5:$D$1000))*(C_A10b!I$5:I$1000)))</f>
        <v>33.799694013157001</v>
      </c>
      <c r="H854" s="219">
        <f t="array" ref="H854">(SUM(($B$1=(C_A10b!$B$5:$B$1000))*('By region'!$M854=(C_A10b!$C$5:$C$1000))*('By region'!$N854=(C_A10b!$D$5:$D$1000))*(C_A10b!J$5:J$1000)))+(SUM(($C$1=(C_A10b!$B$5:$B$1000))*('By region'!$M854=(C_A10b!$C$5:$C$1000))*('By region'!$N854=(C_A10b!$D$5:$D$1000))*(C_A10b!J$5:J$1000)))+(SUM(($D$1=(C_A10b!$B$5:$B$1000))*('By region'!$M854=(C_A10b!$C$5:$C$1000))*('By region'!$N854=(C_A10b!$D$5:$D$1000))*(C_A10b!J$5:J$1000)))</f>
        <v>35.575107949031</v>
      </c>
      <c r="I854" s="219">
        <f t="array" ref="I854">(SUM(($B$1=(C_A10b!$B$5:$B$1000))*('By region'!$M854=(C_A10b!$C$5:$C$1000))*('By region'!$N854=(C_A10b!$D$5:$D$1000))*(C_A10b!K$5:K$1000)))+(SUM(($C$1=(C_A10b!$B$5:$B$1000))*('By region'!$M854=(C_A10b!$C$5:$C$1000))*('By region'!$N854=(C_A10b!$D$5:$D$1000))*(C_A10b!K$5:K$1000)))+(SUM(($D$1=(C_A10b!$B$5:$B$1000))*('By region'!$M854=(C_A10b!$C$5:$C$1000))*('By region'!$N854=(C_A10b!$D$5:$D$1000))*(C_A10b!K$5:K$1000)))</f>
        <v>37.675120595857997</v>
      </c>
      <c r="J854" s="219">
        <f t="array" ref="J854">(SUM(($B$1=(C_A10b!$B$5:$B$1000))*('By region'!$M854=(C_A10b!$C$5:$C$1000))*('By region'!$N854=(C_A10b!$D$5:$D$1000))*(C_A10b!L$5:L$1000)))+(SUM(($C$1=(C_A10b!$B$5:$B$1000))*('By region'!$M854=(C_A10b!$C$5:$C$1000))*('By region'!$N854=(C_A10b!$D$5:$D$1000))*(C_A10b!L$5:L$1000)))+(SUM(($D$1=(C_A10b!$B$5:$B$1000))*('By region'!$M854=(C_A10b!$C$5:$C$1000))*('By region'!$N854=(C_A10b!$D$5:$D$1000))*(C_A10b!L$5:L$1000)))</f>
        <v>40.235092317087997</v>
      </c>
      <c r="K854" s="219">
        <f t="array" ref="K854">(SUM(($B$1=(C_A10b!$B$5:$B$1000))*('By region'!$M854=(C_A10b!$C$5:$C$1000))*('By region'!$N854=(C_A10b!$D$5:$D$1000))*(C_A10b!M$5:M$1000)))+(SUM(($C$1=(C_A10b!$B$5:$B$1000))*('By region'!$M854=(C_A10b!$C$5:$C$1000))*('By region'!$N854=(C_A10b!$D$5:$D$1000))*(C_A10b!M$5:M$1000)))+(SUM(($D$1=(C_A10b!$B$5:$B$1000))*('By region'!$M854=(C_A10b!$C$5:$C$1000))*('By region'!$N854=(C_A10b!$D$5:$D$1000))*(C_A10b!M$5:M$1000)))</f>
        <v>43.281990872660003</v>
      </c>
      <c r="M854" s="21" t="s">
        <v>54</v>
      </c>
      <c r="N854" s="295" t="s">
        <v>55</v>
      </c>
      <c r="O854" s="17"/>
    </row>
    <row r="855" spans="1:15" x14ac:dyDescent="0.2">
      <c r="A855" s="398"/>
      <c r="B855" s="74" t="s">
        <v>393</v>
      </c>
      <c r="C855" s="147">
        <f t="array" ref="C855">(SUM(($B$1=(C_A10b!$B$5:$B$1000))*('By region'!$M855=(C_A10b!$C$5:$C$1000))*('By region'!$N855=(C_A10b!$D$5:$D$1000))*(C_A10b!E$5:E$1000)))+(SUM(($C$1=(C_A10b!$B$5:$B$1000))*('By region'!$M855=(C_A10b!$C$5:$C$1000))*('By region'!$N855=(C_A10b!$D$5:$D$1000))*(C_A10b!E$5:E$1000)))+(SUM(($D$1=(C_A10b!$B$5:$B$1000))*('By region'!$M855=(C_A10b!$C$5:$C$1000))*('By region'!$N855=(C_A10b!$D$5:$D$1000))*(C_A10b!E$5:E$1000)))</f>
        <v>106.113943584</v>
      </c>
      <c r="D855" s="147">
        <f t="array" ref="D855">(SUM(($B$1=(C_A10b!$B$5:$B$1000))*('By region'!$M855=(C_A10b!$C$5:$C$1000))*('By region'!$N855=(C_A10b!$D$5:$D$1000))*(C_A10b!F$5:F$1000)))+(SUM(($C$1=(C_A10b!$B$5:$B$1000))*('By region'!$M855=(C_A10b!$C$5:$C$1000))*('By region'!$N855=(C_A10b!$D$5:$D$1000))*(C_A10b!F$5:F$1000)))+(SUM(($D$1=(C_A10b!$B$5:$B$1000))*('By region'!$M855=(C_A10b!$C$5:$C$1000))*('By region'!$N855=(C_A10b!$D$5:$D$1000))*(C_A10b!F$5:F$1000)))</f>
        <v>108.593066758943</v>
      </c>
      <c r="E855" s="147">
        <f t="array" ref="E855">(SUM(($B$1=(C_A10b!$B$5:$B$1000))*('By region'!$M855=(C_A10b!$C$5:$C$1000))*('By region'!$N855=(C_A10b!$D$5:$D$1000))*(C_A10b!G$5:G$1000)))+(SUM(($C$1=(C_A10b!$B$5:$B$1000))*('By region'!$M855=(C_A10b!$C$5:$C$1000))*('By region'!$N855=(C_A10b!$D$5:$D$1000))*(C_A10b!G$5:G$1000)))+(SUM(($D$1=(C_A10b!$B$5:$B$1000))*('By region'!$M855=(C_A10b!$C$5:$C$1000))*('By region'!$N855=(C_A10b!$D$5:$D$1000))*(C_A10b!G$5:G$1000)))</f>
        <v>113.975246359211</v>
      </c>
      <c r="F855" s="147">
        <f t="array" ref="F855">(SUM(($B$1=(C_A10b!$B$5:$B$1000))*('By region'!$M855=(C_A10b!$C$5:$C$1000))*('By region'!$N855=(C_A10b!$D$5:$D$1000))*(C_A10b!H$5:H$1000)))+(SUM(($C$1=(C_A10b!$B$5:$B$1000))*('By region'!$M855=(C_A10b!$C$5:$C$1000))*('By region'!$N855=(C_A10b!$D$5:$D$1000))*(C_A10b!H$5:H$1000)))+(SUM(($D$1=(C_A10b!$B$5:$B$1000))*('By region'!$M855=(C_A10b!$C$5:$C$1000))*('By region'!$N855=(C_A10b!$D$5:$D$1000))*(C_A10b!H$5:H$1000)))</f>
        <v>118.594668153961</v>
      </c>
      <c r="G855" s="147">
        <f t="array" ref="G855">(SUM(($B$1=(C_A10b!$B$5:$B$1000))*('By region'!$M855=(C_A10b!$C$5:$C$1000))*('By region'!$N855=(C_A10b!$D$5:$D$1000))*(C_A10b!I$5:I$1000)))+(SUM(($C$1=(C_A10b!$B$5:$B$1000))*('By region'!$M855=(C_A10b!$C$5:$C$1000))*('By region'!$N855=(C_A10b!$D$5:$D$1000))*(C_A10b!I$5:I$1000)))+(SUM(($D$1=(C_A10b!$B$5:$B$1000))*('By region'!$M855=(C_A10b!$C$5:$C$1000))*('By region'!$N855=(C_A10b!$D$5:$D$1000))*(C_A10b!I$5:I$1000)))</f>
        <v>124.16240200278099</v>
      </c>
      <c r="H855" s="147">
        <f t="array" ref="H855">(SUM(($B$1=(C_A10b!$B$5:$B$1000))*('By region'!$M855=(C_A10b!$C$5:$C$1000))*('By region'!$N855=(C_A10b!$D$5:$D$1000))*(C_A10b!J$5:J$1000)))+(SUM(($C$1=(C_A10b!$B$5:$B$1000))*('By region'!$M855=(C_A10b!$C$5:$C$1000))*('By region'!$N855=(C_A10b!$D$5:$D$1000))*(C_A10b!J$5:J$1000)))+(SUM(($D$1=(C_A10b!$B$5:$B$1000))*('By region'!$M855=(C_A10b!$C$5:$C$1000))*('By region'!$N855=(C_A10b!$D$5:$D$1000))*(C_A10b!J$5:J$1000)))</f>
        <v>130.73645056489701</v>
      </c>
      <c r="I855" s="147">
        <f t="array" ref="I855">(SUM(($B$1=(C_A10b!$B$5:$B$1000))*('By region'!$M855=(C_A10b!$C$5:$C$1000))*('By region'!$N855=(C_A10b!$D$5:$D$1000))*(C_A10b!K$5:K$1000)))+(SUM(($C$1=(C_A10b!$B$5:$B$1000))*('By region'!$M855=(C_A10b!$C$5:$C$1000))*('By region'!$N855=(C_A10b!$D$5:$D$1000))*(C_A10b!K$5:K$1000)))+(SUM(($D$1=(C_A10b!$B$5:$B$1000))*('By region'!$M855=(C_A10b!$C$5:$C$1000))*('By region'!$N855=(C_A10b!$D$5:$D$1000))*(C_A10b!K$5:K$1000)))</f>
        <v>138.51243161491701</v>
      </c>
      <c r="J855" s="147">
        <f t="array" ref="J855">(SUM(($B$1=(C_A10b!$B$5:$B$1000))*('By region'!$M855=(C_A10b!$C$5:$C$1000))*('By region'!$N855=(C_A10b!$D$5:$D$1000))*(C_A10b!L$5:L$1000)))+(SUM(($C$1=(C_A10b!$B$5:$B$1000))*('By region'!$M855=(C_A10b!$C$5:$C$1000))*('By region'!$N855=(C_A10b!$D$5:$D$1000))*(C_A10b!L$5:L$1000)))+(SUM(($D$1=(C_A10b!$B$5:$B$1000))*('By region'!$M855=(C_A10b!$C$5:$C$1000))*('By region'!$N855=(C_A10b!$D$5:$D$1000))*(C_A10b!L$5:L$1000)))</f>
        <v>147.99156100156401</v>
      </c>
      <c r="K855" s="147">
        <f t="array" ref="K855">(SUM(($B$1=(C_A10b!$B$5:$B$1000))*('By region'!$M855=(C_A10b!$C$5:$C$1000))*('By region'!$N855=(C_A10b!$D$5:$D$1000))*(C_A10b!M$5:M$1000)))+(SUM(($C$1=(C_A10b!$B$5:$B$1000))*('By region'!$M855=(C_A10b!$C$5:$C$1000))*('By region'!$N855=(C_A10b!$D$5:$D$1000))*(C_A10b!M$5:M$1000)))+(SUM(($D$1=(C_A10b!$B$5:$B$1000))*('By region'!$M855=(C_A10b!$C$5:$C$1000))*('By region'!$N855=(C_A10b!$D$5:$D$1000))*(C_A10b!M$5:M$1000)))</f>
        <v>159.27369564263699</v>
      </c>
      <c r="M855" s="21" t="s">
        <v>54</v>
      </c>
      <c r="N855" s="295" t="s">
        <v>41</v>
      </c>
      <c r="O855" s="17"/>
    </row>
    <row r="856" spans="1:15" x14ac:dyDescent="0.2">
      <c r="A856" s="398"/>
      <c r="B856" s="286" t="s">
        <v>64</v>
      </c>
      <c r="C856" s="219">
        <f t="array" ref="C856">(SUM(($B$1=(C_A10b!$B$5:$B$1000))*('By region'!$M856=(C_A10b!$C$5:$C$1000))*('By region'!$N856=(C_A10b!$D$5:$D$1000))*(C_A10b!E$5:E$1000)))+(SUM(($C$1=(C_A10b!$B$5:$B$1000))*('By region'!$M856=(C_A10b!$C$5:$C$1000))*('By region'!$N856=(C_A10b!$D$5:$D$1000))*(C_A10b!E$5:E$1000)))+(SUM(($D$1=(C_A10b!$B$5:$B$1000))*('By region'!$M856=(C_A10b!$C$5:$C$1000))*('By region'!$N856=(C_A10b!$D$5:$D$1000))*(C_A10b!E$5:E$1000)))</f>
        <v>5.8148790479999999</v>
      </c>
      <c r="D856" s="219">
        <f t="array" ref="D856">(SUM(($B$1=(C_A10b!$B$5:$B$1000))*('By region'!$M856=(C_A10b!$C$5:$C$1000))*('By region'!$N856=(C_A10b!$D$5:$D$1000))*(C_A10b!F$5:F$1000)))+(SUM(($C$1=(C_A10b!$B$5:$B$1000))*('By region'!$M856=(C_A10b!$C$5:$C$1000))*('By region'!$N856=(C_A10b!$D$5:$D$1000))*(C_A10b!F$5:F$1000)))+(SUM(($D$1=(C_A10b!$B$5:$B$1000))*('By region'!$M856=(C_A10b!$C$5:$C$1000))*('By region'!$N856=(C_A10b!$D$5:$D$1000))*(C_A10b!F$5:F$1000)))</f>
        <v>6.0063224551580001</v>
      </c>
      <c r="E856" s="219">
        <f t="array" ref="E856">(SUM(($B$1=(C_A10b!$B$5:$B$1000))*('By region'!$M856=(C_A10b!$C$5:$C$1000))*('By region'!$N856=(C_A10b!$D$5:$D$1000))*(C_A10b!G$5:G$1000)))+(SUM(($C$1=(C_A10b!$B$5:$B$1000))*('By region'!$M856=(C_A10b!$C$5:$C$1000))*('By region'!$N856=(C_A10b!$D$5:$D$1000))*(C_A10b!G$5:G$1000)))+(SUM(($D$1=(C_A10b!$B$5:$B$1000))*('By region'!$M856=(C_A10b!$C$5:$C$1000))*('By region'!$N856=(C_A10b!$D$5:$D$1000))*(C_A10b!G$5:G$1000)))</f>
        <v>6.3000250457359996</v>
      </c>
      <c r="F856" s="219">
        <f t="array" ref="F856">(SUM(($B$1=(C_A10b!$B$5:$B$1000))*('By region'!$M856=(C_A10b!$C$5:$C$1000))*('By region'!$N856=(C_A10b!$D$5:$D$1000))*(C_A10b!H$5:H$1000)))+(SUM(($C$1=(C_A10b!$B$5:$B$1000))*('By region'!$M856=(C_A10b!$C$5:$C$1000))*('By region'!$N856=(C_A10b!$D$5:$D$1000))*(C_A10b!H$5:H$1000)))+(SUM(($D$1=(C_A10b!$B$5:$B$1000))*('By region'!$M856=(C_A10b!$C$5:$C$1000))*('By region'!$N856=(C_A10b!$D$5:$D$1000))*(C_A10b!H$5:H$1000)))</f>
        <v>6.5531621745709998</v>
      </c>
      <c r="G856" s="219">
        <f t="array" ref="G856">(SUM(($B$1=(C_A10b!$B$5:$B$1000))*('By region'!$M856=(C_A10b!$C$5:$C$1000))*('By region'!$N856=(C_A10b!$D$5:$D$1000))*(C_A10b!I$5:I$1000)))+(SUM(($C$1=(C_A10b!$B$5:$B$1000))*('By region'!$M856=(C_A10b!$C$5:$C$1000))*('By region'!$N856=(C_A10b!$D$5:$D$1000))*(C_A10b!I$5:I$1000)))+(SUM(($D$1=(C_A10b!$B$5:$B$1000))*('By region'!$M856=(C_A10b!$C$5:$C$1000))*('By region'!$N856=(C_A10b!$D$5:$D$1000))*(C_A10b!I$5:I$1000)))</f>
        <v>6.8582653288679998</v>
      </c>
      <c r="H856" s="219">
        <f t="array" ref="H856">(SUM(($B$1=(C_A10b!$B$5:$B$1000))*('By region'!$M856=(C_A10b!$C$5:$C$1000))*('By region'!$N856=(C_A10b!$D$5:$D$1000))*(C_A10b!J$5:J$1000)))+(SUM(($C$1=(C_A10b!$B$5:$B$1000))*('By region'!$M856=(C_A10b!$C$5:$C$1000))*('By region'!$N856=(C_A10b!$D$5:$D$1000))*(C_A10b!J$5:J$1000)))+(SUM(($D$1=(C_A10b!$B$5:$B$1000))*('By region'!$M856=(C_A10b!$C$5:$C$1000))*('By region'!$N856=(C_A10b!$D$5:$D$1000))*(C_A10b!J$5:J$1000)))</f>
        <v>7.2185129641290002</v>
      </c>
      <c r="I856" s="219">
        <f t="array" ref="I856">(SUM(($B$1=(C_A10b!$B$5:$B$1000))*('By region'!$M856=(C_A10b!$C$5:$C$1000))*('By region'!$N856=(C_A10b!$D$5:$D$1000))*(C_A10b!K$5:K$1000)))+(SUM(($C$1=(C_A10b!$B$5:$B$1000))*('By region'!$M856=(C_A10b!$C$5:$C$1000))*('By region'!$N856=(C_A10b!$D$5:$D$1000))*(C_A10b!K$5:K$1000)))+(SUM(($D$1=(C_A10b!$B$5:$B$1000))*('By region'!$M856=(C_A10b!$C$5:$C$1000))*('By region'!$N856=(C_A10b!$D$5:$D$1000))*(C_A10b!K$5:K$1000)))</f>
        <v>7.644624630119</v>
      </c>
      <c r="J856" s="219">
        <f t="array" ref="J856">(SUM(($B$1=(C_A10b!$B$5:$B$1000))*('By region'!$M856=(C_A10b!$C$5:$C$1000))*('By region'!$N856=(C_A10b!$D$5:$D$1000))*(C_A10b!L$5:L$1000)))+(SUM(($C$1=(C_A10b!$B$5:$B$1000))*('By region'!$M856=(C_A10b!$C$5:$C$1000))*('By region'!$N856=(C_A10b!$D$5:$D$1000))*(C_A10b!L$5:L$1000)))+(SUM(($D$1=(C_A10b!$B$5:$B$1000))*('By region'!$M856=(C_A10b!$C$5:$C$1000))*('By region'!$N856=(C_A10b!$D$5:$D$1000))*(C_A10b!L$5:L$1000)))</f>
        <v>8.1640661757069992</v>
      </c>
      <c r="K856" s="219">
        <f t="array" ref="K856">(SUM(($B$1=(C_A10b!$B$5:$B$1000))*('By region'!$M856=(C_A10b!$C$5:$C$1000))*('By region'!$N856=(C_A10b!$D$5:$D$1000))*(C_A10b!M$5:M$1000)))+(SUM(($C$1=(C_A10b!$B$5:$B$1000))*('By region'!$M856=(C_A10b!$C$5:$C$1000))*('By region'!$N856=(C_A10b!$D$5:$D$1000))*(C_A10b!M$5:M$1000)))+(SUM(($D$1=(C_A10b!$B$5:$B$1000))*('By region'!$M856=(C_A10b!$C$5:$C$1000))*('By region'!$N856=(C_A10b!$D$5:$D$1000))*(C_A10b!M$5:M$1000)))</f>
        <v>8.78230960466</v>
      </c>
      <c r="M856" s="21" t="s">
        <v>54</v>
      </c>
      <c r="N856" s="295" t="s">
        <v>56</v>
      </c>
      <c r="O856" s="17"/>
    </row>
    <row r="857" spans="1:15" x14ac:dyDescent="0.2">
      <c r="A857" s="398"/>
      <c r="B857" s="286" t="s">
        <v>296</v>
      </c>
      <c r="C857" s="147">
        <f t="array" ref="C857">(SUM(($B$1=(C_A10b!$B$5:$B$1000))*('By region'!$M857=(C_A10b!$C$5:$C$1000))*('By region'!$N857=(C_A10b!$D$5:$D$1000))*(C_A10b!E$5:E$1000)))+(SUM(($C$1=(C_A10b!$B$5:$B$1000))*('By region'!$M857=(C_A10b!$C$5:$C$1000))*('By region'!$N857=(C_A10b!$D$5:$D$1000))*(C_A10b!E$5:E$1000)))+(SUM(($D$1=(C_A10b!$B$5:$B$1000))*('By region'!$M857=(C_A10b!$C$5:$C$1000))*('By region'!$N857=(C_A10b!$D$5:$D$1000))*(C_A10b!E$5:E$1000)))</f>
        <v>34.485583032000001</v>
      </c>
      <c r="D857" s="147">
        <f t="array" ref="D857">(SUM(($B$1=(C_A10b!$B$5:$B$1000))*('By region'!$M857=(C_A10b!$C$5:$C$1000))*('By region'!$N857=(C_A10b!$D$5:$D$1000))*(C_A10b!F$5:F$1000)))+(SUM(($C$1=(C_A10b!$B$5:$B$1000))*('By region'!$M857=(C_A10b!$C$5:$C$1000))*('By region'!$N857=(C_A10b!$D$5:$D$1000))*(C_A10b!F$5:F$1000)))+(SUM(($D$1=(C_A10b!$B$5:$B$1000))*('By region'!$M857=(C_A10b!$C$5:$C$1000))*('By region'!$N857=(C_A10b!$D$5:$D$1000))*(C_A10b!F$5:F$1000)))</f>
        <v>35.620952737713999</v>
      </c>
      <c r="E857" s="147">
        <f t="array" ref="E857">(SUM(($B$1=(C_A10b!$B$5:$B$1000))*('By region'!$M857=(C_A10b!$C$5:$C$1000))*('By region'!$N857=(C_A10b!$D$5:$D$1000))*(C_A10b!G$5:G$1000)))+(SUM(($C$1=(C_A10b!$B$5:$B$1000))*('By region'!$M857=(C_A10b!$C$5:$C$1000))*('By region'!$N857=(C_A10b!$D$5:$D$1000))*(C_A10b!G$5:G$1000)))+(SUM(($D$1=(C_A10b!$B$5:$B$1000))*('By region'!$M857=(C_A10b!$C$5:$C$1000))*('By region'!$N857=(C_A10b!$D$5:$D$1000))*(C_A10b!G$5:G$1000)))</f>
        <v>37.362778318346002</v>
      </c>
      <c r="F857" s="147">
        <f t="array" ref="F857">(SUM(($B$1=(C_A10b!$B$5:$B$1000))*('By region'!$M857=(C_A10b!$C$5:$C$1000))*('By region'!$N857=(C_A10b!$D$5:$D$1000))*(C_A10b!H$5:H$1000)))+(SUM(($C$1=(C_A10b!$B$5:$B$1000))*('By region'!$M857=(C_A10b!$C$5:$C$1000))*('By region'!$N857=(C_A10b!$D$5:$D$1000))*(C_A10b!H$5:H$1000)))+(SUM(($D$1=(C_A10b!$B$5:$B$1000))*('By region'!$M857=(C_A10b!$C$5:$C$1000))*('By region'!$N857=(C_A10b!$D$5:$D$1000))*(C_A10b!H$5:H$1000)))</f>
        <v>38.864027338806999</v>
      </c>
      <c r="G857" s="147">
        <f t="array" ref="G857">(SUM(($B$1=(C_A10b!$B$5:$B$1000))*('By region'!$M857=(C_A10b!$C$5:$C$1000))*('By region'!$N857=(C_A10b!$D$5:$D$1000))*(C_A10b!I$5:I$1000)))+(SUM(($C$1=(C_A10b!$B$5:$B$1000))*('By region'!$M857=(C_A10b!$C$5:$C$1000))*('By region'!$N857=(C_A10b!$D$5:$D$1000))*(C_A10b!I$5:I$1000)))+(SUM(($D$1=(C_A10b!$B$5:$B$1000))*('By region'!$M857=(C_A10b!$C$5:$C$1000))*('By region'!$N857=(C_A10b!$D$5:$D$1000))*(C_A10b!I$5:I$1000)))</f>
        <v>40.673464830794003</v>
      </c>
      <c r="H857" s="147">
        <f t="array" ref="H857">(SUM(($B$1=(C_A10b!$B$5:$B$1000))*('By region'!$M857=(C_A10b!$C$5:$C$1000))*('By region'!$N857=(C_A10b!$D$5:$D$1000))*(C_A10b!J$5:J$1000)))+(SUM(($C$1=(C_A10b!$B$5:$B$1000))*('By region'!$M857=(C_A10b!$C$5:$C$1000))*('By region'!$N857=(C_A10b!$D$5:$D$1000))*(C_A10b!J$5:J$1000)))+(SUM(($D$1=(C_A10b!$B$5:$B$1000))*('By region'!$M857=(C_A10b!$C$5:$C$1000))*('By region'!$N857=(C_A10b!$D$5:$D$1000))*(C_A10b!J$5:J$1000)))</f>
        <v>42.809940866723998</v>
      </c>
      <c r="I857" s="147">
        <f t="array" ref="I857">(SUM(($B$1=(C_A10b!$B$5:$B$1000))*('By region'!$M857=(C_A10b!$C$5:$C$1000))*('By region'!$N857=(C_A10b!$D$5:$D$1000))*(C_A10b!K$5:K$1000)))+(SUM(($C$1=(C_A10b!$B$5:$B$1000))*('By region'!$M857=(C_A10b!$C$5:$C$1000))*('By region'!$N857=(C_A10b!$D$5:$D$1000))*(C_A10b!K$5:K$1000)))+(SUM(($D$1=(C_A10b!$B$5:$B$1000))*('By region'!$M857=(C_A10b!$C$5:$C$1000))*('By region'!$N857=(C_A10b!$D$5:$D$1000))*(C_A10b!K$5:K$1000)))</f>
        <v>45.337028552835001</v>
      </c>
      <c r="J857" s="147">
        <f t="array" ref="J857">(SUM(($B$1=(C_A10b!$B$5:$B$1000))*('By region'!$M857=(C_A10b!$C$5:$C$1000))*('By region'!$N857=(C_A10b!$D$5:$D$1000))*(C_A10b!L$5:L$1000)))+(SUM(($C$1=(C_A10b!$B$5:$B$1000))*('By region'!$M857=(C_A10b!$C$5:$C$1000))*('By region'!$N857=(C_A10b!$D$5:$D$1000))*(C_A10b!L$5:L$1000)))+(SUM(($D$1=(C_A10b!$B$5:$B$1000))*('By region'!$M857=(C_A10b!$C$5:$C$1000))*('By region'!$N857=(C_A10b!$D$5:$D$1000))*(C_A10b!L$5:L$1000)))</f>
        <v>48.417616197526002</v>
      </c>
      <c r="K857" s="147">
        <f t="array" ref="K857">(SUM(($B$1=(C_A10b!$B$5:$B$1000))*('By region'!$M857=(C_A10b!$C$5:$C$1000))*('By region'!$N857=(C_A10b!$D$5:$D$1000))*(C_A10b!M$5:M$1000)))+(SUM(($C$1=(C_A10b!$B$5:$B$1000))*('By region'!$M857=(C_A10b!$C$5:$C$1000))*('By region'!$N857=(C_A10b!$D$5:$D$1000))*(C_A10b!M$5:M$1000)))+(SUM(($D$1=(C_A10b!$B$5:$B$1000))*('By region'!$M857=(C_A10b!$C$5:$C$1000))*('By region'!$N857=(C_A10b!$D$5:$D$1000))*(C_A10b!M$5:M$1000)))</f>
        <v>52.084155935867997</v>
      </c>
      <c r="M857" s="21" t="s">
        <v>54</v>
      </c>
      <c r="N857" s="295" t="s">
        <v>57</v>
      </c>
      <c r="O857" s="17"/>
    </row>
    <row r="858" spans="1:15" x14ac:dyDescent="0.2">
      <c r="A858" s="398"/>
      <c r="B858" s="74" t="s">
        <v>65</v>
      </c>
      <c r="C858" s="219">
        <f t="array" ref="C858">(SUM(($B$1=(C_A10b!$B$5:$B$1000))*('By region'!$M858=(C_A10b!$C$5:$C$1000))*('By region'!$N858=(C_A10b!$D$5:$D$1000))*(C_A10b!E$5:E$1000)))+(SUM(($C$1=(C_A10b!$B$5:$B$1000))*('By region'!$M858=(C_A10b!$C$5:$C$1000))*('By region'!$N858=(C_A10b!$D$5:$D$1000))*(C_A10b!E$5:E$1000)))+(SUM(($D$1=(C_A10b!$B$5:$B$1000))*('By region'!$M858=(C_A10b!$C$5:$C$1000))*('By region'!$N858=(C_A10b!$D$5:$D$1000))*(C_A10b!E$5:E$1000)))</f>
        <v>0</v>
      </c>
      <c r="D858" s="219">
        <f t="array" ref="D858">(SUM(($B$1=(C_A10b!$B$5:$B$1000))*('By region'!$M858=(C_A10b!$C$5:$C$1000))*('By region'!$N858=(C_A10b!$D$5:$D$1000))*(C_A10b!F$5:F$1000)))+(SUM(($C$1=(C_A10b!$B$5:$B$1000))*('By region'!$M858=(C_A10b!$C$5:$C$1000))*('By region'!$N858=(C_A10b!$D$5:$D$1000))*(C_A10b!F$5:F$1000)))+(SUM(($D$1=(C_A10b!$B$5:$B$1000))*('By region'!$M858=(C_A10b!$C$5:$C$1000))*('By region'!$N858=(C_A10b!$D$5:$D$1000))*(C_A10b!F$5:F$1000)))</f>
        <v>0</v>
      </c>
      <c r="E858" s="219">
        <f t="array" ref="E858">(SUM(($B$1=(C_A10b!$B$5:$B$1000))*('By region'!$M858=(C_A10b!$C$5:$C$1000))*('By region'!$N858=(C_A10b!$D$5:$D$1000))*(C_A10b!G$5:G$1000)))+(SUM(($C$1=(C_A10b!$B$5:$B$1000))*('By region'!$M858=(C_A10b!$C$5:$C$1000))*('By region'!$N858=(C_A10b!$D$5:$D$1000))*(C_A10b!G$5:G$1000)))+(SUM(($D$1=(C_A10b!$B$5:$B$1000))*('By region'!$M858=(C_A10b!$C$5:$C$1000))*('By region'!$N858=(C_A10b!$D$5:$D$1000))*(C_A10b!G$5:G$1000)))</f>
        <v>0</v>
      </c>
      <c r="F858" s="219">
        <f t="array" ref="F858">(SUM(($B$1=(C_A10b!$B$5:$B$1000))*('By region'!$M858=(C_A10b!$C$5:$C$1000))*('By region'!$N858=(C_A10b!$D$5:$D$1000))*(C_A10b!H$5:H$1000)))+(SUM(($C$1=(C_A10b!$B$5:$B$1000))*('By region'!$M858=(C_A10b!$C$5:$C$1000))*('By region'!$N858=(C_A10b!$D$5:$D$1000))*(C_A10b!H$5:H$1000)))+(SUM(($D$1=(C_A10b!$B$5:$B$1000))*('By region'!$M858=(C_A10b!$C$5:$C$1000))*('By region'!$N858=(C_A10b!$D$5:$D$1000))*(C_A10b!H$5:H$1000)))</f>
        <v>0</v>
      </c>
      <c r="G858" s="219">
        <f t="array" ref="G858">(SUM(($B$1=(C_A10b!$B$5:$B$1000))*('By region'!$M858=(C_A10b!$C$5:$C$1000))*('By region'!$N858=(C_A10b!$D$5:$D$1000))*(C_A10b!I$5:I$1000)))+(SUM(($C$1=(C_A10b!$B$5:$B$1000))*('By region'!$M858=(C_A10b!$C$5:$C$1000))*('By region'!$N858=(C_A10b!$D$5:$D$1000))*(C_A10b!I$5:I$1000)))+(SUM(($D$1=(C_A10b!$B$5:$B$1000))*('By region'!$M858=(C_A10b!$C$5:$C$1000))*('By region'!$N858=(C_A10b!$D$5:$D$1000))*(C_A10b!I$5:I$1000)))</f>
        <v>0</v>
      </c>
      <c r="H858" s="219">
        <f t="array" ref="H858">(SUM(($B$1=(C_A10b!$B$5:$B$1000))*('By region'!$M858=(C_A10b!$C$5:$C$1000))*('By region'!$N858=(C_A10b!$D$5:$D$1000))*(C_A10b!J$5:J$1000)))+(SUM(($C$1=(C_A10b!$B$5:$B$1000))*('By region'!$M858=(C_A10b!$C$5:$C$1000))*('By region'!$N858=(C_A10b!$D$5:$D$1000))*(C_A10b!J$5:J$1000)))+(SUM(($D$1=(C_A10b!$B$5:$B$1000))*('By region'!$M858=(C_A10b!$C$5:$C$1000))*('By region'!$N858=(C_A10b!$D$5:$D$1000))*(C_A10b!J$5:J$1000)))</f>
        <v>0</v>
      </c>
      <c r="I858" s="219">
        <f t="array" ref="I858">(SUM(($B$1=(C_A10b!$B$5:$B$1000))*('By region'!$M858=(C_A10b!$C$5:$C$1000))*('By region'!$N858=(C_A10b!$D$5:$D$1000))*(C_A10b!K$5:K$1000)))+(SUM(($C$1=(C_A10b!$B$5:$B$1000))*('By region'!$M858=(C_A10b!$C$5:$C$1000))*('By region'!$N858=(C_A10b!$D$5:$D$1000))*(C_A10b!K$5:K$1000)))+(SUM(($D$1=(C_A10b!$B$5:$B$1000))*('By region'!$M858=(C_A10b!$C$5:$C$1000))*('By region'!$N858=(C_A10b!$D$5:$D$1000))*(C_A10b!K$5:K$1000)))</f>
        <v>0</v>
      </c>
      <c r="J858" s="219">
        <f t="array" ref="J858">(SUM(($B$1=(C_A10b!$B$5:$B$1000))*('By region'!$M858=(C_A10b!$C$5:$C$1000))*('By region'!$N858=(C_A10b!$D$5:$D$1000))*(C_A10b!L$5:L$1000)))+(SUM(($C$1=(C_A10b!$B$5:$B$1000))*('By region'!$M858=(C_A10b!$C$5:$C$1000))*('By region'!$N858=(C_A10b!$D$5:$D$1000))*(C_A10b!L$5:L$1000)))+(SUM(($D$1=(C_A10b!$B$5:$B$1000))*('By region'!$M858=(C_A10b!$C$5:$C$1000))*('By region'!$N858=(C_A10b!$D$5:$D$1000))*(C_A10b!L$5:L$1000)))</f>
        <v>0</v>
      </c>
      <c r="K858" s="219">
        <f t="array" ref="K858">(SUM(($B$1=(C_A10b!$B$5:$B$1000))*('By region'!$M858=(C_A10b!$C$5:$C$1000))*('By region'!$N858=(C_A10b!$D$5:$D$1000))*(C_A10b!M$5:M$1000)))+(SUM(($C$1=(C_A10b!$B$5:$B$1000))*('By region'!$M858=(C_A10b!$C$5:$C$1000))*('By region'!$N858=(C_A10b!$D$5:$D$1000))*(C_A10b!M$5:M$1000)))+(SUM(($D$1=(C_A10b!$B$5:$B$1000))*('By region'!$M858=(C_A10b!$C$5:$C$1000))*('By region'!$N858=(C_A10b!$D$5:$D$1000))*(C_A10b!M$5:M$1000)))</f>
        <v>0</v>
      </c>
      <c r="M858" s="21" t="s">
        <v>54</v>
      </c>
      <c r="N858" s="295" t="s">
        <v>62</v>
      </c>
      <c r="O858" s="17"/>
    </row>
    <row r="859" spans="1:15" x14ac:dyDescent="0.2">
      <c r="A859" s="398"/>
      <c r="B859" s="74" t="s">
        <v>470</v>
      </c>
      <c r="C859" s="147">
        <f t="array" ref="C859">(SUM(($B$1=(C_A10b!$B$5:$B$1000))*('By region'!$M859=(C_A10b!$C$5:$C$1000))*('By region'!$N859=(C_A10b!$D$5:$D$1000))*(C_A10b!E$5:E$1000)))+(SUM(($C$1=(C_A10b!$B$5:$B$1000))*('By region'!$M859=(C_A10b!$C$5:$C$1000))*('By region'!$N859=(C_A10b!$D$5:$D$1000))*(C_A10b!E$5:E$1000)))+(SUM(($D$1=(C_A10b!$B$5:$B$1000))*('By region'!$M859=(C_A10b!$C$5:$C$1000))*('By region'!$N859=(C_A10b!$D$5:$D$1000))*(C_A10b!E$5:E$1000)))</f>
        <v>0.317945592</v>
      </c>
      <c r="D859" s="147">
        <f t="array" ref="D859">(SUM(($B$1=(C_A10b!$B$5:$B$1000))*('By region'!$M859=(C_A10b!$C$5:$C$1000))*('By region'!$N859=(C_A10b!$D$5:$D$1000))*(C_A10b!F$5:F$1000)))+(SUM(($C$1=(C_A10b!$B$5:$B$1000))*('By region'!$M859=(C_A10b!$C$5:$C$1000))*('By region'!$N859=(C_A10b!$D$5:$D$1000))*(C_A10b!F$5:F$1000)))+(SUM(($D$1=(C_A10b!$B$5:$B$1000))*('By region'!$M859=(C_A10b!$C$5:$C$1000))*('By region'!$N859=(C_A10b!$D$5:$D$1000))*(C_A10b!F$5:F$1000)))</f>
        <v>0.32841332261299999</v>
      </c>
      <c r="E859" s="147">
        <f t="array" ref="E859">(SUM(($B$1=(C_A10b!$B$5:$B$1000))*('By region'!$M859=(C_A10b!$C$5:$C$1000))*('By region'!$N859=(C_A10b!$D$5:$D$1000))*(C_A10b!G$5:G$1000)))+(SUM(($C$1=(C_A10b!$B$5:$B$1000))*('By region'!$M859=(C_A10b!$C$5:$C$1000))*('By region'!$N859=(C_A10b!$D$5:$D$1000))*(C_A10b!G$5:G$1000)))+(SUM(($D$1=(C_A10b!$B$5:$B$1000))*('By region'!$M859=(C_A10b!$C$5:$C$1000))*('By region'!$N859=(C_A10b!$D$5:$D$1000))*(C_A10b!G$5:G$1000)))</f>
        <v>0.34447237444599998</v>
      </c>
      <c r="F859" s="147">
        <f t="array" ref="F859">(SUM(($B$1=(C_A10b!$B$5:$B$1000))*('By region'!$M859=(C_A10b!$C$5:$C$1000))*('By region'!$N859=(C_A10b!$D$5:$D$1000))*(C_A10b!H$5:H$1000)))+(SUM(($C$1=(C_A10b!$B$5:$B$1000))*('By region'!$M859=(C_A10b!$C$5:$C$1000))*('By region'!$N859=(C_A10b!$D$5:$D$1000))*(C_A10b!H$5:H$1000)))+(SUM(($D$1=(C_A10b!$B$5:$B$1000))*('By region'!$M859=(C_A10b!$C$5:$C$1000))*('By region'!$N859=(C_A10b!$D$5:$D$1000))*(C_A10b!H$5:H$1000)))</f>
        <v>0.358313390505</v>
      </c>
      <c r="G859" s="147">
        <f t="array" ref="G859">(SUM(($B$1=(C_A10b!$B$5:$B$1000))*('By region'!$M859=(C_A10b!$C$5:$C$1000))*('By region'!$N859=(C_A10b!$D$5:$D$1000))*(C_A10b!I$5:I$1000)))+(SUM(($C$1=(C_A10b!$B$5:$B$1000))*('By region'!$M859=(C_A10b!$C$5:$C$1000))*('By region'!$N859=(C_A10b!$D$5:$D$1000))*(C_A10b!I$5:I$1000)))+(SUM(($D$1=(C_A10b!$B$5:$B$1000))*('By region'!$M859=(C_A10b!$C$5:$C$1000))*('By region'!$N859=(C_A10b!$D$5:$D$1000))*(C_A10b!I$5:I$1000)))</f>
        <v>0.37499580164599999</v>
      </c>
      <c r="H859" s="147">
        <f t="array" ref="H859">(SUM(($B$1=(C_A10b!$B$5:$B$1000))*('By region'!$M859=(C_A10b!$C$5:$C$1000))*('By region'!$N859=(C_A10b!$D$5:$D$1000))*(C_A10b!J$5:J$1000)))+(SUM(($C$1=(C_A10b!$B$5:$B$1000))*('By region'!$M859=(C_A10b!$C$5:$C$1000))*('By region'!$N859=(C_A10b!$D$5:$D$1000))*(C_A10b!J$5:J$1000)))+(SUM(($D$1=(C_A10b!$B$5:$B$1000))*('By region'!$M859=(C_A10b!$C$5:$C$1000))*('By region'!$N859=(C_A10b!$D$5:$D$1000))*(C_A10b!J$5:J$1000)))</f>
        <v>0.394693399261</v>
      </c>
      <c r="I859" s="147">
        <f t="array" ref="I859">(SUM(($B$1=(C_A10b!$B$5:$B$1000))*('By region'!$M859=(C_A10b!$C$5:$C$1000))*('By region'!$N859=(C_A10b!$D$5:$D$1000))*(C_A10b!K$5:K$1000)))+(SUM(($C$1=(C_A10b!$B$5:$B$1000))*('By region'!$M859=(C_A10b!$C$5:$C$1000))*('By region'!$N859=(C_A10b!$D$5:$D$1000))*(C_A10b!K$5:K$1000)))+(SUM(($D$1=(C_A10b!$B$5:$B$1000))*('By region'!$M859=(C_A10b!$C$5:$C$1000))*('By region'!$N859=(C_A10b!$D$5:$D$1000))*(C_A10b!K$5:K$1000)))</f>
        <v>0.41799230621599998</v>
      </c>
      <c r="J859" s="147">
        <f t="array" ref="J859">(SUM(($B$1=(C_A10b!$B$5:$B$1000))*('By region'!$M859=(C_A10b!$C$5:$C$1000))*('By region'!$N859=(C_A10b!$D$5:$D$1000))*(C_A10b!L$5:L$1000)))+(SUM(($C$1=(C_A10b!$B$5:$B$1000))*('By region'!$M859=(C_A10b!$C$5:$C$1000))*('By region'!$N859=(C_A10b!$D$5:$D$1000))*(C_A10b!L$5:L$1000)))+(SUM(($D$1=(C_A10b!$B$5:$B$1000))*('By region'!$M859=(C_A10b!$C$5:$C$1000))*('By region'!$N859=(C_A10b!$D$5:$D$1000))*(C_A10b!L$5:L$1000)))</f>
        <v>0.44639429847700002</v>
      </c>
      <c r="K859" s="147">
        <f t="array" ref="K859">(SUM(($B$1=(C_A10b!$B$5:$B$1000))*('By region'!$M859=(C_A10b!$C$5:$C$1000))*('By region'!$N859=(C_A10b!$D$5:$D$1000))*(C_A10b!M$5:M$1000)))+(SUM(($C$1=(C_A10b!$B$5:$B$1000))*('By region'!$M859=(C_A10b!$C$5:$C$1000))*('By region'!$N859=(C_A10b!$D$5:$D$1000))*(C_A10b!M$5:M$1000)))+(SUM(($D$1=(C_A10b!$B$5:$B$1000))*('By region'!$M859=(C_A10b!$C$5:$C$1000))*('By region'!$N859=(C_A10b!$D$5:$D$1000))*(C_A10b!M$5:M$1000)))</f>
        <v>0.48019857392199999</v>
      </c>
      <c r="M859" s="21" t="s">
        <v>54</v>
      </c>
      <c r="N859" s="295" t="s">
        <v>42</v>
      </c>
      <c r="O859" s="17"/>
    </row>
    <row r="860" spans="1:15" x14ac:dyDescent="0.2">
      <c r="A860" s="399"/>
      <c r="B860" s="219" t="s">
        <v>10</v>
      </c>
      <c r="C860" s="219">
        <f>SUM(C852:C859)</f>
        <v>172.46189141634599</v>
      </c>
      <c r="D860" s="219">
        <f t="shared" ref="D860:K860" si="92">SUM(D852:D859)</f>
        <v>184.71035752865697</v>
      </c>
      <c r="E860" s="219">
        <f t="shared" si="92"/>
        <v>193.81458929208202</v>
      </c>
      <c r="F860" s="219">
        <f t="shared" si="92"/>
        <v>201.64198278398203</v>
      </c>
      <c r="G860" s="219">
        <f t="shared" si="92"/>
        <v>211.076246557519</v>
      </c>
      <c r="H860" s="219">
        <f t="shared" si="92"/>
        <v>222.21566339731299</v>
      </c>
      <c r="I860" s="219">
        <f t="shared" si="92"/>
        <v>235.39169844421903</v>
      </c>
      <c r="J860" s="219">
        <f t="shared" si="92"/>
        <v>251.45363843728401</v>
      </c>
      <c r="K860" s="219">
        <f t="shared" si="92"/>
        <v>270.57068623851598</v>
      </c>
      <c r="N860" s="295"/>
      <c r="O860" s="17"/>
    </row>
    <row r="861" spans="1:15" x14ac:dyDescent="0.2">
      <c r="A861" s="397" t="s">
        <v>67</v>
      </c>
      <c r="B861" s="286" t="s">
        <v>469</v>
      </c>
      <c r="C861" s="219">
        <f t="array" ref="C861">(SUM(($B$1=(C_A10b!$B$5:$B$1000))*('By region'!$M861=(C_A10b!$C$5:$C$1000))*('By region'!$N861=(C_A10b!$D$5:$D$1000))*(C_A10b!E$5:E$1000)))+(SUM(($C$1=(C_A10b!$B$5:$B$1000))*('By region'!$M861=(C_A10b!$C$5:$C$1000))*('By region'!$N861=(C_A10b!$D$5:$D$1000))*(C_A10b!E$5:E$1000)))+(SUM(($D$1=(C_A10b!$B$5:$B$1000))*('By region'!$M861=(C_A10b!$C$5:$C$1000))*('By region'!$N861=(C_A10b!$D$5:$D$1000))*(C_A10b!E$5:E$1000)))</f>
        <v>2.274855912</v>
      </c>
      <c r="D861" s="219">
        <f t="array" ref="D861">(SUM(($B$1=(C_A10b!$B$5:$B$1000))*('By region'!$M861=(C_A10b!$C$5:$C$1000))*('By region'!$N861=(C_A10b!$D$5:$D$1000))*(C_A10b!F$5:F$1000)))+(SUM(($C$1=(C_A10b!$B$5:$B$1000))*('By region'!$M861=(C_A10b!$C$5:$C$1000))*('By region'!$N861=(C_A10b!$D$5:$D$1000))*(C_A10b!F$5:F$1000)))+(SUM(($D$1=(C_A10b!$B$5:$B$1000))*('By region'!$M861=(C_A10b!$C$5:$C$1000))*('By region'!$N861=(C_A10b!$D$5:$D$1000))*(C_A10b!F$5:F$1000)))</f>
        <v>4.0947406415999996</v>
      </c>
      <c r="E861" s="219">
        <f t="array" ref="E861">(SUM(($B$1=(C_A10b!$B$5:$B$1000))*('By region'!$M861=(C_A10b!$C$5:$C$1000))*('By region'!$N861=(C_A10b!$D$5:$D$1000))*(C_A10b!G$5:G$1000)))+(SUM(($C$1=(C_A10b!$B$5:$B$1000))*('By region'!$M861=(C_A10b!$C$5:$C$1000))*('By region'!$N861=(C_A10b!$D$5:$D$1000))*(C_A10b!G$5:G$1000)))+(SUM(($D$1=(C_A10b!$B$5:$B$1000))*('By region'!$M861=(C_A10b!$C$5:$C$1000))*('By region'!$N861=(C_A10b!$D$5:$D$1000))*(C_A10b!G$5:G$1000)))</f>
        <v>2.9573126855999998</v>
      </c>
      <c r="F861" s="219">
        <f t="array" ref="F861">(SUM(($B$1=(C_A10b!$B$5:$B$1000))*('By region'!$M861=(C_A10b!$C$5:$C$1000))*('By region'!$N861=(C_A10b!$D$5:$D$1000))*(C_A10b!H$5:H$1000)))+(SUM(($C$1=(C_A10b!$B$5:$B$1000))*('By region'!$M861=(C_A10b!$C$5:$C$1000))*('By region'!$N861=(C_A10b!$D$5:$D$1000))*(C_A10b!H$5:H$1000)))+(SUM(($D$1=(C_A10b!$B$5:$B$1000))*('By region'!$M861=(C_A10b!$C$5:$C$1000))*('By region'!$N861=(C_A10b!$D$5:$D$1000))*(C_A10b!H$5:H$1000)))</f>
        <v>2.9573126855999998</v>
      </c>
      <c r="G861" s="219">
        <f t="array" ref="G861">(SUM(($B$1=(C_A10b!$B$5:$B$1000))*('By region'!$M861=(C_A10b!$C$5:$C$1000))*('By region'!$N861=(C_A10b!$D$5:$D$1000))*(C_A10b!I$5:I$1000)))+(SUM(($C$1=(C_A10b!$B$5:$B$1000))*('By region'!$M861=(C_A10b!$C$5:$C$1000))*('By region'!$N861=(C_A10b!$D$5:$D$1000))*(C_A10b!I$5:I$1000)))+(SUM(($D$1=(C_A10b!$B$5:$B$1000))*('By region'!$M861=(C_A10b!$C$5:$C$1000))*('By region'!$N861=(C_A10b!$D$5:$D$1000))*(C_A10b!I$5:I$1000)))</f>
        <v>1.8426332887200001</v>
      </c>
      <c r="H861" s="219">
        <f t="array" ref="H861">(SUM(($B$1=(C_A10b!$B$5:$B$1000))*('By region'!$M861=(C_A10b!$C$5:$C$1000))*('By region'!$N861=(C_A10b!$D$5:$D$1000))*(C_A10b!J$5:J$1000)))+(SUM(($C$1=(C_A10b!$B$5:$B$1000))*('By region'!$M861=(C_A10b!$C$5:$C$1000))*('By region'!$N861=(C_A10b!$D$5:$D$1000))*(C_A10b!J$5:J$1000)))+(SUM(($D$1=(C_A10b!$B$5:$B$1000))*('By region'!$M861=(C_A10b!$C$5:$C$1000))*('By region'!$N861=(C_A10b!$D$5:$D$1000))*(C_A10b!J$5:J$1000)))</f>
        <v>4.1328444781259996</v>
      </c>
      <c r="I861" s="219">
        <f t="array" ref="I861">(SUM(($B$1=(C_A10b!$B$5:$B$1000))*('By region'!$M861=(C_A10b!$C$5:$C$1000))*('By region'!$N861=(C_A10b!$D$5:$D$1000))*(C_A10b!K$5:K$1000)))+(SUM(($C$1=(C_A10b!$B$5:$B$1000))*('By region'!$M861=(C_A10b!$C$5:$C$1000))*('By region'!$N861=(C_A10b!$D$5:$D$1000))*(C_A10b!K$5:K$1000)))+(SUM(($D$1=(C_A10b!$B$5:$B$1000))*('By region'!$M861=(C_A10b!$C$5:$C$1000))*('By region'!$N861=(C_A10b!$D$5:$D$1000))*(C_A10b!K$5:K$1000)))</f>
        <v>4.1328444781259996</v>
      </c>
      <c r="J861" s="219">
        <f t="array" ref="J861">(SUM(($B$1=(C_A10b!$B$5:$B$1000))*('By region'!$M861=(C_A10b!$C$5:$C$1000))*('By region'!$N861=(C_A10b!$D$5:$D$1000))*(C_A10b!L$5:L$1000)))+(SUM(($C$1=(C_A10b!$B$5:$B$1000))*('By region'!$M861=(C_A10b!$C$5:$C$1000))*('By region'!$N861=(C_A10b!$D$5:$D$1000))*(C_A10b!L$5:L$1000)))+(SUM(($D$1=(C_A10b!$B$5:$B$1000))*('By region'!$M861=(C_A10b!$C$5:$C$1000))*('By region'!$N861=(C_A10b!$D$5:$D$1000))*(C_A10b!L$5:L$1000)))</f>
        <v>4.1328444781259996</v>
      </c>
      <c r="K861" s="219">
        <f t="array" ref="K861">(SUM(($B$1=(C_A10b!$B$5:$B$1000))*('By region'!$M861=(C_A10b!$C$5:$C$1000))*('By region'!$N861=(C_A10b!$D$5:$D$1000))*(C_A10b!M$5:M$1000)))+(SUM(($C$1=(C_A10b!$B$5:$B$1000))*('By region'!$M861=(C_A10b!$C$5:$C$1000))*('By region'!$N861=(C_A10b!$D$5:$D$1000))*(C_A10b!M$5:M$1000)))+(SUM(($D$1=(C_A10b!$B$5:$B$1000))*('By region'!$M861=(C_A10b!$C$5:$C$1000))*('By region'!$N861=(C_A10b!$D$5:$D$1000))*(C_A10b!M$5:M$1000)))</f>
        <v>4.1328444781259996</v>
      </c>
      <c r="M861" s="21" t="s">
        <v>58</v>
      </c>
      <c r="N861" s="295" t="s">
        <v>427</v>
      </c>
      <c r="O861" s="17"/>
    </row>
    <row r="862" spans="1:15" x14ac:dyDescent="0.2">
      <c r="A862" s="398"/>
      <c r="B862" s="74" t="s">
        <v>19</v>
      </c>
      <c r="C862" s="147">
        <f t="array" ref="C862">(SUM(($B$1=(C_A10b!$B$5:$B$1000))*('By region'!$M862=(C_A10b!$C$5:$C$1000))*('By region'!$N862=(C_A10b!$D$5:$D$1000))*(C_A10b!E$5:E$1000)))+(SUM(($C$1=(C_A10b!$B$5:$B$1000))*('By region'!$M862=(C_A10b!$C$5:$C$1000))*('By region'!$N862=(C_A10b!$D$5:$D$1000))*(C_A10b!E$5:E$1000)))+(SUM(($D$1=(C_A10b!$B$5:$B$1000))*('By region'!$M862=(C_A10b!$C$5:$C$1000))*('By region'!$N862=(C_A10b!$D$5:$D$1000))*(C_A10b!E$5:E$1000)))</f>
        <v>0</v>
      </c>
      <c r="D862" s="147">
        <f t="array" ref="D862">(SUM(($B$1=(C_A10b!$B$5:$B$1000))*('By region'!$M862=(C_A10b!$C$5:$C$1000))*('By region'!$N862=(C_A10b!$D$5:$D$1000))*(C_A10b!F$5:F$1000)))+(SUM(($C$1=(C_A10b!$B$5:$B$1000))*('By region'!$M862=(C_A10b!$C$5:$C$1000))*('By region'!$N862=(C_A10b!$D$5:$D$1000))*(C_A10b!F$5:F$1000)))+(SUM(($D$1=(C_A10b!$B$5:$B$1000))*('By region'!$M862=(C_A10b!$C$5:$C$1000))*('By region'!$N862=(C_A10b!$D$5:$D$1000))*(C_A10b!F$5:F$1000)))</f>
        <v>5.6462977229020002</v>
      </c>
      <c r="E862" s="147">
        <f t="array" ref="E862">(SUM(($B$1=(C_A10b!$B$5:$B$1000))*('By region'!$M862=(C_A10b!$C$5:$C$1000))*('By region'!$N862=(C_A10b!$D$5:$D$1000))*(C_A10b!G$5:G$1000)))+(SUM(($C$1=(C_A10b!$B$5:$B$1000))*('By region'!$M862=(C_A10b!$C$5:$C$1000))*('By region'!$N862=(C_A10b!$D$5:$D$1000))*(C_A10b!G$5:G$1000)))+(SUM(($D$1=(C_A10b!$B$5:$B$1000))*('By region'!$M862=(C_A10b!$C$5:$C$1000))*('By region'!$N862=(C_A10b!$D$5:$D$1000))*(C_A10b!G$5:G$1000)))</f>
        <v>3.828294783</v>
      </c>
      <c r="F862" s="147">
        <f t="array" ref="F862">(SUM(($B$1=(C_A10b!$B$5:$B$1000))*('By region'!$M862=(C_A10b!$C$5:$C$1000))*('By region'!$N862=(C_A10b!$D$5:$D$1000))*(C_A10b!H$5:H$1000)))+(SUM(($C$1=(C_A10b!$B$5:$B$1000))*('By region'!$M862=(C_A10b!$C$5:$C$1000))*('By region'!$N862=(C_A10b!$D$5:$D$1000))*(C_A10b!H$5:H$1000)))+(SUM(($D$1=(C_A10b!$B$5:$B$1000))*('By region'!$M862=(C_A10b!$C$5:$C$1000))*('By region'!$N862=(C_A10b!$D$5:$D$1000))*(C_A10b!H$5:H$1000)))</f>
        <v>1.9141473915</v>
      </c>
      <c r="G862" s="147">
        <f t="array" ref="G862">(SUM(($B$1=(C_A10b!$B$5:$B$1000))*('By region'!$M862=(C_A10b!$C$5:$C$1000))*('By region'!$N862=(C_A10b!$D$5:$D$1000))*(C_A10b!I$5:I$1000)))+(SUM(($C$1=(C_A10b!$B$5:$B$1000))*('By region'!$M862=(C_A10b!$C$5:$C$1000))*('By region'!$N862=(C_A10b!$D$5:$D$1000))*(C_A10b!I$5:I$1000)))+(SUM(($D$1=(C_A10b!$B$5:$B$1000))*('By region'!$M862=(C_A10b!$C$5:$C$1000))*('By region'!$N862=(C_A10b!$D$5:$D$1000))*(C_A10b!I$5:I$1000)))</f>
        <v>0</v>
      </c>
      <c r="H862" s="147">
        <f t="array" ref="H862">(SUM(($B$1=(C_A10b!$B$5:$B$1000))*('By region'!$M862=(C_A10b!$C$5:$C$1000))*('By region'!$N862=(C_A10b!$D$5:$D$1000))*(C_A10b!J$5:J$1000)))+(SUM(($C$1=(C_A10b!$B$5:$B$1000))*('By region'!$M862=(C_A10b!$C$5:$C$1000))*('By region'!$N862=(C_A10b!$D$5:$D$1000))*(C_A10b!J$5:J$1000)))+(SUM(($D$1=(C_A10b!$B$5:$B$1000))*('By region'!$M862=(C_A10b!$C$5:$C$1000))*('By region'!$N862=(C_A10b!$D$5:$D$1000))*(C_A10b!J$5:J$1000)))</f>
        <v>19.856863558406001</v>
      </c>
      <c r="I862" s="147">
        <f t="array" ref="I862">(SUM(($B$1=(C_A10b!$B$5:$B$1000))*('By region'!$M862=(C_A10b!$C$5:$C$1000))*('By region'!$N862=(C_A10b!$D$5:$D$1000))*(C_A10b!K$5:K$1000)))+(SUM(($C$1=(C_A10b!$B$5:$B$1000))*('By region'!$M862=(C_A10b!$C$5:$C$1000))*('By region'!$N862=(C_A10b!$D$5:$D$1000))*(C_A10b!K$5:K$1000)))+(SUM(($D$1=(C_A10b!$B$5:$B$1000))*('By region'!$M862=(C_A10b!$C$5:$C$1000))*('By region'!$N862=(C_A10b!$D$5:$D$1000))*(C_A10b!K$5:K$1000)))</f>
        <v>17.942716166905999</v>
      </c>
      <c r="J862" s="147">
        <f t="array" ref="J862">(SUM(($B$1=(C_A10b!$B$5:$B$1000))*('By region'!$M862=(C_A10b!$C$5:$C$1000))*('By region'!$N862=(C_A10b!$D$5:$D$1000))*(C_A10b!L$5:L$1000)))+(SUM(($C$1=(C_A10b!$B$5:$B$1000))*('By region'!$M862=(C_A10b!$C$5:$C$1000))*('By region'!$N862=(C_A10b!$D$5:$D$1000))*(C_A10b!L$5:L$1000)))+(SUM(($D$1=(C_A10b!$B$5:$B$1000))*('By region'!$M862=(C_A10b!$C$5:$C$1000))*('By region'!$N862=(C_A10b!$D$5:$D$1000))*(C_A10b!L$5:L$1000)))</f>
        <v>0</v>
      </c>
      <c r="K862" s="147">
        <f t="array" ref="K862">(SUM(($B$1=(C_A10b!$B$5:$B$1000))*('By region'!$M862=(C_A10b!$C$5:$C$1000))*('By region'!$N862=(C_A10b!$D$5:$D$1000))*(C_A10b!M$5:M$1000)))+(SUM(($C$1=(C_A10b!$B$5:$B$1000))*('By region'!$M862=(C_A10b!$C$5:$C$1000))*('By region'!$N862=(C_A10b!$D$5:$D$1000))*(C_A10b!M$5:M$1000)))+(SUM(($D$1=(C_A10b!$B$5:$B$1000))*('By region'!$M862=(C_A10b!$C$5:$C$1000))*('By region'!$N862=(C_A10b!$D$5:$D$1000))*(C_A10b!M$5:M$1000)))</f>
        <v>0</v>
      </c>
      <c r="M862" s="21" t="s">
        <v>58</v>
      </c>
      <c r="N862" s="295" t="s">
        <v>40</v>
      </c>
      <c r="O862" s="17"/>
    </row>
    <row r="863" spans="1:15" x14ac:dyDescent="0.2">
      <c r="A863" s="398"/>
      <c r="B863" s="286" t="s">
        <v>63</v>
      </c>
      <c r="C863" s="219">
        <f t="array" ref="C863">(SUM(($B$1=(C_A10b!$B$5:$B$1000))*('By region'!$M863=(C_A10b!$C$5:$C$1000))*('By region'!$N863=(C_A10b!$D$5:$D$1000))*(C_A10b!E$5:E$1000)))+(SUM(($C$1=(C_A10b!$B$5:$B$1000))*('By region'!$M863=(C_A10b!$C$5:$C$1000))*('By region'!$N863=(C_A10b!$D$5:$D$1000))*(C_A10b!E$5:E$1000)))+(SUM(($D$1=(C_A10b!$B$5:$B$1000))*('By region'!$M863=(C_A10b!$C$5:$C$1000))*('By region'!$N863=(C_A10b!$D$5:$D$1000))*(C_A10b!E$5:E$1000)))</f>
        <v>210.310249032</v>
      </c>
      <c r="D863" s="219">
        <f t="array" ref="D863">(SUM(($B$1=(C_A10b!$B$5:$B$1000))*('By region'!$M863=(C_A10b!$C$5:$C$1000))*('By region'!$N863=(C_A10b!$D$5:$D$1000))*(C_A10b!F$5:F$1000)))+(SUM(($C$1=(C_A10b!$B$5:$B$1000))*('By region'!$M863=(C_A10b!$C$5:$C$1000))*('By region'!$N863=(C_A10b!$D$5:$D$1000))*(C_A10b!F$5:F$1000)))+(SUM(($D$1=(C_A10b!$B$5:$B$1000))*('By region'!$M863=(C_A10b!$C$5:$C$1000))*('By region'!$N863=(C_A10b!$D$5:$D$1000))*(C_A10b!F$5:F$1000)))</f>
        <v>228.34435288649399</v>
      </c>
      <c r="E863" s="219">
        <f t="array" ref="E863">(SUM(($B$1=(C_A10b!$B$5:$B$1000))*('By region'!$M863=(C_A10b!$C$5:$C$1000))*('By region'!$N863=(C_A10b!$D$5:$D$1000))*(C_A10b!G$5:G$1000)))+(SUM(($C$1=(C_A10b!$B$5:$B$1000))*('By region'!$M863=(C_A10b!$C$5:$C$1000))*('By region'!$N863=(C_A10b!$D$5:$D$1000))*(C_A10b!G$5:G$1000)))+(SUM(($D$1=(C_A10b!$B$5:$B$1000))*('By region'!$M863=(C_A10b!$C$5:$C$1000))*('By region'!$N863=(C_A10b!$D$5:$D$1000))*(C_A10b!G$5:G$1000)))</f>
        <v>244.27535425066799</v>
      </c>
      <c r="F863" s="219">
        <f t="array" ref="F863">(SUM(($B$1=(C_A10b!$B$5:$B$1000))*('By region'!$M863=(C_A10b!$C$5:$C$1000))*('By region'!$N863=(C_A10b!$D$5:$D$1000))*(C_A10b!H$5:H$1000)))+(SUM(($C$1=(C_A10b!$B$5:$B$1000))*('By region'!$M863=(C_A10b!$C$5:$C$1000))*('By region'!$N863=(C_A10b!$D$5:$D$1000))*(C_A10b!H$5:H$1000)))+(SUM(($D$1=(C_A10b!$B$5:$B$1000))*('By region'!$M863=(C_A10b!$C$5:$C$1000))*('By region'!$N863=(C_A10b!$D$5:$D$1000))*(C_A10b!H$5:H$1000)))</f>
        <v>230.68035882900401</v>
      </c>
      <c r="G863" s="219">
        <f t="array" ref="G863">(SUM(($B$1=(C_A10b!$B$5:$B$1000))*('By region'!$M863=(C_A10b!$C$5:$C$1000))*('By region'!$N863=(C_A10b!$D$5:$D$1000))*(C_A10b!I$5:I$1000)))+(SUM(($C$1=(C_A10b!$B$5:$B$1000))*('By region'!$M863=(C_A10b!$C$5:$C$1000))*('By region'!$N863=(C_A10b!$D$5:$D$1000))*(C_A10b!I$5:I$1000)))+(SUM(($D$1=(C_A10b!$B$5:$B$1000))*('By region'!$M863=(C_A10b!$C$5:$C$1000))*('By region'!$N863=(C_A10b!$D$5:$D$1000))*(C_A10b!I$5:I$1000)))</f>
        <v>278.70917405925201</v>
      </c>
      <c r="H863" s="219">
        <f t="array" ref="H863">(SUM(($B$1=(C_A10b!$B$5:$B$1000))*('By region'!$M863=(C_A10b!$C$5:$C$1000))*('By region'!$N863=(C_A10b!$D$5:$D$1000))*(C_A10b!J$5:J$1000)))+(SUM(($C$1=(C_A10b!$B$5:$B$1000))*('By region'!$M863=(C_A10b!$C$5:$C$1000))*('By region'!$N863=(C_A10b!$D$5:$D$1000))*(C_A10b!J$5:J$1000)))+(SUM(($D$1=(C_A10b!$B$5:$B$1000))*('By region'!$M863=(C_A10b!$C$5:$C$1000))*('By region'!$N863=(C_A10b!$D$5:$D$1000))*(C_A10b!J$5:J$1000)))</f>
        <v>301.98540669238798</v>
      </c>
      <c r="I863" s="219">
        <f t="array" ref="I863">(SUM(($B$1=(C_A10b!$B$5:$B$1000))*('By region'!$M863=(C_A10b!$C$5:$C$1000))*('By region'!$N863=(C_A10b!$D$5:$D$1000))*(C_A10b!K$5:K$1000)))+(SUM(($C$1=(C_A10b!$B$5:$B$1000))*('By region'!$M863=(C_A10b!$C$5:$C$1000))*('By region'!$N863=(C_A10b!$D$5:$D$1000))*(C_A10b!K$5:K$1000)))+(SUM(($D$1=(C_A10b!$B$5:$B$1000))*('By region'!$M863=(C_A10b!$C$5:$C$1000))*('By region'!$N863=(C_A10b!$D$5:$D$1000))*(C_A10b!K$5:K$1000)))</f>
        <v>293.55634347375502</v>
      </c>
      <c r="J863" s="219">
        <f t="array" ref="J863">(SUM(($B$1=(C_A10b!$B$5:$B$1000))*('By region'!$M863=(C_A10b!$C$5:$C$1000))*('By region'!$N863=(C_A10b!$D$5:$D$1000))*(C_A10b!L$5:L$1000)))+(SUM(($C$1=(C_A10b!$B$5:$B$1000))*('By region'!$M863=(C_A10b!$C$5:$C$1000))*('By region'!$N863=(C_A10b!$D$5:$D$1000))*(C_A10b!L$5:L$1000)))+(SUM(($D$1=(C_A10b!$B$5:$B$1000))*('By region'!$M863=(C_A10b!$C$5:$C$1000))*('By region'!$N863=(C_A10b!$D$5:$D$1000))*(C_A10b!L$5:L$1000)))</f>
        <v>265.79261963348102</v>
      </c>
      <c r="K863" s="219">
        <f t="array" ref="K863">(SUM(($B$1=(C_A10b!$B$5:$B$1000))*('By region'!$M863=(C_A10b!$C$5:$C$1000))*('By region'!$N863=(C_A10b!$D$5:$D$1000))*(C_A10b!M$5:M$1000)))+(SUM(($C$1=(C_A10b!$B$5:$B$1000))*('By region'!$M863=(C_A10b!$C$5:$C$1000))*('By region'!$N863=(C_A10b!$D$5:$D$1000))*(C_A10b!M$5:M$1000)))+(SUM(($D$1=(C_A10b!$B$5:$B$1000))*('By region'!$M863=(C_A10b!$C$5:$C$1000))*('By region'!$N863=(C_A10b!$D$5:$D$1000))*(C_A10b!M$5:M$1000)))</f>
        <v>242.02511722518301</v>
      </c>
      <c r="M863" s="21" t="s">
        <v>58</v>
      </c>
      <c r="N863" s="295" t="s">
        <v>55</v>
      </c>
      <c r="O863" s="17"/>
    </row>
    <row r="864" spans="1:15" x14ac:dyDescent="0.2">
      <c r="A864" s="398"/>
      <c r="B864" s="74" t="s">
        <v>393</v>
      </c>
      <c r="C864" s="147">
        <f t="array" ref="C864">(SUM(($B$1=(C_A10b!$B$5:$B$1000))*('By region'!$M864=(C_A10b!$C$5:$C$1000))*('By region'!$N864=(C_A10b!$D$5:$D$1000))*(C_A10b!E$5:E$1000)))+(SUM(($C$1=(C_A10b!$B$5:$B$1000))*('By region'!$M864=(C_A10b!$C$5:$C$1000))*('By region'!$N864=(C_A10b!$D$5:$D$1000))*(C_A10b!E$5:E$1000)))+(SUM(($D$1=(C_A10b!$B$5:$B$1000))*('By region'!$M864=(C_A10b!$C$5:$C$1000))*('By region'!$N864=(C_A10b!$D$5:$D$1000))*(C_A10b!E$5:E$1000)))</f>
        <v>329.63626803599999</v>
      </c>
      <c r="D864" s="147">
        <f t="array" ref="D864">(SUM(($B$1=(C_A10b!$B$5:$B$1000))*('By region'!$M864=(C_A10b!$C$5:$C$1000))*('By region'!$N864=(C_A10b!$D$5:$D$1000))*(C_A10b!F$5:F$1000)))+(SUM(($C$1=(C_A10b!$B$5:$B$1000))*('By region'!$M864=(C_A10b!$C$5:$C$1000))*('By region'!$N864=(C_A10b!$D$5:$D$1000))*(C_A10b!F$5:F$1000)))+(SUM(($D$1=(C_A10b!$B$5:$B$1000))*('By region'!$M864=(C_A10b!$C$5:$C$1000))*('By region'!$N864=(C_A10b!$D$5:$D$1000))*(C_A10b!F$5:F$1000)))</f>
        <v>159.201834717098</v>
      </c>
      <c r="E864" s="147">
        <f t="array" ref="E864">(SUM(($B$1=(C_A10b!$B$5:$B$1000))*('By region'!$M864=(C_A10b!$C$5:$C$1000))*('By region'!$N864=(C_A10b!$D$5:$D$1000))*(C_A10b!G$5:G$1000)))+(SUM(($C$1=(C_A10b!$B$5:$B$1000))*('By region'!$M864=(C_A10b!$C$5:$C$1000))*('By region'!$N864=(C_A10b!$D$5:$D$1000))*(C_A10b!G$5:G$1000)))+(SUM(($D$1=(C_A10b!$B$5:$B$1000))*('By region'!$M864=(C_A10b!$C$5:$C$1000))*('By region'!$N864=(C_A10b!$D$5:$D$1000))*(C_A10b!G$5:G$1000)))</f>
        <v>292.84434644939898</v>
      </c>
      <c r="F864" s="147">
        <f t="array" ref="F864">(SUM(($B$1=(C_A10b!$B$5:$B$1000))*('By region'!$M864=(C_A10b!$C$5:$C$1000))*('By region'!$N864=(C_A10b!$D$5:$D$1000))*(C_A10b!H$5:H$1000)))+(SUM(($C$1=(C_A10b!$B$5:$B$1000))*('By region'!$M864=(C_A10b!$C$5:$C$1000))*('By region'!$N864=(C_A10b!$D$5:$D$1000))*(C_A10b!H$5:H$1000)))+(SUM(($D$1=(C_A10b!$B$5:$B$1000))*('By region'!$M864=(C_A10b!$C$5:$C$1000))*('By region'!$N864=(C_A10b!$D$5:$D$1000))*(C_A10b!H$5:H$1000)))</f>
        <v>279.92486177927998</v>
      </c>
      <c r="G864" s="147">
        <f t="array" ref="G864">(SUM(($B$1=(C_A10b!$B$5:$B$1000))*('By region'!$M864=(C_A10b!$C$5:$C$1000))*('By region'!$N864=(C_A10b!$D$5:$D$1000))*(C_A10b!I$5:I$1000)))+(SUM(($C$1=(C_A10b!$B$5:$B$1000))*('By region'!$M864=(C_A10b!$C$5:$C$1000))*('By region'!$N864=(C_A10b!$D$5:$D$1000))*(C_A10b!I$5:I$1000)))+(SUM(($D$1=(C_A10b!$B$5:$B$1000))*('By region'!$M864=(C_A10b!$C$5:$C$1000))*('By region'!$N864=(C_A10b!$D$5:$D$1000))*(C_A10b!I$5:I$1000)))</f>
        <v>267.00537710916001</v>
      </c>
      <c r="H864" s="147">
        <f t="array" ref="H864">(SUM(($B$1=(C_A10b!$B$5:$B$1000))*('By region'!$M864=(C_A10b!$C$5:$C$1000))*('By region'!$N864=(C_A10b!$D$5:$D$1000))*(C_A10b!J$5:J$1000)))+(SUM(($C$1=(C_A10b!$B$5:$B$1000))*('By region'!$M864=(C_A10b!$C$5:$C$1000))*('By region'!$N864=(C_A10b!$D$5:$D$1000))*(C_A10b!J$5:J$1000)))+(SUM(($D$1=(C_A10b!$B$5:$B$1000))*('By region'!$M864=(C_A10b!$C$5:$C$1000))*('By region'!$N864=(C_A10b!$D$5:$D$1000))*(C_A10b!J$5:J$1000)))</f>
        <v>227.123110267567</v>
      </c>
      <c r="I864" s="147">
        <f t="array" ref="I864">(SUM(($B$1=(C_A10b!$B$5:$B$1000))*('By region'!$M864=(C_A10b!$C$5:$C$1000))*('By region'!$N864=(C_A10b!$D$5:$D$1000))*(C_A10b!K$5:K$1000)))+(SUM(($C$1=(C_A10b!$B$5:$B$1000))*('By region'!$M864=(C_A10b!$C$5:$C$1000))*('By region'!$N864=(C_A10b!$D$5:$D$1000))*(C_A10b!K$5:K$1000)))+(SUM(($D$1=(C_A10b!$B$5:$B$1000))*('By region'!$M864=(C_A10b!$C$5:$C$1000))*('By region'!$N864=(C_A10b!$D$5:$D$1000))*(C_A10b!K$5:K$1000)))</f>
        <v>209.01185437588001</v>
      </c>
      <c r="J864" s="147">
        <f t="array" ref="J864">(SUM(($B$1=(C_A10b!$B$5:$B$1000))*('By region'!$M864=(C_A10b!$C$5:$C$1000))*('By region'!$N864=(C_A10b!$D$5:$D$1000))*(C_A10b!L$5:L$1000)))+(SUM(($C$1=(C_A10b!$B$5:$B$1000))*('By region'!$M864=(C_A10b!$C$5:$C$1000))*('By region'!$N864=(C_A10b!$D$5:$D$1000))*(C_A10b!L$5:L$1000)))+(SUM(($D$1=(C_A10b!$B$5:$B$1000))*('By region'!$M864=(C_A10b!$C$5:$C$1000))*('By region'!$N864=(C_A10b!$D$5:$D$1000))*(C_A10b!L$5:L$1000)))</f>
        <v>239.872599037654</v>
      </c>
      <c r="K864" s="147">
        <f t="array" ref="K864">(SUM(($B$1=(C_A10b!$B$5:$B$1000))*('By region'!$M864=(C_A10b!$C$5:$C$1000))*('By region'!$N864=(C_A10b!$D$5:$D$1000))*(C_A10b!M$5:M$1000)))+(SUM(($C$1=(C_A10b!$B$5:$B$1000))*('By region'!$M864=(C_A10b!$C$5:$C$1000))*('By region'!$N864=(C_A10b!$D$5:$D$1000))*(C_A10b!M$5:M$1000)))+(SUM(($D$1=(C_A10b!$B$5:$B$1000))*('By region'!$M864=(C_A10b!$C$5:$C$1000))*('By region'!$N864=(C_A10b!$D$5:$D$1000))*(C_A10b!M$5:M$1000)))</f>
        <v>273.27799778704502</v>
      </c>
      <c r="M864" s="21" t="s">
        <v>58</v>
      </c>
      <c r="N864" s="295" t="s">
        <v>41</v>
      </c>
      <c r="O864" s="17"/>
    </row>
    <row r="865" spans="1:15" x14ac:dyDescent="0.2">
      <c r="A865" s="398"/>
      <c r="B865" s="286" t="s">
        <v>64</v>
      </c>
      <c r="C865" s="219">
        <f t="array" ref="C865">(SUM(($B$1=(C_A10b!$B$5:$B$1000))*('By region'!$M865=(C_A10b!$C$5:$C$1000))*('By region'!$N865=(C_A10b!$D$5:$D$1000))*(C_A10b!E$5:E$1000)))+(SUM(($C$1=(C_A10b!$B$5:$B$1000))*('By region'!$M865=(C_A10b!$C$5:$C$1000))*('By region'!$N865=(C_A10b!$D$5:$D$1000))*(C_A10b!E$5:E$1000)))+(SUM(($D$1=(C_A10b!$B$5:$B$1000))*('By region'!$M865=(C_A10b!$C$5:$C$1000))*('By region'!$N865=(C_A10b!$D$5:$D$1000))*(C_A10b!E$5:E$1000)))</f>
        <v>27.180831204</v>
      </c>
      <c r="D865" s="219">
        <f t="array" ref="D865">(SUM(($B$1=(C_A10b!$B$5:$B$1000))*('By region'!$M865=(C_A10b!$C$5:$C$1000))*('By region'!$N865=(C_A10b!$D$5:$D$1000))*(C_A10b!F$5:F$1000)))+(SUM(($C$1=(C_A10b!$B$5:$B$1000))*('By region'!$M865=(C_A10b!$C$5:$C$1000))*('By region'!$N865=(C_A10b!$D$5:$D$1000))*(C_A10b!F$5:F$1000)))+(SUM(($D$1=(C_A10b!$B$5:$B$1000))*('By region'!$M865=(C_A10b!$C$5:$C$1000))*('By region'!$N865=(C_A10b!$D$5:$D$1000))*(C_A10b!F$5:F$1000)))</f>
        <v>160.719132856253</v>
      </c>
      <c r="E865" s="219">
        <f t="array" ref="E865">(SUM(($B$1=(C_A10b!$B$5:$B$1000))*('By region'!$M865=(C_A10b!$C$5:$C$1000))*('By region'!$N865=(C_A10b!$D$5:$D$1000))*(C_A10b!G$5:G$1000)))+(SUM(($C$1=(C_A10b!$B$5:$B$1000))*('By region'!$M865=(C_A10b!$C$5:$C$1000))*('By region'!$N865=(C_A10b!$D$5:$D$1000))*(C_A10b!G$5:G$1000)))+(SUM(($D$1=(C_A10b!$B$5:$B$1000))*('By region'!$M865=(C_A10b!$C$5:$C$1000))*('By region'!$N865=(C_A10b!$D$5:$D$1000))*(C_A10b!G$5:G$1000)))</f>
        <v>195.26312454942999</v>
      </c>
      <c r="F865" s="219">
        <f t="array" ref="F865">(SUM(($B$1=(C_A10b!$B$5:$B$1000))*('By region'!$M865=(C_A10b!$C$5:$C$1000))*('By region'!$N865=(C_A10b!$D$5:$D$1000))*(C_A10b!H$5:H$1000)))+(SUM(($C$1=(C_A10b!$B$5:$B$1000))*('By region'!$M865=(C_A10b!$C$5:$C$1000))*('By region'!$N865=(C_A10b!$D$5:$D$1000))*(C_A10b!H$5:H$1000)))+(SUM(($D$1=(C_A10b!$B$5:$B$1000))*('By region'!$M865=(C_A10b!$C$5:$C$1000))*('By region'!$N865=(C_A10b!$D$5:$D$1000))*(C_A10b!H$5:H$1000)))</f>
        <v>199.11185880933101</v>
      </c>
      <c r="G865" s="219">
        <f t="array" ref="G865">(SUM(($B$1=(C_A10b!$B$5:$B$1000))*('By region'!$M865=(C_A10b!$C$5:$C$1000))*('By region'!$N865=(C_A10b!$D$5:$D$1000))*(C_A10b!I$5:I$1000)))+(SUM(($C$1=(C_A10b!$B$5:$B$1000))*('By region'!$M865=(C_A10b!$C$5:$C$1000))*('By region'!$N865=(C_A10b!$D$5:$D$1000))*(C_A10b!I$5:I$1000)))+(SUM(($D$1=(C_A10b!$B$5:$B$1000))*('By region'!$M865=(C_A10b!$C$5:$C$1000))*('By region'!$N865=(C_A10b!$D$5:$D$1000))*(C_A10b!I$5:I$1000)))</f>
        <v>152.48361417130101</v>
      </c>
      <c r="H865" s="219">
        <f t="array" ref="H865">(SUM(($B$1=(C_A10b!$B$5:$B$1000))*('By region'!$M865=(C_A10b!$C$5:$C$1000))*('By region'!$N865=(C_A10b!$D$5:$D$1000))*(C_A10b!J$5:J$1000)))+(SUM(($C$1=(C_A10b!$B$5:$B$1000))*('By region'!$M865=(C_A10b!$C$5:$C$1000))*('By region'!$N865=(C_A10b!$D$5:$D$1000))*(C_A10b!J$5:J$1000)))+(SUM(($D$1=(C_A10b!$B$5:$B$1000))*('By region'!$M865=(C_A10b!$C$5:$C$1000))*('By region'!$N865=(C_A10b!$D$5:$D$1000))*(C_A10b!J$5:J$1000)))</f>
        <v>106.27019352294801</v>
      </c>
      <c r="I865" s="219">
        <f t="array" ref="I865">(SUM(($B$1=(C_A10b!$B$5:$B$1000))*('By region'!$M865=(C_A10b!$C$5:$C$1000))*('By region'!$N865=(C_A10b!$D$5:$D$1000))*(C_A10b!K$5:K$1000)))+(SUM(($C$1=(C_A10b!$B$5:$B$1000))*('By region'!$M865=(C_A10b!$C$5:$C$1000))*('By region'!$N865=(C_A10b!$D$5:$D$1000))*(C_A10b!K$5:K$1000)))+(SUM(($D$1=(C_A10b!$B$5:$B$1000))*('By region'!$M865=(C_A10b!$C$5:$C$1000))*('By region'!$N865=(C_A10b!$D$5:$D$1000))*(C_A10b!K$5:K$1000)))</f>
        <v>110.622958248426</v>
      </c>
      <c r="J865" s="219">
        <f t="array" ref="J865">(SUM(($B$1=(C_A10b!$B$5:$B$1000))*('By region'!$M865=(C_A10b!$C$5:$C$1000))*('By region'!$N865=(C_A10b!$D$5:$D$1000))*(C_A10b!L$5:L$1000)))+(SUM(($C$1=(C_A10b!$B$5:$B$1000))*('By region'!$M865=(C_A10b!$C$5:$C$1000))*('By region'!$N865=(C_A10b!$D$5:$D$1000))*(C_A10b!L$5:L$1000)))+(SUM(($D$1=(C_A10b!$B$5:$B$1000))*('By region'!$M865=(C_A10b!$C$5:$C$1000))*('By region'!$N865=(C_A10b!$D$5:$D$1000))*(C_A10b!L$5:L$1000)))</f>
        <v>115.36724439817699</v>
      </c>
      <c r="K865" s="219">
        <f t="array" ref="K865">(SUM(($B$1=(C_A10b!$B$5:$B$1000))*('By region'!$M865=(C_A10b!$C$5:$C$1000))*('By region'!$N865=(C_A10b!$D$5:$D$1000))*(C_A10b!M$5:M$1000)))+(SUM(($C$1=(C_A10b!$B$5:$B$1000))*('By region'!$M865=(C_A10b!$C$5:$C$1000))*('By region'!$N865=(C_A10b!$D$5:$D$1000))*(C_A10b!M$5:M$1000)))+(SUM(($D$1=(C_A10b!$B$5:$B$1000))*('By region'!$M865=(C_A10b!$C$5:$C$1000))*('By region'!$N865=(C_A10b!$D$5:$D$1000))*(C_A10b!M$5:M$1000)))</f>
        <v>120.31922316617199</v>
      </c>
      <c r="M865" s="21" t="s">
        <v>58</v>
      </c>
      <c r="N865" s="295" t="s">
        <v>56</v>
      </c>
      <c r="O865" s="17"/>
    </row>
    <row r="866" spans="1:15" x14ac:dyDescent="0.2">
      <c r="A866" s="398"/>
      <c r="B866" s="286" t="s">
        <v>296</v>
      </c>
      <c r="C866" s="147">
        <f t="array" ref="C866">(SUM(($B$1=(C_A10b!$B$5:$B$1000))*('By region'!$M866=(C_A10b!$C$5:$C$1000))*('By region'!$N866=(C_A10b!$D$5:$D$1000))*(C_A10b!E$5:E$1000)))+(SUM(($C$1=(C_A10b!$B$5:$B$1000))*('By region'!$M866=(C_A10b!$C$5:$C$1000))*('By region'!$N866=(C_A10b!$D$5:$D$1000))*(C_A10b!E$5:E$1000)))+(SUM(($D$1=(C_A10b!$B$5:$B$1000))*('By region'!$M866=(C_A10b!$C$5:$C$1000))*('By region'!$N866=(C_A10b!$D$5:$D$1000))*(C_A10b!E$5:E$1000)))</f>
        <v>64.333154628000003</v>
      </c>
      <c r="D866" s="147">
        <f t="array" ref="D866">(SUM(($B$1=(C_A10b!$B$5:$B$1000))*('By region'!$M866=(C_A10b!$C$5:$C$1000))*('By region'!$N866=(C_A10b!$D$5:$D$1000))*(C_A10b!F$5:F$1000)))+(SUM(($C$1=(C_A10b!$B$5:$B$1000))*('By region'!$M866=(C_A10b!$C$5:$C$1000))*('By region'!$N866=(C_A10b!$D$5:$D$1000))*(C_A10b!F$5:F$1000)))+(SUM(($D$1=(C_A10b!$B$5:$B$1000))*('By region'!$M866=(C_A10b!$C$5:$C$1000))*('By region'!$N866=(C_A10b!$D$5:$D$1000))*(C_A10b!F$5:F$1000)))</f>
        <v>32.166577314000001</v>
      </c>
      <c r="E866" s="147">
        <f t="array" ref="E866">(SUM(($B$1=(C_A10b!$B$5:$B$1000))*('By region'!$M866=(C_A10b!$C$5:$C$1000))*('By region'!$N866=(C_A10b!$D$5:$D$1000))*(C_A10b!G$5:G$1000)))+(SUM(($C$1=(C_A10b!$B$5:$B$1000))*('By region'!$M866=(C_A10b!$C$5:$C$1000))*('By region'!$N866=(C_A10b!$D$5:$D$1000))*(C_A10b!G$5:G$1000)))+(SUM(($D$1=(C_A10b!$B$5:$B$1000))*('By region'!$M866=(C_A10b!$C$5:$C$1000))*('By region'!$N866=(C_A10b!$D$5:$D$1000))*(C_A10b!G$5:G$1000)))</f>
        <v>55.505877166799998</v>
      </c>
      <c r="F866" s="147">
        <f t="array" ref="F866">(SUM(($B$1=(C_A10b!$B$5:$B$1000))*('By region'!$M866=(C_A10b!$C$5:$C$1000))*('By region'!$N866=(C_A10b!$D$5:$D$1000))*(C_A10b!H$5:H$1000)))+(SUM(($C$1=(C_A10b!$B$5:$B$1000))*('By region'!$M866=(C_A10b!$C$5:$C$1000))*('By region'!$N866=(C_A10b!$D$5:$D$1000))*(C_A10b!H$5:H$1000)))+(SUM(($D$1=(C_A10b!$B$5:$B$1000))*('By region'!$M866=(C_A10b!$C$5:$C$1000))*('By region'!$N866=(C_A10b!$D$5:$D$1000))*(C_A10b!H$5:H$1000)))</f>
        <v>52.730583308459998</v>
      </c>
      <c r="G866" s="147">
        <f t="array" ref="G866">(SUM(($B$1=(C_A10b!$B$5:$B$1000))*('By region'!$M866=(C_A10b!$C$5:$C$1000))*('By region'!$N866=(C_A10b!$D$5:$D$1000))*(C_A10b!I$5:I$1000)))+(SUM(($C$1=(C_A10b!$B$5:$B$1000))*('By region'!$M866=(C_A10b!$C$5:$C$1000))*('By region'!$N866=(C_A10b!$D$5:$D$1000))*(C_A10b!I$5:I$1000)))+(SUM(($D$1=(C_A10b!$B$5:$B$1000))*('By region'!$M866=(C_A10b!$C$5:$C$1000))*('By region'!$N866=(C_A10b!$D$5:$D$1000))*(C_A10b!I$5:I$1000)))</f>
        <v>49.955289450119999</v>
      </c>
      <c r="H866" s="147">
        <f t="array" ref="H866">(SUM(($B$1=(C_A10b!$B$5:$B$1000))*('By region'!$M866=(C_A10b!$C$5:$C$1000))*('By region'!$N866=(C_A10b!$D$5:$D$1000))*(C_A10b!J$5:J$1000)))+(SUM(($C$1=(C_A10b!$B$5:$B$1000))*('By region'!$M866=(C_A10b!$C$5:$C$1000))*('By region'!$N866=(C_A10b!$D$5:$D$1000))*(C_A10b!J$5:J$1000)))+(SUM(($D$1=(C_A10b!$B$5:$B$1000))*('By region'!$M866=(C_A10b!$C$5:$C$1000))*('By region'!$N866=(C_A10b!$D$5:$D$1000))*(C_A10b!J$5:J$1000)))</f>
        <v>46.208642741360997</v>
      </c>
      <c r="I866" s="147">
        <f t="array" ref="I866">(SUM(($B$1=(C_A10b!$B$5:$B$1000))*('By region'!$M866=(C_A10b!$C$5:$C$1000))*('By region'!$N866=(C_A10b!$D$5:$D$1000))*(C_A10b!K$5:K$1000)))+(SUM(($C$1=(C_A10b!$B$5:$B$1000))*('By region'!$M866=(C_A10b!$C$5:$C$1000))*('By region'!$N866=(C_A10b!$D$5:$D$1000))*(C_A10b!K$5:K$1000)))+(SUM(($D$1=(C_A10b!$B$5:$B$1000))*('By region'!$M866=(C_A10b!$C$5:$C$1000))*('By region'!$N866=(C_A10b!$D$5:$D$1000))*(C_A10b!K$5:K$1000)))</f>
        <v>42.461996032602002</v>
      </c>
      <c r="J866" s="147">
        <f t="array" ref="J866">(SUM(($B$1=(C_A10b!$B$5:$B$1000))*('By region'!$M866=(C_A10b!$C$5:$C$1000))*('By region'!$N866=(C_A10b!$D$5:$D$1000))*(C_A10b!L$5:L$1000)))+(SUM(($C$1=(C_A10b!$B$5:$B$1000))*('By region'!$M866=(C_A10b!$C$5:$C$1000))*('By region'!$N866=(C_A10b!$D$5:$D$1000))*(C_A10b!L$5:L$1000)))+(SUM(($D$1=(C_A10b!$B$5:$B$1000))*('By region'!$M866=(C_A10b!$C$5:$C$1000))*('By region'!$N866=(C_A10b!$D$5:$D$1000))*(C_A10b!L$5:L$1000)))</f>
        <v>38.715349323843</v>
      </c>
      <c r="K866" s="147">
        <f t="array" ref="K866">(SUM(($B$1=(C_A10b!$B$5:$B$1000))*('By region'!$M866=(C_A10b!$C$5:$C$1000))*('By region'!$N866=(C_A10b!$D$5:$D$1000))*(C_A10b!M$5:M$1000)))+(SUM(($C$1=(C_A10b!$B$5:$B$1000))*('By region'!$M866=(C_A10b!$C$5:$C$1000))*('By region'!$N866=(C_A10b!$D$5:$D$1000))*(C_A10b!M$5:M$1000)))+(SUM(($D$1=(C_A10b!$B$5:$B$1000))*('By region'!$M866=(C_A10b!$C$5:$C$1000))*('By region'!$N866=(C_A10b!$D$5:$D$1000))*(C_A10b!M$5:M$1000)))</f>
        <v>35.449356937059001</v>
      </c>
      <c r="M866" s="21" t="s">
        <v>58</v>
      </c>
      <c r="N866" s="295" t="s">
        <v>57</v>
      </c>
      <c r="O866" s="17"/>
    </row>
    <row r="867" spans="1:15" x14ac:dyDescent="0.2">
      <c r="A867" s="398"/>
      <c r="B867" s="74" t="s">
        <v>65</v>
      </c>
      <c r="C867" s="219">
        <f t="array" ref="C867">(SUM(($B$1=(C_A10b!$B$5:$B$1000))*('By region'!$M867=(C_A10b!$C$5:$C$1000))*('By region'!$N867=(C_A10b!$D$5:$D$1000))*(C_A10b!E$5:E$1000)))+(SUM(($C$1=(C_A10b!$B$5:$B$1000))*('By region'!$M867=(C_A10b!$C$5:$C$1000))*('By region'!$N867=(C_A10b!$D$5:$D$1000))*(C_A10b!E$5:E$1000)))+(SUM(($D$1=(C_A10b!$B$5:$B$1000))*('By region'!$M867=(C_A10b!$C$5:$C$1000))*('By region'!$N867=(C_A10b!$D$5:$D$1000))*(C_A10b!E$5:E$1000)))</f>
        <v>0</v>
      </c>
      <c r="D867" s="219">
        <f t="array" ref="D867">(SUM(($B$1=(C_A10b!$B$5:$B$1000))*('By region'!$M867=(C_A10b!$C$5:$C$1000))*('By region'!$N867=(C_A10b!$D$5:$D$1000))*(C_A10b!F$5:F$1000)))+(SUM(($C$1=(C_A10b!$B$5:$B$1000))*('By region'!$M867=(C_A10b!$C$5:$C$1000))*('By region'!$N867=(C_A10b!$D$5:$D$1000))*(C_A10b!F$5:F$1000)))+(SUM(($D$1=(C_A10b!$B$5:$B$1000))*('By region'!$M867=(C_A10b!$C$5:$C$1000))*('By region'!$N867=(C_A10b!$D$5:$D$1000))*(C_A10b!F$5:F$1000)))</f>
        <v>0</v>
      </c>
      <c r="E867" s="219">
        <f t="array" ref="E867">(SUM(($B$1=(C_A10b!$B$5:$B$1000))*('By region'!$M867=(C_A10b!$C$5:$C$1000))*('By region'!$N867=(C_A10b!$D$5:$D$1000))*(C_A10b!G$5:G$1000)))+(SUM(($C$1=(C_A10b!$B$5:$B$1000))*('By region'!$M867=(C_A10b!$C$5:$C$1000))*('By region'!$N867=(C_A10b!$D$5:$D$1000))*(C_A10b!G$5:G$1000)))+(SUM(($D$1=(C_A10b!$B$5:$B$1000))*('By region'!$M867=(C_A10b!$C$5:$C$1000))*('By region'!$N867=(C_A10b!$D$5:$D$1000))*(C_A10b!G$5:G$1000)))</f>
        <v>0</v>
      </c>
      <c r="F867" s="219">
        <f t="array" ref="F867">(SUM(($B$1=(C_A10b!$B$5:$B$1000))*('By region'!$M867=(C_A10b!$C$5:$C$1000))*('By region'!$N867=(C_A10b!$D$5:$D$1000))*(C_A10b!H$5:H$1000)))+(SUM(($C$1=(C_A10b!$B$5:$B$1000))*('By region'!$M867=(C_A10b!$C$5:$C$1000))*('By region'!$N867=(C_A10b!$D$5:$D$1000))*(C_A10b!H$5:H$1000)))+(SUM(($D$1=(C_A10b!$B$5:$B$1000))*('By region'!$M867=(C_A10b!$C$5:$C$1000))*('By region'!$N867=(C_A10b!$D$5:$D$1000))*(C_A10b!H$5:H$1000)))</f>
        <v>0</v>
      </c>
      <c r="G867" s="219">
        <f t="array" ref="G867">(SUM(($B$1=(C_A10b!$B$5:$B$1000))*('By region'!$M867=(C_A10b!$C$5:$C$1000))*('By region'!$N867=(C_A10b!$D$5:$D$1000))*(C_A10b!I$5:I$1000)))+(SUM(($C$1=(C_A10b!$B$5:$B$1000))*('By region'!$M867=(C_A10b!$C$5:$C$1000))*('By region'!$N867=(C_A10b!$D$5:$D$1000))*(C_A10b!I$5:I$1000)))+(SUM(($D$1=(C_A10b!$B$5:$B$1000))*('By region'!$M867=(C_A10b!$C$5:$C$1000))*('By region'!$N867=(C_A10b!$D$5:$D$1000))*(C_A10b!I$5:I$1000)))</f>
        <v>0</v>
      </c>
      <c r="H867" s="219">
        <f t="array" ref="H867">(SUM(($B$1=(C_A10b!$B$5:$B$1000))*('By region'!$M867=(C_A10b!$C$5:$C$1000))*('By region'!$N867=(C_A10b!$D$5:$D$1000))*(C_A10b!J$5:J$1000)))+(SUM(($C$1=(C_A10b!$B$5:$B$1000))*('By region'!$M867=(C_A10b!$C$5:$C$1000))*('By region'!$N867=(C_A10b!$D$5:$D$1000))*(C_A10b!J$5:J$1000)))+(SUM(($D$1=(C_A10b!$B$5:$B$1000))*('By region'!$M867=(C_A10b!$C$5:$C$1000))*('By region'!$N867=(C_A10b!$D$5:$D$1000))*(C_A10b!J$5:J$1000)))</f>
        <v>0</v>
      </c>
      <c r="I867" s="219">
        <f t="array" ref="I867">(SUM(($B$1=(C_A10b!$B$5:$B$1000))*('By region'!$M867=(C_A10b!$C$5:$C$1000))*('By region'!$N867=(C_A10b!$D$5:$D$1000))*(C_A10b!K$5:K$1000)))+(SUM(($C$1=(C_A10b!$B$5:$B$1000))*('By region'!$M867=(C_A10b!$C$5:$C$1000))*('By region'!$N867=(C_A10b!$D$5:$D$1000))*(C_A10b!K$5:K$1000)))+(SUM(($D$1=(C_A10b!$B$5:$B$1000))*('By region'!$M867=(C_A10b!$C$5:$C$1000))*('By region'!$N867=(C_A10b!$D$5:$D$1000))*(C_A10b!K$5:K$1000)))</f>
        <v>0</v>
      </c>
      <c r="J867" s="219">
        <f t="array" ref="J867">(SUM(($B$1=(C_A10b!$B$5:$B$1000))*('By region'!$M867=(C_A10b!$C$5:$C$1000))*('By region'!$N867=(C_A10b!$D$5:$D$1000))*(C_A10b!L$5:L$1000)))+(SUM(($C$1=(C_A10b!$B$5:$B$1000))*('By region'!$M867=(C_A10b!$C$5:$C$1000))*('By region'!$N867=(C_A10b!$D$5:$D$1000))*(C_A10b!L$5:L$1000)))+(SUM(($D$1=(C_A10b!$B$5:$B$1000))*('By region'!$M867=(C_A10b!$C$5:$C$1000))*('By region'!$N867=(C_A10b!$D$5:$D$1000))*(C_A10b!L$5:L$1000)))</f>
        <v>0</v>
      </c>
      <c r="K867" s="219">
        <f t="array" ref="K867">(SUM(($B$1=(C_A10b!$B$5:$B$1000))*('By region'!$M867=(C_A10b!$C$5:$C$1000))*('By region'!$N867=(C_A10b!$D$5:$D$1000))*(C_A10b!M$5:M$1000)))+(SUM(($C$1=(C_A10b!$B$5:$B$1000))*('By region'!$M867=(C_A10b!$C$5:$C$1000))*('By region'!$N867=(C_A10b!$D$5:$D$1000))*(C_A10b!M$5:M$1000)))+(SUM(($D$1=(C_A10b!$B$5:$B$1000))*('By region'!$M867=(C_A10b!$C$5:$C$1000))*('By region'!$N867=(C_A10b!$D$5:$D$1000))*(C_A10b!M$5:M$1000)))</f>
        <v>0</v>
      </c>
      <c r="M867" s="21" t="s">
        <v>58</v>
      </c>
      <c r="N867" s="295" t="s">
        <v>62</v>
      </c>
      <c r="O867" s="17"/>
    </row>
    <row r="868" spans="1:15" x14ac:dyDescent="0.2">
      <c r="A868" s="398"/>
      <c r="B868" s="74" t="s">
        <v>470</v>
      </c>
      <c r="C868" s="147">
        <f t="array" ref="C868">(SUM(($B$1=(C_A10b!$B$5:$B$1000))*('By region'!$M868=(C_A10b!$C$5:$C$1000))*('By region'!$N868=(C_A10b!$D$5:$D$1000))*(C_A10b!E$5:E$1000)))+(SUM(($C$1=(C_A10b!$B$5:$B$1000))*('By region'!$M868=(C_A10b!$C$5:$C$1000))*('By region'!$N868=(C_A10b!$D$5:$D$1000))*(C_A10b!E$5:E$1000)))+(SUM(($D$1=(C_A10b!$B$5:$B$1000))*('By region'!$M868=(C_A10b!$C$5:$C$1000))*('By region'!$N868=(C_A10b!$D$5:$D$1000))*(C_A10b!E$5:E$1000)))</f>
        <v>0.17299857599999999</v>
      </c>
      <c r="D868" s="147">
        <f t="array" ref="D868">(SUM(($B$1=(C_A10b!$B$5:$B$1000))*('By region'!$M868=(C_A10b!$C$5:$C$1000))*('By region'!$N868=(C_A10b!$D$5:$D$1000))*(C_A10b!F$5:F$1000)))+(SUM(($C$1=(C_A10b!$B$5:$B$1000))*('By region'!$M868=(C_A10b!$C$5:$C$1000))*('By region'!$N868=(C_A10b!$D$5:$D$1000))*(C_A10b!F$5:F$1000)))+(SUM(($D$1=(C_A10b!$B$5:$B$1000))*('By region'!$M868=(C_A10b!$C$5:$C$1000))*('By region'!$N868=(C_A10b!$D$5:$D$1000))*(C_A10b!F$5:F$1000)))</f>
        <v>8.6499287999999994E-2</v>
      </c>
      <c r="E868" s="147">
        <f t="array" ref="E868">(SUM(($B$1=(C_A10b!$B$5:$B$1000))*('By region'!$M868=(C_A10b!$C$5:$C$1000))*('By region'!$N868=(C_A10b!$D$5:$D$1000))*(C_A10b!G$5:G$1000)))+(SUM(($C$1=(C_A10b!$B$5:$B$1000))*('By region'!$M868=(C_A10b!$C$5:$C$1000))*('By region'!$N868=(C_A10b!$D$5:$D$1000))*(C_A10b!G$5:G$1000)))+(SUM(($D$1=(C_A10b!$B$5:$B$1000))*('By region'!$M868=(C_A10b!$C$5:$C$1000))*('By region'!$N868=(C_A10b!$D$5:$D$1000))*(C_A10b!G$5:G$1000)))</f>
        <v>0</v>
      </c>
      <c r="F868" s="147">
        <f t="array" ref="F868">(SUM(($B$1=(C_A10b!$B$5:$B$1000))*('By region'!$M868=(C_A10b!$C$5:$C$1000))*('By region'!$N868=(C_A10b!$D$5:$D$1000))*(C_A10b!H$5:H$1000)))+(SUM(($C$1=(C_A10b!$B$5:$B$1000))*('By region'!$M868=(C_A10b!$C$5:$C$1000))*('By region'!$N868=(C_A10b!$D$5:$D$1000))*(C_A10b!H$5:H$1000)))+(SUM(($D$1=(C_A10b!$B$5:$B$1000))*('By region'!$M868=(C_A10b!$C$5:$C$1000))*('By region'!$N868=(C_A10b!$D$5:$D$1000))*(C_A10b!H$5:H$1000)))</f>
        <v>0</v>
      </c>
      <c r="G868" s="147">
        <f t="array" ref="G868">(SUM(($B$1=(C_A10b!$B$5:$B$1000))*('By region'!$M868=(C_A10b!$C$5:$C$1000))*('By region'!$N868=(C_A10b!$D$5:$D$1000))*(C_A10b!I$5:I$1000)))+(SUM(($C$1=(C_A10b!$B$5:$B$1000))*('By region'!$M868=(C_A10b!$C$5:$C$1000))*('By region'!$N868=(C_A10b!$D$5:$D$1000))*(C_A10b!I$5:I$1000)))+(SUM(($D$1=(C_A10b!$B$5:$B$1000))*('By region'!$M868=(C_A10b!$C$5:$C$1000))*('By region'!$N868=(C_A10b!$D$5:$D$1000))*(C_A10b!I$5:I$1000)))</f>
        <v>0</v>
      </c>
      <c r="H868" s="147">
        <f t="array" ref="H868">(SUM(($B$1=(C_A10b!$B$5:$B$1000))*('By region'!$M868=(C_A10b!$C$5:$C$1000))*('By region'!$N868=(C_A10b!$D$5:$D$1000))*(C_A10b!J$5:J$1000)))+(SUM(($C$1=(C_A10b!$B$5:$B$1000))*('By region'!$M868=(C_A10b!$C$5:$C$1000))*('By region'!$N868=(C_A10b!$D$5:$D$1000))*(C_A10b!J$5:J$1000)))+(SUM(($D$1=(C_A10b!$B$5:$B$1000))*('By region'!$M868=(C_A10b!$C$5:$C$1000))*('By region'!$N868=(C_A10b!$D$5:$D$1000))*(C_A10b!J$5:J$1000)))</f>
        <v>0</v>
      </c>
      <c r="I868" s="147">
        <f t="array" ref="I868">(SUM(($B$1=(C_A10b!$B$5:$B$1000))*('By region'!$M868=(C_A10b!$C$5:$C$1000))*('By region'!$N868=(C_A10b!$D$5:$D$1000))*(C_A10b!K$5:K$1000)))+(SUM(($C$1=(C_A10b!$B$5:$B$1000))*('By region'!$M868=(C_A10b!$C$5:$C$1000))*('By region'!$N868=(C_A10b!$D$5:$D$1000))*(C_A10b!K$5:K$1000)))+(SUM(($D$1=(C_A10b!$B$5:$B$1000))*('By region'!$M868=(C_A10b!$C$5:$C$1000))*('By region'!$N868=(C_A10b!$D$5:$D$1000))*(C_A10b!K$5:K$1000)))</f>
        <v>0</v>
      </c>
      <c r="J868" s="147">
        <f t="array" ref="J868">(SUM(($B$1=(C_A10b!$B$5:$B$1000))*('By region'!$M868=(C_A10b!$C$5:$C$1000))*('By region'!$N868=(C_A10b!$D$5:$D$1000))*(C_A10b!L$5:L$1000)))+(SUM(($C$1=(C_A10b!$B$5:$B$1000))*('By region'!$M868=(C_A10b!$C$5:$C$1000))*('By region'!$N868=(C_A10b!$D$5:$D$1000))*(C_A10b!L$5:L$1000)))+(SUM(($D$1=(C_A10b!$B$5:$B$1000))*('By region'!$M868=(C_A10b!$C$5:$C$1000))*('By region'!$N868=(C_A10b!$D$5:$D$1000))*(C_A10b!L$5:L$1000)))</f>
        <v>0</v>
      </c>
      <c r="K868" s="147">
        <f t="array" ref="K868">(SUM(($B$1=(C_A10b!$B$5:$B$1000))*('By region'!$M868=(C_A10b!$C$5:$C$1000))*('By region'!$N868=(C_A10b!$D$5:$D$1000))*(C_A10b!M$5:M$1000)))+(SUM(($C$1=(C_A10b!$B$5:$B$1000))*('By region'!$M868=(C_A10b!$C$5:$C$1000))*('By region'!$N868=(C_A10b!$D$5:$D$1000))*(C_A10b!M$5:M$1000)))+(SUM(($D$1=(C_A10b!$B$5:$B$1000))*('By region'!$M868=(C_A10b!$C$5:$C$1000))*('By region'!$N868=(C_A10b!$D$5:$D$1000))*(C_A10b!M$5:M$1000)))</f>
        <v>0</v>
      </c>
      <c r="M868" s="21" t="s">
        <v>58</v>
      </c>
      <c r="N868" s="295" t="s">
        <v>42</v>
      </c>
      <c r="O868" s="17"/>
    </row>
    <row r="869" spans="1:15" x14ac:dyDescent="0.2">
      <c r="A869" s="399"/>
      <c r="B869" s="219" t="s">
        <v>10</v>
      </c>
      <c r="C869" s="219">
        <f t="shared" ref="C869:K869" si="93">SUM(C861:C868)</f>
        <v>633.90835738800001</v>
      </c>
      <c r="D869" s="219">
        <f t="shared" si="93"/>
        <v>590.25943542634707</v>
      </c>
      <c r="E869" s="219">
        <f t="shared" si="93"/>
        <v>794.67430988489707</v>
      </c>
      <c r="F869" s="219">
        <f t="shared" si="93"/>
        <v>767.31912280317511</v>
      </c>
      <c r="G869" s="219">
        <f t="shared" si="93"/>
        <v>749.99608807855304</v>
      </c>
      <c r="H869" s="219">
        <f t="shared" si="93"/>
        <v>705.57706126079609</v>
      </c>
      <c r="I869" s="219">
        <f t="shared" si="93"/>
        <v>677.72871277569504</v>
      </c>
      <c r="J869" s="219">
        <f t="shared" si="93"/>
        <v>663.88065687128108</v>
      </c>
      <c r="K869" s="219">
        <f t="shared" si="93"/>
        <v>675.20453959358497</v>
      </c>
      <c r="N869" s="295"/>
      <c r="O869" s="17"/>
    </row>
    <row r="870" spans="1:15" x14ac:dyDescent="0.2">
      <c r="A870" s="400" t="s">
        <v>69</v>
      </c>
      <c r="B870" s="286" t="s">
        <v>469</v>
      </c>
      <c r="C870" s="219">
        <f t="array" ref="C870">(SUM(($B$1=(C_A10b!$B$5:$B$1000))*('By region'!$M870=(C_A10b!$C$5:$C$1000))*('By region'!$N870=(C_A10b!$D$5:$D$1000))*(C_A10b!E$5:E$1000)))+(SUM(($C$1=(C_A10b!$B$5:$B$1000))*('By region'!$M870=(C_A10b!$C$5:$C$1000))*('By region'!$N870=(C_A10b!$D$5:$D$1000))*(C_A10b!E$5:E$1000)))+(SUM(($D$1=(C_A10b!$B$5:$B$1000))*('By region'!$M870=(C_A10b!$C$5:$C$1000))*('By region'!$N870=(C_A10b!$D$5:$D$1000))*(C_A10b!E$5:E$1000)))</f>
        <v>24.085864908000001</v>
      </c>
      <c r="D870" s="219">
        <f t="array" ref="D870">(SUM(($B$1=(C_A10b!$B$5:$B$1000))*('By region'!$M870=(C_A10b!$C$5:$C$1000))*('By region'!$N870=(C_A10b!$D$5:$D$1000))*(C_A10b!F$5:F$1000)))+(SUM(($C$1=(C_A10b!$B$5:$B$1000))*('By region'!$M870=(C_A10b!$C$5:$C$1000))*('By region'!$N870=(C_A10b!$D$5:$D$1000))*(C_A10b!F$5:F$1000)))+(SUM(($D$1=(C_A10b!$B$5:$B$1000))*('By region'!$M870=(C_A10b!$C$5:$C$1000))*('By region'!$N870=(C_A10b!$D$5:$D$1000))*(C_A10b!F$5:F$1000)))</f>
        <v>92.817261433986999</v>
      </c>
      <c r="E870" s="219">
        <f t="array" ref="E870">(SUM(($B$1=(C_A10b!$B$5:$B$1000))*('By region'!$M870=(C_A10b!$C$5:$C$1000))*('By region'!$N870=(C_A10b!$D$5:$D$1000))*(C_A10b!G$5:G$1000)))+(SUM(($C$1=(C_A10b!$B$5:$B$1000))*('By region'!$M870=(C_A10b!$C$5:$C$1000))*('By region'!$N870=(C_A10b!$D$5:$D$1000))*(C_A10b!G$5:G$1000)))+(SUM(($D$1=(C_A10b!$B$5:$B$1000))*('By region'!$M870=(C_A10b!$C$5:$C$1000))*('By region'!$N870=(C_A10b!$D$5:$D$1000))*(C_A10b!G$5:G$1000)))</f>
        <v>515.00867103248402</v>
      </c>
      <c r="F870" s="219">
        <f t="array" ref="F870">(SUM(($B$1=(C_A10b!$B$5:$B$1000))*('By region'!$M870=(C_A10b!$C$5:$C$1000))*('By region'!$N870=(C_A10b!$D$5:$D$1000))*(C_A10b!H$5:H$1000)))+(SUM(($C$1=(C_A10b!$B$5:$B$1000))*('By region'!$M870=(C_A10b!$C$5:$C$1000))*('By region'!$N870=(C_A10b!$D$5:$D$1000))*(C_A10b!H$5:H$1000)))+(SUM(($D$1=(C_A10b!$B$5:$B$1000))*('By region'!$M870=(C_A10b!$C$5:$C$1000))*('By region'!$N870=(C_A10b!$D$5:$D$1000))*(C_A10b!H$5:H$1000)))</f>
        <v>420.55778374332499</v>
      </c>
      <c r="G870" s="219">
        <f t="array" ref="G870">(SUM(($B$1=(C_A10b!$B$5:$B$1000))*('By region'!$M870=(C_A10b!$C$5:$C$1000))*('By region'!$N870=(C_A10b!$D$5:$D$1000))*(C_A10b!I$5:I$1000)))+(SUM(($C$1=(C_A10b!$B$5:$B$1000))*('By region'!$M870=(C_A10b!$C$5:$C$1000))*('By region'!$N870=(C_A10b!$D$5:$D$1000))*(C_A10b!I$5:I$1000)))+(SUM(($D$1=(C_A10b!$B$5:$B$1000))*('By region'!$M870=(C_A10b!$C$5:$C$1000))*('By region'!$N870=(C_A10b!$D$5:$D$1000))*(C_A10b!I$5:I$1000)))</f>
        <v>371.03420928204201</v>
      </c>
      <c r="H870" s="219">
        <f t="array" ref="H870">(SUM(($B$1=(C_A10b!$B$5:$B$1000))*('By region'!$M870=(C_A10b!$C$5:$C$1000))*('By region'!$N870=(C_A10b!$D$5:$D$1000))*(C_A10b!J$5:J$1000)))+(SUM(($C$1=(C_A10b!$B$5:$B$1000))*('By region'!$M870=(C_A10b!$C$5:$C$1000))*('By region'!$N870=(C_A10b!$D$5:$D$1000))*(C_A10b!J$5:J$1000)))+(SUM(($D$1=(C_A10b!$B$5:$B$1000))*('By region'!$M870=(C_A10b!$C$5:$C$1000))*('By region'!$N870=(C_A10b!$D$5:$D$1000))*(C_A10b!J$5:J$1000)))</f>
        <v>199.527042825189</v>
      </c>
      <c r="I870" s="219">
        <f t="array" ref="I870">(SUM(($B$1=(C_A10b!$B$5:$B$1000))*('By region'!$M870=(C_A10b!$C$5:$C$1000))*('By region'!$N870=(C_A10b!$D$5:$D$1000))*(C_A10b!K$5:K$1000)))+(SUM(($C$1=(C_A10b!$B$5:$B$1000))*('By region'!$M870=(C_A10b!$C$5:$C$1000))*('By region'!$N870=(C_A10b!$D$5:$D$1000))*(C_A10b!K$5:K$1000)))+(SUM(($D$1=(C_A10b!$B$5:$B$1000))*('By region'!$M870=(C_A10b!$C$5:$C$1000))*('By region'!$N870=(C_A10b!$D$5:$D$1000))*(C_A10b!K$5:K$1000)))</f>
        <v>192.44606305644101</v>
      </c>
      <c r="J870" s="219">
        <f t="array" ref="J870">(SUM(($B$1=(C_A10b!$B$5:$B$1000))*('By region'!$M870=(C_A10b!$C$5:$C$1000))*('By region'!$N870=(C_A10b!$D$5:$D$1000))*(C_A10b!L$5:L$1000)))+(SUM(($C$1=(C_A10b!$B$5:$B$1000))*('By region'!$M870=(C_A10b!$C$5:$C$1000))*('By region'!$N870=(C_A10b!$D$5:$D$1000))*(C_A10b!L$5:L$1000)))+(SUM(($D$1=(C_A10b!$B$5:$B$1000))*('By region'!$M870=(C_A10b!$C$5:$C$1000))*('By region'!$N870=(C_A10b!$D$5:$D$1000))*(C_A10b!L$5:L$1000)))</f>
        <v>188.701569075886</v>
      </c>
      <c r="K870" s="219">
        <f t="array" ref="K870">(SUM(($B$1=(C_A10b!$B$5:$B$1000))*('By region'!$M870=(C_A10b!$C$5:$C$1000))*('By region'!$N870=(C_A10b!$D$5:$D$1000))*(C_A10b!M$5:M$1000)))+(SUM(($C$1=(C_A10b!$B$5:$B$1000))*('By region'!$M870=(C_A10b!$C$5:$C$1000))*('By region'!$N870=(C_A10b!$D$5:$D$1000))*(C_A10b!M$5:M$1000)))+(SUM(($D$1=(C_A10b!$B$5:$B$1000))*('By region'!$M870=(C_A10b!$C$5:$C$1000))*('By region'!$N870=(C_A10b!$D$5:$D$1000))*(C_A10b!M$5:M$1000)))</f>
        <v>150.79446038359799</v>
      </c>
      <c r="M870" s="21" t="s">
        <v>60</v>
      </c>
      <c r="N870" s="295" t="s">
        <v>427</v>
      </c>
      <c r="O870" s="17"/>
    </row>
    <row r="871" spans="1:15" x14ac:dyDescent="0.2">
      <c r="A871" s="400"/>
      <c r="B871" s="74" t="s">
        <v>19</v>
      </c>
      <c r="C871" s="147">
        <f t="array" ref="C871">(SUM(($B$1=(C_A10b!$B$5:$B$1000))*('By region'!$M871=(C_A10b!$C$5:$C$1000))*('By region'!$N871=(C_A10b!$D$5:$D$1000))*(C_A10b!E$5:E$1000)))+(SUM(($C$1=(C_A10b!$B$5:$B$1000))*('By region'!$M871=(C_A10b!$C$5:$C$1000))*('By region'!$N871=(C_A10b!$D$5:$D$1000))*(C_A10b!E$5:E$1000)))+(SUM(($D$1=(C_A10b!$B$5:$B$1000))*('By region'!$M871=(C_A10b!$C$5:$C$1000))*('By region'!$N871=(C_A10b!$D$5:$D$1000))*(C_A10b!E$5:E$1000)))</f>
        <v>5.1085240199999999</v>
      </c>
      <c r="D871" s="147">
        <f t="array" ref="D871">(SUM(($B$1=(C_A10b!$B$5:$B$1000))*('By region'!$M871=(C_A10b!$C$5:$C$1000))*('By region'!$N871=(C_A10b!$D$5:$D$1000))*(C_A10b!F$5:F$1000)))+(SUM(($C$1=(C_A10b!$B$5:$B$1000))*('By region'!$M871=(C_A10b!$C$5:$C$1000))*('By region'!$N871=(C_A10b!$D$5:$D$1000))*(C_A10b!F$5:F$1000)))+(SUM(($D$1=(C_A10b!$B$5:$B$1000))*('By region'!$M871=(C_A10b!$C$5:$C$1000))*('By region'!$N871=(C_A10b!$D$5:$D$1000))*(C_A10b!F$5:F$1000)))</f>
        <v>24.411266447576001</v>
      </c>
      <c r="E871" s="147">
        <f t="array" ref="E871">(SUM(($B$1=(C_A10b!$B$5:$B$1000))*('By region'!$M871=(C_A10b!$C$5:$C$1000))*('By region'!$N871=(C_A10b!$D$5:$D$1000))*(C_A10b!G$5:G$1000)))+(SUM(($C$1=(C_A10b!$B$5:$B$1000))*('By region'!$M871=(C_A10b!$C$5:$C$1000))*('By region'!$N871=(C_A10b!$D$5:$D$1000))*(C_A10b!G$5:G$1000)))+(SUM(($D$1=(C_A10b!$B$5:$B$1000))*('By region'!$M871=(C_A10b!$C$5:$C$1000))*('By region'!$N871=(C_A10b!$D$5:$D$1000))*(C_A10b!G$5:G$1000)))</f>
        <v>21.942997925246001</v>
      </c>
      <c r="F871" s="147">
        <f t="array" ref="F871">(SUM(($B$1=(C_A10b!$B$5:$B$1000))*('By region'!$M871=(C_A10b!$C$5:$C$1000))*('By region'!$N871=(C_A10b!$D$5:$D$1000))*(C_A10b!H$5:H$1000)))+(SUM(($C$1=(C_A10b!$B$5:$B$1000))*('By region'!$M871=(C_A10b!$C$5:$C$1000))*('By region'!$N871=(C_A10b!$D$5:$D$1000))*(C_A10b!H$5:H$1000)))+(SUM(($D$1=(C_A10b!$B$5:$B$1000))*('By region'!$M871=(C_A10b!$C$5:$C$1000))*('By region'!$N871=(C_A10b!$D$5:$D$1000))*(C_A10b!H$5:H$1000)))</f>
        <v>21.771010949906</v>
      </c>
      <c r="G871" s="147">
        <f t="array" ref="G871">(SUM(($B$1=(C_A10b!$B$5:$B$1000))*('By region'!$M871=(C_A10b!$C$5:$C$1000))*('By region'!$N871=(C_A10b!$D$5:$D$1000))*(C_A10b!I$5:I$1000)))+(SUM(($C$1=(C_A10b!$B$5:$B$1000))*('By region'!$M871=(C_A10b!$C$5:$C$1000))*('By region'!$N871=(C_A10b!$D$5:$D$1000))*(C_A10b!I$5:I$1000)))+(SUM(($D$1=(C_A10b!$B$5:$B$1000))*('By region'!$M871=(C_A10b!$C$5:$C$1000))*('By region'!$N871=(C_A10b!$D$5:$D$1000))*(C_A10b!I$5:I$1000)))</f>
        <v>21.771010949906</v>
      </c>
      <c r="H871" s="147">
        <f t="array" ref="H871">(SUM(($B$1=(C_A10b!$B$5:$B$1000))*('By region'!$M871=(C_A10b!$C$5:$C$1000))*('By region'!$N871=(C_A10b!$D$5:$D$1000))*(C_A10b!J$5:J$1000)))+(SUM(($C$1=(C_A10b!$B$5:$B$1000))*('By region'!$M871=(C_A10b!$C$5:$C$1000))*('By region'!$N871=(C_A10b!$D$5:$D$1000))*(C_A10b!J$5:J$1000)))+(SUM(($D$1=(C_A10b!$B$5:$B$1000))*('By region'!$M871=(C_A10b!$C$5:$C$1000))*('By region'!$N871=(C_A10b!$D$5:$D$1000))*(C_A10b!J$5:J$1000)))</f>
        <v>0</v>
      </c>
      <c r="I871" s="147">
        <f t="array" ref="I871">(SUM(($B$1=(C_A10b!$B$5:$B$1000))*('By region'!$M871=(C_A10b!$C$5:$C$1000))*('By region'!$N871=(C_A10b!$D$5:$D$1000))*(C_A10b!K$5:K$1000)))+(SUM(($C$1=(C_A10b!$B$5:$B$1000))*('By region'!$M871=(C_A10b!$C$5:$C$1000))*('By region'!$N871=(C_A10b!$D$5:$D$1000))*(C_A10b!K$5:K$1000)))+(SUM(($D$1=(C_A10b!$B$5:$B$1000))*('By region'!$M871=(C_A10b!$C$5:$C$1000))*('By region'!$N871=(C_A10b!$D$5:$D$1000))*(C_A10b!K$5:K$1000)))</f>
        <v>0</v>
      </c>
      <c r="J871" s="147">
        <f t="array" ref="J871">(SUM(($B$1=(C_A10b!$B$5:$B$1000))*('By region'!$M871=(C_A10b!$C$5:$C$1000))*('By region'!$N871=(C_A10b!$D$5:$D$1000))*(C_A10b!L$5:L$1000)))+(SUM(($C$1=(C_A10b!$B$5:$B$1000))*('By region'!$M871=(C_A10b!$C$5:$C$1000))*('By region'!$N871=(C_A10b!$D$5:$D$1000))*(C_A10b!L$5:L$1000)))+(SUM(($D$1=(C_A10b!$B$5:$B$1000))*('By region'!$M871=(C_A10b!$C$5:$C$1000))*('By region'!$N871=(C_A10b!$D$5:$D$1000))*(C_A10b!L$5:L$1000)))</f>
        <v>16.028568775406001</v>
      </c>
      <c r="K871" s="147">
        <f t="array" ref="K871">(SUM(($B$1=(C_A10b!$B$5:$B$1000))*('By region'!$M871=(C_A10b!$C$5:$C$1000))*('By region'!$N871=(C_A10b!$D$5:$D$1000))*(C_A10b!M$5:M$1000)))+(SUM(($C$1=(C_A10b!$B$5:$B$1000))*('By region'!$M871=(C_A10b!$C$5:$C$1000))*('By region'!$N871=(C_A10b!$D$5:$D$1000))*(C_A10b!M$5:M$1000)))+(SUM(($D$1=(C_A10b!$B$5:$B$1000))*('By region'!$M871=(C_A10b!$C$5:$C$1000))*('By region'!$N871=(C_A10b!$D$5:$D$1000))*(C_A10b!M$5:M$1000)))</f>
        <v>14.114421383906</v>
      </c>
      <c r="M871" s="21" t="s">
        <v>60</v>
      </c>
      <c r="N871" s="295" t="s">
        <v>40</v>
      </c>
      <c r="O871" s="17"/>
    </row>
    <row r="872" spans="1:15" x14ac:dyDescent="0.2">
      <c r="A872" s="400"/>
      <c r="B872" s="286" t="s">
        <v>63</v>
      </c>
      <c r="C872" s="219">
        <f t="array" ref="C872">(SUM(($B$1=(C_A10b!$B$5:$B$1000))*('By region'!$M872=(C_A10b!$C$5:$C$1000))*('By region'!$N872=(C_A10b!$D$5:$D$1000))*(C_A10b!E$5:E$1000)))+(SUM(($C$1=(C_A10b!$B$5:$B$1000))*('By region'!$M872=(C_A10b!$C$5:$C$1000))*('By region'!$N872=(C_A10b!$D$5:$D$1000))*(C_A10b!E$5:E$1000)))+(SUM(($D$1=(C_A10b!$B$5:$B$1000))*('By region'!$M872=(C_A10b!$C$5:$C$1000))*('By region'!$N872=(C_A10b!$D$5:$D$1000))*(C_A10b!E$5:E$1000)))</f>
        <v>165.284145792</v>
      </c>
      <c r="D872" s="219">
        <f t="array" ref="D872">(SUM(($B$1=(C_A10b!$B$5:$B$1000))*('By region'!$M872=(C_A10b!$C$5:$C$1000))*('By region'!$N872=(C_A10b!$D$5:$D$1000))*(C_A10b!F$5:F$1000)))+(SUM(($C$1=(C_A10b!$B$5:$B$1000))*('By region'!$M872=(C_A10b!$C$5:$C$1000))*('By region'!$N872=(C_A10b!$D$5:$D$1000))*(C_A10b!F$5:F$1000)))+(SUM(($D$1=(C_A10b!$B$5:$B$1000))*('By region'!$M872=(C_A10b!$C$5:$C$1000))*('By region'!$N872=(C_A10b!$D$5:$D$1000))*(C_A10b!F$5:F$1000)))</f>
        <v>204.33252523536001</v>
      </c>
      <c r="E872" s="219">
        <f t="array" ref="E872">(SUM(($B$1=(C_A10b!$B$5:$B$1000))*('By region'!$M872=(C_A10b!$C$5:$C$1000))*('By region'!$N872=(C_A10b!$D$5:$D$1000))*(C_A10b!G$5:G$1000)))+(SUM(($C$1=(C_A10b!$B$5:$B$1000))*('By region'!$M872=(C_A10b!$C$5:$C$1000))*('By region'!$N872=(C_A10b!$D$5:$D$1000))*(C_A10b!G$5:G$1000)))+(SUM(($D$1=(C_A10b!$B$5:$B$1000))*('By region'!$M872=(C_A10b!$C$5:$C$1000))*('By region'!$N872=(C_A10b!$D$5:$D$1000))*(C_A10b!G$5:G$1000)))</f>
        <v>218.58828280992</v>
      </c>
      <c r="F872" s="219">
        <f t="array" ref="F872">(SUM(($B$1=(C_A10b!$B$5:$B$1000))*('By region'!$M872=(C_A10b!$C$5:$C$1000))*('By region'!$N872=(C_A10b!$D$5:$D$1000))*(C_A10b!H$5:H$1000)))+(SUM(($C$1=(C_A10b!$B$5:$B$1000))*('By region'!$M872=(C_A10b!$C$5:$C$1000))*('By region'!$N872=(C_A10b!$D$5:$D$1000))*(C_A10b!H$5:H$1000)))+(SUM(($D$1=(C_A10b!$B$5:$B$1000))*('By region'!$M872=(C_A10b!$C$5:$C$1000))*('By region'!$N872=(C_A10b!$D$5:$D$1000))*(C_A10b!H$5:H$1000)))</f>
        <v>211.95366530228199</v>
      </c>
      <c r="G872" s="219">
        <f t="array" ref="G872">(SUM(($B$1=(C_A10b!$B$5:$B$1000))*('By region'!$M872=(C_A10b!$C$5:$C$1000))*('By region'!$N872=(C_A10b!$D$5:$D$1000))*(C_A10b!I$5:I$1000)))+(SUM(($C$1=(C_A10b!$B$5:$B$1000))*('By region'!$M872=(C_A10b!$C$5:$C$1000))*('By region'!$N872=(C_A10b!$D$5:$D$1000))*(C_A10b!I$5:I$1000)))+(SUM(($D$1=(C_A10b!$B$5:$B$1000))*('By region'!$M872=(C_A10b!$C$5:$C$1000))*('By region'!$N872=(C_A10b!$D$5:$D$1000))*(C_A10b!I$5:I$1000)))</f>
        <v>201.72404445471301</v>
      </c>
      <c r="H872" s="219">
        <f t="array" ref="H872">(SUM(($B$1=(C_A10b!$B$5:$B$1000))*('By region'!$M872=(C_A10b!$C$5:$C$1000))*('By region'!$N872=(C_A10b!$D$5:$D$1000))*(C_A10b!J$5:J$1000)))+(SUM(($C$1=(C_A10b!$B$5:$B$1000))*('By region'!$M872=(C_A10b!$C$5:$C$1000))*('By region'!$N872=(C_A10b!$D$5:$D$1000))*(C_A10b!J$5:J$1000)))+(SUM(($D$1=(C_A10b!$B$5:$B$1000))*('By region'!$M872=(C_A10b!$C$5:$C$1000))*('By region'!$N872=(C_A10b!$D$5:$D$1000))*(C_A10b!J$5:J$1000)))</f>
        <v>211.69591703388701</v>
      </c>
      <c r="I872" s="219">
        <f t="array" ref="I872">(SUM(($B$1=(C_A10b!$B$5:$B$1000))*('By region'!$M872=(C_A10b!$C$5:$C$1000))*('By region'!$N872=(C_A10b!$D$5:$D$1000))*(C_A10b!K$5:K$1000)))+(SUM(($C$1=(C_A10b!$B$5:$B$1000))*('By region'!$M872=(C_A10b!$C$5:$C$1000))*('By region'!$N872=(C_A10b!$D$5:$D$1000))*(C_A10b!K$5:K$1000)))+(SUM(($D$1=(C_A10b!$B$5:$B$1000))*('By region'!$M872=(C_A10b!$C$5:$C$1000))*('By region'!$N872=(C_A10b!$D$5:$D$1000))*(C_A10b!K$5:K$1000)))</f>
        <v>211.963089897076</v>
      </c>
      <c r="J872" s="219">
        <f t="array" ref="J872">(SUM(($B$1=(C_A10b!$B$5:$B$1000))*('By region'!$M872=(C_A10b!$C$5:$C$1000))*('By region'!$N872=(C_A10b!$D$5:$D$1000))*(C_A10b!L$5:L$1000)))+(SUM(($C$1=(C_A10b!$B$5:$B$1000))*('By region'!$M872=(C_A10b!$C$5:$C$1000))*('By region'!$N872=(C_A10b!$D$5:$D$1000))*(C_A10b!L$5:L$1000)))+(SUM(($D$1=(C_A10b!$B$5:$B$1000))*('By region'!$M872=(C_A10b!$C$5:$C$1000))*('By region'!$N872=(C_A10b!$D$5:$D$1000))*(C_A10b!L$5:L$1000)))</f>
        <v>217.71338795224699</v>
      </c>
      <c r="K872" s="219">
        <f t="array" ref="K872">(SUM(($B$1=(C_A10b!$B$5:$B$1000))*('By region'!$M872=(C_A10b!$C$5:$C$1000))*('By region'!$N872=(C_A10b!$D$5:$D$1000))*(C_A10b!M$5:M$1000)))+(SUM(($C$1=(C_A10b!$B$5:$B$1000))*('By region'!$M872=(C_A10b!$C$5:$C$1000))*('By region'!$N872=(C_A10b!$D$5:$D$1000))*(C_A10b!M$5:M$1000)))+(SUM(($D$1=(C_A10b!$B$5:$B$1000))*('By region'!$M872=(C_A10b!$C$5:$C$1000))*('By region'!$N872=(C_A10b!$D$5:$D$1000))*(C_A10b!M$5:M$1000)))</f>
        <v>210.980302685732</v>
      </c>
      <c r="M872" s="21" t="s">
        <v>60</v>
      </c>
      <c r="N872" s="295" t="s">
        <v>55</v>
      </c>
      <c r="O872" s="17"/>
    </row>
    <row r="873" spans="1:15" x14ac:dyDescent="0.2">
      <c r="A873" s="400"/>
      <c r="B873" s="74" t="s">
        <v>393</v>
      </c>
      <c r="C873" s="147">
        <f t="array" ref="C873">(SUM(($B$1=(C_A10b!$B$5:$B$1000))*('By region'!$M873=(C_A10b!$C$5:$C$1000))*('By region'!$N873=(C_A10b!$D$5:$D$1000))*(C_A10b!E$5:E$1000)))+(SUM(($C$1=(C_A10b!$B$5:$B$1000))*('By region'!$M873=(C_A10b!$C$5:$C$1000))*('By region'!$N873=(C_A10b!$D$5:$D$1000))*(C_A10b!E$5:E$1000)))+(SUM(($D$1=(C_A10b!$B$5:$B$1000))*('By region'!$M873=(C_A10b!$C$5:$C$1000))*('By region'!$N873=(C_A10b!$D$5:$D$1000))*(C_A10b!E$5:E$1000)))</f>
        <v>530.04603297599897</v>
      </c>
      <c r="D873" s="147">
        <f t="array" ref="D873">(SUM(($B$1=(C_A10b!$B$5:$B$1000))*('By region'!$M873=(C_A10b!$C$5:$C$1000))*('By region'!$N873=(C_A10b!$D$5:$D$1000))*(C_A10b!F$5:F$1000)))+(SUM(($C$1=(C_A10b!$B$5:$B$1000))*('By region'!$M873=(C_A10b!$C$5:$C$1000))*('By region'!$N873=(C_A10b!$D$5:$D$1000))*(C_A10b!F$5:F$1000)))+(SUM(($D$1=(C_A10b!$B$5:$B$1000))*('By region'!$M873=(C_A10b!$C$5:$C$1000))*('By region'!$N873=(C_A10b!$D$5:$D$1000))*(C_A10b!F$5:F$1000)))</f>
        <v>330.64875982283297</v>
      </c>
      <c r="E873" s="147">
        <f t="array" ref="E873">(SUM(($B$1=(C_A10b!$B$5:$B$1000))*('By region'!$M873=(C_A10b!$C$5:$C$1000))*('By region'!$N873=(C_A10b!$D$5:$D$1000))*(C_A10b!G$5:G$1000)))+(SUM(($C$1=(C_A10b!$B$5:$B$1000))*('By region'!$M873=(C_A10b!$C$5:$C$1000))*('By region'!$N873=(C_A10b!$D$5:$D$1000))*(C_A10b!G$5:G$1000)))+(SUM(($D$1=(C_A10b!$B$5:$B$1000))*('By region'!$M873=(C_A10b!$C$5:$C$1000))*('By region'!$N873=(C_A10b!$D$5:$D$1000))*(C_A10b!G$5:G$1000)))</f>
        <v>325.09234856695798</v>
      </c>
      <c r="F873" s="147">
        <f t="array" ref="F873">(SUM(($B$1=(C_A10b!$B$5:$B$1000))*('By region'!$M873=(C_A10b!$C$5:$C$1000))*('By region'!$N873=(C_A10b!$D$5:$D$1000))*(C_A10b!H$5:H$1000)))+(SUM(($C$1=(C_A10b!$B$5:$B$1000))*('By region'!$M873=(C_A10b!$C$5:$C$1000))*('By region'!$N873=(C_A10b!$D$5:$D$1000))*(C_A10b!H$5:H$1000)))+(SUM(($D$1=(C_A10b!$B$5:$B$1000))*('By region'!$M873=(C_A10b!$C$5:$C$1000))*('By region'!$N873=(C_A10b!$D$5:$D$1000))*(C_A10b!H$5:H$1000)))</f>
        <v>391.56358302887202</v>
      </c>
      <c r="G873" s="147">
        <f t="array" ref="G873">(SUM(($B$1=(C_A10b!$B$5:$B$1000))*('By region'!$M873=(C_A10b!$C$5:$C$1000))*('By region'!$N873=(C_A10b!$D$5:$D$1000))*(C_A10b!I$5:I$1000)))+(SUM(($C$1=(C_A10b!$B$5:$B$1000))*('By region'!$M873=(C_A10b!$C$5:$C$1000))*('By region'!$N873=(C_A10b!$D$5:$D$1000))*(C_A10b!I$5:I$1000)))+(SUM(($D$1=(C_A10b!$B$5:$B$1000))*('By region'!$M873=(C_A10b!$C$5:$C$1000))*('By region'!$N873=(C_A10b!$D$5:$D$1000))*(C_A10b!I$5:I$1000)))</f>
        <v>463.40566698267298</v>
      </c>
      <c r="H873" s="147">
        <f t="array" ref="H873">(SUM(($B$1=(C_A10b!$B$5:$B$1000))*('By region'!$M873=(C_A10b!$C$5:$C$1000))*('By region'!$N873=(C_A10b!$D$5:$D$1000))*(C_A10b!J$5:J$1000)))+(SUM(($C$1=(C_A10b!$B$5:$B$1000))*('By region'!$M873=(C_A10b!$C$5:$C$1000))*('By region'!$N873=(C_A10b!$D$5:$D$1000))*(C_A10b!J$5:J$1000)))+(SUM(($D$1=(C_A10b!$B$5:$B$1000))*('By region'!$M873=(C_A10b!$C$5:$C$1000))*('By region'!$N873=(C_A10b!$D$5:$D$1000))*(C_A10b!J$5:J$1000)))</f>
        <v>488.37912961495903</v>
      </c>
      <c r="I873" s="147">
        <f t="array" ref="I873">(SUM(($B$1=(C_A10b!$B$5:$B$1000))*('By region'!$M873=(C_A10b!$C$5:$C$1000))*('By region'!$N873=(C_A10b!$D$5:$D$1000))*(C_A10b!K$5:K$1000)))+(SUM(($C$1=(C_A10b!$B$5:$B$1000))*('By region'!$M873=(C_A10b!$C$5:$C$1000))*('By region'!$N873=(C_A10b!$D$5:$D$1000))*(C_A10b!K$5:K$1000)))+(SUM(($D$1=(C_A10b!$B$5:$B$1000))*('By region'!$M873=(C_A10b!$C$5:$C$1000))*('By region'!$N873=(C_A10b!$D$5:$D$1000))*(C_A10b!K$5:K$1000)))</f>
        <v>457.51553353221198</v>
      </c>
      <c r="J873" s="147">
        <f t="array" ref="J873">(SUM(($B$1=(C_A10b!$B$5:$B$1000))*('By region'!$M873=(C_A10b!$C$5:$C$1000))*('By region'!$N873=(C_A10b!$D$5:$D$1000))*(C_A10b!L$5:L$1000)))+(SUM(($C$1=(C_A10b!$B$5:$B$1000))*('By region'!$M873=(C_A10b!$C$5:$C$1000))*('By region'!$N873=(C_A10b!$D$5:$D$1000))*(C_A10b!L$5:L$1000)))+(SUM(($D$1=(C_A10b!$B$5:$B$1000))*('By region'!$M873=(C_A10b!$C$5:$C$1000))*('By region'!$N873=(C_A10b!$D$5:$D$1000))*(C_A10b!L$5:L$1000)))</f>
        <v>430.02943283942602</v>
      </c>
      <c r="K873" s="147">
        <f t="array" ref="K873">(SUM(($B$1=(C_A10b!$B$5:$B$1000))*('By region'!$M873=(C_A10b!$C$5:$C$1000))*('By region'!$N873=(C_A10b!$D$5:$D$1000))*(C_A10b!M$5:M$1000)))+(SUM(($C$1=(C_A10b!$B$5:$B$1000))*('By region'!$M873=(C_A10b!$C$5:$C$1000))*('By region'!$N873=(C_A10b!$D$5:$D$1000))*(C_A10b!M$5:M$1000)))+(SUM(($D$1=(C_A10b!$B$5:$B$1000))*('By region'!$M873=(C_A10b!$C$5:$C$1000))*('By region'!$N873=(C_A10b!$D$5:$D$1000))*(C_A10b!M$5:M$1000)))</f>
        <v>420.44266345735298</v>
      </c>
      <c r="M873" s="21" t="s">
        <v>60</v>
      </c>
      <c r="N873" s="295" t="s">
        <v>41</v>
      </c>
      <c r="O873" s="17"/>
    </row>
    <row r="874" spans="1:15" x14ac:dyDescent="0.2">
      <c r="A874" s="400"/>
      <c r="B874" s="286" t="s">
        <v>64</v>
      </c>
      <c r="C874" s="219">
        <f t="array" ref="C874">(SUM(($B$1=(C_A10b!$B$5:$B$1000))*('By region'!$M874=(C_A10b!$C$5:$C$1000))*('By region'!$N874=(C_A10b!$D$5:$D$1000))*(C_A10b!E$5:E$1000)))+(SUM(($C$1=(C_A10b!$B$5:$B$1000))*('By region'!$M874=(C_A10b!$C$5:$C$1000))*('By region'!$N874=(C_A10b!$D$5:$D$1000))*(C_A10b!E$5:E$1000)))+(SUM(($D$1=(C_A10b!$B$5:$B$1000))*('By region'!$M874=(C_A10b!$C$5:$C$1000))*('By region'!$N874=(C_A10b!$D$5:$D$1000))*(C_A10b!E$5:E$1000)))</f>
        <v>13.831345008</v>
      </c>
      <c r="D874" s="219">
        <f t="array" ref="D874">(SUM(($B$1=(C_A10b!$B$5:$B$1000))*('By region'!$M874=(C_A10b!$C$5:$C$1000))*('By region'!$N874=(C_A10b!$D$5:$D$1000))*(C_A10b!F$5:F$1000)))+(SUM(($C$1=(C_A10b!$B$5:$B$1000))*('By region'!$M874=(C_A10b!$C$5:$C$1000))*('By region'!$N874=(C_A10b!$D$5:$D$1000))*(C_A10b!F$5:F$1000)))+(SUM(($D$1=(C_A10b!$B$5:$B$1000))*('By region'!$M874=(C_A10b!$C$5:$C$1000))*('By region'!$N874=(C_A10b!$D$5:$D$1000))*(C_A10b!F$5:F$1000)))</f>
        <v>10.373508756</v>
      </c>
      <c r="E874" s="219">
        <f t="array" ref="E874">(SUM(($B$1=(C_A10b!$B$5:$B$1000))*('By region'!$M874=(C_A10b!$C$5:$C$1000))*('By region'!$N874=(C_A10b!$D$5:$D$1000))*(C_A10b!G$5:G$1000)))+(SUM(($C$1=(C_A10b!$B$5:$B$1000))*('By region'!$M874=(C_A10b!$C$5:$C$1000))*('By region'!$N874=(C_A10b!$D$5:$D$1000))*(C_A10b!G$5:G$1000)))+(SUM(($D$1=(C_A10b!$B$5:$B$1000))*('By region'!$M874=(C_A10b!$C$5:$C$1000))*('By region'!$N874=(C_A10b!$D$5:$D$1000))*(C_A10b!G$5:G$1000)))</f>
        <v>6.9156725039999998</v>
      </c>
      <c r="F874" s="219">
        <f t="array" ref="F874">(SUM(($B$1=(C_A10b!$B$5:$B$1000))*('By region'!$M874=(C_A10b!$C$5:$C$1000))*('By region'!$N874=(C_A10b!$D$5:$D$1000))*(C_A10b!H$5:H$1000)))+(SUM(($C$1=(C_A10b!$B$5:$B$1000))*('By region'!$M874=(C_A10b!$C$5:$C$1000))*('By region'!$N874=(C_A10b!$D$5:$D$1000))*(C_A10b!H$5:H$1000)))+(SUM(($D$1=(C_A10b!$B$5:$B$1000))*('By region'!$M874=(C_A10b!$C$5:$C$1000))*('By region'!$N874=(C_A10b!$D$5:$D$1000))*(C_A10b!H$5:H$1000)))</f>
        <v>3.4578362519999999</v>
      </c>
      <c r="G874" s="219">
        <f t="array" ref="G874">(SUM(($B$1=(C_A10b!$B$5:$B$1000))*('By region'!$M874=(C_A10b!$C$5:$C$1000))*('By region'!$N874=(C_A10b!$D$5:$D$1000))*(C_A10b!I$5:I$1000)))+(SUM(($C$1=(C_A10b!$B$5:$B$1000))*('By region'!$M874=(C_A10b!$C$5:$C$1000))*('By region'!$N874=(C_A10b!$D$5:$D$1000))*(C_A10b!I$5:I$1000)))+(SUM(($D$1=(C_A10b!$B$5:$B$1000))*('By region'!$M874=(C_A10b!$C$5:$C$1000))*('By region'!$N874=(C_A10b!$D$5:$D$1000))*(C_A10b!I$5:I$1000)))</f>
        <v>0</v>
      </c>
      <c r="H874" s="219">
        <f t="array" ref="H874">(SUM(($B$1=(C_A10b!$B$5:$B$1000))*('By region'!$M874=(C_A10b!$C$5:$C$1000))*('By region'!$N874=(C_A10b!$D$5:$D$1000))*(C_A10b!J$5:J$1000)))+(SUM(($C$1=(C_A10b!$B$5:$B$1000))*('By region'!$M874=(C_A10b!$C$5:$C$1000))*('By region'!$N874=(C_A10b!$D$5:$D$1000))*(C_A10b!J$5:J$1000)))+(SUM(($D$1=(C_A10b!$B$5:$B$1000))*('By region'!$M874=(C_A10b!$C$5:$C$1000))*('By region'!$N874=(C_A10b!$D$5:$D$1000))*(C_A10b!J$5:J$1000)))</f>
        <v>0</v>
      </c>
      <c r="I874" s="219">
        <f t="array" ref="I874">(SUM(($B$1=(C_A10b!$B$5:$B$1000))*('By region'!$M874=(C_A10b!$C$5:$C$1000))*('By region'!$N874=(C_A10b!$D$5:$D$1000))*(C_A10b!K$5:K$1000)))+(SUM(($C$1=(C_A10b!$B$5:$B$1000))*('By region'!$M874=(C_A10b!$C$5:$C$1000))*('By region'!$N874=(C_A10b!$D$5:$D$1000))*(C_A10b!K$5:K$1000)))+(SUM(($D$1=(C_A10b!$B$5:$B$1000))*('By region'!$M874=(C_A10b!$C$5:$C$1000))*('By region'!$N874=(C_A10b!$D$5:$D$1000))*(C_A10b!K$5:K$1000)))</f>
        <v>0</v>
      </c>
      <c r="J874" s="219">
        <f t="array" ref="J874">(SUM(($B$1=(C_A10b!$B$5:$B$1000))*('By region'!$M874=(C_A10b!$C$5:$C$1000))*('By region'!$N874=(C_A10b!$D$5:$D$1000))*(C_A10b!L$5:L$1000)))+(SUM(($C$1=(C_A10b!$B$5:$B$1000))*('By region'!$M874=(C_A10b!$C$5:$C$1000))*('By region'!$N874=(C_A10b!$D$5:$D$1000))*(C_A10b!L$5:L$1000)))+(SUM(($D$1=(C_A10b!$B$5:$B$1000))*('By region'!$M874=(C_A10b!$C$5:$C$1000))*('By region'!$N874=(C_A10b!$D$5:$D$1000))*(C_A10b!L$5:L$1000)))</f>
        <v>0</v>
      </c>
      <c r="K874" s="219">
        <f t="array" ref="K874">(SUM(($B$1=(C_A10b!$B$5:$B$1000))*('By region'!$M874=(C_A10b!$C$5:$C$1000))*('By region'!$N874=(C_A10b!$D$5:$D$1000))*(C_A10b!M$5:M$1000)))+(SUM(($C$1=(C_A10b!$B$5:$B$1000))*('By region'!$M874=(C_A10b!$C$5:$C$1000))*('By region'!$N874=(C_A10b!$D$5:$D$1000))*(C_A10b!M$5:M$1000)))+(SUM(($D$1=(C_A10b!$B$5:$B$1000))*('By region'!$M874=(C_A10b!$C$5:$C$1000))*('By region'!$N874=(C_A10b!$D$5:$D$1000))*(C_A10b!M$5:M$1000)))</f>
        <v>0</v>
      </c>
      <c r="M874" s="21" t="s">
        <v>60</v>
      </c>
      <c r="N874" s="295" t="s">
        <v>56</v>
      </c>
      <c r="O874" s="17"/>
    </row>
    <row r="875" spans="1:15" x14ac:dyDescent="0.2">
      <c r="A875" s="400"/>
      <c r="B875" s="286" t="s">
        <v>296</v>
      </c>
      <c r="C875" s="147">
        <f t="array" ref="C875">(SUM(($B$1=(C_A10b!$B$5:$B$1000))*('By region'!$M875=(C_A10b!$C$5:$C$1000))*('By region'!$N875=(C_A10b!$D$5:$D$1000))*(C_A10b!E$5:E$1000)))+(SUM(($C$1=(C_A10b!$B$5:$B$1000))*('By region'!$M875=(C_A10b!$C$5:$C$1000))*('By region'!$N875=(C_A10b!$D$5:$D$1000))*(C_A10b!E$5:E$1000)))+(SUM(($D$1=(C_A10b!$B$5:$B$1000))*('By region'!$M875=(C_A10b!$C$5:$C$1000))*('By region'!$N875=(C_A10b!$D$5:$D$1000))*(C_A10b!E$5:E$1000)))</f>
        <v>138.46183027199999</v>
      </c>
      <c r="D875" s="147">
        <f t="array" ref="D875">(SUM(($B$1=(C_A10b!$B$5:$B$1000))*('By region'!$M875=(C_A10b!$C$5:$C$1000))*('By region'!$N875=(C_A10b!$D$5:$D$1000))*(C_A10b!F$5:F$1000)))+(SUM(($C$1=(C_A10b!$B$5:$B$1000))*('By region'!$M875=(C_A10b!$C$5:$C$1000))*('By region'!$N875=(C_A10b!$D$5:$D$1000))*(C_A10b!F$5:F$1000)))+(SUM(($D$1=(C_A10b!$B$5:$B$1000))*('By region'!$M875=(C_A10b!$C$5:$C$1000))*('By region'!$N875=(C_A10b!$D$5:$D$1000))*(C_A10b!F$5:F$1000)))</f>
        <v>74.209919381519995</v>
      </c>
      <c r="E875" s="147">
        <f t="array" ref="E875">(SUM(($B$1=(C_A10b!$B$5:$B$1000))*('By region'!$M875=(C_A10b!$C$5:$C$1000))*('By region'!$N875=(C_A10b!$D$5:$D$1000))*(C_A10b!G$5:G$1000)))+(SUM(($C$1=(C_A10b!$B$5:$B$1000))*('By region'!$M875=(C_A10b!$C$5:$C$1000))*('By region'!$N875=(C_A10b!$D$5:$D$1000))*(C_A10b!G$5:G$1000)))+(SUM(($D$1=(C_A10b!$B$5:$B$1000))*('By region'!$M875=(C_A10b!$C$5:$C$1000))*('By region'!$N875=(C_A10b!$D$5:$D$1000))*(C_A10b!G$5:G$1000)))</f>
        <v>9.9580084910399993</v>
      </c>
      <c r="F875" s="147">
        <f t="array" ref="F875">(SUM(($B$1=(C_A10b!$B$5:$B$1000))*('By region'!$M875=(C_A10b!$C$5:$C$1000))*('By region'!$N875=(C_A10b!$D$5:$D$1000))*(C_A10b!H$5:H$1000)))+(SUM(($C$1=(C_A10b!$B$5:$B$1000))*('By region'!$M875=(C_A10b!$C$5:$C$1000))*('By region'!$N875=(C_A10b!$D$5:$D$1000))*(C_A10b!H$5:H$1000)))+(SUM(($D$1=(C_A10b!$B$5:$B$1000))*('By region'!$M875=(C_A10b!$C$5:$C$1000))*('By region'!$N875=(C_A10b!$D$5:$D$1000))*(C_A10b!H$5:H$1000)))</f>
        <v>0</v>
      </c>
      <c r="G875" s="147">
        <f t="array" ref="G875">(SUM(($B$1=(C_A10b!$B$5:$B$1000))*('By region'!$M875=(C_A10b!$C$5:$C$1000))*('By region'!$N875=(C_A10b!$D$5:$D$1000))*(C_A10b!I$5:I$1000)))+(SUM(($C$1=(C_A10b!$B$5:$B$1000))*('By region'!$M875=(C_A10b!$C$5:$C$1000))*('By region'!$N875=(C_A10b!$D$5:$D$1000))*(C_A10b!I$5:I$1000)))+(SUM(($D$1=(C_A10b!$B$5:$B$1000))*('By region'!$M875=(C_A10b!$C$5:$C$1000))*('By region'!$N875=(C_A10b!$D$5:$D$1000))*(C_A10b!I$5:I$1000)))</f>
        <v>0</v>
      </c>
      <c r="H875" s="147">
        <f t="array" ref="H875">(SUM(($B$1=(C_A10b!$B$5:$B$1000))*('By region'!$M875=(C_A10b!$C$5:$C$1000))*('By region'!$N875=(C_A10b!$D$5:$D$1000))*(C_A10b!J$5:J$1000)))+(SUM(($C$1=(C_A10b!$B$5:$B$1000))*('By region'!$M875=(C_A10b!$C$5:$C$1000))*('By region'!$N875=(C_A10b!$D$5:$D$1000))*(C_A10b!J$5:J$1000)))+(SUM(($D$1=(C_A10b!$B$5:$B$1000))*('By region'!$M875=(C_A10b!$C$5:$C$1000))*('By region'!$N875=(C_A10b!$D$5:$D$1000))*(C_A10b!J$5:J$1000)))</f>
        <v>0</v>
      </c>
      <c r="I875" s="147">
        <f t="array" ref="I875">(SUM(($B$1=(C_A10b!$B$5:$B$1000))*('By region'!$M875=(C_A10b!$C$5:$C$1000))*('By region'!$N875=(C_A10b!$D$5:$D$1000))*(C_A10b!K$5:K$1000)))+(SUM(($C$1=(C_A10b!$B$5:$B$1000))*('By region'!$M875=(C_A10b!$C$5:$C$1000))*('By region'!$N875=(C_A10b!$D$5:$D$1000))*(C_A10b!K$5:K$1000)))+(SUM(($D$1=(C_A10b!$B$5:$B$1000))*('By region'!$M875=(C_A10b!$C$5:$C$1000))*('By region'!$N875=(C_A10b!$D$5:$D$1000))*(C_A10b!K$5:K$1000)))</f>
        <v>4.1689482579429997</v>
      </c>
      <c r="J875" s="147">
        <f t="array" ref="J875">(SUM(($B$1=(C_A10b!$B$5:$B$1000))*('By region'!$M875=(C_A10b!$C$5:$C$1000))*('By region'!$N875=(C_A10b!$D$5:$D$1000))*(C_A10b!L$5:L$1000)))+(SUM(($C$1=(C_A10b!$B$5:$B$1000))*('By region'!$M875=(C_A10b!$C$5:$C$1000))*('By region'!$N875=(C_A10b!$D$5:$D$1000))*(C_A10b!L$5:L$1000)))+(SUM(($D$1=(C_A10b!$B$5:$B$1000))*('By region'!$M875=(C_A10b!$C$5:$C$1000))*('By region'!$N875=(C_A10b!$D$5:$D$1000))*(C_A10b!L$5:L$1000)))</f>
        <v>4.1689482579429997</v>
      </c>
      <c r="K875" s="147">
        <f t="array" ref="K875">(SUM(($B$1=(C_A10b!$B$5:$B$1000))*('By region'!$M875=(C_A10b!$C$5:$C$1000))*('By region'!$N875=(C_A10b!$D$5:$D$1000))*(C_A10b!M$5:M$1000)))+(SUM(($C$1=(C_A10b!$B$5:$B$1000))*('By region'!$M875=(C_A10b!$C$5:$C$1000))*('By region'!$N875=(C_A10b!$D$5:$D$1000))*(C_A10b!M$5:M$1000)))+(SUM(($D$1=(C_A10b!$B$5:$B$1000))*('By region'!$M875=(C_A10b!$C$5:$C$1000))*('By region'!$N875=(C_A10b!$D$5:$D$1000))*(C_A10b!M$5:M$1000)))</f>
        <v>4.1689482579429997</v>
      </c>
      <c r="M875" s="21" t="s">
        <v>60</v>
      </c>
      <c r="N875" s="295" t="s">
        <v>57</v>
      </c>
      <c r="O875" s="17"/>
    </row>
    <row r="876" spans="1:15" x14ac:dyDescent="0.2">
      <c r="A876" s="400"/>
      <c r="B876" s="74" t="s">
        <v>65</v>
      </c>
      <c r="C876" s="219">
        <f t="array" ref="C876">(SUM(($B$1=(C_A10b!$B$5:$B$1000))*('By region'!$M876=(C_A10b!$C$5:$C$1000))*('By region'!$N876=(C_A10b!$D$5:$D$1000))*(C_A10b!E$5:E$1000)))+(SUM(($C$1=(C_A10b!$B$5:$B$1000))*('By region'!$M876=(C_A10b!$C$5:$C$1000))*('By region'!$N876=(C_A10b!$D$5:$D$1000))*(C_A10b!E$5:E$1000)))+(SUM(($D$1=(C_A10b!$B$5:$B$1000))*('By region'!$M876=(C_A10b!$C$5:$C$1000))*('By region'!$N876=(C_A10b!$D$5:$D$1000))*(C_A10b!E$5:E$1000)))</f>
        <v>0</v>
      </c>
      <c r="D876" s="219">
        <f t="array" ref="D876">(SUM(($B$1=(C_A10b!$B$5:$B$1000))*('By region'!$M876=(C_A10b!$C$5:$C$1000))*('By region'!$N876=(C_A10b!$D$5:$D$1000))*(C_A10b!F$5:F$1000)))+(SUM(($C$1=(C_A10b!$B$5:$B$1000))*('By region'!$M876=(C_A10b!$C$5:$C$1000))*('By region'!$N876=(C_A10b!$D$5:$D$1000))*(C_A10b!F$5:F$1000)))+(SUM(($D$1=(C_A10b!$B$5:$B$1000))*('By region'!$M876=(C_A10b!$C$5:$C$1000))*('By region'!$N876=(C_A10b!$D$5:$D$1000))*(C_A10b!F$5:F$1000)))</f>
        <v>0</v>
      </c>
      <c r="E876" s="219">
        <f t="array" ref="E876">(SUM(($B$1=(C_A10b!$B$5:$B$1000))*('By region'!$M876=(C_A10b!$C$5:$C$1000))*('By region'!$N876=(C_A10b!$D$5:$D$1000))*(C_A10b!G$5:G$1000)))+(SUM(($C$1=(C_A10b!$B$5:$B$1000))*('By region'!$M876=(C_A10b!$C$5:$C$1000))*('By region'!$N876=(C_A10b!$D$5:$D$1000))*(C_A10b!G$5:G$1000)))+(SUM(($D$1=(C_A10b!$B$5:$B$1000))*('By region'!$M876=(C_A10b!$C$5:$C$1000))*('By region'!$N876=(C_A10b!$D$5:$D$1000))*(C_A10b!G$5:G$1000)))</f>
        <v>0</v>
      </c>
      <c r="F876" s="219">
        <f t="array" ref="F876">(SUM(($B$1=(C_A10b!$B$5:$B$1000))*('By region'!$M876=(C_A10b!$C$5:$C$1000))*('By region'!$N876=(C_A10b!$D$5:$D$1000))*(C_A10b!H$5:H$1000)))+(SUM(($C$1=(C_A10b!$B$5:$B$1000))*('By region'!$M876=(C_A10b!$C$5:$C$1000))*('By region'!$N876=(C_A10b!$D$5:$D$1000))*(C_A10b!H$5:H$1000)))+(SUM(($D$1=(C_A10b!$B$5:$B$1000))*('By region'!$M876=(C_A10b!$C$5:$C$1000))*('By region'!$N876=(C_A10b!$D$5:$D$1000))*(C_A10b!H$5:H$1000)))</f>
        <v>0</v>
      </c>
      <c r="G876" s="219">
        <f t="array" ref="G876">(SUM(($B$1=(C_A10b!$B$5:$B$1000))*('By region'!$M876=(C_A10b!$C$5:$C$1000))*('By region'!$N876=(C_A10b!$D$5:$D$1000))*(C_A10b!I$5:I$1000)))+(SUM(($C$1=(C_A10b!$B$5:$B$1000))*('By region'!$M876=(C_A10b!$C$5:$C$1000))*('By region'!$N876=(C_A10b!$D$5:$D$1000))*(C_A10b!I$5:I$1000)))+(SUM(($D$1=(C_A10b!$B$5:$B$1000))*('By region'!$M876=(C_A10b!$C$5:$C$1000))*('By region'!$N876=(C_A10b!$D$5:$D$1000))*(C_A10b!I$5:I$1000)))</f>
        <v>0</v>
      </c>
      <c r="H876" s="219">
        <f t="array" ref="H876">(SUM(($B$1=(C_A10b!$B$5:$B$1000))*('By region'!$M876=(C_A10b!$C$5:$C$1000))*('By region'!$N876=(C_A10b!$D$5:$D$1000))*(C_A10b!J$5:J$1000)))+(SUM(($C$1=(C_A10b!$B$5:$B$1000))*('By region'!$M876=(C_A10b!$C$5:$C$1000))*('By region'!$N876=(C_A10b!$D$5:$D$1000))*(C_A10b!J$5:J$1000)))+(SUM(($D$1=(C_A10b!$B$5:$B$1000))*('By region'!$M876=(C_A10b!$C$5:$C$1000))*('By region'!$N876=(C_A10b!$D$5:$D$1000))*(C_A10b!J$5:J$1000)))</f>
        <v>0</v>
      </c>
      <c r="I876" s="219">
        <f t="array" ref="I876">(SUM(($B$1=(C_A10b!$B$5:$B$1000))*('By region'!$M876=(C_A10b!$C$5:$C$1000))*('By region'!$N876=(C_A10b!$D$5:$D$1000))*(C_A10b!K$5:K$1000)))+(SUM(($C$1=(C_A10b!$B$5:$B$1000))*('By region'!$M876=(C_A10b!$C$5:$C$1000))*('By region'!$N876=(C_A10b!$D$5:$D$1000))*(C_A10b!K$5:K$1000)))+(SUM(($D$1=(C_A10b!$B$5:$B$1000))*('By region'!$M876=(C_A10b!$C$5:$C$1000))*('By region'!$N876=(C_A10b!$D$5:$D$1000))*(C_A10b!K$5:K$1000)))</f>
        <v>0</v>
      </c>
      <c r="J876" s="219">
        <f t="array" ref="J876">(SUM(($B$1=(C_A10b!$B$5:$B$1000))*('By region'!$M876=(C_A10b!$C$5:$C$1000))*('By region'!$N876=(C_A10b!$D$5:$D$1000))*(C_A10b!L$5:L$1000)))+(SUM(($C$1=(C_A10b!$B$5:$B$1000))*('By region'!$M876=(C_A10b!$C$5:$C$1000))*('By region'!$N876=(C_A10b!$D$5:$D$1000))*(C_A10b!L$5:L$1000)))+(SUM(($D$1=(C_A10b!$B$5:$B$1000))*('By region'!$M876=(C_A10b!$C$5:$C$1000))*('By region'!$N876=(C_A10b!$D$5:$D$1000))*(C_A10b!L$5:L$1000)))</f>
        <v>0</v>
      </c>
      <c r="K876" s="219">
        <f t="array" ref="K876">(SUM(($B$1=(C_A10b!$B$5:$B$1000))*('By region'!$M876=(C_A10b!$C$5:$C$1000))*('By region'!$N876=(C_A10b!$D$5:$D$1000))*(C_A10b!M$5:M$1000)))+(SUM(($C$1=(C_A10b!$B$5:$B$1000))*('By region'!$M876=(C_A10b!$C$5:$C$1000))*('By region'!$N876=(C_A10b!$D$5:$D$1000))*(C_A10b!M$5:M$1000)))+(SUM(($D$1=(C_A10b!$B$5:$B$1000))*('By region'!$M876=(C_A10b!$C$5:$C$1000))*('By region'!$N876=(C_A10b!$D$5:$D$1000))*(C_A10b!M$5:M$1000)))</f>
        <v>0</v>
      </c>
      <c r="M876" s="21" t="s">
        <v>60</v>
      </c>
      <c r="N876" s="295" t="s">
        <v>62</v>
      </c>
      <c r="O876" s="17"/>
    </row>
    <row r="877" spans="1:15" x14ac:dyDescent="0.2">
      <c r="A877" s="400"/>
      <c r="B877" s="74" t="s">
        <v>470</v>
      </c>
      <c r="C877" s="147">
        <f t="array" ref="C877">(SUM(($B$1=(C_A10b!$B$5:$B$1000))*('By region'!$M877=(C_A10b!$C$5:$C$1000))*('By region'!$N877=(C_A10b!$D$5:$D$1000))*(C_A10b!E$5:E$1000)))+(SUM(($C$1=(C_A10b!$B$5:$B$1000))*('By region'!$M877=(C_A10b!$C$5:$C$1000))*('By region'!$N877=(C_A10b!$D$5:$D$1000))*(C_A10b!E$5:E$1000)))+(SUM(($D$1=(C_A10b!$B$5:$B$1000))*('By region'!$M877=(C_A10b!$C$5:$C$1000))*('By region'!$N877=(C_A10b!$D$5:$D$1000))*(C_A10b!E$5:E$1000)))</f>
        <v>1.1527935119999999</v>
      </c>
      <c r="D877" s="147">
        <f t="array" ref="D877">(SUM(($B$1=(C_A10b!$B$5:$B$1000))*('By region'!$M877=(C_A10b!$C$5:$C$1000))*('By region'!$N877=(C_A10b!$D$5:$D$1000))*(C_A10b!F$5:F$1000)))+(SUM(($C$1=(C_A10b!$B$5:$B$1000))*('By region'!$M877=(C_A10b!$C$5:$C$1000))*('By region'!$N877=(C_A10b!$D$5:$D$1000))*(C_A10b!F$5:F$1000)))+(SUM(($D$1=(C_A10b!$B$5:$B$1000))*('By region'!$M877=(C_A10b!$C$5:$C$1000))*('By region'!$N877=(C_A10b!$D$5:$D$1000))*(C_A10b!F$5:F$1000)))</f>
        <v>0.76852900800000001</v>
      </c>
      <c r="E877" s="147">
        <f t="array" ref="E877">(SUM(($B$1=(C_A10b!$B$5:$B$1000))*('By region'!$M877=(C_A10b!$C$5:$C$1000))*('By region'!$N877=(C_A10b!$D$5:$D$1000))*(C_A10b!G$5:G$1000)))+(SUM(($C$1=(C_A10b!$B$5:$B$1000))*('By region'!$M877=(C_A10b!$C$5:$C$1000))*('By region'!$N877=(C_A10b!$D$5:$D$1000))*(C_A10b!G$5:G$1000)))+(SUM(($D$1=(C_A10b!$B$5:$B$1000))*('By region'!$M877=(C_A10b!$C$5:$C$1000))*('By region'!$N877=(C_A10b!$D$5:$D$1000))*(C_A10b!G$5:G$1000)))</f>
        <v>0.38426450400000001</v>
      </c>
      <c r="F877" s="147">
        <f t="array" ref="F877">(SUM(($B$1=(C_A10b!$B$5:$B$1000))*('By region'!$M877=(C_A10b!$C$5:$C$1000))*('By region'!$N877=(C_A10b!$D$5:$D$1000))*(C_A10b!H$5:H$1000)))+(SUM(($C$1=(C_A10b!$B$5:$B$1000))*('By region'!$M877=(C_A10b!$C$5:$C$1000))*('By region'!$N877=(C_A10b!$D$5:$D$1000))*(C_A10b!H$5:H$1000)))+(SUM(($D$1=(C_A10b!$B$5:$B$1000))*('By region'!$M877=(C_A10b!$C$5:$C$1000))*('By region'!$N877=(C_A10b!$D$5:$D$1000))*(C_A10b!H$5:H$1000)))</f>
        <v>0</v>
      </c>
      <c r="G877" s="147">
        <f t="array" ref="G877">(SUM(($B$1=(C_A10b!$B$5:$B$1000))*('By region'!$M877=(C_A10b!$C$5:$C$1000))*('By region'!$N877=(C_A10b!$D$5:$D$1000))*(C_A10b!I$5:I$1000)))+(SUM(($C$1=(C_A10b!$B$5:$B$1000))*('By region'!$M877=(C_A10b!$C$5:$C$1000))*('By region'!$N877=(C_A10b!$D$5:$D$1000))*(C_A10b!I$5:I$1000)))+(SUM(($D$1=(C_A10b!$B$5:$B$1000))*('By region'!$M877=(C_A10b!$C$5:$C$1000))*('By region'!$N877=(C_A10b!$D$5:$D$1000))*(C_A10b!I$5:I$1000)))</f>
        <v>0</v>
      </c>
      <c r="H877" s="147">
        <f t="array" ref="H877">(SUM(($B$1=(C_A10b!$B$5:$B$1000))*('By region'!$M877=(C_A10b!$C$5:$C$1000))*('By region'!$N877=(C_A10b!$D$5:$D$1000))*(C_A10b!J$5:J$1000)))+(SUM(($C$1=(C_A10b!$B$5:$B$1000))*('By region'!$M877=(C_A10b!$C$5:$C$1000))*('By region'!$N877=(C_A10b!$D$5:$D$1000))*(C_A10b!J$5:J$1000)))+(SUM(($D$1=(C_A10b!$B$5:$B$1000))*('By region'!$M877=(C_A10b!$C$5:$C$1000))*('By region'!$N877=(C_A10b!$D$5:$D$1000))*(C_A10b!J$5:J$1000)))</f>
        <v>0</v>
      </c>
      <c r="I877" s="147">
        <f t="array" ref="I877">(SUM(($B$1=(C_A10b!$B$5:$B$1000))*('By region'!$M877=(C_A10b!$C$5:$C$1000))*('By region'!$N877=(C_A10b!$D$5:$D$1000))*(C_A10b!K$5:K$1000)))+(SUM(($C$1=(C_A10b!$B$5:$B$1000))*('By region'!$M877=(C_A10b!$C$5:$C$1000))*('By region'!$N877=(C_A10b!$D$5:$D$1000))*(C_A10b!K$5:K$1000)))+(SUM(($D$1=(C_A10b!$B$5:$B$1000))*('By region'!$M877=(C_A10b!$C$5:$C$1000))*('By region'!$N877=(C_A10b!$D$5:$D$1000))*(C_A10b!K$5:K$1000)))</f>
        <v>0</v>
      </c>
      <c r="J877" s="147">
        <f t="array" ref="J877">(SUM(($B$1=(C_A10b!$B$5:$B$1000))*('By region'!$M877=(C_A10b!$C$5:$C$1000))*('By region'!$N877=(C_A10b!$D$5:$D$1000))*(C_A10b!L$5:L$1000)))+(SUM(($C$1=(C_A10b!$B$5:$B$1000))*('By region'!$M877=(C_A10b!$C$5:$C$1000))*('By region'!$N877=(C_A10b!$D$5:$D$1000))*(C_A10b!L$5:L$1000)))+(SUM(($D$1=(C_A10b!$B$5:$B$1000))*('By region'!$M877=(C_A10b!$C$5:$C$1000))*('By region'!$N877=(C_A10b!$D$5:$D$1000))*(C_A10b!L$5:L$1000)))</f>
        <v>0</v>
      </c>
      <c r="K877" s="147">
        <f t="array" ref="K877">(SUM(($B$1=(C_A10b!$B$5:$B$1000))*('By region'!$M877=(C_A10b!$C$5:$C$1000))*('By region'!$N877=(C_A10b!$D$5:$D$1000))*(C_A10b!M$5:M$1000)))+(SUM(($C$1=(C_A10b!$B$5:$B$1000))*('By region'!$M877=(C_A10b!$C$5:$C$1000))*('By region'!$N877=(C_A10b!$D$5:$D$1000))*(C_A10b!M$5:M$1000)))+(SUM(($D$1=(C_A10b!$B$5:$B$1000))*('By region'!$M877=(C_A10b!$C$5:$C$1000))*('By region'!$N877=(C_A10b!$D$5:$D$1000))*(C_A10b!M$5:M$1000)))</f>
        <v>0</v>
      </c>
      <c r="M877" s="21" t="s">
        <v>60</v>
      </c>
      <c r="N877" s="295" t="s">
        <v>42</v>
      </c>
      <c r="O877" s="17"/>
    </row>
    <row r="878" spans="1:15" x14ac:dyDescent="0.2">
      <c r="A878" s="400"/>
      <c r="B878" s="219" t="s">
        <v>10</v>
      </c>
      <c r="C878" s="219">
        <f t="shared" ref="C878:K878" si="94">SUM(C870:C877)</f>
        <v>877.97053648799897</v>
      </c>
      <c r="D878" s="219">
        <f t="shared" si="94"/>
        <v>737.56177008527584</v>
      </c>
      <c r="E878" s="219">
        <f t="shared" si="94"/>
        <v>1097.8902458336477</v>
      </c>
      <c r="F878" s="219">
        <f t="shared" si="94"/>
        <v>1049.303879276385</v>
      </c>
      <c r="G878" s="219">
        <f t="shared" si="94"/>
        <v>1057.934931669334</v>
      </c>
      <c r="H878" s="219">
        <f t="shared" si="94"/>
        <v>899.60208947403498</v>
      </c>
      <c r="I878" s="219">
        <f t="shared" si="94"/>
        <v>866.09363474367206</v>
      </c>
      <c r="J878" s="219">
        <f t="shared" si="94"/>
        <v>856.64190690090811</v>
      </c>
      <c r="K878" s="219">
        <f t="shared" si="94"/>
        <v>800.50079616853202</v>
      </c>
      <c r="O878" s="17"/>
    </row>
    <row r="881" spans="1:15" x14ac:dyDescent="0.2">
      <c r="A881" s="2" t="s">
        <v>473</v>
      </c>
      <c r="B881" s="14" t="s">
        <v>343</v>
      </c>
      <c r="O881" s="17"/>
    </row>
    <row r="882" spans="1:15" x14ac:dyDescent="0.2">
      <c r="B882" s="187"/>
      <c r="C882" s="263">
        <v>2010</v>
      </c>
      <c r="D882" s="263">
        <v>2015</v>
      </c>
      <c r="E882" s="263">
        <v>2020</v>
      </c>
      <c r="F882" s="263">
        <v>2025</v>
      </c>
      <c r="G882" s="263">
        <v>2030</v>
      </c>
      <c r="H882" s="263">
        <v>2035</v>
      </c>
      <c r="I882" s="263">
        <v>2040</v>
      </c>
      <c r="J882" s="263">
        <v>2045</v>
      </c>
      <c r="K882" s="263">
        <v>2050</v>
      </c>
      <c r="O882" s="17"/>
    </row>
    <row r="883" spans="1:15" x14ac:dyDescent="0.2">
      <c r="B883" s="219" t="s">
        <v>341</v>
      </c>
      <c r="C883" s="219">
        <f t="array" ref="C883">(SUM(($B$1=(C_A01b!$B$5:$B$981))*('By region'!$M883=(C_A01b!$C$5:$C$981))*('By region'!$N883=(C_A01b!$D$5:$D$981))*(C_A01b!E$5:E$981)))+(SUM(($C$1=(C_A01b!$B$5:$B$981))*('By region'!$M883=(C_A01b!$C$5:$C$981))*('By region'!$N883=(C_A01b!$D$5:$D$981))*(C_A01b!E$5:E$981)))+(SUM(($D$1=(C_A01b!$B$5:$B$981))*('By region'!$M883=(C_A01b!$C$5:$C$981))*('By region'!$N883=(C_A01b!$D$5:$D$981))*(C_A01b!E$5:E$981)))</f>
        <v>0</v>
      </c>
      <c r="D883" s="219">
        <f t="array" ref="D883">(SUM(($B$1=(C_A01b!$B$5:$B$981))*('By region'!$M883=(C_A01b!$C$5:$C$981))*('By region'!$N883=(C_A01b!$D$5:$D$981))*(C_A01b!F$5:F$981)))+(SUM(($C$1=(C_A01b!$B$5:$B$981))*('By region'!$M883=(C_A01b!$C$5:$C$981))*('By region'!$N883=(C_A01b!$D$5:$D$981))*(C_A01b!F$5:F$981)))+(SUM(($D$1=(C_A01b!$B$5:$B$981))*('By region'!$M883=(C_A01b!$C$5:$C$981))*('By region'!$N883=(C_A01b!$D$5:$D$981))*(C_A01b!F$5:F$981)))</f>
        <v>4.5674999999999999</v>
      </c>
      <c r="E883" s="219">
        <f t="array" ref="E883">(SUM(($B$1=(C_A01b!$B$5:$B$981))*('By region'!$M883=(C_A01b!$C$5:$C$981))*('By region'!$N883=(C_A01b!$D$5:$D$981))*(C_A01b!G$5:G$981)))+(SUM(($C$1=(C_A01b!$B$5:$B$981))*('By region'!$M883=(C_A01b!$C$5:$C$981))*('By region'!$N883=(C_A01b!$D$5:$D$981))*(C_A01b!G$5:G$981)))+(SUM(($D$1=(C_A01b!$B$5:$B$981))*('By region'!$M883=(C_A01b!$C$5:$C$981))*('By region'!$N883=(C_A01b!$D$5:$D$981))*(C_A01b!G$5:G$981)))</f>
        <v>3.915</v>
      </c>
      <c r="F883" s="219">
        <f t="array" ref="F883">(SUM(($B$1=(C_A01b!$B$5:$B$981))*('By region'!$M883=(C_A01b!$C$5:$C$981))*('By region'!$N883=(C_A01b!$D$5:$D$981))*(C_A01b!H$5:H$981)))+(SUM(($C$1=(C_A01b!$B$5:$B$981))*('By region'!$M883=(C_A01b!$C$5:$C$981))*('By region'!$N883=(C_A01b!$D$5:$D$981))*(C_A01b!H$5:H$981)))+(SUM(($D$1=(C_A01b!$B$5:$B$981))*('By region'!$M883=(C_A01b!$C$5:$C$981))*('By region'!$N883=(C_A01b!$D$5:$D$981))*(C_A01b!H$5:H$981)))</f>
        <v>3.2625000000000002</v>
      </c>
      <c r="G883" s="219">
        <f t="array" ref="G883">(SUM(($B$1=(C_A01b!$B$5:$B$981))*('By region'!$M883=(C_A01b!$C$5:$C$981))*('By region'!$N883=(C_A01b!$D$5:$D$981))*(C_A01b!I$5:I$981)))+(SUM(($C$1=(C_A01b!$B$5:$B$981))*('By region'!$M883=(C_A01b!$C$5:$C$981))*('By region'!$N883=(C_A01b!$D$5:$D$981))*(C_A01b!I$5:I$981)))+(SUM(($D$1=(C_A01b!$B$5:$B$981))*('By region'!$M883=(C_A01b!$C$5:$C$981))*('By region'!$N883=(C_A01b!$D$5:$D$981))*(C_A01b!I$5:I$981)))</f>
        <v>2.61</v>
      </c>
      <c r="H883" s="219">
        <f t="array" ref="H883">(SUM(($B$1=(C_A01b!$B$5:$B$981))*('By region'!$M883=(C_A01b!$C$5:$C$981))*('By region'!$N883=(C_A01b!$D$5:$D$981))*(C_A01b!J$5:J$981)))+(SUM(($C$1=(C_A01b!$B$5:$B$981))*('By region'!$M883=(C_A01b!$C$5:$C$981))*('By region'!$N883=(C_A01b!$D$5:$D$981))*(C_A01b!J$5:J$981)))+(SUM(($D$1=(C_A01b!$B$5:$B$981))*('By region'!$M883=(C_A01b!$C$5:$C$981))*('By region'!$N883=(C_A01b!$D$5:$D$981))*(C_A01b!J$5:J$981)))</f>
        <v>1.9575</v>
      </c>
      <c r="I883" s="219">
        <f t="array" ref="I883">(SUM(($B$1=(C_A01b!$B$5:$B$981))*('By region'!$M883=(C_A01b!$C$5:$C$981))*('By region'!$N883=(C_A01b!$D$5:$D$981))*(C_A01b!K$5:K$981)))+(SUM(($C$1=(C_A01b!$B$5:$B$981))*('By region'!$M883=(C_A01b!$C$5:$C$981))*('By region'!$N883=(C_A01b!$D$5:$D$981))*(C_A01b!K$5:K$981)))+(SUM(($D$1=(C_A01b!$B$5:$B$981))*('By region'!$M883=(C_A01b!$C$5:$C$981))*('By region'!$N883=(C_A01b!$D$5:$D$981))*(C_A01b!K$5:K$981)))</f>
        <v>1.3049999999999999</v>
      </c>
      <c r="J883" s="219">
        <f t="array" ref="J883">(SUM(($B$1=(C_A01b!$B$5:$B$981))*('By region'!$M883=(C_A01b!$C$5:$C$981))*('By region'!$N883=(C_A01b!$D$5:$D$981))*(C_A01b!L$5:L$981)))+(SUM(($C$1=(C_A01b!$B$5:$B$981))*('By region'!$M883=(C_A01b!$C$5:$C$981))*('By region'!$N883=(C_A01b!$D$5:$D$981))*(C_A01b!L$5:L$981)))+(SUM(($D$1=(C_A01b!$B$5:$B$981))*('By region'!$M883=(C_A01b!$C$5:$C$981))*('By region'!$N883=(C_A01b!$D$5:$D$981))*(C_A01b!L$5:L$981)))</f>
        <v>0.65249999999999997</v>
      </c>
      <c r="K883" s="219">
        <f t="array" ref="K883">(SUM(($B$1=(C_A01b!$B$5:$B$981))*('By region'!$M883=(C_A01b!$C$5:$C$981))*('By region'!$N883=(C_A01b!$D$5:$D$981))*(C_A01b!M$5:M$981)))+(SUM(($C$1=(C_A01b!$B$5:$B$981))*('By region'!$M883=(C_A01b!$C$5:$C$981))*('By region'!$N883=(C_A01b!$D$5:$D$981))*(C_A01b!M$5:M$981)))+(SUM(($D$1=(C_A01b!$B$5:$B$981))*('By region'!$M883=(C_A01b!$C$5:$C$981))*('By region'!$N883=(C_A01b!$D$5:$D$981))*(C_A01b!M$5:M$981)))</f>
        <v>0</v>
      </c>
      <c r="M883" s="295" t="s">
        <v>331</v>
      </c>
      <c r="N883" s="295" t="s">
        <v>332</v>
      </c>
      <c r="O883" s="17"/>
    </row>
    <row r="884" spans="1:15" x14ac:dyDescent="0.2">
      <c r="B884" s="165" t="s">
        <v>342</v>
      </c>
      <c r="C884" s="219">
        <f t="array" ref="C884">((SUM(($B$1=(C_A01b!$B$5:$B$981))*('By region'!$M884=(C_A01b!$C$5:$C$981))*('By region'!$N884=(C_A01b!$D$5:$D$981))*(C_A01b!E$5:E$981)))+(SUM(($C$1=(C_A01b!$B$5:$B$981))*('By region'!$M884=(C_A01b!$C$5:$C$981))*('By region'!$N884=(C_A01b!$D$5:$D$981))*(C_A01b!E$5:E$981)))+(SUM(($D$1=(C_A01b!$B$5:$B$981))*('By region'!$M884=(C_A01b!$C$5:$C$981))*('By region'!$N884=(C_A01b!$D$5:$D$981))*(C_A01b!E$5:E$981))))/1000</f>
        <v>0</v>
      </c>
      <c r="D884" s="219">
        <f t="array" ref="D884">((SUM(($B$1=(C_A01b!$B$5:$B$981))*('By region'!$M884=(C_A01b!$C$5:$C$981))*('By region'!$N884=(C_A01b!$D$5:$D$981))*(C_A01b!F$5:F$981)))+(SUM(($C$1=(C_A01b!$B$5:$B$981))*('By region'!$M884=(C_A01b!$C$5:$C$981))*('By region'!$N884=(C_A01b!$D$5:$D$981))*(C_A01b!F$5:F$981)))+(SUM(($D$1=(C_A01b!$B$5:$B$981))*('By region'!$M884=(C_A01b!$C$5:$C$981))*('By region'!$N884=(C_A01b!$D$5:$D$981))*(C_A01b!F$5:F$981))))/1000</f>
        <v>0</v>
      </c>
      <c r="E884" s="219">
        <f t="array" ref="E884">((SUM(($B$1=(C_A01b!$B$5:$B$981))*('By region'!$M884=(C_A01b!$C$5:$C$981))*('By region'!$N884=(C_A01b!$D$5:$D$981))*(C_A01b!G$5:G$981)))+(SUM(($C$1=(C_A01b!$B$5:$B$981))*('By region'!$M884=(C_A01b!$C$5:$C$981))*('By region'!$N884=(C_A01b!$D$5:$D$981))*(C_A01b!G$5:G$981)))+(SUM(($D$1=(C_A01b!$B$5:$B$981))*('By region'!$M884=(C_A01b!$C$5:$C$981))*('By region'!$N884=(C_A01b!$D$5:$D$981))*(C_A01b!G$5:G$981))))/1000</f>
        <v>0</v>
      </c>
      <c r="F884" s="219">
        <f t="array" ref="F884">((SUM(($B$1=(C_A01b!$B$5:$B$981))*('By region'!$M884=(C_A01b!$C$5:$C$981))*('By region'!$N884=(C_A01b!$D$5:$D$981))*(C_A01b!H$5:H$981)))+(SUM(($C$1=(C_A01b!$B$5:$B$981))*('By region'!$M884=(C_A01b!$C$5:$C$981))*('By region'!$N884=(C_A01b!$D$5:$D$981))*(C_A01b!H$5:H$981)))+(SUM(($D$1=(C_A01b!$B$5:$B$981))*('By region'!$M884=(C_A01b!$C$5:$C$981))*('By region'!$N884=(C_A01b!$D$5:$D$981))*(C_A01b!H$5:H$981))))/1000</f>
        <v>0</v>
      </c>
      <c r="G884" s="219">
        <f t="array" ref="G884">((SUM(($B$1=(C_A01b!$B$5:$B$981))*('By region'!$M884=(C_A01b!$C$5:$C$981))*('By region'!$N884=(C_A01b!$D$5:$D$981))*(C_A01b!I$5:I$981)))+(SUM(($C$1=(C_A01b!$B$5:$B$981))*('By region'!$M884=(C_A01b!$C$5:$C$981))*('By region'!$N884=(C_A01b!$D$5:$D$981))*(C_A01b!I$5:I$981)))+(SUM(($D$1=(C_A01b!$B$5:$B$981))*('By region'!$M884=(C_A01b!$C$5:$C$981))*('By region'!$N884=(C_A01b!$D$5:$D$981))*(C_A01b!I$5:I$981))))/1000</f>
        <v>0</v>
      </c>
      <c r="H884" s="219">
        <f t="array" ref="H884">((SUM(($B$1=(C_A01b!$B$5:$B$981))*('By region'!$M884=(C_A01b!$C$5:$C$981))*('By region'!$N884=(C_A01b!$D$5:$D$981))*(C_A01b!J$5:J$981)))+(SUM(($C$1=(C_A01b!$B$5:$B$981))*('By region'!$M884=(C_A01b!$C$5:$C$981))*('By region'!$N884=(C_A01b!$D$5:$D$981))*(C_A01b!J$5:J$981)))+(SUM(($D$1=(C_A01b!$B$5:$B$981))*('By region'!$M884=(C_A01b!$C$5:$C$981))*('By region'!$N884=(C_A01b!$D$5:$D$981))*(C_A01b!J$5:J$981))))/1000</f>
        <v>0</v>
      </c>
      <c r="I884" s="219">
        <f t="array" ref="I884">((SUM(($B$1=(C_A01b!$B$5:$B$981))*('By region'!$M884=(C_A01b!$C$5:$C$981))*('By region'!$N884=(C_A01b!$D$5:$D$981))*(C_A01b!K$5:K$981)))+(SUM(($C$1=(C_A01b!$B$5:$B$981))*('By region'!$M884=(C_A01b!$C$5:$C$981))*('By region'!$N884=(C_A01b!$D$5:$D$981))*(C_A01b!K$5:K$981)))+(SUM(($D$1=(C_A01b!$B$5:$B$981))*('By region'!$M884=(C_A01b!$C$5:$C$981))*('By region'!$N884=(C_A01b!$D$5:$D$981))*(C_A01b!K$5:K$981))))/1000</f>
        <v>0</v>
      </c>
      <c r="J884" s="219">
        <f t="array" ref="J884">((SUM(($B$1=(C_A01b!$B$5:$B$981))*('By region'!$M884=(C_A01b!$C$5:$C$981))*('By region'!$N884=(C_A01b!$D$5:$D$981))*(C_A01b!L$5:L$981)))+(SUM(($C$1=(C_A01b!$B$5:$B$981))*('By region'!$M884=(C_A01b!$C$5:$C$981))*('By region'!$N884=(C_A01b!$D$5:$D$981))*(C_A01b!L$5:L$981)))+(SUM(($D$1=(C_A01b!$B$5:$B$981))*('By region'!$M884=(C_A01b!$C$5:$C$981))*('By region'!$N884=(C_A01b!$D$5:$D$981))*(C_A01b!L$5:L$981))))/1000</f>
        <v>0</v>
      </c>
      <c r="K884" s="219">
        <f t="array" ref="K884">((SUM(($B$1=(C_A01b!$B$5:$B$981))*('By region'!$M884=(C_A01b!$C$5:$C$981))*('By region'!$N884=(C_A01b!$D$5:$D$981))*(C_A01b!M$5:M$981)))+(SUM(($C$1=(C_A01b!$B$5:$B$981))*('By region'!$M884=(C_A01b!$C$5:$C$981))*('By region'!$N884=(C_A01b!$D$5:$D$981))*(C_A01b!M$5:M$981)))+(SUM(($D$1=(C_A01b!$B$5:$B$981))*('By region'!$M884=(C_A01b!$C$5:$C$981))*('By region'!$N884=(C_A01b!$D$5:$D$981))*(C_A01b!M$5:M$981))))/1000</f>
        <v>0</v>
      </c>
      <c r="M884" s="295" t="s">
        <v>331</v>
      </c>
      <c r="N884" s="295" t="s">
        <v>144</v>
      </c>
      <c r="O884" s="17"/>
    </row>
    <row r="885" spans="1:15" x14ac:dyDescent="0.2">
      <c r="B885" s="219" t="s">
        <v>373</v>
      </c>
      <c r="C885" s="219">
        <f t="array" ref="C885">(SUM(($B$1=(C_A01b!$B$5:$B$981))*('By region'!$M885=(C_A01b!$C$5:$C$981))*('By region'!$N885=(C_A01b!$D$5:$D$981))*(C_A01b!E$5:E$981)))+(SUM(($C$1=(C_A01b!$B$5:$B$981))*('By region'!$M885=(C_A01b!$C$5:$C$981))*('By region'!$N885=(C_A01b!$D$5:$D$981))*(C_A01b!E$5:E$981)))+(SUM(($D$1=(C_A01b!$B$5:$B$981))*('By region'!$M885=(C_A01b!$C$5:$C$981))*('By region'!$N885=(C_A01b!$D$5:$D$981))*(C_A01b!E$5:E$981)))</f>
        <v>9.9549417996000003</v>
      </c>
      <c r="D885" s="219">
        <f t="array" ref="D885">(SUM(($B$1=(C_A01b!$B$5:$B$981))*('By region'!$M885=(C_A01b!$C$5:$C$981))*('By region'!$N885=(C_A01b!$D$5:$D$981))*(C_A01b!F$5:F$981)))+(SUM(($C$1=(C_A01b!$B$5:$B$981))*('By region'!$M885=(C_A01b!$C$5:$C$981))*('By region'!$N885=(C_A01b!$D$5:$D$981))*(C_A01b!F$5:F$981)))+(SUM(($D$1=(C_A01b!$B$5:$B$981))*('By region'!$M885=(C_A01b!$C$5:$C$981))*('By region'!$N885=(C_A01b!$D$5:$D$981))*(C_A01b!F$5:F$981)))</f>
        <v>0</v>
      </c>
      <c r="E885" s="219">
        <f t="array" ref="E885">(SUM(($B$1=(C_A01b!$B$5:$B$981))*('By region'!$M885=(C_A01b!$C$5:$C$981))*('By region'!$N885=(C_A01b!$D$5:$D$981))*(C_A01b!G$5:G$981)))+(SUM(($C$1=(C_A01b!$B$5:$B$981))*('By region'!$M885=(C_A01b!$C$5:$C$981))*('By region'!$N885=(C_A01b!$D$5:$D$981))*(C_A01b!G$5:G$981)))+(SUM(($D$1=(C_A01b!$B$5:$B$981))*('By region'!$M885=(C_A01b!$C$5:$C$981))*('By region'!$N885=(C_A01b!$D$5:$D$981))*(C_A01b!G$5:G$981)))</f>
        <v>12.686844790048999</v>
      </c>
      <c r="F885" s="219">
        <f t="array" ref="F885">(SUM(($B$1=(C_A01b!$B$5:$B$981))*('By region'!$M885=(C_A01b!$C$5:$C$981))*('By region'!$N885=(C_A01b!$D$5:$D$981))*(C_A01b!H$5:H$981)))+(SUM(($C$1=(C_A01b!$B$5:$B$981))*('By region'!$M885=(C_A01b!$C$5:$C$981))*('By region'!$N885=(C_A01b!$D$5:$D$981))*(C_A01b!H$5:H$981)))+(SUM(($D$1=(C_A01b!$B$5:$B$981))*('By region'!$M885=(C_A01b!$C$5:$C$981))*('By region'!$N885=(C_A01b!$D$5:$D$981))*(C_A01b!H$5:H$981)))</f>
        <v>4.8758765524919996</v>
      </c>
      <c r="G885" s="219">
        <f t="array" ref="G885">(SUM(($B$1=(C_A01b!$B$5:$B$981))*('By region'!$M885=(C_A01b!$C$5:$C$981))*('By region'!$N885=(C_A01b!$D$5:$D$981))*(C_A01b!I$5:I$981)))+(SUM(($C$1=(C_A01b!$B$5:$B$981))*('By region'!$M885=(C_A01b!$C$5:$C$981))*('By region'!$N885=(C_A01b!$D$5:$D$981))*(C_A01b!I$5:I$981)))+(SUM(($D$1=(C_A01b!$B$5:$B$981))*('By region'!$M885=(C_A01b!$C$5:$C$981))*('By region'!$N885=(C_A01b!$D$5:$D$981))*(C_A01b!I$5:I$981)))</f>
        <v>10.523908012585</v>
      </c>
      <c r="H885" s="219">
        <f t="array" ref="H885">(SUM(($B$1=(C_A01b!$B$5:$B$981))*('By region'!$M885=(C_A01b!$C$5:$C$981))*('By region'!$N885=(C_A01b!$D$5:$D$981))*(C_A01b!J$5:J$981)))+(SUM(($C$1=(C_A01b!$B$5:$B$981))*('By region'!$M885=(C_A01b!$C$5:$C$981))*('By region'!$N885=(C_A01b!$D$5:$D$981))*(C_A01b!J$5:J$981)))+(SUM(($D$1=(C_A01b!$B$5:$B$981))*('By region'!$M885=(C_A01b!$C$5:$C$981))*('By region'!$N885=(C_A01b!$D$5:$D$981))*(C_A01b!J$5:J$981)))</f>
        <v>10.523908012585</v>
      </c>
      <c r="I885" s="219">
        <f t="array" ref="I885">(SUM(($B$1=(C_A01b!$B$5:$B$981))*('By region'!$M885=(C_A01b!$C$5:$C$981))*('By region'!$N885=(C_A01b!$D$5:$D$981))*(C_A01b!K$5:K$981)))+(SUM(($C$1=(C_A01b!$B$5:$B$981))*('By region'!$M885=(C_A01b!$C$5:$C$981))*('By region'!$N885=(C_A01b!$D$5:$D$981))*(C_A01b!K$5:K$981)))+(SUM(($D$1=(C_A01b!$B$5:$B$981))*('By region'!$M885=(C_A01b!$C$5:$C$981))*('By region'!$N885=(C_A01b!$D$5:$D$981))*(C_A01b!K$5:K$981)))</f>
        <v>9.4992815879039991</v>
      </c>
      <c r="J885" s="219">
        <f t="array" ref="J885">(SUM(($B$1=(C_A01b!$B$5:$B$981))*('By region'!$M885=(C_A01b!$C$5:$C$981))*('By region'!$N885=(C_A01b!$D$5:$D$981))*(C_A01b!L$5:L$981)))+(SUM(($C$1=(C_A01b!$B$5:$B$981))*('By region'!$M885=(C_A01b!$C$5:$C$981))*('By region'!$N885=(C_A01b!$D$5:$D$981))*(C_A01b!L$5:L$981)))+(SUM(($D$1=(C_A01b!$B$5:$B$981))*('By region'!$M885=(C_A01b!$C$5:$C$981))*('By region'!$N885=(C_A01b!$D$5:$D$981))*(C_A01b!L$5:L$981)))</f>
        <v>7.7376928397320004</v>
      </c>
      <c r="K885" s="219">
        <f t="array" ref="K885">(SUM(($B$1=(C_A01b!$B$5:$B$981))*('By region'!$M885=(C_A01b!$C$5:$C$981))*('By region'!$N885=(C_A01b!$D$5:$D$981))*(C_A01b!M$5:M$981)))+(SUM(($C$1=(C_A01b!$B$5:$B$981))*('By region'!$M885=(C_A01b!$C$5:$C$981))*('By region'!$N885=(C_A01b!$D$5:$D$981))*(C_A01b!M$5:M$981)))+(SUM(($D$1=(C_A01b!$B$5:$B$981))*('By region'!$M885=(C_A01b!$C$5:$C$981))*('By region'!$N885=(C_A01b!$D$5:$D$981))*(C_A01b!M$5:M$981)))</f>
        <v>5.6480314600919996</v>
      </c>
      <c r="M885" s="295" t="s">
        <v>333</v>
      </c>
      <c r="N885" s="295" t="s">
        <v>332</v>
      </c>
      <c r="O885" s="17"/>
    </row>
    <row r="886" spans="1:15" x14ac:dyDescent="0.2">
      <c r="B886" s="165" t="s">
        <v>374</v>
      </c>
      <c r="C886" s="219">
        <f t="array" ref="C886">(SUM(($B$1=(C_A01b!$B$5:$B$981))*('By region'!$M886=(C_A01b!$C$5:$C$981))*('By region'!$N886=(C_A01b!$D$5:$D$981))*(C_A01b!E$5:E$981)))+(SUM(($C$1=(C_A01b!$B$5:$B$981))*('By region'!$M886=(C_A01b!$C$5:$C$981))*('By region'!$N886=(C_A01b!$D$5:$D$981))*(C_A01b!E$5:E$981)))+(SUM(($D$1=(C_A01b!$B$5:$B$981))*('By region'!$M886=(C_A01b!$C$5:$C$981))*('By region'!$N886=(C_A01b!$D$5:$D$981))*(C_A01b!E$5:E$981)))</f>
        <v>14.9324126994</v>
      </c>
      <c r="D886" s="219">
        <f t="array" ref="D886">(SUM(($B$1=(C_A01b!$B$5:$B$981))*('By region'!$M886=(C_A01b!$C$5:$C$981))*('By region'!$N886=(C_A01b!$D$5:$D$981))*(C_A01b!F$5:F$981)))+(SUM(($C$1=(C_A01b!$B$5:$B$981))*('By region'!$M886=(C_A01b!$C$5:$C$981))*('By region'!$N886=(C_A01b!$D$5:$D$981))*(C_A01b!F$5:F$981)))+(SUM(($D$1=(C_A01b!$B$5:$B$981))*('By region'!$M886=(C_A01b!$C$5:$C$981))*('By region'!$N886=(C_A01b!$D$5:$D$981))*(C_A01b!F$5:F$981)))</f>
        <v>0</v>
      </c>
      <c r="E886" s="219">
        <f t="array" ref="E886">(SUM(($B$1=(C_A01b!$B$5:$B$981))*('By region'!$M886=(C_A01b!$C$5:$C$981))*('By region'!$N886=(C_A01b!$D$5:$D$981))*(C_A01b!G$5:G$981)))+(SUM(($C$1=(C_A01b!$B$5:$B$981))*('By region'!$M886=(C_A01b!$C$5:$C$981))*('By region'!$N886=(C_A01b!$D$5:$D$981))*(C_A01b!G$5:G$981)))+(SUM(($D$1=(C_A01b!$B$5:$B$981))*('By region'!$M886=(C_A01b!$C$5:$C$981))*('By region'!$N886=(C_A01b!$D$5:$D$981))*(C_A01b!G$5:G$981)))</f>
        <v>16.592328908828001</v>
      </c>
      <c r="F886" s="219">
        <f t="array" ref="F886">(SUM(($B$1=(C_A01b!$B$5:$B$981))*('By region'!$M886=(C_A01b!$C$5:$C$981))*('By region'!$N886=(C_A01b!$D$5:$D$981))*(C_A01b!H$5:H$981)))+(SUM(($C$1=(C_A01b!$B$5:$B$981))*('By region'!$M886=(C_A01b!$C$5:$C$981))*('By region'!$N886=(C_A01b!$D$5:$D$981))*(C_A01b!H$5:H$981)))+(SUM(($D$1=(C_A01b!$B$5:$B$981))*('By region'!$M886=(C_A01b!$C$5:$C$981))*('By region'!$N886=(C_A01b!$D$5:$D$981))*(C_A01b!H$5:H$981)))</f>
        <v>4.8758765524919996</v>
      </c>
      <c r="G886" s="219">
        <f t="array" ref="G886">(SUM(($B$1=(C_A01b!$B$5:$B$981))*('By region'!$M886=(C_A01b!$C$5:$C$981))*('By region'!$N886=(C_A01b!$D$5:$D$981))*(C_A01b!I$5:I$981)))+(SUM(($C$1=(C_A01b!$B$5:$B$981))*('By region'!$M886=(C_A01b!$C$5:$C$981))*('By region'!$N886=(C_A01b!$D$5:$D$981))*(C_A01b!I$5:I$981)))+(SUM(($D$1=(C_A01b!$B$5:$B$981))*('By region'!$M886=(C_A01b!$C$5:$C$981))*('By region'!$N886=(C_A01b!$D$5:$D$981))*(C_A01b!I$5:I$981)))</f>
        <v>10.523908012585</v>
      </c>
      <c r="H886" s="219">
        <f t="array" ref="H886">(SUM(($B$1=(C_A01b!$B$5:$B$981))*('By region'!$M886=(C_A01b!$C$5:$C$981))*('By region'!$N886=(C_A01b!$D$5:$D$981))*(C_A01b!J$5:J$981)))+(SUM(($C$1=(C_A01b!$B$5:$B$981))*('By region'!$M886=(C_A01b!$C$5:$C$981))*('By region'!$N886=(C_A01b!$D$5:$D$981))*(C_A01b!J$5:J$981)))+(SUM(($D$1=(C_A01b!$B$5:$B$981))*('By region'!$M886=(C_A01b!$C$5:$C$981))*('By region'!$N886=(C_A01b!$D$5:$D$981))*(C_A01b!J$5:J$981)))</f>
        <v>10.523908012585</v>
      </c>
      <c r="I886" s="219">
        <f t="array" ref="I886">(SUM(($B$1=(C_A01b!$B$5:$B$981))*('By region'!$M886=(C_A01b!$C$5:$C$981))*('By region'!$N886=(C_A01b!$D$5:$D$981))*(C_A01b!K$5:K$981)))+(SUM(($C$1=(C_A01b!$B$5:$B$981))*('By region'!$M886=(C_A01b!$C$5:$C$981))*('By region'!$N886=(C_A01b!$D$5:$D$981))*(C_A01b!K$5:K$981)))+(SUM(($D$1=(C_A01b!$B$5:$B$981))*('By region'!$M886=(C_A01b!$C$5:$C$981))*('By region'!$N886=(C_A01b!$D$5:$D$981))*(C_A01b!K$5:K$981)))</f>
        <v>9.4992815879039991</v>
      </c>
      <c r="J886" s="219">
        <f t="array" ref="J886">(SUM(($B$1=(C_A01b!$B$5:$B$981))*('By region'!$M886=(C_A01b!$C$5:$C$981))*('By region'!$N886=(C_A01b!$D$5:$D$981))*(C_A01b!L$5:L$981)))+(SUM(($C$1=(C_A01b!$B$5:$B$981))*('By region'!$M886=(C_A01b!$C$5:$C$981))*('By region'!$N886=(C_A01b!$D$5:$D$981))*(C_A01b!L$5:L$981)))+(SUM(($D$1=(C_A01b!$B$5:$B$981))*('By region'!$M886=(C_A01b!$C$5:$C$981))*('By region'!$N886=(C_A01b!$D$5:$D$981))*(C_A01b!L$5:L$981)))</f>
        <v>7.7376928397320004</v>
      </c>
      <c r="K886" s="219">
        <f t="array" ref="K886">(SUM(($B$1=(C_A01b!$B$5:$B$981))*('By region'!$M886=(C_A01b!$C$5:$C$981))*('By region'!$N886=(C_A01b!$D$5:$D$981))*(C_A01b!M$5:M$981)))+(SUM(($C$1=(C_A01b!$B$5:$B$981))*('By region'!$M886=(C_A01b!$C$5:$C$981))*('By region'!$N886=(C_A01b!$D$5:$D$981))*(C_A01b!M$5:M$981)))+(SUM(($D$1=(C_A01b!$B$5:$B$981))*('By region'!$M886=(C_A01b!$C$5:$C$981))*('By region'!$N886=(C_A01b!$D$5:$D$981))*(C_A01b!M$5:M$981)))</f>
        <v>5.6480314600919996</v>
      </c>
      <c r="M886" s="295" t="s">
        <v>333</v>
      </c>
      <c r="N886" s="295" t="s">
        <v>334</v>
      </c>
      <c r="O886" s="17"/>
    </row>
    <row r="887" spans="1:15" x14ac:dyDescent="0.2">
      <c r="B887" s="219" t="s">
        <v>375</v>
      </c>
      <c r="C887" s="219">
        <f t="array" ref="C887">((SUM(($B$1=(C_A01b!$B$5:$B$981))*('By region'!$M887=(C_A01b!$C$5:$C$981))*('By region'!$N887=(C_A01b!$D$5:$D$981))*(C_A01b!E$5:E$981)))+(SUM(($C$1=(C_A01b!$B$5:$B$981))*('By region'!$M887=(C_A01b!$C$5:$C$981))*('By region'!$N887=(C_A01b!$D$5:$D$981))*(C_A01b!E$5:E$981)))+(SUM(($D$1=(C_A01b!$B$5:$B$981))*('By region'!$M887=(C_A01b!$C$5:$C$981))*('By region'!$N887=(C_A01b!$D$5:$D$981))*(C_A01b!E$5:E$981))))/1000</f>
        <v>0</v>
      </c>
      <c r="D887" s="219">
        <f t="array" ref="D887">((SUM(($B$1=(C_A01b!$B$5:$B$981))*('By region'!$M887=(C_A01b!$C$5:$C$981))*('By region'!$N887=(C_A01b!$D$5:$D$981))*(C_A01b!F$5:F$981)))+(SUM(($C$1=(C_A01b!$B$5:$B$981))*('By region'!$M887=(C_A01b!$C$5:$C$981))*('By region'!$N887=(C_A01b!$D$5:$D$981))*(C_A01b!F$5:F$981)))+(SUM(($D$1=(C_A01b!$B$5:$B$981))*('By region'!$M887=(C_A01b!$C$5:$C$981))*('By region'!$N887=(C_A01b!$D$5:$D$981))*(C_A01b!F$5:F$981))))/1000</f>
        <v>0</v>
      </c>
      <c r="E887" s="219">
        <f t="array" ref="E887">((SUM(($B$1=(C_A01b!$B$5:$B$981))*('By region'!$M887=(C_A01b!$C$5:$C$981))*('By region'!$N887=(C_A01b!$D$5:$D$981))*(C_A01b!G$5:G$981)))+(SUM(($C$1=(C_A01b!$B$5:$B$981))*('By region'!$M887=(C_A01b!$C$5:$C$981))*('By region'!$N887=(C_A01b!$D$5:$D$981))*(C_A01b!G$5:G$981)))+(SUM(($D$1=(C_A01b!$B$5:$B$981))*('By region'!$M887=(C_A01b!$C$5:$C$981))*('By region'!$N887=(C_A01b!$D$5:$D$981))*(C_A01b!G$5:G$981))))/1000</f>
        <v>0</v>
      </c>
      <c r="F887" s="219">
        <f t="array" ref="F887">((SUM(($B$1=(C_A01b!$B$5:$B$981))*('By region'!$M887=(C_A01b!$C$5:$C$981))*('By region'!$N887=(C_A01b!$D$5:$D$981))*(C_A01b!H$5:H$981)))+(SUM(($C$1=(C_A01b!$B$5:$B$981))*('By region'!$M887=(C_A01b!$C$5:$C$981))*('By region'!$N887=(C_A01b!$D$5:$D$981))*(C_A01b!H$5:H$981)))+(SUM(($D$1=(C_A01b!$B$5:$B$981))*('By region'!$M887=(C_A01b!$C$5:$C$981))*('By region'!$N887=(C_A01b!$D$5:$D$981))*(C_A01b!H$5:H$981))))/1000</f>
        <v>0</v>
      </c>
      <c r="G887" s="219">
        <f t="array" ref="G887">((SUM(($B$1=(C_A01b!$B$5:$B$981))*('By region'!$M887=(C_A01b!$C$5:$C$981))*('By region'!$N887=(C_A01b!$D$5:$D$981))*(C_A01b!I$5:I$981)))+(SUM(($C$1=(C_A01b!$B$5:$B$981))*('By region'!$M887=(C_A01b!$C$5:$C$981))*('By region'!$N887=(C_A01b!$D$5:$D$981))*(C_A01b!I$5:I$981)))+(SUM(($D$1=(C_A01b!$B$5:$B$981))*('By region'!$M887=(C_A01b!$C$5:$C$981))*('By region'!$N887=(C_A01b!$D$5:$D$981))*(C_A01b!I$5:I$981))))/1000</f>
        <v>0.72012401116174096</v>
      </c>
      <c r="H887" s="219">
        <f t="array" ref="H887">((SUM(($B$1=(C_A01b!$B$5:$B$981))*('By region'!$M887=(C_A01b!$C$5:$C$981))*('By region'!$N887=(C_A01b!$D$5:$D$981))*(C_A01b!J$5:J$981)))+(SUM(($C$1=(C_A01b!$B$5:$B$981))*('By region'!$M887=(C_A01b!$C$5:$C$981))*('By region'!$N887=(C_A01b!$D$5:$D$981))*(C_A01b!J$5:J$981)))+(SUM(($D$1=(C_A01b!$B$5:$B$981))*('By region'!$M887=(C_A01b!$C$5:$C$981))*('By region'!$N887=(C_A01b!$D$5:$D$981))*(C_A01b!J$5:J$981))))/1000</f>
        <v>0.72012401116174096</v>
      </c>
      <c r="I887" s="219">
        <f t="array" ref="I887">((SUM(($B$1=(C_A01b!$B$5:$B$981))*('By region'!$M887=(C_A01b!$C$5:$C$981))*('By region'!$N887=(C_A01b!$D$5:$D$981))*(C_A01b!K$5:K$981)))+(SUM(($C$1=(C_A01b!$B$5:$B$981))*('By region'!$M887=(C_A01b!$C$5:$C$981))*('By region'!$N887=(C_A01b!$D$5:$D$981))*(C_A01b!K$5:K$981)))+(SUM(($D$1=(C_A01b!$B$5:$B$981))*('By region'!$M887=(C_A01b!$C$5:$C$981))*('By region'!$N887=(C_A01b!$D$5:$D$981))*(C_A01b!K$5:K$981))))/1000</f>
        <v>0.72012401116174096</v>
      </c>
      <c r="J887" s="219">
        <f t="array" ref="J887">((SUM(($B$1=(C_A01b!$B$5:$B$981))*('By region'!$M887=(C_A01b!$C$5:$C$981))*('By region'!$N887=(C_A01b!$D$5:$D$981))*(C_A01b!L$5:L$981)))+(SUM(($C$1=(C_A01b!$B$5:$B$981))*('By region'!$M887=(C_A01b!$C$5:$C$981))*('By region'!$N887=(C_A01b!$D$5:$D$981))*(C_A01b!L$5:L$981)))+(SUM(($D$1=(C_A01b!$B$5:$B$981))*('By region'!$M887=(C_A01b!$C$5:$C$981))*('By region'!$N887=(C_A01b!$D$5:$D$981))*(C_A01b!L$5:L$981))))/1000</f>
        <v>0.72012401116174096</v>
      </c>
      <c r="K887" s="219">
        <f t="array" ref="K887">((SUM(($B$1=(C_A01b!$B$5:$B$981))*('By region'!$M887=(C_A01b!$C$5:$C$981))*('By region'!$N887=(C_A01b!$D$5:$D$981))*(C_A01b!M$5:M$981)))+(SUM(($C$1=(C_A01b!$B$5:$B$981))*('By region'!$M887=(C_A01b!$C$5:$C$981))*('By region'!$N887=(C_A01b!$D$5:$D$981))*(C_A01b!M$5:M$981)))+(SUM(($D$1=(C_A01b!$B$5:$B$981))*('By region'!$M887=(C_A01b!$C$5:$C$981))*('By region'!$N887=(C_A01b!$D$5:$D$981))*(C_A01b!M$5:M$981))))/1000</f>
        <v>0.72012401116174096</v>
      </c>
      <c r="M887" s="295" t="s">
        <v>333</v>
      </c>
      <c r="N887" s="295" t="s">
        <v>144</v>
      </c>
      <c r="O887" s="17"/>
    </row>
    <row r="888" spans="1:15" x14ac:dyDescent="0.2">
      <c r="B888" s="219" t="s">
        <v>376</v>
      </c>
      <c r="C888" s="219">
        <f t="array" ref="C888">(SUM(($B$1=(C_A01b!$B$5:$B$981))*('By region'!$M888=(C_A01b!$C$5:$C$981))*('By region'!$N888=(C_A01b!$D$5:$D$981))*(C_A01b!E$5:E$981)))+(SUM(($C$1=(C_A01b!$B$5:$B$981))*('By region'!$M888=(C_A01b!$C$5:$C$981))*('By region'!$N888=(C_A01b!$D$5:$D$981))*(C_A01b!E$5:E$981)))+(SUM(($D$1=(C_A01b!$B$5:$B$981))*('By region'!$M888=(C_A01b!$C$5:$C$981))*('By region'!$N888=(C_A01b!$D$5:$D$981))*(C_A01b!E$5:E$981)))</f>
        <v>6.3308436254740004</v>
      </c>
      <c r="D888" s="219">
        <f t="array" ref="D888">(SUM(($B$1=(C_A01b!$B$5:$B$981))*('By region'!$M888=(C_A01b!$C$5:$C$981))*('By region'!$N888=(C_A01b!$D$5:$D$981))*(C_A01b!F$5:F$981)))+(SUM(($C$1=(C_A01b!$B$5:$B$981))*('By region'!$M888=(C_A01b!$C$5:$C$981))*('By region'!$N888=(C_A01b!$D$5:$D$981))*(C_A01b!F$5:F$981)))+(SUM(($D$1=(C_A01b!$B$5:$B$981))*('By region'!$M888=(C_A01b!$C$5:$C$981))*('By region'!$N888=(C_A01b!$D$5:$D$981))*(C_A01b!F$5:F$981)))</f>
        <v>19.418152902412</v>
      </c>
      <c r="E888" s="219">
        <f t="array" ref="E888">(SUM(($B$1=(C_A01b!$B$5:$B$981))*('By region'!$M888=(C_A01b!$C$5:$C$981))*('By region'!$N888=(C_A01b!$D$5:$D$981))*(C_A01b!G$5:G$981)))+(SUM(($C$1=(C_A01b!$B$5:$B$981))*('By region'!$M888=(C_A01b!$C$5:$C$981))*('By region'!$N888=(C_A01b!$D$5:$D$981))*(C_A01b!G$5:G$981)))+(SUM(($D$1=(C_A01b!$B$5:$B$981))*('By region'!$M888=(C_A01b!$C$5:$C$981))*('By region'!$N888=(C_A01b!$D$5:$D$981))*(C_A01b!G$5:G$981)))</f>
        <v>18.800412318266002</v>
      </c>
      <c r="F888" s="219">
        <f t="array" ref="F888">(SUM(($B$1=(C_A01b!$B$5:$B$981))*('By region'!$M888=(C_A01b!$C$5:$C$981))*('By region'!$N888=(C_A01b!$D$5:$D$981))*(C_A01b!H$5:H$981)))+(SUM(($C$1=(C_A01b!$B$5:$B$981))*('By region'!$M888=(C_A01b!$C$5:$C$981))*('By region'!$N888=(C_A01b!$D$5:$D$981))*(C_A01b!H$5:H$981)))+(SUM(($D$1=(C_A01b!$B$5:$B$981))*('By region'!$M888=(C_A01b!$C$5:$C$981))*('By region'!$N888=(C_A01b!$D$5:$D$981))*(C_A01b!H$5:H$981)))</f>
        <v>21.231647077028001</v>
      </c>
      <c r="G888" s="219">
        <f t="array" ref="G888">(SUM(($B$1=(C_A01b!$B$5:$B$981))*('By region'!$M888=(C_A01b!$C$5:$C$981))*('By region'!$N888=(C_A01b!$D$5:$D$981))*(C_A01b!I$5:I$981)))+(SUM(($C$1=(C_A01b!$B$5:$B$981))*('By region'!$M888=(C_A01b!$C$5:$C$981))*('By region'!$N888=(C_A01b!$D$5:$D$981))*(C_A01b!I$5:I$981)))+(SUM(($D$1=(C_A01b!$B$5:$B$981))*('By region'!$M888=(C_A01b!$C$5:$C$981))*('By region'!$N888=(C_A01b!$D$5:$D$981))*(C_A01b!I$5:I$981)))</f>
        <v>19.938306593581</v>
      </c>
      <c r="H888" s="219">
        <f t="array" ref="H888">(SUM(($B$1=(C_A01b!$B$5:$B$981))*('By region'!$M888=(C_A01b!$C$5:$C$981))*('By region'!$N888=(C_A01b!$D$5:$D$981))*(C_A01b!J$5:J$981)))+(SUM(($C$1=(C_A01b!$B$5:$B$981))*('By region'!$M888=(C_A01b!$C$5:$C$981))*('By region'!$N888=(C_A01b!$D$5:$D$981))*(C_A01b!J$5:J$981)))+(SUM(($D$1=(C_A01b!$B$5:$B$981))*('By region'!$M888=(C_A01b!$C$5:$C$981))*('By region'!$N888=(C_A01b!$D$5:$D$981))*(C_A01b!J$5:J$981)))</f>
        <v>16.96059856706</v>
      </c>
      <c r="I888" s="219">
        <f t="array" ref="I888">(SUM(($B$1=(C_A01b!$B$5:$B$981))*('By region'!$M888=(C_A01b!$C$5:$C$981))*('By region'!$N888=(C_A01b!$D$5:$D$981))*(C_A01b!K$5:K$981)))+(SUM(($C$1=(C_A01b!$B$5:$B$981))*('By region'!$M888=(C_A01b!$C$5:$C$981))*('By region'!$N888=(C_A01b!$D$5:$D$981))*(C_A01b!K$5:K$981)))+(SUM(($D$1=(C_A01b!$B$5:$B$981))*('By region'!$M888=(C_A01b!$C$5:$C$981))*('By region'!$N888=(C_A01b!$D$5:$D$981))*(C_A01b!K$5:K$981)))</f>
        <v>14.600689650978</v>
      </c>
      <c r="J888" s="219">
        <f t="array" ref="J888">(SUM(($B$1=(C_A01b!$B$5:$B$981))*('By region'!$M888=(C_A01b!$C$5:$C$981))*('By region'!$N888=(C_A01b!$D$5:$D$981))*(C_A01b!L$5:L$981)))+(SUM(($C$1=(C_A01b!$B$5:$B$981))*('By region'!$M888=(C_A01b!$C$5:$C$981))*('By region'!$N888=(C_A01b!$D$5:$D$981))*(C_A01b!L$5:L$981)))+(SUM(($D$1=(C_A01b!$B$5:$B$981))*('By region'!$M888=(C_A01b!$C$5:$C$981))*('By region'!$N888=(C_A01b!$D$5:$D$981))*(C_A01b!L$5:L$981)))</f>
        <v>12.774100374653001</v>
      </c>
      <c r="K888" s="219">
        <f t="array" ref="K888">(SUM(($B$1=(C_A01b!$B$5:$B$981))*('By region'!$M888=(C_A01b!$C$5:$C$981))*('By region'!$N888=(C_A01b!$D$5:$D$981))*(C_A01b!M$5:M$981)))+(SUM(($C$1=(C_A01b!$B$5:$B$981))*('By region'!$M888=(C_A01b!$C$5:$C$981))*('By region'!$N888=(C_A01b!$D$5:$D$981))*(C_A01b!M$5:M$981)))+(SUM(($D$1=(C_A01b!$B$5:$B$981))*('By region'!$M888=(C_A01b!$C$5:$C$981))*('By region'!$N888=(C_A01b!$D$5:$D$981))*(C_A01b!M$5:M$981)))</f>
        <v>11.288171757077</v>
      </c>
      <c r="M888" s="295" t="s">
        <v>333</v>
      </c>
      <c r="N888" s="295" t="s">
        <v>371</v>
      </c>
      <c r="O888" s="17"/>
    </row>
    <row r="889" spans="1:15" x14ac:dyDescent="0.2">
      <c r="B889" s="219" t="s">
        <v>377</v>
      </c>
      <c r="C889" s="219">
        <f t="array" ref="C889">((SUM(($B$1=(C_A01b!$B$5:$B$981))*('By region'!$M889=(C_A01b!$C$5:$C$981))*('By region'!$N889=(C_A01b!$D$5:$D$981))*(C_A01b!E$5:E$981)))+(SUM(($C$1=(C_A01b!$B$5:$B$981))*('By region'!$M889=(C_A01b!$C$5:$C$981))*('By region'!$N889=(C_A01b!$D$5:$D$981))*(C_A01b!E$5:E$981)))+(SUM(($D$1=(C_A01b!$B$5:$B$981))*('By region'!$M889=(C_A01b!$C$5:$C$981))*('By region'!$N889=(C_A01b!$D$5:$D$981))*(C_A01b!E$5:E$981))))/1000</f>
        <v>0.994709390405074</v>
      </c>
      <c r="D889" s="219">
        <f t="array" ref="D889">((SUM(($B$1=(C_A01b!$B$5:$B$981))*('By region'!$M889=(C_A01b!$C$5:$C$981))*('By region'!$N889=(C_A01b!$D$5:$D$981))*(C_A01b!F$5:F$981)))+(SUM(($C$1=(C_A01b!$B$5:$B$981))*('By region'!$M889=(C_A01b!$C$5:$C$981))*('By region'!$N889=(C_A01b!$D$5:$D$981))*(C_A01b!F$5:F$981)))+(SUM(($D$1=(C_A01b!$B$5:$B$981))*('By region'!$M889=(C_A01b!$C$5:$C$981))*('By region'!$N889=(C_A01b!$D$5:$D$981))*(C_A01b!F$5:F$981))))/1000</f>
        <v>3.0394763860944041</v>
      </c>
      <c r="E889" s="219">
        <f t="array" ref="E889">((SUM(($B$1=(C_A01b!$B$5:$B$981))*('By region'!$M889=(C_A01b!$C$5:$C$981))*('By region'!$N889=(C_A01b!$D$5:$D$981))*(C_A01b!G$5:G$981)))+(SUM(($C$1=(C_A01b!$B$5:$B$981))*('By region'!$M889=(C_A01b!$C$5:$C$981))*('By region'!$N889=(C_A01b!$D$5:$D$981))*(C_A01b!G$5:G$981)))+(SUM(($D$1=(C_A01b!$B$5:$B$981))*('By region'!$M889=(C_A01b!$C$5:$C$981))*('By region'!$N889=(C_A01b!$D$5:$D$981))*(C_A01b!G$5:G$981))))/1000</f>
        <v>2.937384744279246</v>
      </c>
      <c r="F889" s="219">
        <f t="array" ref="F889">((SUM(($B$1=(C_A01b!$B$5:$B$981))*('By region'!$M889=(C_A01b!$C$5:$C$981))*('By region'!$N889=(C_A01b!$D$5:$D$981))*(C_A01b!H$5:H$981)))+(SUM(($C$1=(C_A01b!$B$5:$B$981))*('By region'!$M889=(C_A01b!$C$5:$C$981))*('By region'!$N889=(C_A01b!$D$5:$D$981))*(C_A01b!H$5:H$981)))+(SUM(($D$1=(C_A01b!$B$5:$B$981))*('By region'!$M889=(C_A01b!$C$5:$C$981))*('By region'!$N889=(C_A01b!$D$5:$D$981))*(C_A01b!H$5:H$981))))/1000</f>
        <v>3.3200297291155341</v>
      </c>
      <c r="G889" s="219">
        <f t="array" ref="G889">((SUM(($B$1=(C_A01b!$B$5:$B$981))*('By region'!$M889=(C_A01b!$C$5:$C$981))*('By region'!$N889=(C_A01b!$D$5:$D$981))*(C_A01b!I$5:I$981)))+(SUM(($C$1=(C_A01b!$B$5:$B$981))*('By region'!$M889=(C_A01b!$C$5:$C$981))*('By region'!$N889=(C_A01b!$D$5:$D$981))*(C_A01b!I$5:I$981)))+(SUM(($D$1=(C_A01b!$B$5:$B$981))*('By region'!$M889=(C_A01b!$C$5:$C$981))*('By region'!$N889=(C_A01b!$D$5:$D$981))*(C_A01b!I$5:I$981))))/1000</f>
        <v>3.1151698496444893</v>
      </c>
      <c r="H889" s="219">
        <f t="array" ref="H889">((SUM(($B$1=(C_A01b!$B$5:$B$981))*('By region'!$M889=(C_A01b!$C$5:$C$981))*('By region'!$N889=(C_A01b!$D$5:$D$981))*(C_A01b!J$5:J$981)))+(SUM(($C$1=(C_A01b!$B$5:$B$981))*('By region'!$M889=(C_A01b!$C$5:$C$981))*('By region'!$N889=(C_A01b!$D$5:$D$981))*(C_A01b!J$5:J$981)))+(SUM(($D$1=(C_A01b!$B$5:$B$981))*('By region'!$M889=(C_A01b!$C$5:$C$981))*('By region'!$N889=(C_A01b!$D$5:$D$981))*(C_A01b!J$5:J$981))))/1000</f>
        <v>2.6499314292338441</v>
      </c>
      <c r="I889" s="219">
        <f t="array" ref="I889">((SUM(($B$1=(C_A01b!$B$5:$B$981))*('By region'!$M889=(C_A01b!$C$5:$C$981))*('By region'!$N889=(C_A01b!$D$5:$D$981))*(C_A01b!K$5:K$981)))+(SUM(($C$1=(C_A01b!$B$5:$B$981))*('By region'!$M889=(C_A01b!$C$5:$C$981))*('By region'!$N889=(C_A01b!$D$5:$D$981))*(C_A01b!K$5:K$981)))+(SUM(($D$1=(C_A01b!$B$5:$B$981))*('By region'!$M889=(C_A01b!$C$5:$C$981))*('By region'!$N889=(C_A01b!$D$5:$D$981))*(C_A01b!K$5:K$981))))/1000</f>
        <v>2.281218215361696</v>
      </c>
      <c r="J889" s="219">
        <f t="array" ref="J889">((SUM(($B$1=(C_A01b!$B$5:$B$981))*('By region'!$M889=(C_A01b!$C$5:$C$981))*('By region'!$N889=(C_A01b!$D$5:$D$981))*(C_A01b!L$5:L$981)))+(SUM(($C$1=(C_A01b!$B$5:$B$981))*('By region'!$M889=(C_A01b!$C$5:$C$981))*('By region'!$N889=(C_A01b!$D$5:$D$981))*(C_A01b!L$5:L$981)))+(SUM(($D$1=(C_A01b!$B$5:$B$981))*('By region'!$M889=(C_A01b!$C$5:$C$981))*('By region'!$N889=(C_A01b!$D$5:$D$981))*(C_A01b!L$5:L$981))))/1000</f>
        <v>1.9958310981265779</v>
      </c>
      <c r="K889" s="219">
        <f t="array" ref="K889">((SUM(($B$1=(C_A01b!$B$5:$B$981))*('By region'!$M889=(C_A01b!$C$5:$C$981))*('By region'!$N889=(C_A01b!$D$5:$D$981))*(C_A01b!M$5:M$981)))+(SUM(($C$1=(C_A01b!$B$5:$B$981))*('By region'!$M889=(C_A01b!$C$5:$C$981))*('By region'!$N889=(C_A01b!$D$5:$D$981))*(C_A01b!M$5:M$981)))+(SUM(($D$1=(C_A01b!$B$5:$B$981))*('By region'!$M889=(C_A01b!$C$5:$C$981))*('By region'!$N889=(C_A01b!$D$5:$D$981))*(C_A01b!M$5:M$981))))/1000</f>
        <v>1.7636689530382201</v>
      </c>
      <c r="M889" s="295" t="s">
        <v>333</v>
      </c>
      <c r="N889" s="295" t="s">
        <v>372</v>
      </c>
      <c r="O889" s="17"/>
    </row>
    <row r="890" spans="1:15" x14ac:dyDescent="0.2">
      <c r="B890" s="165" t="s">
        <v>353</v>
      </c>
      <c r="C890" s="219">
        <f t="array" ref="C890">(SUM(($B$1=(C_A01b!$B$5:$B$981))*('By region'!$M890=(C_A01b!$C$5:$C$981))*('By region'!$N890=(C_A01b!$D$5:$D$981))*(C_A01b!E$5:E$981)))+(SUM(($C$1=(C_A01b!$B$5:$B$981))*('By region'!$M890=(C_A01b!$C$5:$C$981))*('By region'!$N890=(C_A01b!$D$5:$D$981))*(C_A01b!E$5:E$981)))+(SUM(($D$1=(C_A01b!$B$5:$B$981))*('By region'!$M890=(C_A01b!$C$5:$C$981))*('By region'!$N890=(C_A01b!$D$5:$D$981))*(C_A01b!E$5:E$981)))</f>
        <v>770.365619228009</v>
      </c>
      <c r="D890" s="219">
        <f t="array" ref="D890">(SUM(($B$1=(C_A01b!$B$5:$B$981))*('By region'!$M890=(C_A01b!$C$5:$C$981))*('By region'!$N890=(C_A01b!$D$5:$D$981))*(C_A01b!F$5:F$981)))+(SUM(($C$1=(C_A01b!$B$5:$B$981))*('By region'!$M890=(C_A01b!$C$5:$C$981))*('By region'!$N890=(C_A01b!$D$5:$D$981))*(C_A01b!F$5:F$981)))+(SUM(($D$1=(C_A01b!$B$5:$B$981))*('By region'!$M890=(C_A01b!$C$5:$C$981))*('By region'!$N890=(C_A01b!$D$5:$D$981))*(C_A01b!F$5:F$981)))</f>
        <v>851.25539631648599</v>
      </c>
      <c r="E890" s="219">
        <f t="array" ref="E890">(SUM(($B$1=(C_A01b!$B$5:$B$981))*('By region'!$M890=(C_A01b!$C$5:$C$981))*('By region'!$N890=(C_A01b!$D$5:$D$981))*(C_A01b!G$5:G$981)))+(SUM(($C$1=(C_A01b!$B$5:$B$981))*('By region'!$M890=(C_A01b!$C$5:$C$981))*('By region'!$N890=(C_A01b!$D$5:$D$981))*(C_A01b!G$5:G$981)))+(SUM(($D$1=(C_A01b!$B$5:$B$981))*('By region'!$M890=(C_A01b!$C$5:$C$981))*('By region'!$N890=(C_A01b!$D$5:$D$981))*(C_A01b!G$5:G$981)))</f>
        <v>885.91037124691195</v>
      </c>
      <c r="F890" s="219">
        <f t="array" ref="F890">(SUM(($B$1=(C_A01b!$B$5:$B$981))*('By region'!$M890=(C_A01b!$C$5:$C$981))*('By region'!$N890=(C_A01b!$D$5:$D$981))*(C_A01b!H$5:H$981)))+(SUM(($C$1=(C_A01b!$B$5:$B$981))*('By region'!$M890=(C_A01b!$C$5:$C$981))*('By region'!$N890=(C_A01b!$D$5:$D$981))*(C_A01b!H$5:H$981)))+(SUM(($D$1=(C_A01b!$B$5:$B$981))*('By region'!$M890=(C_A01b!$C$5:$C$981))*('By region'!$N890=(C_A01b!$D$5:$D$981))*(C_A01b!H$5:H$981)))</f>
        <v>868.91398613418301</v>
      </c>
      <c r="G890" s="219">
        <f t="array" ref="G890">(SUM(($B$1=(C_A01b!$B$5:$B$981))*('By region'!$M890=(C_A01b!$C$5:$C$981))*('By region'!$N890=(C_A01b!$D$5:$D$981))*(C_A01b!I$5:I$981)))+(SUM(($C$1=(C_A01b!$B$5:$B$981))*('By region'!$M890=(C_A01b!$C$5:$C$981))*('By region'!$N890=(C_A01b!$D$5:$D$981))*(C_A01b!I$5:I$981)))+(SUM(($D$1=(C_A01b!$B$5:$B$981))*('By region'!$M890=(C_A01b!$C$5:$C$981))*('By region'!$N890=(C_A01b!$D$5:$D$981))*(C_A01b!I$5:I$981)))</f>
        <v>930.42478447200699</v>
      </c>
      <c r="H890" s="219">
        <f t="array" ref="H890">(SUM(($B$1=(C_A01b!$B$5:$B$981))*('By region'!$M890=(C_A01b!$C$5:$C$981))*('By region'!$N890=(C_A01b!$D$5:$D$981))*(C_A01b!J$5:J$981)))+(SUM(($C$1=(C_A01b!$B$5:$B$981))*('By region'!$M890=(C_A01b!$C$5:$C$981))*('By region'!$N890=(C_A01b!$D$5:$D$981))*(C_A01b!J$5:J$981)))+(SUM(($D$1=(C_A01b!$B$5:$B$981))*('By region'!$M890=(C_A01b!$C$5:$C$981))*('By region'!$N890=(C_A01b!$D$5:$D$981))*(C_A01b!J$5:J$981)))</f>
        <v>968.418801952801</v>
      </c>
      <c r="I890" s="219">
        <f t="array" ref="I890">(SUM(($B$1=(C_A01b!$B$5:$B$981))*('By region'!$M890=(C_A01b!$C$5:$C$981))*('By region'!$N890=(C_A01b!$D$5:$D$981))*(C_A01b!K$5:K$981)))+(SUM(($C$1=(C_A01b!$B$5:$B$981))*('By region'!$M890=(C_A01b!$C$5:$C$981))*('By region'!$N890=(C_A01b!$D$5:$D$981))*(C_A01b!K$5:K$981)))+(SUM(($D$1=(C_A01b!$B$5:$B$981))*('By region'!$M890=(C_A01b!$C$5:$C$981))*('By region'!$N890=(C_A01b!$D$5:$D$981))*(C_A01b!K$5:K$981)))</f>
        <v>933.02722345684299</v>
      </c>
      <c r="J890" s="219">
        <f t="array" ref="J890">(SUM(($B$1=(C_A01b!$B$5:$B$981))*('By region'!$M890=(C_A01b!$C$5:$C$981))*('By region'!$N890=(C_A01b!$D$5:$D$981))*(C_A01b!L$5:L$981)))+(SUM(($C$1=(C_A01b!$B$5:$B$981))*('By region'!$M890=(C_A01b!$C$5:$C$981))*('By region'!$N890=(C_A01b!$D$5:$D$981))*(C_A01b!L$5:L$981)))+(SUM(($D$1=(C_A01b!$B$5:$B$981))*('By region'!$M890=(C_A01b!$C$5:$C$981))*('By region'!$N890=(C_A01b!$D$5:$D$981))*(C_A01b!L$5:L$981)))</f>
        <v>951.95233481253001</v>
      </c>
      <c r="K890" s="219">
        <f t="array" ref="K890">(SUM(($B$1=(C_A01b!$B$5:$B$981))*('By region'!$M890=(C_A01b!$C$5:$C$981))*('By region'!$N890=(C_A01b!$D$5:$D$981))*(C_A01b!M$5:M$981)))+(SUM(($C$1=(C_A01b!$B$5:$B$981))*('By region'!$M890=(C_A01b!$C$5:$C$981))*('By region'!$N890=(C_A01b!$D$5:$D$981))*(C_A01b!M$5:M$981)))+(SUM(($D$1=(C_A01b!$B$5:$B$981))*('By region'!$M890=(C_A01b!$C$5:$C$981))*('By region'!$N890=(C_A01b!$D$5:$D$981))*(C_A01b!M$5:M$981)))</f>
        <v>894.46458691901603</v>
      </c>
      <c r="M890" s="295" t="s">
        <v>335</v>
      </c>
      <c r="N890" s="295" t="s">
        <v>336</v>
      </c>
      <c r="O890" s="17"/>
    </row>
    <row r="891" spans="1:15" x14ac:dyDescent="0.2">
      <c r="B891" s="219" t="s">
        <v>345</v>
      </c>
      <c r="C891" s="219">
        <f t="array" ref="C891">(SUM(($B$1=(C_A01b!$B$5:$B$981))*('By region'!$M891=(C_A01b!$C$5:$C$981))*('By region'!$N891=(C_A01b!$D$5:$D$981))*(C_A01b!E$5:E$981)))+(SUM(($C$1=(C_A01b!$B$5:$B$981))*('By region'!$M891=(C_A01b!$C$5:$C$981))*('By region'!$N891=(C_A01b!$D$5:$D$981))*(C_A01b!E$5:E$981)))+(SUM(($D$1=(C_A01b!$B$5:$B$981))*('By region'!$M891=(C_A01b!$C$5:$C$981))*('By region'!$N891=(C_A01b!$D$5:$D$981))*(C_A01b!E$5:E$981)))</f>
        <v>0</v>
      </c>
      <c r="D891" s="219">
        <f t="array" ref="D891">(SUM(($B$1=(C_A01b!$B$5:$B$981))*('By region'!$M891=(C_A01b!$C$5:$C$981))*('By region'!$N891=(C_A01b!$D$5:$D$981))*(C_A01b!F$5:F$981)))+(SUM(($C$1=(C_A01b!$B$5:$B$981))*('By region'!$M891=(C_A01b!$C$5:$C$981))*('By region'!$N891=(C_A01b!$D$5:$D$981))*(C_A01b!F$5:F$981)))+(SUM(($D$1=(C_A01b!$B$5:$B$981))*('By region'!$M891=(C_A01b!$C$5:$C$981))*('By region'!$N891=(C_A01b!$D$5:$D$981))*(C_A01b!F$5:F$981)))</f>
        <v>0</v>
      </c>
      <c r="E891" s="219">
        <f t="array" ref="E891">(SUM(($B$1=(C_A01b!$B$5:$B$981))*('By region'!$M891=(C_A01b!$C$5:$C$981))*('By region'!$N891=(C_A01b!$D$5:$D$981))*(C_A01b!G$5:G$981)))+(SUM(($C$1=(C_A01b!$B$5:$B$981))*('By region'!$M891=(C_A01b!$C$5:$C$981))*('By region'!$N891=(C_A01b!$D$5:$D$981))*(C_A01b!G$5:G$981)))+(SUM(($D$1=(C_A01b!$B$5:$B$981))*('By region'!$M891=(C_A01b!$C$5:$C$981))*('By region'!$N891=(C_A01b!$D$5:$D$981))*(C_A01b!G$5:G$981)))</f>
        <v>0</v>
      </c>
      <c r="F891" s="219">
        <f t="array" ref="F891">(SUM(($B$1=(C_A01b!$B$5:$B$981))*('By region'!$M891=(C_A01b!$C$5:$C$981))*('By region'!$N891=(C_A01b!$D$5:$D$981))*(C_A01b!H$5:H$981)))+(SUM(($C$1=(C_A01b!$B$5:$B$981))*('By region'!$M891=(C_A01b!$C$5:$C$981))*('By region'!$N891=(C_A01b!$D$5:$D$981))*(C_A01b!H$5:H$981)))+(SUM(($D$1=(C_A01b!$B$5:$B$981))*('By region'!$M891=(C_A01b!$C$5:$C$981))*('By region'!$N891=(C_A01b!$D$5:$D$981))*(C_A01b!H$5:H$981)))</f>
        <v>0</v>
      </c>
      <c r="G891" s="219">
        <f t="array" ref="G891">(SUM(($B$1=(C_A01b!$B$5:$B$981))*('By region'!$M891=(C_A01b!$C$5:$C$981))*('By region'!$N891=(C_A01b!$D$5:$D$981))*(C_A01b!I$5:I$981)))+(SUM(($C$1=(C_A01b!$B$5:$B$981))*('By region'!$M891=(C_A01b!$C$5:$C$981))*('By region'!$N891=(C_A01b!$D$5:$D$981))*(C_A01b!I$5:I$981)))+(SUM(($D$1=(C_A01b!$B$5:$B$981))*('By region'!$M891=(C_A01b!$C$5:$C$981))*('By region'!$N891=(C_A01b!$D$5:$D$981))*(C_A01b!I$5:I$981)))</f>
        <v>0</v>
      </c>
      <c r="H891" s="219">
        <f t="array" ref="H891">(SUM(($B$1=(C_A01b!$B$5:$B$981))*('By region'!$M891=(C_A01b!$C$5:$C$981))*('By region'!$N891=(C_A01b!$D$5:$D$981))*(C_A01b!J$5:J$981)))+(SUM(($C$1=(C_A01b!$B$5:$B$981))*('By region'!$M891=(C_A01b!$C$5:$C$981))*('By region'!$N891=(C_A01b!$D$5:$D$981))*(C_A01b!J$5:J$981)))+(SUM(($D$1=(C_A01b!$B$5:$B$981))*('By region'!$M891=(C_A01b!$C$5:$C$981))*('By region'!$N891=(C_A01b!$D$5:$D$981))*(C_A01b!J$5:J$981)))</f>
        <v>0</v>
      </c>
      <c r="I891" s="219">
        <f t="array" ref="I891">(SUM(($B$1=(C_A01b!$B$5:$B$981))*('By region'!$M891=(C_A01b!$C$5:$C$981))*('By region'!$N891=(C_A01b!$D$5:$D$981))*(C_A01b!K$5:K$981)))+(SUM(($C$1=(C_A01b!$B$5:$B$981))*('By region'!$M891=(C_A01b!$C$5:$C$981))*('By region'!$N891=(C_A01b!$D$5:$D$981))*(C_A01b!K$5:K$981)))+(SUM(($D$1=(C_A01b!$B$5:$B$981))*('By region'!$M891=(C_A01b!$C$5:$C$981))*('By region'!$N891=(C_A01b!$D$5:$D$981))*(C_A01b!K$5:K$981)))</f>
        <v>1.9480443713240001</v>
      </c>
      <c r="J891" s="219">
        <f t="array" ref="J891">(SUM(($B$1=(C_A01b!$B$5:$B$981))*('By region'!$M891=(C_A01b!$C$5:$C$981))*('By region'!$N891=(C_A01b!$D$5:$D$981))*(C_A01b!L$5:L$981)))+(SUM(($C$1=(C_A01b!$B$5:$B$981))*('By region'!$M891=(C_A01b!$C$5:$C$981))*('By region'!$N891=(C_A01b!$D$5:$D$981))*(C_A01b!L$5:L$981)))+(SUM(($D$1=(C_A01b!$B$5:$B$981))*('By region'!$M891=(C_A01b!$C$5:$C$981))*('By region'!$N891=(C_A01b!$D$5:$D$981))*(C_A01b!L$5:L$981)))</f>
        <v>29.625604867852001</v>
      </c>
      <c r="K891" s="219">
        <f t="array" ref="K891">(SUM(($B$1=(C_A01b!$B$5:$B$981))*('By region'!$M891=(C_A01b!$C$5:$C$981))*('By region'!$N891=(C_A01b!$D$5:$D$981))*(C_A01b!M$5:M$981)))+(SUM(($C$1=(C_A01b!$B$5:$B$981))*('By region'!$M891=(C_A01b!$C$5:$C$981))*('By region'!$N891=(C_A01b!$D$5:$D$981))*(C_A01b!M$5:M$981)))+(SUM(($D$1=(C_A01b!$B$5:$B$981))*('By region'!$M891=(C_A01b!$C$5:$C$981))*('By region'!$N891=(C_A01b!$D$5:$D$981))*(C_A01b!M$5:M$981)))</f>
        <v>47.255415682722997</v>
      </c>
      <c r="M891" s="295" t="s">
        <v>335</v>
      </c>
      <c r="N891" s="295" t="s">
        <v>338</v>
      </c>
      <c r="O891" s="17"/>
    </row>
    <row r="892" spans="1:15" x14ac:dyDescent="0.2">
      <c r="B892" s="165" t="s">
        <v>346</v>
      </c>
      <c r="C892" s="219">
        <f t="array" ref="C892">((SUM(($B$1=(C_A01b!$B$5:$B$981))*('By region'!$M892=(C_A01b!$C$5:$C$981))*('By region'!$N892=(C_A01b!$D$5:$D$981))*(C_A01b!E$5:E$981)))+(SUM(($C$1=(C_A01b!$B$5:$B$981))*('By region'!$M892=(C_A01b!$C$5:$C$981))*('By region'!$N892=(C_A01b!$D$5:$D$981))*(C_A01b!E$5:E$981)))+(SUM(($D$1=(C_A01b!$B$5:$B$981))*('By region'!$M892=(C_A01b!$C$5:$C$981))*('By region'!$N892=(C_A01b!$D$5:$D$981))*(C_A01b!E$5:E$981))))/1000</f>
        <v>66.718300891300032</v>
      </c>
      <c r="D892" s="219">
        <f t="array" ref="D892">((SUM(($B$1=(C_A01b!$B$5:$B$981))*('By region'!$M892=(C_A01b!$C$5:$C$981))*('By region'!$N892=(C_A01b!$D$5:$D$981))*(C_A01b!F$5:F$981)))+(SUM(($C$1=(C_A01b!$B$5:$B$981))*('By region'!$M892=(C_A01b!$C$5:$C$981))*('By region'!$N892=(C_A01b!$D$5:$D$981))*(C_A01b!F$5:F$981)))+(SUM(($D$1=(C_A01b!$B$5:$B$981))*('By region'!$M892=(C_A01b!$C$5:$C$981))*('By region'!$N892=(C_A01b!$D$5:$D$981))*(C_A01b!F$5:F$981))))/1000</f>
        <v>74.36544570519672</v>
      </c>
      <c r="E892" s="219">
        <f t="array" ref="E892">((SUM(($B$1=(C_A01b!$B$5:$B$981))*('By region'!$M892=(C_A01b!$C$5:$C$981))*('By region'!$N892=(C_A01b!$D$5:$D$981))*(C_A01b!G$5:G$981)))+(SUM(($C$1=(C_A01b!$B$5:$B$981))*('By region'!$M892=(C_A01b!$C$5:$C$981))*('By region'!$N892=(C_A01b!$D$5:$D$981))*(C_A01b!G$5:G$981)))+(SUM(($D$1=(C_A01b!$B$5:$B$981))*('By region'!$M892=(C_A01b!$C$5:$C$981))*('By region'!$N892=(C_A01b!$D$5:$D$981))*(C_A01b!G$5:G$981))))/1000</f>
        <v>63.589163284407626</v>
      </c>
      <c r="F892" s="219">
        <f t="array" ref="F892">((SUM(($B$1=(C_A01b!$B$5:$B$981))*('By region'!$M892=(C_A01b!$C$5:$C$981))*('By region'!$N892=(C_A01b!$D$5:$D$981))*(C_A01b!H$5:H$981)))+(SUM(($C$1=(C_A01b!$B$5:$B$981))*('By region'!$M892=(C_A01b!$C$5:$C$981))*('By region'!$N892=(C_A01b!$D$5:$D$981))*(C_A01b!H$5:H$981)))+(SUM(($D$1=(C_A01b!$B$5:$B$981))*('By region'!$M892=(C_A01b!$C$5:$C$981))*('By region'!$N892=(C_A01b!$D$5:$D$981))*(C_A01b!H$5:H$981))))/1000</f>
        <v>77.406208006246374</v>
      </c>
      <c r="G892" s="219">
        <f t="array" ref="G892">((SUM(($B$1=(C_A01b!$B$5:$B$981))*('By region'!$M892=(C_A01b!$C$5:$C$981))*('By region'!$N892=(C_A01b!$D$5:$D$981))*(C_A01b!I$5:I$981)))+(SUM(($C$1=(C_A01b!$B$5:$B$981))*('By region'!$M892=(C_A01b!$C$5:$C$981))*('By region'!$N892=(C_A01b!$D$5:$D$981))*(C_A01b!I$5:I$981)))+(SUM(($D$1=(C_A01b!$B$5:$B$981))*('By region'!$M892=(C_A01b!$C$5:$C$981))*('By region'!$N892=(C_A01b!$D$5:$D$981))*(C_A01b!I$5:I$981))))/1000</f>
        <v>62.982664338289894</v>
      </c>
      <c r="H892" s="219">
        <f t="array" ref="H892">((SUM(($B$1=(C_A01b!$B$5:$B$981))*('By region'!$M892=(C_A01b!$C$5:$C$981))*('By region'!$N892=(C_A01b!$D$5:$D$981))*(C_A01b!J$5:J$981)))+(SUM(($C$1=(C_A01b!$B$5:$B$981))*('By region'!$M892=(C_A01b!$C$5:$C$981))*('By region'!$N892=(C_A01b!$D$5:$D$981))*(C_A01b!J$5:J$981)))+(SUM(($D$1=(C_A01b!$B$5:$B$981))*('By region'!$M892=(C_A01b!$C$5:$C$981))*('By region'!$N892=(C_A01b!$D$5:$D$981))*(C_A01b!J$5:J$981))))/1000</f>
        <v>64.42600150559457</v>
      </c>
      <c r="I892" s="219">
        <f t="array" ref="I892">((SUM(($B$1=(C_A01b!$B$5:$B$981))*('By region'!$M892=(C_A01b!$C$5:$C$981))*('By region'!$N892=(C_A01b!$D$5:$D$981))*(C_A01b!K$5:K$981)))+(SUM(($C$1=(C_A01b!$B$5:$B$981))*('By region'!$M892=(C_A01b!$C$5:$C$981))*('By region'!$N892=(C_A01b!$D$5:$D$981))*(C_A01b!K$5:K$981)))+(SUM(($D$1=(C_A01b!$B$5:$B$981))*('By region'!$M892=(C_A01b!$C$5:$C$981))*('By region'!$N892=(C_A01b!$D$5:$D$981))*(C_A01b!K$5:K$981))))/1000</f>
        <v>62.410475770069787</v>
      </c>
      <c r="J892" s="219">
        <f t="array" ref="J892">((SUM(($B$1=(C_A01b!$B$5:$B$981))*('By region'!$M892=(C_A01b!$C$5:$C$981))*('By region'!$N892=(C_A01b!$D$5:$D$981))*(C_A01b!L$5:L$981)))+(SUM(($C$1=(C_A01b!$B$5:$B$981))*('By region'!$M892=(C_A01b!$C$5:$C$981))*('By region'!$N892=(C_A01b!$D$5:$D$981))*(C_A01b!L$5:L$981)))+(SUM(($D$1=(C_A01b!$B$5:$B$981))*('By region'!$M892=(C_A01b!$C$5:$C$981))*('By region'!$N892=(C_A01b!$D$5:$D$981))*(C_A01b!L$5:L$981))))/1000</f>
        <v>63.049695984137109</v>
      </c>
      <c r="K892" s="219">
        <f t="array" ref="K892">((SUM(($B$1=(C_A01b!$B$5:$B$981))*('By region'!$M892=(C_A01b!$C$5:$C$981))*('By region'!$N892=(C_A01b!$D$5:$D$981))*(C_A01b!M$5:M$981)))+(SUM(($C$1=(C_A01b!$B$5:$B$981))*('By region'!$M892=(C_A01b!$C$5:$C$981))*('By region'!$N892=(C_A01b!$D$5:$D$981))*(C_A01b!M$5:M$981)))+(SUM(($D$1=(C_A01b!$B$5:$B$981))*('By region'!$M892=(C_A01b!$C$5:$C$981))*('By region'!$N892=(C_A01b!$D$5:$D$981))*(C_A01b!M$5:M$981))))/1000</f>
        <v>56.285720106347689</v>
      </c>
      <c r="M892" s="295" t="s">
        <v>335</v>
      </c>
      <c r="N892" s="295" t="s">
        <v>337</v>
      </c>
      <c r="O892" s="17"/>
    </row>
    <row r="893" spans="1:15" x14ac:dyDescent="0.2">
      <c r="B893" s="219" t="s">
        <v>347</v>
      </c>
      <c r="C893" s="219">
        <f t="array" ref="C893">((SUM(($B$1=(C_A01b!$B$5:$B$981))*('By region'!$M893=(C_A01b!$C$5:$C$981))*('By region'!$N893=(C_A01b!$D$5:$D$981))*(C_A01b!E$5:E$981)))+(SUM(($C$1=(C_A01b!$B$5:$B$981))*('By region'!$M893=(C_A01b!$C$5:$C$981))*('By region'!$N893=(C_A01b!$D$5:$D$981))*(C_A01b!E$5:E$981)))+(SUM(($D$1=(C_A01b!$B$5:$B$981))*('By region'!$M893=(C_A01b!$C$5:$C$981))*('By region'!$N893=(C_A01b!$D$5:$D$981))*(C_A01b!E$5:E$981))))/1000</f>
        <v>0</v>
      </c>
      <c r="D893" s="219">
        <f t="array" ref="D893">((SUM(($B$1=(C_A01b!$B$5:$B$981))*('By region'!$M893=(C_A01b!$C$5:$C$981))*('By region'!$N893=(C_A01b!$D$5:$D$981))*(C_A01b!F$5:F$981)))+(SUM(($C$1=(C_A01b!$B$5:$B$981))*('By region'!$M893=(C_A01b!$C$5:$C$981))*('By region'!$N893=(C_A01b!$D$5:$D$981))*(C_A01b!F$5:F$981)))+(SUM(($D$1=(C_A01b!$B$5:$B$981))*('By region'!$M893=(C_A01b!$C$5:$C$981))*('By region'!$N893=(C_A01b!$D$5:$D$981))*(C_A01b!F$5:F$981))))/1000</f>
        <v>0</v>
      </c>
      <c r="E893" s="219">
        <f t="array" ref="E893">((SUM(($B$1=(C_A01b!$B$5:$B$981))*('By region'!$M893=(C_A01b!$C$5:$C$981))*('By region'!$N893=(C_A01b!$D$5:$D$981))*(C_A01b!G$5:G$981)))+(SUM(($C$1=(C_A01b!$B$5:$B$981))*('By region'!$M893=(C_A01b!$C$5:$C$981))*('By region'!$N893=(C_A01b!$D$5:$D$981))*(C_A01b!G$5:G$981)))+(SUM(($D$1=(C_A01b!$B$5:$B$981))*('By region'!$M893=(C_A01b!$C$5:$C$981))*('By region'!$N893=(C_A01b!$D$5:$D$981))*(C_A01b!G$5:G$981))))/1000</f>
        <v>0</v>
      </c>
      <c r="F893" s="219">
        <f t="array" ref="F893">((SUM(($B$1=(C_A01b!$B$5:$B$981))*('By region'!$M893=(C_A01b!$C$5:$C$981))*('By region'!$N893=(C_A01b!$D$5:$D$981))*(C_A01b!H$5:H$981)))+(SUM(($C$1=(C_A01b!$B$5:$B$981))*('By region'!$M893=(C_A01b!$C$5:$C$981))*('By region'!$N893=(C_A01b!$D$5:$D$981))*(C_A01b!H$5:H$981)))+(SUM(($D$1=(C_A01b!$B$5:$B$981))*('By region'!$M893=(C_A01b!$C$5:$C$981))*('By region'!$N893=(C_A01b!$D$5:$D$981))*(C_A01b!H$5:H$981))))/1000</f>
        <v>2.4435043401260632</v>
      </c>
      <c r="G893" s="219">
        <f t="array" ref="G893">((SUM(($B$1=(C_A01b!$B$5:$B$981))*('By region'!$M893=(C_A01b!$C$5:$C$981))*('By region'!$N893=(C_A01b!$D$5:$D$981))*(C_A01b!I$5:I$981)))+(SUM(($C$1=(C_A01b!$B$5:$B$981))*('By region'!$M893=(C_A01b!$C$5:$C$981))*('By region'!$N893=(C_A01b!$D$5:$D$981))*(C_A01b!I$5:I$981)))+(SUM(($D$1=(C_A01b!$B$5:$B$981))*('By region'!$M893=(C_A01b!$C$5:$C$981))*('By region'!$N893=(C_A01b!$D$5:$D$981))*(C_A01b!I$5:I$981))))/1000</f>
        <v>4.8014756934455063</v>
      </c>
      <c r="H893" s="219">
        <f t="array" ref="H893">((SUM(($B$1=(C_A01b!$B$5:$B$981))*('By region'!$M893=(C_A01b!$C$5:$C$981))*('By region'!$N893=(C_A01b!$D$5:$D$981))*(C_A01b!J$5:J$981)))+(SUM(($C$1=(C_A01b!$B$5:$B$981))*('By region'!$M893=(C_A01b!$C$5:$C$981))*('By region'!$N893=(C_A01b!$D$5:$D$981))*(C_A01b!J$5:J$981)))+(SUM(($D$1=(C_A01b!$B$5:$B$981))*('By region'!$M893=(C_A01b!$C$5:$C$981))*('By region'!$N893=(C_A01b!$D$5:$D$981))*(C_A01b!J$5:J$981))))/1000</f>
        <v>6.8138736596394347</v>
      </c>
      <c r="I893" s="219">
        <f t="array" ref="I893">((SUM(($B$1=(C_A01b!$B$5:$B$981))*('By region'!$M893=(C_A01b!$C$5:$C$981))*('By region'!$N893=(C_A01b!$D$5:$D$981))*(C_A01b!K$5:K$981)))+(SUM(($C$1=(C_A01b!$B$5:$B$981))*('By region'!$M893=(C_A01b!$C$5:$C$981))*('By region'!$N893=(C_A01b!$D$5:$D$981))*(C_A01b!K$5:K$981)))+(SUM(($D$1=(C_A01b!$B$5:$B$981))*('By region'!$M893=(C_A01b!$C$5:$C$981))*('By region'!$N893=(C_A01b!$D$5:$D$981))*(C_A01b!K$5:K$981))))/1000</f>
        <v>11.368470182569045</v>
      </c>
      <c r="J893" s="219">
        <f t="array" ref="J893">((SUM(($B$1=(C_A01b!$B$5:$B$981))*('By region'!$M893=(C_A01b!$C$5:$C$981))*('By region'!$N893=(C_A01b!$D$5:$D$981))*(C_A01b!L$5:L$981)))+(SUM(($C$1=(C_A01b!$B$5:$B$981))*('By region'!$M893=(C_A01b!$C$5:$C$981))*('By region'!$N893=(C_A01b!$D$5:$D$981))*(C_A01b!L$5:L$981)))+(SUM(($D$1=(C_A01b!$B$5:$B$981))*('By region'!$M893=(C_A01b!$C$5:$C$981))*('By region'!$N893=(C_A01b!$D$5:$D$981))*(C_A01b!L$5:L$981))))/1000</f>
        <v>13.0773450990954</v>
      </c>
      <c r="K893" s="219">
        <f t="array" ref="K893">((SUM(($B$1=(C_A01b!$B$5:$B$981))*('By region'!$M893=(C_A01b!$C$5:$C$981))*('By region'!$N893=(C_A01b!$D$5:$D$981))*(C_A01b!M$5:M$981)))+(SUM(($C$1=(C_A01b!$B$5:$B$981))*('By region'!$M893=(C_A01b!$C$5:$C$981))*('By region'!$N893=(C_A01b!$D$5:$D$981))*(C_A01b!M$5:M$981)))+(SUM(($D$1=(C_A01b!$B$5:$B$981))*('By region'!$M893=(C_A01b!$C$5:$C$981))*('By region'!$N893=(C_A01b!$D$5:$D$981))*(C_A01b!M$5:M$981))))/1000</f>
        <v>15.576234886424379</v>
      </c>
      <c r="M893" s="295" t="s">
        <v>335</v>
      </c>
      <c r="N893" s="295" t="s">
        <v>146</v>
      </c>
      <c r="O893" s="17"/>
    </row>
    <row r="894" spans="1:15" x14ac:dyDescent="0.2">
      <c r="B894" s="165" t="s">
        <v>348</v>
      </c>
      <c r="C894" s="219">
        <f t="array" ref="C894">((SUM(($B$1=(C_A01b!$B$5:$B$981))*('By region'!$M894=(C_A01b!$C$5:$C$981))*('By region'!$N894=(C_A01b!$D$5:$D$981))*(C_A01b!E$5:E$981)))+(SUM(($C$1=(C_A01b!$B$5:$B$981))*('By region'!$M894=(C_A01b!$C$5:$C$981))*('By region'!$N894=(C_A01b!$D$5:$D$981))*(C_A01b!E$5:E$981)))+(SUM(($D$1=(C_A01b!$B$5:$B$981))*('By region'!$M894=(C_A01b!$C$5:$C$981))*('By region'!$N894=(C_A01b!$D$5:$D$981))*(C_A01b!E$5:E$981))))/1000</f>
        <v>0</v>
      </c>
      <c r="D894" s="219">
        <f t="array" ref="D894">((SUM(($B$1=(C_A01b!$B$5:$B$981))*('By region'!$M894=(C_A01b!$C$5:$C$981))*('By region'!$N894=(C_A01b!$D$5:$D$981))*(C_A01b!F$5:F$981)))+(SUM(($C$1=(C_A01b!$B$5:$B$981))*('By region'!$M894=(C_A01b!$C$5:$C$981))*('By region'!$N894=(C_A01b!$D$5:$D$981))*(C_A01b!F$5:F$981)))+(SUM(($D$1=(C_A01b!$B$5:$B$981))*('By region'!$M894=(C_A01b!$C$5:$C$981))*('By region'!$N894=(C_A01b!$D$5:$D$981))*(C_A01b!F$5:F$981))))/1000</f>
        <v>0</v>
      </c>
      <c r="E894" s="219">
        <f t="array" ref="E894">((SUM(($B$1=(C_A01b!$B$5:$B$981))*('By region'!$M894=(C_A01b!$C$5:$C$981))*('By region'!$N894=(C_A01b!$D$5:$D$981))*(C_A01b!G$5:G$981)))+(SUM(($C$1=(C_A01b!$B$5:$B$981))*('By region'!$M894=(C_A01b!$C$5:$C$981))*('By region'!$N894=(C_A01b!$D$5:$D$981))*(C_A01b!G$5:G$981)))+(SUM(($D$1=(C_A01b!$B$5:$B$981))*('By region'!$M894=(C_A01b!$C$5:$C$981))*('By region'!$N894=(C_A01b!$D$5:$D$981))*(C_A01b!G$5:G$981))))/1000</f>
        <v>0</v>
      </c>
      <c r="F894" s="219">
        <f t="array" ref="F894">((SUM(($B$1=(C_A01b!$B$5:$B$981))*('By region'!$M894=(C_A01b!$C$5:$C$981))*('By region'!$N894=(C_A01b!$D$5:$D$981))*(C_A01b!H$5:H$981)))+(SUM(($C$1=(C_A01b!$B$5:$B$981))*('By region'!$M894=(C_A01b!$C$5:$C$981))*('By region'!$N894=(C_A01b!$D$5:$D$981))*(C_A01b!H$5:H$981)))+(SUM(($D$1=(C_A01b!$B$5:$B$981))*('By region'!$M894=(C_A01b!$C$5:$C$981))*('By region'!$N894=(C_A01b!$D$5:$D$981))*(C_A01b!H$5:H$981))))/1000</f>
        <v>0</v>
      </c>
      <c r="G894" s="219">
        <f t="array" ref="G894">((SUM(($B$1=(C_A01b!$B$5:$B$981))*('By region'!$M894=(C_A01b!$C$5:$C$981))*('By region'!$N894=(C_A01b!$D$5:$D$981))*(C_A01b!I$5:I$981)))+(SUM(($C$1=(C_A01b!$B$5:$B$981))*('By region'!$M894=(C_A01b!$C$5:$C$981))*('By region'!$N894=(C_A01b!$D$5:$D$981))*(C_A01b!I$5:I$981)))+(SUM(($D$1=(C_A01b!$B$5:$B$981))*('By region'!$M894=(C_A01b!$C$5:$C$981))*('By region'!$N894=(C_A01b!$D$5:$D$981))*(C_A01b!I$5:I$981))))/1000</f>
        <v>0</v>
      </c>
      <c r="H894" s="219">
        <f t="array" ref="H894">((SUM(($B$1=(C_A01b!$B$5:$B$981))*('By region'!$M894=(C_A01b!$C$5:$C$981))*('By region'!$N894=(C_A01b!$D$5:$D$981))*(C_A01b!J$5:J$981)))+(SUM(($C$1=(C_A01b!$B$5:$B$981))*('By region'!$M894=(C_A01b!$C$5:$C$981))*('By region'!$N894=(C_A01b!$D$5:$D$981))*(C_A01b!J$5:J$981)))+(SUM(($D$1=(C_A01b!$B$5:$B$981))*('By region'!$M894=(C_A01b!$C$5:$C$981))*('By region'!$N894=(C_A01b!$D$5:$D$981))*(C_A01b!J$5:J$981))))/1000</f>
        <v>0</v>
      </c>
      <c r="I894" s="219">
        <f t="array" ref="I894">((SUM(($B$1=(C_A01b!$B$5:$B$981))*('By region'!$M894=(C_A01b!$C$5:$C$981))*('By region'!$N894=(C_A01b!$D$5:$D$981))*(C_A01b!K$5:K$981)))+(SUM(($C$1=(C_A01b!$B$5:$B$981))*('By region'!$M894=(C_A01b!$C$5:$C$981))*('By region'!$N894=(C_A01b!$D$5:$D$981))*(C_A01b!K$5:K$981)))+(SUM(($D$1=(C_A01b!$B$5:$B$981))*('By region'!$M894=(C_A01b!$C$5:$C$981))*('By region'!$N894=(C_A01b!$D$5:$D$981))*(C_A01b!K$5:K$981))))/1000</f>
        <v>0</v>
      </c>
      <c r="J894" s="219">
        <f t="array" ref="J894">((SUM(($B$1=(C_A01b!$B$5:$B$981))*('By region'!$M894=(C_A01b!$C$5:$C$981))*('By region'!$N894=(C_A01b!$D$5:$D$981))*(C_A01b!L$5:L$981)))+(SUM(($C$1=(C_A01b!$B$5:$B$981))*('By region'!$M894=(C_A01b!$C$5:$C$981))*('By region'!$N894=(C_A01b!$D$5:$D$981))*(C_A01b!L$5:L$981)))+(SUM(($D$1=(C_A01b!$B$5:$B$981))*('By region'!$M894=(C_A01b!$C$5:$C$981))*('By region'!$N894=(C_A01b!$D$5:$D$981))*(C_A01b!L$5:L$981))))/1000</f>
        <v>0</v>
      </c>
      <c r="K894" s="219">
        <f t="array" ref="K894">((SUM(($B$1=(C_A01b!$B$5:$B$981))*('By region'!$M894=(C_A01b!$C$5:$C$981))*('By region'!$N894=(C_A01b!$D$5:$D$981))*(C_A01b!M$5:M$981)))+(SUM(($C$1=(C_A01b!$B$5:$B$981))*('By region'!$M894=(C_A01b!$C$5:$C$981))*('By region'!$N894=(C_A01b!$D$5:$D$981))*(C_A01b!M$5:M$981)))+(SUM(($D$1=(C_A01b!$B$5:$B$981))*('By region'!$M894=(C_A01b!$C$5:$C$981))*('By region'!$N894=(C_A01b!$D$5:$D$981))*(C_A01b!M$5:M$981))))/1000</f>
        <v>2.3040367424459367</v>
      </c>
      <c r="M894" s="295" t="s">
        <v>335</v>
      </c>
      <c r="N894" s="295" t="s">
        <v>148</v>
      </c>
      <c r="O894" s="17"/>
    </row>
    <row r="895" spans="1:15" x14ac:dyDescent="0.2">
      <c r="B895" s="219" t="s">
        <v>349</v>
      </c>
      <c r="C895" s="219">
        <f t="array" ref="C895">(SUM(($B$1=(C_A01b!$B$5:$B$981))*('By region'!$M895=(C_A01b!$C$5:$C$981))*('By region'!$N895=(C_A01b!$D$5:$D$981))*(C_A01b!E$5:E$981)))+(SUM(($C$1=(C_A01b!$B$5:$B$981))*('By region'!$M895=(C_A01b!$C$5:$C$981))*('By region'!$N895=(C_A01b!$D$5:$D$981))*(C_A01b!E$5:E$981)))+(SUM(($D$1=(C_A01b!$B$5:$B$981))*('By region'!$M895=(C_A01b!$C$5:$C$981))*('By region'!$N895=(C_A01b!$D$5:$D$981))*(C_A01b!E$5:E$981)))</f>
        <v>0</v>
      </c>
      <c r="D895" s="219">
        <f t="array" ref="D895">(SUM(($B$1=(C_A01b!$B$5:$B$981))*('By region'!$M895=(C_A01b!$C$5:$C$981))*('By region'!$N895=(C_A01b!$D$5:$D$981))*(C_A01b!F$5:F$981)))+(SUM(($C$1=(C_A01b!$B$5:$B$981))*('By region'!$M895=(C_A01b!$C$5:$C$981))*('By region'!$N895=(C_A01b!$D$5:$D$981))*(C_A01b!F$5:F$981)))+(SUM(($D$1=(C_A01b!$B$5:$B$981))*('By region'!$M895=(C_A01b!$C$5:$C$981))*('By region'!$N895=(C_A01b!$D$5:$D$981))*(C_A01b!F$5:F$981)))</f>
        <v>95.640997722774998</v>
      </c>
      <c r="E895" s="219">
        <f t="array" ref="E895">(SUM(($B$1=(C_A01b!$B$5:$B$981))*('By region'!$M895=(C_A01b!$C$5:$C$981))*('By region'!$N895=(C_A01b!$D$5:$D$981))*(C_A01b!G$5:G$981)))+(SUM(($C$1=(C_A01b!$B$5:$B$981))*('By region'!$M895=(C_A01b!$C$5:$C$981))*('By region'!$N895=(C_A01b!$D$5:$D$981))*(C_A01b!G$5:G$981)))+(SUM(($D$1=(C_A01b!$B$5:$B$981))*('By region'!$M895=(C_A01b!$C$5:$C$981))*('By region'!$N895=(C_A01b!$D$5:$D$981))*(C_A01b!G$5:G$981)))</f>
        <v>131.38745307201199</v>
      </c>
      <c r="F895" s="219">
        <f t="array" ref="F895">(SUM(($B$1=(C_A01b!$B$5:$B$981))*('By region'!$M895=(C_A01b!$C$5:$C$981))*('By region'!$N895=(C_A01b!$D$5:$D$981))*(C_A01b!H$5:H$981)))+(SUM(($C$1=(C_A01b!$B$5:$B$981))*('By region'!$M895=(C_A01b!$C$5:$C$981))*('By region'!$N895=(C_A01b!$D$5:$D$981))*(C_A01b!H$5:H$981)))+(SUM(($D$1=(C_A01b!$B$5:$B$981))*('By region'!$M895=(C_A01b!$C$5:$C$981))*('By region'!$N895=(C_A01b!$D$5:$D$981))*(C_A01b!H$5:H$981)))</f>
        <v>143.77288399882701</v>
      </c>
      <c r="G895" s="219">
        <f t="array" ref="G895">(SUM(($B$1=(C_A01b!$B$5:$B$981))*('By region'!$M895=(C_A01b!$C$5:$C$981))*('By region'!$N895=(C_A01b!$D$5:$D$981))*(C_A01b!I$5:I$981)))+(SUM(($C$1=(C_A01b!$B$5:$B$981))*('By region'!$M895=(C_A01b!$C$5:$C$981))*('By region'!$N895=(C_A01b!$D$5:$D$981))*(C_A01b!I$5:I$981)))+(SUM(($D$1=(C_A01b!$B$5:$B$981))*('By region'!$M895=(C_A01b!$C$5:$C$981))*('By region'!$N895=(C_A01b!$D$5:$D$981))*(C_A01b!I$5:I$981)))</f>
        <v>106.753879615773</v>
      </c>
      <c r="H895" s="219">
        <f t="array" ref="H895">(SUM(($B$1=(C_A01b!$B$5:$B$981))*('By region'!$M895=(C_A01b!$C$5:$C$981))*('By region'!$N895=(C_A01b!$D$5:$D$981))*(C_A01b!J$5:J$981)))+(SUM(($C$1=(C_A01b!$B$5:$B$981))*('By region'!$M895=(C_A01b!$C$5:$C$981))*('By region'!$N895=(C_A01b!$D$5:$D$981))*(C_A01b!J$5:J$981)))+(SUM(($D$1=(C_A01b!$B$5:$B$981))*('By region'!$M895=(C_A01b!$C$5:$C$981))*('By region'!$N895=(C_A01b!$D$5:$D$981))*(C_A01b!J$5:J$981)))</f>
        <v>47.965693257754999</v>
      </c>
      <c r="I895" s="219">
        <f t="array" ref="I895">(SUM(($B$1=(C_A01b!$B$5:$B$981))*('By region'!$M895=(C_A01b!$C$5:$C$981))*('By region'!$N895=(C_A01b!$D$5:$D$981))*(C_A01b!K$5:K$981)))+(SUM(($C$1=(C_A01b!$B$5:$B$981))*('By region'!$M895=(C_A01b!$C$5:$C$981))*('By region'!$N895=(C_A01b!$D$5:$D$981))*(C_A01b!K$5:K$981)))+(SUM(($D$1=(C_A01b!$B$5:$B$981))*('By region'!$M895=(C_A01b!$C$5:$C$981))*('By region'!$N895=(C_A01b!$D$5:$D$981))*(C_A01b!K$5:K$981)))</f>
        <v>47.963530817993004</v>
      </c>
      <c r="J895" s="219">
        <f t="array" ref="J895">(SUM(($B$1=(C_A01b!$B$5:$B$981))*('By region'!$M895=(C_A01b!$C$5:$C$981))*('By region'!$N895=(C_A01b!$D$5:$D$981))*(C_A01b!L$5:L$981)))+(SUM(($C$1=(C_A01b!$B$5:$B$981))*('By region'!$M895=(C_A01b!$C$5:$C$981))*('By region'!$N895=(C_A01b!$D$5:$D$981))*(C_A01b!L$5:L$981)))+(SUM(($D$1=(C_A01b!$B$5:$B$981))*('By region'!$M895=(C_A01b!$C$5:$C$981))*('By region'!$N895=(C_A01b!$D$5:$D$981))*(C_A01b!L$5:L$981)))</f>
        <v>47.961368378229999</v>
      </c>
      <c r="K895" s="219">
        <f t="array" ref="K895">(SUM(($B$1=(C_A01b!$B$5:$B$981))*('By region'!$M895=(C_A01b!$C$5:$C$981))*('By region'!$N895=(C_A01b!$D$5:$D$981))*(C_A01b!M$5:M$981)))+(SUM(($C$1=(C_A01b!$B$5:$B$981))*('By region'!$M895=(C_A01b!$C$5:$C$981))*('By region'!$N895=(C_A01b!$D$5:$D$981))*(C_A01b!M$5:M$981)))+(SUM(($D$1=(C_A01b!$B$5:$B$981))*('By region'!$M895=(C_A01b!$C$5:$C$981))*('By region'!$N895=(C_A01b!$D$5:$D$981))*(C_A01b!M$5:M$981)))</f>
        <v>62.586221004052</v>
      </c>
      <c r="M895" s="295" t="s">
        <v>339</v>
      </c>
      <c r="N895" s="295" t="s">
        <v>340</v>
      </c>
      <c r="O895" s="17"/>
    </row>
    <row r="896" spans="1:15" x14ac:dyDescent="0.2">
      <c r="B896" s="165" t="s">
        <v>350</v>
      </c>
      <c r="C896" s="219">
        <f t="array" ref="C896">((SUM(($B$1=(C_A01b!$B$5:$B$981))*('By region'!$M896=(C_A01b!$C$5:$C$981))*('By region'!$N896=(C_A01b!$D$5:$D$981))*(C_A01b!E$5:E$981)))+(SUM(($C$1=(C_A01b!$B$5:$B$981))*('By region'!$M896=(C_A01b!$C$5:$C$981))*('By region'!$N896=(C_A01b!$D$5:$D$981))*(C_A01b!E$5:E$981)))+(SUM(($D$1=(C_A01b!$B$5:$B$981))*('By region'!$M896=(C_A01b!$C$5:$C$981))*('By region'!$N896=(C_A01b!$D$5:$D$981))*(C_A01b!E$5:E$981))))/1000</f>
        <v>0</v>
      </c>
      <c r="D896" s="219">
        <f t="array" ref="D896">((SUM(($B$1=(C_A01b!$B$5:$B$981))*('By region'!$M896=(C_A01b!$C$5:$C$981))*('By region'!$N896=(C_A01b!$D$5:$D$981))*(C_A01b!F$5:F$981)))+(SUM(($C$1=(C_A01b!$B$5:$B$981))*('By region'!$M896=(C_A01b!$C$5:$C$981))*('By region'!$N896=(C_A01b!$D$5:$D$981))*(C_A01b!F$5:F$981)))+(SUM(($D$1=(C_A01b!$B$5:$B$981))*('By region'!$M896=(C_A01b!$C$5:$C$981))*('By region'!$N896=(C_A01b!$D$5:$D$981))*(C_A01b!F$5:F$981))))/1000</f>
        <v>6.0187698613505525</v>
      </c>
      <c r="E896" s="219">
        <f t="array" ref="E896">((SUM(($B$1=(C_A01b!$B$5:$B$981))*('By region'!$M896=(C_A01b!$C$5:$C$981))*('By region'!$N896=(C_A01b!$D$5:$D$981))*(C_A01b!G$5:G$981)))+(SUM(($C$1=(C_A01b!$B$5:$B$981))*('By region'!$M896=(C_A01b!$C$5:$C$981))*('By region'!$N896=(C_A01b!$D$5:$D$981))*(C_A01b!G$5:G$981)))+(SUM(($D$1=(C_A01b!$B$5:$B$981))*('By region'!$M896=(C_A01b!$C$5:$C$981))*('By region'!$N896=(C_A01b!$D$5:$D$981))*(C_A01b!G$5:G$981))))/1000</f>
        <v>8.275999651439033</v>
      </c>
      <c r="F896" s="219">
        <f t="array" ref="F896">((SUM(($B$1=(C_A01b!$B$5:$B$981))*('By region'!$M896=(C_A01b!$C$5:$C$981))*('By region'!$N896=(C_A01b!$D$5:$D$981))*(C_A01b!H$5:H$981)))+(SUM(($C$1=(C_A01b!$B$5:$B$981))*('By region'!$M896=(C_A01b!$C$5:$C$981))*('By region'!$N896=(C_A01b!$D$5:$D$981))*(C_A01b!H$5:H$981)))+(SUM(($D$1=(C_A01b!$B$5:$B$981))*('By region'!$M896=(C_A01b!$C$5:$C$981))*('By region'!$N896=(C_A01b!$D$5:$D$981))*(C_A01b!H$5:H$981))))/1000</f>
        <v>11.205600593062657</v>
      </c>
      <c r="G896" s="219">
        <f t="array" ref="G896">((SUM(($B$1=(C_A01b!$B$5:$B$981))*('By region'!$M896=(C_A01b!$C$5:$C$981))*('By region'!$N896=(C_A01b!$D$5:$D$981))*(C_A01b!I$5:I$981)))+(SUM(($C$1=(C_A01b!$B$5:$B$981))*('By region'!$M896=(C_A01b!$C$5:$C$981))*('By region'!$N896=(C_A01b!$D$5:$D$981))*(C_A01b!I$5:I$981)))+(SUM(($D$1=(C_A01b!$B$5:$B$981))*('By region'!$M896=(C_A01b!$C$5:$C$981))*('By region'!$N896=(C_A01b!$D$5:$D$981))*(C_A01b!I$5:I$981))))/1000</f>
        <v>10.740910723985767</v>
      </c>
      <c r="H896" s="219">
        <f t="array" ref="H896">((SUM(($B$1=(C_A01b!$B$5:$B$981))*('By region'!$M896=(C_A01b!$C$5:$C$981))*('By region'!$N896=(C_A01b!$D$5:$D$981))*(C_A01b!J$5:J$981)))+(SUM(($C$1=(C_A01b!$B$5:$B$981))*('By region'!$M896=(C_A01b!$C$5:$C$981))*('By region'!$N896=(C_A01b!$D$5:$D$981))*(C_A01b!J$5:J$981)))+(SUM(($D$1=(C_A01b!$B$5:$B$981))*('By region'!$M896=(C_A01b!$C$5:$C$981))*('By region'!$N896=(C_A01b!$D$5:$D$981))*(C_A01b!J$5:J$981))))/1000</f>
        <v>7.0426852290690407</v>
      </c>
      <c r="I896" s="219">
        <f t="array" ref="I896">((SUM(($B$1=(C_A01b!$B$5:$B$981))*('By region'!$M896=(C_A01b!$C$5:$C$981))*('By region'!$N896=(C_A01b!$D$5:$D$981))*(C_A01b!K$5:K$981)))+(SUM(($C$1=(C_A01b!$B$5:$B$981))*('By region'!$M896=(C_A01b!$C$5:$C$981))*('By region'!$N896=(C_A01b!$D$5:$D$981))*(C_A01b!K$5:K$981)))+(SUM(($D$1=(C_A01b!$B$5:$B$981))*('By region'!$M896=(C_A01b!$C$5:$C$981))*('By region'!$N896=(C_A01b!$D$5:$D$981))*(C_A01b!K$5:K$981))))/1000</f>
        <v>7.0425965316566792</v>
      </c>
      <c r="J896" s="219">
        <f t="array" ref="J896">((SUM(($B$1=(C_A01b!$B$5:$B$981))*('By region'!$M896=(C_A01b!$C$5:$C$981))*('By region'!$N896=(C_A01b!$D$5:$D$981))*(C_A01b!L$5:L$981)))+(SUM(($C$1=(C_A01b!$B$5:$B$981))*('By region'!$M896=(C_A01b!$C$5:$C$981))*('By region'!$N896=(C_A01b!$D$5:$D$981))*(C_A01b!L$5:L$981)))+(SUM(($D$1=(C_A01b!$B$5:$B$981))*('By region'!$M896=(C_A01b!$C$5:$C$981))*('By region'!$N896=(C_A01b!$D$5:$D$981))*(C_A01b!L$5:L$981))))/1000</f>
        <v>7.0425078342443168</v>
      </c>
      <c r="K896" s="219">
        <f t="array" ref="K896">((SUM(($B$1=(C_A01b!$B$5:$B$981))*('By region'!$M896=(C_A01b!$C$5:$C$981))*('By region'!$N896=(C_A01b!$D$5:$D$981))*(C_A01b!M$5:M$981)))+(SUM(($C$1=(C_A01b!$B$5:$B$981))*('By region'!$M896=(C_A01b!$C$5:$C$981))*('By region'!$N896=(C_A01b!$D$5:$D$981))*(C_A01b!M$5:M$981)))+(SUM(($D$1=(C_A01b!$B$5:$B$981))*('By region'!$M896=(C_A01b!$C$5:$C$981))*('By region'!$N896=(C_A01b!$D$5:$D$981))*(C_A01b!M$5:M$981))))/1000</f>
        <v>7.0424213724019449</v>
      </c>
      <c r="M896" s="295" t="s">
        <v>339</v>
      </c>
      <c r="N896" s="295" t="s">
        <v>337</v>
      </c>
      <c r="O896" s="17"/>
    </row>
    <row r="897" spans="1:15" x14ac:dyDescent="0.2">
      <c r="B897" s="219" t="s">
        <v>351</v>
      </c>
      <c r="C897" s="219">
        <f t="array" ref="C897">((SUM(($B$1=(C_A01b!$B$5:$B$981))*('By region'!$M897=(C_A01b!$C$5:$C$981))*('By region'!$N897=(C_A01b!$D$5:$D$981))*(C_A01b!E$5:E$981)))+(SUM(($C$1=(C_A01b!$B$5:$B$981))*('By region'!$M897=(C_A01b!$C$5:$C$981))*('By region'!$N897=(C_A01b!$D$5:$D$981))*(C_A01b!E$5:E$981)))+(SUM(($D$1=(C_A01b!$B$5:$B$981))*('By region'!$M897=(C_A01b!$C$5:$C$981))*('By region'!$N897=(C_A01b!$D$5:$D$981))*(C_A01b!E$5:E$981))))/1000</f>
        <v>0</v>
      </c>
      <c r="D897" s="219">
        <f t="array" ref="D897">((SUM(($B$1=(C_A01b!$B$5:$B$981))*('By region'!$M897=(C_A01b!$C$5:$C$981))*('By region'!$N897=(C_A01b!$D$5:$D$981))*(C_A01b!F$5:F$981)))+(SUM(($C$1=(C_A01b!$B$5:$B$981))*('By region'!$M897=(C_A01b!$C$5:$C$981))*('By region'!$N897=(C_A01b!$D$5:$D$981))*(C_A01b!F$5:F$981)))+(SUM(($D$1=(C_A01b!$B$5:$B$981))*('By region'!$M897=(C_A01b!$C$5:$C$981))*('By region'!$N897=(C_A01b!$D$5:$D$981))*(C_A01b!F$5:F$981))))/1000</f>
        <v>0</v>
      </c>
      <c r="E897" s="219">
        <f t="array" ref="E897">((SUM(($B$1=(C_A01b!$B$5:$B$981))*('By region'!$M897=(C_A01b!$C$5:$C$981))*('By region'!$N897=(C_A01b!$D$5:$D$981))*(C_A01b!G$5:G$981)))+(SUM(($C$1=(C_A01b!$B$5:$B$981))*('By region'!$M897=(C_A01b!$C$5:$C$981))*('By region'!$N897=(C_A01b!$D$5:$D$981))*(C_A01b!G$5:G$981)))+(SUM(($D$1=(C_A01b!$B$5:$B$981))*('By region'!$M897=(C_A01b!$C$5:$C$981))*('By region'!$N897=(C_A01b!$D$5:$D$981))*(C_A01b!G$5:G$981))))/1000</f>
        <v>0</v>
      </c>
      <c r="F897" s="219">
        <f t="array" ref="F897">((SUM(($B$1=(C_A01b!$B$5:$B$981))*('By region'!$M897=(C_A01b!$C$5:$C$981))*('By region'!$N897=(C_A01b!$D$5:$D$981))*(C_A01b!H$5:H$981)))+(SUM(($C$1=(C_A01b!$B$5:$B$981))*('By region'!$M897=(C_A01b!$C$5:$C$981))*('By region'!$N897=(C_A01b!$D$5:$D$981))*(C_A01b!H$5:H$981)))+(SUM(($D$1=(C_A01b!$B$5:$B$981))*('By region'!$M897=(C_A01b!$C$5:$C$981))*('By region'!$N897=(C_A01b!$D$5:$D$981))*(C_A01b!H$5:H$981))))/1000</f>
        <v>3.3039051724138</v>
      </c>
      <c r="G897" s="219">
        <f t="array" ref="G897">((SUM(($B$1=(C_A01b!$B$5:$B$981))*('By region'!$M897=(C_A01b!$C$5:$C$981))*('By region'!$N897=(C_A01b!$D$5:$D$981))*(C_A01b!I$5:I$981)))+(SUM(($C$1=(C_A01b!$B$5:$B$981))*('By region'!$M897=(C_A01b!$C$5:$C$981))*('By region'!$N897=(C_A01b!$D$5:$D$981))*(C_A01b!I$5:I$981)))+(SUM(($D$1=(C_A01b!$B$5:$B$981))*('By region'!$M897=(C_A01b!$C$5:$C$981))*('By region'!$N897=(C_A01b!$D$5:$D$981))*(C_A01b!I$5:I$981))))/1000</f>
        <v>6.2478313881159648</v>
      </c>
      <c r="H897" s="219">
        <f t="array" ref="H897">((SUM(($B$1=(C_A01b!$B$5:$B$981))*('By region'!$M897=(C_A01b!$C$5:$C$981))*('By region'!$N897=(C_A01b!$D$5:$D$981))*(C_A01b!J$5:J$981)))+(SUM(($C$1=(C_A01b!$B$5:$B$981))*('By region'!$M897=(C_A01b!$C$5:$C$981))*('By region'!$N897=(C_A01b!$D$5:$D$981))*(C_A01b!J$5:J$981)))+(SUM(($D$1=(C_A01b!$B$5:$B$981))*('By region'!$M897=(C_A01b!$C$5:$C$981))*('By region'!$N897=(C_A01b!$D$5:$D$981))*(C_A01b!J$5:J$981))))/1000</f>
        <v>6.2478313881159648</v>
      </c>
      <c r="I897" s="219">
        <f t="array" ref="I897">((SUM(($B$1=(C_A01b!$B$5:$B$981))*('By region'!$M897=(C_A01b!$C$5:$C$981))*('By region'!$N897=(C_A01b!$D$5:$D$981))*(C_A01b!K$5:K$981)))+(SUM(($C$1=(C_A01b!$B$5:$B$981))*('By region'!$M897=(C_A01b!$C$5:$C$981))*('By region'!$N897=(C_A01b!$D$5:$D$981))*(C_A01b!K$5:K$981)))+(SUM(($D$1=(C_A01b!$B$5:$B$981))*('By region'!$M897=(C_A01b!$C$5:$C$981))*('By region'!$N897=(C_A01b!$D$5:$D$981))*(C_A01b!K$5:K$981))))/1000</f>
        <v>6.2478313881159648</v>
      </c>
      <c r="J897" s="219">
        <f t="array" ref="J897">((SUM(($B$1=(C_A01b!$B$5:$B$981))*('By region'!$M897=(C_A01b!$C$5:$C$981))*('By region'!$N897=(C_A01b!$D$5:$D$981))*(C_A01b!L$5:L$981)))+(SUM(($C$1=(C_A01b!$B$5:$B$981))*('By region'!$M897=(C_A01b!$C$5:$C$981))*('By region'!$N897=(C_A01b!$D$5:$D$981))*(C_A01b!L$5:L$981)))+(SUM(($D$1=(C_A01b!$B$5:$B$981))*('By region'!$M897=(C_A01b!$C$5:$C$981))*('By region'!$N897=(C_A01b!$D$5:$D$981))*(C_A01b!L$5:L$981))))/1000</f>
        <v>6.2478313881159648</v>
      </c>
      <c r="K897" s="219">
        <f t="array" ref="K897">((SUM(($B$1=(C_A01b!$B$5:$B$981))*('By region'!$M897=(C_A01b!$C$5:$C$981))*('By region'!$N897=(C_A01b!$D$5:$D$981))*(C_A01b!M$5:M$981)))+(SUM(($C$1=(C_A01b!$B$5:$B$981))*('By region'!$M897=(C_A01b!$C$5:$C$981))*('By region'!$N897=(C_A01b!$D$5:$D$981))*(C_A01b!M$5:M$981)))+(SUM(($D$1=(C_A01b!$B$5:$B$981))*('By region'!$M897=(C_A01b!$C$5:$C$981))*('By region'!$N897=(C_A01b!$D$5:$D$981))*(C_A01b!M$5:M$981))))/1000</f>
        <v>6.2478313881159648</v>
      </c>
      <c r="M897" s="295" t="s">
        <v>339</v>
      </c>
      <c r="N897" s="295" t="s">
        <v>146</v>
      </c>
      <c r="O897" s="17"/>
    </row>
    <row r="898" spans="1:15" x14ac:dyDescent="0.2">
      <c r="B898" s="165"/>
      <c r="C898" s="219"/>
      <c r="D898" s="219"/>
      <c r="E898" s="219"/>
      <c r="F898" s="219"/>
      <c r="G898" s="219"/>
      <c r="H898" s="219"/>
      <c r="I898" s="219"/>
      <c r="J898" s="219"/>
      <c r="K898" s="219"/>
      <c r="M898" s="295"/>
      <c r="N898" s="295"/>
      <c r="O898" s="17"/>
    </row>
    <row r="901" spans="1:15" x14ac:dyDescent="0.2">
      <c r="A901" s="2" t="s">
        <v>537</v>
      </c>
      <c r="B901" s="12" t="s">
        <v>400</v>
      </c>
      <c r="C901" s="15"/>
      <c r="D901" s="15"/>
      <c r="E901" s="15"/>
      <c r="F901" s="15"/>
      <c r="G901" s="15"/>
      <c r="H901" s="15"/>
      <c r="I901" s="15"/>
      <c r="J901" s="15"/>
      <c r="K901" s="15"/>
      <c r="O901" s="17"/>
    </row>
    <row r="902" spans="1:15" x14ac:dyDescent="0.2">
      <c r="B902" s="185"/>
      <c r="C902" s="263">
        <v>2010</v>
      </c>
      <c r="D902" s="263">
        <v>2015</v>
      </c>
      <c r="E902" s="263">
        <v>2020</v>
      </c>
      <c r="F902" s="263">
        <v>2025</v>
      </c>
      <c r="G902" s="263">
        <v>2030</v>
      </c>
      <c r="H902" s="263">
        <v>2035</v>
      </c>
      <c r="I902" s="263">
        <v>2040</v>
      </c>
      <c r="J902" s="263">
        <v>2045</v>
      </c>
      <c r="K902" s="263">
        <v>2050</v>
      </c>
      <c r="O902" s="17"/>
    </row>
    <row r="903" spans="1:15" x14ac:dyDescent="0.2">
      <c r="B903" s="190" t="s">
        <v>246</v>
      </c>
      <c r="C903" s="72">
        <f t="array" ref="C903">SUM(($B$1=(C_A11RH!$B$5:$B$1000))*($M903=(C_A11RH!$C$5:$C$1000))*(C_A11RH!D$5:D$1000))+SUM(($C$1=(C_A11RH!$B$5:$B$1000))*($M903=(C_A11RH!$C$5:$C$1000))*(C_A11RH!D$5:D$1000))+SUM(($D$1=(C_A11RH!$B$5:$B$1000))*($M903=(C_A11RH!$C$5:$C$1000))*(C_A11RH!D$5:D$1000))</f>
        <v>23.602576019097999</v>
      </c>
      <c r="D903" s="72">
        <f t="array" ref="D903">SUM(($B$1=(C_A11RH!$B$5:$B$1000))*($M903=(C_A11RH!$C$5:$C$1000))*(C_A11RH!E$5:E$1000))+SUM(($C$1=(C_A11RH!$B$5:$B$1000))*($M903=(C_A11RH!$C$5:$C$1000))*(C_A11RH!E$5:E$1000))+SUM(($D$1=(C_A11RH!$B$5:$B$1000))*($M903=(C_A11RH!$C$5:$C$1000))*(C_A11RH!E$5:E$1000))</f>
        <v>58.734156663409998</v>
      </c>
      <c r="E903" s="72">
        <f t="array" ref="E903">SUM(($B$1=(C_A11RH!$B$5:$B$1000))*($M903=(C_A11RH!$C$5:$C$1000))*(C_A11RH!F$5:F$1000))+SUM(($C$1=(C_A11RH!$B$5:$B$1000))*($M903=(C_A11RH!$C$5:$C$1000))*(C_A11RH!F$5:F$1000))+SUM(($D$1=(C_A11RH!$B$5:$B$1000))*($M903=(C_A11RH!$C$5:$C$1000))*(C_A11RH!F$5:F$1000))</f>
        <v>88.503089961642004</v>
      </c>
      <c r="F903" s="72">
        <f t="array" ref="F903">SUM(($B$1=(C_A11RH!$B$5:$B$1000))*($M903=(C_A11RH!$C$5:$C$1000))*(C_A11RH!G$5:G$1000))+SUM(($C$1=(C_A11RH!$B$5:$B$1000))*($M903=(C_A11RH!$C$5:$C$1000))*(C_A11RH!G$5:G$1000))+SUM(($D$1=(C_A11RH!$B$5:$B$1000))*($M903=(C_A11RH!$C$5:$C$1000))*(C_A11RH!G$5:G$1000))</f>
        <v>86.969680942905001</v>
      </c>
      <c r="G903" s="72">
        <f t="array" ref="G903">SUM(($B$1=(C_A11RH!$B$5:$B$1000))*($M903=(C_A11RH!$C$5:$C$1000))*(C_A11RH!H$5:H$1000))+SUM(($C$1=(C_A11RH!$B$5:$B$1000))*($M903=(C_A11RH!$C$5:$C$1000))*(C_A11RH!H$5:H$1000))+SUM(($D$1=(C_A11RH!$B$5:$B$1000))*($M903=(C_A11RH!$C$5:$C$1000))*(C_A11RH!H$5:H$1000))</f>
        <v>60.150898854984</v>
      </c>
      <c r="H903" s="72">
        <f t="array" ref="H903">SUM(($B$1=(C_A11RH!$B$5:$B$1000))*($M903=(C_A11RH!$C$5:$C$1000))*(C_A11RH!I$5:I$1000))+SUM(($C$1=(C_A11RH!$B$5:$B$1000))*($M903=(C_A11RH!$C$5:$C$1000))*(C_A11RH!I$5:I$1000))+SUM(($D$1=(C_A11RH!$B$5:$B$1000))*($M903=(C_A11RH!$C$5:$C$1000))*(C_A11RH!I$5:I$1000))</f>
        <v>67.079181503388995</v>
      </c>
      <c r="I903" s="72">
        <f t="array" ref="I903">SUM(($B$1=(C_A11RH!$B$5:$B$1000))*($M903=(C_A11RH!$C$5:$C$1000))*(C_A11RH!J$5:J$1000))+SUM(($C$1=(C_A11RH!$B$5:$B$1000))*($M903=(C_A11RH!$C$5:$C$1000))*(C_A11RH!J$5:J$1000))+SUM(($D$1=(C_A11RH!$B$5:$B$1000))*($M903=(C_A11RH!$C$5:$C$1000))*(C_A11RH!J$5:J$1000))</f>
        <v>40.835322702660001</v>
      </c>
      <c r="J903" s="72">
        <f t="array" ref="J903">SUM(($B$1=(C_A11RH!$B$5:$B$1000))*($M903=(C_A11RH!$C$5:$C$1000))*(C_A11RH!K$5:K$1000))+SUM(($C$1=(C_A11RH!$B$5:$B$1000))*($M903=(C_A11RH!$C$5:$C$1000))*(C_A11RH!K$5:K$1000))+SUM(($D$1=(C_A11RH!$B$5:$B$1000))*($M903=(C_A11RH!$C$5:$C$1000))*(C_A11RH!K$5:K$1000))</f>
        <v>35.001705173708999</v>
      </c>
      <c r="K903" s="72">
        <f t="array" ref="K903">SUM(($B$1=(C_A11RH!$B$5:$B$1000))*($M903=(C_A11RH!$C$5:$C$1000))*(C_A11RH!L$5:L$1000))+SUM(($C$1=(C_A11RH!$B$5:$B$1000))*($M903=(C_A11RH!$C$5:$C$1000))*(C_A11RH!L$5:L$1000))+SUM(($D$1=(C_A11RH!$B$5:$B$1000))*($M903=(C_A11RH!$C$5:$C$1000))*(C_A11RH!L$5:L$1000))</f>
        <v>5.9687668057519998</v>
      </c>
      <c r="M903" s="295" t="s">
        <v>388</v>
      </c>
      <c r="O903" s="17"/>
    </row>
    <row r="904" spans="1:15" x14ac:dyDescent="0.2">
      <c r="B904" s="192" t="s">
        <v>393</v>
      </c>
      <c r="C904" s="72">
        <f t="array" ref="C904">SUM(($B$1=(C_A11RH!$B$5:$B$1000))*($M904=(C_A11RH!$C$5:$C$1000))*(C_A11RH!D$5:D$1000))+SUM(($C$1=(C_A11RH!$B$5:$B$1000))*($M904=(C_A11RH!$C$5:$C$1000))*(C_A11RH!D$5:D$1000))+SUM(($D$1=(C_A11RH!$B$5:$B$1000))*($M904=(C_A11RH!$C$5:$C$1000))*(C_A11RH!D$5:D$1000))</f>
        <v>271.818206630752</v>
      </c>
      <c r="D904" s="72">
        <f t="array" ref="D904">SUM(($B$1=(C_A11RH!$B$5:$B$1000))*($M904=(C_A11RH!$C$5:$C$1000))*(C_A11RH!E$5:E$1000))+SUM(($C$1=(C_A11RH!$B$5:$B$1000))*($M904=(C_A11RH!$C$5:$C$1000))*(C_A11RH!E$5:E$1000))+SUM(($D$1=(C_A11RH!$B$5:$B$1000))*($M904=(C_A11RH!$C$5:$C$1000))*(C_A11RH!E$5:E$1000))</f>
        <v>135.909103315376</v>
      </c>
      <c r="E904" s="72">
        <f t="array" ref="E904">SUM(($B$1=(C_A11RH!$B$5:$B$1000))*($M904=(C_A11RH!$C$5:$C$1000))*(C_A11RH!F$5:F$1000))+SUM(($C$1=(C_A11RH!$B$5:$B$1000))*($M904=(C_A11RH!$C$5:$C$1000))*(C_A11RH!F$5:F$1000))+SUM(($D$1=(C_A11RH!$B$5:$B$1000))*($M904=(C_A11RH!$C$5:$C$1000))*(C_A11RH!F$5:F$1000))</f>
        <v>134.834852506185</v>
      </c>
      <c r="F904" s="72">
        <f t="array" ref="F904">SUM(($B$1=(C_A11RH!$B$5:$B$1000))*($M904=(C_A11RH!$C$5:$C$1000))*(C_A11RH!G$5:G$1000))+SUM(($C$1=(C_A11RH!$B$5:$B$1000))*($M904=(C_A11RH!$C$5:$C$1000))*(C_A11RH!G$5:G$1000))+SUM(($D$1=(C_A11RH!$B$5:$B$1000))*($M904=(C_A11RH!$C$5:$C$1000))*(C_A11RH!G$5:G$1000))</f>
        <v>185.58703178171399</v>
      </c>
      <c r="G904" s="72">
        <f t="array" ref="G904">SUM(($B$1=(C_A11RH!$B$5:$B$1000))*($M904=(C_A11RH!$C$5:$C$1000))*(C_A11RH!H$5:H$1000))+SUM(($C$1=(C_A11RH!$B$5:$B$1000))*($M904=(C_A11RH!$C$5:$C$1000))*(C_A11RH!H$5:H$1000))+SUM(($D$1=(C_A11RH!$B$5:$B$1000))*($M904=(C_A11RH!$C$5:$C$1000))*(C_A11RH!H$5:H$1000))</f>
        <v>253.999842968481</v>
      </c>
      <c r="H904" s="72">
        <f t="array" ref="H904">SUM(($B$1=(C_A11RH!$B$5:$B$1000))*($M904=(C_A11RH!$C$5:$C$1000))*(C_A11RH!I$5:I$1000))+SUM(($C$1=(C_A11RH!$B$5:$B$1000))*($M904=(C_A11RH!$C$5:$C$1000))*(C_A11RH!I$5:I$1000))+SUM(($D$1=(C_A11RH!$B$5:$B$1000))*($M904=(C_A11RH!$C$5:$C$1000))*(C_A11RH!I$5:I$1000))</f>
        <v>253.999842968481</v>
      </c>
      <c r="I904" s="72">
        <f t="array" ref="I904">SUM(($B$1=(C_A11RH!$B$5:$B$1000))*($M904=(C_A11RH!$C$5:$C$1000))*(C_A11RH!J$5:J$1000))+SUM(($C$1=(C_A11RH!$B$5:$B$1000))*($M904=(C_A11RH!$C$5:$C$1000))*(C_A11RH!J$5:J$1000))+SUM(($D$1=(C_A11RH!$B$5:$B$1000))*($M904=(C_A11RH!$C$5:$C$1000))*(C_A11RH!J$5:J$1000))</f>
        <v>225.58306854201001</v>
      </c>
      <c r="J904" s="72">
        <f t="array" ref="J904">SUM(($B$1=(C_A11RH!$B$5:$B$1000))*($M904=(C_A11RH!$C$5:$C$1000))*(C_A11RH!K$5:K$1000))+SUM(($C$1=(C_A11RH!$B$5:$B$1000))*($M904=(C_A11RH!$C$5:$C$1000))*(C_A11RH!K$5:K$1000))+SUM(($D$1=(C_A11RH!$B$5:$B$1000))*($M904=(C_A11RH!$C$5:$C$1000))*(C_A11RH!K$5:K$1000))</f>
        <v>214.598180117026</v>
      </c>
      <c r="K904" s="72">
        <f t="array" ref="K904">SUM(($B$1=(C_A11RH!$B$5:$B$1000))*($M904=(C_A11RH!$C$5:$C$1000))*(C_A11RH!L$5:L$1000))+SUM(($C$1=(C_A11RH!$B$5:$B$1000))*($M904=(C_A11RH!$C$5:$C$1000))*(C_A11RH!L$5:L$1000))+SUM(($D$1=(C_A11RH!$B$5:$B$1000))*($M904=(C_A11RH!$C$5:$C$1000))*(C_A11RH!L$5:L$1000))</f>
        <v>205.22530809815501</v>
      </c>
      <c r="M904" s="295" t="s">
        <v>389</v>
      </c>
      <c r="O904" s="17"/>
    </row>
    <row r="905" spans="1:15" x14ac:dyDescent="0.2">
      <c r="B905" s="190" t="s">
        <v>64</v>
      </c>
      <c r="C905" s="72">
        <f t="array" ref="C905">SUM(($B$1=(C_A11RH!$B$5:$B$1000))*($M905=(C_A11RH!$C$5:$C$1000))*(C_A11RH!D$5:D$1000))+SUM(($C$1=(C_A11RH!$B$5:$B$1000))*($M905=(C_A11RH!$C$5:$C$1000))*(C_A11RH!D$5:D$1000))+SUM(($D$1=(C_A11RH!$B$5:$B$1000))*($M905=(C_A11RH!$C$5:$C$1000))*(C_A11RH!D$5:D$1000))</f>
        <v>12.448210507200001</v>
      </c>
      <c r="D905" s="72">
        <f t="array" ref="D905">SUM(($B$1=(C_A11RH!$B$5:$B$1000))*($M905=(C_A11RH!$C$5:$C$1000))*(C_A11RH!E$5:E$1000))+SUM(($C$1=(C_A11RH!$B$5:$B$1000))*($M905=(C_A11RH!$C$5:$C$1000))*(C_A11RH!E$5:E$1000))+SUM(($D$1=(C_A11RH!$B$5:$B$1000))*($M905=(C_A11RH!$C$5:$C$1000))*(C_A11RH!E$5:E$1000))</f>
        <v>9.3361578804000001</v>
      </c>
      <c r="E905" s="72">
        <f t="array" ref="E905">SUM(($B$1=(C_A11RH!$B$5:$B$1000))*($M905=(C_A11RH!$C$5:$C$1000))*(C_A11RH!F$5:F$1000))+SUM(($C$1=(C_A11RH!$B$5:$B$1000))*($M905=(C_A11RH!$C$5:$C$1000))*(C_A11RH!F$5:F$1000))+SUM(($D$1=(C_A11RH!$B$5:$B$1000))*($M905=(C_A11RH!$C$5:$C$1000))*(C_A11RH!F$5:F$1000))</f>
        <v>6.2241052536000003</v>
      </c>
      <c r="F905" s="72">
        <f t="array" ref="F905">SUM(($B$1=(C_A11RH!$B$5:$B$1000))*($M905=(C_A11RH!$C$5:$C$1000))*(C_A11RH!G$5:G$1000))+SUM(($C$1=(C_A11RH!$B$5:$B$1000))*($M905=(C_A11RH!$C$5:$C$1000))*(C_A11RH!G$5:G$1000))+SUM(($D$1=(C_A11RH!$B$5:$B$1000))*($M905=(C_A11RH!$C$5:$C$1000))*(C_A11RH!G$5:G$1000))</f>
        <v>3.1120526268000002</v>
      </c>
      <c r="G905" s="72">
        <f t="array" ref="G905">SUM(($B$1=(C_A11RH!$B$5:$B$1000))*($M905=(C_A11RH!$C$5:$C$1000))*(C_A11RH!H$5:H$1000))+SUM(($C$1=(C_A11RH!$B$5:$B$1000))*($M905=(C_A11RH!$C$5:$C$1000))*(C_A11RH!H$5:H$1000))+SUM(($D$1=(C_A11RH!$B$5:$B$1000))*($M905=(C_A11RH!$C$5:$C$1000))*(C_A11RH!H$5:H$1000))</f>
        <v>0</v>
      </c>
      <c r="H905" s="72">
        <f t="array" ref="H905">SUM(($B$1=(C_A11RH!$B$5:$B$1000))*($M905=(C_A11RH!$C$5:$C$1000))*(C_A11RH!I$5:I$1000))+SUM(($C$1=(C_A11RH!$B$5:$B$1000))*($M905=(C_A11RH!$C$5:$C$1000))*(C_A11RH!I$5:I$1000))+SUM(($D$1=(C_A11RH!$B$5:$B$1000))*($M905=(C_A11RH!$C$5:$C$1000))*(C_A11RH!I$5:I$1000))</f>
        <v>0</v>
      </c>
      <c r="I905" s="72">
        <f t="array" ref="I905">SUM(($B$1=(C_A11RH!$B$5:$B$1000))*($M905=(C_A11RH!$C$5:$C$1000))*(C_A11RH!J$5:J$1000))+SUM(($C$1=(C_A11RH!$B$5:$B$1000))*($M905=(C_A11RH!$C$5:$C$1000))*(C_A11RH!J$5:J$1000))+SUM(($D$1=(C_A11RH!$B$5:$B$1000))*($M905=(C_A11RH!$C$5:$C$1000))*(C_A11RH!J$5:J$1000))</f>
        <v>0</v>
      </c>
      <c r="J905" s="72">
        <f t="array" ref="J905">SUM(($B$1=(C_A11RH!$B$5:$B$1000))*($M905=(C_A11RH!$C$5:$C$1000))*(C_A11RH!K$5:K$1000))+SUM(($C$1=(C_A11RH!$B$5:$B$1000))*($M905=(C_A11RH!$C$5:$C$1000))*(C_A11RH!K$5:K$1000))+SUM(($D$1=(C_A11RH!$B$5:$B$1000))*($M905=(C_A11RH!$C$5:$C$1000))*(C_A11RH!K$5:K$1000))</f>
        <v>0</v>
      </c>
      <c r="K905" s="72">
        <f t="array" ref="K905">SUM(($B$1=(C_A11RH!$B$5:$B$1000))*($M905=(C_A11RH!$C$5:$C$1000))*(C_A11RH!L$5:L$1000))+SUM(($C$1=(C_A11RH!$B$5:$B$1000))*($M905=(C_A11RH!$C$5:$C$1000))*(C_A11RH!L$5:L$1000))+SUM(($D$1=(C_A11RH!$B$5:$B$1000))*($M905=(C_A11RH!$C$5:$C$1000))*(C_A11RH!L$5:L$1000))</f>
        <v>0</v>
      </c>
      <c r="M905" s="295" t="s">
        <v>390</v>
      </c>
      <c r="O905" s="17"/>
    </row>
    <row r="906" spans="1:15" x14ac:dyDescent="0.2">
      <c r="B906" s="192" t="s">
        <v>394</v>
      </c>
      <c r="C906" s="72">
        <f t="array" ref="C906">SUM(($B$1=(C_A11RH!$B$5:$B$1000))*($M906=(C_A11RH!$C$5:$C$1000))*(C_A11RH!D$5:D$1000))+SUM(($C$1=(C_A11RH!$B$5:$B$1000))*($M906=(C_A11RH!$C$5:$C$1000))*(C_A11RH!D$5:D$1000))+SUM(($D$1=(C_A11RH!$B$5:$B$1000))*($M906=(C_A11RH!$C$5:$C$1000))*(C_A11RH!D$5:D$1000))</f>
        <v>8.9914575310850005</v>
      </c>
      <c r="D906" s="72">
        <f t="array" ref="D906">SUM(($B$1=(C_A11RH!$B$5:$B$1000))*($M906=(C_A11RH!$C$5:$C$1000))*(C_A11RH!E$5:E$1000))+SUM(($C$1=(C_A11RH!$B$5:$B$1000))*($M906=(C_A11RH!$C$5:$C$1000))*(C_A11RH!E$5:E$1000))+SUM(($D$1=(C_A11RH!$B$5:$B$1000))*($M906=(C_A11RH!$C$5:$C$1000))*(C_A11RH!E$5:E$1000))</f>
        <v>46.345073739348003</v>
      </c>
      <c r="E906" s="72">
        <f t="array" ref="E906">SUM(($B$1=(C_A11RH!$B$5:$B$1000))*($M906=(C_A11RH!$C$5:$C$1000))*(C_A11RH!F$5:F$1000))+SUM(($C$1=(C_A11RH!$B$5:$B$1000))*($M906=(C_A11RH!$C$5:$C$1000))*(C_A11RH!F$5:F$1000))+SUM(($D$1=(C_A11RH!$B$5:$B$1000))*($M906=(C_A11RH!$C$5:$C$1000))*(C_A11RH!F$5:F$1000))</f>
        <v>41.849344973805998</v>
      </c>
      <c r="F906" s="72">
        <f t="array" ref="F906">SUM(($B$1=(C_A11RH!$B$5:$B$1000))*($M906=(C_A11RH!$C$5:$C$1000))*(C_A11RH!G$5:G$1000))+SUM(($C$1=(C_A11RH!$B$5:$B$1000))*($M906=(C_A11RH!$C$5:$C$1000))*(C_A11RH!G$5:G$1000))+SUM(($D$1=(C_A11RH!$B$5:$B$1000))*($M906=(C_A11RH!$C$5:$C$1000))*(C_A11RH!G$5:G$1000))</f>
        <v>60.657979094858</v>
      </c>
      <c r="G906" s="72">
        <f t="array" ref="G906">SUM(($B$1=(C_A11RH!$B$5:$B$1000))*($M906=(C_A11RH!$C$5:$C$1000))*(C_A11RH!H$5:H$1000))+SUM(($C$1=(C_A11RH!$B$5:$B$1000))*($M906=(C_A11RH!$C$5:$C$1000))*(C_A11RH!H$5:H$1000))+SUM(($D$1=(C_A11RH!$B$5:$B$1000))*($M906=(C_A11RH!$C$5:$C$1000))*(C_A11RH!H$5:H$1000))</f>
        <v>107.854848834344</v>
      </c>
      <c r="H906" s="72">
        <f t="array" ref="H906">SUM(($B$1=(C_A11RH!$B$5:$B$1000))*($M906=(C_A11RH!$C$5:$C$1000))*(C_A11RH!I$5:I$1000))+SUM(($C$1=(C_A11RH!$B$5:$B$1000))*($M906=(C_A11RH!$C$5:$C$1000))*(C_A11RH!I$5:I$1000))+SUM(($D$1=(C_A11RH!$B$5:$B$1000))*($M906=(C_A11RH!$C$5:$C$1000))*(C_A11RH!I$5:I$1000))</f>
        <v>108.66747569889699</v>
      </c>
      <c r="I906" s="72">
        <f t="array" ref="I906">SUM(($B$1=(C_A11RH!$B$5:$B$1000))*($M906=(C_A11RH!$C$5:$C$1000))*(C_A11RH!J$5:J$1000))+SUM(($C$1=(C_A11RH!$B$5:$B$1000))*($M906=(C_A11RH!$C$5:$C$1000))*(C_A11RH!J$5:J$1000))+SUM(($D$1=(C_A11RH!$B$5:$B$1000))*($M906=(C_A11RH!$C$5:$C$1000))*(C_A11RH!J$5:J$1000))</f>
        <v>166.35462964793899</v>
      </c>
      <c r="J906" s="72">
        <f t="array" ref="J906">SUM(($B$1=(C_A11RH!$B$5:$B$1000))*($M906=(C_A11RH!$C$5:$C$1000))*(C_A11RH!K$5:K$1000))+SUM(($C$1=(C_A11RH!$B$5:$B$1000))*($M906=(C_A11RH!$C$5:$C$1000))*(C_A11RH!K$5:K$1000))+SUM(($D$1=(C_A11RH!$B$5:$B$1000))*($M906=(C_A11RH!$C$5:$C$1000))*(C_A11RH!K$5:K$1000))</f>
        <v>190.97560000441999</v>
      </c>
      <c r="K906" s="72">
        <f t="array" ref="K906">SUM(($B$1=(C_A11RH!$B$5:$B$1000))*($M906=(C_A11RH!$C$5:$C$1000))*(C_A11RH!L$5:L$1000))+SUM(($C$1=(C_A11RH!$B$5:$B$1000))*($M906=(C_A11RH!$C$5:$C$1000))*(C_A11RH!L$5:L$1000))+SUM(($D$1=(C_A11RH!$B$5:$B$1000))*($M906=(C_A11RH!$C$5:$C$1000))*(C_A11RH!L$5:L$1000))</f>
        <v>244.99942185914901</v>
      </c>
      <c r="M906" s="295" t="s">
        <v>391</v>
      </c>
      <c r="O906" s="17"/>
    </row>
    <row r="907" spans="1:15" x14ac:dyDescent="0.2">
      <c r="B907" s="190" t="s">
        <v>392</v>
      </c>
      <c r="C907" s="72">
        <f t="array" ref="C907">SUM(($B$1=(C_A11RH!$B$5:$B$1000))*($M907=(C_A11RH!$C$5:$C$1000))*(C_A11RH!D$5:D$1000))+SUM(($C$1=(C_A11RH!$B$5:$B$1000))*($M907=(C_A11RH!$C$5:$C$1000))*(C_A11RH!D$5:D$1000))+SUM(($D$1=(C_A11RH!$B$5:$B$1000))*($M907=(C_A11RH!$C$5:$C$1000))*(C_A11RH!D$5:D$1000))</f>
        <v>96.160933205481996</v>
      </c>
      <c r="D907" s="72">
        <f t="array" ref="D907">SUM(($B$1=(C_A11RH!$B$5:$B$1000))*($M907=(C_A11RH!$C$5:$C$1000))*(C_A11RH!E$5:E$1000))+SUM(($C$1=(C_A11RH!$B$5:$B$1000))*($M907=(C_A11RH!$C$5:$C$1000))*(C_A11RH!E$5:E$1000))+SUM(($D$1=(C_A11RH!$B$5:$B$1000))*($M907=(C_A11RH!$C$5:$C$1000))*(C_A11RH!E$5:E$1000))</f>
        <v>173.12304492469599</v>
      </c>
      <c r="E907" s="72">
        <f t="array" ref="E907">SUM(($B$1=(C_A11RH!$B$5:$B$1000))*($M907=(C_A11RH!$C$5:$C$1000))*(C_A11RH!F$5:F$1000))+SUM(($C$1=(C_A11RH!$B$5:$B$1000))*($M907=(C_A11RH!$C$5:$C$1000))*(C_A11RH!F$5:F$1000))+SUM(($D$1=(C_A11RH!$B$5:$B$1000))*($M907=(C_A11RH!$C$5:$C$1000))*(C_A11RH!F$5:F$1000))</f>
        <v>165.27205409704999</v>
      </c>
      <c r="F907" s="72">
        <f t="array" ref="F907">SUM(($B$1=(C_A11RH!$B$5:$B$1000))*($M907=(C_A11RH!$C$5:$C$1000))*(C_A11RH!G$5:G$1000))+SUM(($C$1=(C_A11RH!$B$5:$B$1000))*($M907=(C_A11RH!$C$5:$C$1000))*(C_A11RH!G$5:G$1000))+SUM(($D$1=(C_A11RH!$B$5:$B$1000))*($M907=(C_A11RH!$C$5:$C$1000))*(C_A11RH!G$5:G$1000))</f>
        <v>111.68237767335501</v>
      </c>
      <c r="G907" s="72">
        <f t="array" ref="G907">SUM(($B$1=(C_A11RH!$B$5:$B$1000))*($M907=(C_A11RH!$C$5:$C$1000))*(C_A11RH!H$5:H$1000))+SUM(($C$1=(C_A11RH!$B$5:$B$1000))*($M907=(C_A11RH!$C$5:$C$1000))*(C_A11RH!H$5:H$1000))+SUM(($D$1=(C_A11RH!$B$5:$B$1000))*($M907=(C_A11RH!$C$5:$C$1000))*(C_A11RH!H$5:H$1000))</f>
        <v>40.229475775094997</v>
      </c>
      <c r="H907" s="72">
        <f t="array" ref="H907">SUM(($B$1=(C_A11RH!$B$5:$B$1000))*($M907=(C_A11RH!$C$5:$C$1000))*(C_A11RH!I$5:I$1000))+SUM(($C$1=(C_A11RH!$B$5:$B$1000))*($M907=(C_A11RH!$C$5:$C$1000))*(C_A11RH!I$5:I$1000))+SUM(($D$1=(C_A11RH!$B$5:$B$1000))*($M907=(C_A11RH!$C$5:$C$1000))*(C_A11RH!I$5:I$1000))</f>
        <v>40.229475775094997</v>
      </c>
      <c r="I907" s="72">
        <f t="array" ref="I907">SUM(($B$1=(C_A11RH!$B$5:$B$1000))*($M907=(C_A11RH!$C$5:$C$1000))*(C_A11RH!J$5:J$1000))+SUM(($C$1=(C_A11RH!$B$5:$B$1000))*($M907=(C_A11RH!$C$5:$C$1000))*(C_A11RH!J$5:J$1000))+SUM(($D$1=(C_A11RH!$B$5:$B$1000))*($M907=(C_A11RH!$C$5:$C$1000))*(C_A11RH!J$5:J$1000))</f>
        <v>43.231118520814</v>
      </c>
      <c r="J907" s="72">
        <f t="array" ref="J907">SUM(($B$1=(C_A11RH!$B$5:$B$1000))*($M907=(C_A11RH!$C$5:$C$1000))*(C_A11RH!K$5:K$1000))+SUM(($C$1=(C_A11RH!$B$5:$B$1000))*($M907=(C_A11RH!$C$5:$C$1000))*(C_A11RH!K$5:K$1000))+SUM(($D$1=(C_A11RH!$B$5:$B$1000))*($M907=(C_A11RH!$C$5:$C$1000))*(C_A11RH!K$5:K$1000))</f>
        <v>43.231118520814</v>
      </c>
      <c r="K907" s="72">
        <f t="array" ref="K907">SUM(($B$1=(C_A11RH!$B$5:$B$1000))*($M907=(C_A11RH!$C$5:$C$1000))*(C_A11RH!L$5:L$1000))+SUM(($C$1=(C_A11RH!$B$5:$B$1000))*($M907=(C_A11RH!$C$5:$C$1000))*(C_A11RH!L$5:L$1000))+SUM(($D$1=(C_A11RH!$B$5:$B$1000))*($M907=(C_A11RH!$C$5:$C$1000))*(C_A11RH!L$5:L$1000))</f>
        <v>33.805346955242001</v>
      </c>
      <c r="M907" s="295" t="s">
        <v>465</v>
      </c>
      <c r="O907" s="17"/>
    </row>
    <row r="908" spans="1:15" x14ac:dyDescent="0.2">
      <c r="B908" s="190" t="s">
        <v>10</v>
      </c>
      <c r="C908" s="72">
        <f>SUM(C903:C907)</f>
        <v>413.02138389361699</v>
      </c>
      <c r="D908" s="72">
        <f t="shared" ref="D908:K908" si="95">SUM(D903:D907)</f>
        <v>423.44753652323004</v>
      </c>
      <c r="E908" s="72">
        <f t="shared" si="95"/>
        <v>436.68344679228301</v>
      </c>
      <c r="F908" s="72">
        <f t="shared" si="95"/>
        <v>448.00912211963197</v>
      </c>
      <c r="G908" s="72">
        <f t="shared" si="95"/>
        <v>462.23506643290403</v>
      </c>
      <c r="H908" s="72">
        <f t="shared" si="95"/>
        <v>469.97597594586205</v>
      </c>
      <c r="I908" s="72">
        <f t="shared" si="95"/>
        <v>476.00413941342299</v>
      </c>
      <c r="J908" s="72">
        <f t="shared" si="95"/>
        <v>483.80660381596897</v>
      </c>
      <c r="K908" s="72">
        <f t="shared" si="95"/>
        <v>489.99884371829802</v>
      </c>
      <c r="M908" s="295"/>
      <c r="N908" s="17"/>
      <c r="O908" s="17"/>
    </row>
    <row r="909" spans="1:15" x14ac:dyDescent="0.2"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N909" s="17"/>
      <c r="O909" s="17"/>
    </row>
    <row r="910" spans="1:15" x14ac:dyDescent="0.2"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N910" s="17"/>
      <c r="O910" s="17"/>
    </row>
    <row r="911" spans="1:15" x14ac:dyDescent="0.2">
      <c r="A911" s="2" t="s">
        <v>538</v>
      </c>
      <c r="B911" s="12" t="s">
        <v>401</v>
      </c>
      <c r="C911" s="15"/>
      <c r="D911" s="15"/>
      <c r="E911" s="15"/>
      <c r="F911" s="15"/>
      <c r="G911" s="15"/>
      <c r="H911" s="15"/>
      <c r="I911" s="15"/>
      <c r="J911" s="15"/>
      <c r="K911" s="15"/>
      <c r="N911" s="17"/>
      <c r="O911" s="17"/>
    </row>
    <row r="912" spans="1:15" x14ac:dyDescent="0.2">
      <c r="B912" s="185"/>
      <c r="C912" s="263">
        <v>2010</v>
      </c>
      <c r="D912" s="263">
        <v>2015</v>
      </c>
      <c r="E912" s="263">
        <v>2020</v>
      </c>
      <c r="F912" s="263">
        <v>2025</v>
      </c>
      <c r="G912" s="263">
        <v>2030</v>
      </c>
      <c r="H912" s="263">
        <v>2035</v>
      </c>
      <c r="I912" s="263">
        <v>2040</v>
      </c>
      <c r="J912" s="263">
        <v>2045</v>
      </c>
      <c r="K912" s="263">
        <v>2050</v>
      </c>
      <c r="N912" s="17"/>
      <c r="O912" s="17"/>
    </row>
    <row r="913" spans="1:15" x14ac:dyDescent="0.2">
      <c r="B913" s="190" t="s">
        <v>246</v>
      </c>
      <c r="C913" s="72">
        <f t="array" ref="C913">SUM(($B$1=(C_A11CH!$B$5:$B$1000))*($M913=(C_A11CH!$C$5:$C$1000))*(C_A11CH!D$5:D$1000))+SUM(($C$1=(C_A11CH!$B$5:$B$1000))*($M913=(C_A11CH!$C$5:$C$1000))*(C_A11CH!D$5:D$1000))+SUM(($D$1=(C_A11CH!$B$5:$B$1000))*($M913=(C_A11CH!$C$5:$C$1000))*(C_A11CH!D$5:D$1000))</f>
        <v>23.659903016099999</v>
      </c>
      <c r="D913" s="72">
        <f t="array" ref="D913">SUM(($B$1=(C_A11CH!$B$5:$B$1000))*($M913=(C_A11CH!$C$5:$C$1000))*(C_A11CH!E$5:E$1000))+SUM(($C$1=(C_A11CH!$B$5:$B$1000))*($M913=(C_A11CH!$C$5:$C$1000))*(C_A11CH!E$5:E$1000))+SUM(($D$1=(C_A11CH!$B$5:$B$1000))*($M913=(C_A11CH!$C$5:$C$1000))*(C_A11CH!E$5:E$1000))</f>
        <v>12.897633345814</v>
      </c>
      <c r="E913" s="72">
        <f t="array" ref="E913">SUM(($B$1=(C_A11CH!$B$5:$B$1000))*($M913=(C_A11CH!$C$5:$C$1000))*(C_A11CH!F$5:F$1000))+SUM(($C$1=(C_A11CH!$B$5:$B$1000))*($M913=(C_A11CH!$C$5:$C$1000))*(C_A11CH!F$5:F$1000))+SUM(($D$1=(C_A11CH!$B$5:$B$1000))*($M913=(C_A11CH!$C$5:$C$1000))*(C_A11CH!F$5:F$1000))</f>
        <v>58.379519888367</v>
      </c>
      <c r="F913" s="72">
        <f t="array" ref="F913">SUM(($B$1=(C_A11CH!$B$5:$B$1000))*($M913=(C_A11CH!$C$5:$C$1000))*(C_A11CH!G$5:G$1000))+SUM(($C$1=(C_A11CH!$B$5:$B$1000))*($M913=(C_A11CH!$C$5:$C$1000))*(C_A11CH!G$5:G$1000))+SUM(($D$1=(C_A11CH!$B$5:$B$1000))*($M913=(C_A11CH!$C$5:$C$1000))*(C_A11CH!G$5:G$1000))</f>
        <v>58.379519888367</v>
      </c>
      <c r="G913" s="72">
        <f t="array" ref="G913">SUM(($B$1=(C_A11CH!$B$5:$B$1000))*($M913=(C_A11CH!$C$5:$C$1000))*(C_A11CH!H$5:H$1000))+SUM(($C$1=(C_A11CH!$B$5:$B$1000))*($M913=(C_A11CH!$C$5:$C$1000))*(C_A11CH!H$5:H$1000))+SUM(($D$1=(C_A11CH!$B$5:$B$1000))*($M913=(C_A11CH!$C$5:$C$1000))*(C_A11CH!H$5:H$1000))</f>
        <v>88.520124334732003</v>
      </c>
      <c r="H913" s="72">
        <f t="array" ref="H913">SUM(($B$1=(C_A11CH!$B$5:$B$1000))*($M913=(C_A11CH!$C$5:$C$1000))*(C_A11CH!I$5:I$1000))+SUM(($C$1=(C_A11CH!$B$5:$B$1000))*($M913=(C_A11CH!$C$5:$C$1000))*(C_A11CH!I$5:I$1000))+SUM(($D$1=(C_A11CH!$B$5:$B$1000))*($M913=(C_A11CH!$C$5:$C$1000))*(C_A11CH!I$5:I$1000))</f>
        <v>98.886692851299003</v>
      </c>
      <c r="I913" s="72">
        <f t="array" ref="I913">SUM(($B$1=(C_A11CH!$B$5:$B$1000))*($M913=(C_A11CH!$C$5:$C$1000))*(C_A11CH!J$5:J$1000))+SUM(($C$1=(C_A11CH!$B$5:$B$1000))*($M913=(C_A11CH!$C$5:$C$1000))*(C_A11CH!J$5:J$1000))+SUM(($D$1=(C_A11CH!$B$5:$B$1000))*($M913=(C_A11CH!$C$5:$C$1000))*(C_A11CH!J$5:J$1000))</f>
        <v>75.408070310902005</v>
      </c>
      <c r="J913" s="72">
        <f t="array" ref="J913">SUM(($B$1=(C_A11CH!$B$5:$B$1000))*($M913=(C_A11CH!$C$5:$C$1000))*(C_A11CH!K$5:K$1000))+SUM(($C$1=(C_A11CH!$B$5:$B$1000))*($M913=(C_A11CH!$C$5:$C$1000))*(C_A11CH!K$5:K$1000))+SUM(($D$1=(C_A11CH!$B$5:$B$1000))*($M913=(C_A11CH!$C$5:$C$1000))*(C_A11CH!K$5:K$1000))</f>
        <v>56.304124294033997</v>
      </c>
      <c r="K913" s="72">
        <f t="array" ref="K913">SUM(($B$1=(C_A11CH!$B$5:$B$1000))*($M913=(C_A11CH!$C$5:$C$1000))*(C_A11CH!L$5:L$1000))+SUM(($C$1=(C_A11CH!$B$5:$B$1000))*($M913=(C_A11CH!$C$5:$C$1000))*(C_A11CH!L$5:L$1000))+SUM(($D$1=(C_A11CH!$B$5:$B$1000))*($M913=(C_A11CH!$C$5:$C$1000))*(C_A11CH!L$5:L$1000))</f>
        <v>25.629678928787001</v>
      </c>
      <c r="M913" s="295" t="s">
        <v>384</v>
      </c>
      <c r="N913" s="17"/>
      <c r="O913" s="17"/>
    </row>
    <row r="914" spans="1:15" x14ac:dyDescent="0.2">
      <c r="B914" s="192" t="s">
        <v>393</v>
      </c>
      <c r="C914" s="72">
        <f t="array" ref="C914">SUM(($B$1=(C_A11CH!$B$5:$B$1000))*($M914=(C_A11CH!$C$5:$C$1000))*(C_A11CH!D$5:D$1000))+SUM(($C$1=(C_A11CH!$B$5:$B$1000))*($M914=(C_A11CH!$C$5:$C$1000))*(C_A11CH!D$5:D$1000))+SUM(($D$1=(C_A11CH!$B$5:$B$1000))*($M914=(C_A11CH!$C$5:$C$1000))*(C_A11CH!D$5:D$1000))</f>
        <v>129.781301111121</v>
      </c>
      <c r="D914" s="72">
        <f t="array" ref="D914">SUM(($B$1=(C_A11CH!$B$5:$B$1000))*($M914=(C_A11CH!$C$5:$C$1000))*(C_A11CH!E$5:E$1000))+SUM(($C$1=(C_A11CH!$B$5:$B$1000))*($M914=(C_A11CH!$C$5:$C$1000))*(C_A11CH!E$5:E$1000))+SUM(($D$1=(C_A11CH!$B$5:$B$1000))*($M914=(C_A11CH!$C$5:$C$1000))*(C_A11CH!E$5:E$1000))</f>
        <v>64.890650555560001</v>
      </c>
      <c r="E914" s="72">
        <f t="array" ref="E914">SUM(($B$1=(C_A11CH!$B$5:$B$1000))*($M914=(C_A11CH!$C$5:$C$1000))*(C_A11CH!F$5:F$1000))+SUM(($C$1=(C_A11CH!$B$5:$B$1000))*($M914=(C_A11CH!$C$5:$C$1000))*(C_A11CH!F$5:F$1000))+SUM(($D$1=(C_A11CH!$B$5:$B$1000))*($M914=(C_A11CH!$C$5:$C$1000))*(C_A11CH!F$5:F$1000))</f>
        <v>68.976785624575001</v>
      </c>
      <c r="F914" s="72">
        <f t="array" ref="F914">SUM(($B$1=(C_A11CH!$B$5:$B$1000))*($M914=(C_A11CH!$C$5:$C$1000))*(C_A11CH!G$5:G$1000))+SUM(($C$1=(C_A11CH!$B$5:$B$1000))*($M914=(C_A11CH!$C$5:$C$1000))*(C_A11CH!G$5:G$1000))+SUM(($D$1=(C_A11CH!$B$5:$B$1000))*($M914=(C_A11CH!$C$5:$C$1000))*(C_A11CH!G$5:G$1000))</f>
        <v>68.976785624575001</v>
      </c>
      <c r="G914" s="72">
        <f t="array" ref="G914">SUM(($B$1=(C_A11CH!$B$5:$B$1000))*($M914=(C_A11CH!$C$5:$C$1000))*(C_A11CH!H$5:H$1000))+SUM(($C$1=(C_A11CH!$B$5:$B$1000))*($M914=(C_A11CH!$C$5:$C$1000))*(C_A11CH!H$5:H$1000))+SUM(($D$1=(C_A11CH!$B$5:$B$1000))*($M914=(C_A11CH!$C$5:$C$1000))*(C_A11CH!H$5:H$1000))</f>
        <v>68.976785624575001</v>
      </c>
      <c r="H914" s="72">
        <f t="array" ref="H914">SUM(($B$1=(C_A11CH!$B$5:$B$1000))*($M914=(C_A11CH!$C$5:$C$1000))*(C_A11CH!I$5:I$1000))+SUM(($C$1=(C_A11CH!$B$5:$B$1000))*($M914=(C_A11CH!$C$5:$C$1000))*(C_A11CH!I$5:I$1000))+SUM(($D$1=(C_A11CH!$B$5:$B$1000))*($M914=(C_A11CH!$C$5:$C$1000))*(C_A11CH!I$5:I$1000))</f>
        <v>93.673619386408006</v>
      </c>
      <c r="I914" s="72">
        <f t="array" ref="I914">SUM(($B$1=(C_A11CH!$B$5:$B$1000))*($M914=(C_A11CH!$C$5:$C$1000))*(C_A11CH!J$5:J$1000))+SUM(($C$1=(C_A11CH!$B$5:$B$1000))*($M914=(C_A11CH!$C$5:$C$1000))*(C_A11CH!J$5:J$1000))+SUM(($D$1=(C_A11CH!$B$5:$B$1000))*($M914=(C_A11CH!$C$5:$C$1000))*(C_A11CH!J$5:J$1000))</f>
        <v>105.79720145026501</v>
      </c>
      <c r="J914" s="72">
        <f t="array" ref="J914">SUM(($B$1=(C_A11CH!$B$5:$B$1000))*($M914=(C_A11CH!$C$5:$C$1000))*(C_A11CH!K$5:K$1000))+SUM(($C$1=(C_A11CH!$B$5:$B$1000))*($M914=(C_A11CH!$C$5:$C$1000))*(C_A11CH!K$5:K$1000))+SUM(($D$1=(C_A11CH!$B$5:$B$1000))*($M914=(C_A11CH!$C$5:$C$1000))*(C_A11CH!K$5:K$1000))</f>
        <v>112.605505585077</v>
      </c>
      <c r="K914" s="72">
        <f t="array" ref="K914">SUM(($B$1=(C_A11CH!$B$5:$B$1000))*($M914=(C_A11CH!$C$5:$C$1000))*(C_A11CH!L$5:L$1000))+SUM(($C$1=(C_A11CH!$B$5:$B$1000))*($M914=(C_A11CH!$C$5:$C$1000))*(C_A11CH!L$5:L$1000))+SUM(($D$1=(C_A11CH!$B$5:$B$1000))*($M914=(C_A11CH!$C$5:$C$1000))*(C_A11CH!L$5:L$1000))</f>
        <v>129.597110622863</v>
      </c>
      <c r="M914" s="295" t="s">
        <v>385</v>
      </c>
      <c r="N914" s="17"/>
      <c r="O914" s="17"/>
    </row>
    <row r="915" spans="1:15" x14ac:dyDescent="0.2">
      <c r="B915" s="190" t="s">
        <v>64</v>
      </c>
      <c r="C915" s="72">
        <f t="array" ref="C915">SUM(($B$1=(C_A11CH!$B$5:$B$1000))*($M915=(C_A11CH!$C$5:$C$1000))*(C_A11CH!D$5:D$1000))+SUM(($C$1=(C_A11CH!$B$5:$B$1000))*($M915=(C_A11CH!$C$5:$C$1000))*(C_A11CH!D$5:D$1000))+SUM(($D$1=(C_A11CH!$B$5:$B$1000))*($M915=(C_A11CH!$C$5:$C$1000))*(C_A11CH!D$5:D$1000))</f>
        <v>0</v>
      </c>
      <c r="D915" s="72">
        <f t="array" ref="D915">SUM(($B$1=(C_A11CH!$B$5:$B$1000))*($M915=(C_A11CH!$C$5:$C$1000))*(C_A11CH!E$5:E$1000))+SUM(($C$1=(C_A11CH!$B$5:$B$1000))*($M915=(C_A11CH!$C$5:$C$1000))*(C_A11CH!E$5:E$1000))+SUM(($D$1=(C_A11CH!$B$5:$B$1000))*($M915=(C_A11CH!$C$5:$C$1000))*(C_A11CH!E$5:E$1000))</f>
        <v>0</v>
      </c>
      <c r="E915" s="72">
        <f t="array" ref="E915">SUM(($B$1=(C_A11CH!$B$5:$B$1000))*($M915=(C_A11CH!$C$5:$C$1000))*(C_A11CH!F$5:F$1000))+SUM(($C$1=(C_A11CH!$B$5:$B$1000))*($M915=(C_A11CH!$C$5:$C$1000))*(C_A11CH!F$5:F$1000))+SUM(($D$1=(C_A11CH!$B$5:$B$1000))*($M915=(C_A11CH!$C$5:$C$1000))*(C_A11CH!F$5:F$1000))</f>
        <v>0</v>
      </c>
      <c r="F915" s="72">
        <f t="array" ref="F915">SUM(($B$1=(C_A11CH!$B$5:$B$1000))*($M915=(C_A11CH!$C$5:$C$1000))*(C_A11CH!G$5:G$1000))+SUM(($C$1=(C_A11CH!$B$5:$B$1000))*($M915=(C_A11CH!$C$5:$C$1000))*(C_A11CH!G$5:G$1000))+SUM(($D$1=(C_A11CH!$B$5:$B$1000))*($M915=(C_A11CH!$C$5:$C$1000))*(C_A11CH!G$5:G$1000))</f>
        <v>0</v>
      </c>
      <c r="G915" s="72">
        <f t="array" ref="G915">SUM(($B$1=(C_A11CH!$B$5:$B$1000))*($M915=(C_A11CH!$C$5:$C$1000))*(C_A11CH!H$5:H$1000))+SUM(($C$1=(C_A11CH!$B$5:$B$1000))*($M915=(C_A11CH!$C$5:$C$1000))*(C_A11CH!H$5:H$1000))+SUM(($D$1=(C_A11CH!$B$5:$B$1000))*($M915=(C_A11CH!$C$5:$C$1000))*(C_A11CH!H$5:H$1000))</f>
        <v>0</v>
      </c>
      <c r="H915" s="72">
        <f t="array" ref="H915">SUM(($B$1=(C_A11CH!$B$5:$B$1000))*($M915=(C_A11CH!$C$5:$C$1000))*(C_A11CH!I$5:I$1000))+SUM(($C$1=(C_A11CH!$B$5:$B$1000))*($M915=(C_A11CH!$C$5:$C$1000))*(C_A11CH!I$5:I$1000))+SUM(($D$1=(C_A11CH!$B$5:$B$1000))*($M915=(C_A11CH!$C$5:$C$1000))*(C_A11CH!I$5:I$1000))</f>
        <v>0</v>
      </c>
      <c r="I915" s="72">
        <f t="array" ref="I915">SUM(($B$1=(C_A11CH!$B$5:$B$1000))*($M915=(C_A11CH!$C$5:$C$1000))*(C_A11CH!J$5:J$1000))+SUM(($C$1=(C_A11CH!$B$5:$B$1000))*($M915=(C_A11CH!$C$5:$C$1000))*(C_A11CH!J$5:J$1000))+SUM(($D$1=(C_A11CH!$B$5:$B$1000))*($M915=(C_A11CH!$C$5:$C$1000))*(C_A11CH!J$5:J$1000))</f>
        <v>0</v>
      </c>
      <c r="J915" s="72">
        <f t="array" ref="J915">SUM(($B$1=(C_A11CH!$B$5:$B$1000))*($M915=(C_A11CH!$C$5:$C$1000))*(C_A11CH!K$5:K$1000))+SUM(($C$1=(C_A11CH!$B$5:$B$1000))*($M915=(C_A11CH!$C$5:$C$1000))*(C_A11CH!K$5:K$1000))+SUM(($D$1=(C_A11CH!$B$5:$B$1000))*($M915=(C_A11CH!$C$5:$C$1000))*(C_A11CH!K$5:K$1000))</f>
        <v>0</v>
      </c>
      <c r="K915" s="72">
        <f t="array" ref="K915">SUM(($B$1=(C_A11CH!$B$5:$B$1000))*($M915=(C_A11CH!$C$5:$C$1000))*(C_A11CH!L$5:L$1000))+SUM(($C$1=(C_A11CH!$B$5:$B$1000))*($M915=(C_A11CH!$C$5:$C$1000))*(C_A11CH!L$5:L$1000))+SUM(($D$1=(C_A11CH!$B$5:$B$1000))*($M915=(C_A11CH!$C$5:$C$1000))*(C_A11CH!L$5:L$1000))</f>
        <v>0</v>
      </c>
      <c r="M915" s="295" t="s">
        <v>386</v>
      </c>
      <c r="N915" s="17"/>
      <c r="O915" s="17"/>
    </row>
    <row r="916" spans="1:15" x14ac:dyDescent="0.2">
      <c r="B916" s="192" t="s">
        <v>394</v>
      </c>
      <c r="C916" s="72">
        <f t="array" ref="C916">SUM(($B$1=(C_A11CH!$B$5:$B$1000))*($M916=(C_A11CH!$C$5:$C$1000))*(C_A11CH!D$5:D$1000))+SUM(($C$1=(C_A11CH!$B$5:$B$1000))*($M916=(C_A11CH!$C$5:$C$1000))*(C_A11CH!D$5:D$1000))+SUM(($D$1=(C_A11CH!$B$5:$B$1000))*($M916=(C_A11CH!$C$5:$C$1000))*(C_A11CH!D$5:D$1000))</f>
        <v>15.806149895137001</v>
      </c>
      <c r="D916" s="72">
        <f t="array" ref="D916">SUM(($B$1=(C_A11CH!$B$5:$B$1000))*($M916=(C_A11CH!$C$5:$C$1000))*(C_A11CH!E$5:E$1000))+SUM(($C$1=(C_A11CH!$B$5:$B$1000))*($M916=(C_A11CH!$C$5:$C$1000))*(C_A11CH!E$5:E$1000))+SUM(($D$1=(C_A11CH!$B$5:$B$1000))*($M916=(C_A11CH!$C$5:$C$1000))*(C_A11CH!E$5:E$1000))</f>
        <v>32.675443011458</v>
      </c>
      <c r="E916" s="72">
        <f t="array" ref="E916">SUM(($B$1=(C_A11CH!$B$5:$B$1000))*($M916=(C_A11CH!$C$5:$C$1000))*(C_A11CH!F$5:F$1000))+SUM(($C$1=(C_A11CH!$B$5:$B$1000))*($M916=(C_A11CH!$C$5:$C$1000))*(C_A11CH!F$5:F$1000))+SUM(($D$1=(C_A11CH!$B$5:$B$1000))*($M916=(C_A11CH!$C$5:$C$1000))*(C_A11CH!F$5:F$1000))</f>
        <v>24.772368063889999</v>
      </c>
      <c r="F916" s="72">
        <f t="array" ref="F916">SUM(($B$1=(C_A11CH!$B$5:$B$1000))*($M916=(C_A11CH!$C$5:$C$1000))*(C_A11CH!G$5:G$1000))+SUM(($C$1=(C_A11CH!$B$5:$B$1000))*($M916=(C_A11CH!$C$5:$C$1000))*(C_A11CH!G$5:G$1000))+SUM(($D$1=(C_A11CH!$B$5:$B$1000))*($M916=(C_A11CH!$C$5:$C$1000))*(C_A11CH!G$5:G$1000))</f>
        <v>34.870162549938001</v>
      </c>
      <c r="G916" s="72">
        <f t="array" ref="G916">SUM(($B$1=(C_A11CH!$B$5:$B$1000))*($M916=(C_A11CH!$C$5:$C$1000))*(C_A11CH!H$5:H$1000))+SUM(($C$1=(C_A11CH!$B$5:$B$1000))*($M916=(C_A11CH!$C$5:$C$1000))*(C_A11CH!H$5:H$1000))+SUM(($D$1=(C_A11CH!$B$5:$B$1000))*($M916=(C_A11CH!$C$5:$C$1000))*(C_A11CH!H$5:H$1000))</f>
        <v>62.480908453582003</v>
      </c>
      <c r="H916" s="72">
        <f t="array" ref="H916">SUM(($B$1=(C_A11CH!$B$5:$B$1000))*($M916=(C_A11CH!$C$5:$C$1000))*(C_A11CH!I$5:I$1000))+SUM(($C$1=(C_A11CH!$B$5:$B$1000))*($M916=(C_A11CH!$C$5:$C$1000))*(C_A11CH!I$5:I$1000))+SUM(($D$1=(C_A11CH!$B$5:$B$1000))*($M916=(C_A11CH!$C$5:$C$1000))*(C_A11CH!I$5:I$1000))</f>
        <v>83.645258549092006</v>
      </c>
      <c r="I916" s="72">
        <f t="array" ref="I916">SUM(($B$1=(C_A11CH!$B$5:$B$1000))*($M916=(C_A11CH!$C$5:$C$1000))*(C_A11CH!J$5:J$1000))+SUM(($C$1=(C_A11CH!$B$5:$B$1000))*($M916=(C_A11CH!$C$5:$C$1000))*(C_A11CH!J$5:J$1000))+SUM(($D$1=(C_A11CH!$B$5:$B$1000))*($M916=(C_A11CH!$C$5:$C$1000))*(C_A11CH!J$5:J$1000))</f>
        <v>106.420501272883</v>
      </c>
      <c r="J916" s="72">
        <f t="array" ref="J916">SUM(($B$1=(C_A11CH!$B$5:$B$1000))*($M916=(C_A11CH!$C$5:$C$1000))*(C_A11CH!K$5:K$1000))+SUM(($C$1=(C_A11CH!$B$5:$B$1000))*($M916=(C_A11CH!$C$5:$C$1000))*(C_A11CH!K$5:K$1000))+SUM(($D$1=(C_A11CH!$B$5:$B$1000))*($M916=(C_A11CH!$C$5:$C$1000))*(C_A11CH!K$5:K$1000))</f>
        <v>131.16356698004299</v>
      </c>
      <c r="K916" s="72">
        <f t="array" ref="K916">SUM(($B$1=(C_A11CH!$B$5:$B$1000))*($M916=(C_A11CH!$C$5:$C$1000))*(C_A11CH!L$5:L$1000))+SUM(($C$1=(C_A11CH!$B$5:$B$1000))*($M916=(C_A11CH!$C$5:$C$1000))*(C_A11CH!L$5:L$1000))+SUM(($D$1=(C_A11CH!$B$5:$B$1000))*($M916=(C_A11CH!$C$5:$C$1000))*(C_A11CH!L$5:L$1000))</f>
        <v>157.83874726182501</v>
      </c>
      <c r="M916" s="295" t="s">
        <v>387</v>
      </c>
      <c r="N916" s="17"/>
      <c r="O916" s="17"/>
    </row>
    <row r="917" spans="1:15" x14ac:dyDescent="0.2">
      <c r="B917" s="190" t="s">
        <v>392</v>
      </c>
      <c r="C917" s="72">
        <f t="array" ref="C917">SUM(($B$1=(C_A11CH!$B$5:$B$1000))*($M917=(C_A11CH!$C$5:$C$1000))*(C_A11CH!D$5:D$1000))+SUM(($C$1=(C_A11CH!$B$5:$B$1000))*($M917=(C_A11CH!$C$5:$C$1000))*(C_A11CH!D$5:D$1000))+SUM(($D$1=(C_A11CH!$B$5:$B$1000))*($M917=(C_A11CH!$C$5:$C$1000))*(C_A11CH!D$5:D$1000))</f>
        <v>55.544971830480002</v>
      </c>
      <c r="D917" s="72">
        <f t="array" ref="D917">SUM(($B$1=(C_A11CH!$B$5:$B$1000))*($M917=(C_A11CH!$C$5:$C$1000))*(C_A11CH!E$5:E$1000))+SUM(($C$1=(C_A11CH!$B$5:$B$1000))*($M917=(C_A11CH!$C$5:$C$1000))*(C_A11CH!E$5:E$1000))+SUM(($D$1=(C_A11CH!$B$5:$B$1000))*($M917=(C_A11CH!$C$5:$C$1000))*(C_A11CH!E$5:E$1000))</f>
        <v>123.367492977306</v>
      </c>
      <c r="E917" s="72">
        <f t="array" ref="E917">SUM(($B$1=(C_A11CH!$B$5:$B$1000))*($M917=(C_A11CH!$C$5:$C$1000))*(C_A11CH!F$5:F$1000))+SUM(($C$1=(C_A11CH!$B$5:$B$1000))*($M917=(C_A11CH!$C$5:$C$1000))*(C_A11CH!F$5:F$1000))+SUM(($D$1=(C_A11CH!$B$5:$B$1000))*($M917=(C_A11CH!$C$5:$C$1000))*(C_A11CH!F$5:F$1000))</f>
        <v>95.595007062066003</v>
      </c>
      <c r="F917" s="72">
        <f t="array" ref="F917">SUM(($B$1=(C_A11CH!$B$5:$B$1000))*($M917=(C_A11CH!$C$5:$C$1000))*(C_A11CH!G$5:G$1000))+SUM(($C$1=(C_A11CH!$B$5:$B$1000))*($M917=(C_A11CH!$C$5:$C$1000))*(C_A11CH!G$5:G$1000))+SUM(($D$1=(C_A11CH!$B$5:$B$1000))*($M917=(C_A11CH!$C$5:$C$1000))*(C_A11CH!G$5:G$1000))</f>
        <v>95.595007062066003</v>
      </c>
      <c r="G917" s="72">
        <f t="array" ref="G917">SUM(($B$1=(C_A11CH!$B$5:$B$1000))*($M917=(C_A11CH!$C$5:$C$1000))*(C_A11CH!H$5:H$1000))+SUM(($C$1=(C_A11CH!$B$5:$B$1000))*($M917=(C_A11CH!$C$5:$C$1000))*(C_A11CH!H$5:H$1000))+SUM(($D$1=(C_A11CH!$B$5:$B$1000))*($M917=(C_A11CH!$C$5:$C$1000))*(C_A11CH!H$5:H$1000))</f>
        <v>47.797503531033001</v>
      </c>
      <c r="H917" s="72">
        <f t="array" ref="H917">SUM(($B$1=(C_A11CH!$B$5:$B$1000))*($M917=(C_A11CH!$C$5:$C$1000))*(C_A11CH!I$5:I$1000))+SUM(($C$1=(C_A11CH!$B$5:$B$1000))*($M917=(C_A11CH!$C$5:$C$1000))*(C_A11CH!I$5:I$1000))+SUM(($D$1=(C_A11CH!$B$5:$B$1000))*($M917=(C_A11CH!$C$5:$C$1000))*(C_A11CH!I$5:I$1000))</f>
        <v>2.6119577101760001</v>
      </c>
      <c r="I917" s="72">
        <f t="array" ref="I917">SUM(($B$1=(C_A11CH!$B$5:$B$1000))*($M917=(C_A11CH!$C$5:$C$1000))*(C_A11CH!J$5:J$1000))+SUM(($C$1=(C_A11CH!$B$5:$B$1000))*($M917=(C_A11CH!$C$5:$C$1000))*(C_A11CH!J$5:J$1000))+SUM(($D$1=(C_A11CH!$B$5:$B$1000))*($M917=(C_A11CH!$C$5:$C$1000))*(C_A11CH!J$5:J$1000))</f>
        <v>2.6119577101760001</v>
      </c>
      <c r="J917" s="72">
        <f t="array" ref="J917">SUM(($B$1=(C_A11CH!$B$5:$B$1000))*($M917=(C_A11CH!$C$5:$C$1000))*(C_A11CH!K$5:K$1000))+SUM(($C$1=(C_A11CH!$B$5:$B$1000))*($M917=(C_A11CH!$C$5:$C$1000))*(C_A11CH!K$5:K$1000))+SUM(($D$1=(C_A11CH!$B$5:$B$1000))*($M917=(C_A11CH!$C$5:$C$1000))*(C_A11CH!K$5:K$1000))</f>
        <v>2.6119577101760001</v>
      </c>
      <c r="K917" s="72">
        <f t="array" ref="K917">SUM(($B$1=(C_A11CH!$B$5:$B$1000))*($M917=(C_A11CH!$C$5:$C$1000))*(C_A11CH!L$5:L$1000))+SUM(($C$1=(C_A11CH!$B$5:$B$1000))*($M917=(C_A11CH!$C$5:$C$1000))*(C_A11CH!L$5:L$1000))+SUM(($D$1=(C_A11CH!$B$5:$B$1000))*($M917=(C_A11CH!$C$5:$C$1000))*(C_A11CH!L$5:L$1000))</f>
        <v>2.6119577101760001</v>
      </c>
      <c r="M917" s="295" t="s">
        <v>466</v>
      </c>
      <c r="N917" s="17"/>
      <c r="O917" s="17"/>
    </row>
    <row r="918" spans="1:15" x14ac:dyDescent="0.2">
      <c r="B918" s="190" t="s">
        <v>10</v>
      </c>
      <c r="C918" s="72">
        <f t="array" ref="C918">SUM(($B$1=(C_A11CH!$B$5:$B$1000))*($M918=(C_A11CH!$C$5:$C$1000))*(C_A11CH!D$5:D$1000))+SUM(($C$1=(C_A11CH!$B$5:$B$1000))*($M918=(C_A11CH!$C$5:$C$1000))*(C_A11CH!D$5:D$1000))+SUM(($D$1=(C_A11CH!$B$5:$B$1000))*($M918=(C_A11CH!$C$5:$C$1000))*(C_A11CH!D$5:D$1000))</f>
        <v>0</v>
      </c>
      <c r="D918" s="72">
        <f t="array" ref="D918">SUM(($B$1=(C_A11CH!$B$5:$B$1000))*($M918=(C_A11CH!$C$5:$C$1000))*(C_A11CH!E$5:E$1000))+SUM(($C$1=(C_A11CH!$B$5:$B$1000))*($M918=(C_A11CH!$C$5:$C$1000))*(C_A11CH!E$5:E$1000))+SUM(($D$1=(C_A11CH!$B$5:$B$1000))*($M918=(C_A11CH!$C$5:$C$1000))*(C_A11CH!E$5:E$1000))</f>
        <v>0</v>
      </c>
      <c r="E918" s="72">
        <f t="array" ref="E918">SUM(($B$1=(C_A11CH!$B$5:$B$1000))*($M918=(C_A11CH!$C$5:$C$1000))*(C_A11CH!F$5:F$1000))+SUM(($C$1=(C_A11CH!$B$5:$B$1000))*($M918=(C_A11CH!$C$5:$C$1000))*(C_A11CH!F$5:F$1000))+SUM(($D$1=(C_A11CH!$B$5:$B$1000))*($M918=(C_A11CH!$C$5:$C$1000))*(C_A11CH!F$5:F$1000))</f>
        <v>0</v>
      </c>
      <c r="F918" s="72">
        <f t="array" ref="F918">SUM(($B$1=(C_A11CH!$B$5:$B$1000))*($M918=(C_A11CH!$C$5:$C$1000))*(C_A11CH!G$5:G$1000))+SUM(($C$1=(C_A11CH!$B$5:$B$1000))*($M918=(C_A11CH!$C$5:$C$1000))*(C_A11CH!G$5:G$1000))+SUM(($D$1=(C_A11CH!$B$5:$B$1000))*($M918=(C_A11CH!$C$5:$C$1000))*(C_A11CH!G$5:G$1000))</f>
        <v>0</v>
      </c>
      <c r="G918" s="72">
        <f t="array" ref="G918">SUM(($B$1=(C_A11CH!$B$5:$B$1000))*($M918=(C_A11CH!$C$5:$C$1000))*(C_A11CH!H$5:H$1000))+SUM(($C$1=(C_A11CH!$B$5:$B$1000))*($M918=(C_A11CH!$C$5:$C$1000))*(C_A11CH!H$5:H$1000))+SUM(($D$1=(C_A11CH!$B$5:$B$1000))*($M918=(C_A11CH!$C$5:$C$1000))*(C_A11CH!H$5:H$1000))</f>
        <v>0</v>
      </c>
      <c r="H918" s="72">
        <f t="array" ref="H918">SUM(($B$1=(C_A11CH!$B$5:$B$1000))*($M918=(C_A11CH!$C$5:$C$1000))*(C_A11CH!I$5:I$1000))+SUM(($C$1=(C_A11CH!$B$5:$B$1000))*($M918=(C_A11CH!$C$5:$C$1000))*(C_A11CH!I$5:I$1000))+SUM(($D$1=(C_A11CH!$B$5:$B$1000))*($M918=(C_A11CH!$C$5:$C$1000))*(C_A11CH!I$5:I$1000))</f>
        <v>0</v>
      </c>
      <c r="I918" s="72">
        <f t="array" ref="I918">SUM(($B$1=(C_A11CH!$B$5:$B$1000))*($M918=(C_A11CH!$C$5:$C$1000))*(C_A11CH!J$5:J$1000))+SUM(($C$1=(C_A11CH!$B$5:$B$1000))*($M918=(C_A11CH!$C$5:$C$1000))*(C_A11CH!J$5:J$1000))+SUM(($D$1=(C_A11CH!$B$5:$B$1000))*($M918=(C_A11CH!$C$5:$C$1000))*(C_A11CH!J$5:J$1000))</f>
        <v>0</v>
      </c>
      <c r="J918" s="72">
        <f t="array" ref="J918">SUM(($B$1=(C_A11CH!$B$5:$B$1000))*($M918=(C_A11CH!$C$5:$C$1000))*(C_A11CH!K$5:K$1000))+SUM(($C$1=(C_A11CH!$B$5:$B$1000))*($M918=(C_A11CH!$C$5:$C$1000))*(C_A11CH!K$5:K$1000))+SUM(($D$1=(C_A11CH!$B$5:$B$1000))*($M918=(C_A11CH!$C$5:$C$1000))*(C_A11CH!K$5:K$1000))</f>
        <v>0</v>
      </c>
      <c r="K918" s="72">
        <f t="array" ref="K918">SUM(($B$1=(C_A11CH!$B$5:$B$1000))*($M918=(C_A11CH!$C$5:$C$1000))*(C_A11CH!L$5:L$1000))+SUM(($C$1=(C_A11CH!$B$5:$B$1000))*($M918=(C_A11CH!$C$5:$C$1000))*(C_A11CH!L$5:L$1000))+SUM(($D$1=(C_A11CH!$B$5:$B$1000))*($M918=(C_A11CH!$C$5:$C$1000))*(C_A11CH!L$5:L$1000))</f>
        <v>0</v>
      </c>
      <c r="N918" s="17"/>
      <c r="O918" s="17"/>
    </row>
    <row r="919" spans="1:15" x14ac:dyDescent="0.2">
      <c r="B919" s="238"/>
      <c r="C919" s="26"/>
      <c r="D919" s="26"/>
      <c r="E919" s="26"/>
      <c r="F919" s="26"/>
      <c r="G919" s="26"/>
      <c r="H919" s="26"/>
      <c r="I919" s="26"/>
      <c r="J919" s="26"/>
      <c r="K919" s="26"/>
      <c r="N919" s="17"/>
      <c r="O919" s="17"/>
    </row>
    <row r="920" spans="1:15" x14ac:dyDescent="0.2">
      <c r="B920" s="276" t="s">
        <v>468</v>
      </c>
      <c r="C920" s="26"/>
      <c r="D920" s="26"/>
      <c r="E920" s="26"/>
      <c r="F920" s="26"/>
      <c r="G920" s="26"/>
      <c r="H920" s="26"/>
      <c r="I920" s="26"/>
      <c r="J920" s="26"/>
      <c r="K920" s="26"/>
      <c r="N920" s="17"/>
      <c r="O920" s="17"/>
    </row>
    <row r="921" spans="1:15" x14ac:dyDescent="0.2">
      <c r="B921" s="276"/>
      <c r="L921" s="18"/>
      <c r="N921" s="17"/>
      <c r="O921" s="17"/>
    </row>
    <row r="922" spans="1:15" x14ac:dyDescent="0.2">
      <c r="B922" s="217"/>
      <c r="C922" s="263">
        <v>2010</v>
      </c>
      <c r="D922" s="263">
        <v>2015</v>
      </c>
      <c r="E922" s="263">
        <v>2020</v>
      </c>
      <c r="F922" s="263">
        <v>2025</v>
      </c>
      <c r="G922" s="263">
        <v>2030</v>
      </c>
      <c r="H922" s="263">
        <v>2035</v>
      </c>
      <c r="I922" s="263">
        <v>2040</v>
      </c>
      <c r="J922" s="263">
        <v>2045</v>
      </c>
      <c r="K922" s="263">
        <v>2050</v>
      </c>
      <c r="L922" s="294"/>
      <c r="N922" s="17"/>
      <c r="O922" s="17"/>
    </row>
    <row r="923" spans="1:15" x14ac:dyDescent="0.2">
      <c r="A923" s="2" t="s">
        <v>541</v>
      </c>
      <c r="B923" s="165" t="s">
        <v>354</v>
      </c>
      <c r="C923" s="79">
        <f t="array" ref="C923">SUM(($B$1=(C_A04a!$B$5:$B$1045))*('By region'!$M923=(C_A04a!$C$5:$C$1045))*(C_A04a!D$5:D$1045))+SUM(($C$1=(C_A04a!$B$5:$B$1045))*('By region'!$M923=(C_A04a!$C$5:$C$1045))*(C_A04a!D$5:D$1045))+SUM(($D$1=(C_A04a!$B$5:$B$1045))*('By region'!$M923=(C_A04a!$C$5:$C$1045))*(C_A04a!D$5:D$1045))</f>
        <v>1585.646</v>
      </c>
      <c r="D923" s="79">
        <f t="array" ref="D923">SUM(($B$1=(C_A04a!$B$5:$B$1045))*('By region'!$M923=(C_A04a!$C$5:$C$1045))*(C_A04a!E$5:E$1045))+SUM(($C$1=(C_A04a!$B$5:$B$1045))*('By region'!$M923=(C_A04a!$C$5:$C$1045))*(C_A04a!E$5:E$1045))+SUM(($D$1=(C_A04a!$B$5:$B$1045))*('By region'!$M923=(C_A04a!$C$5:$C$1045))*(C_A04a!E$5:E$1045))</f>
        <v>792.82299999999998</v>
      </c>
      <c r="E923" s="79">
        <f t="array" ref="E923">SUM(($B$1=(C_A04a!$B$5:$B$1045))*('By region'!$M923=(C_A04a!$C$5:$C$1045))*(C_A04a!F$5:F$1045))+SUM(($C$1=(C_A04a!$B$5:$B$1045))*('By region'!$M923=(C_A04a!$C$5:$C$1045))*(C_A04a!F$5:F$1045))+SUM(($D$1=(C_A04a!$B$5:$B$1045))*('By region'!$M923=(C_A04a!$C$5:$C$1045))*(C_A04a!F$5:F$1045))</f>
        <v>827.14646909259898</v>
      </c>
      <c r="F923" s="79">
        <f t="array" ref="F923">SUM(($B$1=(C_A04a!$B$5:$B$1045))*('By region'!$M923=(C_A04a!$C$5:$C$1045))*(C_A04a!G$5:G$1045))+SUM(($C$1=(C_A04a!$B$5:$B$1045))*('By region'!$M923=(C_A04a!$C$5:$C$1045))*(C_A04a!G$5:G$1045))+SUM(($D$1=(C_A04a!$B$5:$B$1045))*('By region'!$M923=(C_A04a!$C$5:$C$1045))*(C_A04a!G$5:G$1045))</f>
        <v>792.82299999999998</v>
      </c>
      <c r="G923" s="79">
        <f t="array" ref="G923">SUM(($B$1=(C_A04a!$B$5:$B$1045))*('By region'!$M923=(C_A04a!$C$5:$C$1045))*(C_A04a!H$5:H$1045))+SUM(($C$1=(C_A04a!$B$5:$B$1045))*('By region'!$M923=(C_A04a!$C$5:$C$1045))*(C_A04a!H$5:H$1045))+SUM(($D$1=(C_A04a!$B$5:$B$1045))*('By region'!$M923=(C_A04a!$C$5:$C$1045))*(C_A04a!H$5:H$1045))</f>
        <v>952.872853197376</v>
      </c>
      <c r="H923" s="79">
        <f t="array" ref="H923">SUM(($B$1=(C_A04a!$B$5:$B$1045))*('By region'!$M923=(C_A04a!$C$5:$C$1045))*(C_A04a!I$5:I$1045))+SUM(($C$1=(C_A04a!$B$5:$B$1045))*('By region'!$M923=(C_A04a!$C$5:$C$1045))*(C_A04a!I$5:I$1045))+SUM(($D$1=(C_A04a!$B$5:$B$1045))*('By region'!$M923=(C_A04a!$C$5:$C$1045))*(C_A04a!I$5:I$1045))</f>
        <v>1314.7884236394241</v>
      </c>
      <c r="I923" s="79">
        <f t="array" ref="I923">SUM(($B$1=(C_A04a!$B$5:$B$1045))*('By region'!$M923=(C_A04a!$C$5:$C$1045))*(C_A04a!J$5:J$1045))+SUM(($C$1=(C_A04a!$B$5:$B$1045))*('By region'!$M923=(C_A04a!$C$5:$C$1045))*(C_A04a!J$5:J$1045))+SUM(($D$1=(C_A04a!$B$5:$B$1045))*('By region'!$M923=(C_A04a!$C$5:$C$1045))*(C_A04a!J$5:J$1045))</f>
        <v>868.57301821333397</v>
      </c>
      <c r="J923" s="79">
        <f t="array" ref="J923">SUM(($B$1=(C_A04a!$B$5:$B$1045))*('By region'!$M923=(C_A04a!$C$5:$C$1045))*(C_A04a!K$5:K$1045))+SUM(($C$1=(C_A04a!$B$5:$B$1045))*('By region'!$M923=(C_A04a!$C$5:$C$1045))*(C_A04a!K$5:K$1045))+SUM(($D$1=(C_A04a!$B$5:$B$1045))*('By region'!$M923=(C_A04a!$C$5:$C$1045))*(C_A04a!K$5:K$1045))</f>
        <v>815.89949999999999</v>
      </c>
      <c r="K923" s="79">
        <f t="array" ref="K923">SUM(($B$1=(C_A04a!$B$5:$B$1045))*('By region'!$M923=(C_A04a!$C$5:$C$1045))*(C_A04a!L$5:L$1045))+SUM(($C$1=(C_A04a!$B$5:$B$1045))*('By region'!$M923=(C_A04a!$C$5:$C$1045))*(C_A04a!L$5:L$1045))+SUM(($D$1=(C_A04a!$B$5:$B$1045))*('By region'!$M923=(C_A04a!$C$5:$C$1045))*(C_A04a!L$5:L$1045))</f>
        <v>882.94901729759795</v>
      </c>
      <c r="L923" s="287"/>
      <c r="M923" s="21" t="s">
        <v>285</v>
      </c>
      <c r="N923" s="17"/>
      <c r="O923" s="17"/>
    </row>
    <row r="924" spans="1:15" x14ac:dyDescent="0.2">
      <c r="A924" s="2" t="s">
        <v>540</v>
      </c>
      <c r="B924" s="165" t="s">
        <v>355</v>
      </c>
      <c r="C924" s="72">
        <f t="array" ref="C924">SUM(($B$1=(C_A04b!$B$5:$B$1073))*('By region'!$M924=(C_A04b!$C$5:$C$1073))*(C_A04b!D$5:D$1073))+SUM(($C$1=(C_A04b!$B$5:$B$1073))*('By region'!$M924=(C_A04b!$C$5:$C$1073))*(C_A04b!D$5:D$1073))+SUM(($D$1=(C_A04b!$B$5:$B$1073))*('By region'!$M924=(C_A04b!$C$5:$C$1073))*(C_A04b!D$5:D$1073))</f>
        <v>1380.64</v>
      </c>
      <c r="D924" s="72">
        <f t="array" ref="D924">SUM(($B$1=(C_A04b!$B$5:$B$1073))*('By region'!$M924=(C_A04b!$C$5:$C$1073))*(C_A04b!E$5:E$1073))+SUM(($C$1=(C_A04b!$B$5:$B$1073))*('By region'!$M924=(C_A04b!$C$5:$C$1073))*(C_A04b!E$5:E$1073))+SUM(($D$1=(C_A04b!$B$5:$B$1073))*('By region'!$M924=(C_A04b!$C$5:$C$1073))*(C_A04b!E$5:E$1073))</f>
        <v>1199.25488670196</v>
      </c>
      <c r="E924" s="72">
        <f t="array" ref="E924">SUM(($B$1=(C_A04b!$B$5:$B$1073))*('By region'!$M924=(C_A04b!$C$5:$C$1073))*(C_A04b!F$5:F$1073))+SUM(($C$1=(C_A04b!$B$5:$B$1073))*('By region'!$M924=(C_A04b!$C$5:$C$1073))*(C_A04b!F$5:F$1073))+SUM(($D$1=(C_A04b!$B$5:$B$1073))*('By region'!$M924=(C_A04b!$C$5:$C$1073))*(C_A04b!F$5:F$1073))</f>
        <v>2016.717193308886</v>
      </c>
      <c r="F924" s="72">
        <f t="array" ref="F924">SUM(($B$1=(C_A04b!$B$5:$B$1073))*('By region'!$M924=(C_A04b!$C$5:$C$1073))*(C_A04b!G$5:G$1073))+SUM(($C$1=(C_A04b!$B$5:$B$1073))*('By region'!$M924=(C_A04b!$C$5:$C$1073))*(C_A04b!G$5:G$1073))+SUM(($D$1=(C_A04b!$B$5:$B$1073))*('By region'!$M924=(C_A04b!$C$5:$C$1073))*(C_A04b!G$5:G$1073))</f>
        <v>1997.9388637808181</v>
      </c>
      <c r="G924" s="72">
        <f t="array" ref="G924">SUM(($B$1=(C_A04b!$B$5:$B$1073))*('By region'!$M924=(C_A04b!$C$5:$C$1073))*(C_A04b!H$5:H$1073))+SUM(($C$1=(C_A04b!$B$5:$B$1073))*('By region'!$M924=(C_A04b!$C$5:$C$1073))*(C_A04b!H$5:H$1073))+SUM(($D$1=(C_A04b!$B$5:$B$1073))*('By region'!$M924=(C_A04b!$C$5:$C$1073))*(C_A04b!H$5:H$1073))</f>
        <v>1427.7859194996979</v>
      </c>
      <c r="H924" s="72">
        <f t="array" ref="H924">SUM(($B$1=(C_A04b!$B$5:$B$1073))*('By region'!$M924=(C_A04b!$C$5:$C$1073))*(C_A04b!I$5:I$1073))+SUM(($C$1=(C_A04b!$B$5:$B$1073))*('By region'!$M924=(C_A04b!$C$5:$C$1073))*(C_A04b!I$5:I$1073))+SUM(($D$1=(C_A04b!$B$5:$B$1073))*('By region'!$M924=(C_A04b!$C$5:$C$1073))*(C_A04b!I$5:I$1073))</f>
        <v>1776.7130974718921</v>
      </c>
      <c r="I924" s="72">
        <f t="array" ref="I924">SUM(($B$1=(C_A04b!$B$5:$B$1073))*('By region'!$M924=(C_A04b!$C$5:$C$1073))*(C_A04b!J$5:J$1073))+SUM(($C$1=(C_A04b!$B$5:$B$1073))*('By region'!$M924=(C_A04b!$C$5:$C$1073))*(C_A04b!J$5:J$1073))+SUM(($D$1=(C_A04b!$B$5:$B$1073))*('By region'!$M924=(C_A04b!$C$5:$C$1073))*(C_A04b!J$5:J$1073))</f>
        <v>902.32213275095501</v>
      </c>
      <c r="J924" s="72">
        <f t="array" ref="J924">SUM(($B$1=(C_A04b!$B$5:$B$1073))*('By region'!$M924=(C_A04b!$C$5:$C$1073))*(C_A04b!K$5:K$1073))+SUM(($C$1=(C_A04b!$B$5:$B$1073))*('By region'!$M924=(C_A04b!$C$5:$C$1073))*(C_A04b!K$5:K$1073))+SUM(($D$1=(C_A04b!$B$5:$B$1073))*('By region'!$M924=(C_A04b!$C$5:$C$1073))*(C_A04b!K$5:K$1073))</f>
        <v>690.32</v>
      </c>
      <c r="K924" s="72">
        <f t="array" ref="K924">SUM(($B$1=(C_A04b!$B$5:$B$1073))*('By region'!$M924=(C_A04b!$C$5:$C$1073))*(C_A04b!L$5:L$1073))+SUM(($C$1=(C_A04b!$B$5:$B$1073))*('By region'!$M924=(C_A04b!$C$5:$C$1073))*(C_A04b!L$5:L$1073))+SUM(($D$1=(C_A04b!$B$5:$B$1073))*('By region'!$M924=(C_A04b!$C$5:$C$1073))*(C_A04b!L$5:L$1073))</f>
        <v>690.32</v>
      </c>
      <c r="L924" s="287"/>
      <c r="M924" s="21" t="s">
        <v>285</v>
      </c>
      <c r="O924" s="17"/>
    </row>
    <row r="925" spans="1:15" x14ac:dyDescent="0.2">
      <c r="A925" s="2" t="s">
        <v>541</v>
      </c>
      <c r="B925" s="165" t="s">
        <v>356</v>
      </c>
      <c r="C925" s="79">
        <f t="array" ref="C925">SUM(($B$1=(C_A04a!$B$5:$B$1045))*('By region'!$M925=(C_A04a!$C$5:$C$1045))*(C_A04a!D$5:D$1045))+SUM(($C$1=(C_A04a!$B$5:$B$1045))*('By region'!$M925=(C_A04a!$C$5:$C$1045))*(C_A04a!D$5:D$1045))+SUM(($D$1=(C_A04a!$B$5:$B$1045))*('By region'!$M925=(C_A04a!$C$5:$C$1045))*(C_A04a!D$5:D$1045))</f>
        <v>1518.1944077723099</v>
      </c>
      <c r="D925" s="79">
        <f t="array" ref="D925">SUM(($B$1=(C_A04a!$B$5:$B$1045))*('By region'!$M925=(C_A04a!$C$5:$C$1045))*(C_A04a!E$5:E$1045))+SUM(($C$1=(C_A04a!$B$5:$B$1045))*('By region'!$M925=(C_A04a!$C$5:$C$1045))*(C_A04a!E$5:E$1045))+SUM(($D$1=(C_A04a!$B$5:$B$1045))*('By region'!$M925=(C_A04a!$C$5:$C$1045))*(C_A04a!E$5:E$1045))</f>
        <v>1518.1944077723149</v>
      </c>
      <c r="E925" s="79">
        <f t="array" ref="E925">SUM(($B$1=(C_A04a!$B$5:$B$1045))*('By region'!$M925=(C_A04a!$C$5:$C$1045))*(C_A04a!F$5:F$1045))+SUM(($C$1=(C_A04a!$B$5:$B$1045))*('By region'!$M925=(C_A04a!$C$5:$C$1045))*(C_A04a!F$5:F$1045))+SUM(($D$1=(C_A04a!$B$5:$B$1045))*('By region'!$M925=(C_A04a!$C$5:$C$1045))*(C_A04a!F$5:F$1045))</f>
        <v>1518.1944077723149</v>
      </c>
      <c r="F925" s="79">
        <f t="array" ref="F925">SUM(($B$1=(C_A04a!$B$5:$B$1045))*('By region'!$M925=(C_A04a!$C$5:$C$1045))*(C_A04a!G$5:G$1045))+SUM(($C$1=(C_A04a!$B$5:$B$1045))*('By region'!$M925=(C_A04a!$C$5:$C$1045))*(C_A04a!G$5:G$1045))+SUM(($D$1=(C_A04a!$B$5:$B$1045))*('By region'!$M925=(C_A04a!$C$5:$C$1045))*(C_A04a!G$5:G$1045))</f>
        <v>330.25253130152902</v>
      </c>
      <c r="G925" s="79">
        <f t="array" ref="G925">SUM(($B$1=(C_A04a!$B$5:$B$1045))*('By region'!$M925=(C_A04a!$C$5:$C$1045))*(C_A04a!H$5:H$1045))+SUM(($C$1=(C_A04a!$B$5:$B$1045))*('By region'!$M925=(C_A04a!$C$5:$C$1045))*(C_A04a!H$5:H$1045))+SUM(($D$1=(C_A04a!$B$5:$B$1045))*('By region'!$M925=(C_A04a!$C$5:$C$1045))*(C_A04a!H$5:H$1045))</f>
        <v>704.83464960481501</v>
      </c>
      <c r="H925" s="79">
        <f t="array" ref="H925">SUM(($B$1=(C_A04a!$B$5:$B$1045))*('By region'!$M925=(C_A04a!$C$5:$C$1045))*(C_A04a!I$5:I$1045))+SUM(($C$1=(C_A04a!$B$5:$B$1045))*('By region'!$M925=(C_A04a!$C$5:$C$1045))*(C_A04a!I$5:I$1045))+SUM(($D$1=(C_A04a!$B$5:$B$1045))*('By region'!$M925=(C_A04a!$C$5:$C$1045))*(C_A04a!I$5:I$1045))</f>
        <v>1518.1944077723149</v>
      </c>
      <c r="I925" s="79">
        <f t="array" ref="I925">SUM(($B$1=(C_A04a!$B$5:$B$1045))*('By region'!$M925=(C_A04a!$C$5:$C$1045))*(C_A04a!J$5:J$1045))+SUM(($C$1=(C_A04a!$B$5:$B$1045))*('By region'!$M925=(C_A04a!$C$5:$C$1045))*(C_A04a!J$5:J$1045))+SUM(($D$1=(C_A04a!$B$5:$B$1045))*('By region'!$M925=(C_A04a!$C$5:$C$1045))*(C_A04a!J$5:J$1045))</f>
        <v>1608.32818745503</v>
      </c>
      <c r="J925" s="79">
        <f t="array" ref="J925">SUM(($B$1=(C_A04a!$B$5:$B$1045))*('By region'!$M925=(C_A04a!$C$5:$C$1045))*(C_A04a!K$5:K$1045))+SUM(($C$1=(C_A04a!$B$5:$B$1045))*('By region'!$M925=(C_A04a!$C$5:$C$1045))*(C_A04a!K$5:K$1045))+SUM(($D$1=(C_A04a!$B$5:$B$1045))*('By region'!$M925=(C_A04a!$C$5:$C$1045))*(C_A04a!K$5:K$1045))</f>
        <v>1844.8694718960901</v>
      </c>
      <c r="K925" s="79">
        <f t="array" ref="K925">SUM(($B$1=(C_A04a!$B$5:$B$1045))*('By region'!$M925=(C_A04a!$C$5:$C$1045))*(C_A04a!L$5:L$1045))+SUM(($C$1=(C_A04a!$B$5:$B$1045))*('By region'!$M925=(C_A04a!$C$5:$C$1045))*(C_A04a!L$5:L$1045))+SUM(($D$1=(C_A04a!$B$5:$B$1045))*('By region'!$M925=(C_A04a!$C$5:$C$1045))*(C_A04a!L$5:L$1045))</f>
        <v>1844.8694718960901</v>
      </c>
      <c r="L925" s="287"/>
      <c r="M925" s="21" t="s">
        <v>284</v>
      </c>
      <c r="O925" s="17"/>
    </row>
    <row r="926" spans="1:15" x14ac:dyDescent="0.2">
      <c r="A926" s="2" t="s">
        <v>540</v>
      </c>
      <c r="B926" s="165" t="s">
        <v>357</v>
      </c>
      <c r="C926" s="72">
        <f t="array" ref="C926">SUM(($B$1=(C_A04b!$B$5:$B$1073))*('By region'!$M926=(C_A04b!$C$5:$C$1073))*(C_A04b!D$5:D$1073))+SUM(($C$1=(C_A04b!$B$5:$B$1073))*('By region'!$M926=(C_A04b!$C$5:$C$1073))*(C_A04b!D$5:D$1073))+SUM(($D$1=(C_A04b!$B$5:$B$1073))*('By region'!$M926=(C_A04b!$C$5:$C$1073))*(C_A04b!D$5:D$1073))</f>
        <v>0</v>
      </c>
      <c r="D926" s="72">
        <f t="array" ref="D926">SUM(($B$1=(C_A04b!$B$5:$B$1073))*('By region'!$M926=(C_A04b!$C$5:$C$1073))*(C_A04b!E$5:E$1073))+SUM(($C$1=(C_A04b!$B$5:$B$1073))*('By region'!$M926=(C_A04b!$C$5:$C$1073))*(C_A04b!E$5:E$1073))+SUM(($D$1=(C_A04b!$B$5:$B$1073))*('By region'!$M926=(C_A04b!$C$5:$C$1073))*(C_A04b!E$5:E$1073))</f>
        <v>0</v>
      </c>
      <c r="E926" s="72">
        <f t="array" ref="E926">SUM(($B$1=(C_A04b!$B$5:$B$1073))*('By region'!$M926=(C_A04b!$C$5:$C$1073))*(C_A04b!F$5:F$1073))+SUM(($C$1=(C_A04b!$B$5:$B$1073))*('By region'!$M926=(C_A04b!$C$5:$C$1073))*(C_A04b!F$5:F$1073))+SUM(($D$1=(C_A04b!$B$5:$B$1073))*('By region'!$M926=(C_A04b!$C$5:$C$1073))*(C_A04b!F$5:F$1073))</f>
        <v>0</v>
      </c>
      <c r="F926" s="72">
        <f t="array" ref="F926">SUM(($B$1=(C_A04b!$B$5:$B$1073))*('By region'!$M926=(C_A04b!$C$5:$C$1073))*(C_A04b!G$5:G$1073))+SUM(($C$1=(C_A04b!$B$5:$B$1073))*('By region'!$M926=(C_A04b!$C$5:$C$1073))*(C_A04b!G$5:G$1073))+SUM(($D$1=(C_A04b!$B$5:$B$1073))*('By region'!$M926=(C_A04b!$C$5:$C$1073))*(C_A04b!G$5:G$1073))</f>
        <v>0</v>
      </c>
      <c r="G926" s="72">
        <f t="array" ref="G926">SUM(($B$1=(C_A04b!$B$5:$B$1073))*('By region'!$M926=(C_A04b!$C$5:$C$1073))*(C_A04b!H$5:H$1073))+SUM(($C$1=(C_A04b!$B$5:$B$1073))*('By region'!$M926=(C_A04b!$C$5:$C$1073))*(C_A04b!H$5:H$1073))+SUM(($D$1=(C_A04b!$B$5:$B$1073))*('By region'!$M926=(C_A04b!$C$5:$C$1073))*(C_A04b!H$5:H$1073))</f>
        <v>0</v>
      </c>
      <c r="H926" s="72">
        <f t="array" ref="H926">SUM(($B$1=(C_A04b!$B$5:$B$1073))*('By region'!$M926=(C_A04b!$C$5:$C$1073))*(C_A04b!I$5:I$1073))+SUM(($C$1=(C_A04b!$B$5:$B$1073))*('By region'!$M926=(C_A04b!$C$5:$C$1073))*(C_A04b!I$5:I$1073))+SUM(($D$1=(C_A04b!$B$5:$B$1073))*('By region'!$M926=(C_A04b!$C$5:$C$1073))*(C_A04b!I$5:I$1073))</f>
        <v>0</v>
      </c>
      <c r="I926" s="72">
        <f t="array" ref="I926">SUM(($B$1=(C_A04b!$B$5:$B$1073))*('By region'!$M926=(C_A04b!$C$5:$C$1073))*(C_A04b!J$5:J$1073))+SUM(($C$1=(C_A04b!$B$5:$B$1073))*('By region'!$M926=(C_A04b!$C$5:$C$1073))*(C_A04b!J$5:J$1073))+SUM(($D$1=(C_A04b!$B$5:$B$1073))*('By region'!$M926=(C_A04b!$C$5:$C$1073))*(C_A04b!J$5:J$1073))</f>
        <v>0</v>
      </c>
      <c r="J926" s="72">
        <f t="array" ref="J926">SUM(($B$1=(C_A04b!$B$5:$B$1073))*('By region'!$M926=(C_A04b!$C$5:$C$1073))*(C_A04b!K$5:K$1073))+SUM(($C$1=(C_A04b!$B$5:$B$1073))*('By region'!$M926=(C_A04b!$C$5:$C$1073))*(C_A04b!K$5:K$1073))+SUM(($D$1=(C_A04b!$B$5:$B$1073))*('By region'!$M926=(C_A04b!$C$5:$C$1073))*(C_A04b!K$5:K$1073))</f>
        <v>0</v>
      </c>
      <c r="K926" s="72">
        <f t="array" ref="K926">SUM(($B$1=(C_A04b!$B$5:$B$1073))*('By region'!$M926=(C_A04b!$C$5:$C$1073))*(C_A04b!L$5:L$1073))+SUM(($C$1=(C_A04b!$B$5:$B$1073))*('By region'!$M926=(C_A04b!$C$5:$C$1073))*(C_A04b!L$5:L$1073))+SUM(($D$1=(C_A04b!$B$5:$B$1073))*('By region'!$M926=(C_A04b!$C$5:$C$1073))*(C_A04b!L$5:L$1073))</f>
        <v>0</v>
      </c>
      <c r="L926" s="287"/>
      <c r="M926" s="21" t="s">
        <v>284</v>
      </c>
      <c r="O926" s="17"/>
    </row>
    <row r="927" spans="1:15" x14ac:dyDescent="0.2">
      <c r="A927" s="2" t="s">
        <v>541</v>
      </c>
      <c r="B927" s="165" t="s">
        <v>358</v>
      </c>
      <c r="C927" s="79">
        <f t="array" ref="C927">SUM(($B$1=(C_A04a!$B$5:$B$1045))*('By region'!$M927=(C_A04a!$C$5:$C$1045))*(C_A04a!D$5:D$1045))+SUM(($C$1=(C_A04a!$B$5:$B$1045))*('By region'!$M927=(C_A04a!$C$5:$C$1045))*(C_A04a!D$5:D$1045))+SUM(($D$1=(C_A04a!$B$5:$B$1045))*('By region'!$M927=(C_A04a!$C$5:$C$1045))*(C_A04a!D$5:D$1045))</f>
        <v>102.995455745236</v>
      </c>
      <c r="D927" s="79">
        <f t="array" ref="D927">SUM(($B$1=(C_A04a!$B$5:$B$1045))*('By region'!$M927=(C_A04a!$C$5:$C$1045))*(C_A04a!E$5:E$1045))+SUM(($C$1=(C_A04a!$B$5:$B$1045))*('By region'!$M927=(C_A04a!$C$5:$C$1045))*(C_A04a!E$5:E$1045))+SUM(($D$1=(C_A04a!$B$5:$B$1045))*('By region'!$M927=(C_A04a!$C$5:$C$1045))*(C_A04a!E$5:E$1045))</f>
        <v>2969.4896392253099</v>
      </c>
      <c r="E927" s="79">
        <f t="array" ref="E927">SUM(($B$1=(C_A04a!$B$5:$B$1045))*('By region'!$M927=(C_A04a!$C$5:$C$1045))*(C_A04a!F$5:F$1045))+SUM(($C$1=(C_A04a!$B$5:$B$1045))*('By region'!$M927=(C_A04a!$C$5:$C$1045))*(C_A04a!F$5:F$1045))+SUM(($D$1=(C_A04a!$B$5:$B$1045))*('By region'!$M927=(C_A04a!$C$5:$C$1045))*(C_A04a!F$5:F$1045))</f>
        <v>2514.9010772980801</v>
      </c>
      <c r="F927" s="79">
        <f t="array" ref="F927">SUM(($B$1=(C_A04a!$B$5:$B$1045))*('By region'!$M927=(C_A04a!$C$5:$C$1045))*(C_A04a!G$5:G$1045))+SUM(($C$1=(C_A04a!$B$5:$B$1045))*('By region'!$M927=(C_A04a!$C$5:$C$1045))*(C_A04a!G$5:G$1045))+SUM(($D$1=(C_A04a!$B$5:$B$1045))*('By region'!$M927=(C_A04a!$C$5:$C$1045))*(C_A04a!G$5:G$1045))</f>
        <v>2575.1358946381429</v>
      </c>
      <c r="G927" s="79">
        <f t="array" ref="G927">SUM(($B$1=(C_A04a!$B$5:$B$1045))*('By region'!$M927=(C_A04a!$C$5:$C$1045))*(C_A04a!H$5:H$1045))+SUM(($C$1=(C_A04a!$B$5:$B$1045))*('By region'!$M927=(C_A04a!$C$5:$C$1045))*(C_A04a!H$5:H$1045))+SUM(($D$1=(C_A04a!$B$5:$B$1045))*('By region'!$M927=(C_A04a!$C$5:$C$1045))*(C_A04a!H$5:H$1045))</f>
        <v>2830.2634850420268</v>
      </c>
      <c r="H927" s="79">
        <f t="array" ref="H927">SUM(($B$1=(C_A04a!$B$5:$B$1045))*('By region'!$M927=(C_A04a!$C$5:$C$1045))*(C_A04a!I$5:I$1045))+SUM(($C$1=(C_A04a!$B$5:$B$1045))*('By region'!$M927=(C_A04a!$C$5:$C$1045))*(C_A04a!I$5:I$1045))+SUM(($D$1=(C_A04a!$B$5:$B$1045))*('By region'!$M927=(C_A04a!$C$5:$C$1045))*(C_A04a!I$5:I$1045))</f>
        <v>2628.1152313802099</v>
      </c>
      <c r="I927" s="79">
        <f t="array" ref="I927">SUM(($B$1=(C_A04a!$B$5:$B$1045))*('By region'!$M927=(C_A04a!$C$5:$C$1045))*(C_A04a!J$5:J$1045))+SUM(($C$1=(C_A04a!$B$5:$B$1045))*('By region'!$M927=(C_A04a!$C$5:$C$1045))*(C_A04a!J$5:J$1045))+SUM(($D$1=(C_A04a!$B$5:$B$1045))*('By region'!$M927=(C_A04a!$C$5:$C$1045))*(C_A04a!J$5:J$1045))</f>
        <v>2425.966977718394</v>
      </c>
      <c r="J927" s="79">
        <f t="array" ref="J927">SUM(($B$1=(C_A04a!$B$5:$B$1045))*('By region'!$M927=(C_A04a!$C$5:$C$1045))*(C_A04a!K$5:K$1045))+SUM(($C$1=(C_A04a!$B$5:$B$1045))*('By region'!$M927=(C_A04a!$C$5:$C$1045))*(C_A04a!K$5:K$1045))+SUM(($D$1=(C_A04a!$B$5:$B$1045))*('By region'!$M927=(C_A04a!$C$5:$C$1045))*(C_A04a!K$5:K$1045))</f>
        <v>2223.8187240565671</v>
      </c>
      <c r="K927" s="79">
        <f t="array" ref="K927">SUM(($B$1=(C_A04a!$B$5:$B$1045))*('By region'!$M927=(C_A04a!$C$5:$C$1045))*(C_A04a!L$5:L$1045))+SUM(($C$1=(C_A04a!$B$5:$B$1045))*('By region'!$M927=(C_A04a!$C$5:$C$1045))*(C_A04a!L$5:L$1045))+SUM(($D$1=(C_A04a!$B$5:$B$1045))*('By region'!$M927=(C_A04a!$C$5:$C$1045))*(C_A04a!L$5:L$1045))</f>
        <v>2021.6704703947501</v>
      </c>
      <c r="L927" s="287"/>
      <c r="M927" s="21" t="s">
        <v>286</v>
      </c>
      <c r="O927" s="17"/>
    </row>
    <row r="928" spans="1:15" x14ac:dyDescent="0.2">
      <c r="A928" s="2" t="s">
        <v>540</v>
      </c>
      <c r="B928" s="165" t="s">
        <v>467</v>
      </c>
      <c r="C928" s="72">
        <f t="array" ref="C928">SUM(($B$1=(C_A04b!$B$5:$B$1073))*('By region'!$M928=(C_A04b!$C$5:$C$1073))*(C_A04b!D$5:D$1073))+SUM(($C$1=(C_A04b!$B$5:$B$1073))*('By region'!$M928=(C_A04b!$C$5:$C$1073))*(C_A04b!D$5:D$1073))+SUM(($D$1=(C_A04b!$B$5:$B$1073))*('By region'!$M928=(C_A04b!$C$5:$C$1073))*(C_A04b!D$5:D$1073))</f>
        <v>0.64700000000000002</v>
      </c>
      <c r="D928" s="72">
        <f t="array" ref="D928">SUM(($B$1=(C_A04b!$B$5:$B$1073))*('By region'!$M928=(C_A04b!$C$5:$C$1073))*(C_A04b!E$5:E$1073))+SUM(($C$1=(C_A04b!$B$5:$B$1073))*('By region'!$M928=(C_A04b!$C$5:$C$1073))*(C_A04b!E$5:E$1073))+SUM(($D$1=(C_A04b!$B$5:$B$1073))*('By region'!$M928=(C_A04b!$C$5:$C$1073))*(C_A04b!E$5:E$1073))</f>
        <v>0.32350000000000001</v>
      </c>
      <c r="E928" s="72">
        <f t="array" ref="E928">SUM(($B$1=(C_A04b!$B$5:$B$1073))*('By region'!$M928=(C_A04b!$C$5:$C$1073))*(C_A04b!F$5:F$1073))+SUM(($C$1=(C_A04b!$B$5:$B$1073))*('By region'!$M928=(C_A04b!$C$5:$C$1073))*(C_A04b!F$5:F$1073))+SUM(($D$1=(C_A04b!$B$5:$B$1073))*('By region'!$M928=(C_A04b!$C$5:$C$1073))*(C_A04b!F$5:F$1073))</f>
        <v>0.32350000000000001</v>
      </c>
      <c r="F928" s="72">
        <f t="array" ref="F928">SUM(($B$1=(C_A04b!$B$5:$B$1073))*('By region'!$M928=(C_A04b!$C$5:$C$1073))*(C_A04b!G$5:G$1073))+SUM(($C$1=(C_A04b!$B$5:$B$1073))*('By region'!$M928=(C_A04b!$C$5:$C$1073))*(C_A04b!G$5:G$1073))+SUM(($D$1=(C_A04b!$B$5:$B$1073))*('By region'!$M928=(C_A04b!$C$5:$C$1073))*(C_A04b!G$5:G$1073))</f>
        <v>0.31958333333299999</v>
      </c>
      <c r="G928" s="72">
        <f t="array" ref="G928">SUM(($B$1=(C_A04b!$B$5:$B$1073))*('By region'!$M928=(C_A04b!$C$5:$C$1073))*(C_A04b!H$5:H$1073))+SUM(($C$1=(C_A04b!$B$5:$B$1073))*('By region'!$M928=(C_A04b!$C$5:$C$1073))*(C_A04b!H$5:H$1073))+SUM(($D$1=(C_A04b!$B$5:$B$1073))*('By region'!$M928=(C_A04b!$C$5:$C$1073))*(C_A04b!H$5:H$1073))</f>
        <v>0.315666666667</v>
      </c>
      <c r="H928" s="72">
        <f t="array" ref="H928">SUM(($B$1=(C_A04b!$B$5:$B$1073))*('By region'!$M928=(C_A04b!$C$5:$C$1073))*(C_A04b!I$5:I$1073))+SUM(($C$1=(C_A04b!$B$5:$B$1073))*('By region'!$M928=(C_A04b!$C$5:$C$1073))*(C_A04b!I$5:I$1073))+SUM(($D$1=(C_A04b!$B$5:$B$1073))*('By region'!$M928=(C_A04b!$C$5:$C$1073))*(C_A04b!I$5:I$1073))</f>
        <v>0.31175000000000003</v>
      </c>
      <c r="I928" s="72">
        <f t="array" ref="I928">SUM(($B$1=(C_A04b!$B$5:$B$1073))*('By region'!$M928=(C_A04b!$C$5:$C$1073))*(C_A04b!J$5:J$1073))+SUM(($C$1=(C_A04b!$B$5:$B$1073))*('By region'!$M928=(C_A04b!$C$5:$C$1073))*(C_A04b!J$5:J$1073))+SUM(($D$1=(C_A04b!$B$5:$B$1073))*('By region'!$M928=(C_A04b!$C$5:$C$1073))*(C_A04b!J$5:J$1073))</f>
        <v>0.307833333333</v>
      </c>
      <c r="J928" s="72">
        <f t="array" ref="J928">SUM(($B$1=(C_A04b!$B$5:$B$1073))*('By region'!$M928=(C_A04b!$C$5:$C$1073))*(C_A04b!K$5:K$1073))+SUM(($C$1=(C_A04b!$B$5:$B$1073))*('By region'!$M928=(C_A04b!$C$5:$C$1073))*(C_A04b!K$5:K$1073))+SUM(($D$1=(C_A04b!$B$5:$B$1073))*('By region'!$M928=(C_A04b!$C$5:$C$1073))*(C_A04b!K$5:K$1073))</f>
        <v>0.30391666666700001</v>
      </c>
      <c r="K928" s="72">
        <f t="array" ref="K928">SUM(($B$1=(C_A04b!$B$5:$B$1073))*('By region'!$M928=(C_A04b!$C$5:$C$1073))*(C_A04b!L$5:L$1073))+SUM(($C$1=(C_A04b!$B$5:$B$1073))*('By region'!$M928=(C_A04b!$C$5:$C$1073))*(C_A04b!L$5:L$1073))+SUM(($D$1=(C_A04b!$B$5:$B$1073))*('By region'!$M928=(C_A04b!$C$5:$C$1073))*(C_A04b!L$5:L$1073))</f>
        <v>0.3</v>
      </c>
      <c r="L928" s="287"/>
      <c r="M928" s="21" t="s">
        <v>286</v>
      </c>
      <c r="O928" s="17"/>
    </row>
    <row r="929" spans="1:15" x14ac:dyDescent="0.2">
      <c r="A929" s="2" t="s">
        <v>541</v>
      </c>
      <c r="B929" s="165" t="s">
        <v>360</v>
      </c>
      <c r="C929" s="79">
        <f t="array" ref="C929">SUM(($B$1=(C_A04a!$B$5:$B$1045))*('By region'!$M929=(C_A04a!$C$5:$C$1045))*(C_A04a!D$5:D$1045))+SUM(($C$1=(C_A04a!$B$5:$B$1045))*('By region'!$M929=(C_A04a!$C$5:$C$1045))*(C_A04a!D$5:D$1045))+SUM(($D$1=(C_A04a!$B$5:$B$1045))*('By region'!$M929=(C_A04a!$C$5:$C$1045))*(C_A04a!D$5:D$1045))</f>
        <v>706.98557200000005</v>
      </c>
      <c r="D929" s="79">
        <f t="array" ref="D929">SUM(($B$1=(C_A04a!$B$5:$B$1045))*('By region'!$M929=(C_A04a!$C$5:$C$1045))*(C_A04a!E$5:E$1045))+SUM(($C$1=(C_A04a!$B$5:$B$1045))*('By region'!$M929=(C_A04a!$C$5:$C$1045))*(C_A04a!E$5:E$1045))+SUM(($D$1=(C_A04a!$B$5:$B$1045))*('By region'!$M929=(C_A04a!$C$5:$C$1045))*(C_A04a!E$5:E$1045))</f>
        <v>380.87381060146299</v>
      </c>
      <c r="E929" s="79">
        <f t="array" ref="E929">SUM(($B$1=(C_A04a!$B$5:$B$1045))*('By region'!$M929=(C_A04a!$C$5:$C$1045))*(C_A04a!F$5:F$1045))+SUM(($C$1=(C_A04a!$B$5:$B$1045))*('By region'!$M929=(C_A04a!$C$5:$C$1045))*(C_A04a!F$5:F$1045))+SUM(($D$1=(C_A04a!$B$5:$B$1045))*('By region'!$M929=(C_A04a!$C$5:$C$1045))*(C_A04a!F$5:F$1045))</f>
        <v>355.78766768856599</v>
      </c>
      <c r="F929" s="79">
        <f t="array" ref="F929">SUM(($B$1=(C_A04a!$B$5:$B$1045))*('By region'!$M929=(C_A04a!$C$5:$C$1045))*(C_A04a!G$5:G$1045))+SUM(($C$1=(C_A04a!$B$5:$B$1045))*('By region'!$M929=(C_A04a!$C$5:$C$1045))*(C_A04a!G$5:G$1045))+SUM(($D$1=(C_A04a!$B$5:$B$1045))*('By region'!$M929=(C_A04a!$C$5:$C$1045))*(C_A04a!G$5:G$1045))</f>
        <v>340.51933078233299</v>
      </c>
      <c r="G929" s="79">
        <f t="array" ref="G929">SUM(($B$1=(C_A04a!$B$5:$B$1045))*('By region'!$M929=(C_A04a!$C$5:$C$1045))*(C_A04a!H$5:H$1045))+SUM(($C$1=(C_A04a!$B$5:$B$1045))*('By region'!$M929=(C_A04a!$C$5:$C$1045))*(C_A04a!H$5:H$1045))+SUM(($D$1=(C_A04a!$B$5:$B$1045))*('By region'!$M929=(C_A04a!$C$5:$C$1045))*(C_A04a!H$5:H$1045))</f>
        <v>303.06524514285701</v>
      </c>
      <c r="H929" s="79">
        <f t="array" ref="H929">SUM(($B$1=(C_A04a!$B$5:$B$1045))*('By region'!$M929=(C_A04a!$C$5:$C$1045))*(C_A04a!I$5:I$1045))+SUM(($C$1=(C_A04a!$B$5:$B$1045))*('By region'!$M929=(C_A04a!$C$5:$C$1045))*(C_A04a!I$5:I$1045))+SUM(($D$1=(C_A04a!$B$5:$B$1045))*('By region'!$M929=(C_A04a!$C$5:$C$1045))*(C_A04a!I$5:I$1045))</f>
        <v>277.85147471428598</v>
      </c>
      <c r="I929" s="79">
        <f t="array" ref="I929">SUM(($B$1=(C_A04a!$B$5:$B$1045))*('By region'!$M929=(C_A04a!$C$5:$C$1045))*(C_A04a!J$5:J$1045))+SUM(($C$1=(C_A04a!$B$5:$B$1045))*('By region'!$M929=(C_A04a!$C$5:$C$1045))*(C_A04a!J$5:J$1045))+SUM(($D$1=(C_A04a!$B$5:$B$1045))*('By region'!$M929=(C_A04a!$C$5:$C$1045))*(C_A04a!J$5:J$1045))</f>
        <v>252.63770428571399</v>
      </c>
      <c r="J929" s="79">
        <f t="array" ref="J929">SUM(($B$1=(C_A04a!$B$5:$B$1045))*('By region'!$M929=(C_A04a!$C$5:$C$1045))*(C_A04a!K$5:K$1045))+SUM(($C$1=(C_A04a!$B$5:$B$1045))*('By region'!$M929=(C_A04a!$C$5:$C$1045))*(C_A04a!K$5:K$1045))+SUM(($D$1=(C_A04a!$B$5:$B$1045))*('By region'!$M929=(C_A04a!$C$5:$C$1045))*(C_A04a!K$5:K$1045))</f>
        <v>227.423933857143</v>
      </c>
      <c r="K929" s="79">
        <f t="array" ref="K929">SUM(($B$1=(C_A04a!$B$5:$B$1045))*('By region'!$M929=(C_A04a!$C$5:$C$1045))*(C_A04a!L$5:L$1045))+SUM(($C$1=(C_A04a!$B$5:$B$1045))*('By region'!$M929=(C_A04a!$C$5:$C$1045))*(C_A04a!L$5:L$1045))+SUM(($D$1=(C_A04a!$B$5:$B$1045))*('By region'!$M929=(C_A04a!$C$5:$C$1045))*(C_A04a!L$5:L$1045))</f>
        <v>202.21016342857101</v>
      </c>
      <c r="L929" s="287"/>
      <c r="M929" s="21" t="s">
        <v>282</v>
      </c>
      <c r="O929" s="17"/>
    </row>
    <row r="930" spans="1:15" x14ac:dyDescent="0.2">
      <c r="A930" s="2" t="s">
        <v>540</v>
      </c>
      <c r="B930" s="165" t="s">
        <v>361</v>
      </c>
      <c r="C930" s="72">
        <f t="array" ref="C930">SUM(($B$1=(C_A04b!$B$5:$B$1073))*('By region'!$M930=(C_A04b!$C$5:$C$1073))*(C_A04b!D$5:D$1073))+SUM(($C$1=(C_A04b!$B$5:$B$1073))*('By region'!$M930=(C_A04b!$C$5:$C$1073))*(C_A04b!D$5:D$1073))+SUM(($D$1=(C_A04b!$B$5:$B$1073))*('By region'!$M930=(C_A04b!$C$5:$C$1073))*(C_A04b!D$5:D$1073))</f>
        <v>180.63993495452499</v>
      </c>
      <c r="D930" s="72">
        <f t="array" ref="D930">SUM(($B$1=(C_A04b!$B$5:$B$1073))*('By region'!$M930=(C_A04b!$C$5:$C$1073))*(C_A04b!E$5:E$1073))+SUM(($C$1=(C_A04b!$B$5:$B$1073))*('By region'!$M930=(C_A04b!$C$5:$C$1073))*(C_A04b!E$5:E$1073))+SUM(($D$1=(C_A04b!$B$5:$B$1073))*('By region'!$M930=(C_A04b!$C$5:$C$1073))*(C_A04b!E$5:E$1073))</f>
        <v>10.418034</v>
      </c>
      <c r="E930" s="72">
        <f t="array" ref="E930">SUM(($B$1=(C_A04b!$B$5:$B$1073))*('By region'!$M930=(C_A04b!$C$5:$C$1073))*(C_A04b!F$5:F$1073))+SUM(($C$1=(C_A04b!$B$5:$B$1073))*('By region'!$M930=(C_A04b!$C$5:$C$1073))*(C_A04b!F$5:F$1073))+SUM(($D$1=(C_A04b!$B$5:$B$1073))*('By region'!$M930=(C_A04b!$C$5:$C$1073))*(C_A04b!F$5:F$1073))</f>
        <v>10.418034</v>
      </c>
      <c r="F930" s="72">
        <f t="array" ref="F930">SUM(($B$1=(C_A04b!$B$5:$B$1073))*('By region'!$M930=(C_A04b!$C$5:$C$1073))*(C_A04b!G$5:G$1073))+SUM(($C$1=(C_A04b!$B$5:$B$1073))*('By region'!$M930=(C_A04b!$C$5:$C$1073))*(C_A04b!G$5:G$1073))+SUM(($D$1=(C_A04b!$B$5:$B$1073))*('By region'!$M930=(C_A04b!$C$5:$C$1073))*(C_A04b!G$5:G$1073))</f>
        <v>9.7167458571429997</v>
      </c>
      <c r="G930" s="72">
        <f t="array" ref="G930">SUM(($B$1=(C_A04b!$B$5:$B$1073))*('By region'!$M930=(C_A04b!$C$5:$C$1073))*(C_A04b!H$5:H$1073))+SUM(($C$1=(C_A04b!$B$5:$B$1073))*('By region'!$M930=(C_A04b!$C$5:$C$1073))*(C_A04b!H$5:H$1073))+SUM(($D$1=(C_A04b!$B$5:$B$1073))*('By region'!$M930=(C_A04b!$C$5:$C$1073))*(C_A04b!H$5:H$1073))</f>
        <v>10.841077880254</v>
      </c>
      <c r="H930" s="72">
        <f t="array" ref="H930">SUM(($B$1=(C_A04b!$B$5:$B$1073))*('By region'!$M930=(C_A04b!$C$5:$C$1073))*(C_A04b!I$5:I$1073))+SUM(($C$1=(C_A04b!$B$5:$B$1073))*('By region'!$M930=(C_A04b!$C$5:$C$1073))*(C_A04b!I$5:I$1073))+SUM(($D$1=(C_A04b!$B$5:$B$1073))*('By region'!$M930=(C_A04b!$C$5:$C$1073))*(C_A04b!I$5:I$1073))</f>
        <v>28.827073151507001</v>
      </c>
      <c r="I930" s="72">
        <f t="array" ref="I930">SUM(($B$1=(C_A04b!$B$5:$B$1073))*('By region'!$M930=(C_A04b!$C$5:$C$1073))*(C_A04b!J$5:J$1073))+SUM(($C$1=(C_A04b!$B$5:$B$1073))*('By region'!$M930=(C_A04b!$C$5:$C$1073))*(C_A04b!J$5:J$1073))+SUM(($D$1=(C_A04b!$B$5:$B$1073))*('By region'!$M930=(C_A04b!$C$5:$C$1073))*(C_A04b!J$5:J$1073))</f>
        <v>74.422481596796004</v>
      </c>
      <c r="J930" s="72">
        <f t="array" ref="J930">SUM(($B$1=(C_A04b!$B$5:$B$1073))*('By region'!$M930=(C_A04b!$C$5:$C$1073))*(C_A04b!K$5:K$1073))+SUM(($C$1=(C_A04b!$B$5:$B$1073))*('By region'!$M930=(C_A04b!$C$5:$C$1073))*(C_A04b!K$5:K$1073))+SUM(($D$1=(C_A04b!$B$5:$B$1073))*('By region'!$M930=(C_A04b!$C$5:$C$1073))*(C_A04b!K$5:K$1073))</f>
        <v>172.15413813584399</v>
      </c>
      <c r="K930" s="72">
        <f t="array" ref="K930">SUM(($B$1=(C_A04b!$B$5:$B$1073))*('By region'!$M930=(C_A04b!$C$5:$C$1073))*(C_A04b!L$5:L$1073))+SUM(($C$1=(C_A04b!$B$5:$B$1073))*('By region'!$M930=(C_A04b!$C$5:$C$1073))*(C_A04b!L$5:L$1073))+SUM(($D$1=(C_A04b!$B$5:$B$1073))*('By region'!$M930=(C_A04b!$C$5:$C$1073))*(C_A04b!L$5:L$1073))</f>
        <v>364.66758401865002</v>
      </c>
      <c r="L930" s="287"/>
      <c r="M930" s="21" t="s">
        <v>282</v>
      </c>
      <c r="O930" s="17"/>
    </row>
    <row r="931" spans="1:15" x14ac:dyDescent="0.2">
      <c r="L931" s="18"/>
      <c r="O931" s="17"/>
    </row>
    <row r="932" spans="1:15" x14ac:dyDescent="0.2">
      <c r="B932" s="13"/>
      <c r="K932" s="13"/>
      <c r="L932" s="14"/>
      <c r="M932" s="38"/>
      <c r="N932" s="38"/>
      <c r="O932" s="17"/>
    </row>
    <row r="933" spans="1:15" x14ac:dyDescent="0.2">
      <c r="B933" s="306"/>
      <c r="C933" s="228"/>
      <c r="D933" s="228"/>
      <c r="E933" s="228"/>
      <c r="F933" s="228"/>
      <c r="G933" s="228"/>
      <c r="H933" s="228"/>
      <c r="I933" s="228"/>
      <c r="J933" s="228"/>
      <c r="K933" s="306"/>
      <c r="L933" s="294"/>
      <c r="M933" s="38"/>
      <c r="N933" s="38"/>
      <c r="O933" s="17"/>
    </row>
    <row r="934" spans="1:15" x14ac:dyDescent="0.2">
      <c r="B934" s="13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38"/>
      <c r="N934" s="38"/>
      <c r="O934" s="17"/>
    </row>
    <row r="935" spans="1:15" x14ac:dyDescent="0.2">
      <c r="B935" s="13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38"/>
      <c r="N935" s="38"/>
      <c r="O935" s="17"/>
    </row>
    <row r="936" spans="1:15" x14ac:dyDescent="0.2">
      <c r="B936" s="13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38"/>
      <c r="N936" s="38"/>
      <c r="O936" s="17"/>
    </row>
    <row r="937" spans="1:15" x14ac:dyDescent="0.2">
      <c r="B937" s="13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38"/>
      <c r="N937" s="38"/>
      <c r="O937" s="17"/>
    </row>
    <row r="938" spans="1:15" x14ac:dyDescent="0.2">
      <c r="B938" s="13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38"/>
      <c r="N938" s="38"/>
      <c r="O938" s="17"/>
    </row>
    <row r="939" spans="1:15" x14ac:dyDescent="0.2">
      <c r="B939" s="13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38"/>
      <c r="N939" s="38"/>
      <c r="O939" s="17"/>
    </row>
    <row r="940" spans="1:15" x14ac:dyDescent="0.2">
      <c r="B940" s="13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38"/>
      <c r="N940" s="38"/>
      <c r="O940" s="17"/>
    </row>
    <row r="941" spans="1:15" x14ac:dyDescent="0.2">
      <c r="B941" s="13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38"/>
      <c r="N941" s="38"/>
      <c r="O941" s="17"/>
    </row>
    <row r="942" spans="1:15" x14ac:dyDescent="0.2">
      <c r="B942" s="13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38"/>
      <c r="N942" s="38"/>
      <c r="O942" s="17"/>
    </row>
    <row r="943" spans="1:15" x14ac:dyDescent="0.2">
      <c r="B943" s="13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38"/>
      <c r="N943" s="38"/>
      <c r="O943" s="17"/>
    </row>
    <row r="944" spans="1:15" x14ac:dyDescent="0.2">
      <c r="B944" s="13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38"/>
      <c r="N944" s="38"/>
      <c r="O944" s="17"/>
    </row>
    <row r="945" spans="2:15" x14ac:dyDescent="0.2">
      <c r="B945" s="13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38"/>
      <c r="N945" s="38"/>
      <c r="O945" s="17"/>
    </row>
    <row r="946" spans="2:15" x14ac:dyDescent="0.2">
      <c r="B946" s="13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38"/>
      <c r="N946" s="38"/>
      <c r="O946" s="17"/>
    </row>
    <row r="947" spans="2:15" x14ac:dyDescent="0.2">
      <c r="B947" s="13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38"/>
      <c r="N947" s="38"/>
      <c r="O947" s="17"/>
    </row>
    <row r="948" spans="2:15" x14ac:dyDescent="0.2">
      <c r="B948" s="13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38"/>
      <c r="N948" s="38"/>
      <c r="O948" s="17"/>
    </row>
    <row r="949" spans="2:15" x14ac:dyDescent="0.2">
      <c r="B949" s="13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38"/>
      <c r="N949" s="38"/>
      <c r="O949" s="17"/>
    </row>
    <row r="950" spans="2:15" x14ac:dyDescent="0.2">
      <c r="B950" s="1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38"/>
      <c r="N950" s="38"/>
      <c r="O950" s="17"/>
    </row>
    <row r="951" spans="2:15" x14ac:dyDescent="0.2">
      <c r="K951" s="13"/>
      <c r="L951" s="14"/>
      <c r="M951" s="38"/>
      <c r="N951" s="38"/>
      <c r="O951" s="17"/>
    </row>
    <row r="952" spans="2:15" x14ac:dyDescent="0.2">
      <c r="K952" s="13"/>
      <c r="L952" s="14"/>
      <c r="M952" s="38"/>
      <c r="N952" s="38"/>
      <c r="O952" s="17"/>
    </row>
    <row r="953" spans="2:15" x14ac:dyDescent="0.2">
      <c r="B953" s="13"/>
      <c r="K953" s="13"/>
      <c r="L953" s="14"/>
      <c r="M953" s="38"/>
      <c r="N953" s="38"/>
      <c r="O953" s="17"/>
    </row>
    <row r="954" spans="2:15" x14ac:dyDescent="0.2">
      <c r="B954" s="306"/>
      <c r="C954" s="228"/>
      <c r="D954" s="228"/>
      <c r="E954" s="228"/>
      <c r="F954" s="228"/>
      <c r="G954" s="228"/>
      <c r="H954" s="228"/>
      <c r="I954" s="228"/>
      <c r="J954" s="228"/>
      <c r="K954" s="306"/>
      <c r="L954" s="294"/>
      <c r="M954" s="38"/>
      <c r="N954" s="38"/>
      <c r="O954" s="17"/>
    </row>
    <row r="955" spans="2:15" x14ac:dyDescent="0.2">
      <c r="B955" s="13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38"/>
      <c r="N955" s="38"/>
      <c r="O955" s="17"/>
    </row>
    <row r="956" spans="2:15" x14ac:dyDescent="0.2">
      <c r="B956" s="13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38"/>
      <c r="N956" s="38"/>
      <c r="O956" s="17"/>
    </row>
    <row r="957" spans="2:15" x14ac:dyDescent="0.2">
      <c r="B957" s="13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38"/>
      <c r="N957" s="38"/>
      <c r="O957" s="17"/>
    </row>
    <row r="958" spans="2:15" x14ac:dyDescent="0.2">
      <c r="B958" s="13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38"/>
      <c r="N958" s="38"/>
      <c r="O958" s="17"/>
    </row>
    <row r="959" spans="2:15" x14ac:dyDescent="0.2">
      <c r="B959" s="13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38"/>
      <c r="N959" s="38"/>
      <c r="O959" s="17"/>
    </row>
    <row r="960" spans="2:15" x14ac:dyDescent="0.2">
      <c r="B960" s="13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38"/>
      <c r="N960" s="38"/>
      <c r="O960" s="17"/>
    </row>
    <row r="961" spans="2:15" x14ac:dyDescent="0.2">
      <c r="B961" s="13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38"/>
      <c r="N961" s="38"/>
      <c r="O961" s="17"/>
    </row>
    <row r="962" spans="2:15" x14ac:dyDescent="0.2">
      <c r="B962" s="13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38"/>
      <c r="N962" s="38"/>
      <c r="O962" s="17"/>
    </row>
    <row r="963" spans="2:15" x14ac:dyDescent="0.2">
      <c r="B963" s="13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38"/>
      <c r="N963" s="38"/>
      <c r="O963" s="17"/>
    </row>
    <row r="964" spans="2:15" x14ac:dyDescent="0.2">
      <c r="B964" s="13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38"/>
      <c r="N964" s="38"/>
      <c r="O964" s="17"/>
    </row>
    <row r="965" spans="2:15" x14ac:dyDescent="0.2">
      <c r="B965" s="13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38"/>
      <c r="N965" s="38"/>
      <c r="O965" s="17"/>
    </row>
    <row r="966" spans="2:15" x14ac:dyDescent="0.2">
      <c r="B966" s="13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38"/>
      <c r="N966" s="38"/>
      <c r="O966" s="17"/>
    </row>
    <row r="967" spans="2:15" x14ac:dyDescent="0.2">
      <c r="B967" s="13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38"/>
      <c r="N967" s="38"/>
      <c r="O967" s="17"/>
    </row>
    <row r="968" spans="2:15" x14ac:dyDescent="0.2">
      <c r="B968" s="13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38"/>
      <c r="N968" s="38"/>
      <c r="O968" s="17"/>
    </row>
    <row r="969" spans="2:15" x14ac:dyDescent="0.2">
      <c r="B969" s="13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38"/>
      <c r="N969" s="38"/>
      <c r="O969" s="17"/>
    </row>
    <row r="970" spans="2:15" x14ac:dyDescent="0.2">
      <c r="B970" s="13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38"/>
      <c r="N970" s="38"/>
      <c r="O970" s="17"/>
    </row>
    <row r="971" spans="2:15" x14ac:dyDescent="0.2">
      <c r="B971" s="1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38"/>
      <c r="N971" s="38"/>
      <c r="O971" s="17"/>
    </row>
    <row r="972" spans="2:15" x14ac:dyDescent="0.2">
      <c r="K972" s="13"/>
      <c r="L972" s="14"/>
      <c r="M972" s="38"/>
      <c r="N972" s="38"/>
      <c r="O972" s="17"/>
    </row>
    <row r="973" spans="2:15" x14ac:dyDescent="0.2">
      <c r="B973" s="13"/>
      <c r="K973" s="13"/>
      <c r="L973" s="14"/>
      <c r="M973" s="38"/>
      <c r="N973" s="38"/>
      <c r="O973" s="17"/>
    </row>
    <row r="974" spans="2:15" x14ac:dyDescent="0.2">
      <c r="B974" s="306"/>
      <c r="C974" s="228"/>
      <c r="D974" s="228"/>
      <c r="E974" s="228"/>
      <c r="F974" s="228"/>
      <c r="G974" s="228"/>
      <c r="H974" s="228"/>
      <c r="I974" s="228"/>
      <c r="J974" s="228"/>
      <c r="K974" s="306"/>
      <c r="L974" s="294"/>
      <c r="M974" s="38"/>
      <c r="N974" s="38"/>
      <c r="O974" s="17"/>
    </row>
    <row r="975" spans="2:15" x14ac:dyDescent="0.2">
      <c r="B975" s="13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38"/>
      <c r="N975" s="38"/>
      <c r="O975" s="17"/>
    </row>
    <row r="976" spans="2:15" x14ac:dyDescent="0.2">
      <c r="B976" s="13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38"/>
      <c r="N976" s="38"/>
      <c r="O976" s="17"/>
    </row>
    <row r="977" spans="2:15" x14ac:dyDescent="0.2">
      <c r="B977" s="13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38"/>
      <c r="N977" s="38"/>
      <c r="O977" s="17"/>
    </row>
    <row r="978" spans="2:15" x14ac:dyDescent="0.2">
      <c r="B978" s="13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38"/>
      <c r="N978" s="38"/>
      <c r="O978" s="17"/>
    </row>
    <row r="979" spans="2:15" x14ac:dyDescent="0.2">
      <c r="B979" s="13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38"/>
      <c r="N979" s="38"/>
      <c r="O979" s="17"/>
    </row>
    <row r="980" spans="2:15" x14ac:dyDescent="0.2">
      <c r="B980" s="13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38"/>
      <c r="N980" s="38"/>
      <c r="O980" s="17"/>
    </row>
    <row r="981" spans="2:15" x14ac:dyDescent="0.2">
      <c r="B981" s="13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38"/>
      <c r="N981" s="38"/>
      <c r="O981" s="17"/>
    </row>
    <row r="982" spans="2:15" x14ac:dyDescent="0.2">
      <c r="B982" s="13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38"/>
      <c r="N982" s="38"/>
      <c r="O982" s="17"/>
    </row>
    <row r="983" spans="2:15" x14ac:dyDescent="0.2">
      <c r="B983" s="13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38"/>
      <c r="N983" s="38"/>
      <c r="O983" s="17"/>
    </row>
    <row r="984" spans="2:15" x14ac:dyDescent="0.2">
      <c r="B984" s="13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38"/>
      <c r="N984" s="38"/>
      <c r="O984" s="17"/>
    </row>
    <row r="985" spans="2:15" x14ac:dyDescent="0.2">
      <c r="B985" s="13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38"/>
      <c r="N985" s="38"/>
      <c r="O985" s="17"/>
    </row>
    <row r="986" spans="2:15" x14ac:dyDescent="0.2">
      <c r="B986" s="13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38"/>
      <c r="N986" s="38"/>
      <c r="O986" s="17"/>
    </row>
    <row r="987" spans="2:15" x14ac:dyDescent="0.2">
      <c r="B987" s="13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38"/>
      <c r="N987" s="38"/>
      <c r="O987" s="17"/>
    </row>
    <row r="988" spans="2:15" x14ac:dyDescent="0.2">
      <c r="B988" s="13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38"/>
      <c r="N988" s="38"/>
      <c r="O988" s="17"/>
    </row>
    <row r="989" spans="2:15" x14ac:dyDescent="0.2">
      <c r="B989" s="13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38"/>
      <c r="N989" s="38"/>
      <c r="O989" s="17"/>
    </row>
    <row r="990" spans="2:15" x14ac:dyDescent="0.2">
      <c r="B990" s="13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38"/>
      <c r="N990" s="38"/>
      <c r="O990" s="17"/>
    </row>
    <row r="991" spans="2:15" x14ac:dyDescent="0.2">
      <c r="B991" s="1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38"/>
      <c r="N991" s="38"/>
      <c r="O991" s="17"/>
    </row>
    <row r="992" spans="2:15" x14ac:dyDescent="0.2">
      <c r="K992" s="13"/>
      <c r="L992" s="14"/>
      <c r="M992" s="38"/>
      <c r="N992" s="38"/>
      <c r="O992" s="17"/>
    </row>
    <row r="993" spans="2:15" x14ac:dyDescent="0.2">
      <c r="K993" s="13"/>
      <c r="L993" s="14"/>
      <c r="M993" s="38"/>
      <c r="N993" s="38"/>
      <c r="O993" s="17"/>
    </row>
    <row r="994" spans="2:15" x14ac:dyDescent="0.2">
      <c r="B994" s="13"/>
      <c r="K994" s="13"/>
      <c r="L994" s="14"/>
      <c r="M994" s="38"/>
      <c r="N994" s="38"/>
      <c r="O994" s="17"/>
    </row>
    <row r="995" spans="2:15" x14ac:dyDescent="0.2">
      <c r="B995" s="306"/>
      <c r="C995" s="228"/>
      <c r="D995" s="228"/>
      <c r="E995" s="228"/>
      <c r="F995" s="228"/>
      <c r="G995" s="228"/>
      <c r="H995" s="228"/>
      <c r="I995" s="228"/>
      <c r="J995" s="228"/>
      <c r="K995" s="306"/>
      <c r="L995" s="294"/>
      <c r="M995" s="38"/>
      <c r="N995" s="38"/>
      <c r="O995" s="17"/>
    </row>
    <row r="996" spans="2:15" x14ac:dyDescent="0.2">
      <c r="B996" s="13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38"/>
      <c r="N996" s="38"/>
      <c r="O996" s="17"/>
    </row>
    <row r="997" spans="2:15" x14ac:dyDescent="0.2">
      <c r="B997" s="13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38"/>
      <c r="N997" s="38"/>
      <c r="O997" s="17"/>
    </row>
    <row r="998" spans="2:15" x14ac:dyDescent="0.2">
      <c r="B998" s="13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38"/>
      <c r="N998" s="38"/>
      <c r="O998" s="17"/>
    </row>
    <row r="999" spans="2:15" x14ac:dyDescent="0.2">
      <c r="B999" s="13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38"/>
      <c r="N999" s="38"/>
      <c r="O999" s="17"/>
    </row>
    <row r="1000" spans="2:15" x14ac:dyDescent="0.2">
      <c r="B1000" s="13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38"/>
      <c r="N1000" s="38"/>
      <c r="O1000" s="17"/>
    </row>
    <row r="1001" spans="2:15" x14ac:dyDescent="0.2">
      <c r="B1001" s="13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38"/>
      <c r="N1001" s="38"/>
      <c r="O1001" s="17"/>
    </row>
    <row r="1002" spans="2:15" x14ac:dyDescent="0.2">
      <c r="B1002" s="13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38"/>
      <c r="N1002" s="38"/>
      <c r="O1002" s="17"/>
    </row>
    <row r="1003" spans="2:15" x14ac:dyDescent="0.2">
      <c r="B1003" s="13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38"/>
      <c r="N1003" s="38"/>
      <c r="O1003" s="17"/>
    </row>
    <row r="1004" spans="2:15" x14ac:dyDescent="0.2">
      <c r="B1004" s="13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38"/>
      <c r="N1004" s="38"/>
      <c r="O1004" s="17"/>
    </row>
    <row r="1005" spans="2:15" x14ac:dyDescent="0.2">
      <c r="B1005" s="13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38"/>
      <c r="N1005" s="38"/>
      <c r="O1005" s="17"/>
    </row>
    <row r="1006" spans="2:15" x14ac:dyDescent="0.2">
      <c r="B1006" s="13"/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38"/>
      <c r="N1006" s="38"/>
      <c r="O1006" s="17"/>
    </row>
    <row r="1007" spans="2:15" x14ac:dyDescent="0.2">
      <c r="B1007" s="13"/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38"/>
      <c r="N1007" s="38"/>
      <c r="O1007" s="17"/>
    </row>
    <row r="1008" spans="2:15" x14ac:dyDescent="0.2">
      <c r="B1008" s="13"/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38"/>
      <c r="N1008" s="38"/>
      <c r="O1008" s="17"/>
    </row>
    <row r="1009" spans="2:15" x14ac:dyDescent="0.2">
      <c r="B1009" s="13"/>
      <c r="C1009" s="26"/>
      <c r="D1009" s="26"/>
      <c r="E1009" s="26"/>
      <c r="F1009" s="26"/>
      <c r="G1009" s="26"/>
      <c r="H1009" s="26"/>
      <c r="I1009" s="26"/>
      <c r="J1009" s="26"/>
      <c r="K1009" s="26"/>
      <c r="L1009" s="26"/>
      <c r="M1009" s="38"/>
      <c r="N1009" s="38"/>
      <c r="O1009" s="17"/>
    </row>
    <row r="1010" spans="2:15" x14ac:dyDescent="0.2">
      <c r="B1010" s="13"/>
      <c r="C1010" s="26"/>
      <c r="D1010" s="26"/>
      <c r="E1010" s="26"/>
      <c r="F1010" s="26"/>
      <c r="G1010" s="26"/>
      <c r="H1010" s="26"/>
      <c r="I1010" s="26"/>
      <c r="J1010" s="26"/>
      <c r="K1010" s="26"/>
      <c r="L1010" s="26"/>
      <c r="M1010" s="38"/>
      <c r="N1010" s="38"/>
      <c r="O1010" s="17"/>
    </row>
    <row r="1011" spans="2:15" x14ac:dyDescent="0.2">
      <c r="B1011" s="13"/>
      <c r="C1011" s="26"/>
      <c r="D1011" s="26"/>
      <c r="E1011" s="26"/>
      <c r="F1011" s="26"/>
      <c r="G1011" s="26"/>
      <c r="H1011" s="26"/>
      <c r="I1011" s="26"/>
      <c r="J1011" s="26"/>
      <c r="K1011" s="26"/>
      <c r="L1011" s="26"/>
      <c r="M1011" s="38"/>
      <c r="N1011" s="38"/>
      <c r="O1011" s="17"/>
    </row>
    <row r="1012" spans="2:15" x14ac:dyDescent="0.2">
      <c r="B1012" s="1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38"/>
      <c r="N1012" s="38"/>
      <c r="O1012" s="17"/>
    </row>
    <row r="1013" spans="2:15" x14ac:dyDescent="0.2">
      <c r="K1013" s="13"/>
      <c r="L1013" s="14"/>
      <c r="M1013" s="38"/>
      <c r="N1013" s="38"/>
      <c r="O1013" s="17"/>
    </row>
    <row r="1014" spans="2:15" x14ac:dyDescent="0.2">
      <c r="B1014" s="13"/>
      <c r="K1014" s="13"/>
      <c r="L1014" s="14"/>
      <c r="M1014" s="38"/>
      <c r="N1014" s="38"/>
      <c r="O1014" s="17"/>
    </row>
    <row r="1015" spans="2:15" x14ac:dyDescent="0.2">
      <c r="B1015" s="306"/>
      <c r="C1015" s="228"/>
      <c r="D1015" s="228"/>
      <c r="E1015" s="228"/>
      <c r="F1015" s="228"/>
      <c r="G1015" s="228"/>
      <c r="H1015" s="228"/>
      <c r="I1015" s="228"/>
      <c r="J1015" s="228"/>
      <c r="K1015" s="306"/>
      <c r="L1015" s="294"/>
      <c r="M1015" s="38"/>
      <c r="N1015" s="38"/>
      <c r="O1015" s="17"/>
    </row>
    <row r="1016" spans="2:15" x14ac:dyDescent="0.2">
      <c r="B1016" s="13"/>
      <c r="C1016" s="26"/>
      <c r="D1016" s="26"/>
      <c r="E1016" s="26"/>
      <c r="F1016" s="26"/>
      <c r="G1016" s="26"/>
      <c r="H1016" s="26"/>
      <c r="I1016" s="26"/>
      <c r="J1016" s="26"/>
      <c r="K1016" s="26"/>
      <c r="L1016" s="26"/>
      <c r="M1016" s="38"/>
      <c r="N1016" s="38"/>
      <c r="O1016" s="17"/>
    </row>
    <row r="1017" spans="2:15" x14ac:dyDescent="0.2">
      <c r="B1017" s="13"/>
      <c r="C1017" s="26"/>
      <c r="D1017" s="26"/>
      <c r="E1017" s="26"/>
      <c r="F1017" s="26"/>
      <c r="G1017" s="26"/>
      <c r="H1017" s="26"/>
      <c r="I1017" s="26"/>
      <c r="J1017" s="26"/>
      <c r="K1017" s="26"/>
      <c r="L1017" s="26"/>
      <c r="M1017" s="38"/>
      <c r="N1017" s="38"/>
      <c r="O1017" s="17"/>
    </row>
    <row r="1018" spans="2:15" x14ac:dyDescent="0.2">
      <c r="B1018" s="13"/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38"/>
      <c r="N1018" s="38"/>
      <c r="O1018" s="17"/>
    </row>
    <row r="1019" spans="2:15" x14ac:dyDescent="0.2">
      <c r="B1019" s="13"/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38"/>
      <c r="N1019" s="38"/>
      <c r="O1019" s="17"/>
    </row>
    <row r="1020" spans="2:15" x14ac:dyDescent="0.2">
      <c r="B1020" s="13"/>
      <c r="C1020" s="26"/>
      <c r="D1020" s="26"/>
      <c r="E1020" s="26"/>
      <c r="F1020" s="26"/>
      <c r="G1020" s="26"/>
      <c r="H1020" s="26"/>
      <c r="I1020" s="26"/>
      <c r="J1020" s="26"/>
      <c r="K1020" s="26"/>
      <c r="L1020" s="26"/>
      <c r="M1020" s="38"/>
      <c r="N1020" s="38"/>
      <c r="O1020" s="17"/>
    </row>
    <row r="1021" spans="2:15" x14ac:dyDescent="0.2">
      <c r="B1021" s="13"/>
      <c r="C1021" s="26"/>
      <c r="D1021" s="26"/>
      <c r="E1021" s="26"/>
      <c r="F1021" s="26"/>
      <c r="G1021" s="26"/>
      <c r="H1021" s="26"/>
      <c r="I1021" s="26"/>
      <c r="J1021" s="26"/>
      <c r="K1021" s="26"/>
      <c r="L1021" s="26"/>
      <c r="M1021" s="38"/>
      <c r="N1021" s="38"/>
      <c r="O1021" s="17"/>
    </row>
    <row r="1022" spans="2:15" x14ac:dyDescent="0.2">
      <c r="B1022" s="13"/>
      <c r="C1022" s="26"/>
      <c r="D1022" s="26"/>
      <c r="E1022" s="26"/>
      <c r="F1022" s="26"/>
      <c r="G1022" s="26"/>
      <c r="H1022" s="26"/>
      <c r="I1022" s="26"/>
      <c r="J1022" s="26"/>
      <c r="K1022" s="26"/>
      <c r="L1022" s="26"/>
      <c r="M1022" s="38"/>
      <c r="N1022" s="38"/>
      <c r="O1022" s="17"/>
    </row>
    <row r="1023" spans="2:15" x14ac:dyDescent="0.2">
      <c r="B1023" s="13"/>
      <c r="C1023" s="26"/>
      <c r="D1023" s="26"/>
      <c r="E1023" s="26"/>
      <c r="F1023" s="26"/>
      <c r="G1023" s="26"/>
      <c r="H1023" s="26"/>
      <c r="I1023" s="26"/>
      <c r="J1023" s="26"/>
      <c r="K1023" s="26"/>
      <c r="L1023" s="26"/>
      <c r="M1023" s="38"/>
      <c r="N1023" s="38"/>
      <c r="O1023" s="17"/>
    </row>
    <row r="1024" spans="2:15" x14ac:dyDescent="0.2">
      <c r="B1024" s="13"/>
      <c r="C1024" s="26"/>
      <c r="D1024" s="26"/>
      <c r="E1024" s="26"/>
      <c r="F1024" s="26"/>
      <c r="G1024" s="26"/>
      <c r="H1024" s="26"/>
      <c r="I1024" s="26"/>
      <c r="J1024" s="26"/>
      <c r="K1024" s="26"/>
      <c r="L1024" s="26"/>
      <c r="M1024" s="38"/>
      <c r="N1024" s="38"/>
      <c r="O1024" s="17"/>
    </row>
    <row r="1025" spans="2:15" x14ac:dyDescent="0.2">
      <c r="B1025" s="13"/>
      <c r="C1025" s="26"/>
      <c r="D1025" s="26"/>
      <c r="E1025" s="26"/>
      <c r="F1025" s="26"/>
      <c r="G1025" s="26"/>
      <c r="H1025" s="26"/>
      <c r="I1025" s="26"/>
      <c r="J1025" s="26"/>
      <c r="K1025" s="26"/>
      <c r="L1025" s="26"/>
      <c r="M1025" s="38"/>
      <c r="N1025" s="38"/>
      <c r="O1025" s="17"/>
    </row>
    <row r="1026" spans="2:15" x14ac:dyDescent="0.2">
      <c r="B1026" s="13"/>
      <c r="C1026" s="26"/>
      <c r="D1026" s="26"/>
      <c r="E1026" s="26"/>
      <c r="F1026" s="26"/>
      <c r="G1026" s="26"/>
      <c r="H1026" s="26"/>
      <c r="I1026" s="26"/>
      <c r="J1026" s="26"/>
      <c r="K1026" s="26"/>
      <c r="L1026" s="26"/>
      <c r="M1026" s="38"/>
      <c r="N1026" s="38"/>
      <c r="O1026" s="17"/>
    </row>
    <row r="1027" spans="2:15" x14ac:dyDescent="0.2">
      <c r="B1027" s="13"/>
      <c r="C1027" s="26"/>
      <c r="D1027" s="26"/>
      <c r="E1027" s="26"/>
      <c r="F1027" s="26"/>
      <c r="G1027" s="26"/>
      <c r="H1027" s="26"/>
      <c r="I1027" s="26"/>
      <c r="J1027" s="26"/>
      <c r="K1027" s="26"/>
      <c r="L1027" s="26"/>
      <c r="M1027" s="38"/>
      <c r="N1027" s="38"/>
      <c r="O1027" s="17"/>
    </row>
    <row r="1028" spans="2:15" x14ac:dyDescent="0.2">
      <c r="B1028" s="13"/>
      <c r="C1028" s="26"/>
      <c r="D1028" s="26"/>
      <c r="E1028" s="26"/>
      <c r="F1028" s="26"/>
      <c r="G1028" s="26"/>
      <c r="H1028" s="26"/>
      <c r="I1028" s="26"/>
      <c r="J1028" s="26"/>
      <c r="K1028" s="26"/>
      <c r="L1028" s="26"/>
      <c r="M1028" s="38"/>
      <c r="N1028" s="38"/>
      <c r="O1028" s="17"/>
    </row>
    <row r="1029" spans="2:15" x14ac:dyDescent="0.2">
      <c r="B1029" s="13"/>
      <c r="C1029" s="26"/>
      <c r="D1029" s="26"/>
      <c r="E1029" s="26"/>
      <c r="F1029" s="26"/>
      <c r="G1029" s="26"/>
      <c r="H1029" s="26"/>
      <c r="I1029" s="26"/>
      <c r="J1029" s="26"/>
      <c r="K1029" s="26"/>
      <c r="L1029" s="26"/>
      <c r="M1029" s="38"/>
      <c r="N1029" s="38"/>
      <c r="O1029" s="17"/>
    </row>
    <row r="1030" spans="2:15" x14ac:dyDescent="0.2">
      <c r="B1030" s="13"/>
      <c r="C1030" s="26"/>
      <c r="D1030" s="26"/>
      <c r="E1030" s="26"/>
      <c r="F1030" s="26"/>
      <c r="G1030" s="26"/>
      <c r="H1030" s="26"/>
      <c r="I1030" s="26"/>
      <c r="J1030" s="26"/>
      <c r="K1030" s="26"/>
      <c r="L1030" s="26"/>
      <c r="M1030" s="38"/>
      <c r="N1030" s="38"/>
      <c r="O1030" s="17"/>
    </row>
    <row r="1031" spans="2:15" x14ac:dyDescent="0.2">
      <c r="B1031" s="13"/>
      <c r="C1031" s="26"/>
      <c r="D1031" s="26"/>
      <c r="E1031" s="26"/>
      <c r="F1031" s="26"/>
      <c r="G1031" s="26"/>
      <c r="H1031" s="26"/>
      <c r="I1031" s="26"/>
      <c r="J1031" s="26"/>
      <c r="K1031" s="26"/>
      <c r="L1031" s="26"/>
      <c r="M1031" s="38"/>
      <c r="N1031" s="38"/>
      <c r="O1031" s="17"/>
    </row>
    <row r="1032" spans="2:15" x14ac:dyDescent="0.2">
      <c r="B1032" s="1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38"/>
      <c r="N1032" s="38"/>
      <c r="O1032" s="17"/>
    </row>
    <row r="1033" spans="2:15" x14ac:dyDescent="0.2">
      <c r="K1033" s="13"/>
      <c r="L1033" s="14"/>
      <c r="M1033" s="38"/>
      <c r="N1033" s="38"/>
      <c r="O1033" s="17"/>
    </row>
    <row r="1034" spans="2:15" x14ac:dyDescent="0.2">
      <c r="K1034" s="13"/>
      <c r="L1034" s="14"/>
      <c r="M1034" s="38"/>
      <c r="N1034" s="38"/>
      <c r="O1034" s="17"/>
    </row>
    <row r="1035" spans="2:15" x14ac:dyDescent="0.2">
      <c r="B1035" s="13"/>
      <c r="K1035" s="13"/>
      <c r="L1035" s="14"/>
      <c r="M1035" s="38"/>
      <c r="N1035" s="38"/>
      <c r="O1035" s="17"/>
    </row>
    <row r="1036" spans="2:15" x14ac:dyDescent="0.2">
      <c r="B1036" s="306"/>
      <c r="C1036" s="228"/>
      <c r="D1036" s="228"/>
      <c r="E1036" s="228"/>
      <c r="F1036" s="228"/>
      <c r="G1036" s="228"/>
      <c r="H1036" s="228"/>
      <c r="I1036" s="228"/>
      <c r="J1036" s="228"/>
      <c r="K1036" s="306"/>
      <c r="L1036" s="294"/>
      <c r="M1036" s="38"/>
      <c r="N1036" s="38"/>
      <c r="O1036" s="17"/>
    </row>
    <row r="1037" spans="2:15" x14ac:dyDescent="0.2">
      <c r="B1037" s="13"/>
      <c r="C1037" s="26"/>
      <c r="D1037" s="26"/>
      <c r="E1037" s="26"/>
      <c r="F1037" s="26"/>
      <c r="G1037" s="26"/>
      <c r="H1037" s="26"/>
      <c r="I1037" s="26"/>
      <c r="J1037" s="26"/>
      <c r="K1037" s="26"/>
      <c r="L1037" s="26"/>
      <c r="M1037" s="38"/>
      <c r="N1037" s="38"/>
      <c r="O1037" s="17"/>
    </row>
    <row r="1038" spans="2:15" x14ac:dyDescent="0.2">
      <c r="B1038" s="13"/>
      <c r="C1038" s="26"/>
      <c r="D1038" s="26"/>
      <c r="E1038" s="26"/>
      <c r="F1038" s="26"/>
      <c r="G1038" s="26"/>
      <c r="H1038" s="26"/>
      <c r="I1038" s="26"/>
      <c r="J1038" s="26"/>
      <c r="K1038" s="26"/>
      <c r="L1038" s="26"/>
      <c r="M1038" s="38"/>
      <c r="N1038" s="38"/>
      <c r="O1038" s="17"/>
    </row>
    <row r="1039" spans="2:15" x14ac:dyDescent="0.2">
      <c r="B1039" s="13"/>
      <c r="C1039" s="26"/>
      <c r="D1039" s="26"/>
      <c r="E1039" s="26"/>
      <c r="F1039" s="26"/>
      <c r="G1039" s="26"/>
      <c r="H1039" s="26"/>
      <c r="I1039" s="26"/>
      <c r="J1039" s="26"/>
      <c r="K1039" s="26"/>
      <c r="L1039" s="26"/>
      <c r="M1039" s="38"/>
      <c r="N1039" s="38"/>
      <c r="O1039" s="17"/>
    </row>
    <row r="1040" spans="2:15" x14ac:dyDescent="0.2">
      <c r="B1040" s="13"/>
      <c r="C1040" s="26"/>
      <c r="D1040" s="26"/>
      <c r="E1040" s="26"/>
      <c r="F1040" s="26"/>
      <c r="G1040" s="26"/>
      <c r="H1040" s="26"/>
      <c r="I1040" s="26"/>
      <c r="J1040" s="26"/>
      <c r="K1040" s="26"/>
      <c r="L1040" s="26"/>
      <c r="M1040" s="38"/>
      <c r="N1040" s="38"/>
      <c r="O1040" s="17"/>
    </row>
    <row r="1041" spans="2:15" x14ac:dyDescent="0.2">
      <c r="B1041" s="13"/>
      <c r="C1041" s="26"/>
      <c r="D1041" s="26"/>
      <c r="E1041" s="26"/>
      <c r="F1041" s="26"/>
      <c r="G1041" s="26"/>
      <c r="H1041" s="26"/>
      <c r="I1041" s="26"/>
      <c r="J1041" s="26"/>
      <c r="K1041" s="26"/>
      <c r="L1041" s="26"/>
      <c r="M1041" s="38"/>
      <c r="N1041" s="38"/>
      <c r="O1041" s="17"/>
    </row>
    <row r="1042" spans="2:15" x14ac:dyDescent="0.2">
      <c r="B1042" s="13"/>
      <c r="C1042" s="26"/>
      <c r="D1042" s="26"/>
      <c r="E1042" s="26"/>
      <c r="F1042" s="26"/>
      <c r="G1042" s="26"/>
      <c r="H1042" s="26"/>
      <c r="I1042" s="26"/>
      <c r="J1042" s="26"/>
      <c r="K1042" s="26"/>
      <c r="L1042" s="26"/>
      <c r="M1042" s="38"/>
      <c r="N1042" s="38"/>
      <c r="O1042" s="17"/>
    </row>
    <row r="1043" spans="2:15" x14ac:dyDescent="0.2">
      <c r="B1043" s="13"/>
      <c r="C1043" s="26"/>
      <c r="D1043" s="26"/>
      <c r="E1043" s="26"/>
      <c r="F1043" s="26"/>
      <c r="G1043" s="26"/>
      <c r="H1043" s="26"/>
      <c r="I1043" s="26"/>
      <c r="J1043" s="26"/>
      <c r="K1043" s="26"/>
      <c r="L1043" s="26"/>
      <c r="M1043" s="38"/>
      <c r="N1043" s="38"/>
      <c r="O1043" s="17"/>
    </row>
    <row r="1044" spans="2:15" x14ac:dyDescent="0.2">
      <c r="B1044" s="13"/>
      <c r="C1044" s="26"/>
      <c r="D1044" s="26"/>
      <c r="E1044" s="26"/>
      <c r="F1044" s="26"/>
      <c r="G1044" s="26"/>
      <c r="H1044" s="26"/>
      <c r="I1044" s="26"/>
      <c r="J1044" s="26"/>
      <c r="K1044" s="26"/>
      <c r="L1044" s="26"/>
      <c r="M1044" s="38"/>
      <c r="N1044" s="38"/>
      <c r="O1044" s="17"/>
    </row>
    <row r="1045" spans="2:15" x14ac:dyDescent="0.2">
      <c r="B1045" s="13"/>
      <c r="C1045" s="26"/>
      <c r="D1045" s="26"/>
      <c r="E1045" s="26"/>
      <c r="F1045" s="26"/>
      <c r="G1045" s="26"/>
      <c r="H1045" s="26"/>
      <c r="I1045" s="26"/>
      <c r="J1045" s="26"/>
      <c r="K1045" s="26"/>
      <c r="L1045" s="26"/>
      <c r="M1045" s="38"/>
      <c r="N1045" s="38"/>
      <c r="O1045" s="17"/>
    </row>
    <row r="1046" spans="2:15" x14ac:dyDescent="0.2">
      <c r="B1046" s="13"/>
      <c r="C1046" s="26"/>
      <c r="D1046" s="26"/>
      <c r="E1046" s="26"/>
      <c r="F1046" s="26"/>
      <c r="G1046" s="26"/>
      <c r="H1046" s="26"/>
      <c r="I1046" s="26"/>
      <c r="J1046" s="26"/>
      <c r="K1046" s="26"/>
      <c r="L1046" s="26"/>
      <c r="M1046" s="38"/>
      <c r="N1046" s="38"/>
      <c r="O1046" s="17"/>
    </row>
    <row r="1047" spans="2:15" x14ac:dyDescent="0.2">
      <c r="B1047" s="13"/>
      <c r="C1047" s="26"/>
      <c r="D1047" s="26"/>
      <c r="E1047" s="26"/>
      <c r="F1047" s="26"/>
      <c r="G1047" s="26"/>
      <c r="H1047" s="26"/>
      <c r="I1047" s="26"/>
      <c r="J1047" s="26"/>
      <c r="K1047" s="26"/>
      <c r="L1047" s="26"/>
      <c r="M1047" s="38"/>
      <c r="N1047" s="38"/>
      <c r="O1047" s="17"/>
    </row>
    <row r="1048" spans="2:15" x14ac:dyDescent="0.2">
      <c r="B1048" s="13"/>
      <c r="C1048" s="26"/>
      <c r="D1048" s="26"/>
      <c r="E1048" s="26"/>
      <c r="F1048" s="26"/>
      <c r="G1048" s="26"/>
      <c r="H1048" s="26"/>
      <c r="I1048" s="26"/>
      <c r="J1048" s="26"/>
      <c r="K1048" s="26"/>
      <c r="L1048" s="26"/>
      <c r="M1048" s="38"/>
      <c r="N1048" s="38"/>
      <c r="O1048" s="17"/>
    </row>
    <row r="1049" spans="2:15" x14ac:dyDescent="0.2">
      <c r="B1049" s="13"/>
      <c r="C1049" s="26"/>
      <c r="D1049" s="26"/>
      <c r="E1049" s="26"/>
      <c r="F1049" s="26"/>
      <c r="G1049" s="26"/>
      <c r="H1049" s="26"/>
      <c r="I1049" s="26"/>
      <c r="J1049" s="26"/>
      <c r="K1049" s="26"/>
      <c r="L1049" s="26"/>
      <c r="M1049" s="38"/>
      <c r="N1049" s="38"/>
      <c r="O1049" s="17"/>
    </row>
    <row r="1050" spans="2:15" x14ac:dyDescent="0.2">
      <c r="B1050" s="13"/>
      <c r="C1050" s="26"/>
      <c r="D1050" s="26"/>
      <c r="E1050" s="26"/>
      <c r="F1050" s="26"/>
      <c r="G1050" s="26"/>
      <c r="H1050" s="26"/>
      <c r="I1050" s="26"/>
      <c r="J1050" s="26"/>
      <c r="K1050" s="26"/>
      <c r="L1050" s="26"/>
      <c r="M1050" s="38"/>
      <c r="N1050" s="38"/>
      <c r="O1050" s="17"/>
    </row>
    <row r="1051" spans="2:15" x14ac:dyDescent="0.2">
      <c r="B1051" s="13"/>
      <c r="C1051" s="26"/>
      <c r="D1051" s="26"/>
      <c r="E1051" s="26"/>
      <c r="F1051" s="26"/>
      <c r="G1051" s="26"/>
      <c r="H1051" s="26"/>
      <c r="I1051" s="26"/>
      <c r="J1051" s="26"/>
      <c r="K1051" s="26"/>
      <c r="L1051" s="26"/>
      <c r="M1051" s="38"/>
      <c r="N1051" s="38"/>
      <c r="O1051" s="17"/>
    </row>
    <row r="1052" spans="2:15" x14ac:dyDescent="0.2">
      <c r="B1052" s="13"/>
      <c r="C1052" s="26"/>
      <c r="D1052" s="26"/>
      <c r="E1052" s="26"/>
      <c r="F1052" s="26"/>
      <c r="G1052" s="26"/>
      <c r="H1052" s="26"/>
      <c r="I1052" s="26"/>
      <c r="J1052" s="26"/>
      <c r="K1052" s="26"/>
      <c r="L1052" s="26"/>
      <c r="M1052" s="38"/>
      <c r="N1052" s="38"/>
      <c r="O1052" s="17"/>
    </row>
    <row r="1053" spans="2:15" x14ac:dyDescent="0.2">
      <c r="B1053" s="1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38"/>
      <c r="N1053" s="38"/>
      <c r="O1053" s="17"/>
    </row>
    <row r="1054" spans="2:15" x14ac:dyDescent="0.2">
      <c r="K1054" s="13"/>
      <c r="L1054" s="14"/>
      <c r="M1054" s="38"/>
      <c r="N1054" s="38"/>
      <c r="O1054" s="17"/>
    </row>
    <row r="1055" spans="2:15" x14ac:dyDescent="0.2">
      <c r="B1055" s="13"/>
      <c r="K1055" s="13"/>
      <c r="L1055" s="14"/>
      <c r="M1055" s="38"/>
      <c r="N1055" s="38"/>
      <c r="O1055" s="17"/>
    </row>
    <row r="1056" spans="2:15" x14ac:dyDescent="0.2">
      <c r="B1056" s="306"/>
      <c r="C1056" s="228"/>
      <c r="D1056" s="228"/>
      <c r="E1056" s="228"/>
      <c r="F1056" s="228"/>
      <c r="G1056" s="228"/>
      <c r="H1056" s="228"/>
      <c r="I1056" s="228"/>
      <c r="J1056" s="228"/>
      <c r="K1056" s="306"/>
      <c r="L1056" s="294"/>
      <c r="M1056" s="38"/>
      <c r="N1056" s="38"/>
      <c r="O1056" s="17"/>
    </row>
    <row r="1057" spans="2:15" x14ac:dyDescent="0.2">
      <c r="B1057" s="13"/>
      <c r="C1057" s="26"/>
      <c r="D1057" s="26"/>
      <c r="E1057" s="26"/>
      <c r="F1057" s="26"/>
      <c r="G1057" s="26"/>
      <c r="H1057" s="26"/>
      <c r="I1057" s="26"/>
      <c r="J1057" s="26"/>
      <c r="K1057" s="26"/>
      <c r="L1057" s="26"/>
      <c r="M1057" s="38"/>
      <c r="N1057" s="38"/>
      <c r="O1057" s="17"/>
    </row>
    <row r="1058" spans="2:15" x14ac:dyDescent="0.2">
      <c r="B1058" s="13"/>
      <c r="C1058" s="26"/>
      <c r="D1058" s="26"/>
      <c r="E1058" s="26"/>
      <c r="F1058" s="26"/>
      <c r="G1058" s="26"/>
      <c r="H1058" s="26"/>
      <c r="I1058" s="26"/>
      <c r="J1058" s="26"/>
      <c r="K1058" s="26"/>
      <c r="L1058" s="26"/>
      <c r="M1058" s="38"/>
      <c r="N1058" s="38"/>
      <c r="O1058" s="17"/>
    </row>
    <row r="1059" spans="2:15" x14ac:dyDescent="0.2">
      <c r="B1059" s="13"/>
      <c r="C1059" s="26"/>
      <c r="D1059" s="26"/>
      <c r="E1059" s="26"/>
      <c r="F1059" s="26"/>
      <c r="G1059" s="26"/>
      <c r="H1059" s="26"/>
      <c r="I1059" s="26"/>
      <c r="J1059" s="26"/>
      <c r="K1059" s="26"/>
      <c r="L1059" s="26"/>
      <c r="M1059" s="38"/>
      <c r="N1059" s="38"/>
      <c r="O1059" s="17"/>
    </row>
    <row r="1060" spans="2:15" x14ac:dyDescent="0.2">
      <c r="B1060" s="13"/>
      <c r="C1060" s="26"/>
      <c r="D1060" s="26"/>
      <c r="E1060" s="26"/>
      <c r="F1060" s="26"/>
      <c r="G1060" s="26"/>
      <c r="H1060" s="26"/>
      <c r="I1060" s="26"/>
      <c r="J1060" s="26"/>
      <c r="K1060" s="26"/>
      <c r="L1060" s="26"/>
      <c r="M1060" s="38"/>
      <c r="N1060" s="38"/>
      <c r="O1060" s="17"/>
    </row>
    <row r="1061" spans="2:15" x14ac:dyDescent="0.2">
      <c r="B1061" s="13"/>
      <c r="C1061" s="26"/>
      <c r="D1061" s="26"/>
      <c r="E1061" s="26"/>
      <c r="F1061" s="26"/>
      <c r="G1061" s="26"/>
      <c r="H1061" s="26"/>
      <c r="I1061" s="26"/>
      <c r="J1061" s="26"/>
      <c r="K1061" s="26"/>
      <c r="L1061" s="26"/>
      <c r="M1061" s="38"/>
      <c r="N1061" s="38"/>
      <c r="O1061" s="17"/>
    </row>
    <row r="1062" spans="2:15" x14ac:dyDescent="0.2">
      <c r="B1062" s="13"/>
      <c r="C1062" s="26"/>
      <c r="D1062" s="26"/>
      <c r="E1062" s="26"/>
      <c r="F1062" s="26"/>
      <c r="G1062" s="26"/>
      <c r="H1062" s="26"/>
      <c r="I1062" s="26"/>
      <c r="J1062" s="26"/>
      <c r="K1062" s="26"/>
      <c r="L1062" s="26"/>
      <c r="M1062" s="38"/>
      <c r="N1062" s="38"/>
      <c r="O1062" s="17"/>
    </row>
    <row r="1063" spans="2:15" x14ac:dyDescent="0.2">
      <c r="B1063" s="13"/>
      <c r="C1063" s="26"/>
      <c r="D1063" s="26"/>
      <c r="E1063" s="26"/>
      <c r="F1063" s="26"/>
      <c r="G1063" s="26"/>
      <c r="H1063" s="26"/>
      <c r="I1063" s="26"/>
      <c r="J1063" s="26"/>
      <c r="K1063" s="26"/>
      <c r="L1063" s="26"/>
      <c r="M1063" s="38"/>
      <c r="N1063" s="38"/>
      <c r="O1063" s="17"/>
    </row>
    <row r="1064" spans="2:15" x14ac:dyDescent="0.2">
      <c r="B1064" s="13"/>
      <c r="C1064" s="26"/>
      <c r="D1064" s="26"/>
      <c r="E1064" s="26"/>
      <c r="F1064" s="26"/>
      <c r="G1064" s="26"/>
      <c r="H1064" s="26"/>
      <c r="I1064" s="26"/>
      <c r="J1064" s="26"/>
      <c r="K1064" s="26"/>
      <c r="L1064" s="26"/>
      <c r="M1064" s="38"/>
      <c r="N1064" s="38"/>
      <c r="O1064" s="17"/>
    </row>
    <row r="1065" spans="2:15" x14ac:dyDescent="0.2">
      <c r="B1065" s="13"/>
      <c r="C1065" s="26"/>
      <c r="D1065" s="26"/>
      <c r="E1065" s="26"/>
      <c r="F1065" s="26"/>
      <c r="G1065" s="26"/>
      <c r="H1065" s="26"/>
      <c r="I1065" s="26"/>
      <c r="J1065" s="26"/>
      <c r="K1065" s="26"/>
      <c r="L1065" s="26"/>
      <c r="M1065" s="38"/>
      <c r="N1065" s="38"/>
      <c r="O1065" s="17"/>
    </row>
    <row r="1066" spans="2:15" x14ac:dyDescent="0.2">
      <c r="B1066" s="13"/>
      <c r="C1066" s="26"/>
      <c r="D1066" s="26"/>
      <c r="E1066" s="26"/>
      <c r="F1066" s="26"/>
      <c r="G1066" s="26"/>
      <c r="H1066" s="26"/>
      <c r="I1066" s="26"/>
      <c r="J1066" s="26"/>
      <c r="K1066" s="26"/>
      <c r="L1066" s="26"/>
      <c r="M1066" s="38"/>
      <c r="N1066" s="38"/>
      <c r="O1066" s="17"/>
    </row>
    <row r="1067" spans="2:15" x14ac:dyDescent="0.2">
      <c r="B1067" s="13"/>
      <c r="C1067" s="26"/>
      <c r="D1067" s="26"/>
      <c r="E1067" s="26"/>
      <c r="F1067" s="26"/>
      <c r="G1067" s="26"/>
      <c r="H1067" s="26"/>
      <c r="I1067" s="26"/>
      <c r="J1067" s="26"/>
      <c r="K1067" s="26"/>
      <c r="L1067" s="26"/>
      <c r="M1067" s="38"/>
      <c r="N1067" s="38"/>
      <c r="O1067" s="17"/>
    </row>
    <row r="1068" spans="2:15" x14ac:dyDescent="0.2">
      <c r="B1068" s="13"/>
      <c r="C1068" s="26"/>
      <c r="D1068" s="26"/>
      <c r="E1068" s="26"/>
      <c r="F1068" s="26"/>
      <c r="G1068" s="26"/>
      <c r="H1068" s="26"/>
      <c r="I1068" s="26"/>
      <c r="J1068" s="26"/>
      <c r="K1068" s="26"/>
      <c r="L1068" s="26"/>
      <c r="M1068" s="38"/>
      <c r="N1068" s="38"/>
      <c r="O1068" s="17"/>
    </row>
    <row r="1069" spans="2:15" x14ac:dyDescent="0.2">
      <c r="B1069" s="13"/>
      <c r="C1069" s="26"/>
      <c r="D1069" s="26"/>
      <c r="E1069" s="26"/>
      <c r="F1069" s="26"/>
      <c r="G1069" s="26"/>
      <c r="H1069" s="26"/>
      <c r="I1069" s="26"/>
      <c r="J1069" s="26"/>
      <c r="K1069" s="26"/>
      <c r="L1069" s="26"/>
      <c r="M1069" s="38"/>
      <c r="N1069" s="38"/>
      <c r="O1069" s="17"/>
    </row>
    <row r="1070" spans="2:15" x14ac:dyDescent="0.2">
      <c r="B1070" s="13"/>
      <c r="C1070" s="26"/>
      <c r="D1070" s="26"/>
      <c r="E1070" s="26"/>
      <c r="F1070" s="26"/>
      <c r="G1070" s="26"/>
      <c r="H1070" s="26"/>
      <c r="I1070" s="26"/>
      <c r="J1070" s="26"/>
      <c r="K1070" s="26"/>
      <c r="L1070" s="26"/>
      <c r="M1070" s="38"/>
      <c r="N1070" s="38"/>
      <c r="O1070" s="17"/>
    </row>
    <row r="1071" spans="2:15" x14ac:dyDescent="0.2">
      <c r="B1071" s="13"/>
      <c r="C1071" s="26"/>
      <c r="D1071" s="26"/>
      <c r="E1071" s="26"/>
      <c r="F1071" s="26"/>
      <c r="G1071" s="26"/>
      <c r="H1071" s="26"/>
      <c r="I1071" s="26"/>
      <c r="J1071" s="26"/>
      <c r="K1071" s="26"/>
      <c r="L1071" s="26"/>
      <c r="M1071" s="38"/>
      <c r="N1071" s="38"/>
      <c r="O1071" s="17"/>
    </row>
    <row r="1072" spans="2:15" x14ac:dyDescent="0.2">
      <c r="B1072" s="13"/>
      <c r="C1072" s="26"/>
      <c r="D1072" s="26"/>
      <c r="E1072" s="26"/>
      <c r="F1072" s="26"/>
      <c r="G1072" s="26"/>
      <c r="H1072" s="26"/>
      <c r="I1072" s="26"/>
      <c r="J1072" s="26"/>
      <c r="K1072" s="26"/>
      <c r="L1072" s="26"/>
      <c r="M1072" s="38"/>
      <c r="N1072" s="38"/>
      <c r="O1072" s="17"/>
    </row>
    <row r="1073" spans="2:15" x14ac:dyDescent="0.2">
      <c r="B1073" s="1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38"/>
      <c r="N1073" s="38"/>
      <c r="O1073" s="17"/>
    </row>
    <row r="1074" spans="2:15" x14ac:dyDescent="0.2">
      <c r="K1074" s="13"/>
      <c r="L1074" s="14"/>
      <c r="M1074" s="38"/>
      <c r="N1074" s="38"/>
      <c r="O1074" s="17"/>
    </row>
    <row r="1075" spans="2:15" x14ac:dyDescent="0.2">
      <c r="K1075" s="13"/>
      <c r="L1075" s="14"/>
      <c r="M1075" s="38"/>
      <c r="N1075" s="38"/>
      <c r="O1075" s="17"/>
    </row>
    <row r="1076" spans="2:15" x14ac:dyDescent="0.2">
      <c r="K1076" s="13"/>
      <c r="L1076" s="14"/>
      <c r="M1076" s="38"/>
      <c r="N1076" s="38"/>
      <c r="O1076" s="17"/>
    </row>
    <row r="1077" spans="2:15" x14ac:dyDescent="0.2">
      <c r="K1077" s="13"/>
      <c r="L1077" s="14"/>
      <c r="M1077" s="38"/>
      <c r="N1077" s="38"/>
      <c r="O1077" s="17"/>
    </row>
    <row r="1078" spans="2:15" x14ac:dyDescent="0.2">
      <c r="K1078" s="13"/>
      <c r="L1078" s="14"/>
      <c r="M1078" s="38"/>
      <c r="N1078" s="38"/>
      <c r="O1078" s="17"/>
    </row>
    <row r="1079" spans="2:15" x14ac:dyDescent="0.2">
      <c r="K1079" s="13"/>
      <c r="L1079" s="14"/>
      <c r="M1079" s="38"/>
      <c r="N1079" s="38"/>
      <c r="O1079" s="17"/>
    </row>
    <row r="1080" spans="2:15" x14ac:dyDescent="0.2">
      <c r="K1080" s="13"/>
      <c r="L1080" s="14"/>
      <c r="M1080" s="38"/>
      <c r="N1080" s="38"/>
      <c r="O1080" s="17"/>
    </row>
  </sheetData>
  <mergeCells count="10">
    <mergeCell ref="A838:A845"/>
    <mergeCell ref="A852:A860"/>
    <mergeCell ref="A861:A869"/>
    <mergeCell ref="A870:A878"/>
    <mergeCell ref="A790:A797"/>
    <mergeCell ref="A798:A805"/>
    <mergeCell ref="A806:A813"/>
    <mergeCell ref="A814:A821"/>
    <mergeCell ref="A822:A829"/>
    <mergeCell ref="A830:A837"/>
  </mergeCells>
  <pageMargins left="0.7" right="0.7" top="0.75" bottom="0.75" header="0.3" footer="0.3"/>
  <pageSetup paperSize="9" orientation="portrait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B5:E14"/>
  <sheetViews>
    <sheetView showRuler="0" workbookViewId="0">
      <selection activeCell="G21" sqref="G21"/>
    </sheetView>
  </sheetViews>
  <sheetFormatPr baseColWidth="10" defaultColWidth="8.83203125" defaultRowHeight="15" x14ac:dyDescent="0.2"/>
  <cols>
    <col min="2" max="2" width="16.6640625" bestFit="1" customWidth="1"/>
    <col min="4" max="4" width="19.5" bestFit="1" customWidth="1"/>
  </cols>
  <sheetData>
    <row r="5" spans="2:5" x14ac:dyDescent="0.2">
      <c r="B5" s="11" t="s">
        <v>630</v>
      </c>
      <c r="D5" s="11" t="s">
        <v>624</v>
      </c>
      <c r="E5" s="11" t="s">
        <v>623</v>
      </c>
    </row>
    <row r="7" spans="2:5" x14ac:dyDescent="0.2">
      <c r="B7" t="s">
        <v>631</v>
      </c>
    </row>
    <row r="8" spans="2:5" x14ac:dyDescent="0.2">
      <c r="C8" t="s">
        <v>24</v>
      </c>
      <c r="D8" t="s">
        <v>636</v>
      </c>
      <c r="E8" t="s">
        <v>635</v>
      </c>
    </row>
    <row r="9" spans="2:5" x14ac:dyDescent="0.2">
      <c r="C9" t="s">
        <v>393</v>
      </c>
      <c r="D9" t="s">
        <v>637</v>
      </c>
      <c r="E9" t="s">
        <v>635</v>
      </c>
    </row>
    <row r="10" spans="2:5" x14ac:dyDescent="0.2">
      <c r="C10" t="s">
        <v>19</v>
      </c>
      <c r="D10" t="s">
        <v>638</v>
      </c>
      <c r="E10" t="s">
        <v>635</v>
      </c>
    </row>
    <row r="12" spans="2:5" x14ac:dyDescent="0.2">
      <c r="B12" t="s">
        <v>632</v>
      </c>
      <c r="D12" t="s">
        <v>634</v>
      </c>
      <c r="E12" t="s">
        <v>635</v>
      </c>
    </row>
    <row r="13" spans="2:5" x14ac:dyDescent="0.2">
      <c r="B13" t="s">
        <v>601</v>
      </c>
      <c r="D13" t="s">
        <v>621</v>
      </c>
      <c r="E13" t="s">
        <v>635</v>
      </c>
    </row>
    <row r="14" spans="2:5" x14ac:dyDescent="0.2">
      <c r="B14" t="s">
        <v>602</v>
      </c>
      <c r="D14" t="s">
        <v>622</v>
      </c>
      <c r="E14" t="s">
        <v>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B2:E40"/>
  <sheetViews>
    <sheetView showRuler="0" workbookViewId="0">
      <selection activeCell="D15" sqref="D15"/>
    </sheetView>
  </sheetViews>
  <sheetFormatPr baseColWidth="10" defaultColWidth="8.83203125" defaultRowHeight="15" x14ac:dyDescent="0.2"/>
  <cols>
    <col min="3" max="3" width="30.5" bestFit="1" customWidth="1"/>
    <col min="4" max="4" width="19.5" bestFit="1" customWidth="1"/>
    <col min="5" max="5" width="17" bestFit="1" customWidth="1"/>
  </cols>
  <sheetData>
    <row r="2" spans="2:5" x14ac:dyDescent="0.2">
      <c r="B2" s="11" t="s">
        <v>600</v>
      </c>
      <c r="D2" s="11" t="s">
        <v>624</v>
      </c>
      <c r="E2" s="11" t="s">
        <v>623</v>
      </c>
    </row>
    <row r="3" spans="2:5" x14ac:dyDescent="0.2">
      <c r="B3" s="21" t="s">
        <v>627</v>
      </c>
      <c r="C3" s="21"/>
      <c r="D3" s="21" t="s">
        <v>273</v>
      </c>
      <c r="E3" s="21" t="s">
        <v>625</v>
      </c>
    </row>
    <row r="4" spans="2:5" x14ac:dyDescent="0.2">
      <c r="B4" s="21" t="s">
        <v>628</v>
      </c>
      <c r="C4" s="21"/>
      <c r="D4" s="21" t="s">
        <v>629</v>
      </c>
      <c r="E4" s="21" t="s">
        <v>635</v>
      </c>
    </row>
    <row r="5" spans="2:5" x14ac:dyDescent="0.2">
      <c r="B5" s="21"/>
      <c r="C5" s="21"/>
      <c r="D5" s="21"/>
      <c r="E5" s="21"/>
    </row>
    <row r="6" spans="2:5" x14ac:dyDescent="0.2">
      <c r="B6" t="s">
        <v>601</v>
      </c>
      <c r="D6" t="s">
        <v>621</v>
      </c>
      <c r="E6" t="s">
        <v>635</v>
      </c>
    </row>
    <row r="7" spans="2:5" x14ac:dyDescent="0.2">
      <c r="B7" t="s">
        <v>602</v>
      </c>
      <c r="D7" t="s">
        <v>622</v>
      </c>
      <c r="E7" t="s">
        <v>635</v>
      </c>
    </row>
    <row r="8" spans="2:5" x14ac:dyDescent="0.2">
      <c r="B8" t="s">
        <v>603</v>
      </c>
    </row>
    <row r="9" spans="2:5" x14ac:dyDescent="0.2">
      <c r="C9" t="s">
        <v>604</v>
      </c>
      <c r="D9" t="s">
        <v>475</v>
      </c>
      <c r="E9" t="s">
        <v>625</v>
      </c>
    </row>
    <row r="10" spans="2:5" x14ac:dyDescent="0.2">
      <c r="C10" t="s">
        <v>605</v>
      </c>
      <c r="D10" t="s">
        <v>579</v>
      </c>
      <c r="E10" t="s">
        <v>625</v>
      </c>
    </row>
    <row r="11" spans="2:5" x14ac:dyDescent="0.2">
      <c r="B11" t="s">
        <v>606</v>
      </c>
    </row>
    <row r="12" spans="2:5" x14ac:dyDescent="0.2">
      <c r="C12" t="s">
        <v>607</v>
      </c>
      <c r="D12" t="s">
        <v>476</v>
      </c>
      <c r="E12" t="s">
        <v>625</v>
      </c>
    </row>
    <row r="13" spans="2:5" x14ac:dyDescent="0.2">
      <c r="C13" t="s">
        <v>608</v>
      </c>
      <c r="D13" t="s">
        <v>477</v>
      </c>
      <c r="E13" t="s">
        <v>625</v>
      </c>
    </row>
    <row r="14" spans="2:5" x14ac:dyDescent="0.2">
      <c r="B14" t="s">
        <v>63</v>
      </c>
    </row>
    <row r="15" spans="2:5" x14ac:dyDescent="0.2">
      <c r="C15" t="s">
        <v>609</v>
      </c>
      <c r="D15" t="s">
        <v>474</v>
      </c>
      <c r="E15" t="s">
        <v>625</v>
      </c>
    </row>
    <row r="16" spans="2:5" x14ac:dyDescent="0.2">
      <c r="C16" t="s">
        <v>610</v>
      </c>
      <c r="D16" t="s">
        <v>620</v>
      </c>
      <c r="E16" t="s">
        <v>625</v>
      </c>
    </row>
    <row r="17" spans="2:5" x14ac:dyDescent="0.2">
      <c r="C17" t="s">
        <v>611</v>
      </c>
      <c r="D17" t="s">
        <v>473</v>
      </c>
      <c r="E17" t="s">
        <v>625</v>
      </c>
    </row>
    <row r="18" spans="2:5" x14ac:dyDescent="0.2">
      <c r="C18" t="s">
        <v>612</v>
      </c>
      <c r="D18" t="s">
        <v>561</v>
      </c>
      <c r="E18" t="s">
        <v>625</v>
      </c>
    </row>
    <row r="19" spans="2:5" x14ac:dyDescent="0.2">
      <c r="C19" t="s">
        <v>161</v>
      </c>
      <c r="D19" t="s">
        <v>508</v>
      </c>
      <c r="E19" t="s">
        <v>625</v>
      </c>
    </row>
    <row r="20" spans="2:5" x14ac:dyDescent="0.2">
      <c r="B20" t="s">
        <v>613</v>
      </c>
    </row>
    <row r="21" spans="2:5" x14ac:dyDescent="0.2">
      <c r="C21" t="s">
        <v>614</v>
      </c>
      <c r="D21" t="s">
        <v>478</v>
      </c>
      <c r="E21" t="s">
        <v>625</v>
      </c>
    </row>
    <row r="22" spans="2:5" x14ac:dyDescent="0.2">
      <c r="C22" t="s">
        <v>615</v>
      </c>
      <c r="D22" t="s">
        <v>480</v>
      </c>
      <c r="E22" t="s">
        <v>625</v>
      </c>
    </row>
    <row r="23" spans="2:5" x14ac:dyDescent="0.2">
      <c r="C23" t="s">
        <v>616</v>
      </c>
      <c r="D23" t="s">
        <v>533</v>
      </c>
      <c r="E23" t="s">
        <v>625</v>
      </c>
    </row>
    <row r="24" spans="2:5" x14ac:dyDescent="0.2">
      <c r="C24" t="s">
        <v>617</v>
      </c>
      <c r="D24" t="s">
        <v>534</v>
      </c>
      <c r="E24" t="s">
        <v>625</v>
      </c>
    </row>
    <row r="25" spans="2:5" x14ac:dyDescent="0.2">
      <c r="B25" t="s">
        <v>559</v>
      </c>
      <c r="D25" t="s">
        <v>484</v>
      </c>
      <c r="E25" t="s">
        <v>625</v>
      </c>
    </row>
    <row r="26" spans="2:5" x14ac:dyDescent="0.2">
      <c r="B26" t="s">
        <v>618</v>
      </c>
      <c r="D26" t="s">
        <v>488</v>
      </c>
      <c r="E26" t="s">
        <v>625</v>
      </c>
    </row>
    <row r="27" spans="2:5" x14ac:dyDescent="0.2">
      <c r="B27" t="s">
        <v>70</v>
      </c>
    </row>
    <row r="28" spans="2:5" x14ac:dyDescent="0.2">
      <c r="C28" t="s">
        <v>619</v>
      </c>
      <c r="D28" t="s">
        <v>516</v>
      </c>
      <c r="E28" t="s">
        <v>625</v>
      </c>
    </row>
    <row r="30" spans="2:5" x14ac:dyDescent="0.2">
      <c r="B30" t="s">
        <v>68</v>
      </c>
    </row>
    <row r="31" spans="2:5" x14ac:dyDescent="0.2">
      <c r="C31" t="s">
        <v>619</v>
      </c>
      <c r="D31" t="s">
        <v>489</v>
      </c>
      <c r="E31" t="s">
        <v>625</v>
      </c>
    </row>
    <row r="33" spans="2:5" x14ac:dyDescent="0.2">
      <c r="B33" t="s">
        <v>69</v>
      </c>
    </row>
    <row r="34" spans="2:5" x14ac:dyDescent="0.2">
      <c r="C34" t="s">
        <v>619</v>
      </c>
      <c r="D34" t="s">
        <v>518</v>
      </c>
      <c r="E34" t="s">
        <v>625</v>
      </c>
    </row>
    <row r="36" spans="2:5" x14ac:dyDescent="0.2">
      <c r="B36" t="s">
        <v>67</v>
      </c>
    </row>
    <row r="37" spans="2:5" x14ac:dyDescent="0.2">
      <c r="C37" t="s">
        <v>619</v>
      </c>
      <c r="D37" t="s">
        <v>518</v>
      </c>
      <c r="E37" t="s">
        <v>625</v>
      </c>
    </row>
    <row r="39" spans="2:5" x14ac:dyDescent="0.2">
      <c r="B39" t="s">
        <v>66</v>
      </c>
    </row>
    <row r="40" spans="2:5" x14ac:dyDescent="0.2">
      <c r="C40" t="s">
        <v>619</v>
      </c>
      <c r="D40" t="s">
        <v>518</v>
      </c>
      <c r="E40" t="s">
        <v>625</v>
      </c>
    </row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B2:M243"/>
  <sheetViews>
    <sheetView tabSelected="1" showRuler="0" zoomScale="70" zoomScaleNormal="70" workbookViewId="0">
      <selection activeCell="D5" sqref="D5:L170"/>
    </sheetView>
  </sheetViews>
  <sheetFormatPr baseColWidth="10" defaultColWidth="8.83203125" defaultRowHeight="15" x14ac:dyDescent="0.2"/>
  <cols>
    <col min="2" max="2" width="18.83203125" bestFit="1" customWidth="1"/>
    <col min="3" max="3" width="37.6640625" customWidth="1"/>
    <col min="4" max="10" width="12" bestFit="1" customWidth="1"/>
  </cols>
  <sheetData>
    <row r="2" spans="2:13" x14ac:dyDescent="0.2">
      <c r="B2" s="2" t="s">
        <v>490</v>
      </c>
    </row>
    <row r="3" spans="2:13" x14ac:dyDescent="0.2">
      <c r="B3" t="s">
        <v>0</v>
      </c>
    </row>
    <row r="4" spans="2:13" x14ac:dyDescent="0.2">
      <c r="B4" t="s">
        <v>134</v>
      </c>
      <c r="C4" t="s">
        <v>1</v>
      </c>
      <c r="D4" s="319">
        <v>2010</v>
      </c>
      <c r="E4" s="319">
        <v>2015</v>
      </c>
      <c r="F4" s="319">
        <v>2020</v>
      </c>
      <c r="G4" s="319">
        <v>2025</v>
      </c>
      <c r="H4" s="319">
        <v>2030</v>
      </c>
      <c r="I4" s="319">
        <v>2035</v>
      </c>
      <c r="J4" s="320">
        <v>2040</v>
      </c>
      <c r="K4" s="320">
        <v>2045</v>
      </c>
      <c r="L4" s="320">
        <v>2050</v>
      </c>
    </row>
    <row r="5" spans="2:13" x14ac:dyDescent="0.2">
      <c r="B5" t="s">
        <v>542</v>
      </c>
      <c r="C5" s="241" t="s">
        <v>32</v>
      </c>
      <c r="D5" s="343"/>
      <c r="E5" s="343"/>
      <c r="F5" s="343"/>
      <c r="G5" s="343"/>
      <c r="H5" s="343"/>
      <c r="I5" s="343"/>
      <c r="J5" s="343"/>
      <c r="K5" s="343"/>
      <c r="L5" s="343">
        <v>12.434484006850999</v>
      </c>
      <c r="M5" s="239"/>
    </row>
    <row r="6" spans="2:13" x14ac:dyDescent="0.2">
      <c r="B6" t="s">
        <v>542</v>
      </c>
      <c r="C6" s="241" t="s">
        <v>2</v>
      </c>
      <c r="D6" s="241">
        <v>50.259599999999999</v>
      </c>
      <c r="E6" s="241"/>
      <c r="F6" s="241">
        <v>38.126897707788999</v>
      </c>
      <c r="G6" s="241">
        <v>37.309731031134</v>
      </c>
      <c r="H6" s="241">
        <v>39.201741077313997</v>
      </c>
      <c r="I6" s="343">
        <v>36.413494678611997</v>
      </c>
      <c r="J6" s="241">
        <v>33.625248279909997</v>
      </c>
      <c r="K6" s="343">
        <v>30.837001881208</v>
      </c>
      <c r="L6" s="241">
        <v>45.678566297376001</v>
      </c>
      <c r="M6" s="239"/>
    </row>
    <row r="7" spans="2:13" x14ac:dyDescent="0.2">
      <c r="B7" t="s">
        <v>542</v>
      </c>
      <c r="C7" s="241" t="s">
        <v>33</v>
      </c>
      <c r="D7" s="343"/>
      <c r="E7" s="343"/>
      <c r="F7" s="343"/>
      <c r="G7" s="343">
        <v>10.774925009884001</v>
      </c>
      <c r="H7" s="343">
        <v>21.972509537705999</v>
      </c>
      <c r="I7" s="343">
        <v>31.741394885548999</v>
      </c>
      <c r="J7" s="343">
        <v>54.353494518029002</v>
      </c>
      <c r="K7" s="343">
        <v>63.034808744400998</v>
      </c>
      <c r="L7" s="343">
        <v>76.031759347290006</v>
      </c>
      <c r="M7" s="239"/>
    </row>
    <row r="8" spans="2:13" x14ac:dyDescent="0.2">
      <c r="B8" t="s">
        <v>542</v>
      </c>
      <c r="C8" s="241" t="s">
        <v>3</v>
      </c>
      <c r="D8" s="241">
        <v>113.56908460507699</v>
      </c>
      <c r="E8" s="241">
        <v>94.896325534735993</v>
      </c>
      <c r="F8" s="241">
        <v>35.625921396020999</v>
      </c>
      <c r="G8" s="241">
        <v>77.215723657712005</v>
      </c>
      <c r="H8" s="241">
        <v>38.059546389131</v>
      </c>
      <c r="I8" s="343">
        <v>35.971706846689003</v>
      </c>
      <c r="J8" s="241">
        <v>32.859240879566997</v>
      </c>
      <c r="K8" s="343">
        <v>26.707342764833001</v>
      </c>
      <c r="L8" s="241">
        <v>16.773667282451999</v>
      </c>
      <c r="M8" s="239"/>
    </row>
    <row r="9" spans="2:13" x14ac:dyDescent="0.2">
      <c r="B9" t="s">
        <v>542</v>
      </c>
      <c r="C9" s="241" t="s">
        <v>4</v>
      </c>
      <c r="D9" s="241">
        <v>406.69348004800702</v>
      </c>
      <c r="E9" s="241">
        <v>585.11624675958001</v>
      </c>
      <c r="F9" s="241">
        <v>610.75663476515297</v>
      </c>
      <c r="G9" s="241">
        <v>625.063198366037</v>
      </c>
      <c r="H9" s="241">
        <v>538.77887579947503</v>
      </c>
      <c r="I9" s="343">
        <v>534.90410523073103</v>
      </c>
      <c r="J9" s="241">
        <v>460.79147087166399</v>
      </c>
      <c r="K9" s="343">
        <v>473.103862779282</v>
      </c>
      <c r="L9" s="241">
        <v>382.10069574504001</v>
      </c>
      <c r="M9" s="239"/>
    </row>
    <row r="10" spans="2:13" x14ac:dyDescent="0.2">
      <c r="B10" t="s">
        <v>542</v>
      </c>
      <c r="C10" s="241" t="s">
        <v>34</v>
      </c>
      <c r="D10" s="331"/>
      <c r="E10" s="331"/>
      <c r="F10" s="331"/>
      <c r="G10" s="331"/>
      <c r="H10" s="331"/>
      <c r="I10" s="331"/>
      <c r="J10" s="331"/>
      <c r="K10" s="331"/>
      <c r="L10" s="331"/>
      <c r="M10" s="239"/>
    </row>
    <row r="11" spans="2:13" x14ac:dyDescent="0.2">
      <c r="B11" t="s">
        <v>542</v>
      </c>
      <c r="C11" s="241" t="s">
        <v>5</v>
      </c>
      <c r="D11" s="241"/>
      <c r="E11" s="241">
        <v>0.107722600739</v>
      </c>
      <c r="F11" s="241">
        <v>0.107722600739</v>
      </c>
      <c r="G11" s="241">
        <v>0.107722600739</v>
      </c>
      <c r="H11" s="241">
        <v>0.107722600739</v>
      </c>
      <c r="I11" s="343">
        <v>0.107722600739</v>
      </c>
      <c r="J11" s="241">
        <v>8.4423693783999998E-2</v>
      </c>
      <c r="K11" s="343">
        <v>5.6021701522999998E-2</v>
      </c>
      <c r="L11" s="241">
        <v>2.2217426078000001E-2</v>
      </c>
      <c r="M11" s="239"/>
    </row>
    <row r="12" spans="2:13" x14ac:dyDescent="0.2">
      <c r="B12" t="s">
        <v>542</v>
      </c>
      <c r="C12" s="241" t="s">
        <v>6</v>
      </c>
      <c r="D12" s="241">
        <v>1.89</v>
      </c>
      <c r="E12" s="241">
        <v>2.2548599999999999</v>
      </c>
      <c r="F12" s="241">
        <v>2.2584599999999999</v>
      </c>
      <c r="G12" s="241">
        <v>4.9000500000000002</v>
      </c>
      <c r="H12" s="241">
        <v>7.5056399999999996</v>
      </c>
      <c r="I12" s="343">
        <v>10.12923</v>
      </c>
      <c r="J12" s="241">
        <v>12.75282</v>
      </c>
      <c r="K12" s="343">
        <v>15.37641</v>
      </c>
      <c r="L12" s="241">
        <v>18</v>
      </c>
      <c r="M12" s="239"/>
    </row>
    <row r="13" spans="2:13" x14ac:dyDescent="0.2">
      <c r="B13" t="s">
        <v>542</v>
      </c>
      <c r="C13" s="241" t="s">
        <v>7</v>
      </c>
      <c r="D13" s="241">
        <v>186.88679999999999</v>
      </c>
      <c r="E13" s="241">
        <v>161.681385142501</v>
      </c>
      <c r="F13" s="241">
        <v>189.64482710919501</v>
      </c>
      <c r="G13" s="241">
        <v>70.101291595744996</v>
      </c>
      <c r="H13" s="241">
        <v>183.658375355988</v>
      </c>
      <c r="I13" s="343">
        <v>207.33632894704499</v>
      </c>
      <c r="J13" s="241">
        <v>207.336328947044</v>
      </c>
      <c r="K13" s="343">
        <v>207.336328947044</v>
      </c>
      <c r="L13" s="241">
        <v>207.336328947044</v>
      </c>
      <c r="M13" s="239"/>
    </row>
    <row r="14" spans="2:13" x14ac:dyDescent="0.2">
      <c r="B14" t="s">
        <v>542</v>
      </c>
      <c r="C14" s="241" t="s">
        <v>8</v>
      </c>
      <c r="D14" s="241">
        <v>5.8208399999999996</v>
      </c>
      <c r="E14" s="241">
        <v>3.7000864889899998</v>
      </c>
      <c r="F14" s="241">
        <v>4.0804497548349996</v>
      </c>
      <c r="G14" s="241">
        <v>2.4829594263330002</v>
      </c>
      <c r="H14" s="241">
        <v>2.0271377621969999</v>
      </c>
      <c r="I14" s="343">
        <v>1.8089763033249999</v>
      </c>
      <c r="J14" s="241">
        <v>1.5908148444529999</v>
      </c>
      <c r="K14" s="343">
        <v>1.3726533855800001</v>
      </c>
      <c r="L14" s="241">
        <v>1.154491926708</v>
      </c>
      <c r="M14" s="239"/>
    </row>
    <row r="15" spans="2:13" x14ac:dyDescent="0.2">
      <c r="B15" t="s">
        <v>542</v>
      </c>
      <c r="C15" s="241" t="s">
        <v>119</v>
      </c>
      <c r="D15" s="241"/>
      <c r="E15" s="241"/>
      <c r="F15" s="241"/>
      <c r="G15" s="241"/>
      <c r="H15" s="241"/>
      <c r="I15" s="343"/>
      <c r="J15" s="241">
        <v>10.276149508708</v>
      </c>
      <c r="K15" s="343">
        <v>30.945156682873002</v>
      </c>
      <c r="L15" s="241">
        <v>72.517912821118998</v>
      </c>
      <c r="M15" s="239"/>
    </row>
    <row r="16" spans="2:13" x14ac:dyDescent="0.2">
      <c r="B16" t="s">
        <v>542</v>
      </c>
      <c r="C16" s="241" t="s">
        <v>120</v>
      </c>
      <c r="D16" s="241">
        <v>2.3075999999999999</v>
      </c>
      <c r="E16" s="241">
        <v>2.0965386045869998</v>
      </c>
      <c r="F16" s="241">
        <v>1.885477209174</v>
      </c>
      <c r="G16" s="241">
        <v>1.713024682398</v>
      </c>
      <c r="H16" s="241">
        <v>1.540572155622</v>
      </c>
      <c r="I16" s="343">
        <v>1.4125536797560001</v>
      </c>
      <c r="J16" s="241">
        <v>1.28453520389</v>
      </c>
      <c r="K16" s="343">
        <v>1.156516728023</v>
      </c>
      <c r="L16" s="241">
        <v>1.0284982521570001</v>
      </c>
      <c r="M16" s="239"/>
    </row>
    <row r="17" spans="2:13" x14ac:dyDescent="0.2">
      <c r="B17" t="s">
        <v>542</v>
      </c>
      <c r="C17" s="241" t="s">
        <v>16</v>
      </c>
      <c r="D17" s="242"/>
      <c r="E17" s="242"/>
      <c r="F17" s="242"/>
      <c r="G17" s="242"/>
      <c r="H17" s="242"/>
      <c r="I17" s="331"/>
      <c r="J17" s="242"/>
      <c r="K17" s="331"/>
      <c r="L17" s="242"/>
      <c r="M17" s="239"/>
    </row>
    <row r="18" spans="2:13" x14ac:dyDescent="0.2">
      <c r="B18" t="s">
        <v>542</v>
      </c>
      <c r="C18" s="241" t="s">
        <v>122</v>
      </c>
      <c r="D18" s="241">
        <v>19.224</v>
      </c>
      <c r="E18" s="241">
        <v>17.465703819803</v>
      </c>
      <c r="F18" s="241">
        <v>15.707407639606</v>
      </c>
      <c r="G18" s="241">
        <v>14.270751644313</v>
      </c>
      <c r="H18" s="241">
        <v>12.83409564902</v>
      </c>
      <c r="I18" s="343">
        <v>11.767607878152999</v>
      </c>
      <c r="J18" s="241">
        <v>10.701120107286</v>
      </c>
      <c r="K18" s="343">
        <v>9.6346323364199993</v>
      </c>
      <c r="L18" s="241">
        <v>8.5681445655530002</v>
      </c>
      <c r="M18" s="239"/>
    </row>
    <row r="19" spans="2:13" x14ac:dyDescent="0.2">
      <c r="B19" t="s">
        <v>542</v>
      </c>
      <c r="C19" s="241" t="s">
        <v>121</v>
      </c>
      <c r="D19" s="241"/>
      <c r="E19" s="241">
        <v>3.3546802679610002</v>
      </c>
      <c r="F19" s="241">
        <v>19.203830172715001</v>
      </c>
      <c r="G19" s="241">
        <v>51.082131749407999</v>
      </c>
      <c r="H19" s="241">
        <v>115.20078275098</v>
      </c>
      <c r="I19" s="343">
        <v>124.310187481847</v>
      </c>
      <c r="J19" s="241">
        <v>133.41959221271301</v>
      </c>
      <c r="K19" s="343">
        <v>142.52899694358001</v>
      </c>
      <c r="L19" s="241">
        <v>117.00943920124</v>
      </c>
      <c r="M19" s="239"/>
    </row>
    <row r="20" spans="2:13" x14ac:dyDescent="0.2">
      <c r="B20" t="s">
        <v>543</v>
      </c>
      <c r="C20" s="241" t="s">
        <v>32</v>
      </c>
      <c r="D20" s="343"/>
      <c r="E20" s="343"/>
      <c r="F20" s="343"/>
      <c r="G20" s="343"/>
      <c r="H20" s="343"/>
      <c r="I20" s="343">
        <v>74.253359814166998</v>
      </c>
      <c r="J20" s="343">
        <v>74.253359814166998</v>
      </c>
      <c r="K20" s="343">
        <v>147.32284804038099</v>
      </c>
      <c r="L20" s="343">
        <v>195.41018123551601</v>
      </c>
      <c r="M20" s="239"/>
    </row>
    <row r="21" spans="2:13" x14ac:dyDescent="0.2">
      <c r="B21" t="s">
        <v>543</v>
      </c>
      <c r="C21" s="243" t="s">
        <v>2</v>
      </c>
      <c r="D21" s="241">
        <v>128.61593999999999</v>
      </c>
      <c r="E21" s="241">
        <v>114.532482285599</v>
      </c>
      <c r="F21" s="241">
        <v>147.522380621883</v>
      </c>
      <c r="G21" s="241">
        <v>100.501902076345</v>
      </c>
      <c r="H21" s="241">
        <v>182.45776845509999</v>
      </c>
      <c r="I21" s="343">
        <v>82.873488665487997</v>
      </c>
      <c r="J21" s="241">
        <v>217.68221077471301</v>
      </c>
      <c r="K21" s="343">
        <v>185.31742748792499</v>
      </c>
      <c r="L21" s="241">
        <v>96.334160931756998</v>
      </c>
      <c r="M21" s="239"/>
    </row>
    <row r="22" spans="2:13" x14ac:dyDescent="0.2">
      <c r="B22" t="s">
        <v>543</v>
      </c>
      <c r="C22" s="243" t="s">
        <v>33</v>
      </c>
      <c r="D22" s="343"/>
      <c r="E22" s="343"/>
      <c r="F22" s="343"/>
      <c r="G22" s="343">
        <v>37.051658077204998</v>
      </c>
      <c r="H22" s="343">
        <v>83.407867413874996</v>
      </c>
      <c r="I22" s="343">
        <v>100.188727489398</v>
      </c>
      <c r="J22" s="343">
        <v>175.36680642225701</v>
      </c>
      <c r="K22" s="343">
        <v>175.36680642225701</v>
      </c>
      <c r="L22" s="343">
        <v>76.634914879356998</v>
      </c>
      <c r="M22" s="239"/>
    </row>
    <row r="23" spans="2:13" x14ac:dyDescent="0.2">
      <c r="B23" t="s">
        <v>543</v>
      </c>
      <c r="C23" s="243" t="s">
        <v>3</v>
      </c>
      <c r="D23" s="241">
        <v>942.55943079713995</v>
      </c>
      <c r="E23" s="241">
        <v>1068.786472121873</v>
      </c>
      <c r="F23" s="241">
        <v>373.07502865650599</v>
      </c>
      <c r="G23" s="241">
        <v>439.835201553221</v>
      </c>
      <c r="H23" s="241">
        <v>397.29610283828799</v>
      </c>
      <c r="I23" s="343">
        <v>252.73568112734401</v>
      </c>
      <c r="J23" s="241">
        <v>247.69513064270399</v>
      </c>
      <c r="K23" s="343">
        <v>236.477943588448</v>
      </c>
      <c r="L23" s="241"/>
      <c r="M23" s="239"/>
    </row>
    <row r="24" spans="2:13" x14ac:dyDescent="0.2">
      <c r="B24" t="s">
        <v>543</v>
      </c>
      <c r="C24" s="243" t="s">
        <v>4</v>
      </c>
      <c r="D24" s="241">
        <v>371.39003263465003</v>
      </c>
      <c r="E24" s="241">
        <v>516.85760355284697</v>
      </c>
      <c r="F24" s="241">
        <v>789.03064868259298</v>
      </c>
      <c r="G24" s="241">
        <v>907.77745568298496</v>
      </c>
      <c r="H24" s="241">
        <v>492.70236662285998</v>
      </c>
      <c r="I24" s="343">
        <v>665.47414757760396</v>
      </c>
      <c r="J24" s="241">
        <v>168.23132013700501</v>
      </c>
      <c r="K24" s="343">
        <v>134.135688279736</v>
      </c>
      <c r="L24" s="241">
        <v>49.802926637890998</v>
      </c>
      <c r="M24" s="239"/>
    </row>
    <row r="25" spans="2:13" x14ac:dyDescent="0.2">
      <c r="B25" t="s">
        <v>543</v>
      </c>
      <c r="C25" s="243" t="s">
        <v>34</v>
      </c>
      <c r="D25" s="343"/>
      <c r="E25" s="343"/>
      <c r="F25" s="343"/>
      <c r="G25" s="343">
        <v>10.550398924643</v>
      </c>
      <c r="H25" s="343">
        <v>10.550398924643</v>
      </c>
      <c r="I25" s="343">
        <v>10.550398924643</v>
      </c>
      <c r="J25" s="343">
        <v>10.550398924643</v>
      </c>
      <c r="K25" s="343">
        <v>38.057606371999</v>
      </c>
      <c r="L25" s="343">
        <v>38.057606371999</v>
      </c>
      <c r="M25" s="239"/>
    </row>
    <row r="26" spans="2:13" x14ac:dyDescent="0.2">
      <c r="B26" t="s">
        <v>543</v>
      </c>
      <c r="C26" s="243" t="s">
        <v>5</v>
      </c>
      <c r="D26" s="241">
        <v>0.1008</v>
      </c>
      <c r="E26" s="241">
        <v>5.0915804694669999</v>
      </c>
      <c r="F26" s="241">
        <v>11.701863989530001</v>
      </c>
      <c r="G26" s="241">
        <v>20.609201807024</v>
      </c>
      <c r="H26" s="241">
        <v>22.148171999999999</v>
      </c>
      <c r="I26" s="343">
        <v>22.148171999999999</v>
      </c>
      <c r="J26" s="241">
        <v>22.148171999999999</v>
      </c>
      <c r="K26" s="343">
        <v>22.148171999999999</v>
      </c>
      <c r="L26" s="241">
        <v>37.667310679346002</v>
      </c>
      <c r="M26" s="239"/>
    </row>
    <row r="27" spans="2:13" x14ac:dyDescent="0.2">
      <c r="B27" t="s">
        <v>543</v>
      </c>
      <c r="C27" s="243" t="s">
        <v>6</v>
      </c>
      <c r="D27" s="241">
        <v>73.537199999999999</v>
      </c>
      <c r="E27" s="241">
        <v>92.282076000000004</v>
      </c>
      <c r="F27" s="241">
        <v>270.63647917737597</v>
      </c>
      <c r="G27" s="241">
        <v>92.282076000000004</v>
      </c>
      <c r="H27" s="241">
        <v>92.282076000000004</v>
      </c>
      <c r="I27" s="343">
        <v>92.282076000000004</v>
      </c>
      <c r="J27" s="241">
        <v>233.49526135795901</v>
      </c>
      <c r="K27" s="343">
        <v>92.282076000000004</v>
      </c>
      <c r="L27" s="241">
        <v>415.803299668492</v>
      </c>
      <c r="M27" s="239"/>
    </row>
    <row r="28" spans="2:13" x14ac:dyDescent="0.2">
      <c r="B28" t="s">
        <v>543</v>
      </c>
      <c r="C28" s="243" t="s">
        <v>7</v>
      </c>
      <c r="D28" s="241">
        <v>506.0016</v>
      </c>
      <c r="E28" s="241">
        <v>243.35738248902001</v>
      </c>
      <c r="F28" s="241">
        <v>177.27342535871199</v>
      </c>
      <c r="G28" s="241"/>
      <c r="H28" s="241"/>
      <c r="I28" s="343"/>
      <c r="J28" s="241"/>
      <c r="K28" s="343"/>
      <c r="L28" s="241"/>
      <c r="M28" s="239"/>
    </row>
    <row r="29" spans="2:13" x14ac:dyDescent="0.2">
      <c r="B29" t="s">
        <v>543</v>
      </c>
      <c r="C29" s="243" t="s">
        <v>8</v>
      </c>
      <c r="D29" s="241">
        <v>37.448999999999998</v>
      </c>
      <c r="E29" s="241">
        <v>33.283543242507001</v>
      </c>
      <c r="F29" s="241">
        <v>25.883873038493999</v>
      </c>
      <c r="G29" s="241">
        <v>19.029214149912001</v>
      </c>
      <c r="H29" s="241">
        <v>13.910831127510001</v>
      </c>
      <c r="I29" s="343">
        <v>11.679832627686</v>
      </c>
      <c r="J29" s="241">
        <v>9.4488341278619998</v>
      </c>
      <c r="K29" s="343">
        <v>7.2178356280390004</v>
      </c>
      <c r="L29" s="241">
        <v>4.9868371282149999</v>
      </c>
      <c r="M29" s="239"/>
    </row>
    <row r="30" spans="2:13" x14ac:dyDescent="0.2">
      <c r="B30" t="s">
        <v>543</v>
      </c>
      <c r="C30" s="243" t="s">
        <v>119</v>
      </c>
      <c r="D30" s="241"/>
      <c r="E30" s="241">
        <v>5.8484504985639996</v>
      </c>
      <c r="F30" s="241">
        <v>43.854175691782999</v>
      </c>
      <c r="G30" s="241">
        <v>99.204735907411006</v>
      </c>
      <c r="H30" s="241">
        <v>209.77021922624499</v>
      </c>
      <c r="I30" s="343">
        <v>206.845993976963</v>
      </c>
      <c r="J30" s="241">
        <v>374.07297279900399</v>
      </c>
      <c r="K30" s="343">
        <v>456.21962458538297</v>
      </c>
      <c r="L30" s="241">
        <v>645.16367134501695</v>
      </c>
      <c r="M30" s="239"/>
    </row>
    <row r="31" spans="2:13" x14ac:dyDescent="0.2">
      <c r="B31" t="s">
        <v>543</v>
      </c>
      <c r="C31" s="243" t="s">
        <v>120</v>
      </c>
      <c r="D31" s="241">
        <v>42.055199999999999</v>
      </c>
      <c r="E31" s="241">
        <v>38.208680154108997</v>
      </c>
      <c r="F31" s="241">
        <v>34.362160308217</v>
      </c>
      <c r="G31" s="241">
        <v>31.219273540985998</v>
      </c>
      <c r="H31" s="241">
        <v>28.076386773755001</v>
      </c>
      <c r="I31" s="343">
        <v>25.743294987376</v>
      </c>
      <c r="J31" s="241">
        <v>23.410203200996001</v>
      </c>
      <c r="K31" s="343">
        <v>21.077111414617001</v>
      </c>
      <c r="L31" s="241">
        <v>18.744019628238</v>
      </c>
      <c r="M31" s="239"/>
    </row>
    <row r="32" spans="2:13" x14ac:dyDescent="0.2">
      <c r="B32" t="s">
        <v>543</v>
      </c>
      <c r="C32" s="243" t="s">
        <v>16</v>
      </c>
      <c r="D32" s="241"/>
      <c r="E32" s="241"/>
      <c r="F32" s="241">
        <v>27.827999999999999</v>
      </c>
      <c r="G32" s="241">
        <v>27.827999999999999</v>
      </c>
      <c r="H32" s="241">
        <v>37.103999999999999</v>
      </c>
      <c r="I32" s="343">
        <v>37.103999999999999</v>
      </c>
      <c r="J32" s="241">
        <v>46.38</v>
      </c>
      <c r="K32" s="343">
        <v>46.38</v>
      </c>
      <c r="L32" s="241">
        <v>55.655999999999999</v>
      </c>
      <c r="M32" s="239"/>
    </row>
    <row r="33" spans="2:13" x14ac:dyDescent="0.2">
      <c r="B33" t="s">
        <v>543</v>
      </c>
      <c r="C33" s="243" t="s">
        <v>122</v>
      </c>
      <c r="D33" s="241">
        <v>136.0548</v>
      </c>
      <c r="E33" s="241">
        <v>123.610738663262</v>
      </c>
      <c r="F33" s="241">
        <v>111.166677326524</v>
      </c>
      <c r="G33" s="241">
        <v>100.998973201034</v>
      </c>
      <c r="H33" s="241">
        <v>90.831269075544995</v>
      </c>
      <c r="I33" s="343">
        <v>83.283371636525004</v>
      </c>
      <c r="J33" s="241">
        <v>75.735474197505994</v>
      </c>
      <c r="K33" s="343">
        <v>68.187576758486003</v>
      </c>
      <c r="L33" s="241">
        <v>60.639679319465998</v>
      </c>
      <c r="M33" s="239"/>
    </row>
    <row r="34" spans="2:13" x14ac:dyDescent="0.2">
      <c r="B34" t="s">
        <v>543</v>
      </c>
      <c r="C34" s="243" t="s">
        <v>121</v>
      </c>
      <c r="D34" s="241"/>
      <c r="E34" s="241">
        <v>38.899349605296003</v>
      </c>
      <c r="F34" s="241">
        <v>112.647791532825</v>
      </c>
      <c r="G34" s="241">
        <v>231.420394741531</v>
      </c>
      <c r="H34" s="241">
        <v>422.704859935184</v>
      </c>
      <c r="I34" s="343">
        <v>454.27104936347303</v>
      </c>
      <c r="J34" s="241">
        <v>463.50059380249297</v>
      </c>
      <c r="K34" s="343">
        <v>472.65273824151399</v>
      </c>
      <c r="L34" s="241">
        <v>481.88228268053302</v>
      </c>
      <c r="M34" s="239"/>
    </row>
    <row r="35" spans="2:13" x14ac:dyDescent="0.2">
      <c r="B35" t="s">
        <v>544</v>
      </c>
      <c r="C35" s="243" t="s">
        <v>32</v>
      </c>
      <c r="D35" s="331"/>
      <c r="E35" s="331"/>
      <c r="F35" s="331"/>
      <c r="G35" s="331"/>
      <c r="H35" s="331"/>
      <c r="I35" s="331"/>
      <c r="J35" s="331"/>
      <c r="K35" s="331"/>
      <c r="L35" s="331"/>
      <c r="M35" s="239"/>
    </row>
    <row r="36" spans="2:13" x14ac:dyDescent="0.2">
      <c r="B36" t="s">
        <v>544</v>
      </c>
      <c r="C36" s="243" t="s">
        <v>2</v>
      </c>
      <c r="D36" s="241">
        <v>45.606008758751997</v>
      </c>
      <c r="E36" s="241">
        <v>13.792992170499</v>
      </c>
      <c r="F36" s="241">
        <v>14.46688041975</v>
      </c>
      <c r="G36" s="241">
        <v>27.257529302264999</v>
      </c>
      <c r="H36" s="241">
        <v>24.959191632035999</v>
      </c>
      <c r="I36" s="343">
        <v>22.885132549554999</v>
      </c>
      <c r="J36" s="241">
        <v>20.811073467073001</v>
      </c>
      <c r="K36" s="343">
        <v>164.323549995104</v>
      </c>
      <c r="L36" s="241">
        <v>405.42674412768503</v>
      </c>
      <c r="M36" s="239"/>
    </row>
    <row r="37" spans="2:13" x14ac:dyDescent="0.2">
      <c r="B37" t="s">
        <v>544</v>
      </c>
      <c r="C37" s="243" t="s">
        <v>33</v>
      </c>
      <c r="D37" s="343"/>
      <c r="E37" s="343"/>
      <c r="F37" s="343"/>
      <c r="G37" s="343"/>
      <c r="H37" s="343">
        <v>4.2439632138140002</v>
      </c>
      <c r="I37" s="343">
        <v>25.832831470767999</v>
      </c>
      <c r="J37" s="343">
        <v>69.255756809383001</v>
      </c>
      <c r="K37" s="343">
        <v>156.59476979148101</v>
      </c>
      <c r="L37" s="343">
        <v>176.56904387309999</v>
      </c>
      <c r="M37" s="239"/>
    </row>
    <row r="38" spans="2:13" x14ac:dyDescent="0.2">
      <c r="B38" t="s">
        <v>544</v>
      </c>
      <c r="C38" s="243" t="s">
        <v>3</v>
      </c>
      <c r="D38" s="241">
        <v>729.15567806968897</v>
      </c>
      <c r="E38" s="241">
        <v>657.282608352382</v>
      </c>
      <c r="F38" s="241">
        <v>943.02941053417499</v>
      </c>
      <c r="G38" s="241">
        <v>656.20624850095101</v>
      </c>
      <c r="H38" s="241">
        <v>683.77086313964298</v>
      </c>
      <c r="I38" s="343">
        <v>689.55673476224695</v>
      </c>
      <c r="J38" s="241">
        <v>626.68562159021099</v>
      </c>
      <c r="K38" s="343">
        <v>339.99457180124301</v>
      </c>
      <c r="L38" s="241">
        <v>106.304982417293</v>
      </c>
      <c r="M38" s="239"/>
    </row>
    <row r="39" spans="2:13" x14ac:dyDescent="0.2">
      <c r="B39" t="s">
        <v>544</v>
      </c>
      <c r="C39" s="243" t="s">
        <v>4</v>
      </c>
      <c r="D39" s="241">
        <v>105.50833487056801</v>
      </c>
      <c r="E39" s="241">
        <v>154.384159898409</v>
      </c>
      <c r="F39" s="241">
        <v>147.998405395681</v>
      </c>
      <c r="G39" s="241">
        <v>102.833034320419</v>
      </c>
      <c r="H39" s="241">
        <v>31.854849126862</v>
      </c>
      <c r="I39" s="343">
        <v>87.451159586982996</v>
      </c>
      <c r="J39" s="241">
        <v>40.335440809189002</v>
      </c>
      <c r="K39" s="343">
        <v>32.512327111719998</v>
      </c>
      <c r="L39" s="241">
        <v>10.511028973856</v>
      </c>
      <c r="M39" s="239"/>
    </row>
    <row r="40" spans="2:13" x14ac:dyDescent="0.2">
      <c r="B40" t="s">
        <v>544</v>
      </c>
      <c r="C40" s="243" t="s">
        <v>34</v>
      </c>
      <c r="D40" s="331"/>
      <c r="E40" s="331"/>
      <c r="F40" s="331"/>
      <c r="G40" s="331"/>
      <c r="H40" s="331"/>
      <c r="I40" s="331"/>
      <c r="J40" s="331"/>
      <c r="K40" s="331"/>
      <c r="L40" s="331"/>
      <c r="M40" s="239"/>
    </row>
    <row r="41" spans="2:13" x14ac:dyDescent="0.2">
      <c r="B41" t="s">
        <v>544</v>
      </c>
      <c r="C41" s="243" t="s">
        <v>5</v>
      </c>
      <c r="D41" s="241"/>
      <c r="E41" s="241">
        <v>0.19264632071599999</v>
      </c>
      <c r="F41" s="241">
        <v>0.18495370373799999</v>
      </c>
      <c r="G41" s="241">
        <v>0.19264632071599999</v>
      </c>
      <c r="H41" s="241">
        <v>0.19264632071599999</v>
      </c>
      <c r="I41" s="343">
        <v>0.18510176362200001</v>
      </c>
      <c r="J41" s="241">
        <v>0.170536296714</v>
      </c>
      <c r="K41" s="343">
        <v>0.15648603698899999</v>
      </c>
      <c r="L41" s="241">
        <v>0.159073162352</v>
      </c>
      <c r="M41" s="239"/>
    </row>
    <row r="42" spans="2:13" x14ac:dyDescent="0.2">
      <c r="B42" t="s">
        <v>544</v>
      </c>
      <c r="C42" s="243" t="s">
        <v>6</v>
      </c>
      <c r="D42" s="241">
        <v>54.183599999999998</v>
      </c>
      <c r="E42" s="241">
        <v>54.183599999999998</v>
      </c>
      <c r="F42" s="241">
        <v>54.199260000000002</v>
      </c>
      <c r="G42" s="241">
        <v>63.523049999999998</v>
      </c>
      <c r="H42" s="241">
        <v>75.028440000000003</v>
      </c>
      <c r="I42" s="343">
        <v>86.533829999999995</v>
      </c>
      <c r="J42" s="241">
        <v>98.03922</v>
      </c>
      <c r="K42" s="343">
        <v>109.54461000000001</v>
      </c>
      <c r="L42" s="241">
        <v>121.05</v>
      </c>
      <c r="M42" s="239"/>
    </row>
    <row r="43" spans="2:13" x14ac:dyDescent="0.2">
      <c r="B43" t="s">
        <v>544</v>
      </c>
      <c r="C43" s="243" t="s">
        <v>7</v>
      </c>
      <c r="D43" s="241">
        <v>116.8956</v>
      </c>
      <c r="E43" s="241">
        <v>116.8956</v>
      </c>
      <c r="F43" s="241">
        <v>188.891035463918</v>
      </c>
      <c r="G43" s="241">
        <v>230.480722030777</v>
      </c>
      <c r="H43" s="241">
        <v>343.726311108196</v>
      </c>
      <c r="I43" s="343">
        <v>390.650285874198</v>
      </c>
      <c r="J43" s="241">
        <v>373.07296955066897</v>
      </c>
      <c r="K43" s="343">
        <v>373.07296955066897</v>
      </c>
      <c r="L43" s="241">
        <v>379.670349321228</v>
      </c>
      <c r="M43" s="239"/>
    </row>
    <row r="44" spans="2:13" x14ac:dyDescent="0.2">
      <c r="B44" t="s">
        <v>544</v>
      </c>
      <c r="C44" s="243" t="s">
        <v>8</v>
      </c>
      <c r="D44" s="241">
        <v>20.049736126738001</v>
      </c>
      <c r="E44" s="241">
        <v>7.8454570034820001</v>
      </c>
      <c r="F44" s="241">
        <v>7.3347425274070002</v>
      </c>
      <c r="G44" s="241">
        <v>4.367807917695</v>
      </c>
      <c r="H44" s="241">
        <v>3.2715425278999999</v>
      </c>
      <c r="I44" s="343">
        <v>2.7468573811289998</v>
      </c>
      <c r="J44" s="241">
        <v>2.2221722343570001</v>
      </c>
      <c r="K44" s="343">
        <v>2.308462829922</v>
      </c>
      <c r="L44" s="241">
        <v>1.7942134889720001</v>
      </c>
      <c r="M44" s="239"/>
    </row>
    <row r="45" spans="2:13" x14ac:dyDescent="0.2">
      <c r="B45" t="s">
        <v>544</v>
      </c>
      <c r="C45" s="243" t="s">
        <v>119</v>
      </c>
      <c r="D45" s="241"/>
      <c r="E45" s="241"/>
      <c r="F45" s="241"/>
      <c r="G45" s="241"/>
      <c r="H45" s="241"/>
      <c r="I45" s="343">
        <v>8.8360573178480006</v>
      </c>
      <c r="J45" s="241">
        <v>32.753336264104</v>
      </c>
      <c r="K45" s="343">
        <v>80.859527178099</v>
      </c>
      <c r="L45" s="241">
        <v>96.223685919477006</v>
      </c>
      <c r="M45" s="239"/>
    </row>
    <row r="46" spans="2:13" x14ac:dyDescent="0.2">
      <c r="B46" t="s">
        <v>544</v>
      </c>
      <c r="C46" s="243" t="s">
        <v>120</v>
      </c>
      <c r="D46" s="241">
        <v>2.2787999999999999</v>
      </c>
      <c r="E46" s="241">
        <v>2.0703727561680001</v>
      </c>
      <c r="F46" s="241">
        <v>1.8619455123349999</v>
      </c>
      <c r="G46" s="241">
        <v>1.6916452791850001</v>
      </c>
      <c r="H46" s="241">
        <v>1.5213450460360001</v>
      </c>
      <c r="I46" s="343">
        <v>1.3949243046569999</v>
      </c>
      <c r="J46" s="241">
        <v>1.268503563279</v>
      </c>
      <c r="K46" s="343">
        <v>1.142082821901</v>
      </c>
      <c r="L46" s="241">
        <v>1.0156620805230001</v>
      </c>
      <c r="M46" s="239"/>
    </row>
    <row r="47" spans="2:13" x14ac:dyDescent="0.2">
      <c r="B47" t="s">
        <v>544</v>
      </c>
      <c r="C47" s="243" t="s">
        <v>16</v>
      </c>
      <c r="D47" s="242"/>
      <c r="E47" s="242"/>
      <c r="F47" s="242"/>
      <c r="G47" s="242"/>
      <c r="H47" s="242"/>
      <c r="I47" s="331"/>
      <c r="J47" s="242"/>
      <c r="K47" s="331"/>
      <c r="L47" s="242"/>
      <c r="M47" s="239"/>
    </row>
    <row r="48" spans="2:13" x14ac:dyDescent="0.2">
      <c r="B48" t="s">
        <v>544</v>
      </c>
      <c r="C48" s="243" t="s">
        <v>122</v>
      </c>
      <c r="D48" s="241">
        <v>9.1980000000000004</v>
      </c>
      <c r="E48" s="241">
        <v>8.3567178388759995</v>
      </c>
      <c r="F48" s="241">
        <v>7.5154356777520004</v>
      </c>
      <c r="G48" s="241">
        <v>6.8280469009780003</v>
      </c>
      <c r="H48" s="241">
        <v>6.1406581242030001</v>
      </c>
      <c r="I48" s="343">
        <v>5.6303816720380002</v>
      </c>
      <c r="J48" s="241">
        <v>5.1201052198720003</v>
      </c>
      <c r="K48" s="343">
        <v>4.6098287677060004</v>
      </c>
      <c r="L48" s="241">
        <v>4.0995523155409996</v>
      </c>
      <c r="M48" s="239"/>
    </row>
    <row r="49" spans="2:13" x14ac:dyDescent="0.2">
      <c r="B49" t="s">
        <v>544</v>
      </c>
      <c r="C49" s="243" t="s">
        <v>121</v>
      </c>
      <c r="D49" s="242"/>
      <c r="E49" s="242"/>
      <c r="F49" s="242"/>
      <c r="G49" s="242"/>
      <c r="H49" s="242"/>
      <c r="I49" s="331"/>
      <c r="J49" s="242"/>
      <c r="K49" s="331"/>
      <c r="L49" s="242"/>
      <c r="M49" s="239"/>
    </row>
    <row r="50" spans="2:13" x14ac:dyDescent="0.2">
      <c r="B50" t="s">
        <v>545</v>
      </c>
      <c r="C50" s="243" t="s">
        <v>32</v>
      </c>
      <c r="D50" s="331"/>
      <c r="E50" s="331"/>
      <c r="F50" s="331"/>
      <c r="G50" s="331"/>
      <c r="H50" s="331"/>
      <c r="I50" s="331"/>
      <c r="J50" s="331"/>
      <c r="K50" s="331"/>
      <c r="L50" s="331"/>
      <c r="M50" s="239"/>
    </row>
    <row r="51" spans="2:13" x14ac:dyDescent="0.2">
      <c r="B51" t="s">
        <v>545</v>
      </c>
      <c r="C51" s="243" t="s">
        <v>2</v>
      </c>
      <c r="D51" s="241">
        <v>11.846256428264001</v>
      </c>
      <c r="E51" s="241">
        <v>1.4454809769600001</v>
      </c>
      <c r="F51" s="241">
        <v>8.8864454342000005</v>
      </c>
      <c r="G51" s="241">
        <v>8.4539969441690008</v>
      </c>
      <c r="H51" s="241">
        <v>7.7527761888619997</v>
      </c>
      <c r="I51" s="343">
        <v>7.1434401984290004</v>
      </c>
      <c r="J51" s="241">
        <v>6.534104207995</v>
      </c>
      <c r="K51" s="343">
        <v>5.8047575689070001</v>
      </c>
      <c r="L51" s="241">
        <v>4.8953949568360002</v>
      </c>
      <c r="M51" s="239"/>
    </row>
    <row r="52" spans="2:13" x14ac:dyDescent="0.2">
      <c r="B52" t="s">
        <v>545</v>
      </c>
      <c r="C52" s="243" t="s">
        <v>33</v>
      </c>
      <c r="D52" s="343"/>
      <c r="E52" s="343"/>
      <c r="F52" s="343"/>
      <c r="G52" s="343">
        <v>18.163647394381002</v>
      </c>
      <c r="H52" s="343">
        <v>54.697230132283998</v>
      </c>
      <c r="I52" s="343">
        <v>76.940469709016</v>
      </c>
      <c r="J52" s="343">
        <v>98.098740395486999</v>
      </c>
      <c r="K52" s="343">
        <v>98.098740395486999</v>
      </c>
      <c r="L52" s="343">
        <v>98.098740395486999</v>
      </c>
      <c r="M52" s="239"/>
    </row>
    <row r="53" spans="2:13" x14ac:dyDescent="0.2">
      <c r="B53" t="s">
        <v>545</v>
      </c>
      <c r="C53" s="243" t="s">
        <v>3</v>
      </c>
      <c r="D53" s="241">
        <v>299.54385407887497</v>
      </c>
      <c r="E53" s="241">
        <v>299.39619536282203</v>
      </c>
      <c r="F53" s="241">
        <v>238.23790985006701</v>
      </c>
      <c r="G53" s="241">
        <v>156.206427919639</v>
      </c>
      <c r="H53" s="241">
        <v>77.516881343695999</v>
      </c>
      <c r="I53" s="343">
        <v>62.186832790857999</v>
      </c>
      <c r="J53" s="241">
        <v>24.420214143545</v>
      </c>
      <c r="K53" s="343">
        <v>21.262105412257</v>
      </c>
      <c r="L53" s="241">
        <v>18.690530524461</v>
      </c>
      <c r="M53" s="239"/>
    </row>
    <row r="54" spans="2:13" x14ac:dyDescent="0.2">
      <c r="B54" t="s">
        <v>545</v>
      </c>
      <c r="C54" s="243" t="s">
        <v>4</v>
      </c>
      <c r="D54" s="241">
        <v>151.42191051962101</v>
      </c>
      <c r="E54" s="241">
        <v>235.856428569088</v>
      </c>
      <c r="F54" s="241">
        <v>215.90728800119999</v>
      </c>
      <c r="G54" s="241">
        <v>143.62718328007799</v>
      </c>
      <c r="H54" s="241">
        <v>100.05655442227599</v>
      </c>
      <c r="I54" s="343">
        <v>65.479982058694006</v>
      </c>
      <c r="J54" s="241">
        <v>58.181163933440999</v>
      </c>
      <c r="K54" s="343">
        <v>40.948961690769003</v>
      </c>
      <c r="L54" s="241">
        <v>29.827147304899999</v>
      </c>
      <c r="M54" s="239"/>
    </row>
    <row r="55" spans="2:13" x14ac:dyDescent="0.2">
      <c r="B55" t="s">
        <v>545</v>
      </c>
      <c r="C55" s="243" t="s">
        <v>34</v>
      </c>
      <c r="D55" s="343"/>
      <c r="E55" s="343"/>
      <c r="F55" s="343"/>
      <c r="G55" s="343"/>
      <c r="H55" s="343"/>
      <c r="I55" s="343"/>
      <c r="J55" s="343"/>
      <c r="K55" s="343">
        <v>20.348766120545001</v>
      </c>
      <c r="L55" s="343">
        <v>32.750177330889002</v>
      </c>
      <c r="M55" s="239"/>
    </row>
    <row r="56" spans="2:13" x14ac:dyDescent="0.2">
      <c r="B56" t="s">
        <v>545</v>
      </c>
      <c r="C56" s="243" t="s">
        <v>5</v>
      </c>
      <c r="D56" s="241"/>
      <c r="E56" s="241">
        <v>5</v>
      </c>
      <c r="F56" s="241"/>
      <c r="G56" s="241">
        <v>1.140069148367</v>
      </c>
      <c r="H56" s="241">
        <v>3.1334050025929998</v>
      </c>
      <c r="I56" s="343">
        <v>5.0868468236729996</v>
      </c>
      <c r="J56" s="241">
        <v>7.0597534229600001</v>
      </c>
      <c r="K56" s="343">
        <v>9.0642365361300001</v>
      </c>
      <c r="L56" s="241">
        <v>10.700431960927</v>
      </c>
      <c r="M56" s="239"/>
    </row>
    <row r="57" spans="2:13" x14ac:dyDescent="0.2">
      <c r="B57" t="s">
        <v>545</v>
      </c>
      <c r="C57" s="243" t="s">
        <v>6</v>
      </c>
      <c r="D57" s="241">
        <v>154.930290257412</v>
      </c>
      <c r="E57" s="241">
        <v>162.44192799999999</v>
      </c>
      <c r="F57" s="241">
        <v>162.44192799999999</v>
      </c>
      <c r="G57" s="241">
        <v>205.26827333333301</v>
      </c>
      <c r="H57" s="241">
        <v>247.30981866666701</v>
      </c>
      <c r="I57" s="343">
        <v>290.33236399999998</v>
      </c>
      <c r="J57" s="241">
        <v>333.35490933333301</v>
      </c>
      <c r="K57" s="343">
        <v>376.37745466666701</v>
      </c>
      <c r="L57" s="241">
        <v>419.4</v>
      </c>
      <c r="M57" s="239"/>
    </row>
    <row r="58" spans="2:13" x14ac:dyDescent="0.2">
      <c r="B58" t="s">
        <v>545</v>
      </c>
      <c r="C58" s="243" t="s">
        <v>7</v>
      </c>
      <c r="D58" s="241">
        <v>173.84399999999999</v>
      </c>
      <c r="E58" s="241">
        <v>159.661274778684</v>
      </c>
      <c r="F58" s="241">
        <v>167.56800010834399</v>
      </c>
      <c r="G58" s="241">
        <v>240.749584093084</v>
      </c>
      <c r="H58" s="241">
        <v>329.48434330062901</v>
      </c>
      <c r="I58" s="343">
        <v>351.14642278883599</v>
      </c>
      <c r="J58" s="241">
        <v>363.33721574065697</v>
      </c>
      <c r="K58" s="343">
        <v>363.33721574065697</v>
      </c>
      <c r="L58" s="241">
        <v>363.33721574065697</v>
      </c>
      <c r="M58" s="239"/>
    </row>
    <row r="59" spans="2:13" x14ac:dyDescent="0.2">
      <c r="B59" t="s">
        <v>545</v>
      </c>
      <c r="C59" s="243" t="s">
        <v>8</v>
      </c>
      <c r="D59" s="241">
        <v>46.119157193858001</v>
      </c>
      <c r="E59" s="241">
        <v>44.299189925573998</v>
      </c>
      <c r="F59" s="241">
        <v>43.697759226123999</v>
      </c>
      <c r="G59" s="241">
        <v>40.201561180581997</v>
      </c>
      <c r="H59" s="241">
        <v>35.512187755261998</v>
      </c>
      <c r="I59" s="343">
        <v>29.040503830835998</v>
      </c>
      <c r="J59" s="241">
        <v>23.665471021121999</v>
      </c>
      <c r="K59" s="343">
        <v>10.233248334589</v>
      </c>
      <c r="L59" s="241">
        <v>2.8951681962140001</v>
      </c>
      <c r="M59" s="239"/>
    </row>
    <row r="60" spans="2:13" x14ac:dyDescent="0.2">
      <c r="B60" t="s">
        <v>545</v>
      </c>
      <c r="C60" s="243" t="s">
        <v>119</v>
      </c>
      <c r="D60" s="242"/>
      <c r="E60" s="242"/>
      <c r="F60" s="242"/>
      <c r="G60" s="242"/>
      <c r="H60" s="242"/>
      <c r="I60" s="331"/>
      <c r="J60" s="242"/>
      <c r="K60" s="331"/>
      <c r="L60" s="242"/>
      <c r="M60" s="239"/>
    </row>
    <row r="61" spans="2:13" x14ac:dyDescent="0.2">
      <c r="B61" t="s">
        <v>545</v>
      </c>
      <c r="C61" s="243" t="s">
        <v>120</v>
      </c>
      <c r="D61" s="241">
        <v>0.66347999999999996</v>
      </c>
      <c r="E61" s="241">
        <v>0.63452182416500003</v>
      </c>
      <c r="F61" s="241">
        <v>0.57064364833000003</v>
      </c>
      <c r="G61" s="241">
        <v>0.51845052790199997</v>
      </c>
      <c r="H61" s="241">
        <v>0.46625740747400002</v>
      </c>
      <c r="I61" s="343">
        <v>0.427512346135</v>
      </c>
      <c r="J61" s="241">
        <v>0.38876728479700001</v>
      </c>
      <c r="K61" s="343">
        <v>0.35002222345799999</v>
      </c>
      <c r="L61" s="241">
        <v>0.31127716211899997</v>
      </c>
      <c r="M61" s="239"/>
    </row>
    <row r="62" spans="2:13" x14ac:dyDescent="0.2">
      <c r="B62" t="s">
        <v>545</v>
      </c>
      <c r="C62" s="243" t="s">
        <v>16</v>
      </c>
      <c r="D62" s="242"/>
      <c r="E62" s="242"/>
      <c r="F62" s="242"/>
      <c r="G62" s="242"/>
      <c r="H62" s="242"/>
      <c r="I62" s="331"/>
      <c r="J62" s="242"/>
      <c r="K62" s="331"/>
      <c r="L62" s="242"/>
      <c r="M62" s="239"/>
    </row>
    <row r="63" spans="2:13" x14ac:dyDescent="0.2">
      <c r="B63" t="s">
        <v>545</v>
      </c>
      <c r="C63" s="243" t="s">
        <v>122</v>
      </c>
      <c r="D63" s="241">
        <v>15.065099999999999</v>
      </c>
      <c r="E63" s="241">
        <v>14.407570285811</v>
      </c>
      <c r="F63" s="241">
        <v>12.957140571623</v>
      </c>
      <c r="G63" s="241">
        <v>11.772033893856999</v>
      </c>
      <c r="H63" s="241">
        <v>10.586927216092</v>
      </c>
      <c r="I63" s="343">
        <v>9.7071746635329994</v>
      </c>
      <c r="J63" s="241">
        <v>8.827422110973</v>
      </c>
      <c r="K63" s="343">
        <v>7.9476695584139998</v>
      </c>
      <c r="L63" s="241">
        <v>7.0679170058540004</v>
      </c>
      <c r="M63" s="239"/>
    </row>
    <row r="64" spans="2:13" x14ac:dyDescent="0.2">
      <c r="B64" t="s">
        <v>545</v>
      </c>
      <c r="C64" s="243" t="s">
        <v>121</v>
      </c>
      <c r="D64" s="242"/>
      <c r="E64" s="242"/>
      <c r="F64" s="242"/>
      <c r="G64" s="242"/>
      <c r="H64" s="242"/>
      <c r="I64" s="331"/>
      <c r="J64" s="242"/>
      <c r="K64" s="331"/>
      <c r="L64" s="242"/>
      <c r="M64" s="239"/>
    </row>
    <row r="65" spans="2:13" x14ac:dyDescent="0.2">
      <c r="B65" t="s">
        <v>546</v>
      </c>
      <c r="C65" s="243" t="s">
        <v>32</v>
      </c>
      <c r="D65" s="343"/>
      <c r="E65" s="343"/>
      <c r="F65" s="343"/>
      <c r="G65" s="343"/>
      <c r="H65" s="343"/>
      <c r="I65" s="343"/>
      <c r="J65" s="343"/>
      <c r="K65" s="343"/>
      <c r="L65" s="343">
        <v>92.039703329160005</v>
      </c>
      <c r="M65" s="239"/>
    </row>
    <row r="66" spans="2:13" x14ac:dyDescent="0.2">
      <c r="B66" t="s">
        <v>546</v>
      </c>
      <c r="C66" s="243" t="s">
        <v>2</v>
      </c>
      <c r="D66" s="241">
        <v>23.115780000000001</v>
      </c>
      <c r="E66" s="241">
        <v>20.554645798605002</v>
      </c>
      <c r="F66" s="241">
        <v>30.601203487332</v>
      </c>
      <c r="G66" s="241">
        <v>29.248679110238999</v>
      </c>
      <c r="H66" s="241">
        <v>27.430260033050999</v>
      </c>
      <c r="I66" s="343">
        <v>24.986321718332</v>
      </c>
      <c r="J66" s="241">
        <v>23.215495299653</v>
      </c>
      <c r="K66" s="343">
        <v>22.313718522995</v>
      </c>
      <c r="L66" s="241">
        <v>50.557857768702</v>
      </c>
      <c r="M66" s="239"/>
    </row>
    <row r="67" spans="2:13" x14ac:dyDescent="0.2">
      <c r="B67" t="s">
        <v>546</v>
      </c>
      <c r="C67" s="243" t="s">
        <v>33</v>
      </c>
      <c r="D67" s="343"/>
      <c r="E67" s="343"/>
      <c r="F67" s="343"/>
      <c r="G67" s="343"/>
      <c r="H67" s="343"/>
      <c r="I67" s="343"/>
      <c r="J67" s="343"/>
      <c r="K67" s="343">
        <v>28.249230881963999</v>
      </c>
      <c r="L67" s="343">
        <v>67.966894507622001</v>
      </c>
      <c r="M67" s="239"/>
    </row>
    <row r="68" spans="2:13" x14ac:dyDescent="0.2">
      <c r="B68" t="s">
        <v>546</v>
      </c>
      <c r="C68" s="243" t="s">
        <v>3</v>
      </c>
      <c r="D68" s="241">
        <v>88.866553853805001</v>
      </c>
      <c r="E68" s="241">
        <v>1.0605599999999999</v>
      </c>
      <c r="F68" s="241">
        <v>182.13538311493201</v>
      </c>
      <c r="G68" s="241">
        <v>182.601479090553</v>
      </c>
      <c r="H68" s="241">
        <v>182.58964147560999</v>
      </c>
      <c r="I68" s="343">
        <v>113.37450629886</v>
      </c>
      <c r="J68" s="241">
        <v>164.22966778517599</v>
      </c>
      <c r="K68" s="343">
        <v>80.693073417635006</v>
      </c>
      <c r="L68" s="241">
        <v>4.6677192025069996</v>
      </c>
      <c r="M68" s="239"/>
    </row>
    <row r="69" spans="2:13" x14ac:dyDescent="0.2">
      <c r="B69" t="s">
        <v>546</v>
      </c>
      <c r="C69" s="243" t="s">
        <v>4</v>
      </c>
      <c r="D69" s="241">
        <v>81.823500138575</v>
      </c>
      <c r="E69" s="241">
        <v>33.188723015542003</v>
      </c>
      <c r="F69" s="241">
        <v>67.120139930099995</v>
      </c>
      <c r="G69" s="241">
        <v>64.635152715660993</v>
      </c>
      <c r="H69" s="241">
        <v>59.605127167079999</v>
      </c>
      <c r="I69" s="343">
        <v>35.493578271917002</v>
      </c>
      <c r="J69" s="241">
        <v>35.304284197145002</v>
      </c>
      <c r="K69" s="343">
        <v>33.294824438284003</v>
      </c>
      <c r="L69" s="241">
        <v>25.483587946157002</v>
      </c>
      <c r="M69" s="239"/>
    </row>
    <row r="70" spans="2:13" x14ac:dyDescent="0.2">
      <c r="B70" t="s">
        <v>546</v>
      </c>
      <c r="C70" s="243" t="s">
        <v>34</v>
      </c>
      <c r="D70" s="343"/>
      <c r="E70" s="343"/>
      <c r="F70" s="343"/>
      <c r="G70" s="343"/>
      <c r="H70" s="343"/>
      <c r="I70" s="343"/>
      <c r="J70" s="343"/>
      <c r="K70" s="343">
        <v>4.6173929008629999</v>
      </c>
      <c r="L70" s="343">
        <v>21.240061657340998</v>
      </c>
      <c r="M70" s="239"/>
    </row>
    <row r="71" spans="2:13" x14ac:dyDescent="0.2">
      <c r="B71" t="s">
        <v>546</v>
      </c>
      <c r="C71" s="243" t="s">
        <v>5</v>
      </c>
      <c r="D71" s="241"/>
      <c r="E71" s="241"/>
      <c r="F71" s="241"/>
      <c r="G71" s="241"/>
      <c r="H71" s="241"/>
      <c r="I71" s="343"/>
      <c r="J71" s="241">
        <v>2.5150569789450001</v>
      </c>
      <c r="K71" s="343">
        <v>6.2266586905089998</v>
      </c>
      <c r="L71" s="241">
        <v>7.4366225829500001</v>
      </c>
      <c r="M71" s="239"/>
    </row>
    <row r="72" spans="2:13" x14ac:dyDescent="0.2">
      <c r="B72" t="s">
        <v>546</v>
      </c>
      <c r="C72" s="243" t="s">
        <v>6</v>
      </c>
      <c r="D72" s="241">
        <v>212.08446000000001</v>
      </c>
      <c r="E72" s="241">
        <v>223.24680000000001</v>
      </c>
      <c r="F72" s="241">
        <v>246.79004399999999</v>
      </c>
      <c r="G72" s="241">
        <v>264.45837</v>
      </c>
      <c r="H72" s="241">
        <v>281.04129599999999</v>
      </c>
      <c r="I72" s="343">
        <v>298.98097200000001</v>
      </c>
      <c r="J72" s="241">
        <v>316.92064800000003</v>
      </c>
      <c r="K72" s="343">
        <v>334.86032399999999</v>
      </c>
      <c r="L72" s="241">
        <v>352.8</v>
      </c>
      <c r="M72" s="239"/>
    </row>
    <row r="73" spans="2:13" x14ac:dyDescent="0.2">
      <c r="B73" t="s">
        <v>546</v>
      </c>
      <c r="C73" s="243" t="s">
        <v>7</v>
      </c>
      <c r="D73" s="241">
        <v>1542.6755999999989</v>
      </c>
      <c r="E73" s="241">
        <v>1542.6755999999989</v>
      </c>
      <c r="F73" s="241">
        <v>1294.4327437519639</v>
      </c>
      <c r="G73" s="241">
        <v>1152.602634468383</v>
      </c>
      <c r="H73" s="241">
        <v>1352.6026344683819</v>
      </c>
      <c r="I73" s="343">
        <v>1533.5163857339221</v>
      </c>
      <c r="J73" s="241">
        <v>1598.07594720159</v>
      </c>
      <c r="K73" s="343">
        <v>1695.2779313394531</v>
      </c>
      <c r="L73" s="241">
        <v>1711.4782620290971</v>
      </c>
      <c r="M73" s="239"/>
    </row>
    <row r="74" spans="2:13" x14ac:dyDescent="0.2">
      <c r="B74" t="s">
        <v>546</v>
      </c>
      <c r="C74" s="243" t="s">
        <v>8</v>
      </c>
      <c r="D74" s="241">
        <v>20.61234</v>
      </c>
      <c r="E74" s="241">
        <v>8.3998950028659998</v>
      </c>
      <c r="F74" s="241">
        <v>1.904598028751</v>
      </c>
      <c r="G74" s="241">
        <v>8.5065947126899992</v>
      </c>
      <c r="H74" s="241">
        <v>1.8028680633730001</v>
      </c>
      <c r="I74" s="343">
        <v>0.95639359908599997</v>
      </c>
      <c r="J74" s="241">
        <v>0.86971650310199999</v>
      </c>
      <c r="K74" s="343">
        <v>4.5282249222499997</v>
      </c>
      <c r="L74" s="241">
        <v>3.28392888114</v>
      </c>
      <c r="M74" s="239"/>
    </row>
    <row r="75" spans="2:13" x14ac:dyDescent="0.2">
      <c r="B75" t="s">
        <v>546</v>
      </c>
      <c r="C75" s="243" t="s">
        <v>119</v>
      </c>
      <c r="D75" s="242"/>
      <c r="E75" s="242"/>
      <c r="F75" s="242"/>
      <c r="G75" s="242"/>
      <c r="H75" s="242"/>
      <c r="I75" s="331"/>
      <c r="J75" s="242"/>
      <c r="K75" s="331"/>
      <c r="L75" s="242"/>
      <c r="M75" s="239"/>
    </row>
    <row r="76" spans="2:13" x14ac:dyDescent="0.2">
      <c r="B76" t="s">
        <v>546</v>
      </c>
      <c r="C76" s="243" t="s">
        <v>120</v>
      </c>
      <c r="D76" s="241">
        <v>1.9288799999999999</v>
      </c>
      <c r="E76" s="241">
        <v>1.8446923135519999</v>
      </c>
      <c r="F76" s="241">
        <v>1.6589846271040001</v>
      </c>
      <c r="G76" s="241">
        <v>1.5072479264780001</v>
      </c>
      <c r="H76" s="241">
        <v>1.3555112258519999</v>
      </c>
      <c r="I76" s="343">
        <v>1.242870944434</v>
      </c>
      <c r="J76" s="241">
        <v>1.130230663017</v>
      </c>
      <c r="K76" s="343">
        <v>1.0175903815989999</v>
      </c>
      <c r="L76" s="241">
        <v>0.90495010018199995</v>
      </c>
      <c r="M76" s="239"/>
    </row>
    <row r="77" spans="2:13" x14ac:dyDescent="0.2">
      <c r="B77" t="s">
        <v>546</v>
      </c>
      <c r="C77" s="243" t="s">
        <v>16</v>
      </c>
      <c r="D77" s="241">
        <v>1.8126</v>
      </c>
      <c r="E77" s="241">
        <v>1.733487457771</v>
      </c>
      <c r="F77" s="241">
        <v>1.558974915541</v>
      </c>
      <c r="G77" s="241">
        <v>1.4163854628250001</v>
      </c>
      <c r="H77" s="241">
        <v>1.273796010109</v>
      </c>
      <c r="I77" s="343">
        <v>1.1679461002660001</v>
      </c>
      <c r="J77" s="241">
        <v>1.0620961904240001</v>
      </c>
      <c r="K77" s="343">
        <v>0.95624628058100003</v>
      </c>
      <c r="L77" s="241">
        <v>0.85039637073800001</v>
      </c>
      <c r="M77" s="239"/>
    </row>
    <row r="78" spans="2:13" x14ac:dyDescent="0.2">
      <c r="B78" t="s">
        <v>546</v>
      </c>
      <c r="C78" s="243" t="s">
        <v>122</v>
      </c>
      <c r="D78" s="241">
        <v>34.093980000000002</v>
      </c>
      <c r="E78" s="241">
        <v>32.605917861351998</v>
      </c>
      <c r="F78" s="241">
        <v>29.323435722703</v>
      </c>
      <c r="G78" s="241">
        <v>26.641408828119001</v>
      </c>
      <c r="H78" s="241">
        <v>23.959381933536001</v>
      </c>
      <c r="I78" s="343">
        <v>21.968405044440001</v>
      </c>
      <c r="J78" s="241">
        <v>19.977428155344001</v>
      </c>
      <c r="K78" s="343">
        <v>17.986451266248999</v>
      </c>
      <c r="L78" s="241">
        <v>15.995474377153</v>
      </c>
      <c r="M78" s="239"/>
    </row>
    <row r="79" spans="2:13" x14ac:dyDescent="0.2">
      <c r="B79" t="s">
        <v>546</v>
      </c>
      <c r="C79" s="243" t="s">
        <v>121</v>
      </c>
      <c r="D79" s="241"/>
      <c r="E79" s="241"/>
      <c r="F79" s="241">
        <v>29.657963102987001</v>
      </c>
      <c r="G79" s="241">
        <v>89.31072035679</v>
      </c>
      <c r="H79" s="241">
        <v>158.603921093097</v>
      </c>
      <c r="I79" s="343">
        <v>158.603921093097</v>
      </c>
      <c r="J79" s="241">
        <v>158.603921093097</v>
      </c>
      <c r="K79" s="343">
        <v>124.112934047276</v>
      </c>
      <c r="L79" s="241">
        <v>76.359073021591996</v>
      </c>
      <c r="M79" s="239"/>
    </row>
    <row r="80" spans="2:13" x14ac:dyDescent="0.2">
      <c r="B80" t="s">
        <v>547</v>
      </c>
      <c r="C80" s="243" t="s">
        <v>32</v>
      </c>
      <c r="D80" s="343"/>
      <c r="E80" s="343"/>
      <c r="F80" s="343"/>
      <c r="G80" s="343"/>
      <c r="H80" s="343"/>
      <c r="I80" s="343"/>
      <c r="J80" s="343"/>
      <c r="K80" s="343"/>
      <c r="L80" s="343">
        <v>116.92387757835399</v>
      </c>
      <c r="M80" s="239"/>
    </row>
    <row r="81" spans="2:13" x14ac:dyDescent="0.2">
      <c r="B81" t="s">
        <v>547</v>
      </c>
      <c r="C81" s="243" t="s">
        <v>2</v>
      </c>
      <c r="D81" s="241">
        <v>48.9816</v>
      </c>
      <c r="E81" s="241">
        <v>43.317796510770002</v>
      </c>
      <c r="F81" s="241">
        <v>30.939799257173998</v>
      </c>
      <c r="G81" s="241">
        <v>30.339336532135</v>
      </c>
      <c r="H81" s="241">
        <v>27.667728225184</v>
      </c>
      <c r="I81" s="343">
        <v>25.848709063803</v>
      </c>
      <c r="J81" s="241">
        <v>24.697200609296001</v>
      </c>
      <c r="K81" s="343">
        <v>24.862854654776999</v>
      </c>
      <c r="L81" s="241">
        <v>21.831118906164001</v>
      </c>
      <c r="M81" s="239"/>
    </row>
    <row r="82" spans="2:13" x14ac:dyDescent="0.2">
      <c r="B82" t="s">
        <v>547</v>
      </c>
      <c r="C82" s="243" t="s">
        <v>33</v>
      </c>
      <c r="D82" s="343"/>
      <c r="E82" s="343"/>
      <c r="F82" s="343"/>
      <c r="G82" s="343">
        <v>16.374874327202001</v>
      </c>
      <c r="H82" s="343">
        <v>57.696071718432002</v>
      </c>
      <c r="I82" s="343">
        <v>72.277529610195998</v>
      </c>
      <c r="J82" s="343">
        <v>105.395899115874</v>
      </c>
      <c r="K82" s="343">
        <v>130.87410201881099</v>
      </c>
      <c r="L82" s="343">
        <v>174.246931793529</v>
      </c>
      <c r="M82" s="239"/>
    </row>
    <row r="83" spans="2:13" x14ac:dyDescent="0.2">
      <c r="B83" t="s">
        <v>547</v>
      </c>
      <c r="C83" s="243" t="s">
        <v>3</v>
      </c>
      <c r="D83" s="241">
        <v>175.77719999999999</v>
      </c>
      <c r="E83" s="241">
        <v>223.656838519958</v>
      </c>
      <c r="F83" s="241">
        <v>83.626920491323006</v>
      </c>
      <c r="G83" s="241">
        <v>162.700198189486</v>
      </c>
      <c r="H83" s="241">
        <v>124.20391740625099</v>
      </c>
      <c r="I83" s="343">
        <v>111.389958120803</v>
      </c>
      <c r="J83" s="241">
        <v>81.406119687824003</v>
      </c>
      <c r="K83" s="343">
        <v>48.702989854168003</v>
      </c>
      <c r="L83" s="241"/>
      <c r="M83" s="239"/>
    </row>
    <row r="84" spans="2:13" x14ac:dyDescent="0.2">
      <c r="B84" t="s">
        <v>547</v>
      </c>
      <c r="C84" s="243" t="s">
        <v>4</v>
      </c>
      <c r="D84" s="241">
        <v>650.90734650341096</v>
      </c>
      <c r="E84" s="241">
        <v>896.73119799223105</v>
      </c>
      <c r="F84" s="241">
        <v>940.71908151544403</v>
      </c>
      <c r="G84" s="241">
        <v>859.00583996651005</v>
      </c>
      <c r="H84" s="241">
        <v>814.41802891633199</v>
      </c>
      <c r="I84" s="343">
        <v>795.05935320176297</v>
      </c>
      <c r="J84" s="241">
        <v>644.46195996696395</v>
      </c>
      <c r="K84" s="343">
        <v>564.32131453680097</v>
      </c>
      <c r="L84" s="241">
        <v>370.91630600401902</v>
      </c>
      <c r="M84" s="239"/>
    </row>
    <row r="85" spans="2:13" x14ac:dyDescent="0.2">
      <c r="B85" t="s">
        <v>547</v>
      </c>
      <c r="C85" s="243" t="s">
        <v>34</v>
      </c>
      <c r="D85" s="331"/>
      <c r="E85" s="331"/>
      <c r="F85" s="331"/>
      <c r="G85" s="331"/>
      <c r="H85" s="331"/>
      <c r="I85" s="331"/>
      <c r="J85" s="331"/>
      <c r="K85" s="331"/>
      <c r="L85" s="331"/>
      <c r="M85" s="239"/>
    </row>
    <row r="86" spans="2:13" x14ac:dyDescent="0.2">
      <c r="B86" t="s">
        <v>547</v>
      </c>
      <c r="C86" s="243" t="s">
        <v>5</v>
      </c>
      <c r="D86" s="241">
        <v>19.357199999999999</v>
      </c>
      <c r="E86" s="241">
        <v>22.586720868741999</v>
      </c>
      <c r="F86" s="241">
        <v>35.470803359375999</v>
      </c>
      <c r="G86" s="241">
        <v>48.687554707437002</v>
      </c>
      <c r="H86" s="241">
        <v>59.671454575432001</v>
      </c>
      <c r="I86" s="343">
        <v>75.326690264215998</v>
      </c>
      <c r="J86" s="241">
        <v>97.733666364551993</v>
      </c>
      <c r="K86" s="343">
        <v>123.844127397254</v>
      </c>
      <c r="L86" s="241">
        <v>166.90738671431799</v>
      </c>
      <c r="M86" s="239"/>
    </row>
    <row r="87" spans="2:13" x14ac:dyDescent="0.2">
      <c r="B87" t="s">
        <v>547</v>
      </c>
      <c r="C87" s="243" t="s">
        <v>6</v>
      </c>
      <c r="D87" s="241">
        <v>322.27919999999898</v>
      </c>
      <c r="E87" s="241">
        <v>392.79373199999998</v>
      </c>
      <c r="F87" s="241">
        <v>392.79373199999998</v>
      </c>
      <c r="G87" s="241">
        <v>396.32810999999901</v>
      </c>
      <c r="H87" s="241">
        <v>396.32810999999998</v>
      </c>
      <c r="I87" s="343">
        <v>403.39686599999999</v>
      </c>
      <c r="J87" s="241">
        <v>405.12944399999998</v>
      </c>
      <c r="K87" s="343">
        <v>410.465622</v>
      </c>
      <c r="L87" s="241">
        <v>414</v>
      </c>
      <c r="M87" s="239"/>
    </row>
    <row r="88" spans="2:13" x14ac:dyDescent="0.2">
      <c r="B88" t="s">
        <v>547</v>
      </c>
      <c r="C88" s="243" t="s">
        <v>7</v>
      </c>
      <c r="D88" s="242"/>
      <c r="E88" s="242"/>
      <c r="F88" s="242"/>
      <c r="G88" s="242"/>
      <c r="H88" s="242"/>
      <c r="I88" s="331"/>
      <c r="J88" s="242"/>
      <c r="K88" s="331"/>
      <c r="L88" s="242"/>
      <c r="M88" s="239"/>
    </row>
    <row r="89" spans="2:13" x14ac:dyDescent="0.2">
      <c r="B89" t="s">
        <v>547</v>
      </c>
      <c r="C89" s="243" t="s">
        <v>8</v>
      </c>
      <c r="D89" s="241">
        <v>96.262559999999993</v>
      </c>
      <c r="E89" s="241">
        <v>50.299796461664002</v>
      </c>
      <c r="F89" s="241">
        <v>44.857000625546</v>
      </c>
      <c r="G89" s="241">
        <v>42.730932766789998</v>
      </c>
      <c r="H89" s="241">
        <v>40.604864908034003</v>
      </c>
      <c r="I89" s="343">
        <v>38.478797049278</v>
      </c>
      <c r="J89" s="241">
        <v>36.004605138060001</v>
      </c>
      <c r="K89" s="343">
        <v>33.386558412920003</v>
      </c>
      <c r="L89" s="241">
        <v>19.565834860740001</v>
      </c>
      <c r="M89" s="239"/>
    </row>
    <row r="90" spans="2:13" x14ac:dyDescent="0.2">
      <c r="B90" t="s">
        <v>547</v>
      </c>
      <c r="C90" s="243" t="s">
        <v>119</v>
      </c>
      <c r="D90" s="241"/>
      <c r="E90" s="241"/>
      <c r="F90" s="241"/>
      <c r="G90" s="241"/>
      <c r="H90" s="241"/>
      <c r="I90" s="343"/>
      <c r="J90" s="241">
        <v>21.445214722900001</v>
      </c>
      <c r="K90" s="343">
        <v>64.579201493287002</v>
      </c>
      <c r="L90" s="241">
        <v>64.579201493287002</v>
      </c>
      <c r="M90" s="239"/>
    </row>
    <row r="91" spans="2:13" x14ac:dyDescent="0.2">
      <c r="B91" t="s">
        <v>547</v>
      </c>
      <c r="C91" s="243" t="s">
        <v>120</v>
      </c>
      <c r="D91" s="241">
        <v>7.1820000000000004</v>
      </c>
      <c r="E91" s="241">
        <v>6.5251084495329996</v>
      </c>
      <c r="F91" s="241">
        <v>5.8682168990659997</v>
      </c>
      <c r="G91" s="241">
        <v>5.4236841327510001</v>
      </c>
      <c r="H91" s="241">
        <v>4.9791513664359996</v>
      </c>
      <c r="I91" s="343">
        <v>4.534618600121</v>
      </c>
      <c r="J91" s="241">
        <v>4.0900858338060004</v>
      </c>
      <c r="K91" s="343">
        <v>3.6455530674909999</v>
      </c>
      <c r="L91" s="241">
        <v>3.2010203011759999</v>
      </c>
      <c r="M91" s="239"/>
    </row>
    <row r="92" spans="2:13" x14ac:dyDescent="0.2">
      <c r="B92" t="s">
        <v>547</v>
      </c>
      <c r="C92" s="243" t="s">
        <v>16</v>
      </c>
      <c r="D92" s="242"/>
      <c r="E92" s="242"/>
      <c r="F92" s="242"/>
      <c r="G92" s="242"/>
      <c r="H92" s="242"/>
      <c r="I92" s="331"/>
      <c r="J92" s="242"/>
      <c r="K92" s="331"/>
      <c r="L92" s="242"/>
      <c r="M92" s="239"/>
    </row>
    <row r="93" spans="2:13" x14ac:dyDescent="0.2">
      <c r="B93" t="s">
        <v>547</v>
      </c>
      <c r="C93" s="243" t="s">
        <v>122</v>
      </c>
      <c r="D93" s="241">
        <v>40.283999999999999</v>
      </c>
      <c r="E93" s="241">
        <v>36.599480476328999</v>
      </c>
      <c r="F93" s="241">
        <v>32.914960952657999</v>
      </c>
      <c r="G93" s="241">
        <v>30.421566639342</v>
      </c>
      <c r="H93" s="241">
        <v>27.928172326024999</v>
      </c>
      <c r="I93" s="343">
        <v>25.434778012709</v>
      </c>
      <c r="J93" s="241">
        <v>22.941383699393</v>
      </c>
      <c r="K93" s="343">
        <v>20.447989386075999</v>
      </c>
      <c r="L93" s="241">
        <v>17.95459507276</v>
      </c>
      <c r="M93" s="239"/>
    </row>
    <row r="94" spans="2:13" x14ac:dyDescent="0.2">
      <c r="B94" t="s">
        <v>547</v>
      </c>
      <c r="C94" s="243" t="s">
        <v>121</v>
      </c>
      <c r="D94" s="241"/>
      <c r="E94" s="241"/>
      <c r="F94" s="241">
        <v>25.995099334873</v>
      </c>
      <c r="G94" s="241">
        <v>36.125667557545</v>
      </c>
      <c r="H94" s="241">
        <v>98.656720429977995</v>
      </c>
      <c r="I94" s="343">
        <v>117.556162107597</v>
      </c>
      <c r="J94" s="241">
        <v>232.32000455977899</v>
      </c>
      <c r="K94" s="343">
        <v>225.476625285625</v>
      </c>
      <c r="L94" s="241">
        <v>213.731151160319</v>
      </c>
      <c r="M94" s="239"/>
    </row>
    <row r="95" spans="2:13" x14ac:dyDescent="0.2">
      <c r="B95" t="s">
        <v>548</v>
      </c>
      <c r="C95" s="243" t="s">
        <v>32</v>
      </c>
      <c r="D95" s="343"/>
      <c r="E95" s="343"/>
      <c r="F95" s="343"/>
      <c r="G95" s="343"/>
      <c r="H95" s="343"/>
      <c r="I95" s="343"/>
      <c r="J95" s="343"/>
      <c r="K95" s="343"/>
      <c r="L95" s="343">
        <v>133.845515749551</v>
      </c>
      <c r="M95" s="239"/>
    </row>
    <row r="96" spans="2:13" x14ac:dyDescent="0.2">
      <c r="B96" t="s">
        <v>548</v>
      </c>
      <c r="C96" s="243" t="s">
        <v>2</v>
      </c>
      <c r="D96" s="241">
        <v>22.71564</v>
      </c>
      <c r="E96" s="241">
        <v>22.676491243889998</v>
      </c>
      <c r="F96" s="241">
        <v>20.489486893913998</v>
      </c>
      <c r="G96" s="241">
        <v>18.702545111005001</v>
      </c>
      <c r="H96" s="241">
        <v>20.21745530962</v>
      </c>
      <c r="I96" s="343">
        <v>18.890936250801001</v>
      </c>
      <c r="J96" s="241">
        <v>17.564417191981999</v>
      </c>
      <c r="K96" s="343">
        <v>16.237898133161998</v>
      </c>
      <c r="L96" s="241">
        <v>14.911379074341999</v>
      </c>
      <c r="M96" s="239"/>
    </row>
    <row r="97" spans="2:13" x14ac:dyDescent="0.2">
      <c r="B97" t="s">
        <v>548</v>
      </c>
      <c r="C97" s="243" t="s">
        <v>33</v>
      </c>
      <c r="D97" s="343"/>
      <c r="E97" s="343"/>
      <c r="F97" s="343"/>
      <c r="G97" s="343"/>
      <c r="H97" s="343"/>
      <c r="I97" s="343"/>
      <c r="J97" s="343"/>
      <c r="K97" s="343">
        <v>28.343756276375998</v>
      </c>
      <c r="L97" s="343">
        <v>59.561100207776001</v>
      </c>
      <c r="M97" s="239"/>
    </row>
    <row r="98" spans="2:13" x14ac:dyDescent="0.2">
      <c r="B98" t="s">
        <v>548</v>
      </c>
      <c r="C98" s="243" t="s">
        <v>3</v>
      </c>
      <c r="D98" s="241">
        <v>118.673112179547</v>
      </c>
      <c r="E98" s="241">
        <v>97.027781999989998</v>
      </c>
      <c r="F98" s="241">
        <v>275.48062905267199</v>
      </c>
      <c r="G98" s="241">
        <v>275.25172231176299</v>
      </c>
      <c r="H98" s="241">
        <v>275.23792475079102</v>
      </c>
      <c r="I98" s="343">
        <v>274.72653340822399</v>
      </c>
      <c r="J98" s="241">
        <v>176.784783539659</v>
      </c>
      <c r="K98" s="343">
        <v>116.17529402914801</v>
      </c>
      <c r="L98" s="241"/>
      <c r="M98" s="239"/>
    </row>
    <row r="99" spans="2:13" x14ac:dyDescent="0.2">
      <c r="B99" t="s">
        <v>548</v>
      </c>
      <c r="C99" s="243" t="s">
        <v>4</v>
      </c>
      <c r="D99" s="241">
        <v>384.657992041108</v>
      </c>
      <c r="E99" s="241">
        <v>436.127947919544</v>
      </c>
      <c r="F99" s="241">
        <v>257.062963471628</v>
      </c>
      <c r="G99" s="241">
        <v>268.05125725686901</v>
      </c>
      <c r="H99" s="241">
        <v>220.170247851412</v>
      </c>
      <c r="I99" s="343">
        <v>197.47411751379801</v>
      </c>
      <c r="J99" s="241">
        <v>158.32168628857701</v>
      </c>
      <c r="K99" s="343">
        <v>142.91419841205601</v>
      </c>
      <c r="L99" s="241">
        <v>139.37914433231299</v>
      </c>
      <c r="M99" s="239"/>
    </row>
    <row r="100" spans="2:13" x14ac:dyDescent="0.2">
      <c r="B100" t="s">
        <v>548</v>
      </c>
      <c r="C100" s="243" t="s">
        <v>34</v>
      </c>
      <c r="D100" s="343"/>
      <c r="E100" s="343"/>
      <c r="F100" s="343"/>
      <c r="G100" s="343">
        <v>43.407552763254003</v>
      </c>
      <c r="H100" s="343">
        <v>90.375596612796002</v>
      </c>
      <c r="I100" s="343">
        <v>102.955945818546</v>
      </c>
      <c r="J100" s="343">
        <v>138.25003596151001</v>
      </c>
      <c r="K100" s="343">
        <v>146.840141347366</v>
      </c>
      <c r="L100" s="343">
        <v>146.840141347366</v>
      </c>
      <c r="M100" s="239"/>
    </row>
    <row r="101" spans="2:13" x14ac:dyDescent="0.2">
      <c r="B101" t="s">
        <v>548</v>
      </c>
      <c r="C101" s="243" t="s">
        <v>5</v>
      </c>
      <c r="D101" s="241">
        <v>0.67374000000000001</v>
      </c>
      <c r="E101" s="241">
        <v>5.6443340173219996</v>
      </c>
      <c r="F101" s="241">
        <v>7.2470492699689997</v>
      </c>
      <c r="G101" s="241">
        <v>9.2945405713449993</v>
      </c>
      <c r="H101" s="241">
        <v>10.454815157405999</v>
      </c>
      <c r="I101" s="343">
        <v>12.497449843657</v>
      </c>
      <c r="J101" s="241">
        <v>15.178364940953999</v>
      </c>
      <c r="K101" s="343">
        <v>17.760112682014</v>
      </c>
      <c r="L101" s="241">
        <v>20.443779789501999</v>
      </c>
      <c r="M101" s="239"/>
    </row>
    <row r="102" spans="2:13" x14ac:dyDescent="0.2">
      <c r="B102" t="s">
        <v>548</v>
      </c>
      <c r="C102" s="243" t="s">
        <v>6</v>
      </c>
      <c r="D102" s="241">
        <v>199.81692000000001</v>
      </c>
      <c r="E102" s="241">
        <v>287.91764999999998</v>
      </c>
      <c r="F102" s="241">
        <v>290.27069999999998</v>
      </c>
      <c r="G102" s="241">
        <v>290.0865</v>
      </c>
      <c r="H102" s="241">
        <v>284.13296623369098</v>
      </c>
      <c r="I102" s="343">
        <v>293.75189999999998</v>
      </c>
      <c r="J102" s="241">
        <v>296.25689999999997</v>
      </c>
      <c r="K102" s="343">
        <v>297.75344999999999</v>
      </c>
      <c r="L102" s="241">
        <v>299.25</v>
      </c>
      <c r="M102" s="239"/>
    </row>
    <row r="103" spans="2:13" x14ac:dyDescent="0.2">
      <c r="B103" t="s">
        <v>548</v>
      </c>
      <c r="C103" s="243" t="s">
        <v>7</v>
      </c>
      <c r="D103" s="241">
        <v>223.16399999999999</v>
      </c>
      <c r="E103" s="241">
        <v>209.917906840564</v>
      </c>
      <c r="F103" s="241">
        <v>128.194748738062</v>
      </c>
      <c r="G103" s="241">
        <v>15.702638812296</v>
      </c>
      <c r="H103" s="241">
        <v>158.170839078775</v>
      </c>
      <c r="I103" s="343">
        <v>205.66023916760099</v>
      </c>
      <c r="J103" s="241">
        <v>215.751902064468</v>
      </c>
      <c r="K103" s="343">
        <v>243.03574574063899</v>
      </c>
      <c r="L103" s="241">
        <v>247.58305302000099</v>
      </c>
      <c r="M103" s="239"/>
    </row>
    <row r="104" spans="2:13" x14ac:dyDescent="0.2">
      <c r="B104" t="s">
        <v>548</v>
      </c>
      <c r="C104" s="243" t="s">
        <v>8</v>
      </c>
      <c r="D104" s="241">
        <v>66.929400000000001</v>
      </c>
      <c r="E104" s="241">
        <v>65.008637325674002</v>
      </c>
      <c r="F104" s="241">
        <v>24.340247901655001</v>
      </c>
      <c r="G104" s="241">
        <v>44.747016620578002</v>
      </c>
      <c r="H104" s="241">
        <v>27.574090231924998</v>
      </c>
      <c r="I104" s="343">
        <v>23.524977911880001</v>
      </c>
      <c r="J104" s="241">
        <v>19.475865591836001</v>
      </c>
      <c r="K104" s="343">
        <v>17.654605624611001</v>
      </c>
      <c r="L104" s="241">
        <v>18.646003419065998</v>
      </c>
      <c r="M104" s="239"/>
    </row>
    <row r="105" spans="2:13" x14ac:dyDescent="0.2">
      <c r="B105" t="s">
        <v>548</v>
      </c>
      <c r="C105" s="243" t="s">
        <v>119</v>
      </c>
      <c r="D105" s="241"/>
      <c r="E105" s="241"/>
      <c r="F105" s="241"/>
      <c r="G105" s="241"/>
      <c r="H105" s="241"/>
      <c r="I105" s="343"/>
      <c r="J105" s="241">
        <v>24.548842241593999</v>
      </c>
      <c r="K105" s="343">
        <v>73.925332529027997</v>
      </c>
      <c r="L105" s="241">
        <v>100.088378816606</v>
      </c>
      <c r="M105" s="239"/>
    </row>
    <row r="106" spans="2:13" x14ac:dyDescent="0.2">
      <c r="B106" t="s">
        <v>548</v>
      </c>
      <c r="C106" s="243" t="s">
        <v>120</v>
      </c>
      <c r="D106" s="241">
        <v>22.65408</v>
      </c>
      <c r="E106" s="241">
        <v>21.665322491082001</v>
      </c>
      <c r="F106" s="241">
        <v>19.484244982162998</v>
      </c>
      <c r="G106" s="241">
        <v>17.702145859912001</v>
      </c>
      <c r="H106" s="241">
        <v>15.920046737661</v>
      </c>
      <c r="I106" s="343">
        <v>14.597122581439001</v>
      </c>
      <c r="J106" s="241">
        <v>13.274198425218</v>
      </c>
      <c r="K106" s="343">
        <v>11.951274268997</v>
      </c>
      <c r="L106" s="241">
        <v>10.628350112775999</v>
      </c>
      <c r="M106" s="239"/>
    </row>
    <row r="107" spans="2:13" x14ac:dyDescent="0.2">
      <c r="B107" t="s">
        <v>548</v>
      </c>
      <c r="C107" s="243" t="s">
        <v>16</v>
      </c>
      <c r="D107" s="242"/>
      <c r="E107" s="242"/>
      <c r="F107" s="242"/>
      <c r="G107" s="242"/>
      <c r="H107" s="242"/>
      <c r="I107" s="331"/>
      <c r="J107" s="242"/>
      <c r="K107" s="331"/>
      <c r="L107" s="242"/>
      <c r="M107" s="239"/>
    </row>
    <row r="108" spans="2:13" x14ac:dyDescent="0.2">
      <c r="B108" t="s">
        <v>548</v>
      </c>
      <c r="C108" s="243" t="s">
        <v>122</v>
      </c>
      <c r="D108" s="241">
        <v>182.44674000000001</v>
      </c>
      <c r="E108" s="241">
        <v>174.483689452254</v>
      </c>
      <c r="F108" s="241">
        <v>156.91817890450801</v>
      </c>
      <c r="G108" s="241">
        <v>142.56587789684801</v>
      </c>
      <c r="H108" s="241">
        <v>128.213576889188</v>
      </c>
      <c r="I108" s="343">
        <v>117.559284171505</v>
      </c>
      <c r="J108" s="241">
        <v>106.90499145382201</v>
      </c>
      <c r="K108" s="343">
        <v>96.250698736139995</v>
      </c>
      <c r="L108" s="241">
        <v>85.596406018457003</v>
      </c>
      <c r="M108" s="239"/>
    </row>
    <row r="109" spans="2:13" x14ac:dyDescent="0.2">
      <c r="B109" t="s">
        <v>548</v>
      </c>
      <c r="C109" s="243" t="s">
        <v>121</v>
      </c>
      <c r="D109" s="241"/>
      <c r="E109" s="241">
        <v>29.757202288346001</v>
      </c>
      <c r="F109" s="241">
        <v>89.609564990902001</v>
      </c>
      <c r="G109" s="241">
        <v>89.609564990902001</v>
      </c>
      <c r="H109" s="241">
        <v>87.987106021052</v>
      </c>
      <c r="I109" s="343">
        <v>113.322354636722</v>
      </c>
      <c r="J109" s="241">
        <v>210.31986859308299</v>
      </c>
      <c r="K109" s="343">
        <v>255.74711891360201</v>
      </c>
      <c r="L109" s="241">
        <v>245.36456619989301</v>
      </c>
      <c r="M109" s="239"/>
    </row>
    <row r="110" spans="2:13" x14ac:dyDescent="0.2">
      <c r="B110" t="s">
        <v>549</v>
      </c>
      <c r="C110" s="243" t="s">
        <v>32</v>
      </c>
      <c r="D110" s="343"/>
      <c r="E110" s="343"/>
      <c r="F110" s="343"/>
      <c r="G110" s="343"/>
      <c r="H110" s="343"/>
      <c r="I110" s="343"/>
      <c r="J110" s="343"/>
      <c r="K110" s="343"/>
      <c r="L110" s="343">
        <v>56.437321325307003</v>
      </c>
      <c r="M110" s="239"/>
    </row>
    <row r="111" spans="2:13" x14ac:dyDescent="0.2">
      <c r="B111" t="s">
        <v>549</v>
      </c>
      <c r="C111" s="243" t="s">
        <v>2</v>
      </c>
      <c r="D111" s="241">
        <v>85.545854737740996</v>
      </c>
      <c r="E111" s="241">
        <v>23.519578044848</v>
      </c>
      <c r="F111" s="241">
        <v>55.627025544319999</v>
      </c>
      <c r="G111" s="241">
        <v>59.576379476904997</v>
      </c>
      <c r="H111" s="241">
        <v>53.578744251610999</v>
      </c>
      <c r="I111" s="343">
        <v>49.126457383458998</v>
      </c>
      <c r="J111" s="241">
        <v>44.674170515306997</v>
      </c>
      <c r="K111" s="343">
        <v>40.221883647155003</v>
      </c>
      <c r="L111" s="241">
        <v>47.032259298063998</v>
      </c>
      <c r="M111" s="239"/>
    </row>
    <row r="112" spans="2:13" x14ac:dyDescent="0.2">
      <c r="B112" t="s">
        <v>549</v>
      </c>
      <c r="C112" s="243" t="s">
        <v>33</v>
      </c>
      <c r="D112" s="343"/>
      <c r="E112" s="343"/>
      <c r="F112" s="343"/>
      <c r="G112" s="343"/>
      <c r="H112" s="343"/>
      <c r="I112" s="343"/>
      <c r="J112" s="343"/>
      <c r="K112" s="343"/>
      <c r="L112" s="343">
        <v>9.6279620479210006</v>
      </c>
      <c r="M112" s="239"/>
    </row>
    <row r="113" spans="2:13" x14ac:dyDescent="0.2">
      <c r="B113" t="s">
        <v>549</v>
      </c>
      <c r="C113" s="243" t="s">
        <v>3</v>
      </c>
      <c r="D113" s="241">
        <v>119.10513264464799</v>
      </c>
      <c r="E113" s="241">
        <v>303.24098277614303</v>
      </c>
      <c r="F113" s="241">
        <v>323.897476138733</v>
      </c>
      <c r="G113" s="241">
        <v>333.01122662464797</v>
      </c>
      <c r="H113" s="241">
        <v>344.68757542400903</v>
      </c>
      <c r="I113" s="343">
        <v>205.20306842084599</v>
      </c>
      <c r="J113" s="241">
        <v>140.079904772492</v>
      </c>
      <c r="K113" s="343">
        <v>72.628002457413999</v>
      </c>
      <c r="L113" s="241">
        <v>43.478302804734</v>
      </c>
      <c r="M113" s="239"/>
    </row>
    <row r="114" spans="2:13" x14ac:dyDescent="0.2">
      <c r="B114" t="s">
        <v>549</v>
      </c>
      <c r="C114" s="243" t="s">
        <v>4</v>
      </c>
      <c r="D114" s="241">
        <v>397.65796841114002</v>
      </c>
      <c r="E114" s="241">
        <v>520.62308062760303</v>
      </c>
      <c r="F114" s="241">
        <v>205.588282576599</v>
      </c>
      <c r="G114" s="241">
        <v>406.99217447278397</v>
      </c>
      <c r="H114" s="241">
        <v>363.09079418307698</v>
      </c>
      <c r="I114" s="343">
        <v>340.75661965527701</v>
      </c>
      <c r="J114" s="241">
        <v>261.62094516380699</v>
      </c>
      <c r="K114" s="343">
        <v>350.48118079571901</v>
      </c>
      <c r="L114" s="241">
        <v>300.04970202322397</v>
      </c>
      <c r="M114" s="239"/>
    </row>
    <row r="115" spans="2:13" x14ac:dyDescent="0.2">
      <c r="B115" t="s">
        <v>549</v>
      </c>
      <c r="C115" s="243" t="s">
        <v>34</v>
      </c>
      <c r="D115" s="343"/>
      <c r="E115" s="343"/>
      <c r="F115" s="343"/>
      <c r="G115" s="343"/>
      <c r="H115" s="343"/>
      <c r="I115" s="343">
        <v>59.757163756206999</v>
      </c>
      <c r="J115" s="343">
        <v>101.692184820674</v>
      </c>
      <c r="K115" s="343">
        <v>110.53705802887001</v>
      </c>
      <c r="L115" s="343">
        <v>110.53705802887001</v>
      </c>
      <c r="M115" s="239"/>
    </row>
    <row r="116" spans="2:13" x14ac:dyDescent="0.2">
      <c r="B116" t="s">
        <v>549</v>
      </c>
      <c r="C116" s="243" t="s">
        <v>5</v>
      </c>
      <c r="D116" s="241"/>
      <c r="E116" s="241">
        <v>0.657925714286</v>
      </c>
      <c r="F116" s="241">
        <v>0.239245714286</v>
      </c>
      <c r="G116" s="241">
        <v>0.41868</v>
      </c>
      <c r="H116" s="241">
        <v>0.41868</v>
      </c>
      <c r="I116" s="343">
        <v>0.41868</v>
      </c>
      <c r="J116" s="241">
        <v>0.41868</v>
      </c>
      <c r="K116" s="343">
        <v>0.41868</v>
      </c>
      <c r="L116" s="241">
        <v>0.41868</v>
      </c>
      <c r="M116" s="239"/>
    </row>
    <row r="117" spans="2:13" x14ac:dyDescent="0.2">
      <c r="B117" t="s">
        <v>549</v>
      </c>
      <c r="C117" s="243" t="s">
        <v>6</v>
      </c>
      <c r="D117" s="241">
        <v>1.89</v>
      </c>
      <c r="E117" s="241">
        <v>6.9518826322829996</v>
      </c>
      <c r="F117" s="241">
        <v>13.412270107405</v>
      </c>
      <c r="G117" s="241">
        <v>21.623871680068</v>
      </c>
      <c r="H117" s="241">
        <v>32.113490276752998</v>
      </c>
      <c r="I117" s="343">
        <v>45.56100777292</v>
      </c>
      <c r="J117" s="241">
        <v>62.719174959226002</v>
      </c>
      <c r="K117" s="343">
        <v>84.613175929948994</v>
      </c>
      <c r="L117" s="241">
        <v>112.551434242792</v>
      </c>
      <c r="M117" s="239"/>
    </row>
    <row r="118" spans="2:13" x14ac:dyDescent="0.2">
      <c r="B118" t="s">
        <v>549</v>
      </c>
      <c r="C118" s="243" t="s">
        <v>7</v>
      </c>
      <c r="D118" s="241">
        <v>186.88679999999999</v>
      </c>
      <c r="E118" s="241">
        <v>186.88679999999999</v>
      </c>
      <c r="F118" s="241">
        <v>186.88679999999999</v>
      </c>
      <c r="G118" s="241">
        <v>166.15960935186001</v>
      </c>
      <c r="H118" s="241">
        <v>193.95625609243399</v>
      </c>
      <c r="I118" s="343">
        <v>202.07209377255799</v>
      </c>
      <c r="J118" s="241">
        <v>203.577862398744</v>
      </c>
      <c r="K118" s="343">
        <v>201.89249655495101</v>
      </c>
      <c r="L118" s="241">
        <v>207.336328947044</v>
      </c>
      <c r="M118" s="239"/>
    </row>
    <row r="119" spans="2:13" x14ac:dyDescent="0.2">
      <c r="B119" t="s">
        <v>549</v>
      </c>
      <c r="C119" s="243" t="s">
        <v>8</v>
      </c>
      <c r="D119" s="241">
        <v>8.7706800000000005</v>
      </c>
      <c r="E119" s="241">
        <v>1.91703945644</v>
      </c>
      <c r="F119" s="241">
        <v>0.77327999999999997</v>
      </c>
      <c r="G119" s="241">
        <v>1.7869356033099999</v>
      </c>
      <c r="H119" s="241">
        <v>1.7869356033099999</v>
      </c>
      <c r="I119" s="343">
        <v>1.7869356033099999</v>
      </c>
      <c r="J119" s="241">
        <v>1.7869356033099999</v>
      </c>
      <c r="K119" s="343">
        <v>1.7869356033099999</v>
      </c>
      <c r="L119" s="241">
        <v>1.7869356033099999</v>
      </c>
      <c r="M119" s="239"/>
    </row>
    <row r="120" spans="2:13" x14ac:dyDescent="0.2">
      <c r="B120" t="s">
        <v>549</v>
      </c>
      <c r="C120" s="243" t="s">
        <v>119</v>
      </c>
      <c r="D120" s="241"/>
      <c r="E120" s="241"/>
      <c r="F120" s="241"/>
      <c r="G120" s="241"/>
      <c r="H120" s="241"/>
      <c r="I120" s="343"/>
      <c r="J120" s="241">
        <v>19.142796449973002</v>
      </c>
      <c r="K120" s="343">
        <v>57.645797678474999</v>
      </c>
      <c r="L120" s="241">
        <v>57.645797678474999</v>
      </c>
      <c r="M120" s="239"/>
    </row>
    <row r="121" spans="2:13" x14ac:dyDescent="0.2">
      <c r="B121" t="s">
        <v>549</v>
      </c>
      <c r="C121" s="243" t="s">
        <v>120</v>
      </c>
      <c r="D121" s="241">
        <v>2.3075999999999999</v>
      </c>
      <c r="E121" s="241">
        <v>2.0965386045869998</v>
      </c>
      <c r="F121" s="241">
        <v>1.885477209174</v>
      </c>
      <c r="G121" s="241">
        <v>1.713024682398</v>
      </c>
      <c r="H121" s="241">
        <v>1.540572155622</v>
      </c>
      <c r="I121" s="343">
        <v>1.4125536797560001</v>
      </c>
      <c r="J121" s="241">
        <v>1.28453520389</v>
      </c>
      <c r="K121" s="343">
        <v>1.156516728023</v>
      </c>
      <c r="L121" s="241">
        <v>1.0284982521570001</v>
      </c>
      <c r="M121" s="239"/>
    </row>
    <row r="122" spans="2:13" x14ac:dyDescent="0.2">
      <c r="B122" t="s">
        <v>549</v>
      </c>
      <c r="C122" s="243" t="s">
        <v>16</v>
      </c>
      <c r="D122" s="242"/>
      <c r="E122" s="242"/>
      <c r="F122" s="242"/>
      <c r="G122" s="242"/>
      <c r="H122" s="242"/>
      <c r="I122" s="331"/>
      <c r="J122" s="242"/>
      <c r="K122" s="331"/>
      <c r="L122" s="242"/>
      <c r="M122" s="239"/>
    </row>
    <row r="123" spans="2:13" x14ac:dyDescent="0.2">
      <c r="B123" t="s">
        <v>549</v>
      </c>
      <c r="C123" s="243" t="s">
        <v>122</v>
      </c>
      <c r="D123" s="241">
        <v>19.224</v>
      </c>
      <c r="E123" s="241">
        <v>17.465703819803</v>
      </c>
      <c r="F123" s="241">
        <v>15.707407639606</v>
      </c>
      <c r="G123" s="241">
        <v>14.270751644313</v>
      </c>
      <c r="H123" s="241">
        <v>12.83409564902</v>
      </c>
      <c r="I123" s="343">
        <v>11.767607878152999</v>
      </c>
      <c r="J123" s="241">
        <v>10.701120107286</v>
      </c>
      <c r="K123" s="343">
        <v>9.6346323364199993</v>
      </c>
      <c r="L123" s="241">
        <v>8.5681445655530002</v>
      </c>
      <c r="M123" s="239"/>
    </row>
    <row r="124" spans="2:13" x14ac:dyDescent="0.2">
      <c r="B124" t="s">
        <v>549</v>
      </c>
      <c r="C124" s="243" t="s">
        <v>121</v>
      </c>
      <c r="D124" s="241"/>
      <c r="E124" s="241">
        <v>23.204192715912001</v>
      </c>
      <c r="F124" s="241">
        <v>69.876112515196994</v>
      </c>
      <c r="G124" s="241">
        <v>162.536177966851</v>
      </c>
      <c r="H124" s="241">
        <v>177.178833197659</v>
      </c>
      <c r="I124" s="343">
        <v>178.192949992682</v>
      </c>
      <c r="J124" s="241">
        <v>336.98152789271302</v>
      </c>
      <c r="K124" s="343">
        <v>300.96491024146502</v>
      </c>
      <c r="L124" s="241">
        <v>226.68299985163199</v>
      </c>
      <c r="M124" s="239"/>
    </row>
    <row r="125" spans="2:13" x14ac:dyDescent="0.2">
      <c r="B125" t="s">
        <v>550</v>
      </c>
      <c r="C125" s="243" t="s">
        <v>32</v>
      </c>
      <c r="D125" s="343"/>
      <c r="E125" s="343"/>
      <c r="F125" s="343"/>
      <c r="G125" s="343">
        <v>39.283856936531002</v>
      </c>
      <c r="H125" s="343">
        <v>63.649982078826</v>
      </c>
      <c r="I125" s="343">
        <v>82.595071860716999</v>
      </c>
      <c r="J125" s="343">
        <v>97.471474864018006</v>
      </c>
      <c r="K125" s="343">
        <v>117.070215544085</v>
      </c>
      <c r="L125" s="343">
        <v>127.280137203473</v>
      </c>
      <c r="M125" s="239"/>
    </row>
    <row r="126" spans="2:13" x14ac:dyDescent="0.2">
      <c r="B126" t="s">
        <v>550</v>
      </c>
      <c r="C126" s="243" t="s">
        <v>2</v>
      </c>
      <c r="D126" s="241">
        <v>51.991146068212998</v>
      </c>
      <c r="E126" s="241">
        <v>46.938261332958</v>
      </c>
      <c r="F126" s="241">
        <v>42.212922665915002</v>
      </c>
      <c r="G126" s="241">
        <v>255.54180536094299</v>
      </c>
      <c r="H126" s="241">
        <v>251.680859632769</v>
      </c>
      <c r="I126" s="343">
        <v>238.29632824648201</v>
      </c>
      <c r="J126" s="241">
        <v>208.001046622974</v>
      </c>
      <c r="K126" s="343">
        <v>177.073704642899</v>
      </c>
      <c r="L126" s="241">
        <v>80.076063424311997</v>
      </c>
      <c r="M126" s="239"/>
    </row>
    <row r="127" spans="2:13" x14ac:dyDescent="0.2">
      <c r="B127" t="s">
        <v>550</v>
      </c>
      <c r="C127" s="243" t="s">
        <v>33</v>
      </c>
      <c r="D127" s="331"/>
      <c r="E127" s="331"/>
      <c r="F127" s="331"/>
      <c r="G127" s="331"/>
      <c r="H127" s="331"/>
      <c r="I127" s="331"/>
      <c r="J127" s="331"/>
      <c r="K127" s="331"/>
      <c r="L127" s="331"/>
      <c r="M127" s="239"/>
    </row>
    <row r="128" spans="2:13" x14ac:dyDescent="0.2">
      <c r="B128" t="s">
        <v>550</v>
      </c>
      <c r="C128" s="243" t="s">
        <v>3</v>
      </c>
      <c r="D128" s="241">
        <v>414.85024910792202</v>
      </c>
      <c r="E128" s="241">
        <v>336.13153361282599</v>
      </c>
      <c r="F128" s="241">
        <v>343.09739805683398</v>
      </c>
      <c r="G128" s="241">
        <v>9.7617255731019998</v>
      </c>
      <c r="H128" s="241">
        <v>9.0319201323369995</v>
      </c>
      <c r="I128" s="343">
        <v>7.0711258816629998</v>
      </c>
      <c r="J128" s="241">
        <v>4.2867832550799996</v>
      </c>
      <c r="K128" s="343">
        <v>4.2867832550799996</v>
      </c>
      <c r="L128" s="241">
        <v>3.1579605337899999</v>
      </c>
      <c r="M128" s="239"/>
    </row>
    <row r="129" spans="2:13" x14ac:dyDescent="0.2">
      <c r="B129" t="s">
        <v>550</v>
      </c>
      <c r="C129" s="243" t="s">
        <v>4</v>
      </c>
      <c r="D129" s="241">
        <v>665.94709579117603</v>
      </c>
      <c r="E129" s="241">
        <v>895.42395903907698</v>
      </c>
      <c r="F129" s="241">
        <v>964.59524477081595</v>
      </c>
      <c r="G129" s="241">
        <v>879.27466212041998</v>
      </c>
      <c r="H129" s="241">
        <v>616.25498767847898</v>
      </c>
      <c r="I129" s="343">
        <v>521.22698643122203</v>
      </c>
      <c r="J129" s="241">
        <v>462.54401243956897</v>
      </c>
      <c r="K129" s="343">
        <v>370.69174155459802</v>
      </c>
      <c r="L129" s="241">
        <v>437.79133414434398</v>
      </c>
      <c r="M129" s="239"/>
    </row>
    <row r="130" spans="2:13" x14ac:dyDescent="0.2">
      <c r="B130" t="s">
        <v>550</v>
      </c>
      <c r="C130" s="243" t="s">
        <v>34</v>
      </c>
      <c r="D130" s="343"/>
      <c r="E130" s="343"/>
      <c r="F130" s="343"/>
      <c r="G130" s="343">
        <v>37.238843673384999</v>
      </c>
      <c r="H130" s="343">
        <v>76.936160697597003</v>
      </c>
      <c r="I130" s="343">
        <v>109.912046747034</v>
      </c>
      <c r="J130" s="343">
        <v>137.656470439527</v>
      </c>
      <c r="K130" s="343">
        <v>173.124885399731</v>
      </c>
      <c r="L130" s="343">
        <v>186.95537792363501</v>
      </c>
      <c r="M130" s="239"/>
    </row>
    <row r="131" spans="2:13" x14ac:dyDescent="0.2">
      <c r="B131" t="s">
        <v>550</v>
      </c>
      <c r="C131" s="243" t="s">
        <v>5</v>
      </c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</row>
    <row r="132" spans="2:13" x14ac:dyDescent="0.2">
      <c r="B132" t="s">
        <v>550</v>
      </c>
      <c r="C132" s="243" t="s">
        <v>6</v>
      </c>
      <c r="D132" s="241">
        <v>15.130800000000001</v>
      </c>
      <c r="E132" s="241">
        <v>15.130800000000001</v>
      </c>
      <c r="F132" s="241">
        <v>17.064215999999998</v>
      </c>
      <c r="G132" s="241">
        <v>21.345179999999999</v>
      </c>
      <c r="H132" s="241">
        <v>25.626144</v>
      </c>
      <c r="I132" s="343">
        <v>29.907108000000001</v>
      </c>
      <c r="J132" s="241">
        <v>34.188071999999998</v>
      </c>
      <c r="K132" s="343">
        <v>38.469036000000003</v>
      </c>
      <c r="L132" s="241">
        <v>42.75</v>
      </c>
      <c r="M132" s="239"/>
    </row>
    <row r="133" spans="2:13" x14ac:dyDescent="0.2">
      <c r="B133" t="s">
        <v>550</v>
      </c>
      <c r="C133" s="243" t="s">
        <v>7</v>
      </c>
      <c r="D133" s="241">
        <v>223.70400000000001</v>
      </c>
      <c r="E133" s="241">
        <v>212.890646936964</v>
      </c>
      <c r="F133" s="241">
        <v>136.97649482095301</v>
      </c>
      <c r="G133" s="241">
        <v>28.401602841077001</v>
      </c>
      <c r="H133" s="241">
        <v>214.53820851936601</v>
      </c>
      <c r="I133" s="343">
        <v>248.18214090438499</v>
      </c>
      <c r="J133" s="241">
        <v>248.18214090438499</v>
      </c>
      <c r="K133" s="343">
        <v>248.18214090438499</v>
      </c>
      <c r="L133" s="241">
        <v>248.18214090438499</v>
      </c>
      <c r="M133" s="239"/>
    </row>
    <row r="134" spans="2:13" x14ac:dyDescent="0.2">
      <c r="B134" t="s">
        <v>550</v>
      </c>
      <c r="C134" s="243" t="s">
        <v>8</v>
      </c>
      <c r="D134" s="241">
        <v>20.557288472547999</v>
      </c>
      <c r="E134" s="241">
        <v>18.045974191858001</v>
      </c>
      <c r="F134" s="241">
        <v>14.098027189635999</v>
      </c>
      <c r="G134" s="241">
        <v>9.4179242911719996</v>
      </c>
      <c r="H134" s="241">
        <v>7.0541425867859999</v>
      </c>
      <c r="I134" s="343">
        <v>0.62996054088999998</v>
      </c>
      <c r="J134" s="241"/>
      <c r="K134" s="343">
        <v>3.6601437557160001</v>
      </c>
      <c r="L134" s="241">
        <v>2.5288108120250001</v>
      </c>
      <c r="M134" s="239"/>
    </row>
    <row r="135" spans="2:13" x14ac:dyDescent="0.2">
      <c r="B135" t="s">
        <v>550</v>
      </c>
      <c r="C135" s="243" t="s">
        <v>119</v>
      </c>
      <c r="D135" s="241"/>
      <c r="E135" s="241"/>
      <c r="F135" s="241">
        <v>13.871386967952001</v>
      </c>
      <c r="G135" s="241">
        <v>13.871386967952001</v>
      </c>
      <c r="H135" s="241">
        <v>13.871386967952001</v>
      </c>
      <c r="I135" s="343">
        <v>41.771700846534998</v>
      </c>
      <c r="J135" s="241">
        <v>97.889197699730005</v>
      </c>
      <c r="K135" s="343">
        <v>175.62448256589499</v>
      </c>
      <c r="L135" s="241">
        <v>263.45334630245998</v>
      </c>
      <c r="M135" s="239"/>
    </row>
    <row r="136" spans="2:13" x14ac:dyDescent="0.2">
      <c r="B136" t="s">
        <v>550</v>
      </c>
      <c r="C136" s="243" t="s">
        <v>120</v>
      </c>
      <c r="D136" s="241">
        <v>0.1188</v>
      </c>
      <c r="E136" s="241">
        <v>0.10793412472900001</v>
      </c>
      <c r="F136" s="241">
        <v>9.7068249457999994E-2</v>
      </c>
      <c r="G136" s="241">
        <v>8.8190038250999997E-2</v>
      </c>
      <c r="H136" s="241">
        <v>7.9311827045000005E-2</v>
      </c>
      <c r="I136" s="343">
        <v>7.2721172281000002E-2</v>
      </c>
      <c r="J136" s="241">
        <v>6.6130517516999998E-2</v>
      </c>
      <c r="K136" s="343">
        <v>5.9539862753000002E-2</v>
      </c>
      <c r="L136" s="241">
        <v>5.2949207988999998E-2</v>
      </c>
      <c r="M136" s="239"/>
    </row>
    <row r="137" spans="2:13" x14ac:dyDescent="0.2">
      <c r="B137" t="s">
        <v>550</v>
      </c>
      <c r="C137" s="243" t="s">
        <v>16</v>
      </c>
      <c r="D137" s="242"/>
      <c r="E137" s="242"/>
      <c r="F137" s="242"/>
      <c r="G137" s="242"/>
      <c r="H137" s="242"/>
      <c r="I137" s="331"/>
      <c r="J137" s="242"/>
      <c r="K137" s="331"/>
      <c r="L137" s="242"/>
      <c r="M137" s="239"/>
    </row>
    <row r="138" spans="2:13" x14ac:dyDescent="0.2">
      <c r="B138" t="s">
        <v>550</v>
      </c>
      <c r="C138" s="243" t="s">
        <v>122</v>
      </c>
      <c r="D138" s="241">
        <v>46.7928</v>
      </c>
      <c r="E138" s="241">
        <v>42.512962219064001</v>
      </c>
      <c r="F138" s="241">
        <v>38.233124438128002</v>
      </c>
      <c r="G138" s="241">
        <v>34.736185369434999</v>
      </c>
      <c r="H138" s="241">
        <v>31.239246300742</v>
      </c>
      <c r="I138" s="343">
        <v>28.643327191055</v>
      </c>
      <c r="J138" s="241">
        <v>26.047408081368999</v>
      </c>
      <c r="K138" s="343">
        <v>23.451488971682998</v>
      </c>
      <c r="L138" s="241">
        <v>20.855569861995999</v>
      </c>
      <c r="M138" s="239"/>
    </row>
    <row r="139" spans="2:13" x14ac:dyDescent="0.2">
      <c r="B139" t="s">
        <v>550</v>
      </c>
      <c r="C139" s="243" t="s">
        <v>121</v>
      </c>
      <c r="D139" s="241"/>
      <c r="E139" s="241">
        <v>16.814384318536</v>
      </c>
      <c r="F139" s="241">
        <v>50.634117071009001</v>
      </c>
      <c r="G139" s="241">
        <v>118.657679622027</v>
      </c>
      <c r="H139" s="241">
        <v>241.09937960807099</v>
      </c>
      <c r="I139" s="343">
        <v>321.65095580894501</v>
      </c>
      <c r="J139" s="241">
        <v>333.735019918631</v>
      </c>
      <c r="K139" s="343">
        <v>345.819084028318</v>
      </c>
      <c r="L139" s="241">
        <v>291.36413672869202</v>
      </c>
      <c r="M139" s="239"/>
    </row>
    <row r="140" spans="2:13" x14ac:dyDescent="0.2">
      <c r="B140" t="s">
        <v>551</v>
      </c>
      <c r="C140" s="243" t="s">
        <v>32</v>
      </c>
      <c r="D140" s="331"/>
      <c r="E140" s="331"/>
      <c r="F140" s="331"/>
      <c r="G140" s="331"/>
      <c r="H140" s="331"/>
      <c r="I140" s="331"/>
      <c r="J140" s="331"/>
      <c r="K140" s="331"/>
      <c r="L140" s="331"/>
      <c r="M140" s="239"/>
    </row>
    <row r="141" spans="2:13" x14ac:dyDescent="0.2">
      <c r="B141" t="s">
        <v>551</v>
      </c>
      <c r="C141" s="243" t="s">
        <v>2</v>
      </c>
      <c r="D141" s="331"/>
      <c r="E141" s="331"/>
      <c r="F141" s="331"/>
      <c r="G141" s="331"/>
      <c r="H141" s="331"/>
      <c r="I141" s="331"/>
      <c r="J141" s="331"/>
      <c r="K141" s="331"/>
      <c r="L141" s="331"/>
      <c r="M141" s="239"/>
    </row>
    <row r="142" spans="2:13" x14ac:dyDescent="0.2">
      <c r="B142" t="s">
        <v>551</v>
      </c>
      <c r="C142" s="243" t="s">
        <v>33</v>
      </c>
      <c r="D142" s="331"/>
      <c r="E142" s="331"/>
      <c r="F142" s="331"/>
      <c r="G142" s="331"/>
      <c r="H142" s="331"/>
      <c r="I142" s="331"/>
      <c r="J142" s="331"/>
      <c r="K142" s="331"/>
      <c r="L142" s="331"/>
      <c r="M142" s="239"/>
    </row>
    <row r="143" spans="2:13" x14ac:dyDescent="0.2">
      <c r="B143" t="s">
        <v>551</v>
      </c>
      <c r="C143" s="243" t="s">
        <v>3</v>
      </c>
      <c r="D143" s="331"/>
      <c r="E143" s="331"/>
      <c r="F143" s="331"/>
      <c r="G143" s="331"/>
      <c r="H143" s="331"/>
      <c r="I143" s="331"/>
      <c r="J143" s="331"/>
      <c r="K143" s="331"/>
      <c r="L143" s="331"/>
      <c r="M143" s="239"/>
    </row>
    <row r="144" spans="2:13" x14ac:dyDescent="0.2">
      <c r="B144" t="s">
        <v>551</v>
      </c>
      <c r="C144" s="243" t="s">
        <v>4</v>
      </c>
      <c r="D144" s="331"/>
      <c r="E144" s="331"/>
      <c r="F144" s="331"/>
      <c r="G144" s="331"/>
      <c r="H144" s="331"/>
      <c r="I144" s="331"/>
      <c r="J144" s="331"/>
      <c r="K144" s="331"/>
      <c r="L144" s="331"/>
      <c r="M144" s="239"/>
    </row>
    <row r="145" spans="2:13" x14ac:dyDescent="0.2">
      <c r="B145" t="s">
        <v>551</v>
      </c>
      <c r="C145" s="243" t="s">
        <v>34</v>
      </c>
      <c r="D145" s="331"/>
      <c r="E145" s="331"/>
      <c r="F145" s="331"/>
      <c r="G145" s="331"/>
      <c r="H145" s="331"/>
      <c r="I145" s="331"/>
      <c r="J145" s="331"/>
      <c r="K145" s="331"/>
      <c r="L145" s="331"/>
      <c r="M145" s="239"/>
    </row>
    <row r="146" spans="2:13" x14ac:dyDescent="0.2">
      <c r="B146" t="s">
        <v>551</v>
      </c>
      <c r="C146" s="243" t="s">
        <v>5</v>
      </c>
      <c r="D146" s="331"/>
      <c r="E146" s="331"/>
      <c r="F146" s="331"/>
      <c r="G146" s="331"/>
      <c r="H146" s="331"/>
      <c r="I146" s="331"/>
      <c r="J146" s="331"/>
      <c r="K146" s="331"/>
      <c r="L146" s="331"/>
      <c r="M146" s="239"/>
    </row>
    <row r="147" spans="2:13" x14ac:dyDescent="0.2">
      <c r="B147" t="s">
        <v>551</v>
      </c>
      <c r="C147" s="243" t="s">
        <v>6</v>
      </c>
      <c r="D147" s="331"/>
      <c r="E147" s="331"/>
      <c r="F147" s="331"/>
      <c r="G147" s="331"/>
      <c r="H147" s="331"/>
      <c r="I147" s="331"/>
      <c r="J147" s="331"/>
      <c r="K147" s="331"/>
      <c r="L147" s="331"/>
      <c r="M147" s="239"/>
    </row>
    <row r="148" spans="2:13" x14ac:dyDescent="0.2">
      <c r="B148" t="s">
        <v>551</v>
      </c>
      <c r="C148" s="243" t="s">
        <v>7</v>
      </c>
      <c r="D148" s="331"/>
      <c r="E148" s="331"/>
      <c r="F148" s="331"/>
      <c r="G148" s="331"/>
      <c r="H148" s="331"/>
      <c r="I148" s="331"/>
      <c r="J148" s="331"/>
      <c r="K148" s="331"/>
      <c r="L148" s="331"/>
      <c r="M148" s="239"/>
    </row>
    <row r="149" spans="2:13" x14ac:dyDescent="0.2">
      <c r="B149" t="s">
        <v>551</v>
      </c>
      <c r="C149" s="243" t="s">
        <v>8</v>
      </c>
      <c r="D149" s="331"/>
      <c r="E149" s="331"/>
      <c r="F149" s="331"/>
      <c r="G149" s="331"/>
      <c r="H149" s="331"/>
      <c r="I149" s="331"/>
      <c r="J149" s="331"/>
      <c r="K149" s="331"/>
      <c r="L149" s="331"/>
      <c r="M149" s="239"/>
    </row>
    <row r="150" spans="2:13" x14ac:dyDescent="0.2">
      <c r="B150" t="s">
        <v>551</v>
      </c>
      <c r="C150" s="243" t="s">
        <v>119</v>
      </c>
      <c r="D150" s="331"/>
      <c r="E150" s="331"/>
      <c r="F150" s="331"/>
      <c r="G150" s="331"/>
      <c r="H150" s="331"/>
      <c r="I150" s="331"/>
      <c r="J150" s="331"/>
      <c r="K150" s="331"/>
      <c r="L150" s="331"/>
      <c r="M150" s="239"/>
    </row>
    <row r="151" spans="2:13" x14ac:dyDescent="0.2">
      <c r="B151" t="s">
        <v>551</v>
      </c>
      <c r="C151" s="243" t="s">
        <v>120</v>
      </c>
      <c r="D151" s="331"/>
      <c r="E151" s="331"/>
      <c r="F151" s="331"/>
      <c r="G151" s="331"/>
      <c r="H151" s="331"/>
      <c r="I151" s="331"/>
      <c r="J151" s="331"/>
      <c r="K151" s="331"/>
      <c r="L151" s="331"/>
      <c r="M151" s="239"/>
    </row>
    <row r="152" spans="2:13" x14ac:dyDescent="0.2">
      <c r="B152" t="s">
        <v>551</v>
      </c>
      <c r="C152" s="243" t="s">
        <v>16</v>
      </c>
      <c r="D152" s="331"/>
      <c r="E152" s="331"/>
      <c r="F152" s="331"/>
      <c r="G152" s="331"/>
      <c r="H152" s="331"/>
      <c r="I152" s="331"/>
      <c r="J152" s="331"/>
      <c r="K152" s="331"/>
      <c r="L152" s="331"/>
      <c r="M152" s="239"/>
    </row>
    <row r="153" spans="2:13" x14ac:dyDescent="0.2">
      <c r="B153" t="s">
        <v>551</v>
      </c>
      <c r="C153" s="243" t="s">
        <v>122</v>
      </c>
      <c r="D153" s="331"/>
      <c r="E153" s="331"/>
      <c r="F153" s="331"/>
      <c r="G153" s="331"/>
      <c r="H153" s="331"/>
      <c r="I153" s="331"/>
      <c r="J153" s="331"/>
      <c r="K153" s="331"/>
      <c r="L153" s="331"/>
      <c r="M153" s="239"/>
    </row>
    <row r="154" spans="2:13" x14ac:dyDescent="0.2">
      <c r="B154" t="s">
        <v>551</v>
      </c>
      <c r="C154" s="243" t="s">
        <v>121</v>
      </c>
      <c r="D154" s="331"/>
      <c r="E154" s="331"/>
      <c r="F154" s="331"/>
      <c r="G154" s="331"/>
      <c r="H154" s="331"/>
      <c r="I154" s="331"/>
      <c r="J154" s="331"/>
      <c r="K154" s="331"/>
      <c r="L154" s="331"/>
      <c r="M154" s="239"/>
    </row>
    <row r="155" spans="2:13" x14ac:dyDescent="0.2">
      <c r="B155" t="s">
        <v>552</v>
      </c>
      <c r="C155" s="243" t="s">
        <v>32</v>
      </c>
      <c r="D155" s="331"/>
      <c r="E155" s="331"/>
      <c r="F155" s="331"/>
      <c r="G155" s="331"/>
      <c r="H155" s="331"/>
      <c r="I155" s="331"/>
      <c r="J155" s="331"/>
      <c r="K155" s="331"/>
      <c r="L155" s="331"/>
      <c r="M155" s="239"/>
    </row>
    <row r="156" spans="2:13" x14ac:dyDescent="0.2">
      <c r="B156" t="s">
        <v>552</v>
      </c>
      <c r="C156" s="243" t="s">
        <v>2</v>
      </c>
      <c r="D156" s="331"/>
      <c r="E156" s="331"/>
      <c r="F156" s="331"/>
      <c r="G156" s="331"/>
      <c r="H156" s="331"/>
      <c r="I156" s="331"/>
      <c r="J156" s="331"/>
      <c r="K156" s="331"/>
      <c r="L156" s="331"/>
      <c r="M156" s="239"/>
    </row>
    <row r="157" spans="2:13" x14ac:dyDescent="0.2">
      <c r="B157" t="s">
        <v>552</v>
      </c>
      <c r="C157" s="243" t="s">
        <v>33</v>
      </c>
      <c r="D157" s="331"/>
      <c r="E157" s="331"/>
      <c r="F157" s="331"/>
      <c r="G157" s="331"/>
      <c r="H157" s="331"/>
      <c r="I157" s="331"/>
      <c r="J157" s="331"/>
      <c r="K157" s="331"/>
      <c r="L157" s="331"/>
      <c r="M157" s="239"/>
    </row>
    <row r="158" spans="2:13" x14ac:dyDescent="0.2">
      <c r="B158" t="s">
        <v>552</v>
      </c>
      <c r="C158" s="243" t="s">
        <v>3</v>
      </c>
      <c r="D158" s="331"/>
      <c r="E158" s="331"/>
      <c r="F158" s="331"/>
      <c r="G158" s="331"/>
      <c r="H158" s="331"/>
      <c r="I158" s="331"/>
      <c r="J158" s="331"/>
      <c r="K158" s="331"/>
      <c r="L158" s="331"/>
      <c r="M158" s="239"/>
    </row>
    <row r="159" spans="2:13" x14ac:dyDescent="0.2">
      <c r="B159" t="s">
        <v>552</v>
      </c>
      <c r="C159" s="243" t="s">
        <v>4</v>
      </c>
      <c r="D159" s="331"/>
      <c r="E159" s="331"/>
      <c r="F159" s="331"/>
      <c r="G159" s="331"/>
      <c r="H159" s="331"/>
      <c r="I159" s="331"/>
      <c r="J159" s="331"/>
      <c r="K159" s="331"/>
      <c r="L159" s="331"/>
      <c r="M159" s="239"/>
    </row>
    <row r="160" spans="2:13" x14ac:dyDescent="0.2">
      <c r="B160" t="s">
        <v>552</v>
      </c>
      <c r="C160" s="243" t="s">
        <v>34</v>
      </c>
      <c r="D160" s="331"/>
      <c r="E160" s="331"/>
      <c r="F160" s="331"/>
      <c r="G160" s="331"/>
      <c r="H160" s="331"/>
      <c r="I160" s="331"/>
      <c r="J160" s="331"/>
      <c r="K160" s="331"/>
      <c r="L160" s="331"/>
      <c r="M160" s="239"/>
    </row>
    <row r="161" spans="2:13" x14ac:dyDescent="0.2">
      <c r="B161" t="s">
        <v>552</v>
      </c>
      <c r="C161" s="243" t="s">
        <v>5</v>
      </c>
      <c r="D161" s="331"/>
      <c r="E161" s="331"/>
      <c r="F161" s="331"/>
      <c r="G161" s="331"/>
      <c r="H161" s="331"/>
      <c r="I161" s="331"/>
      <c r="J161" s="331"/>
      <c r="K161" s="331"/>
      <c r="L161" s="331"/>
      <c r="M161" s="239"/>
    </row>
    <row r="162" spans="2:13" x14ac:dyDescent="0.2">
      <c r="B162" t="s">
        <v>552</v>
      </c>
      <c r="C162" s="243" t="s">
        <v>6</v>
      </c>
      <c r="D162" s="331"/>
      <c r="E162" s="331"/>
      <c r="F162" s="331"/>
      <c r="G162" s="331"/>
      <c r="H162" s="331"/>
      <c r="I162" s="331"/>
      <c r="J162" s="331"/>
      <c r="K162" s="331"/>
      <c r="L162" s="331"/>
      <c r="M162" s="239"/>
    </row>
    <row r="163" spans="2:13" x14ac:dyDescent="0.2">
      <c r="B163" t="s">
        <v>552</v>
      </c>
      <c r="C163" s="243" t="s">
        <v>7</v>
      </c>
      <c r="D163" s="331"/>
      <c r="E163" s="331"/>
      <c r="F163" s="331"/>
      <c r="G163" s="331"/>
      <c r="H163" s="331"/>
      <c r="I163" s="331"/>
      <c r="J163" s="331"/>
      <c r="K163" s="331"/>
      <c r="L163" s="331"/>
      <c r="M163" s="239"/>
    </row>
    <row r="164" spans="2:13" x14ac:dyDescent="0.2">
      <c r="B164" t="s">
        <v>552</v>
      </c>
      <c r="C164" s="243" t="s">
        <v>8</v>
      </c>
      <c r="D164" s="331"/>
      <c r="E164" s="331"/>
      <c r="F164" s="331"/>
      <c r="G164" s="331"/>
      <c r="H164" s="331"/>
      <c r="I164" s="331"/>
      <c r="J164" s="331"/>
      <c r="K164" s="331"/>
      <c r="L164" s="331"/>
      <c r="M164" s="239"/>
    </row>
    <row r="165" spans="2:13" x14ac:dyDescent="0.2">
      <c r="B165" t="s">
        <v>552</v>
      </c>
      <c r="C165" s="243" t="s">
        <v>119</v>
      </c>
      <c r="D165" s="331"/>
      <c r="E165" s="331"/>
      <c r="F165" s="331"/>
      <c r="G165" s="331"/>
      <c r="H165" s="331"/>
      <c r="I165" s="331"/>
      <c r="J165" s="331"/>
      <c r="K165" s="331"/>
      <c r="L165" s="331"/>
      <c r="M165" s="239"/>
    </row>
    <row r="166" spans="2:13" x14ac:dyDescent="0.2">
      <c r="B166" t="s">
        <v>552</v>
      </c>
      <c r="C166" s="243" t="s">
        <v>120</v>
      </c>
      <c r="D166" s="331"/>
      <c r="E166" s="331"/>
      <c r="F166" s="331"/>
      <c r="G166" s="331"/>
      <c r="H166" s="331"/>
      <c r="I166" s="331"/>
      <c r="J166" s="331"/>
      <c r="K166" s="331"/>
      <c r="L166" s="331"/>
      <c r="M166" s="239"/>
    </row>
    <row r="167" spans="2:13" x14ac:dyDescent="0.2">
      <c r="B167" t="s">
        <v>552</v>
      </c>
      <c r="C167" s="243" t="s">
        <v>16</v>
      </c>
      <c r="D167" s="331"/>
      <c r="E167" s="331"/>
      <c r="F167" s="331"/>
      <c r="G167" s="331"/>
      <c r="H167" s="331"/>
      <c r="I167" s="331"/>
      <c r="J167" s="331"/>
      <c r="K167" s="331"/>
      <c r="L167" s="331"/>
      <c r="M167" s="239"/>
    </row>
    <row r="168" spans="2:13" x14ac:dyDescent="0.2">
      <c r="B168" t="s">
        <v>552</v>
      </c>
      <c r="C168" s="243" t="s">
        <v>122</v>
      </c>
      <c r="D168" s="331"/>
      <c r="E168" s="331"/>
      <c r="F168" s="331"/>
      <c r="G168" s="331"/>
      <c r="H168" s="331"/>
      <c r="I168" s="331"/>
      <c r="J168" s="331"/>
      <c r="K168" s="331"/>
      <c r="L168" s="331"/>
      <c r="M168" s="239"/>
    </row>
    <row r="169" spans="2:13" x14ac:dyDescent="0.2">
      <c r="B169" t="s">
        <v>552</v>
      </c>
      <c r="C169" s="243" t="s">
        <v>121</v>
      </c>
      <c r="D169" s="331"/>
      <c r="E169" s="331"/>
      <c r="F169" s="331"/>
      <c r="G169" s="331"/>
      <c r="H169" s="331"/>
      <c r="I169" s="331"/>
      <c r="J169" s="331"/>
      <c r="K169" s="331"/>
      <c r="L169" s="331"/>
      <c r="M169" s="239"/>
    </row>
    <row r="170" spans="2:13" x14ac:dyDescent="0.2">
      <c r="C170" s="243"/>
      <c r="D170" s="242"/>
      <c r="E170" s="242"/>
      <c r="F170" s="242"/>
      <c r="G170" s="242"/>
      <c r="H170" s="242"/>
      <c r="I170" s="242"/>
      <c r="J170" s="242"/>
      <c r="K170" s="239"/>
      <c r="L170" s="239"/>
      <c r="M170" s="239"/>
    </row>
    <row r="171" spans="2:13" x14ac:dyDescent="0.2">
      <c r="C171" s="243"/>
      <c r="D171" s="241"/>
      <c r="E171" s="241"/>
      <c r="F171" s="241"/>
      <c r="G171" s="241"/>
      <c r="H171" s="241"/>
      <c r="I171" s="241"/>
      <c r="J171" s="241"/>
    </row>
    <row r="172" spans="2:13" x14ac:dyDescent="0.2">
      <c r="C172" s="243"/>
      <c r="D172" s="241"/>
      <c r="E172" s="241"/>
      <c r="F172" s="241"/>
      <c r="G172" s="241"/>
      <c r="H172" s="241"/>
      <c r="I172" s="241"/>
      <c r="J172" s="241"/>
    </row>
    <row r="173" spans="2:13" x14ac:dyDescent="0.2">
      <c r="C173" s="243"/>
      <c r="D173" s="241"/>
      <c r="E173" s="241"/>
      <c r="F173" s="241"/>
      <c r="G173" s="241"/>
      <c r="H173" s="241"/>
      <c r="I173" s="241"/>
      <c r="J173" s="241"/>
    </row>
    <row r="174" spans="2:13" x14ac:dyDescent="0.2">
      <c r="C174" s="243"/>
      <c r="D174" s="241"/>
      <c r="E174" s="241"/>
      <c r="F174" s="241"/>
      <c r="G174" s="241"/>
      <c r="H174" s="241"/>
      <c r="I174" s="241"/>
      <c r="J174" s="241"/>
    </row>
    <row r="175" spans="2:13" x14ac:dyDescent="0.2">
      <c r="C175" s="243"/>
      <c r="D175" s="241"/>
      <c r="E175" s="241"/>
      <c r="F175" s="241"/>
      <c r="G175" s="241"/>
      <c r="H175" s="241"/>
      <c r="I175" s="241"/>
      <c r="J175" s="241"/>
    </row>
    <row r="176" spans="2:13" x14ac:dyDescent="0.2">
      <c r="C176" s="243"/>
      <c r="D176" s="241"/>
      <c r="E176" s="241"/>
      <c r="F176" s="241"/>
      <c r="G176" s="241"/>
      <c r="H176" s="241"/>
      <c r="I176" s="241"/>
      <c r="J176" s="241"/>
    </row>
    <row r="177" spans="3:10" x14ac:dyDescent="0.2">
      <c r="C177" s="243"/>
      <c r="D177" s="241"/>
      <c r="E177" s="241"/>
      <c r="F177" s="241"/>
      <c r="G177" s="241"/>
      <c r="H177" s="241"/>
      <c r="I177" s="241"/>
      <c r="J177" s="241"/>
    </row>
    <row r="178" spans="3:10" x14ac:dyDescent="0.2">
      <c r="C178" s="243"/>
      <c r="D178" s="241"/>
      <c r="E178" s="241"/>
      <c r="F178" s="241"/>
      <c r="G178" s="241"/>
      <c r="H178" s="241"/>
      <c r="I178" s="241"/>
      <c r="J178" s="241"/>
    </row>
    <row r="179" spans="3:10" x14ac:dyDescent="0.2">
      <c r="C179" s="243"/>
      <c r="D179" s="241"/>
      <c r="E179" s="241"/>
      <c r="F179" s="241"/>
      <c r="G179" s="241"/>
      <c r="H179" s="241"/>
      <c r="I179" s="241"/>
      <c r="J179" s="241"/>
    </row>
    <row r="180" spans="3:10" x14ac:dyDescent="0.2">
      <c r="C180" s="243"/>
      <c r="D180" s="241"/>
      <c r="E180" s="241"/>
      <c r="F180" s="241"/>
      <c r="G180" s="241"/>
      <c r="H180" s="241"/>
      <c r="I180" s="241"/>
      <c r="J180" s="241"/>
    </row>
    <row r="181" spans="3:10" x14ac:dyDescent="0.2">
      <c r="C181" s="243"/>
      <c r="D181" s="241"/>
      <c r="E181" s="241"/>
      <c r="F181" s="241"/>
      <c r="G181" s="241"/>
      <c r="H181" s="241"/>
      <c r="I181" s="241"/>
      <c r="J181" s="241"/>
    </row>
    <row r="182" spans="3:10" x14ac:dyDescent="0.2">
      <c r="C182" s="243"/>
      <c r="D182" s="241"/>
      <c r="E182" s="241"/>
      <c r="F182" s="241"/>
      <c r="G182" s="241"/>
      <c r="H182" s="241"/>
      <c r="I182" s="241"/>
      <c r="J182" s="241"/>
    </row>
    <row r="183" spans="3:10" x14ac:dyDescent="0.2">
      <c r="C183" s="243"/>
      <c r="D183" s="241"/>
      <c r="E183" s="241"/>
      <c r="F183" s="241"/>
      <c r="G183" s="241"/>
      <c r="H183" s="241"/>
      <c r="I183" s="241"/>
      <c r="J183" s="241"/>
    </row>
    <row r="184" spans="3:10" x14ac:dyDescent="0.2">
      <c r="C184" s="243"/>
      <c r="D184" s="241"/>
      <c r="E184" s="241"/>
      <c r="F184" s="241"/>
      <c r="G184" s="241"/>
      <c r="H184" s="241"/>
      <c r="I184" s="241"/>
      <c r="J184" s="241"/>
    </row>
    <row r="185" spans="3:10" x14ac:dyDescent="0.2">
      <c r="C185" s="243"/>
      <c r="D185" s="241"/>
      <c r="E185" s="241"/>
      <c r="F185" s="241"/>
      <c r="G185" s="241"/>
      <c r="H185" s="241"/>
      <c r="I185" s="241"/>
      <c r="J185" s="241"/>
    </row>
    <row r="186" spans="3:10" x14ac:dyDescent="0.2">
      <c r="C186" s="243"/>
      <c r="D186" s="241"/>
      <c r="E186" s="241"/>
      <c r="F186" s="241"/>
      <c r="G186" s="241"/>
      <c r="H186" s="241"/>
      <c r="I186" s="241"/>
      <c r="J186" s="241"/>
    </row>
    <row r="187" spans="3:10" x14ac:dyDescent="0.2">
      <c r="C187" s="243"/>
      <c r="D187" s="241"/>
      <c r="E187" s="241"/>
      <c r="F187" s="241"/>
      <c r="G187" s="241"/>
      <c r="H187" s="241"/>
      <c r="I187" s="241"/>
      <c r="J187" s="241"/>
    </row>
    <row r="188" spans="3:10" x14ac:dyDescent="0.2">
      <c r="C188" s="243"/>
      <c r="D188" s="241"/>
      <c r="E188" s="241"/>
      <c r="F188" s="241"/>
      <c r="G188" s="241"/>
      <c r="H188" s="241"/>
      <c r="I188" s="241"/>
      <c r="J188" s="241"/>
    </row>
    <row r="189" spans="3:10" x14ac:dyDescent="0.2">
      <c r="C189" s="243"/>
      <c r="D189" s="241"/>
      <c r="E189" s="241"/>
      <c r="F189" s="241"/>
      <c r="G189" s="241"/>
      <c r="H189" s="241"/>
      <c r="I189" s="241"/>
      <c r="J189" s="241"/>
    </row>
    <row r="190" spans="3:10" x14ac:dyDescent="0.2">
      <c r="C190" s="243"/>
      <c r="D190" s="241"/>
      <c r="E190" s="241"/>
      <c r="F190" s="241"/>
      <c r="G190" s="241"/>
      <c r="H190" s="241"/>
      <c r="I190" s="241"/>
      <c r="J190" s="241"/>
    </row>
    <row r="191" spans="3:10" x14ac:dyDescent="0.2">
      <c r="C191" s="243"/>
      <c r="D191" s="241"/>
      <c r="E191" s="241"/>
      <c r="F191" s="241"/>
      <c r="G191" s="241"/>
      <c r="H191" s="241"/>
      <c r="I191" s="241"/>
      <c r="J191" s="241"/>
    </row>
    <row r="192" spans="3:10" x14ac:dyDescent="0.2">
      <c r="C192" s="243"/>
      <c r="D192" s="241"/>
      <c r="E192" s="241"/>
      <c r="F192" s="241"/>
      <c r="G192" s="241"/>
      <c r="H192" s="241"/>
      <c r="I192" s="241"/>
      <c r="J192" s="241"/>
    </row>
    <row r="193" spans="3:10" x14ac:dyDescent="0.2">
      <c r="C193" s="243"/>
      <c r="D193" s="241"/>
      <c r="E193" s="241"/>
      <c r="F193" s="241"/>
      <c r="G193" s="241"/>
      <c r="H193" s="241"/>
      <c r="I193" s="241"/>
      <c r="J193" s="241"/>
    </row>
    <row r="194" spans="3:10" x14ac:dyDescent="0.2">
      <c r="C194" s="243"/>
      <c r="D194" s="241"/>
      <c r="E194" s="241"/>
      <c r="F194" s="241"/>
      <c r="G194" s="241"/>
      <c r="H194" s="241"/>
      <c r="I194" s="241"/>
      <c r="J194" s="241"/>
    </row>
    <row r="195" spans="3:10" x14ac:dyDescent="0.2">
      <c r="C195" s="243"/>
      <c r="D195" s="241"/>
      <c r="E195" s="241"/>
      <c r="F195" s="241"/>
      <c r="G195" s="241"/>
      <c r="H195" s="241"/>
      <c r="I195" s="241"/>
      <c r="J195" s="241"/>
    </row>
    <row r="196" spans="3:10" x14ac:dyDescent="0.2">
      <c r="C196" s="243"/>
      <c r="D196" s="241"/>
      <c r="E196" s="241"/>
      <c r="F196" s="241"/>
      <c r="G196" s="241"/>
      <c r="H196" s="241"/>
      <c r="I196" s="241"/>
      <c r="J196" s="241"/>
    </row>
    <row r="197" spans="3:10" x14ac:dyDescent="0.2">
      <c r="C197" s="243"/>
      <c r="D197" s="241"/>
      <c r="E197" s="241"/>
      <c r="F197" s="241"/>
      <c r="G197" s="241"/>
      <c r="H197" s="241"/>
      <c r="I197" s="241"/>
      <c r="J197" s="241"/>
    </row>
    <row r="198" spans="3:10" x14ac:dyDescent="0.2">
      <c r="C198" s="243"/>
      <c r="D198" s="241"/>
      <c r="E198" s="241"/>
      <c r="F198" s="241"/>
      <c r="G198" s="241"/>
      <c r="H198" s="241"/>
      <c r="I198" s="241"/>
      <c r="J198" s="241"/>
    </row>
    <row r="199" spans="3:10" x14ac:dyDescent="0.2">
      <c r="C199" s="243"/>
      <c r="D199" s="241"/>
      <c r="E199" s="241"/>
      <c r="F199" s="241"/>
      <c r="G199" s="241"/>
      <c r="H199" s="241"/>
      <c r="I199" s="241"/>
      <c r="J199" s="241"/>
    </row>
    <row r="200" spans="3:10" x14ac:dyDescent="0.2">
      <c r="C200" s="243"/>
      <c r="D200" s="241"/>
      <c r="E200" s="241"/>
      <c r="F200" s="241"/>
      <c r="G200" s="241"/>
      <c r="H200" s="241"/>
      <c r="I200" s="241"/>
      <c r="J200" s="241"/>
    </row>
    <row r="201" spans="3:10" x14ac:dyDescent="0.2">
      <c r="C201" s="243"/>
      <c r="D201" s="241"/>
      <c r="E201" s="241"/>
      <c r="F201" s="241"/>
      <c r="G201" s="241"/>
      <c r="H201" s="241"/>
      <c r="I201" s="241"/>
      <c r="J201" s="241"/>
    </row>
    <row r="202" spans="3:10" x14ac:dyDescent="0.2">
      <c r="C202" s="243"/>
      <c r="D202" s="241"/>
      <c r="E202" s="241"/>
      <c r="F202" s="241"/>
      <c r="G202" s="241"/>
      <c r="H202" s="241"/>
      <c r="I202" s="241"/>
      <c r="J202" s="241"/>
    </row>
    <row r="203" spans="3:10" x14ac:dyDescent="0.2">
      <c r="C203" s="243"/>
      <c r="D203" s="241"/>
      <c r="E203" s="241"/>
      <c r="F203" s="241"/>
      <c r="G203" s="241"/>
      <c r="H203" s="241"/>
      <c r="I203" s="241"/>
      <c r="J203" s="241"/>
    </row>
    <row r="204" spans="3:10" x14ac:dyDescent="0.2">
      <c r="C204" s="243"/>
      <c r="D204" s="241"/>
      <c r="E204" s="241"/>
      <c r="F204" s="241"/>
      <c r="G204" s="241"/>
      <c r="H204" s="241"/>
      <c r="I204" s="241"/>
      <c r="J204" s="241"/>
    </row>
    <row r="205" spans="3:10" x14ac:dyDescent="0.2">
      <c r="C205" s="243"/>
      <c r="D205" s="241"/>
      <c r="E205" s="241"/>
      <c r="F205" s="241"/>
      <c r="G205" s="241"/>
      <c r="H205" s="241"/>
      <c r="I205" s="241"/>
      <c r="J205" s="241"/>
    </row>
    <row r="206" spans="3:10" x14ac:dyDescent="0.2">
      <c r="C206" s="243"/>
      <c r="D206" s="241"/>
      <c r="E206" s="241"/>
      <c r="F206" s="241"/>
      <c r="G206" s="241"/>
      <c r="H206" s="241"/>
      <c r="I206" s="241"/>
      <c r="J206" s="241"/>
    </row>
    <row r="207" spans="3:10" x14ac:dyDescent="0.2">
      <c r="C207" s="243"/>
      <c r="D207" s="241"/>
      <c r="E207" s="241"/>
      <c r="F207" s="241"/>
      <c r="G207" s="241"/>
      <c r="H207" s="241"/>
      <c r="I207" s="241"/>
      <c r="J207" s="241"/>
    </row>
    <row r="208" spans="3:10" x14ac:dyDescent="0.2">
      <c r="C208" s="243"/>
      <c r="D208" s="241"/>
      <c r="E208" s="241"/>
      <c r="F208" s="241"/>
      <c r="G208" s="241"/>
      <c r="H208" s="241"/>
      <c r="I208" s="241"/>
      <c r="J208" s="241"/>
    </row>
    <row r="209" spans="3:10" x14ac:dyDescent="0.2">
      <c r="C209" s="243"/>
      <c r="D209" s="241"/>
      <c r="E209" s="241"/>
      <c r="F209" s="241"/>
      <c r="G209" s="241"/>
      <c r="H209" s="241"/>
      <c r="I209" s="241"/>
      <c r="J209" s="241"/>
    </row>
    <row r="210" spans="3:10" x14ac:dyDescent="0.2">
      <c r="C210" s="243"/>
      <c r="D210" s="241"/>
      <c r="E210" s="241"/>
      <c r="F210" s="241"/>
      <c r="G210" s="241"/>
      <c r="H210" s="241"/>
      <c r="I210" s="241"/>
      <c r="J210" s="241"/>
    </row>
    <row r="211" spans="3:10" x14ac:dyDescent="0.2">
      <c r="C211" s="243"/>
      <c r="D211" s="241"/>
      <c r="E211" s="241"/>
      <c r="F211" s="241"/>
      <c r="G211" s="241"/>
      <c r="H211" s="241"/>
      <c r="I211" s="241"/>
      <c r="J211" s="241"/>
    </row>
    <row r="212" spans="3:10" x14ac:dyDescent="0.2">
      <c r="C212" s="243"/>
      <c r="D212" s="241"/>
      <c r="E212" s="241"/>
      <c r="F212" s="241"/>
      <c r="G212" s="241"/>
      <c r="H212" s="241"/>
      <c r="I212" s="241"/>
      <c r="J212" s="241"/>
    </row>
    <row r="213" spans="3:10" x14ac:dyDescent="0.2">
      <c r="C213" s="243"/>
      <c r="D213" s="241"/>
      <c r="E213" s="241"/>
      <c r="F213" s="241"/>
      <c r="G213" s="241"/>
      <c r="H213" s="241"/>
      <c r="I213" s="241"/>
      <c r="J213" s="241"/>
    </row>
    <row r="214" spans="3:10" x14ac:dyDescent="0.2">
      <c r="C214" s="243"/>
      <c r="D214" s="241"/>
      <c r="E214" s="241"/>
      <c r="F214" s="241"/>
      <c r="G214" s="241"/>
      <c r="H214" s="241"/>
      <c r="I214" s="241"/>
      <c r="J214" s="241"/>
    </row>
    <row r="215" spans="3:10" x14ac:dyDescent="0.2">
      <c r="C215" s="243"/>
      <c r="D215" s="241"/>
      <c r="E215" s="241"/>
      <c r="F215" s="241"/>
      <c r="G215" s="241"/>
      <c r="H215" s="241"/>
      <c r="I215" s="241"/>
      <c r="J215" s="241"/>
    </row>
    <row r="216" spans="3:10" x14ac:dyDescent="0.2">
      <c r="C216" s="243"/>
      <c r="D216" s="241"/>
      <c r="E216" s="241"/>
      <c r="F216" s="241"/>
      <c r="G216" s="241"/>
      <c r="H216" s="241"/>
      <c r="I216" s="241"/>
      <c r="J216" s="241"/>
    </row>
    <row r="217" spans="3:10" x14ac:dyDescent="0.2">
      <c r="C217" s="243"/>
      <c r="D217" s="241"/>
      <c r="E217" s="241"/>
      <c r="F217" s="241"/>
      <c r="G217" s="241"/>
      <c r="H217" s="241"/>
      <c r="I217" s="241"/>
      <c r="J217" s="241"/>
    </row>
    <row r="218" spans="3:10" x14ac:dyDescent="0.2">
      <c r="C218" s="243"/>
      <c r="D218" s="241"/>
      <c r="E218" s="241"/>
      <c r="F218" s="241"/>
      <c r="G218" s="241"/>
      <c r="H218" s="241"/>
      <c r="I218" s="241"/>
      <c r="J218" s="241"/>
    </row>
    <row r="219" spans="3:10" x14ac:dyDescent="0.2">
      <c r="C219" s="243"/>
      <c r="D219" s="241"/>
      <c r="E219" s="241"/>
      <c r="F219" s="241"/>
      <c r="G219" s="241"/>
      <c r="H219" s="241"/>
      <c r="I219" s="241"/>
      <c r="J219" s="241"/>
    </row>
    <row r="220" spans="3:10" x14ac:dyDescent="0.2">
      <c r="C220" s="243"/>
      <c r="D220" s="241"/>
      <c r="E220" s="241"/>
      <c r="F220" s="241"/>
      <c r="G220" s="241"/>
      <c r="H220" s="241"/>
      <c r="I220" s="241"/>
      <c r="J220" s="241"/>
    </row>
    <row r="221" spans="3:10" x14ac:dyDescent="0.2">
      <c r="C221" s="243"/>
      <c r="D221" s="241"/>
      <c r="E221" s="241"/>
      <c r="F221" s="241"/>
      <c r="G221" s="241"/>
      <c r="H221" s="241"/>
      <c r="I221" s="241"/>
      <c r="J221" s="241"/>
    </row>
    <row r="222" spans="3:10" x14ac:dyDescent="0.2">
      <c r="C222" s="243"/>
      <c r="D222" s="241"/>
      <c r="E222" s="241"/>
      <c r="F222" s="241"/>
      <c r="G222" s="241"/>
      <c r="H222" s="241"/>
      <c r="I222" s="241"/>
      <c r="J222" s="241"/>
    </row>
    <row r="223" spans="3:10" x14ac:dyDescent="0.2">
      <c r="C223" s="243"/>
      <c r="D223" s="241"/>
      <c r="E223" s="241"/>
      <c r="F223" s="241"/>
      <c r="G223" s="241"/>
      <c r="H223" s="241"/>
      <c r="I223" s="241"/>
      <c r="J223" s="241"/>
    </row>
    <row r="224" spans="3:10" x14ac:dyDescent="0.2">
      <c r="C224" s="243"/>
      <c r="D224" s="241"/>
      <c r="E224" s="241"/>
      <c r="F224" s="241"/>
      <c r="G224" s="241"/>
      <c r="H224" s="241"/>
      <c r="I224" s="241"/>
      <c r="J224" s="241"/>
    </row>
    <row r="225" spans="3:10" x14ac:dyDescent="0.2">
      <c r="C225" s="243"/>
      <c r="D225" s="241"/>
      <c r="E225" s="241"/>
      <c r="F225" s="241"/>
      <c r="G225" s="241"/>
      <c r="H225" s="241"/>
      <c r="I225" s="241"/>
      <c r="J225" s="241"/>
    </row>
    <row r="226" spans="3:10" x14ac:dyDescent="0.2">
      <c r="C226" s="243"/>
      <c r="D226" s="241"/>
      <c r="E226" s="241"/>
      <c r="F226" s="241"/>
      <c r="G226" s="241"/>
      <c r="H226" s="241"/>
      <c r="I226" s="241"/>
      <c r="J226" s="241"/>
    </row>
    <row r="227" spans="3:10" x14ac:dyDescent="0.2">
      <c r="C227" s="243"/>
      <c r="D227" s="241"/>
      <c r="E227" s="241"/>
      <c r="F227" s="241"/>
      <c r="G227" s="241"/>
      <c r="H227" s="241"/>
      <c r="I227" s="241"/>
      <c r="J227" s="241"/>
    </row>
    <row r="228" spans="3:10" x14ac:dyDescent="0.2">
      <c r="C228" s="243"/>
      <c r="D228" s="242"/>
      <c r="E228" s="242"/>
      <c r="F228" s="242"/>
      <c r="G228" s="242"/>
      <c r="H228" s="242"/>
      <c r="I228" s="242"/>
      <c r="J228" s="242"/>
    </row>
    <row r="229" spans="3:10" x14ac:dyDescent="0.2">
      <c r="D229" s="239"/>
      <c r="E229" s="239"/>
      <c r="F229" s="239"/>
      <c r="G229" s="239"/>
      <c r="H229" s="239"/>
      <c r="I229" s="239"/>
      <c r="J229" s="239"/>
    </row>
    <row r="230" spans="3:10" x14ac:dyDescent="0.2">
      <c r="H230" s="1"/>
      <c r="I230" s="1"/>
      <c r="J230" s="1"/>
    </row>
    <row r="233" spans="3:10" x14ac:dyDescent="0.2">
      <c r="H233" s="1"/>
    </row>
    <row r="238" spans="3:10" x14ac:dyDescent="0.2">
      <c r="E238" s="1"/>
      <c r="F238" s="1"/>
      <c r="G238" s="1"/>
      <c r="H238" s="1"/>
      <c r="I238" s="1"/>
      <c r="J238" s="1"/>
    </row>
    <row r="243" spans="5:10" x14ac:dyDescent="0.2">
      <c r="E243" s="1"/>
      <c r="F243" s="1"/>
      <c r="G243" s="1"/>
      <c r="H243" s="1"/>
      <c r="I243" s="1"/>
      <c r="J243" s="1"/>
    </row>
  </sheetData>
  <pageMargins left="0.7" right="0.7" top="0.75" bottom="0.75" header="0.3" footer="0.3"/>
  <pageSetup paperSize="9"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B2:N269"/>
  <sheetViews>
    <sheetView showRuler="0" zoomScale="80" zoomScaleNormal="80" workbookViewId="0">
      <selection activeCell="B4" sqref="B4"/>
    </sheetView>
  </sheetViews>
  <sheetFormatPr baseColWidth="10" defaultColWidth="8.83203125" defaultRowHeight="15" x14ac:dyDescent="0.2"/>
  <cols>
    <col min="3" max="3" width="26.5" customWidth="1"/>
    <col min="4" max="4" width="28.1640625" customWidth="1"/>
    <col min="5" max="13" width="9.1640625" style="249" customWidth="1"/>
  </cols>
  <sheetData>
    <row r="2" spans="2:14" x14ac:dyDescent="0.2">
      <c r="B2" s="2" t="s">
        <v>407</v>
      </c>
    </row>
    <row r="3" spans="2:14" x14ac:dyDescent="0.2">
      <c r="B3" t="s">
        <v>0</v>
      </c>
    </row>
    <row r="4" spans="2:14" x14ac:dyDescent="0.2">
      <c r="B4" t="s">
        <v>134</v>
      </c>
      <c r="C4" t="s">
        <v>158</v>
      </c>
      <c r="D4" t="s">
        <v>155</v>
      </c>
      <c r="E4" s="250">
        <v>2010</v>
      </c>
      <c r="F4" s="250">
        <v>2015</v>
      </c>
      <c r="G4" s="250">
        <v>2020</v>
      </c>
      <c r="H4" s="250">
        <v>2025</v>
      </c>
      <c r="I4" s="250">
        <v>2030</v>
      </c>
      <c r="J4" s="250">
        <v>2035</v>
      </c>
      <c r="K4" s="250">
        <v>2040</v>
      </c>
      <c r="L4" s="250">
        <v>2045</v>
      </c>
      <c r="M4" s="250">
        <v>2050</v>
      </c>
    </row>
    <row r="5" spans="2:14" x14ac:dyDescent="0.2">
      <c r="B5" t="s">
        <v>542</v>
      </c>
      <c r="C5" t="s">
        <v>331</v>
      </c>
      <c r="D5" t="s">
        <v>144</v>
      </c>
      <c r="E5" s="256"/>
      <c r="F5" s="256"/>
      <c r="G5" s="256"/>
      <c r="H5" s="256"/>
      <c r="I5" s="256"/>
      <c r="J5" s="332"/>
      <c r="K5" s="256"/>
      <c r="L5" s="332"/>
      <c r="M5" s="256"/>
      <c r="N5" s="239"/>
    </row>
    <row r="6" spans="2:14" x14ac:dyDescent="0.2">
      <c r="B6" t="s">
        <v>542</v>
      </c>
      <c r="C6" t="s">
        <v>331</v>
      </c>
      <c r="D6" t="s">
        <v>332</v>
      </c>
      <c r="E6" s="246"/>
      <c r="F6" s="246">
        <v>4.5674999999999999</v>
      </c>
      <c r="G6" s="246">
        <v>3.915</v>
      </c>
      <c r="H6" s="246">
        <v>3.2625000000000002</v>
      </c>
      <c r="I6" s="246">
        <v>2.61</v>
      </c>
      <c r="J6" s="342">
        <v>1.9575</v>
      </c>
      <c r="K6" s="246">
        <v>1.3049999999999999</v>
      </c>
      <c r="L6" s="342">
        <v>0.65249999999999997</v>
      </c>
      <c r="M6" s="246"/>
      <c r="N6" s="239"/>
    </row>
    <row r="7" spans="2:14" x14ac:dyDescent="0.2">
      <c r="B7" t="s">
        <v>542</v>
      </c>
      <c r="C7" t="s">
        <v>333</v>
      </c>
      <c r="D7" t="s">
        <v>144</v>
      </c>
      <c r="E7" s="246"/>
      <c r="F7" s="246"/>
      <c r="G7" s="246"/>
      <c r="H7" s="246"/>
      <c r="I7" s="246">
        <v>720.12401116174101</v>
      </c>
      <c r="J7" s="342">
        <v>720.12401116174101</v>
      </c>
      <c r="K7" s="246">
        <v>720.12401116174101</v>
      </c>
      <c r="L7" s="342">
        <v>720.12401116174101</v>
      </c>
      <c r="M7" s="246">
        <v>720.12401116174101</v>
      </c>
      <c r="N7" s="239"/>
    </row>
    <row r="8" spans="2:14" x14ac:dyDescent="0.2">
      <c r="B8" t="s">
        <v>542</v>
      </c>
      <c r="C8" t="s">
        <v>333</v>
      </c>
      <c r="D8" t="s">
        <v>332</v>
      </c>
      <c r="E8" s="246">
        <v>9.9549417996000003</v>
      </c>
      <c r="F8" s="246"/>
      <c r="G8" s="246">
        <v>12.686844790048999</v>
      </c>
      <c r="H8" s="246">
        <v>4.8758765524919996</v>
      </c>
      <c r="I8" s="246">
        <v>10.523908012585</v>
      </c>
      <c r="J8" s="342">
        <v>10.523908012585</v>
      </c>
      <c r="K8" s="246">
        <v>9.4992815879039991</v>
      </c>
      <c r="L8" s="342">
        <v>7.7376928397320004</v>
      </c>
      <c r="M8" s="246">
        <v>5.6480314600919996</v>
      </c>
      <c r="N8" s="239"/>
    </row>
    <row r="9" spans="2:14" x14ac:dyDescent="0.2">
      <c r="B9" t="s">
        <v>542</v>
      </c>
      <c r="C9" t="s">
        <v>333</v>
      </c>
      <c r="D9" t="s">
        <v>334</v>
      </c>
      <c r="E9" s="246">
        <v>14.9324126994</v>
      </c>
      <c r="F9" s="246"/>
      <c r="G9" s="246">
        <v>16.592328908828001</v>
      </c>
      <c r="H9" s="246">
        <v>4.8758765524919996</v>
      </c>
      <c r="I9" s="246">
        <v>10.523908012585</v>
      </c>
      <c r="J9" s="342">
        <v>10.523908012585</v>
      </c>
      <c r="K9" s="246">
        <v>9.4992815879039991</v>
      </c>
      <c r="L9" s="342">
        <v>7.7376928397320004</v>
      </c>
      <c r="M9" s="246">
        <v>5.6480314600919996</v>
      </c>
      <c r="N9" s="239"/>
    </row>
    <row r="10" spans="2:14" x14ac:dyDescent="0.2">
      <c r="B10" s="278" t="s">
        <v>542</v>
      </c>
      <c r="C10" s="278" t="s">
        <v>333</v>
      </c>
      <c r="D10" s="278" t="s">
        <v>372</v>
      </c>
      <c r="E10" s="246">
        <v>994.70939040507403</v>
      </c>
      <c r="F10" s="246">
        <v>3039.476386094404</v>
      </c>
      <c r="G10" s="246">
        <v>2937.3847442792462</v>
      </c>
      <c r="H10" s="246">
        <v>3320.0297291155339</v>
      </c>
      <c r="I10" s="246">
        <v>3115.1698496444892</v>
      </c>
      <c r="J10" s="342">
        <v>2649.931429233844</v>
      </c>
      <c r="K10" s="246">
        <v>2281.2182153616959</v>
      </c>
      <c r="L10" s="342">
        <v>1995.8310981265779</v>
      </c>
      <c r="M10" s="246">
        <v>1763.66895303822</v>
      </c>
      <c r="N10" s="239"/>
    </row>
    <row r="11" spans="2:14" x14ac:dyDescent="0.2">
      <c r="B11" s="278" t="s">
        <v>542</v>
      </c>
      <c r="C11" s="278" t="s">
        <v>333</v>
      </c>
      <c r="D11" s="278" t="s">
        <v>371</v>
      </c>
      <c r="E11" s="246">
        <v>6.3308436254740004</v>
      </c>
      <c r="F11" s="246">
        <v>19.418152902412</v>
      </c>
      <c r="G11" s="246">
        <v>18.800412318266002</v>
      </c>
      <c r="H11" s="246">
        <v>21.231647077028001</v>
      </c>
      <c r="I11" s="246">
        <v>19.938306593581</v>
      </c>
      <c r="J11" s="342">
        <v>16.96059856706</v>
      </c>
      <c r="K11" s="246">
        <v>14.600689650978</v>
      </c>
      <c r="L11" s="342">
        <v>12.774100374653001</v>
      </c>
      <c r="M11" s="246">
        <v>11.288171757077</v>
      </c>
      <c r="N11" s="239"/>
    </row>
    <row r="12" spans="2:14" x14ac:dyDescent="0.2">
      <c r="B12" t="s">
        <v>542</v>
      </c>
      <c r="C12" t="s">
        <v>335</v>
      </c>
      <c r="D12" t="s">
        <v>336</v>
      </c>
      <c r="E12" s="246">
        <v>770.365619228009</v>
      </c>
      <c r="F12" s="246">
        <v>851.25539631648599</v>
      </c>
      <c r="G12" s="246">
        <v>885.91037124691195</v>
      </c>
      <c r="H12" s="246">
        <v>868.91398613418301</v>
      </c>
      <c r="I12" s="246">
        <v>930.42478447200699</v>
      </c>
      <c r="J12" s="342">
        <v>968.418801952801</v>
      </c>
      <c r="K12" s="246">
        <v>933.02722345684299</v>
      </c>
      <c r="L12" s="342">
        <v>951.95233481253001</v>
      </c>
      <c r="M12" s="246">
        <v>894.46458691901603</v>
      </c>
      <c r="N12" s="239"/>
    </row>
    <row r="13" spans="2:14" x14ac:dyDescent="0.2">
      <c r="B13" t="s">
        <v>542</v>
      </c>
      <c r="C13" t="s">
        <v>335</v>
      </c>
      <c r="D13" t="s">
        <v>337</v>
      </c>
      <c r="E13" s="246">
        <v>66718.300891300038</v>
      </c>
      <c r="F13" s="246">
        <v>74365.445705196718</v>
      </c>
      <c r="G13" s="246">
        <v>63589.163284407623</v>
      </c>
      <c r="H13" s="246">
        <v>77406.208006246379</v>
      </c>
      <c r="I13" s="246">
        <v>62982.664338289891</v>
      </c>
      <c r="J13" s="342">
        <v>64426.00150559457</v>
      </c>
      <c r="K13" s="246">
        <v>62410.475770069788</v>
      </c>
      <c r="L13" s="342">
        <v>63049.695984137106</v>
      </c>
      <c r="M13" s="246">
        <v>56285.72010634769</v>
      </c>
      <c r="N13" s="239"/>
    </row>
    <row r="14" spans="2:14" x14ac:dyDescent="0.2">
      <c r="B14" t="s">
        <v>542</v>
      </c>
      <c r="C14" t="s">
        <v>335</v>
      </c>
      <c r="D14" t="s">
        <v>338</v>
      </c>
      <c r="E14" s="246"/>
      <c r="F14" s="246"/>
      <c r="G14" s="246"/>
      <c r="H14" s="246"/>
      <c r="I14" s="246"/>
      <c r="J14" s="342"/>
      <c r="K14" s="246">
        <v>1.9480443713240001</v>
      </c>
      <c r="L14" s="342">
        <v>29.625604867852001</v>
      </c>
      <c r="M14" s="246">
        <v>47.255415682722997</v>
      </c>
      <c r="N14" s="239"/>
    </row>
    <row r="15" spans="2:14" x14ac:dyDescent="0.2">
      <c r="B15" t="s">
        <v>542</v>
      </c>
      <c r="C15" t="s">
        <v>335</v>
      </c>
      <c r="D15" t="s">
        <v>146</v>
      </c>
      <c r="E15" s="342"/>
      <c r="F15" s="342"/>
      <c r="G15" s="342"/>
      <c r="H15" s="342">
        <v>2443.5043401260632</v>
      </c>
      <c r="I15" s="342">
        <v>4801.4756934455063</v>
      </c>
      <c r="J15" s="342">
        <v>6813.8736596394347</v>
      </c>
      <c r="K15" s="342">
        <v>11368.470182569044</v>
      </c>
      <c r="L15" s="342">
        <v>13077.345099095399</v>
      </c>
      <c r="M15" s="342">
        <v>15576.23488642438</v>
      </c>
      <c r="N15" s="239"/>
    </row>
    <row r="16" spans="2:14" x14ac:dyDescent="0.2">
      <c r="B16" t="s">
        <v>542</v>
      </c>
      <c r="C16" t="s">
        <v>335</v>
      </c>
      <c r="D16" t="s">
        <v>148</v>
      </c>
      <c r="E16" s="342"/>
      <c r="F16" s="342"/>
      <c r="G16" s="342"/>
      <c r="H16" s="342"/>
      <c r="I16" s="342"/>
      <c r="J16" s="342"/>
      <c r="K16" s="342"/>
      <c r="L16" s="342"/>
      <c r="M16" s="342">
        <v>2304.0367424459369</v>
      </c>
      <c r="N16" s="239"/>
    </row>
    <row r="17" spans="2:14" x14ac:dyDescent="0.2">
      <c r="B17" t="s">
        <v>542</v>
      </c>
      <c r="C17" t="s">
        <v>339</v>
      </c>
      <c r="D17" t="s">
        <v>337</v>
      </c>
      <c r="E17" s="246"/>
      <c r="F17" s="246">
        <v>6018.7698613505527</v>
      </c>
      <c r="G17" s="246">
        <v>8275.9996514390332</v>
      </c>
      <c r="H17" s="246">
        <v>11205.600593062658</v>
      </c>
      <c r="I17" s="246">
        <v>10740.910723985768</v>
      </c>
      <c r="J17" s="342">
        <v>7042.6852290690404</v>
      </c>
      <c r="K17" s="246">
        <v>7042.596531656679</v>
      </c>
      <c r="L17" s="342">
        <v>7042.5078342443167</v>
      </c>
      <c r="M17" s="246">
        <v>7042.4213724019446</v>
      </c>
      <c r="N17" s="239"/>
    </row>
    <row r="18" spans="2:14" x14ac:dyDescent="0.2">
      <c r="B18" t="s">
        <v>542</v>
      </c>
      <c r="C18" t="s">
        <v>339</v>
      </c>
      <c r="D18" t="s">
        <v>340</v>
      </c>
      <c r="E18" s="246"/>
      <c r="F18" s="246">
        <v>95.640997722774998</v>
      </c>
      <c r="G18" s="246">
        <v>131.38745307201199</v>
      </c>
      <c r="H18" s="246">
        <v>143.77288399882701</v>
      </c>
      <c r="I18" s="246">
        <v>106.753879615773</v>
      </c>
      <c r="J18" s="342">
        <v>47.965693257754999</v>
      </c>
      <c r="K18" s="246">
        <v>47.963530817993004</v>
      </c>
      <c r="L18" s="342">
        <v>47.961368378229999</v>
      </c>
      <c r="M18" s="246">
        <v>62.586221004052</v>
      </c>
      <c r="N18" s="239"/>
    </row>
    <row r="19" spans="2:14" x14ac:dyDescent="0.2">
      <c r="B19" t="s">
        <v>542</v>
      </c>
      <c r="C19" t="s">
        <v>339</v>
      </c>
      <c r="D19" t="s">
        <v>146</v>
      </c>
      <c r="E19" s="342"/>
      <c r="F19" s="342"/>
      <c r="G19" s="342"/>
      <c r="H19" s="342">
        <v>3303.9051724137998</v>
      </c>
      <c r="I19" s="342">
        <v>6247.8313881159647</v>
      </c>
      <c r="J19" s="342">
        <v>6247.8313881159647</v>
      </c>
      <c r="K19" s="342">
        <v>6247.8313881159647</v>
      </c>
      <c r="L19" s="342">
        <v>6247.8313881159647</v>
      </c>
      <c r="M19" s="342">
        <v>6247.8313881159647</v>
      </c>
      <c r="N19" s="239"/>
    </row>
    <row r="20" spans="2:14" x14ac:dyDescent="0.2">
      <c r="B20" t="s">
        <v>542</v>
      </c>
      <c r="C20" t="s">
        <v>339</v>
      </c>
      <c r="D20" t="s">
        <v>148</v>
      </c>
      <c r="E20" s="342"/>
      <c r="F20" s="342"/>
      <c r="G20" s="342"/>
      <c r="H20" s="342"/>
      <c r="I20" s="342"/>
      <c r="J20" s="342"/>
      <c r="K20" s="342"/>
      <c r="L20" s="342"/>
      <c r="M20" s="342">
        <v>1408.4090925596049</v>
      </c>
      <c r="N20" s="239"/>
    </row>
    <row r="21" spans="2:14" x14ac:dyDescent="0.2">
      <c r="B21" t="s">
        <v>543</v>
      </c>
      <c r="C21" t="s">
        <v>331</v>
      </c>
      <c r="D21" t="s">
        <v>144</v>
      </c>
      <c r="E21" s="246"/>
      <c r="F21" s="246">
        <v>181.885372413293</v>
      </c>
      <c r="G21" s="246"/>
      <c r="H21" s="246"/>
      <c r="I21" s="246">
        <v>19.354270118399999</v>
      </c>
      <c r="J21" s="342"/>
      <c r="K21" s="246"/>
      <c r="L21" s="342"/>
      <c r="M21" s="246"/>
      <c r="N21" s="239"/>
    </row>
    <row r="22" spans="2:14" x14ac:dyDescent="0.2">
      <c r="B22" t="s">
        <v>543</v>
      </c>
      <c r="C22" t="s">
        <v>331</v>
      </c>
      <c r="D22" t="s">
        <v>332</v>
      </c>
      <c r="E22" s="246"/>
      <c r="F22" s="246">
        <v>16.507730170123999</v>
      </c>
      <c r="G22" s="246"/>
      <c r="H22" s="246"/>
      <c r="I22" s="246">
        <v>0.38474999999999998</v>
      </c>
      <c r="J22" s="342">
        <v>0.21195</v>
      </c>
      <c r="K22" s="246"/>
      <c r="L22" s="342">
        <v>0.21195</v>
      </c>
      <c r="M22" s="246"/>
      <c r="N22" s="239"/>
    </row>
    <row r="23" spans="2:14" x14ac:dyDescent="0.2">
      <c r="B23" t="s">
        <v>543</v>
      </c>
      <c r="C23" t="s">
        <v>333</v>
      </c>
      <c r="D23" t="s">
        <v>144</v>
      </c>
      <c r="E23" s="246"/>
      <c r="F23" s="246">
        <v>1876.8508320134561</v>
      </c>
      <c r="G23" s="246">
        <v>290.77040921848999</v>
      </c>
      <c r="H23" s="246"/>
      <c r="I23" s="246"/>
      <c r="J23" s="342"/>
      <c r="K23" s="246"/>
      <c r="L23" s="342"/>
      <c r="M23" s="246"/>
      <c r="N23" s="239"/>
    </row>
    <row r="24" spans="2:14" x14ac:dyDescent="0.2">
      <c r="B24" t="s">
        <v>543</v>
      </c>
      <c r="C24" t="s">
        <v>333</v>
      </c>
      <c r="D24" t="s">
        <v>332</v>
      </c>
      <c r="E24" s="246">
        <v>64.440359999999998</v>
      </c>
      <c r="F24" s="246">
        <v>51.881039999999999</v>
      </c>
      <c r="G24" s="246">
        <v>55.702006305715997</v>
      </c>
      <c r="H24" s="246">
        <v>31.598566305715998</v>
      </c>
      <c r="I24" s="246">
        <v>31.598566305715998</v>
      </c>
      <c r="J24" s="342">
        <v>31.598566305715998</v>
      </c>
      <c r="K24" s="246">
        <v>26.558015821076001</v>
      </c>
      <c r="L24" s="342">
        <v>7.2750373447549999</v>
      </c>
      <c r="M24" s="246"/>
      <c r="N24" s="239"/>
    </row>
    <row r="25" spans="2:14" x14ac:dyDescent="0.2">
      <c r="B25" t="s">
        <v>543</v>
      </c>
      <c r="C25" t="s">
        <v>333</v>
      </c>
      <c r="D25" t="s">
        <v>334</v>
      </c>
      <c r="E25" s="246">
        <v>96.660539999999997</v>
      </c>
      <c r="F25" s="246">
        <v>77.821560000000005</v>
      </c>
      <c r="G25" s="246">
        <v>67.753726305716</v>
      </c>
      <c r="H25" s="246">
        <v>31.598566305715998</v>
      </c>
      <c r="I25" s="246">
        <v>31.598566305715998</v>
      </c>
      <c r="J25" s="342">
        <v>31.598566305715998</v>
      </c>
      <c r="K25" s="246">
        <v>26.558015821076001</v>
      </c>
      <c r="L25" s="342">
        <v>7.2750373447549999</v>
      </c>
      <c r="M25" s="246"/>
      <c r="N25" s="239"/>
    </row>
    <row r="26" spans="2:14" x14ac:dyDescent="0.2">
      <c r="B26" t="s">
        <v>543</v>
      </c>
      <c r="C26" t="s">
        <v>333</v>
      </c>
      <c r="D26" t="s">
        <v>372</v>
      </c>
      <c r="E26" s="246">
        <v>3876.2825978033452</v>
      </c>
      <c r="F26" s="246">
        <v>11917.396135982801</v>
      </c>
      <c r="G26" s="246">
        <v>4786.8033518687889</v>
      </c>
      <c r="H26" s="246">
        <v>4301.4969340098114</v>
      </c>
      <c r="I26" s="246">
        <v>4142.598702484117</v>
      </c>
      <c r="J26" s="342">
        <v>3897.8568962150962</v>
      </c>
      <c r="K26" s="246">
        <v>3623.1189103350898</v>
      </c>
      <c r="L26" s="342">
        <v>3012.3870200171791</v>
      </c>
      <c r="M26" s="246">
        <v>2994.66895690515</v>
      </c>
      <c r="N26" s="239"/>
    </row>
    <row r="27" spans="2:14" x14ac:dyDescent="0.2">
      <c r="B27" t="s">
        <v>543</v>
      </c>
      <c r="C27" t="s">
        <v>333</v>
      </c>
      <c r="D27" t="s">
        <v>371</v>
      </c>
      <c r="E27" s="246">
        <v>12.570972883756999</v>
      </c>
      <c r="F27" s="246">
        <v>31.818207127611</v>
      </c>
      <c r="G27" s="246">
        <v>28.826981985088999</v>
      </c>
      <c r="H27" s="246">
        <v>27.531264367952001</v>
      </c>
      <c r="I27" s="246">
        <v>26.514253479219999</v>
      </c>
      <c r="J27" s="342">
        <v>24.947810105285001</v>
      </c>
      <c r="K27" s="246">
        <v>23.189379438654001</v>
      </c>
      <c r="L27" s="342">
        <v>19.280456245581998</v>
      </c>
      <c r="M27" s="246">
        <v>19.167053705231002</v>
      </c>
      <c r="N27" s="239"/>
    </row>
    <row r="28" spans="2:14" x14ac:dyDescent="0.2">
      <c r="B28" t="s">
        <v>543</v>
      </c>
      <c r="C28" t="s">
        <v>335</v>
      </c>
      <c r="D28" t="s">
        <v>336</v>
      </c>
      <c r="E28" s="246">
        <v>2160.752670548035</v>
      </c>
      <c r="F28" s="246">
        <v>2173.1734195359368</v>
      </c>
      <c r="G28" s="246">
        <v>2014.901629247543</v>
      </c>
      <c r="H28" s="246">
        <v>2030.3416815902581</v>
      </c>
      <c r="I28" s="246">
        <v>1996.316045738422</v>
      </c>
      <c r="J28" s="342">
        <v>2006.158716434355</v>
      </c>
      <c r="K28" s="246">
        <v>2006.135101350553</v>
      </c>
      <c r="L28" s="342">
        <v>1991.121234234766</v>
      </c>
      <c r="M28" s="246">
        <v>2040.393685287818</v>
      </c>
      <c r="N28" s="239"/>
    </row>
    <row r="29" spans="2:14" x14ac:dyDescent="0.2">
      <c r="B29" t="s">
        <v>543</v>
      </c>
      <c r="C29" t="s">
        <v>335</v>
      </c>
      <c r="D29" t="s">
        <v>337</v>
      </c>
      <c r="E29" s="246">
        <v>275157.86330561142</v>
      </c>
      <c r="F29" s="246">
        <v>301790.69925171573</v>
      </c>
      <c r="G29" s="246">
        <v>166490.37206268561</v>
      </c>
      <c r="H29" s="246">
        <v>212569.45609634058</v>
      </c>
      <c r="I29" s="246">
        <v>175339.44782894384</v>
      </c>
      <c r="J29" s="342">
        <v>152102.01339523878</v>
      </c>
      <c r="K29" s="246">
        <v>122286.66504143144</v>
      </c>
      <c r="L29" s="342">
        <v>118364.08662156148</v>
      </c>
      <c r="M29" s="246">
        <v>31832.205833591033</v>
      </c>
      <c r="N29" s="239"/>
    </row>
    <row r="30" spans="2:14" x14ac:dyDescent="0.2">
      <c r="B30" t="s">
        <v>543</v>
      </c>
      <c r="C30" t="s">
        <v>335</v>
      </c>
      <c r="D30" t="s">
        <v>338</v>
      </c>
      <c r="E30" s="246"/>
      <c r="F30" s="246">
        <v>7.3779622488719996</v>
      </c>
      <c r="G30" s="246">
        <v>25.551886846093002</v>
      </c>
      <c r="H30" s="246">
        <v>28.836973398369999</v>
      </c>
      <c r="I30" s="246">
        <v>28.640652869646001</v>
      </c>
      <c r="J30" s="342">
        <v>56.728501345311003</v>
      </c>
      <c r="K30" s="246">
        <v>86.088241591026005</v>
      </c>
      <c r="L30" s="342">
        <v>85.166726993683994</v>
      </c>
      <c r="M30" s="246">
        <v>117.222151512777</v>
      </c>
      <c r="N30" s="239"/>
    </row>
    <row r="31" spans="2:14" x14ac:dyDescent="0.2">
      <c r="B31" t="s">
        <v>543</v>
      </c>
      <c r="C31" t="s">
        <v>335</v>
      </c>
      <c r="D31" t="s">
        <v>146</v>
      </c>
      <c r="E31" s="342"/>
      <c r="F31" s="342"/>
      <c r="G31" s="342"/>
      <c r="H31" s="342">
        <v>53370.864167907137</v>
      </c>
      <c r="I31" s="342">
        <v>64962.430494366781</v>
      </c>
      <c r="J31" s="342">
        <v>71366.440568831254</v>
      </c>
      <c r="K31" s="342">
        <v>86509.033360890782</v>
      </c>
      <c r="L31" s="342">
        <v>88822.457939983942</v>
      </c>
      <c r="M31" s="342">
        <v>21201.427274973157</v>
      </c>
      <c r="N31" s="239"/>
    </row>
    <row r="32" spans="2:14" x14ac:dyDescent="0.2">
      <c r="B32" t="s">
        <v>543</v>
      </c>
      <c r="C32" t="s">
        <v>335</v>
      </c>
      <c r="D32" t="s">
        <v>148</v>
      </c>
      <c r="E32" s="342"/>
      <c r="F32" s="342"/>
      <c r="G32" s="342"/>
      <c r="H32" s="342"/>
      <c r="I32" s="342"/>
      <c r="J32" s="342">
        <v>15537.854425616651</v>
      </c>
      <c r="K32" s="342">
        <v>15537.854425616651</v>
      </c>
      <c r="L32" s="342">
        <v>31101.383447000451</v>
      </c>
      <c r="M32" s="342">
        <v>40873.970515689078</v>
      </c>
      <c r="N32" s="239"/>
    </row>
    <row r="33" spans="2:14" x14ac:dyDescent="0.2">
      <c r="B33" t="s">
        <v>543</v>
      </c>
      <c r="C33" t="s">
        <v>339</v>
      </c>
      <c r="D33" t="s">
        <v>337</v>
      </c>
      <c r="E33" s="246">
        <v>8685.8369510855464</v>
      </c>
      <c r="F33" s="246"/>
      <c r="G33" s="246">
        <v>650.52383303821796</v>
      </c>
      <c r="H33" s="246">
        <v>4617.1889827813402</v>
      </c>
      <c r="I33" s="246">
        <v>6941.7728962381962</v>
      </c>
      <c r="J33" s="342">
        <v>4942.657712642269</v>
      </c>
      <c r="K33" s="246">
        <v>4928.796825613621</v>
      </c>
      <c r="L33" s="342">
        <v>882.60676290342496</v>
      </c>
      <c r="M33" s="246">
        <v>882.63635362753996</v>
      </c>
      <c r="N33" s="239"/>
    </row>
    <row r="34" spans="2:14" x14ac:dyDescent="0.2">
      <c r="B34" t="s">
        <v>543</v>
      </c>
      <c r="C34" t="s">
        <v>339</v>
      </c>
      <c r="D34" t="s">
        <v>340</v>
      </c>
      <c r="E34" s="246">
        <v>128.546642244841</v>
      </c>
      <c r="F34" s="246">
        <v>8.3570464083760001</v>
      </c>
      <c r="G34" s="246">
        <v>19.515501552854001</v>
      </c>
      <c r="H34" s="246">
        <v>46.740288094779999</v>
      </c>
      <c r="I34" s="246">
        <v>98.855481949416003</v>
      </c>
      <c r="J34" s="342">
        <v>146.21269619094701</v>
      </c>
      <c r="K34" s="246">
        <v>249.18419319603601</v>
      </c>
      <c r="L34" s="342">
        <v>381.40794770213199</v>
      </c>
      <c r="M34" s="246">
        <v>575.01582834082296</v>
      </c>
      <c r="N34" s="239"/>
    </row>
    <row r="35" spans="2:14" x14ac:dyDescent="0.2">
      <c r="B35" t="s">
        <v>543</v>
      </c>
      <c r="C35" t="s">
        <v>339</v>
      </c>
      <c r="D35" t="s">
        <v>146</v>
      </c>
      <c r="E35" s="342"/>
      <c r="F35" s="342"/>
      <c r="G35" s="342"/>
      <c r="H35" s="342">
        <v>3167.5583302437408</v>
      </c>
      <c r="I35" s="342">
        <v>3903.5177919460812</v>
      </c>
      <c r="J35" s="342">
        <v>3996.1900264295518</v>
      </c>
      <c r="K35" s="342">
        <v>4088.8666086603589</v>
      </c>
      <c r="L35" s="342">
        <v>1225.843851222387</v>
      </c>
      <c r="M35" s="342">
        <v>1225.843851222387</v>
      </c>
      <c r="N35" s="239"/>
    </row>
    <row r="36" spans="2:14" x14ac:dyDescent="0.2">
      <c r="B36" t="s">
        <v>543</v>
      </c>
      <c r="C36" t="s">
        <v>339</v>
      </c>
      <c r="D36" t="s">
        <v>148</v>
      </c>
      <c r="E36" s="342"/>
      <c r="F36" s="342"/>
      <c r="G36" s="342"/>
      <c r="H36" s="342"/>
      <c r="I36" s="342">
        <v>3175.4233826970399</v>
      </c>
      <c r="J36" s="342">
        <v>9463.1267387221305</v>
      </c>
      <c r="K36" s="342">
        <v>19573.620363052851</v>
      </c>
      <c r="L36" s="342">
        <v>35929.414705559684</v>
      </c>
      <c r="M36" s="342">
        <v>54571.57089806244</v>
      </c>
      <c r="N36" s="239"/>
    </row>
    <row r="37" spans="2:14" x14ac:dyDescent="0.2">
      <c r="B37" t="s">
        <v>544</v>
      </c>
      <c r="C37" t="s">
        <v>331</v>
      </c>
      <c r="D37" t="s">
        <v>144</v>
      </c>
      <c r="E37" s="246">
        <v>76.003391670433004</v>
      </c>
      <c r="F37" s="246"/>
      <c r="G37" s="246"/>
      <c r="H37" s="246"/>
      <c r="I37" s="246"/>
      <c r="J37" s="342"/>
      <c r="K37" s="246"/>
      <c r="L37" s="342"/>
      <c r="M37" s="246"/>
      <c r="N37" s="239"/>
    </row>
    <row r="38" spans="2:14" x14ac:dyDescent="0.2">
      <c r="B38" t="s">
        <v>544</v>
      </c>
      <c r="C38" t="s">
        <v>331</v>
      </c>
      <c r="D38" t="s">
        <v>332</v>
      </c>
      <c r="E38" s="246">
        <v>2.272836836907</v>
      </c>
      <c r="F38" s="246">
        <v>1.6183292078999999E-2</v>
      </c>
      <c r="G38" s="246">
        <v>2.2545000000000002</v>
      </c>
      <c r="H38" s="246">
        <v>1.8787499999999999</v>
      </c>
      <c r="I38" s="246">
        <v>1.5029999999999999</v>
      </c>
      <c r="J38" s="342">
        <v>1.1272500000000001</v>
      </c>
      <c r="K38" s="246">
        <v>0.75149999999999995</v>
      </c>
      <c r="L38" s="342">
        <v>0.37574999999999997</v>
      </c>
      <c r="M38" s="246"/>
      <c r="N38" s="239"/>
    </row>
    <row r="39" spans="2:14" x14ac:dyDescent="0.2">
      <c r="B39" t="s">
        <v>544</v>
      </c>
      <c r="C39" t="s">
        <v>333</v>
      </c>
      <c r="D39" t="s">
        <v>144</v>
      </c>
      <c r="E39" s="246">
        <v>1324.675811840566</v>
      </c>
      <c r="F39" s="246">
        <v>3415.4466731459202</v>
      </c>
      <c r="G39" s="246">
        <v>2284.5832780029832</v>
      </c>
      <c r="H39" s="246">
        <v>387.72462887950297</v>
      </c>
      <c r="I39" s="246">
        <v>434.13870210427899</v>
      </c>
      <c r="J39" s="342">
        <v>365.97916013174898</v>
      </c>
      <c r="K39" s="246">
        <v>338.68316936070698</v>
      </c>
      <c r="L39" s="342">
        <v>305.30289951440602</v>
      </c>
      <c r="M39" s="246">
        <v>283.280013635871</v>
      </c>
      <c r="N39" s="239"/>
    </row>
    <row r="40" spans="2:14" x14ac:dyDescent="0.2">
      <c r="B40" t="s">
        <v>544</v>
      </c>
      <c r="C40" t="s">
        <v>333</v>
      </c>
      <c r="D40" t="s">
        <v>332</v>
      </c>
      <c r="E40" s="246">
        <v>17.993218998989999</v>
      </c>
      <c r="F40" s="246">
        <v>20.138310575253001</v>
      </c>
      <c r="G40" s="246">
        <v>24.149729320980999</v>
      </c>
      <c r="H40" s="246">
        <v>14.263072453561</v>
      </c>
      <c r="I40" s="246">
        <v>15.705007573173001</v>
      </c>
      <c r="J40" s="342">
        <v>13.439968464674999</v>
      </c>
      <c r="K40" s="246">
        <v>17.434741106202001</v>
      </c>
      <c r="L40" s="342">
        <v>15.696187106839</v>
      </c>
      <c r="M40" s="246">
        <v>14.236851314198001</v>
      </c>
      <c r="N40" s="239"/>
    </row>
    <row r="41" spans="2:14" x14ac:dyDescent="0.2">
      <c r="B41" t="s">
        <v>544</v>
      </c>
      <c r="C41" t="s">
        <v>333</v>
      </c>
      <c r="D41" t="s">
        <v>334</v>
      </c>
      <c r="E41" s="246">
        <v>26.989828498483998</v>
      </c>
      <c r="F41" s="246">
        <v>27.566802859050998</v>
      </c>
      <c r="G41" s="246">
        <v>29.126612477797</v>
      </c>
      <c r="H41" s="246">
        <v>14.263072453561</v>
      </c>
      <c r="I41" s="246">
        <v>15.705007573173001</v>
      </c>
      <c r="J41" s="342">
        <v>13.439968464674999</v>
      </c>
      <c r="K41" s="246">
        <v>17.434741106202001</v>
      </c>
      <c r="L41" s="342">
        <v>15.696187106839</v>
      </c>
      <c r="M41" s="246">
        <v>14.236851314198001</v>
      </c>
      <c r="N41" s="239"/>
    </row>
    <row r="42" spans="2:14" x14ac:dyDescent="0.2">
      <c r="B42" s="278" t="s">
        <v>544</v>
      </c>
      <c r="C42" s="278" t="s">
        <v>333</v>
      </c>
      <c r="D42" s="278" t="s">
        <v>372</v>
      </c>
      <c r="E42" s="246">
        <v>9448.5629830217003</v>
      </c>
      <c r="F42" s="246">
        <v>18249.611907514125</v>
      </c>
      <c r="G42" s="246">
        <v>18791.157085812862</v>
      </c>
      <c r="H42" s="246">
        <v>25648.084244641857</v>
      </c>
      <c r="I42" s="246">
        <v>25647.68014738533</v>
      </c>
      <c r="J42" s="342">
        <v>24003.308193806468</v>
      </c>
      <c r="K42" s="246">
        <v>23602.24324852568</v>
      </c>
      <c r="L42" s="342">
        <v>21840.472144742253</v>
      </c>
      <c r="M42" s="246">
        <v>18498.06466249076</v>
      </c>
      <c r="N42" s="239"/>
    </row>
    <row r="43" spans="2:14" x14ac:dyDescent="0.2">
      <c r="B43" s="278" t="s">
        <v>544</v>
      </c>
      <c r="C43" s="278" t="s">
        <v>333</v>
      </c>
      <c r="D43" s="278" t="s">
        <v>371</v>
      </c>
      <c r="E43" s="246">
        <v>44.523738826756997</v>
      </c>
      <c r="F43" s="246">
        <v>67.490293195337003</v>
      </c>
      <c r="G43" s="246">
        <v>70.406010211142998</v>
      </c>
      <c r="H43" s="246">
        <v>71.252347782257999</v>
      </c>
      <c r="I43" s="246">
        <v>71.251225169045995</v>
      </c>
      <c r="J43" s="342">
        <v>66.683033595661996</v>
      </c>
      <c r="K43" s="246">
        <v>65.568844376231993</v>
      </c>
      <c r="L43" s="342">
        <v>60.674508947428002</v>
      </c>
      <c r="M43" s="246">
        <v>51.389044267735002</v>
      </c>
      <c r="N43" s="239"/>
    </row>
    <row r="44" spans="2:14" x14ac:dyDescent="0.2">
      <c r="B44" t="s">
        <v>544</v>
      </c>
      <c r="C44" t="s">
        <v>335</v>
      </c>
      <c r="D44" t="s">
        <v>336</v>
      </c>
      <c r="E44" s="246">
        <v>1055.2896000000001</v>
      </c>
      <c r="F44" s="246">
        <v>960.41320493020999</v>
      </c>
      <c r="G44" s="246">
        <v>1300.638038423167</v>
      </c>
      <c r="H44" s="246">
        <v>1034.8594793182911</v>
      </c>
      <c r="I44" s="246">
        <v>1112.0302067389021</v>
      </c>
      <c r="J44" s="342">
        <v>1263.839584356271</v>
      </c>
      <c r="K44" s="246">
        <v>1206.9731005478311</v>
      </c>
      <c r="L44" s="342">
        <v>1206.97310054783</v>
      </c>
      <c r="M44" s="246">
        <v>1228.3170749632191</v>
      </c>
      <c r="N44" s="239"/>
    </row>
    <row r="45" spans="2:14" x14ac:dyDescent="0.2">
      <c r="B45" t="s">
        <v>544</v>
      </c>
      <c r="C45" t="s">
        <v>335</v>
      </c>
      <c r="D45" t="s">
        <v>337</v>
      </c>
      <c r="E45" s="246">
        <v>222584.78628685995</v>
      </c>
      <c r="F45" s="246">
        <v>192088.92592203332</v>
      </c>
      <c r="G45" s="246">
        <v>200886.75691265671</v>
      </c>
      <c r="H45" s="246">
        <v>114317.54761697451</v>
      </c>
      <c r="I45" s="246">
        <v>113246.1496186451</v>
      </c>
      <c r="J45" s="342">
        <v>125635.63286317002</v>
      </c>
      <c r="K45" s="246">
        <v>119303.8653907378</v>
      </c>
      <c r="L45" s="342">
        <v>87476.798147143869</v>
      </c>
      <c r="M45" s="246">
        <v>53915.452807203183</v>
      </c>
      <c r="N45" s="239"/>
    </row>
    <row r="46" spans="2:14" x14ac:dyDescent="0.2">
      <c r="B46" t="s">
        <v>544</v>
      </c>
      <c r="C46" t="s">
        <v>335</v>
      </c>
      <c r="D46" t="s">
        <v>338</v>
      </c>
      <c r="E46" s="246"/>
      <c r="F46" s="246"/>
      <c r="G46" s="246"/>
      <c r="H46" s="246"/>
      <c r="I46" s="246"/>
      <c r="J46" s="342"/>
      <c r="K46" s="246"/>
      <c r="L46" s="342"/>
      <c r="M46" s="246">
        <v>25.088636343987002</v>
      </c>
      <c r="N46" s="239"/>
    </row>
    <row r="47" spans="2:14" x14ac:dyDescent="0.2">
      <c r="B47" t="s">
        <v>544</v>
      </c>
      <c r="C47" t="s">
        <v>335</v>
      </c>
      <c r="D47" t="s">
        <v>340</v>
      </c>
      <c r="E47" s="246">
        <v>360.53397280799999</v>
      </c>
      <c r="F47" s="246">
        <v>289.19858437500199</v>
      </c>
      <c r="G47" s="246">
        <v>136.65705513823499</v>
      </c>
      <c r="H47" s="246">
        <v>63.709595213805997</v>
      </c>
      <c r="I47" s="246">
        <v>51.270643702276999</v>
      </c>
      <c r="J47" s="342">
        <v>52.872836572103999</v>
      </c>
      <c r="K47" s="246">
        <v>48.081018710815002</v>
      </c>
      <c r="L47" s="342">
        <v>44.122926266707999</v>
      </c>
      <c r="M47" s="246">
        <v>39.387517991212</v>
      </c>
      <c r="N47" s="239"/>
    </row>
    <row r="48" spans="2:14" x14ac:dyDescent="0.2">
      <c r="B48" t="s">
        <v>544</v>
      </c>
      <c r="C48" t="s">
        <v>335</v>
      </c>
      <c r="D48" t="s">
        <v>146</v>
      </c>
      <c r="E48" s="342"/>
      <c r="F48" s="342"/>
      <c r="G48" s="342"/>
      <c r="H48" s="342"/>
      <c r="I48" s="342">
        <v>893.68771076044595</v>
      </c>
      <c r="J48" s="342">
        <v>5341.0113332366063</v>
      </c>
      <c r="K48" s="342">
        <v>14087.386414593546</v>
      </c>
      <c r="L48" s="342">
        <v>31279.650699404956</v>
      </c>
      <c r="M48" s="342">
        <v>35120.052270275912</v>
      </c>
      <c r="N48" s="239"/>
    </row>
    <row r="49" spans="2:14" x14ac:dyDescent="0.2">
      <c r="B49" t="s">
        <v>544</v>
      </c>
      <c r="C49" t="s">
        <v>335</v>
      </c>
      <c r="D49" t="s">
        <v>148</v>
      </c>
      <c r="E49" s="332"/>
      <c r="F49" s="332"/>
      <c r="G49" s="332"/>
      <c r="H49" s="332"/>
      <c r="I49" s="332"/>
      <c r="J49" s="332"/>
      <c r="K49" s="332"/>
      <c r="L49" s="332"/>
      <c r="M49" s="332"/>
      <c r="N49" s="239"/>
    </row>
    <row r="50" spans="2:14" x14ac:dyDescent="0.2">
      <c r="B50" t="s">
        <v>544</v>
      </c>
      <c r="C50" t="s">
        <v>339</v>
      </c>
      <c r="D50" t="s">
        <v>337</v>
      </c>
      <c r="E50" s="246">
        <v>8581.7275363351528</v>
      </c>
      <c r="F50" s="246">
        <v>5345.3245248113417</v>
      </c>
      <c r="G50" s="246">
        <v>3090.87034212562</v>
      </c>
      <c r="H50" s="246">
        <v>10778.484074899148</v>
      </c>
      <c r="I50" s="246">
        <v>10202.052911340206</v>
      </c>
      <c r="J50" s="342">
        <v>8925.4863304217197</v>
      </c>
      <c r="K50" s="246">
        <v>9061.4972226518057</v>
      </c>
      <c r="L50" s="342">
        <v>7168.0677533175312</v>
      </c>
      <c r="M50" s="246">
        <v>9892.9111526686065</v>
      </c>
      <c r="N50" s="239"/>
    </row>
    <row r="51" spans="2:14" x14ac:dyDescent="0.2">
      <c r="B51" t="s">
        <v>544</v>
      </c>
      <c r="C51" t="s">
        <v>339</v>
      </c>
      <c r="D51" t="s">
        <v>340</v>
      </c>
      <c r="E51" s="246">
        <v>107.060561982095</v>
      </c>
      <c r="F51" s="246">
        <v>67.204262507565005</v>
      </c>
      <c r="G51" s="246">
        <v>57.184085247233</v>
      </c>
      <c r="H51" s="246">
        <v>98.401764132037997</v>
      </c>
      <c r="I51" s="246">
        <v>96.914173157115997</v>
      </c>
      <c r="J51" s="342">
        <v>81.535224856870002</v>
      </c>
      <c r="K51" s="246">
        <v>89.933787421795998</v>
      </c>
      <c r="L51" s="342">
        <v>65.294881746244002</v>
      </c>
      <c r="M51" s="246">
        <v>83.067185820648007</v>
      </c>
      <c r="N51" s="239"/>
    </row>
    <row r="52" spans="2:14" x14ac:dyDescent="0.2">
      <c r="B52" t="s">
        <v>544</v>
      </c>
      <c r="C52" t="s">
        <v>339</v>
      </c>
      <c r="D52" t="s">
        <v>146</v>
      </c>
      <c r="E52" s="342"/>
      <c r="F52" s="342"/>
      <c r="G52" s="342"/>
      <c r="H52" s="342"/>
      <c r="I52" s="342"/>
      <c r="J52" s="342"/>
      <c r="K52" s="342"/>
      <c r="L52" s="342"/>
      <c r="M52" s="342">
        <v>3117.5677874186499</v>
      </c>
      <c r="N52" s="239"/>
    </row>
    <row r="53" spans="2:14" x14ac:dyDescent="0.2">
      <c r="B53" t="s">
        <v>544</v>
      </c>
      <c r="C53" t="s">
        <v>339</v>
      </c>
      <c r="D53" t="s">
        <v>148</v>
      </c>
      <c r="E53" s="332"/>
      <c r="F53" s="332"/>
      <c r="G53" s="332"/>
      <c r="H53" s="332"/>
      <c r="I53" s="332"/>
      <c r="J53" s="332"/>
      <c r="K53" s="332"/>
      <c r="L53" s="332"/>
      <c r="M53" s="332"/>
      <c r="N53" s="239"/>
    </row>
    <row r="54" spans="2:14" x14ac:dyDescent="0.2">
      <c r="B54" t="s">
        <v>545</v>
      </c>
      <c r="C54" t="s">
        <v>331</v>
      </c>
      <c r="D54" t="s">
        <v>144</v>
      </c>
      <c r="E54" s="256"/>
      <c r="F54" s="256"/>
      <c r="G54" s="256"/>
      <c r="H54" s="256"/>
      <c r="I54" s="256"/>
      <c r="J54" s="332"/>
      <c r="K54" s="256"/>
      <c r="L54" s="332"/>
      <c r="M54" s="256"/>
      <c r="N54" s="239"/>
    </row>
    <row r="55" spans="2:14" x14ac:dyDescent="0.2">
      <c r="B55" t="s">
        <v>545</v>
      </c>
      <c r="C55" t="s">
        <v>331</v>
      </c>
      <c r="D55" t="s">
        <v>332</v>
      </c>
      <c r="E55" s="246"/>
      <c r="F55" s="246"/>
      <c r="G55" s="246"/>
      <c r="H55" s="246"/>
      <c r="I55" s="246">
        <v>0.8226</v>
      </c>
      <c r="J55" s="342">
        <v>0.61695</v>
      </c>
      <c r="K55" s="246">
        <v>0.4113</v>
      </c>
      <c r="L55" s="342">
        <v>0.20565</v>
      </c>
      <c r="M55" s="246"/>
      <c r="N55" s="239"/>
    </row>
    <row r="56" spans="2:14" x14ac:dyDescent="0.2">
      <c r="B56" t="s">
        <v>545</v>
      </c>
      <c r="C56" t="s">
        <v>333</v>
      </c>
      <c r="D56" t="s">
        <v>144</v>
      </c>
      <c r="E56" s="246">
        <v>607.76603618913896</v>
      </c>
      <c r="F56" s="246">
        <v>323.16957716327801</v>
      </c>
      <c r="G56" s="246">
        <v>6.9257036448290004</v>
      </c>
      <c r="H56" s="246">
        <v>55.629584823178</v>
      </c>
      <c r="I56" s="246">
        <v>55.629584823178</v>
      </c>
      <c r="J56" s="342">
        <v>53.554751962335999</v>
      </c>
      <c r="K56" s="246">
        <v>53.554751962335999</v>
      </c>
      <c r="L56" s="342">
        <v>38.253394258812001</v>
      </c>
      <c r="M56" s="246"/>
      <c r="N56" s="239"/>
    </row>
    <row r="57" spans="2:14" x14ac:dyDescent="0.2">
      <c r="B57" t="s">
        <v>545</v>
      </c>
      <c r="C57" t="s">
        <v>333</v>
      </c>
      <c r="D57" t="s">
        <v>332</v>
      </c>
      <c r="E57" s="246">
        <v>4.8680457692130004</v>
      </c>
      <c r="F57" s="246">
        <v>4.2238774643210002</v>
      </c>
      <c r="G57" s="246">
        <v>1.672774833654</v>
      </c>
      <c r="H57" s="246">
        <v>0.69806645956400004</v>
      </c>
      <c r="I57" s="246">
        <v>0.69806645956400004</v>
      </c>
      <c r="J57" s="342">
        <v>0.68359852836299995</v>
      </c>
      <c r="K57" s="246">
        <v>0.68359852836299995</v>
      </c>
      <c r="L57" s="342">
        <v>0.30002662163799998</v>
      </c>
      <c r="M57" s="246"/>
      <c r="N57" s="239"/>
    </row>
    <row r="58" spans="2:14" x14ac:dyDescent="0.2">
      <c r="B58" t="s">
        <v>545</v>
      </c>
      <c r="C58" t="s">
        <v>333</v>
      </c>
      <c r="D58" t="s">
        <v>334</v>
      </c>
      <c r="E58" s="246">
        <v>7.3020686538200001</v>
      </c>
      <c r="F58" s="246">
        <v>6.3285822308819997</v>
      </c>
      <c r="G58" s="246">
        <v>2.3773816214460002</v>
      </c>
      <c r="H58" s="246">
        <v>0.69806645956400004</v>
      </c>
      <c r="I58" s="246">
        <v>0.69806645956400004</v>
      </c>
      <c r="J58" s="342">
        <v>0.68359852836299995</v>
      </c>
      <c r="K58" s="246">
        <v>0.68359852836299995</v>
      </c>
      <c r="L58" s="342">
        <v>0.30002662163799998</v>
      </c>
      <c r="M58" s="246"/>
      <c r="N58" s="239"/>
    </row>
    <row r="59" spans="2:14" x14ac:dyDescent="0.2">
      <c r="B59" s="278" t="s">
        <v>545</v>
      </c>
      <c r="C59" s="278" t="s">
        <v>333</v>
      </c>
      <c r="D59" s="278" t="s">
        <v>372</v>
      </c>
      <c r="E59" s="246">
        <v>5822.0182241634311</v>
      </c>
      <c r="F59" s="246">
        <v>7382.4459537510584</v>
      </c>
      <c r="G59" s="246">
        <v>5319.8027577306784</v>
      </c>
      <c r="H59" s="246">
        <v>10561.248223260292</v>
      </c>
      <c r="I59" s="246">
        <v>10078.967655006196</v>
      </c>
      <c r="J59" s="342">
        <v>9337.9798552137599</v>
      </c>
      <c r="K59" s="246">
        <v>8072.1210520984696</v>
      </c>
      <c r="L59" s="342">
        <v>7104.88698595407</v>
      </c>
      <c r="M59" s="246">
        <v>6245.576555521302</v>
      </c>
      <c r="N59" s="239"/>
    </row>
    <row r="60" spans="2:14" x14ac:dyDescent="0.2">
      <c r="B60" s="278" t="s">
        <v>545</v>
      </c>
      <c r="C60" s="278" t="s">
        <v>333</v>
      </c>
      <c r="D60" s="278" t="s">
        <v>371</v>
      </c>
      <c r="E60" s="246">
        <v>35.153772451404002</v>
      </c>
      <c r="F60" s="246">
        <v>38.535442974654998</v>
      </c>
      <c r="G60" s="246">
        <v>32.907044221017998</v>
      </c>
      <c r="H60" s="246">
        <v>35.511715008642</v>
      </c>
      <c r="I60" s="246">
        <v>32.528441246580996</v>
      </c>
      <c r="J60" s="342">
        <v>27.944865613148</v>
      </c>
      <c r="K60" s="246">
        <v>24.156652885475001</v>
      </c>
      <c r="L60" s="342">
        <v>21.262105412257</v>
      </c>
      <c r="M60" s="246">
        <v>18.690530524461</v>
      </c>
      <c r="N60" s="239"/>
    </row>
    <row r="61" spans="2:14" x14ac:dyDescent="0.2">
      <c r="B61" t="s">
        <v>545</v>
      </c>
      <c r="C61" t="s">
        <v>335</v>
      </c>
      <c r="D61" t="s">
        <v>336</v>
      </c>
      <c r="E61" s="246">
        <v>813.41223025741101</v>
      </c>
      <c r="F61" s="246">
        <v>880.38326928412698</v>
      </c>
      <c r="G61" s="246">
        <v>815.68729578521595</v>
      </c>
      <c r="H61" s="246">
        <v>789.89144624718699</v>
      </c>
      <c r="I61" s="246">
        <v>833.28987372968902</v>
      </c>
      <c r="J61" s="342">
        <v>868.86308506849798</v>
      </c>
      <c r="K61" s="246">
        <v>899.02751018047297</v>
      </c>
      <c r="L61" s="342">
        <v>932.21104621398501</v>
      </c>
      <c r="M61" s="246">
        <v>969.28347005388298</v>
      </c>
      <c r="N61" s="239"/>
    </row>
    <row r="62" spans="2:14" x14ac:dyDescent="0.2">
      <c r="B62" t="s">
        <v>545</v>
      </c>
      <c r="C62" t="s">
        <v>335</v>
      </c>
      <c r="D62" t="s">
        <v>337</v>
      </c>
      <c r="E62" s="246">
        <v>117889.72573959823</v>
      </c>
      <c r="F62" s="246">
        <v>119526.5682597416</v>
      </c>
      <c r="G62" s="246">
        <v>99577.645196004552</v>
      </c>
      <c r="H62" s="246">
        <v>65739.392799994297</v>
      </c>
      <c r="I62" s="246">
        <v>45221.705395831566</v>
      </c>
      <c r="J62" s="342">
        <v>41052.79527561678</v>
      </c>
      <c r="K62" s="246">
        <v>36585.749826662839</v>
      </c>
      <c r="L62" s="342">
        <v>33859.374612393862</v>
      </c>
      <c r="M62" s="246">
        <v>32330.869123044675</v>
      </c>
      <c r="N62" s="239"/>
    </row>
    <row r="63" spans="2:14" x14ac:dyDescent="0.2">
      <c r="B63" t="s">
        <v>545</v>
      </c>
      <c r="C63" t="s">
        <v>335</v>
      </c>
      <c r="D63" t="s">
        <v>338</v>
      </c>
      <c r="E63" s="256"/>
      <c r="F63" s="256"/>
      <c r="G63" s="256"/>
      <c r="H63" s="256"/>
      <c r="I63" s="256"/>
      <c r="J63" s="332"/>
      <c r="K63" s="256"/>
      <c r="L63" s="332"/>
      <c r="M63" s="256"/>
      <c r="N63" s="239"/>
    </row>
    <row r="64" spans="2:14" x14ac:dyDescent="0.2">
      <c r="B64" t="s">
        <v>545</v>
      </c>
      <c r="C64" t="s">
        <v>335</v>
      </c>
      <c r="D64" t="s">
        <v>146</v>
      </c>
      <c r="E64" s="342"/>
      <c r="F64" s="342"/>
      <c r="G64" s="342"/>
      <c r="H64" s="342">
        <v>4119.0960679517993</v>
      </c>
      <c r="I64" s="342">
        <v>11812.285730066918</v>
      </c>
      <c r="J64" s="342">
        <v>16394.410352469848</v>
      </c>
      <c r="K64" s="342">
        <v>20656.172314697276</v>
      </c>
      <c r="L64" s="342">
        <v>22309.33274798606</v>
      </c>
      <c r="M64" s="342">
        <v>23298.182115547672</v>
      </c>
      <c r="N64" s="239"/>
    </row>
    <row r="65" spans="2:14" x14ac:dyDescent="0.2">
      <c r="B65" t="s">
        <v>545</v>
      </c>
      <c r="C65" t="s">
        <v>335</v>
      </c>
      <c r="D65" t="s">
        <v>148</v>
      </c>
      <c r="E65" s="332"/>
      <c r="F65" s="332"/>
      <c r="G65" s="332"/>
      <c r="H65" s="332"/>
      <c r="I65" s="332"/>
      <c r="J65" s="332"/>
      <c r="K65" s="332"/>
      <c r="L65" s="332"/>
      <c r="M65" s="332"/>
      <c r="N65" s="239"/>
    </row>
    <row r="66" spans="2:14" x14ac:dyDescent="0.2">
      <c r="B66" t="s">
        <v>545</v>
      </c>
      <c r="C66" t="s">
        <v>339</v>
      </c>
      <c r="D66" t="s">
        <v>337</v>
      </c>
      <c r="E66" s="246">
        <v>523.54745028369803</v>
      </c>
      <c r="F66" s="246"/>
      <c r="G66" s="246"/>
      <c r="H66" s="246">
        <v>10.586585047433999</v>
      </c>
      <c r="I66" s="246">
        <v>938.67701957455995</v>
      </c>
      <c r="J66" s="342">
        <v>2255.5968415322891</v>
      </c>
      <c r="K66" s="246">
        <v>3231.6092651129529</v>
      </c>
      <c r="L66" s="342">
        <v>2991.654683580658</v>
      </c>
      <c r="M66" s="246">
        <v>3268.1050556716282</v>
      </c>
      <c r="N66" s="239"/>
    </row>
    <row r="67" spans="2:14" x14ac:dyDescent="0.2">
      <c r="B67" t="s">
        <v>545</v>
      </c>
      <c r="C67" t="s">
        <v>339</v>
      </c>
      <c r="D67" t="s">
        <v>340</v>
      </c>
      <c r="E67" s="246">
        <v>5.6796651136560001</v>
      </c>
      <c r="F67" s="246"/>
      <c r="G67" s="246"/>
      <c r="H67" s="246">
        <v>0.67773718360299995</v>
      </c>
      <c r="I67" s="246">
        <v>9.1810447918789997</v>
      </c>
      <c r="J67" s="342">
        <v>21.551100889229001</v>
      </c>
      <c r="K67" s="246">
        <v>30.775706125898999</v>
      </c>
      <c r="L67" s="342">
        <v>28.586941667649</v>
      </c>
      <c r="M67" s="246">
        <v>31.5048273116</v>
      </c>
      <c r="N67" s="239"/>
    </row>
    <row r="68" spans="2:14" x14ac:dyDescent="0.2">
      <c r="B68" t="s">
        <v>545</v>
      </c>
      <c r="C68" t="s">
        <v>339</v>
      </c>
      <c r="D68" t="s">
        <v>146</v>
      </c>
      <c r="E68" s="342"/>
      <c r="F68" s="342"/>
      <c r="G68" s="342"/>
      <c r="H68" s="342"/>
      <c r="I68" s="342">
        <v>533.14308044627001</v>
      </c>
      <c r="J68" s="342">
        <v>1646.816153412258</v>
      </c>
      <c r="K68" s="342">
        <v>2477.5268709220159</v>
      </c>
      <c r="L68" s="342">
        <v>2477.5268709220159</v>
      </c>
      <c r="M68" s="342">
        <v>2554.705509680859</v>
      </c>
      <c r="N68" s="239"/>
    </row>
    <row r="69" spans="2:14" x14ac:dyDescent="0.2">
      <c r="B69" t="s">
        <v>545</v>
      </c>
      <c r="C69" t="s">
        <v>339</v>
      </c>
      <c r="D69" t="s">
        <v>148</v>
      </c>
      <c r="E69" s="332"/>
      <c r="F69" s="332"/>
      <c r="G69" s="332"/>
      <c r="H69" s="332"/>
      <c r="I69" s="332"/>
      <c r="J69" s="332"/>
      <c r="K69" s="332"/>
      <c r="L69" s="332"/>
      <c r="M69" s="332"/>
      <c r="N69" s="239"/>
    </row>
    <row r="70" spans="2:14" x14ac:dyDescent="0.2">
      <c r="B70" t="s">
        <v>546</v>
      </c>
      <c r="C70" t="s">
        <v>331</v>
      </c>
      <c r="D70" t="s">
        <v>144</v>
      </c>
      <c r="E70" s="256"/>
      <c r="F70" s="256"/>
      <c r="G70" s="256"/>
      <c r="H70" s="256"/>
      <c r="I70" s="256"/>
      <c r="J70" s="332"/>
      <c r="K70" s="256"/>
      <c r="L70" s="332"/>
      <c r="M70" s="256"/>
      <c r="N70" s="239"/>
    </row>
    <row r="71" spans="2:14" x14ac:dyDescent="0.2">
      <c r="B71" t="s">
        <v>546</v>
      </c>
      <c r="C71" t="s">
        <v>331</v>
      </c>
      <c r="D71" t="s">
        <v>332</v>
      </c>
      <c r="E71" s="246"/>
      <c r="F71" s="246">
        <v>4.5769500000000001</v>
      </c>
      <c r="G71" s="246">
        <v>3.9230999999999998</v>
      </c>
      <c r="H71" s="246">
        <v>3.26925</v>
      </c>
      <c r="I71" s="246">
        <v>2.6154000000000002</v>
      </c>
      <c r="J71" s="342">
        <v>1.9615499999999999</v>
      </c>
      <c r="K71" s="246">
        <v>1.3077000000000001</v>
      </c>
      <c r="L71" s="342">
        <v>0.65385000000000004</v>
      </c>
      <c r="M71" s="246"/>
      <c r="N71" s="239"/>
    </row>
    <row r="72" spans="2:14" x14ac:dyDescent="0.2">
      <c r="B72" t="s">
        <v>546</v>
      </c>
      <c r="C72" t="s">
        <v>333</v>
      </c>
      <c r="D72" t="s">
        <v>144</v>
      </c>
      <c r="E72" s="246">
        <v>5.6512764048240003</v>
      </c>
      <c r="F72" s="246">
        <v>6114.8586086798332</v>
      </c>
      <c r="G72" s="246">
        <v>5289.2616899249624</v>
      </c>
      <c r="H72" s="246">
        <v>5085.1338579475996</v>
      </c>
      <c r="I72" s="246">
        <v>4774.5633136443876</v>
      </c>
      <c r="J72" s="342">
        <v>1503.1763590078569</v>
      </c>
      <c r="K72" s="246">
        <v>1434.0569458376331</v>
      </c>
      <c r="L72" s="342">
        <v>1444.8193865215731</v>
      </c>
      <c r="M72" s="246">
        <v>1436.503015569434</v>
      </c>
      <c r="N72" s="239"/>
    </row>
    <row r="73" spans="2:14" x14ac:dyDescent="0.2">
      <c r="B73" t="s">
        <v>546</v>
      </c>
      <c r="C73" t="s">
        <v>333</v>
      </c>
      <c r="D73" t="s">
        <v>332</v>
      </c>
      <c r="E73" s="246">
        <v>0.13932</v>
      </c>
      <c r="F73" s="246">
        <v>34.674959883002998</v>
      </c>
      <c r="G73" s="246">
        <v>41.919203729411002</v>
      </c>
      <c r="H73" s="246">
        <v>41.546272987362997</v>
      </c>
      <c r="I73" s="246">
        <v>39.682002325789</v>
      </c>
      <c r="J73" s="342">
        <v>19.973120914736999</v>
      </c>
      <c r="K73" s="246">
        <v>18.043663944363999</v>
      </c>
      <c r="L73" s="342">
        <v>16.684791644377999</v>
      </c>
      <c r="M73" s="246">
        <v>14.857856084017</v>
      </c>
      <c r="N73" s="239"/>
    </row>
    <row r="74" spans="2:14" x14ac:dyDescent="0.2">
      <c r="B74" t="s">
        <v>546</v>
      </c>
      <c r="C74" t="s">
        <v>333</v>
      </c>
      <c r="D74" t="s">
        <v>334</v>
      </c>
      <c r="E74" s="246">
        <v>0.95849668440000002</v>
      </c>
      <c r="F74" s="246">
        <v>49.806120516603002</v>
      </c>
      <c r="G74" s="246">
        <v>46.794623526610998</v>
      </c>
      <c r="H74" s="246">
        <v>41.546272987362997</v>
      </c>
      <c r="I74" s="246">
        <v>39.682002325789</v>
      </c>
      <c r="J74" s="342">
        <v>19.973120914736999</v>
      </c>
      <c r="K74" s="246">
        <v>18.043663944363999</v>
      </c>
      <c r="L74" s="342">
        <v>16.684791644377999</v>
      </c>
      <c r="M74" s="246">
        <v>14.857856084017</v>
      </c>
      <c r="N74" s="239"/>
    </row>
    <row r="75" spans="2:14" x14ac:dyDescent="0.2">
      <c r="B75" s="278" t="s">
        <v>546</v>
      </c>
      <c r="C75" s="278" t="s">
        <v>333</v>
      </c>
      <c r="D75" s="278" t="s">
        <v>372</v>
      </c>
      <c r="E75" s="246">
        <v>92.492280850417004</v>
      </c>
      <c r="F75" s="246">
        <v>1884.939818317865</v>
      </c>
      <c r="G75" s="246">
        <v>1778.57637575374</v>
      </c>
      <c r="H75" s="246">
        <v>1884.939818317863</v>
      </c>
      <c r="I75" s="246">
        <v>1884.9398183178721</v>
      </c>
      <c r="J75" s="342">
        <v>1861.2984704512271</v>
      </c>
      <c r="K75" s="246">
        <v>1831.7230804008741</v>
      </c>
      <c r="L75" s="342">
        <v>1884.939818317866</v>
      </c>
      <c r="M75" s="246">
        <v>1884.939818317865</v>
      </c>
      <c r="N75" s="239"/>
    </row>
    <row r="76" spans="2:14" x14ac:dyDescent="0.2">
      <c r="B76" s="278" t="s">
        <v>546</v>
      </c>
      <c r="C76" s="278" t="s">
        <v>333</v>
      </c>
      <c r="D76" s="278" t="s">
        <v>371</v>
      </c>
      <c r="E76" s="246">
        <v>0.573313992381</v>
      </c>
      <c r="F76" s="246">
        <v>12.064352771120999</v>
      </c>
      <c r="G76" s="246">
        <v>11.383585098554001</v>
      </c>
      <c r="H76" s="246">
        <v>12.064352771120999</v>
      </c>
      <c r="I76" s="246">
        <v>12.064352771120999</v>
      </c>
      <c r="J76" s="342">
        <v>11.913038889438001</v>
      </c>
      <c r="K76" s="246">
        <v>11.723744814665</v>
      </c>
      <c r="L76" s="342">
        <v>12.064352771120999</v>
      </c>
      <c r="M76" s="246">
        <v>12.064352771120999</v>
      </c>
      <c r="N76" s="239"/>
    </row>
    <row r="77" spans="2:14" x14ac:dyDescent="0.2">
      <c r="B77" t="s">
        <v>546</v>
      </c>
      <c r="C77" t="s">
        <v>335</v>
      </c>
      <c r="D77" t="s">
        <v>336</v>
      </c>
      <c r="E77" s="246">
        <v>2006.3010599999991</v>
      </c>
      <c r="F77" s="246">
        <v>1818.571008795562</v>
      </c>
      <c r="G77" s="246">
        <v>1831.8806818534499</v>
      </c>
      <c r="H77" s="246">
        <v>1767.3180469132551</v>
      </c>
      <c r="I77" s="246">
        <v>2038.518082373178</v>
      </c>
      <c r="J77" s="342">
        <v>2158.4051410001798</v>
      </c>
      <c r="K77" s="246">
        <v>2292.1370833084638</v>
      </c>
      <c r="L77" s="342">
        <v>2318.319584388878</v>
      </c>
      <c r="M77" s="246">
        <v>2367.1973274423121</v>
      </c>
      <c r="N77" s="239"/>
    </row>
    <row r="78" spans="2:14" x14ac:dyDescent="0.2">
      <c r="B78" t="s">
        <v>546</v>
      </c>
      <c r="C78" t="s">
        <v>335</v>
      </c>
      <c r="D78" t="s">
        <v>337</v>
      </c>
      <c r="E78" s="246">
        <v>37935.980172528551</v>
      </c>
      <c r="F78" s="246">
        <v>1628.8198372497909</v>
      </c>
      <c r="G78" s="246">
        <v>38194.512011860039</v>
      </c>
      <c r="H78" s="246">
        <v>38960.517627791138</v>
      </c>
      <c r="I78" s="246">
        <v>37336.216188271355</v>
      </c>
      <c r="J78" s="342">
        <v>23567.115917373354</v>
      </c>
      <c r="K78" s="246">
        <v>32882.432896974075</v>
      </c>
      <c r="L78" s="342">
        <v>25032.210197217548</v>
      </c>
      <c r="M78" s="246">
        <v>19973.757843882817</v>
      </c>
      <c r="N78" s="239"/>
    </row>
    <row r="79" spans="2:14" x14ac:dyDescent="0.2">
      <c r="B79" t="s">
        <v>546</v>
      </c>
      <c r="C79" t="s">
        <v>335</v>
      </c>
      <c r="D79" t="s">
        <v>338</v>
      </c>
      <c r="E79" s="246"/>
      <c r="F79" s="246"/>
      <c r="G79" s="246"/>
      <c r="H79" s="246"/>
      <c r="I79" s="246"/>
      <c r="J79" s="342"/>
      <c r="K79" s="246"/>
      <c r="L79" s="342">
        <v>7.0658722852849998</v>
      </c>
      <c r="M79" s="246">
        <v>36.944995476891002</v>
      </c>
      <c r="N79" s="239"/>
    </row>
    <row r="80" spans="2:14" x14ac:dyDescent="0.2">
      <c r="B80" t="s">
        <v>546</v>
      </c>
      <c r="C80" t="s">
        <v>335</v>
      </c>
      <c r="D80" t="s">
        <v>146</v>
      </c>
      <c r="E80" s="342"/>
      <c r="F80" s="342"/>
      <c r="G80" s="342"/>
      <c r="H80" s="342"/>
      <c r="I80" s="342"/>
      <c r="J80" s="342"/>
      <c r="K80" s="342"/>
      <c r="L80" s="342">
        <v>5935.8481686487276</v>
      </c>
      <c r="M80" s="342">
        <v>14897.698856660854</v>
      </c>
      <c r="N80" s="239"/>
    </row>
    <row r="81" spans="2:14" x14ac:dyDescent="0.2">
      <c r="B81" t="s">
        <v>546</v>
      </c>
      <c r="C81" t="s">
        <v>335</v>
      </c>
      <c r="D81" t="s">
        <v>148</v>
      </c>
      <c r="E81" s="342"/>
      <c r="F81" s="342"/>
      <c r="G81" s="342"/>
      <c r="H81" s="342"/>
      <c r="I81" s="342"/>
      <c r="J81" s="342"/>
      <c r="K81" s="342"/>
      <c r="L81" s="342"/>
      <c r="M81" s="342">
        <v>17054.415616873739</v>
      </c>
      <c r="N81" s="239"/>
    </row>
    <row r="82" spans="2:14" x14ac:dyDescent="0.2">
      <c r="B82" t="s">
        <v>546</v>
      </c>
      <c r="C82" t="s">
        <v>339</v>
      </c>
      <c r="D82" t="s">
        <v>337</v>
      </c>
      <c r="E82" s="246">
        <v>629.12462196123295</v>
      </c>
      <c r="F82" s="246">
        <v>11501.508893207552</v>
      </c>
      <c r="G82" s="246">
        <v>11967.48725833597</v>
      </c>
      <c r="H82" s="246">
        <v>14552.025552766929</v>
      </c>
      <c r="I82" s="246">
        <v>14370.315888139952</v>
      </c>
      <c r="J82" s="342">
        <v>8591.1693582843745</v>
      </c>
      <c r="K82" s="246">
        <v>11147.132810737083</v>
      </c>
      <c r="L82" s="342">
        <v>11999.143149761094</v>
      </c>
      <c r="M82" s="246">
        <v>12184.560667281638</v>
      </c>
      <c r="N82" s="239"/>
    </row>
    <row r="83" spans="2:14" x14ac:dyDescent="0.2">
      <c r="B83" t="s">
        <v>546</v>
      </c>
      <c r="C83" t="s">
        <v>339</v>
      </c>
      <c r="D83" t="s">
        <v>340</v>
      </c>
      <c r="E83" s="246">
        <v>9.7796068879070006</v>
      </c>
      <c r="F83" s="246">
        <v>180.379030567303</v>
      </c>
      <c r="G83" s="246">
        <v>184.73202620360701</v>
      </c>
      <c r="H83" s="246">
        <v>192.97088905789599</v>
      </c>
      <c r="I83" s="246">
        <v>182.67618202236801</v>
      </c>
      <c r="J83" s="342">
        <v>90.742692188538996</v>
      </c>
      <c r="K83" s="246">
        <v>107.499591657631</v>
      </c>
      <c r="L83" s="342">
        <v>109.047987508668</v>
      </c>
      <c r="M83" s="246">
        <v>131.314304359293</v>
      </c>
      <c r="N83" s="239"/>
    </row>
    <row r="84" spans="2:14" x14ac:dyDescent="0.2">
      <c r="B84" t="s">
        <v>546</v>
      </c>
      <c r="C84" t="s">
        <v>339</v>
      </c>
      <c r="D84" t="s">
        <v>146</v>
      </c>
      <c r="E84" s="342"/>
      <c r="F84" s="342"/>
      <c r="G84" s="342"/>
      <c r="H84" s="342">
        <v>3303.905172413803</v>
      </c>
      <c r="I84" s="342">
        <v>6124.9426956732577</v>
      </c>
      <c r="J84" s="342">
        <v>6646.1784845483853</v>
      </c>
      <c r="K84" s="342">
        <v>9324.2633306606731</v>
      </c>
      <c r="L84" s="342">
        <v>10825.355965024661</v>
      </c>
      <c r="M84" s="342">
        <v>11021.471584076209</v>
      </c>
      <c r="N84" s="239"/>
    </row>
    <row r="85" spans="2:14" x14ac:dyDescent="0.2">
      <c r="B85" t="s">
        <v>546</v>
      </c>
      <c r="C85" t="s">
        <v>339</v>
      </c>
      <c r="D85" t="s">
        <v>148</v>
      </c>
      <c r="E85" s="342"/>
      <c r="F85" s="342"/>
      <c r="G85" s="342"/>
      <c r="H85" s="342"/>
      <c r="I85" s="342"/>
      <c r="J85" s="342"/>
      <c r="K85" s="342"/>
      <c r="L85" s="342"/>
      <c r="M85" s="342">
        <v>1956.5913401155119</v>
      </c>
      <c r="N85" s="239"/>
    </row>
    <row r="86" spans="2:14" x14ac:dyDescent="0.2">
      <c r="B86" t="s">
        <v>547</v>
      </c>
      <c r="C86" t="s">
        <v>331</v>
      </c>
      <c r="D86" t="s">
        <v>144</v>
      </c>
      <c r="E86" s="246">
        <v>6.2117012335449999</v>
      </c>
      <c r="F86" s="246"/>
      <c r="G86" s="246"/>
      <c r="H86" s="246"/>
      <c r="I86" s="246"/>
      <c r="J86" s="342"/>
      <c r="K86" s="246"/>
      <c r="L86" s="342"/>
      <c r="M86" s="246"/>
      <c r="N86" s="239"/>
    </row>
    <row r="87" spans="2:14" x14ac:dyDescent="0.2">
      <c r="B87" t="s">
        <v>547</v>
      </c>
      <c r="C87" t="s">
        <v>331</v>
      </c>
      <c r="D87" t="s">
        <v>332</v>
      </c>
      <c r="E87" s="246">
        <v>2.8799999999999999E-2</v>
      </c>
      <c r="F87" s="246"/>
      <c r="G87" s="246"/>
      <c r="H87" s="246"/>
      <c r="I87" s="246">
        <v>3.5414396943059998</v>
      </c>
      <c r="J87" s="342"/>
      <c r="K87" s="246">
        <v>1.8053999999999999</v>
      </c>
      <c r="L87" s="342"/>
      <c r="M87" s="246"/>
      <c r="N87" s="239"/>
    </row>
    <row r="88" spans="2:14" x14ac:dyDescent="0.2">
      <c r="B88" t="s">
        <v>547</v>
      </c>
      <c r="C88" t="s">
        <v>333</v>
      </c>
      <c r="D88" t="s">
        <v>144</v>
      </c>
      <c r="E88" s="246">
        <v>2.7952655550949999</v>
      </c>
      <c r="F88" s="246">
        <v>7.9780211335629998</v>
      </c>
      <c r="G88" s="246"/>
      <c r="H88" s="246"/>
      <c r="I88" s="246"/>
      <c r="J88" s="342"/>
      <c r="K88" s="246"/>
      <c r="L88" s="342"/>
      <c r="M88" s="246"/>
      <c r="N88" s="239"/>
    </row>
    <row r="89" spans="2:14" x14ac:dyDescent="0.2">
      <c r="B89" t="s">
        <v>547</v>
      </c>
      <c r="C89" t="s">
        <v>333</v>
      </c>
      <c r="D89" t="s">
        <v>332</v>
      </c>
      <c r="E89" s="246">
        <v>25.024473015967999</v>
      </c>
      <c r="F89" s="246">
        <v>40.819679999999998</v>
      </c>
      <c r="G89" s="246">
        <v>28.426538571298</v>
      </c>
      <c r="H89" s="246">
        <v>13.535060720528</v>
      </c>
      <c r="I89" s="246">
        <v>13.535060720528</v>
      </c>
      <c r="J89" s="342">
        <v>13.535060720528</v>
      </c>
      <c r="K89" s="246">
        <v>13.535060720528</v>
      </c>
      <c r="L89" s="342">
        <v>7.3721694942919997</v>
      </c>
      <c r="M89" s="246">
        <v>3.5831219853</v>
      </c>
      <c r="N89" s="239"/>
    </row>
    <row r="90" spans="2:14" x14ac:dyDescent="0.2">
      <c r="B90" t="s">
        <v>547</v>
      </c>
      <c r="C90" t="s">
        <v>333</v>
      </c>
      <c r="D90" t="s">
        <v>334</v>
      </c>
      <c r="E90" s="246">
        <v>37.547904339551998</v>
      </c>
      <c r="F90" s="246">
        <v>61.296122195999999</v>
      </c>
      <c r="G90" s="246">
        <v>36.245062097907997</v>
      </c>
      <c r="H90" s="246">
        <v>9.4745425043689995</v>
      </c>
      <c r="I90" s="246">
        <v>9.4745425043689995</v>
      </c>
      <c r="J90" s="342">
        <v>9.4745425043689995</v>
      </c>
      <c r="K90" s="246">
        <v>9.4745425043689995</v>
      </c>
      <c r="L90" s="342">
        <v>5.1605186460040002</v>
      </c>
      <c r="M90" s="246">
        <v>2.5081853897099999</v>
      </c>
      <c r="N90" s="239"/>
    </row>
    <row r="91" spans="2:14" x14ac:dyDescent="0.2">
      <c r="B91" t="s">
        <v>547</v>
      </c>
      <c r="C91" t="s">
        <v>333</v>
      </c>
      <c r="D91" t="s">
        <v>372</v>
      </c>
      <c r="E91" s="246">
        <v>3811.2408479992928</v>
      </c>
      <c r="F91" s="246">
        <v>4238.9758123791826</v>
      </c>
      <c r="G91" s="246">
        <v>3616.9675581836441</v>
      </c>
      <c r="H91" s="246">
        <v>4231.4691255564339</v>
      </c>
      <c r="I91" s="246">
        <v>4240.4958378327192</v>
      </c>
      <c r="J91" s="342">
        <v>4043.6393319203712</v>
      </c>
      <c r="K91" s="246">
        <v>3777.0602504252902</v>
      </c>
      <c r="L91" s="342">
        <v>3582.6468658052931</v>
      </c>
      <c r="M91" s="246">
        <v>3339.834798265621</v>
      </c>
      <c r="N91" s="239"/>
    </row>
    <row r="92" spans="2:14" x14ac:dyDescent="0.2">
      <c r="B92" t="s">
        <v>547</v>
      </c>
      <c r="C92" t="s">
        <v>333</v>
      </c>
      <c r="D92" t="s">
        <v>371</v>
      </c>
      <c r="E92" s="246">
        <v>24.393433487442</v>
      </c>
      <c r="F92" s="246">
        <v>27.121450049260002</v>
      </c>
      <c r="G92" s="246">
        <v>23.150008376696</v>
      </c>
      <c r="H92" s="246">
        <v>27.083058978707999</v>
      </c>
      <c r="I92" s="246">
        <v>27.140833471137999</v>
      </c>
      <c r="J92" s="342">
        <v>25.880874766070999</v>
      </c>
      <c r="K92" s="246">
        <v>24.174664281628001</v>
      </c>
      <c r="L92" s="342">
        <v>22.930342509289002</v>
      </c>
      <c r="M92" s="246">
        <v>21.376250218692999</v>
      </c>
      <c r="N92" s="239"/>
    </row>
    <row r="93" spans="2:14" x14ac:dyDescent="0.2">
      <c r="B93" t="s">
        <v>547</v>
      </c>
      <c r="C93" t="s">
        <v>335</v>
      </c>
      <c r="D93" t="s">
        <v>336</v>
      </c>
      <c r="E93" s="246">
        <v>1311.5844</v>
      </c>
      <c r="F93" s="246">
        <v>1604.5695412299669</v>
      </c>
      <c r="G93" s="246">
        <v>1541.609067487467</v>
      </c>
      <c r="H93" s="246">
        <v>1586.1995639206291</v>
      </c>
      <c r="I93" s="246">
        <v>1603.8339734726289</v>
      </c>
      <c r="J93" s="342">
        <v>1603.3437326584601</v>
      </c>
      <c r="K93" s="246">
        <v>1605.086836366364</v>
      </c>
      <c r="L93" s="342">
        <v>1571.6497270227619</v>
      </c>
      <c r="M93" s="246">
        <v>1511.1862677421871</v>
      </c>
      <c r="N93" s="239"/>
    </row>
    <row r="94" spans="2:14" x14ac:dyDescent="0.2">
      <c r="B94" t="s">
        <v>547</v>
      </c>
      <c r="C94" t="s">
        <v>335</v>
      </c>
      <c r="D94" t="s">
        <v>337</v>
      </c>
      <c r="E94" s="246">
        <v>113378.18731459123</v>
      </c>
      <c r="F94" s="246">
        <v>137439.51516697768</v>
      </c>
      <c r="G94" s="246">
        <v>105080.61723502005</v>
      </c>
      <c r="H94" s="246">
        <v>123661.3670603783</v>
      </c>
      <c r="I94" s="246">
        <v>119642.9895946114</v>
      </c>
      <c r="J94" s="342">
        <v>118293.34955174806</v>
      </c>
      <c r="K94" s="246">
        <v>104307.28569831001</v>
      </c>
      <c r="L94" s="342">
        <v>94858.121502157592</v>
      </c>
      <c r="M94" s="246">
        <v>75450.551071185444</v>
      </c>
      <c r="N94" s="239"/>
    </row>
    <row r="95" spans="2:14" x14ac:dyDescent="0.2">
      <c r="B95" t="s">
        <v>547</v>
      </c>
      <c r="C95" t="s">
        <v>335</v>
      </c>
      <c r="D95" t="s">
        <v>338</v>
      </c>
      <c r="E95" s="246"/>
      <c r="F95" s="246"/>
      <c r="G95" s="246"/>
      <c r="H95" s="246">
        <v>1.3200811993329999</v>
      </c>
      <c r="I95" s="246">
        <v>7.6443522078079997</v>
      </c>
      <c r="J95" s="342">
        <v>26.543793885427</v>
      </c>
      <c r="K95" s="246">
        <v>32.829022329927</v>
      </c>
      <c r="L95" s="342">
        <v>48.654699080867999</v>
      </c>
      <c r="M95" s="246">
        <v>47.711783938487002</v>
      </c>
      <c r="N95" s="239"/>
    </row>
    <row r="96" spans="2:14" x14ac:dyDescent="0.2">
      <c r="B96" t="s">
        <v>547</v>
      </c>
      <c r="C96" t="s">
        <v>335</v>
      </c>
      <c r="D96" t="s">
        <v>340</v>
      </c>
      <c r="E96" s="246">
        <v>138.083134212</v>
      </c>
      <c r="F96" s="246">
        <v>112.544611570141</v>
      </c>
      <c r="G96" s="246">
        <v>86.844971065563001</v>
      </c>
      <c r="H96" s="246">
        <v>76.509462850999</v>
      </c>
      <c r="I96" s="246">
        <v>82.872580853922003</v>
      </c>
      <c r="J96" s="342">
        <v>84.209880824520994</v>
      </c>
      <c r="K96" s="246">
        <v>74.719617575814993</v>
      </c>
      <c r="L96" s="342">
        <v>68.552749471205004</v>
      </c>
      <c r="M96" s="246">
        <v>57.169863192477997</v>
      </c>
      <c r="N96" s="239"/>
    </row>
    <row r="97" spans="2:14" x14ac:dyDescent="0.2">
      <c r="B97" t="s">
        <v>547</v>
      </c>
      <c r="C97" t="s">
        <v>335</v>
      </c>
      <c r="D97" t="s">
        <v>146</v>
      </c>
      <c r="E97" s="342"/>
      <c r="F97" s="342"/>
      <c r="G97" s="342"/>
      <c r="H97" s="342">
        <v>3713.4436156942502</v>
      </c>
      <c r="I97" s="342">
        <v>12414.802332057421</v>
      </c>
      <c r="J97" s="342">
        <v>15418.593978768564</v>
      </c>
      <c r="K97" s="342">
        <v>22089.394702598172</v>
      </c>
      <c r="L97" s="342">
        <v>27104.656300517992</v>
      </c>
      <c r="M97" s="342">
        <v>35443.837134790629</v>
      </c>
      <c r="N97" s="239"/>
    </row>
    <row r="98" spans="2:14" x14ac:dyDescent="0.2">
      <c r="B98" t="s">
        <v>547</v>
      </c>
      <c r="C98" t="s">
        <v>335</v>
      </c>
      <c r="D98" t="s">
        <v>148</v>
      </c>
      <c r="E98" s="342"/>
      <c r="F98" s="342"/>
      <c r="G98" s="342"/>
      <c r="H98" s="342"/>
      <c r="I98" s="342"/>
      <c r="J98" s="342"/>
      <c r="K98" s="342"/>
      <c r="L98" s="342"/>
      <c r="M98" s="342">
        <v>21665.306727753919</v>
      </c>
      <c r="N98" s="239"/>
    </row>
    <row r="99" spans="2:14" x14ac:dyDescent="0.2">
      <c r="B99" t="s">
        <v>547</v>
      </c>
      <c r="C99" t="s">
        <v>339</v>
      </c>
      <c r="D99" t="s">
        <v>337</v>
      </c>
      <c r="E99" s="246"/>
      <c r="F99" s="246"/>
      <c r="G99" s="246"/>
      <c r="H99" s="246"/>
      <c r="I99" s="246">
        <v>22.906742706105</v>
      </c>
      <c r="J99" s="342">
        <v>251.249663868943</v>
      </c>
      <c r="K99" s="246">
        <v>1045.1686203380939</v>
      </c>
      <c r="L99" s="342">
        <v>2760.402580586036</v>
      </c>
      <c r="M99" s="246">
        <v>5003.2080111703981</v>
      </c>
      <c r="N99" s="239"/>
    </row>
    <row r="100" spans="2:14" x14ac:dyDescent="0.2">
      <c r="B100" t="s">
        <v>547</v>
      </c>
      <c r="C100" t="s">
        <v>339</v>
      </c>
      <c r="D100" t="s">
        <v>340</v>
      </c>
      <c r="E100" s="246"/>
      <c r="F100" s="246"/>
      <c r="G100" s="246">
        <v>84.42696352387</v>
      </c>
      <c r="H100" s="246">
        <v>84.42696352387</v>
      </c>
      <c r="I100" s="246">
        <v>84.931738783222002</v>
      </c>
      <c r="J100" s="342">
        <v>89.963526092747998</v>
      </c>
      <c r="K100" s="246">
        <v>80.735366119275994</v>
      </c>
      <c r="L100" s="342">
        <v>79.037750358959997</v>
      </c>
      <c r="M100" s="246">
        <v>89.114040232145001</v>
      </c>
      <c r="N100" s="239"/>
    </row>
    <row r="101" spans="2:14" x14ac:dyDescent="0.2">
      <c r="B101" t="s">
        <v>547</v>
      </c>
      <c r="C101" t="s">
        <v>339</v>
      </c>
      <c r="D101" t="s">
        <v>146</v>
      </c>
      <c r="E101" s="342"/>
      <c r="F101" s="342"/>
      <c r="G101" s="342"/>
      <c r="H101" s="342"/>
      <c r="I101" s="342"/>
      <c r="J101" s="342"/>
      <c r="K101" s="342">
        <v>531.74624117194298</v>
      </c>
      <c r="L101" s="342">
        <v>2155.6239705342982</v>
      </c>
      <c r="M101" s="342">
        <v>5537.7278919240707</v>
      </c>
      <c r="N101" s="239"/>
    </row>
    <row r="102" spans="2:14" x14ac:dyDescent="0.2">
      <c r="B102" t="s">
        <v>547</v>
      </c>
      <c r="C102" t="s">
        <v>339</v>
      </c>
      <c r="D102" t="s">
        <v>148</v>
      </c>
      <c r="E102" s="332"/>
      <c r="F102" s="332"/>
      <c r="G102" s="332"/>
      <c r="H102" s="332"/>
      <c r="I102" s="332"/>
      <c r="J102" s="332"/>
      <c r="K102" s="332"/>
      <c r="L102" s="332"/>
      <c r="M102" s="332"/>
      <c r="N102" s="239"/>
    </row>
    <row r="103" spans="2:14" x14ac:dyDescent="0.2">
      <c r="B103" t="s">
        <v>548</v>
      </c>
      <c r="C103" t="s">
        <v>331</v>
      </c>
      <c r="D103" t="s">
        <v>144</v>
      </c>
      <c r="E103" s="256"/>
      <c r="F103" s="256"/>
      <c r="G103" s="256"/>
      <c r="H103" s="256"/>
      <c r="I103" s="256"/>
      <c r="J103" s="332"/>
      <c r="K103" s="256"/>
      <c r="L103" s="332"/>
      <c r="M103" s="256"/>
      <c r="N103" s="239"/>
    </row>
    <row r="104" spans="2:14" x14ac:dyDescent="0.2">
      <c r="B104" t="s">
        <v>548</v>
      </c>
      <c r="C104" t="s">
        <v>331</v>
      </c>
      <c r="D104" t="s">
        <v>332</v>
      </c>
      <c r="E104" s="246"/>
      <c r="F104" s="246">
        <v>2.4822000000000002</v>
      </c>
      <c r="G104" s="246">
        <v>2.1276000000000002</v>
      </c>
      <c r="H104" s="246">
        <v>1.7729999999999999</v>
      </c>
      <c r="I104" s="246">
        <v>1.4184000000000001</v>
      </c>
      <c r="J104" s="342">
        <v>1.0638000000000001</v>
      </c>
      <c r="K104" s="246">
        <v>0.35460000000000003</v>
      </c>
      <c r="L104" s="342">
        <v>0.35460000000000003</v>
      </c>
      <c r="M104" s="246"/>
      <c r="N104" s="239"/>
    </row>
    <row r="105" spans="2:14" x14ac:dyDescent="0.2">
      <c r="B105" t="s">
        <v>548</v>
      </c>
      <c r="C105" t="s">
        <v>333</v>
      </c>
      <c r="D105" t="s">
        <v>144</v>
      </c>
      <c r="E105" s="246"/>
      <c r="F105" s="246">
        <v>220.59567802029099</v>
      </c>
      <c r="G105" s="246">
        <v>176.95853058068599</v>
      </c>
      <c r="H105" s="246">
        <v>133.32138314108201</v>
      </c>
      <c r="I105" s="246">
        <v>595.58066055459699</v>
      </c>
      <c r="J105" s="342">
        <v>595.580660554627</v>
      </c>
      <c r="K105" s="246">
        <v>595.58066055464701</v>
      </c>
      <c r="L105" s="342">
        <v>595.58066055464701</v>
      </c>
      <c r="M105" s="246">
        <v>595.58066055463496</v>
      </c>
      <c r="N105" s="239"/>
    </row>
    <row r="106" spans="2:14" x14ac:dyDescent="0.2">
      <c r="B106" t="s">
        <v>548</v>
      </c>
      <c r="C106" t="s">
        <v>333</v>
      </c>
      <c r="D106" t="s">
        <v>332</v>
      </c>
      <c r="E106" s="246">
        <v>2.6088509040000001</v>
      </c>
      <c r="F106" s="246">
        <v>66.111958278998998</v>
      </c>
      <c r="G106" s="246">
        <v>19.162001080381</v>
      </c>
      <c r="H106" s="246">
        <v>4.2460695144500002</v>
      </c>
      <c r="I106" s="246">
        <v>8.7383042639999999</v>
      </c>
      <c r="J106" s="342">
        <v>8.2269301471249996</v>
      </c>
      <c r="K106" s="246">
        <v>6.850055271734</v>
      </c>
      <c r="L106" s="342">
        <v>5.6951597552670004</v>
      </c>
      <c r="M106" s="246">
        <v>4.6493603733039999</v>
      </c>
      <c r="N106" s="239"/>
    </row>
    <row r="107" spans="2:14" x14ac:dyDescent="0.2">
      <c r="B107" t="s">
        <v>548</v>
      </c>
      <c r="C107" t="s">
        <v>333</v>
      </c>
      <c r="D107" t="s">
        <v>334</v>
      </c>
      <c r="E107" s="246">
        <v>3.9132763559999999</v>
      </c>
      <c r="F107" s="246">
        <v>98.180398278998993</v>
      </c>
      <c r="G107" s="246">
        <v>26.119692492749</v>
      </c>
      <c r="H107" s="246">
        <v>3.7457951438519999</v>
      </c>
      <c r="I107" s="246">
        <v>7.8809150629950002</v>
      </c>
      <c r="J107" s="342">
        <v>7.3695357784119997</v>
      </c>
      <c r="K107" s="246">
        <v>6.2523059628690003</v>
      </c>
      <c r="L107" s="342">
        <v>5.3145252376009999</v>
      </c>
      <c r="M107" s="246">
        <v>4.5307965339300003</v>
      </c>
      <c r="N107" s="239"/>
    </row>
    <row r="108" spans="2:14" x14ac:dyDescent="0.2">
      <c r="B108" t="s">
        <v>548</v>
      </c>
      <c r="C108" t="s">
        <v>333</v>
      </c>
      <c r="D108" t="s">
        <v>372</v>
      </c>
      <c r="E108" s="246">
        <v>1143.6104377391659</v>
      </c>
      <c r="F108" s="246">
        <v>1774.388177332178</v>
      </c>
      <c r="G108" s="246">
        <v>1768.4049966969831</v>
      </c>
      <c r="H108" s="246">
        <v>1730.038611980571</v>
      </c>
      <c r="I108" s="246">
        <v>1779.122768229309</v>
      </c>
      <c r="J108" s="342">
        <v>1839.347621728107</v>
      </c>
      <c r="K108" s="246">
        <v>1227.436952020593</v>
      </c>
      <c r="L108" s="342">
        <v>997.581125179585</v>
      </c>
      <c r="M108" s="246">
        <v>987.96762845561295</v>
      </c>
      <c r="N108" s="239"/>
    </row>
    <row r="109" spans="2:14" x14ac:dyDescent="0.2">
      <c r="B109" t="s">
        <v>548</v>
      </c>
      <c r="C109" t="s">
        <v>333</v>
      </c>
      <c r="D109" t="s">
        <v>371</v>
      </c>
      <c r="E109" s="246">
        <v>3.6230933166549999</v>
      </c>
      <c r="F109" s="246">
        <v>7.0227196551300004</v>
      </c>
      <c r="G109" s="246">
        <v>7.0568840489899998</v>
      </c>
      <c r="H109" s="246">
        <v>6.7560635028440004</v>
      </c>
      <c r="I109" s="246">
        <v>7.0874197471090001</v>
      </c>
      <c r="J109" s="342">
        <v>7.4728823868910004</v>
      </c>
      <c r="K109" s="246">
        <v>5.9977907705789999</v>
      </c>
      <c r="L109" s="342">
        <v>5.7473116058529996</v>
      </c>
      <c r="M109" s="246">
        <v>5.6857814632380004</v>
      </c>
      <c r="N109" s="239"/>
    </row>
    <row r="110" spans="2:14" x14ac:dyDescent="0.2">
      <c r="B110" t="s">
        <v>548</v>
      </c>
      <c r="C110" t="s">
        <v>335</v>
      </c>
      <c r="D110" t="s">
        <v>336</v>
      </c>
      <c r="E110" s="246">
        <v>1215.4996799999999</v>
      </c>
      <c r="F110" s="246">
        <v>1277.092285644537</v>
      </c>
      <c r="G110" s="246">
        <v>1242.8789290761031</v>
      </c>
      <c r="H110" s="246">
        <v>1204.1192291774771</v>
      </c>
      <c r="I110" s="246">
        <v>1302.628940863206</v>
      </c>
      <c r="J110" s="342">
        <v>1359.261048770157</v>
      </c>
      <c r="K110" s="246">
        <v>1379.7840102503919</v>
      </c>
      <c r="L110" s="342">
        <v>1453.1471553320171</v>
      </c>
      <c r="M110" s="246">
        <v>1511.8026762511049</v>
      </c>
      <c r="N110" s="239"/>
    </row>
    <row r="111" spans="2:14" x14ac:dyDescent="0.2">
      <c r="B111" t="s">
        <v>548</v>
      </c>
      <c r="C111" t="s">
        <v>335</v>
      </c>
      <c r="D111" t="s">
        <v>337</v>
      </c>
      <c r="E111" s="246">
        <v>65412.945462741016</v>
      </c>
      <c r="F111" s="246">
        <v>59518.436491076987</v>
      </c>
      <c r="G111" s="246">
        <v>66842.394457310322</v>
      </c>
      <c r="H111" s="246">
        <v>78332.162613093882</v>
      </c>
      <c r="I111" s="246">
        <v>76723.367796496779</v>
      </c>
      <c r="J111" s="342">
        <v>75830.695029601367</v>
      </c>
      <c r="K111" s="246">
        <v>58530.586413322555</v>
      </c>
      <c r="L111" s="342">
        <v>53678.681698529632</v>
      </c>
      <c r="M111" s="246">
        <v>40172.286568177347</v>
      </c>
      <c r="N111" s="239"/>
    </row>
    <row r="112" spans="2:14" x14ac:dyDescent="0.2">
      <c r="B112" t="s">
        <v>548</v>
      </c>
      <c r="C112" t="s">
        <v>335</v>
      </c>
      <c r="D112" t="s">
        <v>338</v>
      </c>
      <c r="E112" s="256"/>
      <c r="F112" s="256"/>
      <c r="G112" s="256"/>
      <c r="H112" s="256"/>
      <c r="I112" s="256"/>
      <c r="J112" s="332"/>
      <c r="K112" s="256"/>
      <c r="L112" s="332"/>
      <c r="M112" s="256"/>
      <c r="N112" s="239"/>
    </row>
    <row r="113" spans="2:14" x14ac:dyDescent="0.2">
      <c r="B113" t="s">
        <v>548</v>
      </c>
      <c r="C113" t="s">
        <v>335</v>
      </c>
      <c r="D113" t="s">
        <v>340</v>
      </c>
      <c r="E113" s="246">
        <v>4.2998436000000001E-2</v>
      </c>
      <c r="F113" s="246">
        <v>3.9065644396999999E-2</v>
      </c>
      <c r="G113" s="246"/>
      <c r="H113" s="246">
        <v>3.191947572E-2</v>
      </c>
      <c r="I113" s="246">
        <v>2.8706098647000002E-2</v>
      </c>
      <c r="J113" s="342">
        <v>2.6320679058999999E-2</v>
      </c>
      <c r="K113" s="246">
        <v>2.3935259471E-2</v>
      </c>
      <c r="L113" s="342">
        <v>2.1549839881999999E-2</v>
      </c>
      <c r="M113" s="246">
        <v>1.9164420293999999E-2</v>
      </c>
      <c r="N113" s="239"/>
    </row>
    <row r="114" spans="2:14" x14ac:dyDescent="0.2">
      <c r="B114" t="s">
        <v>548</v>
      </c>
      <c r="C114" t="s">
        <v>335</v>
      </c>
      <c r="D114" t="s">
        <v>146</v>
      </c>
      <c r="E114" s="342"/>
      <c r="F114" s="342"/>
      <c r="G114" s="342"/>
      <c r="H114" s="342">
        <v>4026.2719858977198</v>
      </c>
      <c r="I114" s="342">
        <v>8054.0032933725397</v>
      </c>
      <c r="J114" s="342">
        <v>9113.9008371817836</v>
      </c>
      <c r="K114" s="342">
        <v>12034.337839329177</v>
      </c>
      <c r="L114" s="342">
        <v>18311.541246662797</v>
      </c>
      <c r="M114" s="342">
        <v>24313.618527803694</v>
      </c>
      <c r="N114" s="239"/>
    </row>
    <row r="115" spans="2:14" x14ac:dyDescent="0.2">
      <c r="B115" t="s">
        <v>548</v>
      </c>
      <c r="C115" t="s">
        <v>335</v>
      </c>
      <c r="D115" t="s">
        <v>148</v>
      </c>
      <c r="E115" s="342"/>
      <c r="F115" s="342"/>
      <c r="G115" s="342"/>
      <c r="H115" s="342"/>
      <c r="I115" s="342"/>
      <c r="J115" s="342"/>
      <c r="K115" s="342"/>
      <c r="L115" s="342"/>
      <c r="M115" s="342">
        <v>24800.78674182859</v>
      </c>
      <c r="N115" s="239"/>
    </row>
    <row r="116" spans="2:14" x14ac:dyDescent="0.2">
      <c r="B116" t="s">
        <v>548</v>
      </c>
      <c r="C116" t="s">
        <v>339</v>
      </c>
      <c r="D116" t="s">
        <v>337</v>
      </c>
      <c r="E116" s="246">
        <v>48.655777808219</v>
      </c>
      <c r="F116" s="246">
        <v>2254.5845726686389</v>
      </c>
      <c r="G116" s="246">
        <v>3617.256586214889</v>
      </c>
      <c r="H116" s="246">
        <v>5530.04042846825</v>
      </c>
      <c r="I116" s="246">
        <v>7263.4782109169664</v>
      </c>
      <c r="J116" s="342">
        <v>7546.5724569835211</v>
      </c>
      <c r="K116" s="246">
        <v>8167.2281517976098</v>
      </c>
      <c r="L116" s="342">
        <v>8248.7050949533714</v>
      </c>
      <c r="M116" s="246">
        <v>8425.5858823232575</v>
      </c>
      <c r="N116" s="239"/>
    </row>
    <row r="117" spans="2:14" x14ac:dyDescent="0.2">
      <c r="B117" t="s">
        <v>548</v>
      </c>
      <c r="C117" t="s">
        <v>339</v>
      </c>
      <c r="D117" t="s">
        <v>340</v>
      </c>
      <c r="E117" s="246">
        <v>0.77083174799999998</v>
      </c>
      <c r="F117" s="246">
        <v>31.961604966924</v>
      </c>
      <c r="G117" s="246">
        <v>53.549808824084003</v>
      </c>
      <c r="H117" s="246">
        <v>64.748236893458994</v>
      </c>
      <c r="I117" s="246">
        <v>70.546537936145</v>
      </c>
      <c r="J117" s="342">
        <v>74.63046851272</v>
      </c>
      <c r="K117" s="246">
        <v>78.327093878021003</v>
      </c>
      <c r="L117" s="342">
        <v>80.868755750093996</v>
      </c>
      <c r="M117" s="246">
        <v>81.773360483966002</v>
      </c>
      <c r="N117" s="239"/>
    </row>
    <row r="118" spans="2:14" x14ac:dyDescent="0.2">
      <c r="B118" t="s">
        <v>548</v>
      </c>
      <c r="C118" t="s">
        <v>339</v>
      </c>
      <c r="D118" t="s">
        <v>146</v>
      </c>
      <c r="E118" s="342"/>
      <c r="F118" s="342"/>
      <c r="G118" s="342"/>
      <c r="H118" s="342">
        <v>2282.1428571428578</v>
      </c>
      <c r="I118" s="342">
        <v>5195.6652310374457</v>
      </c>
      <c r="J118" s="342">
        <v>5372.9008232319202</v>
      </c>
      <c r="K118" s="342">
        <v>6190.9778222869036</v>
      </c>
      <c r="L118" s="342">
        <v>6351.2371448184704</v>
      </c>
      <c r="M118" s="342">
        <v>6455.6854421857979</v>
      </c>
      <c r="N118" s="239"/>
    </row>
    <row r="119" spans="2:14" x14ac:dyDescent="0.2">
      <c r="B119" t="s">
        <v>548</v>
      </c>
      <c r="C119" t="s">
        <v>339</v>
      </c>
      <c r="D119" t="s">
        <v>148</v>
      </c>
      <c r="E119" s="332"/>
      <c r="F119" s="332"/>
      <c r="G119" s="332"/>
      <c r="H119" s="332"/>
      <c r="I119" s="332"/>
      <c r="J119" s="332"/>
      <c r="K119" s="332"/>
      <c r="L119" s="332"/>
      <c r="M119" s="332"/>
      <c r="N119" s="239"/>
    </row>
    <row r="120" spans="2:14" x14ac:dyDescent="0.2">
      <c r="B120" t="s">
        <v>549</v>
      </c>
      <c r="C120" t="s">
        <v>331</v>
      </c>
      <c r="D120" t="s">
        <v>144</v>
      </c>
      <c r="E120" s="246">
        <v>94.839779972819002</v>
      </c>
      <c r="F120" s="246"/>
      <c r="G120" s="246"/>
      <c r="H120" s="246"/>
      <c r="I120" s="246"/>
      <c r="J120" s="342"/>
      <c r="K120" s="246"/>
      <c r="L120" s="342"/>
      <c r="M120" s="246"/>
      <c r="N120" s="239"/>
    </row>
    <row r="121" spans="2:14" x14ac:dyDescent="0.2">
      <c r="B121" t="s">
        <v>549</v>
      </c>
      <c r="C121" t="s">
        <v>331</v>
      </c>
      <c r="D121" t="s">
        <v>332</v>
      </c>
      <c r="E121" s="246">
        <v>3.0580560000000001</v>
      </c>
      <c r="F121" s="246">
        <v>6.3E-2</v>
      </c>
      <c r="G121" s="246">
        <v>5.3999999999999999E-2</v>
      </c>
      <c r="H121" s="246">
        <v>4.4999999999999998E-2</v>
      </c>
      <c r="I121" s="246">
        <v>3.5999999999999997E-2</v>
      </c>
      <c r="J121" s="342">
        <v>2.7E-2</v>
      </c>
      <c r="K121" s="246">
        <v>1.7999999999999999E-2</v>
      </c>
      <c r="L121" s="342">
        <v>8.9999999999999993E-3</v>
      </c>
      <c r="M121" s="246"/>
      <c r="N121" s="239"/>
    </row>
    <row r="122" spans="2:14" x14ac:dyDescent="0.2">
      <c r="B122" t="s">
        <v>549</v>
      </c>
      <c r="C122" t="s">
        <v>333</v>
      </c>
      <c r="D122" t="s">
        <v>144</v>
      </c>
      <c r="E122" s="246">
        <v>577.31079489458898</v>
      </c>
      <c r="F122" s="246">
        <v>625.91011060582002</v>
      </c>
      <c r="G122" s="246">
        <v>190.019752372727</v>
      </c>
      <c r="H122" s="246">
        <v>38.505019192892</v>
      </c>
      <c r="I122" s="246">
        <v>33.465333166699999</v>
      </c>
      <c r="J122" s="342">
        <v>24.292195622638999</v>
      </c>
      <c r="K122" s="246"/>
      <c r="L122" s="342"/>
      <c r="M122" s="246"/>
      <c r="N122" s="239"/>
    </row>
    <row r="123" spans="2:14" x14ac:dyDescent="0.2">
      <c r="B123" t="s">
        <v>549</v>
      </c>
      <c r="C123" t="s">
        <v>333</v>
      </c>
      <c r="D123" t="s">
        <v>332</v>
      </c>
      <c r="E123" s="246">
        <v>15.5562139656</v>
      </c>
      <c r="F123" s="246">
        <v>9.8308262924490002</v>
      </c>
      <c r="G123" s="246">
        <v>9.1530402790909999</v>
      </c>
      <c r="H123" s="246">
        <v>7.6458568979369996</v>
      </c>
      <c r="I123" s="246">
        <v>7.6253627957969998</v>
      </c>
      <c r="J123" s="342">
        <v>5.9717033674540003</v>
      </c>
      <c r="K123" s="246">
        <v>4.1816415844810004</v>
      </c>
      <c r="L123" s="342">
        <v>3.845696142165</v>
      </c>
      <c r="M123" s="246">
        <v>3.5937370604279999</v>
      </c>
      <c r="N123" s="239"/>
    </row>
    <row r="124" spans="2:14" x14ac:dyDescent="0.2">
      <c r="B124" t="s">
        <v>549</v>
      </c>
      <c r="C124" t="s">
        <v>333</v>
      </c>
      <c r="D124" t="s">
        <v>334</v>
      </c>
      <c r="E124" s="246">
        <v>23.334320948399998</v>
      </c>
      <c r="F124" s="246">
        <v>11.005372578163</v>
      </c>
      <c r="G124" s="246">
        <v>9.7935265648049992</v>
      </c>
      <c r="H124" s="246">
        <v>7.6458568979369996</v>
      </c>
      <c r="I124" s="246">
        <v>7.6253627957969998</v>
      </c>
      <c r="J124" s="342">
        <v>5.9717033674540003</v>
      </c>
      <c r="K124" s="246">
        <v>4.1816415844810004</v>
      </c>
      <c r="L124" s="342">
        <v>3.845696142165</v>
      </c>
      <c r="M124" s="246">
        <v>3.5937370604279999</v>
      </c>
      <c r="N124" s="239"/>
    </row>
    <row r="125" spans="2:14" x14ac:dyDescent="0.2">
      <c r="B125" t="s">
        <v>549</v>
      </c>
      <c r="C125" s="278" t="s">
        <v>333</v>
      </c>
      <c r="D125" s="278" t="s">
        <v>372</v>
      </c>
      <c r="E125" s="246">
        <v>515.33862761332398</v>
      </c>
      <c r="F125" s="246">
        <v>2059.9141359530131</v>
      </c>
      <c r="G125" s="246">
        <v>1635.4854947054901</v>
      </c>
      <c r="H125" s="246">
        <v>1715.0183813806441</v>
      </c>
      <c r="I125" s="246">
        <v>1714.3854936882681</v>
      </c>
      <c r="J125" s="342">
        <v>1713.752605995893</v>
      </c>
      <c r="K125" s="246">
        <v>1713.1197183035149</v>
      </c>
      <c r="L125" s="342">
        <v>1712.4868306111421</v>
      </c>
      <c r="M125" s="246">
        <v>1711.8539429187661</v>
      </c>
      <c r="N125" s="239"/>
    </row>
    <row r="126" spans="2:14" x14ac:dyDescent="0.2">
      <c r="B126" t="s">
        <v>549</v>
      </c>
      <c r="C126" s="278" t="s">
        <v>333</v>
      </c>
      <c r="D126" s="278" t="s">
        <v>371</v>
      </c>
      <c r="E126" s="246">
        <v>1.2265658279280001</v>
      </c>
      <c r="F126" s="246">
        <v>10.984890510288</v>
      </c>
      <c r="G126" s="246">
        <v>10.467747441287999</v>
      </c>
      <c r="H126" s="246">
        <v>10.976789052288</v>
      </c>
      <c r="I126" s="246">
        <v>10.972738323288</v>
      </c>
      <c r="J126" s="342">
        <v>10.968687594287999</v>
      </c>
      <c r="K126" s="246">
        <v>10.964636865288</v>
      </c>
      <c r="L126" s="342">
        <v>10.960586136288001</v>
      </c>
      <c r="M126" s="246">
        <v>10.956535407287999</v>
      </c>
      <c r="N126" s="239"/>
    </row>
    <row r="127" spans="2:14" x14ac:dyDescent="0.2">
      <c r="B127" t="s">
        <v>549</v>
      </c>
      <c r="C127" t="s">
        <v>335</v>
      </c>
      <c r="D127" t="s">
        <v>336</v>
      </c>
      <c r="E127" s="246">
        <v>801.619200000001</v>
      </c>
      <c r="F127" s="246">
        <v>1065.7480075891681</v>
      </c>
      <c r="G127" s="246">
        <v>854.27258972494099</v>
      </c>
      <c r="H127" s="246">
        <v>1149.4661855529121</v>
      </c>
      <c r="I127" s="246">
        <v>1148.6838596823609</v>
      </c>
      <c r="J127" s="342">
        <v>1060.993521378819</v>
      </c>
      <c r="K127" s="246">
        <v>1147.4934354118261</v>
      </c>
      <c r="L127" s="342">
        <v>1189.884364246512</v>
      </c>
      <c r="M127" s="246">
        <v>1130.0778662055191</v>
      </c>
      <c r="N127" s="239"/>
    </row>
    <row r="128" spans="2:14" x14ac:dyDescent="0.2">
      <c r="B128" t="s">
        <v>549</v>
      </c>
      <c r="C128" t="s">
        <v>335</v>
      </c>
      <c r="D128" t="s">
        <v>337</v>
      </c>
      <c r="E128" s="246">
        <v>54485.711893852036</v>
      </c>
      <c r="F128" s="246">
        <v>89308.600148237805</v>
      </c>
      <c r="G128" s="246">
        <v>60514.689097249116</v>
      </c>
      <c r="H128" s="246">
        <v>87453.921179818572</v>
      </c>
      <c r="I128" s="246">
        <v>89953.282874829412</v>
      </c>
      <c r="J128" s="342">
        <v>70415.935819761624</v>
      </c>
      <c r="K128" s="246">
        <v>56382.408371488244</v>
      </c>
      <c r="L128" s="342">
        <v>52126.35901620012</v>
      </c>
      <c r="M128" s="246">
        <v>47090.362945548819</v>
      </c>
      <c r="N128" s="239"/>
    </row>
    <row r="129" spans="2:14" x14ac:dyDescent="0.2">
      <c r="B129" t="s">
        <v>549</v>
      </c>
      <c r="C129" t="s">
        <v>335</v>
      </c>
      <c r="D129" t="s">
        <v>338</v>
      </c>
      <c r="E129" s="246"/>
      <c r="F129" s="246"/>
      <c r="G129" s="246"/>
      <c r="H129" s="246"/>
      <c r="I129" s="246">
        <v>13.904016032048</v>
      </c>
      <c r="J129" s="342">
        <v>18.121225574606999</v>
      </c>
      <c r="K129" s="246">
        <v>22.040124025826</v>
      </c>
      <c r="L129" s="342">
        <v>27.290623476785999</v>
      </c>
      <c r="M129" s="246">
        <v>38.553285995846998</v>
      </c>
      <c r="N129" s="239"/>
    </row>
    <row r="130" spans="2:14" x14ac:dyDescent="0.2">
      <c r="B130" t="s">
        <v>549</v>
      </c>
      <c r="C130" t="s">
        <v>335</v>
      </c>
      <c r="D130" t="s">
        <v>146</v>
      </c>
      <c r="E130" s="342"/>
      <c r="F130" s="342"/>
      <c r="G130" s="342"/>
      <c r="H130" s="342"/>
      <c r="I130" s="342"/>
      <c r="J130" s="342">
        <v>5034.5558819032703</v>
      </c>
      <c r="K130" s="342">
        <v>8504.5018900430296</v>
      </c>
      <c r="L130" s="342">
        <v>9223.0709835510115</v>
      </c>
      <c r="M130" s="342">
        <v>11074.214130082093</v>
      </c>
      <c r="N130" s="239"/>
    </row>
    <row r="131" spans="2:14" x14ac:dyDescent="0.2">
      <c r="B131" t="s">
        <v>549</v>
      </c>
      <c r="C131" t="s">
        <v>335</v>
      </c>
      <c r="D131" t="s">
        <v>148</v>
      </c>
      <c r="E131" s="342"/>
      <c r="F131" s="342"/>
      <c r="G131" s="342"/>
      <c r="H131" s="342"/>
      <c r="I131" s="342"/>
      <c r="J131" s="342"/>
      <c r="K131" s="342"/>
      <c r="L131" s="342"/>
      <c r="M131" s="342">
        <v>10457.503657336219</v>
      </c>
      <c r="N131" s="239"/>
    </row>
    <row r="132" spans="2:14" x14ac:dyDescent="0.2">
      <c r="B132" t="s">
        <v>549</v>
      </c>
      <c r="C132" t="s">
        <v>339</v>
      </c>
      <c r="D132" t="s">
        <v>337</v>
      </c>
      <c r="E132" s="246">
        <v>3523.539055995142</v>
      </c>
      <c r="F132" s="246"/>
      <c r="G132" s="246">
        <v>2523.3366936407861</v>
      </c>
      <c r="H132" s="246"/>
      <c r="I132" s="246"/>
      <c r="J132" s="342"/>
      <c r="K132" s="246"/>
      <c r="L132" s="342">
        <v>215.845976328837</v>
      </c>
      <c r="M132" s="246">
        <v>722.82565065629603</v>
      </c>
      <c r="N132" s="239"/>
    </row>
    <row r="133" spans="2:14" x14ac:dyDescent="0.2">
      <c r="B133" t="s">
        <v>549</v>
      </c>
      <c r="C133" t="s">
        <v>339</v>
      </c>
      <c r="D133" t="s">
        <v>340</v>
      </c>
      <c r="E133" s="246">
        <v>113.75240242194</v>
      </c>
      <c r="F133" s="246"/>
      <c r="G133" s="246">
        <v>88.980056044514996</v>
      </c>
      <c r="H133" s="246"/>
      <c r="I133" s="246"/>
      <c r="J133" s="342"/>
      <c r="K133" s="246"/>
      <c r="L133" s="342">
        <v>11.208516222634</v>
      </c>
      <c r="M133" s="246">
        <v>37.535112626674</v>
      </c>
      <c r="N133" s="239"/>
    </row>
    <row r="134" spans="2:14" x14ac:dyDescent="0.2">
      <c r="B134" t="s">
        <v>549</v>
      </c>
      <c r="C134" t="s">
        <v>339</v>
      </c>
      <c r="D134" t="s">
        <v>146</v>
      </c>
      <c r="E134" s="332"/>
      <c r="F134" s="332"/>
      <c r="G134" s="332"/>
      <c r="H134" s="332"/>
      <c r="I134" s="332"/>
      <c r="J134" s="332"/>
      <c r="K134" s="332"/>
      <c r="L134" s="332"/>
      <c r="M134" s="332"/>
      <c r="N134" s="239"/>
    </row>
    <row r="135" spans="2:14" x14ac:dyDescent="0.2">
      <c r="B135" t="s">
        <v>549</v>
      </c>
      <c r="C135" t="s">
        <v>339</v>
      </c>
      <c r="D135" t="s">
        <v>148</v>
      </c>
      <c r="E135" s="332"/>
      <c r="F135" s="332"/>
      <c r="G135" s="332"/>
      <c r="H135" s="332"/>
      <c r="I135" s="332"/>
      <c r="J135" s="332"/>
      <c r="K135" s="332"/>
      <c r="L135" s="332"/>
      <c r="M135" s="332"/>
      <c r="N135" s="239"/>
    </row>
    <row r="136" spans="2:14" x14ac:dyDescent="0.2">
      <c r="B136" t="s">
        <v>550</v>
      </c>
      <c r="C136" t="s">
        <v>331</v>
      </c>
      <c r="D136" t="s">
        <v>144</v>
      </c>
      <c r="E136" s="256"/>
      <c r="F136" s="256"/>
      <c r="G136" s="256"/>
      <c r="H136" s="256"/>
      <c r="I136" s="256"/>
      <c r="J136" s="332"/>
      <c r="K136" s="256"/>
      <c r="L136" s="332"/>
      <c r="M136" s="256"/>
      <c r="N136" s="239"/>
    </row>
    <row r="137" spans="2:14" x14ac:dyDescent="0.2">
      <c r="B137" t="s">
        <v>550</v>
      </c>
      <c r="C137" t="s">
        <v>331</v>
      </c>
      <c r="D137" t="s">
        <v>332</v>
      </c>
      <c r="E137" s="246">
        <v>7.9865905794960002</v>
      </c>
      <c r="F137" s="246">
        <v>9.9981000000000009</v>
      </c>
      <c r="G137" s="246">
        <v>8.5698000000000008</v>
      </c>
      <c r="H137" s="246">
        <v>7.1414999999999997</v>
      </c>
      <c r="I137" s="246">
        <v>5.7131999999999996</v>
      </c>
      <c r="J137" s="342">
        <v>4.2849000000000004</v>
      </c>
      <c r="K137" s="246">
        <v>2.8565999999999998</v>
      </c>
      <c r="L137" s="342">
        <v>1.4282999999999999</v>
      </c>
      <c r="M137" s="246"/>
      <c r="N137" s="239"/>
    </row>
    <row r="138" spans="2:14" x14ac:dyDescent="0.2">
      <c r="B138" t="s">
        <v>550</v>
      </c>
      <c r="C138" t="s">
        <v>333</v>
      </c>
      <c r="D138" t="s">
        <v>144</v>
      </c>
      <c r="E138" s="246">
        <v>87.051358681606004</v>
      </c>
      <c r="F138" s="246">
        <v>317.69797031375799</v>
      </c>
      <c r="G138" s="246">
        <v>158.848985156879</v>
      </c>
      <c r="H138" s="246"/>
      <c r="I138" s="246"/>
      <c r="J138" s="342"/>
      <c r="K138" s="246">
        <v>7.8165494938529996</v>
      </c>
      <c r="L138" s="342">
        <v>116.137895031403</v>
      </c>
      <c r="M138" s="246">
        <v>116.137895031403</v>
      </c>
      <c r="N138" s="239"/>
    </row>
    <row r="139" spans="2:14" x14ac:dyDescent="0.2">
      <c r="B139" t="s">
        <v>550</v>
      </c>
      <c r="C139" t="s">
        <v>333</v>
      </c>
      <c r="D139" t="s">
        <v>332</v>
      </c>
      <c r="E139" s="246">
        <v>1.28225118228</v>
      </c>
      <c r="F139" s="246">
        <v>11.144125573102</v>
      </c>
      <c r="G139" s="246">
        <v>10.452925573102</v>
      </c>
      <c r="H139" s="246">
        <v>9.7617255731019998</v>
      </c>
      <c r="I139" s="246">
        <v>9.0319201323369995</v>
      </c>
      <c r="J139" s="342">
        <v>7.0711258816629998</v>
      </c>
      <c r="K139" s="246">
        <v>4.3426157514649999</v>
      </c>
      <c r="L139" s="342">
        <v>5.1163396481619996</v>
      </c>
      <c r="M139" s="246">
        <v>3.9875169268719999</v>
      </c>
      <c r="N139" s="239"/>
    </row>
    <row r="140" spans="2:14" x14ac:dyDescent="0.2">
      <c r="B140" t="s">
        <v>550</v>
      </c>
      <c r="C140" t="s">
        <v>333</v>
      </c>
      <c r="D140" t="s">
        <v>334</v>
      </c>
      <c r="E140" s="246">
        <v>1.92337677342</v>
      </c>
      <c r="F140" s="246">
        <v>11.835325573102001</v>
      </c>
      <c r="G140" s="246">
        <v>10.798525573101999</v>
      </c>
      <c r="H140" s="246">
        <v>9.7617255731019998</v>
      </c>
      <c r="I140" s="246">
        <v>9.0319201323369995</v>
      </c>
      <c r="J140" s="342">
        <v>7.0711258816629998</v>
      </c>
      <c r="K140" s="246">
        <v>4.3426157514649999</v>
      </c>
      <c r="L140" s="342">
        <v>5.1163396481619996</v>
      </c>
      <c r="M140" s="246">
        <v>3.9875169268719999</v>
      </c>
      <c r="N140" s="239"/>
    </row>
    <row r="141" spans="2:14" x14ac:dyDescent="0.2">
      <c r="B141" t="s">
        <v>550</v>
      </c>
      <c r="C141" s="278" t="s">
        <v>333</v>
      </c>
      <c r="D141" s="278" t="s">
        <v>372</v>
      </c>
      <c r="E141" s="246">
        <v>2987.4250720062419</v>
      </c>
      <c r="F141" s="246">
        <v>753.55682783674797</v>
      </c>
      <c r="G141" s="246">
        <v>812.10837678357598</v>
      </c>
      <c r="H141" s="246">
        <v>458.36512303805398</v>
      </c>
      <c r="I141" s="246">
        <v>662.84174402560097</v>
      </c>
      <c r="J141" s="342">
        <v>618.61436964669599</v>
      </c>
      <c r="K141" s="246">
        <v>552.98075249524004</v>
      </c>
      <c r="L141" s="342">
        <v>554.38428180844403</v>
      </c>
      <c r="M141" s="246">
        <v>719.18237174275703</v>
      </c>
      <c r="N141" s="239"/>
    </row>
    <row r="142" spans="2:14" x14ac:dyDescent="0.2">
      <c r="B142" t="s">
        <v>550</v>
      </c>
      <c r="C142" s="278" t="s">
        <v>333</v>
      </c>
      <c r="D142" s="278" t="s">
        <v>371</v>
      </c>
      <c r="E142" s="246">
        <v>7.0519556469079996</v>
      </c>
      <c r="F142" s="246">
        <v>4.2210490890930004</v>
      </c>
      <c r="G142" s="246">
        <v>4.5490256307649997</v>
      </c>
      <c r="H142" s="246">
        <v>2.5675325517599998</v>
      </c>
      <c r="I142" s="246">
        <v>3.7129084847709999</v>
      </c>
      <c r="J142" s="342">
        <v>3.4651688167870001</v>
      </c>
      <c r="K142" s="246">
        <v>3.0975220651990001</v>
      </c>
      <c r="L142" s="342">
        <v>3.1053839356120001</v>
      </c>
      <c r="M142" s="246">
        <v>4.0285005496549999</v>
      </c>
      <c r="N142" s="239"/>
    </row>
    <row r="143" spans="2:14" x14ac:dyDescent="0.2">
      <c r="B143" t="s">
        <v>550</v>
      </c>
      <c r="C143" t="s">
        <v>335</v>
      </c>
      <c r="D143" t="s">
        <v>336</v>
      </c>
      <c r="E143" s="246">
        <v>1429.5898957911761</v>
      </c>
      <c r="F143" s="246">
        <v>1568.6312811138159</v>
      </c>
      <c r="G143" s="246">
        <v>1605.8780490268359</v>
      </c>
      <c r="H143" s="246">
        <v>1435.2897846694329</v>
      </c>
      <c r="I143" s="246">
        <v>1535.776007564875</v>
      </c>
      <c r="J143" s="342">
        <v>1616.882285084771</v>
      </c>
      <c r="K143" s="246">
        <v>1639.3590941417419</v>
      </c>
      <c r="L143" s="342">
        <v>1666.0229981169759</v>
      </c>
      <c r="M143" s="246">
        <v>1680.132019752255</v>
      </c>
      <c r="N143" s="239"/>
    </row>
    <row r="144" spans="2:14" x14ac:dyDescent="0.2">
      <c r="B144" t="s">
        <v>550</v>
      </c>
      <c r="C144" t="s">
        <v>335</v>
      </c>
      <c r="D144" t="s">
        <v>337</v>
      </c>
      <c r="E144" s="246">
        <v>163164.04601979913</v>
      </c>
      <c r="F144" s="246">
        <v>162648.29932541959</v>
      </c>
      <c r="G144" s="246">
        <v>147779.71068220041</v>
      </c>
      <c r="H144" s="246">
        <v>81539.799242310299</v>
      </c>
      <c r="I144" s="246">
        <v>62301.193846744718</v>
      </c>
      <c r="J144" s="342">
        <v>56959.15933994489</v>
      </c>
      <c r="K144" s="246">
        <v>55446.691342881488</v>
      </c>
      <c r="L144" s="342">
        <v>52323.511230344004</v>
      </c>
      <c r="M144" s="246">
        <v>59490.938448026369</v>
      </c>
      <c r="N144" s="239"/>
    </row>
    <row r="145" spans="2:14" x14ac:dyDescent="0.2">
      <c r="B145" t="s">
        <v>550</v>
      </c>
      <c r="C145" t="s">
        <v>335</v>
      </c>
      <c r="D145" t="s">
        <v>338</v>
      </c>
      <c r="E145" s="246"/>
      <c r="F145" s="246"/>
      <c r="G145" s="246"/>
      <c r="H145" s="246"/>
      <c r="I145" s="246">
        <v>2.5408938479879999</v>
      </c>
      <c r="J145" s="342">
        <v>2.5408938479879999</v>
      </c>
      <c r="K145" s="246">
        <v>3.2685247843930001</v>
      </c>
      <c r="L145" s="342">
        <v>3.2685247843930001</v>
      </c>
      <c r="M145" s="246">
        <v>16.299789818322001</v>
      </c>
      <c r="N145" s="239"/>
    </row>
    <row r="146" spans="2:14" x14ac:dyDescent="0.2">
      <c r="B146" t="s">
        <v>550</v>
      </c>
      <c r="C146" t="s">
        <v>335</v>
      </c>
      <c r="D146" t="s">
        <v>146</v>
      </c>
      <c r="E146" s="342"/>
      <c r="F146" s="342"/>
      <c r="G146" s="342"/>
      <c r="H146" s="342">
        <v>4590.3427448068214</v>
      </c>
      <c r="I146" s="342">
        <v>9824.5169186284093</v>
      </c>
      <c r="J146" s="342">
        <v>15549.883375246915</v>
      </c>
      <c r="K146" s="342">
        <v>22592.015574157569</v>
      </c>
      <c r="L146" s="342">
        <v>33117.637915803549</v>
      </c>
      <c r="M146" s="342">
        <v>42586.410234032701</v>
      </c>
      <c r="N146" s="239"/>
    </row>
    <row r="147" spans="2:14" x14ac:dyDescent="0.2">
      <c r="B147" t="s">
        <v>550</v>
      </c>
      <c r="C147" t="s">
        <v>335</v>
      </c>
      <c r="D147" t="s">
        <v>148</v>
      </c>
      <c r="E147" s="342"/>
      <c r="F147" s="342"/>
      <c r="G147" s="342"/>
      <c r="H147" s="342">
        <v>13749.34992778577</v>
      </c>
      <c r="I147" s="342">
        <v>19042.680562146397</v>
      </c>
      <c r="J147" s="342">
        <v>23007.027062398545</v>
      </c>
      <c r="K147" s="342">
        <v>26001.167200334778</v>
      </c>
      <c r="L147" s="342">
        <v>28030.221684468699</v>
      </c>
      <c r="M147" s="342">
        <v>25300.429881763412</v>
      </c>
      <c r="N147" s="239"/>
    </row>
    <row r="148" spans="2:14" x14ac:dyDescent="0.2">
      <c r="B148" t="s">
        <v>550</v>
      </c>
      <c r="C148" t="s">
        <v>339</v>
      </c>
      <c r="D148" t="s">
        <v>337</v>
      </c>
      <c r="E148" s="246">
        <v>2372.6798593498638</v>
      </c>
      <c r="F148" s="246">
        <v>4511.8607737116436</v>
      </c>
      <c r="G148" s="246">
        <v>4562.2227991352966</v>
      </c>
      <c r="H148" s="246">
        <v>2839.2546265048418</v>
      </c>
      <c r="I148" s="246">
        <v>2.0356162709000002E-2</v>
      </c>
      <c r="J148" s="342">
        <v>2290.7488237490479</v>
      </c>
      <c r="K148" s="246">
        <v>3723.2268300248861</v>
      </c>
      <c r="L148" s="342">
        <v>3841.42154007933</v>
      </c>
      <c r="M148" s="246">
        <v>2.5339181682999999E-2</v>
      </c>
      <c r="N148" s="239"/>
    </row>
    <row r="149" spans="2:14" x14ac:dyDescent="0.2">
      <c r="B149" t="s">
        <v>550</v>
      </c>
      <c r="C149" t="s">
        <v>339</v>
      </c>
      <c r="D149" t="s">
        <v>340</v>
      </c>
      <c r="E149" s="246">
        <v>53.372387466820001</v>
      </c>
      <c r="F149" s="246">
        <v>87.262474888815007</v>
      </c>
      <c r="G149" s="246">
        <v>72.277257366726005</v>
      </c>
      <c r="H149" s="246">
        <v>140.97128059845301</v>
      </c>
      <c r="I149" s="246">
        <v>136.25321008319401</v>
      </c>
      <c r="J149" s="342">
        <v>145.26011763487199</v>
      </c>
      <c r="K149" s="246">
        <v>151.212780504802</v>
      </c>
      <c r="L149" s="342">
        <v>157.239559175388</v>
      </c>
      <c r="M149" s="246">
        <v>163.45371521185399</v>
      </c>
      <c r="N149" s="239"/>
    </row>
    <row r="150" spans="2:14" x14ac:dyDescent="0.2">
      <c r="B150" t="s">
        <v>550</v>
      </c>
      <c r="C150" t="s">
        <v>339</v>
      </c>
      <c r="D150" t="s">
        <v>146</v>
      </c>
      <c r="E150" s="342"/>
      <c r="F150" s="342"/>
      <c r="G150" s="342"/>
      <c r="H150" s="342"/>
      <c r="I150" s="342"/>
      <c r="J150" s="342">
        <v>2062.0744982893289</v>
      </c>
      <c r="K150" s="342">
        <v>3351.6470669565501</v>
      </c>
      <c r="L150" s="342">
        <v>3458.0432422408958</v>
      </c>
      <c r="M150" s="342"/>
      <c r="N150" s="239"/>
    </row>
    <row r="151" spans="2:14" x14ac:dyDescent="0.2">
      <c r="B151" t="s">
        <v>550</v>
      </c>
      <c r="C151" t="s">
        <v>339</v>
      </c>
      <c r="D151" t="s">
        <v>148</v>
      </c>
      <c r="E151" s="342"/>
      <c r="F151" s="342"/>
      <c r="G151" s="342"/>
      <c r="H151" s="342">
        <v>2563.9534883721012</v>
      </c>
      <c r="I151" s="342">
        <v>6563.0239275612912</v>
      </c>
      <c r="J151" s="342">
        <v>9712.6595701128808</v>
      </c>
      <c r="K151" s="342">
        <v>9712.6595701128808</v>
      </c>
      <c r="L151" s="342">
        <v>9712.6595701128808</v>
      </c>
      <c r="M151" s="342">
        <v>14588.43831417396</v>
      </c>
      <c r="N151" s="239"/>
    </row>
    <row r="152" spans="2:14" x14ac:dyDescent="0.2">
      <c r="B152" t="s">
        <v>551</v>
      </c>
      <c r="C152" t="s">
        <v>331</v>
      </c>
      <c r="D152" t="s">
        <v>144</v>
      </c>
      <c r="E152" s="332"/>
      <c r="F152" s="332"/>
      <c r="G152" s="332"/>
      <c r="H152" s="332"/>
      <c r="I152" s="332"/>
      <c r="J152" s="332"/>
      <c r="K152" s="332"/>
      <c r="L152" s="332"/>
      <c r="M152" s="332"/>
      <c r="N152" s="239"/>
    </row>
    <row r="153" spans="2:14" x14ac:dyDescent="0.2">
      <c r="B153" t="s">
        <v>551</v>
      </c>
      <c r="C153" t="s">
        <v>331</v>
      </c>
      <c r="D153" t="s">
        <v>332</v>
      </c>
      <c r="E153" s="332"/>
      <c r="F153" s="332"/>
      <c r="G153" s="332"/>
      <c r="H153" s="332"/>
      <c r="I153" s="332"/>
      <c r="J153" s="332"/>
      <c r="K153" s="332"/>
      <c r="L153" s="332"/>
      <c r="M153" s="332"/>
      <c r="N153" s="239"/>
    </row>
    <row r="154" spans="2:14" x14ac:dyDescent="0.2">
      <c r="B154" t="s">
        <v>551</v>
      </c>
      <c r="C154" t="s">
        <v>333</v>
      </c>
      <c r="D154" t="s">
        <v>144</v>
      </c>
      <c r="E154" s="332"/>
      <c r="F154" s="332"/>
      <c r="G154" s="332"/>
      <c r="H154" s="332"/>
      <c r="I154" s="332"/>
      <c r="J154" s="332"/>
      <c r="K154" s="332"/>
      <c r="L154" s="332"/>
      <c r="M154" s="332"/>
      <c r="N154" s="239"/>
    </row>
    <row r="155" spans="2:14" x14ac:dyDescent="0.2">
      <c r="B155" t="s">
        <v>551</v>
      </c>
      <c r="C155" t="s">
        <v>333</v>
      </c>
      <c r="D155" t="s">
        <v>332</v>
      </c>
      <c r="E155" s="332"/>
      <c r="F155" s="332"/>
      <c r="G155" s="332"/>
      <c r="H155" s="332"/>
      <c r="I155" s="332"/>
      <c r="J155" s="332"/>
      <c r="K155" s="332"/>
      <c r="L155" s="332"/>
      <c r="M155" s="332"/>
      <c r="N155" s="239"/>
    </row>
    <row r="156" spans="2:14" x14ac:dyDescent="0.2">
      <c r="B156" t="s">
        <v>551</v>
      </c>
      <c r="C156" t="s">
        <v>333</v>
      </c>
      <c r="D156" t="s">
        <v>334</v>
      </c>
      <c r="E156" s="332"/>
      <c r="F156" s="332"/>
      <c r="G156" s="332"/>
      <c r="H156" s="332"/>
      <c r="I156" s="332"/>
      <c r="J156" s="332"/>
      <c r="K156" s="332"/>
      <c r="L156" s="332"/>
      <c r="M156" s="332"/>
      <c r="N156" s="239"/>
    </row>
    <row r="157" spans="2:14" x14ac:dyDescent="0.2">
      <c r="B157" t="s">
        <v>551</v>
      </c>
      <c r="C157" t="s">
        <v>333</v>
      </c>
      <c r="D157" t="s">
        <v>372</v>
      </c>
      <c r="E157" s="332"/>
      <c r="F157" s="332"/>
      <c r="G157" s="332"/>
      <c r="H157" s="332"/>
      <c r="I157" s="332"/>
      <c r="J157" s="332"/>
      <c r="K157" s="332"/>
      <c r="L157" s="332"/>
      <c r="M157" s="332"/>
      <c r="N157" s="239"/>
    </row>
    <row r="158" spans="2:14" x14ac:dyDescent="0.2">
      <c r="B158" t="s">
        <v>551</v>
      </c>
      <c r="C158" t="s">
        <v>333</v>
      </c>
      <c r="D158" t="s">
        <v>371</v>
      </c>
      <c r="E158" s="332"/>
      <c r="F158" s="332"/>
      <c r="G158" s="332"/>
      <c r="H158" s="332"/>
      <c r="I158" s="332"/>
      <c r="J158" s="332"/>
      <c r="K158" s="332"/>
      <c r="L158" s="332"/>
      <c r="M158" s="332"/>
      <c r="N158" s="239"/>
    </row>
    <row r="159" spans="2:14" x14ac:dyDescent="0.2">
      <c r="B159" t="s">
        <v>551</v>
      </c>
      <c r="C159" t="s">
        <v>335</v>
      </c>
      <c r="D159" t="s">
        <v>336</v>
      </c>
      <c r="E159" s="332"/>
      <c r="F159" s="332"/>
      <c r="G159" s="332"/>
      <c r="H159" s="332"/>
      <c r="I159" s="332"/>
      <c r="J159" s="332"/>
      <c r="K159" s="332"/>
      <c r="L159" s="332"/>
      <c r="M159" s="332"/>
      <c r="N159" s="239"/>
    </row>
    <row r="160" spans="2:14" x14ac:dyDescent="0.2">
      <c r="B160" t="s">
        <v>551</v>
      </c>
      <c r="C160" t="s">
        <v>335</v>
      </c>
      <c r="D160" t="s">
        <v>337</v>
      </c>
      <c r="E160" s="332"/>
      <c r="F160" s="332"/>
      <c r="G160" s="332"/>
      <c r="H160" s="332"/>
      <c r="I160" s="332"/>
      <c r="J160" s="332"/>
      <c r="K160" s="332"/>
      <c r="L160" s="332"/>
      <c r="M160" s="332"/>
      <c r="N160" s="239"/>
    </row>
    <row r="161" spans="2:14" x14ac:dyDescent="0.2">
      <c r="B161" t="s">
        <v>551</v>
      </c>
      <c r="C161" t="s">
        <v>335</v>
      </c>
      <c r="D161" t="s">
        <v>338</v>
      </c>
      <c r="E161" s="332"/>
      <c r="F161" s="332"/>
      <c r="G161" s="332"/>
      <c r="H161" s="332"/>
      <c r="I161" s="332"/>
      <c r="J161" s="332"/>
      <c r="K161" s="332"/>
      <c r="L161" s="332"/>
      <c r="M161" s="332"/>
      <c r="N161" s="239"/>
    </row>
    <row r="162" spans="2:14" x14ac:dyDescent="0.2">
      <c r="B162" t="s">
        <v>551</v>
      </c>
      <c r="C162" t="s">
        <v>335</v>
      </c>
      <c r="D162" t="s">
        <v>340</v>
      </c>
      <c r="E162" s="332"/>
      <c r="F162" s="332"/>
      <c r="G162" s="332"/>
      <c r="H162" s="332"/>
      <c r="I162" s="332"/>
      <c r="J162" s="332"/>
      <c r="K162" s="332"/>
      <c r="L162" s="332"/>
      <c r="M162" s="332"/>
      <c r="N162" s="239"/>
    </row>
    <row r="163" spans="2:14" x14ac:dyDescent="0.2">
      <c r="B163" t="s">
        <v>551</v>
      </c>
      <c r="C163" t="s">
        <v>335</v>
      </c>
      <c r="D163" t="s">
        <v>146</v>
      </c>
      <c r="E163" s="332"/>
      <c r="F163" s="332"/>
      <c r="G163" s="332"/>
      <c r="H163" s="332"/>
      <c r="I163" s="332"/>
      <c r="J163" s="332"/>
      <c r="K163" s="332"/>
      <c r="L163" s="332"/>
      <c r="M163" s="332"/>
      <c r="N163" s="239"/>
    </row>
    <row r="164" spans="2:14" x14ac:dyDescent="0.2">
      <c r="B164" t="s">
        <v>551</v>
      </c>
      <c r="C164" t="s">
        <v>335</v>
      </c>
      <c r="D164" t="s">
        <v>148</v>
      </c>
      <c r="E164" s="332"/>
      <c r="F164" s="332"/>
      <c r="G164" s="332"/>
      <c r="H164" s="332"/>
      <c r="I164" s="332"/>
      <c r="J164" s="332"/>
      <c r="K164" s="332"/>
      <c r="L164" s="332"/>
      <c r="M164" s="332"/>
      <c r="N164" s="239"/>
    </row>
    <row r="165" spans="2:14" x14ac:dyDescent="0.2">
      <c r="B165" t="s">
        <v>551</v>
      </c>
      <c r="C165" t="s">
        <v>339</v>
      </c>
      <c r="D165" t="s">
        <v>337</v>
      </c>
      <c r="E165" s="332"/>
      <c r="F165" s="332"/>
      <c r="G165" s="332"/>
      <c r="H165" s="332"/>
      <c r="I165" s="332"/>
      <c r="J165" s="332"/>
      <c r="K165" s="332"/>
      <c r="L165" s="332"/>
      <c r="M165" s="332"/>
      <c r="N165" s="239"/>
    </row>
    <row r="166" spans="2:14" x14ac:dyDescent="0.2">
      <c r="B166" t="s">
        <v>551</v>
      </c>
      <c r="C166" t="s">
        <v>339</v>
      </c>
      <c r="D166" t="s">
        <v>340</v>
      </c>
      <c r="E166" s="332"/>
      <c r="F166" s="332"/>
      <c r="G166" s="332"/>
      <c r="H166" s="332"/>
      <c r="I166" s="332"/>
      <c r="J166" s="332"/>
      <c r="K166" s="332"/>
      <c r="L166" s="332"/>
      <c r="M166" s="332"/>
      <c r="N166" s="239"/>
    </row>
    <row r="167" spans="2:14" x14ac:dyDescent="0.2">
      <c r="B167" t="s">
        <v>551</v>
      </c>
      <c r="C167" t="s">
        <v>339</v>
      </c>
      <c r="D167" t="s">
        <v>146</v>
      </c>
      <c r="E167" s="332"/>
      <c r="F167" s="332"/>
      <c r="G167" s="332"/>
      <c r="H167" s="332"/>
      <c r="I167" s="332"/>
      <c r="J167" s="332"/>
      <c r="K167" s="332"/>
      <c r="L167" s="332"/>
      <c r="M167" s="332"/>
      <c r="N167" s="239"/>
    </row>
    <row r="168" spans="2:14" x14ac:dyDescent="0.2">
      <c r="B168" t="s">
        <v>551</v>
      </c>
      <c r="C168" t="s">
        <v>339</v>
      </c>
      <c r="D168" t="s">
        <v>148</v>
      </c>
      <c r="E168" s="332"/>
      <c r="F168" s="332"/>
      <c r="G168" s="332"/>
      <c r="H168" s="332"/>
      <c r="I168" s="332"/>
      <c r="J168" s="332"/>
      <c r="K168" s="332"/>
      <c r="L168" s="332"/>
      <c r="M168" s="332"/>
      <c r="N168" s="239"/>
    </row>
    <row r="169" spans="2:14" x14ac:dyDescent="0.2">
      <c r="B169" t="s">
        <v>552</v>
      </c>
      <c r="C169" t="s">
        <v>331</v>
      </c>
      <c r="D169" t="s">
        <v>144</v>
      </c>
      <c r="E169" s="332"/>
      <c r="F169" s="332"/>
      <c r="G169" s="332"/>
      <c r="H169" s="332"/>
      <c r="I169" s="332"/>
      <c r="J169" s="332"/>
      <c r="K169" s="332"/>
      <c r="L169" s="332"/>
      <c r="M169" s="332"/>
      <c r="N169" s="239"/>
    </row>
    <row r="170" spans="2:14" x14ac:dyDescent="0.2">
      <c r="B170" t="s">
        <v>552</v>
      </c>
      <c r="C170" t="s">
        <v>331</v>
      </c>
      <c r="D170" t="s">
        <v>332</v>
      </c>
      <c r="E170" s="332"/>
      <c r="F170" s="332"/>
      <c r="G170" s="332"/>
      <c r="H170" s="332"/>
      <c r="I170" s="332"/>
      <c r="J170" s="332"/>
      <c r="K170" s="332"/>
      <c r="L170" s="332"/>
      <c r="M170" s="332"/>
      <c r="N170" s="239"/>
    </row>
    <row r="171" spans="2:14" x14ac:dyDescent="0.2">
      <c r="B171" t="s">
        <v>552</v>
      </c>
      <c r="C171" t="s">
        <v>333</v>
      </c>
      <c r="D171" t="s">
        <v>144</v>
      </c>
      <c r="E171" s="332"/>
      <c r="F171" s="332"/>
      <c r="G171" s="332"/>
      <c r="H171" s="332"/>
      <c r="I171" s="332"/>
      <c r="J171" s="332"/>
      <c r="K171" s="332"/>
      <c r="L171" s="332"/>
      <c r="M171" s="332"/>
      <c r="N171" s="239"/>
    </row>
    <row r="172" spans="2:14" x14ac:dyDescent="0.2">
      <c r="B172" t="s">
        <v>552</v>
      </c>
      <c r="C172" t="s">
        <v>333</v>
      </c>
      <c r="D172" t="s">
        <v>332</v>
      </c>
      <c r="E172" s="332"/>
      <c r="F172" s="332"/>
      <c r="G172" s="332"/>
      <c r="H172" s="332"/>
      <c r="I172" s="332"/>
      <c r="J172" s="332"/>
      <c r="K172" s="332"/>
      <c r="L172" s="332"/>
      <c r="M172" s="332"/>
      <c r="N172" s="239"/>
    </row>
    <row r="173" spans="2:14" x14ac:dyDescent="0.2">
      <c r="B173" t="s">
        <v>552</v>
      </c>
      <c r="C173" t="s">
        <v>333</v>
      </c>
      <c r="D173" t="s">
        <v>334</v>
      </c>
      <c r="E173" s="332"/>
      <c r="F173" s="332"/>
      <c r="G173" s="332"/>
      <c r="H173" s="332"/>
      <c r="I173" s="332"/>
      <c r="J173" s="332"/>
      <c r="K173" s="332"/>
      <c r="L173" s="332"/>
      <c r="M173" s="332"/>
      <c r="N173" s="239"/>
    </row>
    <row r="174" spans="2:14" x14ac:dyDescent="0.2">
      <c r="B174" t="s">
        <v>552</v>
      </c>
      <c r="C174" s="278" t="s">
        <v>333</v>
      </c>
      <c r="D174" s="278" t="s">
        <v>372</v>
      </c>
      <c r="E174" s="332"/>
      <c r="F174" s="332"/>
      <c r="G174" s="332"/>
      <c r="H174" s="332"/>
      <c r="I174" s="332"/>
      <c r="J174" s="332"/>
      <c r="K174" s="332"/>
      <c r="L174" s="332"/>
      <c r="M174" s="332"/>
      <c r="N174" s="239"/>
    </row>
    <row r="175" spans="2:14" x14ac:dyDescent="0.2">
      <c r="B175" t="s">
        <v>552</v>
      </c>
      <c r="C175" s="278" t="s">
        <v>333</v>
      </c>
      <c r="D175" s="278" t="s">
        <v>371</v>
      </c>
      <c r="E175" s="332"/>
      <c r="F175" s="332"/>
      <c r="G175" s="332"/>
      <c r="H175" s="332"/>
      <c r="I175" s="332"/>
      <c r="J175" s="332"/>
      <c r="K175" s="332"/>
      <c r="L175" s="332"/>
      <c r="M175" s="332"/>
      <c r="N175" s="239"/>
    </row>
    <row r="176" spans="2:14" x14ac:dyDescent="0.2">
      <c r="B176" t="s">
        <v>552</v>
      </c>
      <c r="C176" t="s">
        <v>335</v>
      </c>
      <c r="D176" t="s">
        <v>336</v>
      </c>
      <c r="E176" s="332"/>
      <c r="F176" s="332"/>
      <c r="G176" s="332"/>
      <c r="H176" s="332"/>
      <c r="I176" s="332"/>
      <c r="J176" s="332"/>
      <c r="K176" s="332"/>
      <c r="L176" s="332"/>
      <c r="M176" s="332"/>
      <c r="N176" s="239"/>
    </row>
    <row r="177" spans="2:14" x14ac:dyDescent="0.2">
      <c r="B177" t="s">
        <v>552</v>
      </c>
      <c r="C177" t="s">
        <v>335</v>
      </c>
      <c r="D177" t="s">
        <v>337</v>
      </c>
      <c r="E177" s="332"/>
      <c r="F177" s="332"/>
      <c r="G177" s="332"/>
      <c r="H177" s="332"/>
      <c r="I177" s="332"/>
      <c r="J177" s="332"/>
      <c r="K177" s="332"/>
      <c r="L177" s="332"/>
      <c r="M177" s="332"/>
      <c r="N177" s="239"/>
    </row>
    <row r="178" spans="2:14" x14ac:dyDescent="0.2">
      <c r="B178" t="s">
        <v>552</v>
      </c>
      <c r="C178" t="s">
        <v>335</v>
      </c>
      <c r="D178" t="s">
        <v>338</v>
      </c>
      <c r="E178" s="332"/>
      <c r="F178" s="332"/>
      <c r="G178" s="332"/>
      <c r="H178" s="332"/>
      <c r="I178" s="332"/>
      <c r="J178" s="332"/>
      <c r="K178" s="332"/>
      <c r="L178" s="332"/>
      <c r="M178" s="332"/>
      <c r="N178" s="239"/>
    </row>
    <row r="179" spans="2:14" x14ac:dyDescent="0.2">
      <c r="B179" t="s">
        <v>552</v>
      </c>
      <c r="C179" t="s">
        <v>335</v>
      </c>
      <c r="D179" t="s">
        <v>146</v>
      </c>
      <c r="E179" s="332"/>
      <c r="F179" s="332"/>
      <c r="G179" s="332"/>
      <c r="H179" s="332"/>
      <c r="I179" s="332"/>
      <c r="J179" s="332"/>
      <c r="K179" s="332"/>
      <c r="L179" s="332"/>
      <c r="M179" s="332"/>
      <c r="N179" s="239"/>
    </row>
    <row r="180" spans="2:14" x14ac:dyDescent="0.2">
      <c r="B180" t="s">
        <v>552</v>
      </c>
      <c r="C180" t="s">
        <v>335</v>
      </c>
      <c r="D180" t="s">
        <v>148</v>
      </c>
      <c r="E180" s="332"/>
      <c r="F180" s="332"/>
      <c r="G180" s="332"/>
      <c r="H180" s="332"/>
      <c r="I180" s="332"/>
      <c r="J180" s="332"/>
      <c r="K180" s="332"/>
      <c r="L180" s="332"/>
      <c r="M180" s="332"/>
      <c r="N180" s="239"/>
    </row>
    <row r="181" spans="2:14" x14ac:dyDescent="0.2">
      <c r="B181" t="s">
        <v>552</v>
      </c>
      <c r="C181" t="s">
        <v>339</v>
      </c>
      <c r="D181" t="s">
        <v>337</v>
      </c>
      <c r="E181" s="332"/>
      <c r="F181" s="332"/>
      <c r="G181" s="332"/>
      <c r="H181" s="332"/>
      <c r="I181" s="332"/>
      <c r="J181" s="332"/>
      <c r="K181" s="332"/>
      <c r="L181" s="332"/>
      <c r="M181" s="332"/>
      <c r="N181" s="239"/>
    </row>
    <row r="182" spans="2:14" x14ac:dyDescent="0.2">
      <c r="B182" t="s">
        <v>552</v>
      </c>
      <c r="C182" t="s">
        <v>339</v>
      </c>
      <c r="D182" t="s">
        <v>340</v>
      </c>
      <c r="E182" s="332"/>
      <c r="F182" s="332"/>
      <c r="G182" s="332"/>
      <c r="H182" s="332"/>
      <c r="I182" s="332"/>
      <c r="J182" s="332"/>
      <c r="K182" s="332"/>
      <c r="L182" s="332"/>
      <c r="M182" s="332"/>
      <c r="N182" s="239"/>
    </row>
    <row r="183" spans="2:14" x14ac:dyDescent="0.2">
      <c r="B183" t="s">
        <v>552</v>
      </c>
      <c r="C183" t="s">
        <v>339</v>
      </c>
      <c r="D183" t="s">
        <v>146</v>
      </c>
      <c r="E183" s="332"/>
      <c r="F183" s="332"/>
      <c r="G183" s="332"/>
      <c r="H183" s="332"/>
      <c r="I183" s="332"/>
      <c r="J183" s="332"/>
      <c r="K183" s="332"/>
      <c r="L183" s="332"/>
      <c r="M183" s="332"/>
      <c r="N183" s="239"/>
    </row>
    <row r="184" spans="2:14" x14ac:dyDescent="0.2">
      <c r="B184" t="s">
        <v>552</v>
      </c>
      <c r="C184" t="s">
        <v>339</v>
      </c>
      <c r="D184" t="s">
        <v>148</v>
      </c>
      <c r="E184" s="332"/>
      <c r="F184" s="332"/>
      <c r="G184" s="332"/>
      <c r="H184" s="332"/>
      <c r="I184" s="332"/>
      <c r="J184" s="332"/>
      <c r="K184" s="332"/>
      <c r="L184" s="332"/>
      <c r="M184" s="332"/>
      <c r="N184" s="239"/>
    </row>
    <row r="185" spans="2:14" x14ac:dyDescent="0.2">
      <c r="E185" s="256"/>
      <c r="F185" s="256"/>
      <c r="G185" s="256"/>
      <c r="H185" s="256"/>
      <c r="I185" s="256"/>
      <c r="J185" s="256"/>
      <c r="K185" s="256"/>
      <c r="L185" s="256"/>
      <c r="M185" s="256"/>
      <c r="N185" s="239"/>
    </row>
    <row r="186" spans="2:14" x14ac:dyDescent="0.2">
      <c r="E186" s="246"/>
      <c r="F186" s="246"/>
      <c r="G186" s="246"/>
      <c r="H186" s="246"/>
      <c r="I186" s="246"/>
      <c r="J186" s="246"/>
      <c r="K186" s="246"/>
      <c r="L186" s="246"/>
      <c r="M186" s="246"/>
    </row>
    <row r="187" spans="2:14" x14ac:dyDescent="0.2">
      <c r="E187" s="246"/>
      <c r="F187" s="246"/>
      <c r="G187" s="246"/>
      <c r="H187" s="246"/>
      <c r="I187" s="246"/>
      <c r="J187" s="246"/>
      <c r="K187" s="246"/>
      <c r="L187" s="246"/>
      <c r="M187" s="246"/>
    </row>
    <row r="188" spans="2:14" x14ac:dyDescent="0.2">
      <c r="E188" s="246"/>
      <c r="F188" s="246"/>
      <c r="G188" s="246"/>
      <c r="H188" s="246"/>
      <c r="I188" s="246"/>
      <c r="J188" s="246"/>
      <c r="K188" s="246"/>
      <c r="L188" s="246"/>
      <c r="M188" s="246"/>
    </row>
    <row r="189" spans="2:14" x14ac:dyDescent="0.2">
      <c r="E189" s="246"/>
      <c r="F189" s="246"/>
      <c r="G189" s="246"/>
      <c r="H189" s="246"/>
      <c r="I189" s="246"/>
      <c r="J189" s="246"/>
      <c r="K189" s="246"/>
      <c r="L189" s="246"/>
      <c r="M189" s="246"/>
    </row>
    <row r="190" spans="2:14" x14ac:dyDescent="0.2">
      <c r="E190" s="246"/>
      <c r="F190" s="246"/>
      <c r="G190" s="246"/>
      <c r="H190" s="246"/>
      <c r="I190" s="246"/>
      <c r="J190" s="246"/>
      <c r="K190" s="246"/>
      <c r="L190" s="246"/>
      <c r="M190" s="246"/>
    </row>
    <row r="191" spans="2:14" x14ac:dyDescent="0.2">
      <c r="E191" s="246"/>
      <c r="F191" s="246"/>
      <c r="G191" s="246"/>
      <c r="H191" s="246"/>
      <c r="I191" s="246"/>
      <c r="J191" s="246"/>
      <c r="K191" s="246"/>
      <c r="L191" s="246"/>
      <c r="M191" s="246"/>
    </row>
    <row r="192" spans="2:14" x14ac:dyDescent="0.2">
      <c r="E192" s="246"/>
      <c r="F192" s="246"/>
      <c r="G192" s="246"/>
      <c r="H192" s="246"/>
      <c r="I192" s="246"/>
      <c r="J192" s="246"/>
      <c r="K192" s="246"/>
      <c r="L192" s="246"/>
      <c r="M192" s="246"/>
    </row>
    <row r="193" spans="5:13" x14ac:dyDescent="0.2">
      <c r="E193" s="246"/>
      <c r="F193" s="246"/>
      <c r="G193" s="246"/>
      <c r="H193" s="246"/>
      <c r="I193" s="246"/>
      <c r="J193" s="246"/>
      <c r="K193" s="246"/>
      <c r="L193" s="246"/>
      <c r="M193" s="246"/>
    </row>
    <row r="194" spans="5:13" x14ac:dyDescent="0.2">
      <c r="E194" s="246"/>
      <c r="F194" s="246"/>
      <c r="G194" s="246"/>
      <c r="H194" s="246"/>
      <c r="I194" s="246"/>
      <c r="J194" s="246"/>
      <c r="K194" s="246"/>
      <c r="L194" s="246"/>
      <c r="M194" s="246"/>
    </row>
    <row r="195" spans="5:13" x14ac:dyDescent="0.2">
      <c r="E195" s="246"/>
      <c r="F195" s="246"/>
      <c r="G195" s="246"/>
      <c r="H195" s="246"/>
      <c r="I195" s="246"/>
      <c r="J195" s="246"/>
      <c r="K195" s="246"/>
      <c r="L195" s="246"/>
      <c r="M195" s="246"/>
    </row>
    <row r="196" spans="5:13" x14ac:dyDescent="0.2">
      <c r="E196" s="246"/>
      <c r="F196" s="246"/>
      <c r="G196" s="246"/>
      <c r="H196" s="246"/>
      <c r="I196" s="246"/>
      <c r="J196" s="246"/>
      <c r="K196" s="246"/>
      <c r="L196" s="246"/>
      <c r="M196" s="246"/>
    </row>
    <row r="197" spans="5:13" x14ac:dyDescent="0.2">
      <c r="E197" s="246"/>
      <c r="F197" s="246"/>
      <c r="G197" s="246"/>
      <c r="H197" s="246"/>
      <c r="I197" s="246"/>
      <c r="J197" s="246"/>
      <c r="K197" s="246"/>
      <c r="L197" s="246"/>
      <c r="M197" s="246"/>
    </row>
    <row r="198" spans="5:13" x14ac:dyDescent="0.2">
      <c r="E198" s="246"/>
      <c r="F198" s="246"/>
      <c r="G198" s="246"/>
      <c r="H198" s="246"/>
      <c r="I198" s="246"/>
      <c r="J198" s="246"/>
      <c r="K198" s="246"/>
      <c r="L198" s="246"/>
      <c r="M198" s="246"/>
    </row>
    <row r="199" spans="5:13" x14ac:dyDescent="0.2">
      <c r="E199" s="246"/>
      <c r="F199" s="246"/>
      <c r="G199" s="246"/>
      <c r="H199" s="246"/>
      <c r="I199" s="246"/>
      <c r="J199" s="246"/>
      <c r="K199" s="246"/>
      <c r="L199" s="246"/>
      <c r="M199" s="246"/>
    </row>
    <row r="200" spans="5:13" x14ac:dyDescent="0.2">
      <c r="E200" s="246"/>
      <c r="F200" s="246"/>
      <c r="G200" s="246"/>
      <c r="H200" s="246"/>
      <c r="I200" s="246"/>
      <c r="J200" s="246"/>
      <c r="K200" s="246"/>
      <c r="L200" s="246"/>
      <c r="M200" s="246"/>
    </row>
    <row r="201" spans="5:13" x14ac:dyDescent="0.2">
      <c r="E201" s="246"/>
      <c r="F201" s="246"/>
      <c r="G201" s="246"/>
      <c r="H201" s="246"/>
      <c r="I201" s="246"/>
      <c r="J201" s="246"/>
      <c r="K201" s="246"/>
      <c r="L201" s="246"/>
      <c r="M201" s="246"/>
    </row>
    <row r="202" spans="5:13" x14ac:dyDescent="0.2">
      <c r="E202" s="246"/>
      <c r="F202" s="246"/>
      <c r="G202" s="246"/>
      <c r="H202" s="246"/>
      <c r="I202" s="246"/>
      <c r="J202" s="246"/>
      <c r="K202" s="246"/>
      <c r="L202" s="246"/>
      <c r="M202" s="246"/>
    </row>
    <row r="203" spans="5:13" x14ac:dyDescent="0.2">
      <c r="E203" s="246"/>
      <c r="F203" s="246"/>
      <c r="G203" s="246"/>
      <c r="H203" s="246"/>
      <c r="I203" s="246"/>
      <c r="J203" s="246"/>
      <c r="K203" s="246"/>
      <c r="L203" s="246"/>
      <c r="M203" s="246"/>
    </row>
    <row r="204" spans="5:13" x14ac:dyDescent="0.2">
      <c r="E204" s="246"/>
      <c r="F204" s="246"/>
      <c r="G204" s="246"/>
      <c r="H204" s="246"/>
      <c r="I204" s="246"/>
      <c r="J204" s="246"/>
      <c r="K204" s="246"/>
      <c r="L204" s="246"/>
      <c r="M204" s="246"/>
    </row>
    <row r="205" spans="5:13" x14ac:dyDescent="0.2">
      <c r="E205" s="246"/>
      <c r="F205" s="246"/>
      <c r="G205" s="246"/>
      <c r="H205" s="246"/>
      <c r="I205" s="246"/>
      <c r="J205" s="246"/>
      <c r="K205" s="246"/>
      <c r="L205" s="246"/>
      <c r="M205" s="246"/>
    </row>
    <row r="206" spans="5:13" x14ac:dyDescent="0.2">
      <c r="E206" s="246"/>
      <c r="F206" s="246"/>
      <c r="G206" s="246"/>
      <c r="H206" s="246"/>
      <c r="I206" s="246"/>
      <c r="J206" s="246"/>
      <c r="K206" s="246"/>
      <c r="L206" s="246"/>
      <c r="M206" s="246"/>
    </row>
    <row r="207" spans="5:13" x14ac:dyDescent="0.2">
      <c r="E207" s="246"/>
      <c r="F207" s="246"/>
      <c r="G207" s="246"/>
      <c r="H207" s="246"/>
      <c r="I207" s="246"/>
      <c r="J207" s="246"/>
      <c r="K207" s="246"/>
      <c r="L207" s="246"/>
      <c r="M207" s="246"/>
    </row>
    <row r="208" spans="5:13" x14ac:dyDescent="0.2">
      <c r="E208" s="246"/>
      <c r="F208" s="246"/>
      <c r="G208" s="246"/>
      <c r="H208" s="246"/>
      <c r="I208" s="246"/>
      <c r="J208" s="246"/>
      <c r="K208" s="246"/>
      <c r="L208" s="246"/>
      <c r="M208" s="246"/>
    </row>
    <row r="209" spans="5:13" x14ac:dyDescent="0.2">
      <c r="E209" s="246"/>
      <c r="F209" s="246"/>
      <c r="G209" s="246"/>
      <c r="H209" s="246"/>
      <c r="I209" s="246"/>
      <c r="J209" s="246"/>
      <c r="K209" s="246"/>
      <c r="L209" s="246"/>
      <c r="M209" s="246"/>
    </row>
    <row r="210" spans="5:13" x14ac:dyDescent="0.2">
      <c r="E210" s="246"/>
      <c r="F210" s="246"/>
      <c r="G210" s="246"/>
      <c r="H210" s="246"/>
      <c r="I210" s="246"/>
      <c r="J210" s="246"/>
      <c r="K210" s="246"/>
      <c r="L210" s="246"/>
      <c r="M210" s="246"/>
    </row>
    <row r="211" spans="5:13" x14ac:dyDescent="0.2">
      <c r="E211" s="246"/>
      <c r="F211" s="246"/>
      <c r="G211" s="246"/>
      <c r="H211" s="246"/>
      <c r="I211" s="246"/>
      <c r="J211" s="246"/>
      <c r="K211" s="246"/>
      <c r="L211" s="246"/>
      <c r="M211" s="246"/>
    </row>
    <row r="212" spans="5:13" x14ac:dyDescent="0.2">
      <c r="E212" s="246"/>
      <c r="F212" s="246"/>
      <c r="G212" s="246"/>
      <c r="H212" s="246"/>
      <c r="I212" s="246"/>
      <c r="J212" s="246"/>
      <c r="K212" s="246"/>
      <c r="L212" s="246"/>
      <c r="M212" s="246"/>
    </row>
    <row r="213" spans="5:13" x14ac:dyDescent="0.2">
      <c r="E213" s="246"/>
      <c r="F213" s="246"/>
      <c r="G213" s="246"/>
      <c r="H213" s="246"/>
      <c r="I213" s="246"/>
      <c r="J213" s="246"/>
      <c r="K213" s="246"/>
      <c r="L213" s="246"/>
      <c r="M213" s="246"/>
    </row>
    <row r="214" spans="5:13" x14ac:dyDescent="0.2">
      <c r="E214" s="246"/>
      <c r="F214" s="246"/>
      <c r="G214" s="246"/>
      <c r="H214" s="246"/>
      <c r="I214" s="246"/>
      <c r="J214" s="246"/>
      <c r="K214" s="246"/>
      <c r="L214" s="246"/>
      <c r="M214" s="246"/>
    </row>
    <row r="215" spans="5:13" x14ac:dyDescent="0.2">
      <c r="E215" s="246"/>
      <c r="F215" s="246"/>
      <c r="G215" s="246"/>
      <c r="H215" s="246"/>
      <c r="I215" s="246"/>
      <c r="J215" s="246"/>
      <c r="K215" s="246"/>
      <c r="L215" s="246"/>
      <c r="M215" s="246"/>
    </row>
    <row r="216" spans="5:13" x14ac:dyDescent="0.2">
      <c r="E216" s="246"/>
      <c r="F216" s="246"/>
      <c r="G216" s="246"/>
      <c r="H216" s="246"/>
      <c r="I216" s="246"/>
      <c r="J216" s="246"/>
      <c r="K216" s="246"/>
      <c r="L216" s="246"/>
      <c r="M216" s="246"/>
    </row>
    <row r="217" spans="5:13" x14ac:dyDescent="0.2">
      <c r="E217" s="246"/>
      <c r="F217" s="246"/>
      <c r="G217" s="246"/>
      <c r="H217" s="246"/>
      <c r="I217" s="246"/>
      <c r="J217" s="246"/>
      <c r="K217" s="246"/>
      <c r="L217" s="246"/>
      <c r="M217" s="246"/>
    </row>
    <row r="218" spans="5:13" x14ac:dyDescent="0.2">
      <c r="E218" s="246"/>
      <c r="F218" s="246"/>
      <c r="G218" s="246"/>
      <c r="H218" s="246"/>
      <c r="I218" s="246"/>
      <c r="J218" s="246"/>
      <c r="K218" s="246"/>
      <c r="L218" s="246"/>
      <c r="M218" s="246"/>
    </row>
    <row r="219" spans="5:13" x14ac:dyDescent="0.2">
      <c r="E219" s="246"/>
      <c r="F219" s="246"/>
      <c r="G219" s="246"/>
      <c r="H219" s="246"/>
      <c r="I219" s="246"/>
      <c r="J219" s="246"/>
      <c r="K219" s="246"/>
      <c r="L219" s="246"/>
      <c r="M219" s="246"/>
    </row>
    <row r="220" spans="5:13" x14ac:dyDescent="0.2">
      <c r="E220" s="246"/>
      <c r="F220" s="246"/>
      <c r="G220" s="246"/>
      <c r="H220" s="246"/>
      <c r="I220" s="246"/>
      <c r="J220" s="246"/>
      <c r="K220" s="246"/>
      <c r="L220" s="246"/>
      <c r="M220" s="246"/>
    </row>
    <row r="221" spans="5:13" x14ac:dyDescent="0.2">
      <c r="E221" s="246"/>
      <c r="F221" s="246"/>
      <c r="G221" s="246"/>
      <c r="H221" s="246"/>
      <c r="I221" s="246"/>
      <c r="J221" s="246"/>
      <c r="K221" s="246"/>
      <c r="L221" s="246"/>
      <c r="M221" s="246"/>
    </row>
    <row r="222" spans="5:13" x14ac:dyDescent="0.2">
      <c r="E222" s="246"/>
      <c r="F222" s="246"/>
      <c r="G222" s="246"/>
      <c r="H222" s="246"/>
      <c r="I222" s="246"/>
      <c r="J222" s="246"/>
      <c r="K222" s="246"/>
      <c r="L222" s="246"/>
      <c r="M222" s="246"/>
    </row>
    <row r="223" spans="5:13" x14ac:dyDescent="0.2">
      <c r="E223" s="246"/>
      <c r="F223" s="246"/>
      <c r="G223" s="246"/>
      <c r="H223" s="246"/>
      <c r="I223" s="246"/>
      <c r="J223" s="246"/>
      <c r="K223" s="246"/>
      <c r="L223" s="246"/>
      <c r="M223" s="246"/>
    </row>
    <row r="224" spans="5:13" x14ac:dyDescent="0.2">
      <c r="E224" s="246"/>
      <c r="F224" s="246"/>
      <c r="G224" s="246"/>
      <c r="H224" s="246"/>
      <c r="I224" s="246"/>
      <c r="J224" s="246"/>
      <c r="K224" s="246"/>
      <c r="L224" s="246"/>
      <c r="M224" s="246"/>
    </row>
    <row r="225" spans="5:13" x14ac:dyDescent="0.2">
      <c r="E225" s="246"/>
      <c r="F225" s="246"/>
      <c r="G225" s="246"/>
      <c r="H225" s="246"/>
      <c r="I225" s="246"/>
      <c r="J225" s="246"/>
      <c r="K225" s="246"/>
      <c r="L225" s="246"/>
      <c r="M225" s="246"/>
    </row>
    <row r="226" spans="5:13" x14ac:dyDescent="0.2">
      <c r="E226" s="246"/>
      <c r="F226" s="246"/>
      <c r="G226" s="246"/>
      <c r="H226" s="246"/>
      <c r="I226" s="246"/>
      <c r="J226" s="246"/>
      <c r="K226" s="246"/>
      <c r="L226" s="246"/>
      <c r="M226" s="246"/>
    </row>
    <row r="227" spans="5:13" x14ac:dyDescent="0.2">
      <c r="E227" s="246"/>
      <c r="F227" s="246"/>
      <c r="G227" s="246"/>
      <c r="H227" s="246"/>
      <c r="I227" s="246"/>
      <c r="J227" s="246"/>
      <c r="K227" s="246"/>
      <c r="L227" s="246"/>
      <c r="M227" s="246"/>
    </row>
    <row r="228" spans="5:13" x14ac:dyDescent="0.2">
      <c r="E228" s="246"/>
      <c r="F228" s="246"/>
      <c r="G228" s="246"/>
      <c r="H228" s="246"/>
      <c r="I228" s="246"/>
      <c r="J228" s="246"/>
      <c r="K228" s="246"/>
      <c r="L228" s="246"/>
      <c r="M228" s="246"/>
    </row>
    <row r="229" spans="5:13" x14ac:dyDescent="0.2">
      <c r="E229" s="259"/>
      <c r="F229" s="259"/>
      <c r="G229" s="259"/>
      <c r="H229" s="318"/>
      <c r="I229" s="259"/>
      <c r="J229" s="259"/>
      <c r="K229" s="259"/>
      <c r="L229" s="259"/>
      <c r="M229" s="259"/>
    </row>
    <row r="230" spans="5:13" x14ac:dyDescent="0.2">
      <c r="E230" s="259"/>
      <c r="F230" s="259"/>
      <c r="G230" s="259"/>
      <c r="H230" s="259"/>
      <c r="I230" s="318"/>
      <c r="J230" s="318"/>
      <c r="K230" s="259"/>
      <c r="L230" s="259"/>
      <c r="M230" s="259"/>
    </row>
    <row r="231" spans="5:13" x14ac:dyDescent="0.2">
      <c r="E231" s="259"/>
      <c r="F231" s="318"/>
      <c r="G231" s="318"/>
      <c r="H231" s="259"/>
      <c r="I231" s="259"/>
      <c r="J231" s="259"/>
      <c r="K231" s="259"/>
      <c r="L231" s="259"/>
      <c r="M231" s="259"/>
    </row>
    <row r="232" spans="5:13" x14ac:dyDescent="0.2">
      <c r="E232" s="259"/>
      <c r="F232" s="318"/>
      <c r="G232" s="318"/>
      <c r="H232" s="259"/>
      <c r="I232" s="259"/>
      <c r="J232" s="259"/>
      <c r="K232" s="259"/>
      <c r="L232" s="259"/>
      <c r="M232" s="259"/>
    </row>
    <row r="233" spans="5:13" x14ac:dyDescent="0.2">
      <c r="E233" s="259"/>
      <c r="F233" s="259"/>
      <c r="G233" s="259"/>
      <c r="H233" s="259"/>
      <c r="I233" s="318"/>
      <c r="J233" s="318"/>
      <c r="K233" s="318"/>
      <c r="L233" s="318"/>
      <c r="M233" s="259"/>
    </row>
    <row r="234" spans="5:13" x14ac:dyDescent="0.2">
      <c r="E234" s="259"/>
      <c r="F234" s="259"/>
      <c r="G234" s="259"/>
      <c r="H234" s="259"/>
      <c r="I234" s="259"/>
      <c r="J234" s="259"/>
      <c r="K234" s="259"/>
      <c r="L234" s="259"/>
      <c r="M234" s="259"/>
    </row>
    <row r="235" spans="5:13" x14ac:dyDescent="0.2">
      <c r="E235" s="259"/>
      <c r="F235" s="318"/>
      <c r="G235" s="318"/>
      <c r="H235" s="318"/>
      <c r="I235" s="318"/>
      <c r="J235" s="318"/>
      <c r="K235" s="318"/>
      <c r="L235" s="318"/>
      <c r="M235" s="318"/>
    </row>
    <row r="236" spans="5:13" x14ac:dyDescent="0.2">
      <c r="E236" s="259"/>
      <c r="F236" s="259"/>
      <c r="G236" s="259"/>
      <c r="H236" s="259"/>
      <c r="I236" s="259"/>
      <c r="J236" s="259"/>
      <c r="K236" s="259"/>
      <c r="L236" s="259"/>
      <c r="M236" s="259"/>
    </row>
    <row r="237" spans="5:13" x14ac:dyDescent="0.2">
      <c r="E237" s="259"/>
      <c r="F237" s="259"/>
      <c r="G237" s="259"/>
      <c r="H237" s="259"/>
      <c r="I237" s="318"/>
      <c r="J237" s="318"/>
      <c r="K237" s="259"/>
      <c r="L237" s="318"/>
      <c r="M237" s="259"/>
    </row>
    <row r="238" spans="5:13" x14ac:dyDescent="0.2">
      <c r="E238" s="259"/>
      <c r="F238" s="259"/>
      <c r="G238" s="259"/>
      <c r="H238" s="259"/>
      <c r="I238" s="259"/>
      <c r="J238" s="259"/>
      <c r="K238" s="259"/>
      <c r="L238" s="259"/>
      <c r="M238" s="259"/>
    </row>
    <row r="239" spans="5:13" x14ac:dyDescent="0.2">
      <c r="E239" s="259"/>
      <c r="F239" s="259"/>
      <c r="G239" s="259"/>
      <c r="H239" s="259"/>
      <c r="I239" s="259"/>
      <c r="J239" s="259"/>
      <c r="K239" s="259"/>
      <c r="L239" s="259"/>
      <c r="M239" s="259"/>
    </row>
    <row r="240" spans="5:13" x14ac:dyDescent="0.2">
      <c r="E240" s="259"/>
      <c r="F240" s="259"/>
      <c r="G240" s="259"/>
      <c r="H240" s="259"/>
      <c r="I240" s="259"/>
      <c r="J240" s="259"/>
      <c r="K240" s="259"/>
      <c r="L240" s="318"/>
      <c r="M240" s="318"/>
    </row>
    <row r="241" spans="5:13" x14ac:dyDescent="0.2">
      <c r="E241" s="259"/>
      <c r="F241" s="259"/>
      <c r="G241" s="259"/>
      <c r="H241" s="259"/>
      <c r="I241" s="259"/>
      <c r="J241" s="259"/>
      <c r="K241" s="259"/>
      <c r="L241" s="318"/>
      <c r="M241" s="318"/>
    </row>
    <row r="242" spans="5:13" x14ac:dyDescent="0.2">
      <c r="E242" s="259"/>
      <c r="F242" s="259"/>
      <c r="G242" s="259"/>
      <c r="H242" s="259"/>
      <c r="I242" s="259"/>
      <c r="J242" s="259"/>
      <c r="K242" s="259"/>
      <c r="L242" s="259"/>
      <c r="M242" s="259"/>
    </row>
    <row r="243" spans="5:13" x14ac:dyDescent="0.2">
      <c r="E243" s="259"/>
      <c r="F243" s="259"/>
      <c r="G243" s="259"/>
      <c r="H243" s="259"/>
      <c r="I243" s="259"/>
      <c r="J243" s="259"/>
      <c r="K243" s="259"/>
      <c r="L243" s="259"/>
      <c r="M243" s="259"/>
    </row>
    <row r="244" spans="5:13" x14ac:dyDescent="0.2">
      <c r="E244" s="259"/>
      <c r="F244" s="318"/>
      <c r="G244" s="318"/>
      <c r="H244" s="318"/>
      <c r="I244" s="259"/>
      <c r="J244" s="259"/>
      <c r="K244" s="259"/>
      <c r="L244" s="259"/>
      <c r="M244" s="259"/>
    </row>
    <row r="245" spans="5:13" x14ac:dyDescent="0.2">
      <c r="E245" s="259"/>
      <c r="F245" s="259"/>
      <c r="G245" s="259"/>
      <c r="H245" s="259"/>
      <c r="I245" s="259"/>
      <c r="J245" s="259"/>
      <c r="K245" s="259"/>
      <c r="L245" s="259"/>
      <c r="M245" s="259"/>
    </row>
    <row r="246" spans="5:13" x14ac:dyDescent="0.2">
      <c r="E246" s="259"/>
      <c r="F246" s="259"/>
      <c r="G246" s="259"/>
      <c r="H246" s="318"/>
      <c r="I246" s="259"/>
      <c r="J246" s="259"/>
      <c r="K246" s="259"/>
      <c r="L246" s="259"/>
      <c r="M246" s="259"/>
    </row>
    <row r="247" spans="5:13" x14ac:dyDescent="0.2">
      <c r="E247" s="259"/>
      <c r="F247" s="259"/>
      <c r="G247" s="259"/>
      <c r="H247" s="259"/>
      <c r="I247" s="259"/>
      <c r="J247" s="259"/>
      <c r="K247" s="259"/>
      <c r="L247" s="259"/>
      <c r="M247" s="259"/>
    </row>
    <row r="248" spans="5:13" x14ac:dyDescent="0.2">
      <c r="E248" s="318"/>
      <c r="F248" s="259"/>
      <c r="G248" s="259"/>
      <c r="H248" s="259"/>
      <c r="I248" s="259"/>
      <c r="J248" s="259"/>
      <c r="K248" s="259"/>
      <c r="L248" s="259"/>
      <c r="M248" s="259"/>
    </row>
    <row r="249" spans="5:13" x14ac:dyDescent="0.2">
      <c r="E249" s="318"/>
      <c r="F249" s="259"/>
      <c r="G249" s="259"/>
      <c r="H249" s="259"/>
      <c r="I249" s="259"/>
      <c r="J249" s="259"/>
      <c r="K249" s="259"/>
      <c r="L249" s="259"/>
      <c r="M249" s="259"/>
    </row>
    <row r="250" spans="5:13" x14ac:dyDescent="0.2">
      <c r="E250" s="259"/>
      <c r="F250" s="259"/>
      <c r="G250" s="259"/>
      <c r="H250" s="259"/>
      <c r="I250" s="318"/>
      <c r="J250" s="318"/>
      <c r="K250" s="318"/>
      <c r="L250" s="318"/>
      <c r="M250" s="259"/>
    </row>
    <row r="251" spans="5:13" x14ac:dyDescent="0.2">
      <c r="E251" s="259"/>
      <c r="F251" s="259"/>
      <c r="G251" s="259"/>
      <c r="H251" s="259"/>
      <c r="I251" s="259"/>
      <c r="J251" s="259"/>
      <c r="K251" s="259"/>
      <c r="L251" s="259"/>
      <c r="M251" s="259"/>
    </row>
    <row r="252" spans="5:13" x14ac:dyDescent="0.2">
      <c r="E252" s="259"/>
      <c r="F252" s="318"/>
      <c r="G252" s="318"/>
      <c r="H252" s="318"/>
      <c r="I252" s="318"/>
      <c r="J252" s="259"/>
      <c r="K252" s="259"/>
      <c r="L252" s="259"/>
      <c r="M252" s="318"/>
    </row>
    <row r="253" spans="5:13" x14ac:dyDescent="0.2">
      <c r="E253" s="259"/>
      <c r="F253" s="259"/>
      <c r="G253" s="259"/>
      <c r="H253" s="259"/>
      <c r="I253" s="259"/>
      <c r="J253" s="259"/>
      <c r="K253" s="259"/>
      <c r="L253" s="259"/>
      <c r="M253" s="259"/>
    </row>
    <row r="254" spans="5:13" x14ac:dyDescent="0.2">
      <c r="E254" s="259"/>
      <c r="F254" s="259"/>
      <c r="G254" s="259"/>
      <c r="H254" s="259"/>
      <c r="I254" s="259"/>
      <c r="J254" s="259"/>
      <c r="K254" s="259"/>
      <c r="L254" s="259"/>
      <c r="M254" s="259"/>
    </row>
    <row r="255" spans="5:13" x14ac:dyDescent="0.2">
      <c r="E255" s="259"/>
      <c r="F255" s="259"/>
      <c r="G255" s="259"/>
      <c r="H255" s="259"/>
      <c r="I255" s="259"/>
      <c r="J255" s="259"/>
      <c r="K255" s="259"/>
      <c r="L255" s="259"/>
      <c r="M255" s="259"/>
    </row>
    <row r="256" spans="5:13" x14ac:dyDescent="0.2">
      <c r="E256" s="259"/>
      <c r="F256" s="259"/>
      <c r="G256" s="259"/>
      <c r="H256" s="259"/>
      <c r="I256" s="259"/>
      <c r="J256" s="259"/>
      <c r="K256" s="259"/>
      <c r="L256" s="259"/>
      <c r="M256" s="259"/>
    </row>
    <row r="257" spans="5:13" x14ac:dyDescent="0.2">
      <c r="E257" s="259"/>
      <c r="F257" s="259"/>
      <c r="G257" s="259"/>
      <c r="H257" s="259"/>
      <c r="I257" s="318"/>
      <c r="J257" s="259"/>
      <c r="K257" s="259"/>
      <c r="L257" s="259"/>
      <c r="M257" s="318"/>
    </row>
    <row r="258" spans="5:13" x14ac:dyDescent="0.2">
      <c r="E258" s="259"/>
      <c r="F258" s="259"/>
      <c r="G258" s="259"/>
      <c r="H258" s="259"/>
      <c r="I258" s="318"/>
      <c r="J258" s="259"/>
      <c r="K258" s="259"/>
      <c r="L258" s="259"/>
      <c r="M258" s="318"/>
    </row>
    <row r="259" spans="5:13" x14ac:dyDescent="0.2">
      <c r="E259" s="259"/>
      <c r="F259" s="259"/>
      <c r="G259" s="259"/>
      <c r="H259" s="259"/>
      <c r="I259" s="259"/>
      <c r="J259" s="259"/>
      <c r="K259" s="259"/>
      <c r="L259" s="259"/>
      <c r="M259" s="259"/>
    </row>
    <row r="260" spans="5:13" x14ac:dyDescent="0.2">
      <c r="E260" s="259"/>
      <c r="F260" s="259"/>
      <c r="G260" s="259"/>
      <c r="H260" s="259"/>
      <c r="I260" s="259"/>
      <c r="J260" s="259"/>
      <c r="K260" s="259"/>
      <c r="L260" s="259"/>
      <c r="M260" s="259"/>
    </row>
    <row r="261" spans="5:13" x14ac:dyDescent="0.2">
      <c r="E261" s="259"/>
      <c r="F261" s="318"/>
      <c r="G261" s="318"/>
      <c r="H261" s="318"/>
      <c r="I261" s="318"/>
      <c r="J261" s="318"/>
      <c r="K261" s="318"/>
      <c r="L261" s="318"/>
      <c r="M261" s="318"/>
    </row>
    <row r="262" spans="5:13" x14ac:dyDescent="0.2">
      <c r="E262" s="259"/>
      <c r="F262" s="259"/>
      <c r="G262" s="259"/>
      <c r="H262" s="259"/>
      <c r="I262" s="259"/>
      <c r="J262" s="259"/>
      <c r="K262" s="259"/>
      <c r="L262" s="259"/>
      <c r="M262" s="259"/>
    </row>
    <row r="263" spans="5:13" x14ac:dyDescent="0.2">
      <c r="E263" s="259"/>
      <c r="F263" s="259"/>
      <c r="G263" s="259"/>
      <c r="H263" s="318"/>
      <c r="I263" s="259"/>
      <c r="J263" s="259"/>
      <c r="K263" s="259"/>
      <c r="L263" s="259"/>
      <c r="M263" s="259"/>
    </row>
    <row r="264" spans="5:13" x14ac:dyDescent="0.2">
      <c r="E264" s="259"/>
      <c r="F264" s="259"/>
      <c r="G264" s="259"/>
      <c r="H264" s="259"/>
      <c r="I264" s="259"/>
      <c r="J264" s="259"/>
      <c r="K264" s="259"/>
      <c r="L264" s="259"/>
      <c r="M264" s="259"/>
    </row>
    <row r="265" spans="5:13" x14ac:dyDescent="0.2">
      <c r="E265" s="318"/>
      <c r="F265" s="318"/>
      <c r="G265" s="318"/>
      <c r="H265" s="259"/>
      <c r="I265" s="259"/>
      <c r="J265" s="259"/>
      <c r="K265" s="259"/>
      <c r="L265" s="259"/>
      <c r="M265" s="259"/>
    </row>
    <row r="266" spans="5:13" x14ac:dyDescent="0.2">
      <c r="E266" s="318"/>
      <c r="F266" s="259"/>
      <c r="G266" s="259"/>
      <c r="H266" s="259"/>
      <c r="I266" s="259"/>
      <c r="J266" s="259"/>
      <c r="K266" s="259"/>
      <c r="L266" s="259"/>
      <c r="M266" s="259"/>
    </row>
    <row r="267" spans="5:13" x14ac:dyDescent="0.2">
      <c r="E267" s="259"/>
      <c r="F267" s="259"/>
      <c r="G267" s="259"/>
      <c r="H267" s="259"/>
      <c r="I267" s="318"/>
      <c r="J267" s="318"/>
      <c r="K267" s="318"/>
      <c r="L267" s="318"/>
      <c r="M267" s="318"/>
    </row>
    <row r="268" spans="5:13" x14ac:dyDescent="0.2">
      <c r="E268" s="259"/>
      <c r="F268" s="259"/>
      <c r="G268" s="259"/>
      <c r="H268" s="259"/>
      <c r="I268" s="259"/>
      <c r="J268" s="259"/>
      <c r="K268" s="259"/>
      <c r="L268" s="259"/>
      <c r="M268" s="259"/>
    </row>
    <row r="269" spans="5:13" x14ac:dyDescent="0.2">
      <c r="E269" s="251"/>
      <c r="F269" s="251"/>
      <c r="G269" s="251"/>
      <c r="H269" s="251"/>
      <c r="I269" s="251"/>
      <c r="J269" s="251"/>
      <c r="K269" s="251"/>
      <c r="L269" s="251"/>
      <c r="M269" s="251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B2:S117"/>
  <sheetViews>
    <sheetView showRuler="0" zoomScale="85" zoomScaleNormal="85" workbookViewId="0">
      <selection activeCell="B4" sqref="B4"/>
    </sheetView>
  </sheetViews>
  <sheetFormatPr baseColWidth="10" defaultColWidth="8.83203125" defaultRowHeight="15" x14ac:dyDescent="0.2"/>
  <cols>
    <col min="2" max="3" width="21.5" bestFit="1" customWidth="1"/>
    <col min="4" max="12" width="12" bestFit="1" customWidth="1"/>
    <col min="13" max="13" width="12" style="13" bestFit="1" customWidth="1"/>
    <col min="14" max="19" width="9.1640625" style="13" customWidth="1"/>
  </cols>
  <sheetData>
    <row r="2" spans="2:19" x14ac:dyDescent="0.2">
      <c r="B2" s="2" t="s">
        <v>491</v>
      </c>
    </row>
    <row r="3" spans="2:19" x14ac:dyDescent="0.2">
      <c r="B3" t="s">
        <v>112</v>
      </c>
    </row>
    <row r="4" spans="2:19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9" x14ac:dyDescent="0.2">
      <c r="B5" t="s">
        <v>542</v>
      </c>
      <c r="C5" s="193" t="s">
        <v>54</v>
      </c>
      <c r="D5" s="246">
        <v>21.314350220346</v>
      </c>
      <c r="E5" s="246">
        <v>29.601050906297999</v>
      </c>
      <c r="F5" s="246">
        <v>31.048509879724001</v>
      </c>
      <c r="G5" s="246">
        <v>32.296049467025</v>
      </c>
      <c r="H5" s="246">
        <v>33.799694013157001</v>
      </c>
      <c r="I5" s="342">
        <v>35.575107949031</v>
      </c>
      <c r="J5" s="246">
        <v>37.675120595857997</v>
      </c>
      <c r="K5" s="342">
        <v>40.235092317087997</v>
      </c>
      <c r="L5" s="246">
        <v>43.281990872660003</v>
      </c>
      <c r="M5" s="256"/>
      <c r="N5" s="265"/>
      <c r="O5" s="265"/>
      <c r="P5" s="265"/>
      <c r="Q5" s="265"/>
      <c r="R5" s="265"/>
    </row>
    <row r="6" spans="2:19" x14ac:dyDescent="0.2">
      <c r="B6" t="s">
        <v>542</v>
      </c>
      <c r="C6" s="193" t="s">
        <v>58</v>
      </c>
      <c r="D6" s="246">
        <v>210.310249032</v>
      </c>
      <c r="E6" s="246">
        <v>228.34435288649399</v>
      </c>
      <c r="F6" s="246">
        <v>244.27535425066799</v>
      </c>
      <c r="G6" s="246">
        <v>230.68035882900401</v>
      </c>
      <c r="H6" s="246">
        <v>278.70917405925201</v>
      </c>
      <c r="I6" s="342">
        <v>301.98540669238798</v>
      </c>
      <c r="J6" s="246">
        <v>293.55634347375502</v>
      </c>
      <c r="K6" s="342">
        <v>265.79261963348102</v>
      </c>
      <c r="L6" s="246">
        <v>242.02511722518301</v>
      </c>
      <c r="M6" s="256"/>
      <c r="N6" s="265"/>
      <c r="O6" s="265"/>
      <c r="P6" s="265"/>
      <c r="Q6" s="265"/>
      <c r="R6" s="265"/>
    </row>
    <row r="7" spans="2:19" x14ac:dyDescent="0.2">
      <c r="B7" t="s">
        <v>542</v>
      </c>
      <c r="C7" s="195" t="s">
        <v>113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  <c r="S7" s="322"/>
    </row>
    <row r="8" spans="2:19" x14ac:dyDescent="0.2">
      <c r="B8" t="s">
        <v>542</v>
      </c>
      <c r="C8" s="193" t="s">
        <v>59</v>
      </c>
      <c r="D8" s="246">
        <v>276.27970139640001</v>
      </c>
      <c r="E8" s="246">
        <v>277.66109990338202</v>
      </c>
      <c r="F8" s="246">
        <v>279.04249841036398</v>
      </c>
      <c r="G8" s="246">
        <v>280.43771090241597</v>
      </c>
      <c r="H8" s="246">
        <v>281.83292339446803</v>
      </c>
      <c r="I8" s="342">
        <v>283.24208801143999</v>
      </c>
      <c r="J8" s="246">
        <v>284.65125262841201</v>
      </c>
      <c r="K8" s="342">
        <v>286.07450889155399</v>
      </c>
      <c r="L8" s="246">
        <v>287.49776515469603</v>
      </c>
      <c r="M8" s="256"/>
      <c r="N8" s="265"/>
      <c r="O8" s="265"/>
      <c r="P8" s="265"/>
      <c r="Q8" s="265"/>
      <c r="R8" s="265"/>
    </row>
    <row r="9" spans="2:19" x14ac:dyDescent="0.2">
      <c r="B9" t="s">
        <v>542</v>
      </c>
      <c r="C9" s="193" t="s">
        <v>60</v>
      </c>
      <c r="D9" s="246">
        <v>165.284145792</v>
      </c>
      <c r="E9" s="246">
        <v>204.33252523536001</v>
      </c>
      <c r="F9" s="246">
        <v>218.58828280992</v>
      </c>
      <c r="G9" s="246">
        <v>211.95366530228199</v>
      </c>
      <c r="H9" s="246">
        <v>201.72404445471301</v>
      </c>
      <c r="I9" s="342">
        <v>211.69591703388701</v>
      </c>
      <c r="J9" s="246">
        <v>211.963089897076</v>
      </c>
      <c r="K9" s="342">
        <v>217.71338795224699</v>
      </c>
      <c r="L9" s="246">
        <v>210.980302685732</v>
      </c>
      <c r="M9" s="256"/>
      <c r="N9" s="265"/>
      <c r="O9" s="265"/>
      <c r="P9" s="265"/>
      <c r="Q9" s="265"/>
      <c r="R9" s="265"/>
    </row>
    <row r="10" spans="2:19" x14ac:dyDescent="0.2">
      <c r="B10" t="s">
        <v>542</v>
      </c>
      <c r="C10" s="194" t="s">
        <v>61</v>
      </c>
      <c r="D10" s="246">
        <v>5.7711575403240003</v>
      </c>
      <c r="E10" s="246">
        <v>12.663378029393</v>
      </c>
      <c r="F10" s="246">
        <v>10.831185972047001</v>
      </c>
      <c r="G10" s="246">
        <v>11.304962064625</v>
      </c>
      <c r="H10" s="246">
        <v>17.432437356661001</v>
      </c>
      <c r="I10" s="342">
        <v>23.36694450037</v>
      </c>
      <c r="J10" s="246">
        <v>23.606455194331001</v>
      </c>
      <c r="K10" s="342">
        <v>48.012764448424001</v>
      </c>
      <c r="L10" s="246">
        <v>66.203588234986</v>
      </c>
      <c r="M10" s="256"/>
      <c r="N10" s="265"/>
      <c r="O10" s="265"/>
      <c r="P10" s="265"/>
      <c r="Q10" s="265"/>
      <c r="R10" s="265"/>
    </row>
    <row r="11" spans="2:19" x14ac:dyDescent="0.2">
      <c r="B11" t="s">
        <v>542</v>
      </c>
      <c r="C11" s="193" t="s">
        <v>84</v>
      </c>
      <c r="D11" s="332"/>
      <c r="E11" s="332"/>
      <c r="F11" s="332"/>
      <c r="G11" s="332"/>
      <c r="H11" s="332"/>
      <c r="I11" s="332"/>
      <c r="J11" s="332"/>
      <c r="K11" s="332"/>
      <c r="L11" s="332"/>
      <c r="M11" s="256"/>
      <c r="N11" s="265"/>
      <c r="O11" s="265"/>
      <c r="P11" s="265"/>
      <c r="Q11" s="265"/>
      <c r="R11" s="265"/>
    </row>
    <row r="12" spans="2:19" x14ac:dyDescent="0.2">
      <c r="B12" t="s">
        <v>543</v>
      </c>
      <c r="C12" s="240" t="s">
        <v>54</v>
      </c>
      <c r="D12" s="246">
        <v>54.736815752182999</v>
      </c>
      <c r="E12" s="246">
        <v>44.377416300269999</v>
      </c>
      <c r="F12" s="246">
        <v>53.756058406137001</v>
      </c>
      <c r="G12" s="246">
        <v>65.324564905122003</v>
      </c>
      <c r="H12" s="246">
        <v>79.445937921642994</v>
      </c>
      <c r="I12" s="342">
        <v>96.619963124386004</v>
      </c>
      <c r="J12" s="246">
        <v>117.029368155749</v>
      </c>
      <c r="K12" s="342">
        <v>123.66748625064599</v>
      </c>
      <c r="L12" s="246">
        <v>131.10338793188799</v>
      </c>
      <c r="M12" s="256"/>
      <c r="N12" s="265"/>
      <c r="O12" s="265"/>
      <c r="P12" s="265"/>
      <c r="Q12" s="265"/>
      <c r="R12" s="265"/>
    </row>
    <row r="13" spans="2:19" x14ac:dyDescent="0.2">
      <c r="B13" t="s">
        <v>543</v>
      </c>
      <c r="C13" s="240" t="s">
        <v>58</v>
      </c>
      <c r="D13" s="246">
        <v>490.28223492000001</v>
      </c>
      <c r="E13" s="246">
        <v>532.32393656439001</v>
      </c>
      <c r="F13" s="246">
        <v>495.1850572692</v>
      </c>
      <c r="G13" s="246">
        <v>497.66098255554698</v>
      </c>
      <c r="H13" s="246">
        <v>500.13690784189203</v>
      </c>
      <c r="I13" s="342">
        <v>502.63759238110202</v>
      </c>
      <c r="J13" s="246">
        <v>505.138276920311</v>
      </c>
      <c r="K13" s="342">
        <v>507.66396830491198</v>
      </c>
      <c r="L13" s="246">
        <v>510.18965968951397</v>
      </c>
      <c r="M13" s="256"/>
      <c r="N13" s="265"/>
      <c r="O13" s="265"/>
      <c r="P13" s="265"/>
      <c r="Q13" s="265"/>
      <c r="R13" s="265"/>
    </row>
    <row r="14" spans="2:19" x14ac:dyDescent="0.2">
      <c r="B14" t="s">
        <v>543</v>
      </c>
      <c r="C14" s="240" t="s">
        <v>113</v>
      </c>
      <c r="D14" s="332"/>
      <c r="E14" s="332"/>
      <c r="F14" s="332"/>
      <c r="G14" s="332"/>
      <c r="H14" s="332"/>
      <c r="I14" s="332"/>
      <c r="J14" s="332"/>
      <c r="K14" s="332"/>
      <c r="L14" s="332"/>
      <c r="M14" s="256"/>
      <c r="N14" s="265"/>
      <c r="O14" s="265"/>
      <c r="P14" s="265"/>
      <c r="Q14" s="265"/>
      <c r="R14" s="265"/>
      <c r="S14" s="322"/>
    </row>
    <row r="15" spans="2:19" x14ac:dyDescent="0.2">
      <c r="B15" t="s">
        <v>543</v>
      </c>
      <c r="C15" s="240" t="s">
        <v>59</v>
      </c>
      <c r="D15" s="246">
        <v>852.13889739720105</v>
      </c>
      <c r="E15" s="246">
        <v>774.83772599045301</v>
      </c>
      <c r="F15" s="246">
        <v>778.692640050107</v>
      </c>
      <c r="G15" s="246">
        <v>782.58610325035795</v>
      </c>
      <c r="H15" s="246">
        <v>786.47956645061004</v>
      </c>
      <c r="I15" s="342">
        <v>790.41196428286196</v>
      </c>
      <c r="J15" s="246">
        <v>794.34436211511502</v>
      </c>
      <c r="K15" s="342">
        <v>798.31608392569103</v>
      </c>
      <c r="L15" s="246">
        <v>802.28780573626705</v>
      </c>
      <c r="M15" s="256"/>
      <c r="N15" s="265"/>
      <c r="O15" s="265"/>
      <c r="P15" s="265"/>
      <c r="Q15" s="265"/>
      <c r="R15" s="265"/>
    </row>
    <row r="16" spans="2:19" x14ac:dyDescent="0.2">
      <c r="B16" t="s">
        <v>543</v>
      </c>
      <c r="C16" s="240" t="s">
        <v>60</v>
      </c>
      <c r="D16" s="246">
        <v>510.21182160000001</v>
      </c>
      <c r="E16" s="246">
        <v>597.86688892078405</v>
      </c>
      <c r="F16" s="246">
        <v>515.31393981600104</v>
      </c>
      <c r="G16" s="246">
        <v>579.95463663397402</v>
      </c>
      <c r="H16" s="246">
        <v>536.24893407721902</v>
      </c>
      <c r="I16" s="342">
        <v>563.10447352175299</v>
      </c>
      <c r="J16" s="246">
        <v>525.67175000630198</v>
      </c>
      <c r="K16" s="342">
        <v>536.604872491523</v>
      </c>
      <c r="L16" s="246">
        <v>530.928467506365</v>
      </c>
      <c r="M16" s="256"/>
      <c r="N16" s="265"/>
      <c r="O16" s="265"/>
      <c r="P16" s="265"/>
      <c r="Q16" s="265"/>
      <c r="R16" s="265"/>
    </row>
    <row r="17" spans="2:19" x14ac:dyDescent="0.2">
      <c r="B17" t="s">
        <v>543</v>
      </c>
      <c r="C17" s="240" t="s">
        <v>61</v>
      </c>
      <c r="D17" s="246">
        <v>60.130821599999997</v>
      </c>
      <c r="E17" s="246">
        <v>60.130821599999997</v>
      </c>
      <c r="F17" s="246">
        <v>32.082837326164999</v>
      </c>
      <c r="G17" s="246">
        <v>5.2642110619559999</v>
      </c>
      <c r="H17" s="246"/>
      <c r="I17" s="342"/>
      <c r="J17" s="246"/>
      <c r="K17" s="342">
        <v>3.9880616818960002</v>
      </c>
      <c r="L17" s="246"/>
      <c r="M17" s="256"/>
      <c r="N17" s="265"/>
      <c r="O17" s="265"/>
      <c r="P17" s="265"/>
      <c r="Q17" s="265"/>
      <c r="R17" s="265"/>
    </row>
    <row r="18" spans="2:19" x14ac:dyDescent="0.2">
      <c r="B18" t="s">
        <v>543</v>
      </c>
      <c r="C18" s="240" t="s">
        <v>84</v>
      </c>
      <c r="D18" s="332"/>
      <c r="E18" s="332"/>
      <c r="F18" s="332"/>
      <c r="G18" s="332"/>
      <c r="H18" s="332"/>
      <c r="I18" s="332"/>
      <c r="J18" s="332"/>
      <c r="K18" s="332"/>
      <c r="L18" s="332"/>
      <c r="M18" s="256"/>
      <c r="N18" s="265"/>
      <c r="O18" s="265"/>
      <c r="P18" s="265"/>
      <c r="Q18" s="265"/>
      <c r="R18" s="265"/>
    </row>
    <row r="19" spans="2:19" x14ac:dyDescent="0.2">
      <c r="B19" t="s">
        <v>544</v>
      </c>
      <c r="C19" s="240" t="s">
        <v>54</v>
      </c>
      <c r="D19" s="246"/>
      <c r="E19" s="246">
        <v>12.451040784</v>
      </c>
      <c r="F19" s="246">
        <v>11.040711428999</v>
      </c>
      <c r="G19" s="246">
        <v>11.040711428999</v>
      </c>
      <c r="H19" s="246">
        <v>9.7589180280149996</v>
      </c>
      <c r="I19" s="342">
        <v>9.2985982684100001</v>
      </c>
      <c r="J19" s="246">
        <v>8.9859274951370001</v>
      </c>
      <c r="K19" s="342">
        <v>8.7156668417160006</v>
      </c>
      <c r="L19" s="246">
        <v>8.5182435684800009</v>
      </c>
      <c r="M19" s="256"/>
      <c r="N19" s="265"/>
      <c r="O19" s="265"/>
      <c r="P19" s="265"/>
      <c r="Q19" s="265"/>
      <c r="R19" s="265"/>
    </row>
    <row r="20" spans="2:19" x14ac:dyDescent="0.2">
      <c r="B20" t="s">
        <v>544</v>
      </c>
      <c r="C20" s="240" t="s">
        <v>58</v>
      </c>
      <c r="D20" s="246">
        <v>263.038138344</v>
      </c>
      <c r="E20" s="246">
        <v>285.59365870699799</v>
      </c>
      <c r="F20" s="246">
        <v>265.904737741904</v>
      </c>
      <c r="G20" s="246">
        <v>328.43270751304698</v>
      </c>
      <c r="H20" s="246">
        <v>344.93798378229798</v>
      </c>
      <c r="I20" s="342">
        <v>339.249257803364</v>
      </c>
      <c r="J20" s="246">
        <v>346.607249228623</v>
      </c>
      <c r="K20" s="342">
        <v>303.58213431155002</v>
      </c>
      <c r="L20" s="246">
        <v>287.63515920958201</v>
      </c>
      <c r="M20" s="256"/>
      <c r="N20" s="265"/>
      <c r="O20" s="265"/>
      <c r="P20" s="265"/>
      <c r="Q20" s="265"/>
      <c r="R20" s="265"/>
    </row>
    <row r="21" spans="2:19" x14ac:dyDescent="0.2">
      <c r="B21" t="s">
        <v>544</v>
      </c>
      <c r="C21" s="240" t="s">
        <v>113</v>
      </c>
      <c r="D21" s="332"/>
      <c r="E21" s="332"/>
      <c r="F21" s="332"/>
      <c r="G21" s="332"/>
      <c r="H21" s="332"/>
      <c r="I21" s="332"/>
      <c r="J21" s="332"/>
      <c r="K21" s="332"/>
      <c r="L21" s="332"/>
      <c r="M21" s="256"/>
      <c r="N21" s="265"/>
      <c r="O21" s="265"/>
      <c r="P21" s="265"/>
      <c r="Q21" s="265"/>
      <c r="R21" s="265"/>
      <c r="S21" s="322"/>
    </row>
    <row r="22" spans="2:19" x14ac:dyDescent="0.2">
      <c r="B22" t="s">
        <v>544</v>
      </c>
      <c r="C22" s="240" t="s">
        <v>59</v>
      </c>
      <c r="D22" s="246">
        <v>280.92489738120003</v>
      </c>
      <c r="E22" s="246">
        <v>282.32952186810599</v>
      </c>
      <c r="F22" s="246">
        <v>283.734146355012</v>
      </c>
      <c r="G22" s="246">
        <v>285.15281708678702</v>
      </c>
      <c r="H22" s="246">
        <v>286.57148781856199</v>
      </c>
      <c r="I22" s="342">
        <v>288.00434525765502</v>
      </c>
      <c r="J22" s="246">
        <v>289.43720269674799</v>
      </c>
      <c r="K22" s="342">
        <v>290.88438871023197</v>
      </c>
      <c r="L22" s="246">
        <v>292.33157472371499</v>
      </c>
      <c r="M22" s="256"/>
      <c r="N22" s="265"/>
      <c r="O22" s="265"/>
      <c r="P22" s="265"/>
      <c r="Q22" s="265"/>
      <c r="R22" s="265"/>
    </row>
    <row r="23" spans="2:19" x14ac:dyDescent="0.2">
      <c r="B23" t="s">
        <v>544</v>
      </c>
      <c r="C23" s="240" t="s">
        <v>60</v>
      </c>
      <c r="D23" s="246">
        <v>196.46575747200001</v>
      </c>
      <c r="E23" s="246">
        <v>242.88079267475999</v>
      </c>
      <c r="F23" s="246">
        <v>259.82596425672</v>
      </c>
      <c r="G23" s="246">
        <v>241.756368065506</v>
      </c>
      <c r="H23" s="246">
        <v>232.651646564754</v>
      </c>
      <c r="I23" s="342">
        <v>245.46824391445099</v>
      </c>
      <c r="J23" s="246">
        <v>256.8578401332</v>
      </c>
      <c r="K23" s="342">
        <v>267.98390370412301</v>
      </c>
      <c r="L23" s="246">
        <v>271.62216090524601</v>
      </c>
      <c r="M23" s="256"/>
      <c r="N23" s="265"/>
      <c r="O23" s="265"/>
      <c r="P23" s="265"/>
      <c r="Q23" s="265"/>
      <c r="R23" s="265"/>
    </row>
    <row r="24" spans="2:19" x14ac:dyDescent="0.2">
      <c r="B24" t="s">
        <v>544</v>
      </c>
      <c r="C24" s="240" t="s">
        <v>61</v>
      </c>
      <c r="D24" s="246">
        <v>6.5556998136000004</v>
      </c>
      <c r="E24" s="246">
        <v>16.151084738072001</v>
      </c>
      <c r="F24" s="246">
        <v>7.401441390854</v>
      </c>
      <c r="G24" s="246">
        <v>33.681237942107003</v>
      </c>
      <c r="H24" s="246">
        <v>53.063861871656002</v>
      </c>
      <c r="I24" s="342">
        <v>60.057057353222</v>
      </c>
      <c r="J24" s="246">
        <v>72.337789227363999</v>
      </c>
      <c r="K24" s="342">
        <v>126.31200347206</v>
      </c>
      <c r="L24" s="246">
        <v>137.72354472948601</v>
      </c>
      <c r="M24" s="256"/>
      <c r="N24" s="265"/>
      <c r="O24" s="265"/>
      <c r="P24" s="265"/>
      <c r="Q24" s="265"/>
      <c r="R24" s="265"/>
    </row>
    <row r="25" spans="2:19" x14ac:dyDescent="0.2">
      <c r="B25" t="s">
        <v>544</v>
      </c>
      <c r="C25" s="240" t="s">
        <v>84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9" x14ac:dyDescent="0.2">
      <c r="B26" t="s">
        <v>545</v>
      </c>
      <c r="C26" s="240" t="s">
        <v>54</v>
      </c>
      <c r="D26" s="246">
        <v>16.314536088000001</v>
      </c>
      <c r="E26" s="246">
        <v>16.314536088000001</v>
      </c>
      <c r="F26" s="246">
        <v>13.809203558951999</v>
      </c>
      <c r="G26" s="246">
        <v>13.809203558950999</v>
      </c>
      <c r="H26" s="246">
        <v>12.453584676632</v>
      </c>
      <c r="I26" s="342">
        <v>11.979684988488</v>
      </c>
      <c r="J26" s="246">
        <v>11.663615178746999</v>
      </c>
      <c r="K26" s="342">
        <v>11.437942882113999</v>
      </c>
      <c r="L26" s="246">
        <v>11.316704560389001</v>
      </c>
      <c r="M26" s="256"/>
      <c r="N26" s="265"/>
      <c r="O26" s="265"/>
      <c r="P26" s="265"/>
      <c r="Q26" s="265"/>
      <c r="R26" s="265"/>
    </row>
    <row r="27" spans="2:19" x14ac:dyDescent="0.2">
      <c r="B27" t="s">
        <v>545</v>
      </c>
      <c r="C27" s="240" t="s">
        <v>58</v>
      </c>
      <c r="D27" s="246">
        <v>200.37966184800001</v>
      </c>
      <c r="E27" s="246">
        <v>217.56221785146599</v>
      </c>
      <c r="F27" s="246">
        <v>202.38345846647999</v>
      </c>
      <c r="G27" s="246">
        <v>203.395375758813</v>
      </c>
      <c r="H27" s="246">
        <v>204.40729305114499</v>
      </c>
      <c r="I27" s="342">
        <v>205.429329516401</v>
      </c>
      <c r="J27" s="246">
        <v>226.79250498967099</v>
      </c>
      <c r="K27" s="342">
        <v>216.28496485236099</v>
      </c>
      <c r="L27" s="246">
        <v>230.33100523258801</v>
      </c>
      <c r="M27" s="256"/>
      <c r="N27" s="265"/>
      <c r="O27" s="265"/>
      <c r="P27" s="265"/>
      <c r="Q27" s="265"/>
      <c r="R27" s="265"/>
    </row>
    <row r="28" spans="2:19" x14ac:dyDescent="0.2">
      <c r="B28" t="s">
        <v>545</v>
      </c>
      <c r="C28" s="240" t="s">
        <v>113</v>
      </c>
      <c r="D28" s="332"/>
      <c r="E28" s="332"/>
      <c r="F28" s="332"/>
      <c r="G28" s="332"/>
      <c r="H28" s="332"/>
      <c r="I28" s="332"/>
      <c r="J28" s="332"/>
      <c r="K28" s="332"/>
      <c r="L28" s="332"/>
      <c r="M28" s="256"/>
      <c r="N28" s="265"/>
      <c r="O28" s="265"/>
      <c r="P28" s="265"/>
      <c r="Q28" s="265"/>
      <c r="R28" s="265"/>
      <c r="S28" s="322"/>
    </row>
    <row r="29" spans="2:19" x14ac:dyDescent="0.2">
      <c r="B29" t="s">
        <v>545</v>
      </c>
      <c r="C29" s="240" t="s">
        <v>59</v>
      </c>
      <c r="D29" s="246">
        <v>211.38036161759999</v>
      </c>
      <c r="E29" s="246">
        <v>212.437263425688</v>
      </c>
      <c r="F29" s="246">
        <v>213.49416523377599</v>
      </c>
      <c r="G29" s="246">
        <v>214.56163605994499</v>
      </c>
      <c r="H29" s="246">
        <v>215.62910688611399</v>
      </c>
      <c r="I29" s="342">
        <v>216.70725242054499</v>
      </c>
      <c r="J29" s="246">
        <v>217.785397954975</v>
      </c>
      <c r="K29" s="342">
        <v>218.87432494474999</v>
      </c>
      <c r="L29" s="246">
        <v>219.963251934525</v>
      </c>
      <c r="M29" s="256"/>
      <c r="N29" s="265"/>
      <c r="O29" s="265"/>
      <c r="P29" s="265"/>
      <c r="Q29" s="265"/>
      <c r="R29" s="265"/>
    </row>
    <row r="30" spans="2:19" x14ac:dyDescent="0.2">
      <c r="B30" t="s">
        <v>545</v>
      </c>
      <c r="C30" s="240" t="s">
        <v>60</v>
      </c>
      <c r="D30" s="246">
        <v>226.22151254400001</v>
      </c>
      <c r="E30" s="246">
        <v>279.66634488251998</v>
      </c>
      <c r="F30" s="246">
        <v>239.80878815240601</v>
      </c>
      <c r="G30" s="246">
        <v>231.19146160209101</v>
      </c>
      <c r="H30" s="246">
        <v>260.937404701226</v>
      </c>
      <c r="I30" s="342">
        <v>268.94500682101102</v>
      </c>
      <c r="J30" s="246">
        <v>272.89386493533601</v>
      </c>
      <c r="K30" s="342">
        <v>271.85710253635398</v>
      </c>
      <c r="L30" s="246">
        <v>284.67290790991098</v>
      </c>
      <c r="M30" s="256"/>
      <c r="N30" s="265"/>
      <c r="O30" s="265"/>
      <c r="P30" s="265"/>
      <c r="Q30" s="265"/>
      <c r="R30" s="265"/>
    </row>
    <row r="31" spans="2:19" x14ac:dyDescent="0.2">
      <c r="B31" t="s">
        <v>545</v>
      </c>
      <c r="C31" s="240" t="s">
        <v>61</v>
      </c>
      <c r="D31" s="246">
        <v>9.8441716320000001</v>
      </c>
      <c r="E31" s="246">
        <v>9.8919729830929999</v>
      </c>
      <c r="F31" s="246">
        <v>4.540819880021</v>
      </c>
      <c r="G31" s="246">
        <v>0.40390743282300001</v>
      </c>
      <c r="H31" s="246">
        <v>12.789087578058</v>
      </c>
      <c r="I31" s="342">
        <v>27.243634653228</v>
      </c>
      <c r="J31" s="246">
        <v>30.641306834874001</v>
      </c>
      <c r="K31" s="342">
        <v>64.330886200996005</v>
      </c>
      <c r="L31" s="246">
        <v>72.271975591943999</v>
      </c>
      <c r="M31" s="256"/>
      <c r="N31" s="265"/>
      <c r="O31" s="265"/>
      <c r="P31" s="265"/>
      <c r="Q31" s="265"/>
      <c r="R31" s="265"/>
    </row>
    <row r="32" spans="2:19" x14ac:dyDescent="0.2">
      <c r="B32" t="s">
        <v>545</v>
      </c>
      <c r="C32" s="240" t="s">
        <v>84</v>
      </c>
      <c r="D32" s="332"/>
      <c r="E32" s="332"/>
      <c r="F32" s="332"/>
      <c r="G32" s="332"/>
      <c r="H32" s="332"/>
      <c r="I32" s="332"/>
      <c r="J32" s="332"/>
      <c r="K32" s="332"/>
      <c r="L32" s="332"/>
      <c r="M32" s="256"/>
      <c r="N32" s="265"/>
      <c r="O32" s="265"/>
      <c r="P32" s="265"/>
      <c r="Q32" s="265"/>
      <c r="R32" s="265"/>
    </row>
    <row r="33" spans="2:19" x14ac:dyDescent="0.2">
      <c r="B33" t="s">
        <v>546</v>
      </c>
      <c r="C33" s="240" t="s">
        <v>54</v>
      </c>
      <c r="D33" s="246">
        <v>12.235001904000001</v>
      </c>
      <c r="E33" s="246">
        <v>14.116599612214999</v>
      </c>
      <c r="F33" s="246">
        <v>16.484229847447001</v>
      </c>
      <c r="G33" s="246">
        <v>19.035117028946999</v>
      </c>
      <c r="H33" s="246">
        <v>21.788593428877</v>
      </c>
      <c r="I33" s="342">
        <v>24.447415640888</v>
      </c>
      <c r="J33" s="246">
        <v>27.125598666552001</v>
      </c>
      <c r="K33" s="342">
        <v>29.786177035322002</v>
      </c>
      <c r="L33" s="246">
        <v>32.447345990682997</v>
      </c>
      <c r="M33" s="256"/>
      <c r="N33" s="265"/>
      <c r="O33" s="265"/>
      <c r="P33" s="265"/>
      <c r="Q33" s="265"/>
      <c r="R33" s="265"/>
    </row>
    <row r="34" spans="2:19" x14ac:dyDescent="0.2">
      <c r="B34" t="s">
        <v>546</v>
      </c>
      <c r="C34" s="240" t="s">
        <v>58</v>
      </c>
      <c r="D34" s="246">
        <v>523.66384252800003</v>
      </c>
      <c r="E34" s="246">
        <v>568.56801702477605</v>
      </c>
      <c r="F34" s="246">
        <v>599.38028671546397</v>
      </c>
      <c r="G34" s="246">
        <v>590.45467947557495</v>
      </c>
      <c r="H34" s="246">
        <v>630.37724112663705</v>
      </c>
      <c r="I34" s="342">
        <v>684.59601714601797</v>
      </c>
      <c r="J34" s="246">
        <v>753.00828725852602</v>
      </c>
      <c r="K34" s="342">
        <v>707.36482935183903</v>
      </c>
      <c r="L34" s="246">
        <v>722.62128440841695</v>
      </c>
      <c r="M34" s="256"/>
      <c r="N34" s="265"/>
      <c r="O34" s="265"/>
      <c r="P34" s="265"/>
      <c r="Q34" s="265"/>
      <c r="R34" s="265"/>
    </row>
    <row r="35" spans="2:19" x14ac:dyDescent="0.2">
      <c r="B35" t="s">
        <v>546</v>
      </c>
      <c r="C35" s="240" t="s">
        <v>113</v>
      </c>
      <c r="D35" s="332"/>
      <c r="E35" s="332"/>
      <c r="F35" s="332"/>
      <c r="G35" s="332"/>
      <c r="H35" s="332"/>
      <c r="I35" s="332"/>
      <c r="J35" s="332"/>
      <c r="K35" s="332"/>
      <c r="L35" s="332"/>
      <c r="M35" s="256"/>
      <c r="N35" s="265"/>
      <c r="O35" s="265"/>
      <c r="P35" s="265"/>
      <c r="Q35" s="265"/>
      <c r="R35" s="265"/>
      <c r="S35" s="322"/>
    </row>
    <row r="36" spans="2:19" x14ac:dyDescent="0.2">
      <c r="B36" t="s">
        <v>546</v>
      </c>
      <c r="C36" s="240" t="s">
        <v>59</v>
      </c>
      <c r="D36" s="246">
        <v>432.84580329599999</v>
      </c>
      <c r="E36" s="246">
        <v>457.33877576452801</v>
      </c>
      <c r="F36" s="246">
        <v>470.65932263145601</v>
      </c>
      <c r="G36" s="246">
        <v>407.77682674322199</v>
      </c>
      <c r="H36" s="246">
        <v>409.805567174781</v>
      </c>
      <c r="I36" s="342">
        <v>411.85459501065498</v>
      </c>
      <c r="J36" s="246">
        <v>413.90362284652798</v>
      </c>
      <c r="K36" s="342">
        <v>415.97314096076298</v>
      </c>
      <c r="L36" s="246">
        <v>418.04265907499399</v>
      </c>
      <c r="M36" s="256"/>
      <c r="N36" s="265"/>
      <c r="O36" s="265"/>
      <c r="P36" s="265"/>
      <c r="Q36" s="265"/>
      <c r="R36" s="265"/>
    </row>
    <row r="37" spans="2:19" x14ac:dyDescent="0.2">
      <c r="B37" t="s">
        <v>546</v>
      </c>
      <c r="C37" s="240" t="s">
        <v>60</v>
      </c>
      <c r="D37" s="246">
        <v>584.99728056000004</v>
      </c>
      <c r="E37" s="246">
        <v>626.77529080904696</v>
      </c>
      <c r="F37" s="246">
        <v>590.84725336559904</v>
      </c>
      <c r="G37" s="246">
        <v>624.54822437183702</v>
      </c>
      <c r="H37" s="246">
        <v>781.62324236452196</v>
      </c>
      <c r="I37" s="342">
        <v>805.06510484072101</v>
      </c>
      <c r="J37" s="246">
        <v>837.78244942468598</v>
      </c>
      <c r="K37" s="342">
        <v>882.87836063963402</v>
      </c>
      <c r="L37" s="246">
        <v>902.062488059918</v>
      </c>
      <c r="M37" s="256"/>
      <c r="N37" s="265"/>
      <c r="O37" s="265"/>
      <c r="P37" s="265"/>
      <c r="Q37" s="265"/>
      <c r="R37" s="265"/>
    </row>
    <row r="38" spans="2:19" x14ac:dyDescent="0.2">
      <c r="B38" t="s">
        <v>546</v>
      </c>
      <c r="C38" s="240" t="s">
        <v>61</v>
      </c>
      <c r="D38" s="246">
        <v>31.703705639999999</v>
      </c>
      <c r="E38" s="246">
        <v>31.979958469593999</v>
      </c>
      <c r="F38" s="246">
        <v>33.467452964947</v>
      </c>
      <c r="G38" s="246">
        <v>2.9887012405969999</v>
      </c>
      <c r="H38" s="246">
        <v>42.220485969377997</v>
      </c>
      <c r="I38" s="342">
        <v>55.076730761264002</v>
      </c>
      <c r="J38" s="246">
        <v>70.435949412894004</v>
      </c>
      <c r="K38" s="342">
        <v>122.272311940858</v>
      </c>
      <c r="L38" s="246">
        <v>151.462374498673</v>
      </c>
      <c r="M38" s="256"/>
      <c r="N38" s="265"/>
      <c r="O38" s="265"/>
      <c r="P38" s="265"/>
      <c r="Q38" s="265"/>
      <c r="R38" s="265"/>
    </row>
    <row r="39" spans="2:19" x14ac:dyDescent="0.2">
      <c r="B39" t="s">
        <v>546</v>
      </c>
      <c r="C39" s="240" t="s">
        <v>84</v>
      </c>
      <c r="D39" s="332"/>
      <c r="E39" s="332"/>
      <c r="F39" s="332"/>
      <c r="G39" s="332"/>
      <c r="H39" s="332"/>
      <c r="I39" s="332"/>
      <c r="J39" s="332"/>
      <c r="K39" s="332"/>
      <c r="L39" s="332"/>
      <c r="M39" s="256"/>
      <c r="N39" s="265"/>
      <c r="O39" s="265"/>
      <c r="P39" s="265"/>
      <c r="Q39" s="265"/>
      <c r="R39" s="265"/>
    </row>
    <row r="40" spans="2:19" x14ac:dyDescent="0.2">
      <c r="B40" t="s">
        <v>547</v>
      </c>
      <c r="C40" s="240" t="s">
        <v>54</v>
      </c>
      <c r="D40" s="246"/>
      <c r="E40" s="246">
        <v>23.536596078673998</v>
      </c>
      <c r="F40" s="246">
        <v>24.638157867699</v>
      </c>
      <c r="G40" s="246">
        <v>25.813335841438001</v>
      </c>
      <c r="H40" s="246">
        <v>26.974451877957001</v>
      </c>
      <c r="I40" s="342">
        <v>28.036794599632</v>
      </c>
      <c r="J40" s="246">
        <v>29.091978578866001</v>
      </c>
      <c r="K40" s="342">
        <v>30.173550706941999</v>
      </c>
      <c r="L40" s="246">
        <v>31.307763616075999</v>
      </c>
      <c r="M40" s="256"/>
      <c r="N40" s="265"/>
      <c r="O40" s="265"/>
      <c r="P40" s="265"/>
      <c r="Q40" s="265"/>
      <c r="R40" s="265"/>
    </row>
    <row r="41" spans="2:19" x14ac:dyDescent="0.2">
      <c r="B41" t="s">
        <v>547</v>
      </c>
      <c r="C41" s="240" t="s">
        <v>58</v>
      </c>
      <c r="D41" s="246">
        <v>354.912272712</v>
      </c>
      <c r="E41" s="246">
        <v>385.346000097054</v>
      </c>
      <c r="F41" s="246">
        <v>370.50471746817999</v>
      </c>
      <c r="G41" s="246">
        <v>360.25370241631498</v>
      </c>
      <c r="H41" s="246">
        <v>410.90398219201802</v>
      </c>
      <c r="I41" s="342">
        <v>420.35524761849598</v>
      </c>
      <c r="J41" s="246">
        <v>430.23649235064403</v>
      </c>
      <c r="K41" s="342">
        <v>392.75540577600702</v>
      </c>
      <c r="L41" s="246">
        <v>369.62913968771801</v>
      </c>
      <c r="M41" s="256"/>
      <c r="N41" s="265"/>
      <c r="O41" s="265"/>
      <c r="P41" s="265"/>
      <c r="Q41" s="265"/>
      <c r="R41" s="265"/>
    </row>
    <row r="42" spans="2:19" x14ac:dyDescent="0.2">
      <c r="B42" t="s">
        <v>547</v>
      </c>
      <c r="C42" s="240" t="s">
        <v>113</v>
      </c>
      <c r="D42" s="332"/>
      <c r="E42" s="332"/>
      <c r="F42" s="332"/>
      <c r="G42" s="332"/>
      <c r="H42" s="332"/>
      <c r="I42" s="332"/>
      <c r="J42" s="332"/>
      <c r="K42" s="332"/>
      <c r="L42" s="332"/>
      <c r="M42" s="256"/>
      <c r="N42" s="265"/>
      <c r="O42" s="265"/>
      <c r="P42" s="265"/>
      <c r="Q42" s="265"/>
      <c r="R42" s="265"/>
      <c r="S42" s="322"/>
    </row>
    <row r="43" spans="2:19" x14ac:dyDescent="0.2">
      <c r="B43" t="s">
        <v>547</v>
      </c>
      <c r="C43" s="240" t="s">
        <v>59</v>
      </c>
      <c r="D43" s="246">
        <v>530.32882200840095</v>
      </c>
      <c r="E43" s="246">
        <v>532.980466118442</v>
      </c>
      <c r="F43" s="246">
        <v>535.63211022848395</v>
      </c>
      <c r="G43" s="246">
        <v>538.31027077962699</v>
      </c>
      <c r="H43" s="246">
        <v>540.988431330769</v>
      </c>
      <c r="I43" s="342">
        <v>543.69337348742295</v>
      </c>
      <c r="J43" s="246">
        <v>546.39831564407598</v>
      </c>
      <c r="K43" s="342">
        <v>549.13030722229701</v>
      </c>
      <c r="L43" s="246">
        <v>551.86229880051599</v>
      </c>
      <c r="M43" s="256"/>
      <c r="N43" s="265"/>
      <c r="O43" s="265"/>
      <c r="P43" s="265"/>
      <c r="Q43" s="265"/>
      <c r="R43" s="265"/>
    </row>
    <row r="44" spans="2:19" x14ac:dyDescent="0.2">
      <c r="B44" t="s">
        <v>547</v>
      </c>
      <c r="C44" s="240" t="s">
        <v>60</v>
      </c>
      <c r="D44" s="246">
        <v>317.15227713600001</v>
      </c>
      <c r="E44" s="246">
        <v>392.07950260937997</v>
      </c>
      <c r="F44" s="246">
        <v>361.87520824180802</v>
      </c>
      <c r="G44" s="246">
        <v>420.00074029518498</v>
      </c>
      <c r="H44" s="246">
        <v>377.99603916193701</v>
      </c>
      <c r="I44" s="342">
        <v>373.87316156191798</v>
      </c>
      <c r="J44" s="246">
        <v>365.11626018373101</v>
      </c>
      <c r="K44" s="342">
        <v>357.84894474775098</v>
      </c>
      <c r="L44" s="246">
        <v>365.50060589971099</v>
      </c>
      <c r="M44" s="256"/>
      <c r="N44" s="265"/>
      <c r="O44" s="265"/>
      <c r="P44" s="265"/>
      <c r="Q44" s="265"/>
      <c r="R44" s="265"/>
    </row>
    <row r="45" spans="2:19" x14ac:dyDescent="0.2">
      <c r="B45" t="s">
        <v>547</v>
      </c>
      <c r="C45" s="240" t="s">
        <v>61</v>
      </c>
      <c r="D45" s="246">
        <v>10.179226525621999</v>
      </c>
      <c r="E45" s="246">
        <v>22.154787144</v>
      </c>
      <c r="F45" s="246">
        <v>12.154222849705</v>
      </c>
      <c r="G45" s="246">
        <v>2.036039519654</v>
      </c>
      <c r="H45" s="246">
        <v>30.979464325013002</v>
      </c>
      <c r="I45" s="342">
        <v>42.162674534847</v>
      </c>
      <c r="J45" s="246">
        <v>42.340749021546998</v>
      </c>
      <c r="K45" s="342">
        <v>83.247095114971998</v>
      </c>
      <c r="L45" s="246">
        <v>97.597997690420996</v>
      </c>
      <c r="M45" s="256"/>
      <c r="N45" s="265"/>
      <c r="O45" s="265"/>
      <c r="P45" s="265"/>
      <c r="Q45" s="265"/>
      <c r="R45" s="265"/>
    </row>
    <row r="46" spans="2:19" x14ac:dyDescent="0.2">
      <c r="B46" t="s">
        <v>547</v>
      </c>
      <c r="C46" s="240" t="s">
        <v>84</v>
      </c>
      <c r="D46" s="332"/>
      <c r="E46" s="332"/>
      <c r="F46" s="332"/>
      <c r="G46" s="332"/>
      <c r="H46" s="332"/>
      <c r="I46" s="332"/>
      <c r="J46" s="332"/>
      <c r="K46" s="332"/>
      <c r="L46" s="332"/>
      <c r="M46" s="256"/>
      <c r="N46" s="265"/>
      <c r="O46" s="265"/>
      <c r="P46" s="265"/>
      <c r="Q46" s="265"/>
      <c r="R46" s="265"/>
    </row>
    <row r="47" spans="2:19" x14ac:dyDescent="0.2">
      <c r="B47" t="s">
        <v>548</v>
      </c>
      <c r="C47" s="240" t="s">
        <v>54</v>
      </c>
      <c r="D47" s="246">
        <v>64.627994447983994</v>
      </c>
      <c r="E47" s="246">
        <v>24.941688696000998</v>
      </c>
      <c r="F47" s="246">
        <v>23.662830330123999</v>
      </c>
      <c r="G47" s="246">
        <v>23.662830330123999</v>
      </c>
      <c r="H47" s="246">
        <v>22.903474172166</v>
      </c>
      <c r="I47" s="342">
        <v>21.979977296642002</v>
      </c>
      <c r="J47" s="246">
        <v>21.034706700987002</v>
      </c>
      <c r="K47" s="342">
        <v>20.008178036943999</v>
      </c>
      <c r="L47" s="246">
        <v>19.032572039731999</v>
      </c>
      <c r="M47" s="256"/>
      <c r="N47" s="265"/>
      <c r="O47" s="265"/>
      <c r="P47" s="265"/>
      <c r="Q47" s="265"/>
      <c r="R47" s="265"/>
    </row>
    <row r="48" spans="2:19" x14ac:dyDescent="0.2">
      <c r="B48" t="s">
        <v>548</v>
      </c>
      <c r="C48" s="240" t="s">
        <v>58</v>
      </c>
      <c r="D48" s="246">
        <v>376.06607971199998</v>
      </c>
      <c r="E48" s="246">
        <v>402.30585875117998</v>
      </c>
      <c r="F48" s="246">
        <v>379.82674050911999</v>
      </c>
      <c r="G48" s="246">
        <v>382.75943472382198</v>
      </c>
      <c r="H48" s="246">
        <v>395.05573941826901</v>
      </c>
      <c r="I48" s="342">
        <v>419.39678518447403</v>
      </c>
      <c r="J48" s="246">
        <v>438.65850876975298</v>
      </c>
      <c r="K48" s="342">
        <v>450.72132203375099</v>
      </c>
      <c r="L48" s="246">
        <v>458.80674047857599</v>
      </c>
      <c r="M48" s="256"/>
      <c r="N48" s="265"/>
      <c r="O48" s="265"/>
      <c r="P48" s="265"/>
      <c r="Q48" s="265"/>
      <c r="R48" s="265"/>
    </row>
    <row r="49" spans="2:19" x14ac:dyDescent="0.2">
      <c r="B49" t="s">
        <v>548</v>
      </c>
      <c r="C49" s="240" t="s">
        <v>113</v>
      </c>
      <c r="D49" s="332"/>
      <c r="E49" s="332"/>
      <c r="F49" s="332"/>
      <c r="G49" s="332"/>
      <c r="H49" s="332"/>
      <c r="I49" s="332"/>
      <c r="J49" s="332"/>
      <c r="K49" s="332"/>
      <c r="L49" s="332"/>
      <c r="M49" s="256"/>
      <c r="N49" s="265"/>
      <c r="O49" s="265"/>
      <c r="P49" s="265"/>
      <c r="Q49" s="265"/>
      <c r="R49" s="265"/>
      <c r="S49" s="322"/>
    </row>
    <row r="50" spans="2:19" x14ac:dyDescent="0.2">
      <c r="B50" t="s">
        <v>548</v>
      </c>
      <c r="C50" s="240" t="s">
        <v>59</v>
      </c>
      <c r="D50" s="246">
        <v>345.23247066120001</v>
      </c>
      <c r="E50" s="246">
        <v>346.95863301450601</v>
      </c>
      <c r="F50" s="246">
        <v>371.63078258050399</v>
      </c>
      <c r="G50" s="246">
        <v>350.42821934465098</v>
      </c>
      <c r="H50" s="246">
        <v>352.17164332149002</v>
      </c>
      <c r="I50" s="342">
        <v>353.93250153809697</v>
      </c>
      <c r="J50" s="246">
        <v>355.693359754705</v>
      </c>
      <c r="K50" s="342">
        <v>357.47182655347899</v>
      </c>
      <c r="L50" s="246">
        <v>359.25029335225202</v>
      </c>
      <c r="M50" s="256"/>
      <c r="N50" s="265"/>
      <c r="O50" s="265"/>
      <c r="P50" s="265"/>
      <c r="Q50" s="265"/>
      <c r="R50" s="265"/>
    </row>
    <row r="51" spans="2:19" x14ac:dyDescent="0.2">
      <c r="B51" t="s">
        <v>548</v>
      </c>
      <c r="C51" s="240" t="s">
        <v>60</v>
      </c>
      <c r="D51" s="246">
        <v>331.71329764799998</v>
      </c>
      <c r="E51" s="246">
        <v>401.12851206913598</v>
      </c>
      <c r="F51" s="246">
        <v>373.69440114165297</v>
      </c>
      <c r="G51" s="246">
        <v>358.11170929450202</v>
      </c>
      <c r="H51" s="246">
        <v>419.79959361774598</v>
      </c>
      <c r="I51" s="342">
        <v>436.08354325115198</v>
      </c>
      <c r="J51" s="246">
        <v>446.73536701830602</v>
      </c>
      <c r="K51" s="342">
        <v>486.21308815156902</v>
      </c>
      <c r="L51" s="246">
        <v>506.07156597922</v>
      </c>
      <c r="M51" s="256"/>
      <c r="N51" s="265"/>
      <c r="O51" s="265"/>
      <c r="P51" s="265"/>
      <c r="Q51" s="265"/>
      <c r="R51" s="265"/>
    </row>
    <row r="52" spans="2:19" x14ac:dyDescent="0.2">
      <c r="B52" t="s">
        <v>548</v>
      </c>
      <c r="C52" s="240" t="s">
        <v>61</v>
      </c>
      <c r="D52" s="246">
        <v>12.904722432</v>
      </c>
      <c r="E52" s="246">
        <v>13.288970914642</v>
      </c>
      <c r="F52" s="246">
        <v>6.9020086961149998</v>
      </c>
      <c r="G52" s="246">
        <v>0.21987103780100001</v>
      </c>
      <c r="H52" s="246">
        <v>11.217870754587</v>
      </c>
      <c r="I52" s="342">
        <v>24.254294097022999</v>
      </c>
      <c r="J52" s="246">
        <v>11.169744979617001</v>
      </c>
      <c r="K52" s="342">
        <v>21.368981594348998</v>
      </c>
      <c r="L52" s="246">
        <v>48.971262067623002</v>
      </c>
      <c r="M52" s="256"/>
      <c r="N52" s="265"/>
      <c r="O52" s="265"/>
      <c r="P52" s="265"/>
      <c r="Q52" s="265"/>
      <c r="R52" s="265"/>
    </row>
    <row r="53" spans="2:19" x14ac:dyDescent="0.2">
      <c r="B53" t="s">
        <v>548</v>
      </c>
      <c r="C53" s="240" t="s">
        <v>84</v>
      </c>
      <c r="D53" s="332"/>
      <c r="E53" s="332"/>
      <c r="F53" s="332"/>
      <c r="G53" s="332"/>
      <c r="H53" s="332"/>
      <c r="I53" s="332"/>
      <c r="J53" s="332"/>
      <c r="K53" s="332"/>
      <c r="L53" s="332"/>
      <c r="M53" s="256"/>
      <c r="N53" s="265"/>
      <c r="O53" s="265"/>
      <c r="P53" s="265"/>
      <c r="Q53" s="265"/>
      <c r="R53" s="265"/>
    </row>
    <row r="54" spans="2:19" x14ac:dyDescent="0.2">
      <c r="B54" t="s">
        <v>549</v>
      </c>
      <c r="C54" s="240" t="s">
        <v>54</v>
      </c>
      <c r="D54" s="246"/>
      <c r="E54" s="246">
        <v>15.437331454017</v>
      </c>
      <c r="F54" s="246">
        <v>16.184745823044999</v>
      </c>
      <c r="G54" s="246">
        <v>16.944014964451</v>
      </c>
      <c r="H54" s="246">
        <v>17.737858568347999</v>
      </c>
      <c r="I54" s="342">
        <v>18.558638806177999</v>
      </c>
      <c r="J54" s="246">
        <v>19.420859966727001</v>
      </c>
      <c r="K54" s="342">
        <v>20.353235817464999</v>
      </c>
      <c r="L54" s="246">
        <v>21.340708487634</v>
      </c>
      <c r="M54" s="256"/>
      <c r="N54" s="265"/>
      <c r="O54" s="265"/>
      <c r="P54" s="265"/>
      <c r="Q54" s="265"/>
      <c r="R54" s="265"/>
    </row>
    <row r="55" spans="2:19" x14ac:dyDescent="0.2">
      <c r="B55" t="s">
        <v>549</v>
      </c>
      <c r="C55" s="240" t="s">
        <v>58</v>
      </c>
      <c r="D55" s="246">
        <v>220.66931332799999</v>
      </c>
      <c r="E55" s="246">
        <v>239.59170694587601</v>
      </c>
      <c r="F55" s="246">
        <v>256.30740743047198</v>
      </c>
      <c r="G55" s="246">
        <v>260.37089963758001</v>
      </c>
      <c r="H55" s="246">
        <v>267.14341236450798</v>
      </c>
      <c r="I55" s="342">
        <v>271.92487182688899</v>
      </c>
      <c r="J55" s="246">
        <v>295.178251812165</v>
      </c>
      <c r="K55" s="342">
        <v>294.230770359335</v>
      </c>
      <c r="L55" s="246">
        <v>289.74162042131701</v>
      </c>
      <c r="M55" s="256"/>
      <c r="N55" s="265"/>
      <c r="O55" s="265"/>
      <c r="P55" s="265"/>
      <c r="Q55" s="265"/>
      <c r="R55" s="265"/>
    </row>
    <row r="56" spans="2:19" x14ac:dyDescent="0.2">
      <c r="B56" t="s">
        <v>549</v>
      </c>
      <c r="C56" s="240" t="s">
        <v>113</v>
      </c>
      <c r="D56" s="332"/>
      <c r="E56" s="332"/>
      <c r="F56" s="332"/>
      <c r="G56" s="332"/>
      <c r="H56" s="332"/>
      <c r="I56" s="332"/>
      <c r="J56" s="332"/>
      <c r="K56" s="332"/>
      <c r="L56" s="332"/>
      <c r="M56" s="256"/>
      <c r="N56" s="265"/>
      <c r="O56" s="265"/>
      <c r="P56" s="265"/>
      <c r="Q56" s="265"/>
      <c r="R56" s="265"/>
      <c r="S56" s="322"/>
    </row>
    <row r="57" spans="2:19" x14ac:dyDescent="0.2">
      <c r="B57" t="s">
        <v>549</v>
      </c>
      <c r="C57" s="240" t="s">
        <v>59</v>
      </c>
      <c r="D57" s="246">
        <v>353.67112934639999</v>
      </c>
      <c r="E57" s="246">
        <v>355.439484993132</v>
      </c>
      <c r="F57" s="246">
        <v>414.353649434256</v>
      </c>
      <c r="G57" s="246">
        <v>358.99387984306401</v>
      </c>
      <c r="H57" s="246">
        <v>360.77991904626299</v>
      </c>
      <c r="I57" s="342">
        <v>362.58381864149402</v>
      </c>
      <c r="J57" s="246">
        <v>364.38771823672499</v>
      </c>
      <c r="K57" s="342">
        <v>366.20965682790899</v>
      </c>
      <c r="L57" s="246">
        <v>368.03159541909298</v>
      </c>
      <c r="M57" s="256"/>
      <c r="N57" s="265"/>
      <c r="O57" s="265"/>
      <c r="P57" s="265"/>
      <c r="Q57" s="265"/>
      <c r="R57" s="265"/>
    </row>
    <row r="58" spans="2:19" x14ac:dyDescent="0.2">
      <c r="B58" t="s">
        <v>549</v>
      </c>
      <c r="C58" s="240" t="s">
        <v>60</v>
      </c>
      <c r="D58" s="246">
        <v>268.10425007999999</v>
      </c>
      <c r="E58" s="246">
        <v>331.44387916140101</v>
      </c>
      <c r="F58" s="246">
        <v>354.56787073080102</v>
      </c>
      <c r="G58" s="246">
        <v>381.16046103561001</v>
      </c>
      <c r="H58" s="246">
        <v>407.75305134041997</v>
      </c>
      <c r="I58" s="342">
        <v>422.26521855499601</v>
      </c>
      <c r="J58" s="246">
        <v>437.49924919429998</v>
      </c>
      <c r="K58" s="342">
        <v>422.67173666903102</v>
      </c>
      <c r="L58" s="246">
        <v>422.67173666903301</v>
      </c>
      <c r="M58" s="256"/>
      <c r="N58" s="265"/>
      <c r="O58" s="265"/>
      <c r="P58" s="265"/>
      <c r="Q58" s="265"/>
      <c r="R58" s="265"/>
    </row>
    <row r="59" spans="2:19" x14ac:dyDescent="0.2">
      <c r="B59" t="s">
        <v>549</v>
      </c>
      <c r="C59" s="240" t="s">
        <v>61</v>
      </c>
      <c r="D59" s="246">
        <v>5.7455637450810002</v>
      </c>
      <c r="E59" s="246">
        <v>12.55022744139</v>
      </c>
      <c r="F59" s="246">
        <v>13.411778748907</v>
      </c>
      <c r="G59" s="246">
        <v>11.852930155589</v>
      </c>
      <c r="H59" s="246">
        <v>11.709049828087</v>
      </c>
      <c r="I59" s="342">
        <v>11.564069041143</v>
      </c>
      <c r="J59" s="246">
        <v>4.0729933236229998</v>
      </c>
      <c r="K59" s="342">
        <v>19.365781082222</v>
      </c>
      <c r="L59" s="246">
        <v>19.205484361726999</v>
      </c>
      <c r="M59" s="256"/>
      <c r="N59" s="265"/>
      <c r="O59" s="265"/>
      <c r="P59" s="265"/>
      <c r="Q59" s="265"/>
      <c r="R59" s="265"/>
    </row>
    <row r="60" spans="2:19" x14ac:dyDescent="0.2">
      <c r="B60" t="s">
        <v>549</v>
      </c>
      <c r="C60" s="240" t="s">
        <v>84</v>
      </c>
      <c r="D60" s="332"/>
      <c r="E60" s="332"/>
      <c r="F60" s="332"/>
      <c r="G60" s="332"/>
      <c r="H60" s="332"/>
      <c r="I60" s="332"/>
      <c r="J60" s="332"/>
      <c r="K60" s="332"/>
      <c r="L60" s="332"/>
      <c r="M60" s="256"/>
      <c r="N60" s="265"/>
      <c r="O60" s="265"/>
      <c r="P60" s="265"/>
      <c r="Q60" s="265"/>
      <c r="R60" s="265"/>
      <c r="S60" s="322"/>
    </row>
    <row r="61" spans="2:19" x14ac:dyDescent="0.2">
      <c r="B61" t="s">
        <v>550</v>
      </c>
      <c r="C61" s="240" t="s">
        <v>54</v>
      </c>
      <c r="D61" s="246">
        <v>16.516172376</v>
      </c>
      <c r="E61" s="246">
        <v>16.516172376</v>
      </c>
      <c r="F61" s="246">
        <v>15.843116919513999</v>
      </c>
      <c r="G61" s="246">
        <v>15.843116919513999</v>
      </c>
      <c r="H61" s="246">
        <v>15.190472737564001</v>
      </c>
      <c r="I61" s="342">
        <v>14.866523736491001</v>
      </c>
      <c r="J61" s="246">
        <v>14.558845364391001</v>
      </c>
      <c r="K61" s="342">
        <v>14.270384743553</v>
      </c>
      <c r="L61" s="246">
        <v>14.060125461732</v>
      </c>
      <c r="M61" s="256"/>
      <c r="N61" s="265"/>
      <c r="O61" s="265"/>
      <c r="P61" s="265"/>
      <c r="Q61" s="265"/>
      <c r="R61" s="265"/>
    </row>
    <row r="62" spans="2:19" x14ac:dyDescent="0.2">
      <c r="B62" t="s">
        <v>550</v>
      </c>
      <c r="C62" s="240" t="s">
        <v>58</v>
      </c>
      <c r="D62" s="246">
        <v>383.05493747999998</v>
      </c>
      <c r="E62" s="246">
        <v>415.90189836891</v>
      </c>
      <c r="F62" s="246">
        <v>421.35245239211298</v>
      </c>
      <c r="G62" s="246">
        <v>388.81991428907401</v>
      </c>
      <c r="H62" s="246">
        <v>390.75434172334798</v>
      </c>
      <c r="I62" s="342">
        <v>399.27111266860999</v>
      </c>
      <c r="J62" s="246">
        <v>394.66188514058098</v>
      </c>
      <c r="K62" s="342">
        <v>396.63519456628399</v>
      </c>
      <c r="L62" s="246">
        <v>398.60850399198699</v>
      </c>
      <c r="M62" s="256"/>
      <c r="N62" s="265"/>
      <c r="O62" s="265"/>
      <c r="P62" s="265"/>
      <c r="Q62" s="265"/>
      <c r="R62" s="265"/>
    </row>
    <row r="63" spans="2:19" x14ac:dyDescent="0.2">
      <c r="B63" t="s">
        <v>550</v>
      </c>
      <c r="C63" s="240" t="s">
        <v>113</v>
      </c>
      <c r="D63" s="332"/>
      <c r="E63" s="332"/>
      <c r="F63" s="332"/>
      <c r="G63" s="332"/>
      <c r="H63" s="332"/>
      <c r="I63" s="332"/>
      <c r="J63" s="332"/>
      <c r="K63" s="332"/>
      <c r="L63" s="332"/>
      <c r="M63" s="256"/>
      <c r="N63" s="265"/>
      <c r="O63" s="265"/>
      <c r="P63" s="265"/>
      <c r="Q63" s="265"/>
      <c r="R63" s="265"/>
      <c r="S63" s="322"/>
    </row>
    <row r="64" spans="2:19" x14ac:dyDescent="0.2">
      <c r="B64" t="s">
        <v>550</v>
      </c>
      <c r="C64" s="240" t="s">
        <v>59</v>
      </c>
      <c r="D64" s="246">
        <v>391.731725350224</v>
      </c>
      <c r="E64" s="246">
        <v>382.85529145018199</v>
      </c>
      <c r="F64" s="246">
        <v>384.76004414396402</v>
      </c>
      <c r="G64" s="246">
        <v>386.68384436468398</v>
      </c>
      <c r="H64" s="246">
        <v>388.60764458540399</v>
      </c>
      <c r="I64" s="342">
        <v>390.55068280833098</v>
      </c>
      <c r="J64" s="246">
        <v>392.49372103125802</v>
      </c>
      <c r="K64" s="342">
        <v>394.45618963641402</v>
      </c>
      <c r="L64" s="246">
        <v>396.41865824156997</v>
      </c>
      <c r="M64" s="256"/>
      <c r="N64" s="265"/>
      <c r="O64" s="265"/>
      <c r="P64" s="265"/>
      <c r="Q64" s="265"/>
      <c r="R64" s="265"/>
    </row>
    <row r="65" spans="2:19" x14ac:dyDescent="0.2">
      <c r="B65" t="s">
        <v>550</v>
      </c>
      <c r="C65" s="240" t="s">
        <v>60</v>
      </c>
      <c r="D65" s="246">
        <v>457.95921782400001</v>
      </c>
      <c r="E65" s="246">
        <v>566.15208303492</v>
      </c>
      <c r="F65" s="246">
        <v>591.56491107761701</v>
      </c>
      <c r="G65" s="246">
        <v>482.856937106548</v>
      </c>
      <c r="H65" s="246">
        <v>569.76972495762902</v>
      </c>
      <c r="I65" s="342">
        <v>593.27022185990302</v>
      </c>
      <c r="J65" s="246">
        <v>598.01817111463095</v>
      </c>
      <c r="K65" s="342">
        <v>585.56468243202403</v>
      </c>
      <c r="L65" s="246">
        <v>560.79434663729603</v>
      </c>
      <c r="M65" s="256"/>
      <c r="N65" s="265"/>
      <c r="O65" s="265"/>
      <c r="P65" s="265"/>
      <c r="Q65" s="265"/>
      <c r="R65" s="265"/>
    </row>
    <row r="66" spans="2:19" x14ac:dyDescent="0.2">
      <c r="B66" t="s">
        <v>550</v>
      </c>
      <c r="C66" s="240" t="s">
        <v>61</v>
      </c>
      <c r="D66" s="246">
        <v>13.974114888000001</v>
      </c>
      <c r="E66" s="246">
        <v>14.170842779325</v>
      </c>
      <c r="F66" s="246">
        <v>16.915815949622999</v>
      </c>
      <c r="G66" s="246">
        <v>0.332834375342</v>
      </c>
      <c r="H66" s="246"/>
      <c r="I66" s="342">
        <v>36.028885696010001</v>
      </c>
      <c r="J66" s="246">
        <v>42.419425105969999</v>
      </c>
      <c r="K66" s="342">
        <v>51.853858697155999</v>
      </c>
      <c r="L66" s="246">
        <v>97.710831664067996</v>
      </c>
      <c r="M66" s="256"/>
      <c r="N66" s="265"/>
      <c r="O66" s="265"/>
      <c r="P66" s="265"/>
      <c r="Q66" s="265"/>
      <c r="R66" s="265"/>
    </row>
    <row r="67" spans="2:19" x14ac:dyDescent="0.2">
      <c r="B67" t="s">
        <v>550</v>
      </c>
      <c r="C67" s="240" t="s">
        <v>84</v>
      </c>
      <c r="D67" s="332"/>
      <c r="E67" s="332"/>
      <c r="F67" s="332"/>
      <c r="G67" s="332"/>
      <c r="H67" s="332"/>
      <c r="I67" s="332"/>
      <c r="J67" s="332"/>
      <c r="K67" s="332"/>
      <c r="L67" s="332"/>
      <c r="M67" s="256"/>
      <c r="N67" s="265"/>
      <c r="O67" s="265"/>
      <c r="P67" s="265"/>
      <c r="Q67" s="265"/>
      <c r="R67" s="265"/>
    </row>
    <row r="68" spans="2:19" x14ac:dyDescent="0.2">
      <c r="B68" t="s">
        <v>551</v>
      </c>
      <c r="C68" s="240" t="s">
        <v>54</v>
      </c>
      <c r="D68" s="332"/>
      <c r="E68" s="332"/>
      <c r="F68" s="332"/>
      <c r="G68" s="332"/>
      <c r="H68" s="332"/>
      <c r="I68" s="332"/>
      <c r="J68" s="332"/>
      <c r="K68" s="332"/>
      <c r="L68" s="332"/>
      <c r="M68" s="256"/>
      <c r="N68" s="265"/>
      <c r="O68" s="265"/>
      <c r="P68" s="265"/>
      <c r="Q68" s="265"/>
      <c r="R68" s="265"/>
    </row>
    <row r="69" spans="2:19" x14ac:dyDescent="0.2">
      <c r="B69" t="s">
        <v>551</v>
      </c>
      <c r="C69" s="240" t="s">
        <v>58</v>
      </c>
      <c r="D69" s="332"/>
      <c r="E69" s="332"/>
      <c r="F69" s="332"/>
      <c r="G69" s="332"/>
      <c r="H69" s="332"/>
      <c r="I69" s="332"/>
      <c r="J69" s="332"/>
      <c r="K69" s="332"/>
      <c r="L69" s="332"/>
      <c r="M69" s="256"/>
      <c r="N69" s="265"/>
      <c r="O69" s="265"/>
      <c r="P69" s="265"/>
      <c r="Q69" s="265"/>
      <c r="R69" s="265"/>
    </row>
    <row r="70" spans="2:19" x14ac:dyDescent="0.2">
      <c r="B70" t="s">
        <v>551</v>
      </c>
      <c r="C70" s="240" t="s">
        <v>113</v>
      </c>
      <c r="D70" s="332"/>
      <c r="E70" s="332"/>
      <c r="F70" s="332"/>
      <c r="G70" s="332"/>
      <c r="H70" s="332"/>
      <c r="I70" s="332"/>
      <c r="J70" s="332"/>
      <c r="K70" s="332"/>
      <c r="L70" s="332"/>
      <c r="M70" s="256"/>
      <c r="N70" s="265"/>
      <c r="O70" s="265"/>
      <c r="P70" s="265"/>
      <c r="Q70" s="265"/>
      <c r="R70" s="265"/>
      <c r="S70" s="322"/>
    </row>
    <row r="71" spans="2:19" x14ac:dyDescent="0.2">
      <c r="B71" t="s">
        <v>551</v>
      </c>
      <c r="C71" s="240" t="s">
        <v>59</v>
      </c>
      <c r="D71" s="332"/>
      <c r="E71" s="332"/>
      <c r="F71" s="332"/>
      <c r="G71" s="332"/>
      <c r="H71" s="332"/>
      <c r="I71" s="332"/>
      <c r="J71" s="332"/>
      <c r="K71" s="332"/>
      <c r="L71" s="332"/>
      <c r="M71" s="256"/>
      <c r="N71" s="265"/>
      <c r="O71" s="265"/>
      <c r="P71" s="265"/>
      <c r="Q71" s="265"/>
      <c r="R71" s="265"/>
    </row>
    <row r="72" spans="2:19" x14ac:dyDescent="0.2">
      <c r="B72" t="s">
        <v>551</v>
      </c>
      <c r="C72" s="240" t="s">
        <v>60</v>
      </c>
      <c r="D72" s="332"/>
      <c r="E72" s="332"/>
      <c r="F72" s="332"/>
      <c r="G72" s="332"/>
      <c r="H72" s="332"/>
      <c r="I72" s="332"/>
      <c r="J72" s="332"/>
      <c r="K72" s="332"/>
      <c r="L72" s="332"/>
      <c r="M72" s="256"/>
      <c r="N72" s="265"/>
      <c r="O72" s="265"/>
      <c r="P72" s="265"/>
      <c r="Q72" s="265"/>
      <c r="R72" s="265"/>
    </row>
    <row r="73" spans="2:19" x14ac:dyDescent="0.2">
      <c r="B73" t="s">
        <v>551</v>
      </c>
      <c r="C73" s="240" t="s">
        <v>61</v>
      </c>
      <c r="D73" s="332"/>
      <c r="E73" s="332"/>
      <c r="F73" s="332"/>
      <c r="G73" s="332"/>
      <c r="H73" s="332"/>
      <c r="I73" s="332"/>
      <c r="J73" s="332"/>
      <c r="K73" s="332"/>
      <c r="L73" s="332"/>
      <c r="M73" s="256"/>
      <c r="N73" s="265"/>
      <c r="O73" s="265"/>
      <c r="P73" s="265"/>
      <c r="Q73" s="265"/>
      <c r="R73" s="265"/>
    </row>
    <row r="74" spans="2:19" x14ac:dyDescent="0.2">
      <c r="B74" t="s">
        <v>551</v>
      </c>
      <c r="C74" s="240" t="s">
        <v>84</v>
      </c>
      <c r="D74" s="332"/>
      <c r="E74" s="332"/>
      <c r="F74" s="332"/>
      <c r="G74" s="332"/>
      <c r="H74" s="332"/>
      <c r="I74" s="332"/>
      <c r="J74" s="332"/>
      <c r="K74" s="332"/>
      <c r="L74" s="332"/>
      <c r="M74" s="256"/>
      <c r="N74" s="265"/>
      <c r="O74" s="265"/>
      <c r="P74" s="265"/>
      <c r="Q74" s="265"/>
      <c r="R74" s="265"/>
    </row>
    <row r="75" spans="2:19" x14ac:dyDescent="0.2">
      <c r="B75" t="s">
        <v>552</v>
      </c>
      <c r="C75" s="240" t="s">
        <v>54</v>
      </c>
      <c r="D75" s="332"/>
      <c r="E75" s="332"/>
      <c r="F75" s="332"/>
      <c r="G75" s="332"/>
      <c r="H75" s="332"/>
      <c r="I75" s="332"/>
      <c r="J75" s="332"/>
      <c r="K75" s="332"/>
      <c r="L75" s="332"/>
      <c r="M75" s="256"/>
      <c r="N75" s="265"/>
      <c r="O75" s="265"/>
      <c r="P75" s="265"/>
      <c r="Q75" s="265"/>
      <c r="R75" s="265"/>
    </row>
    <row r="76" spans="2:19" x14ac:dyDescent="0.2">
      <c r="B76" t="s">
        <v>552</v>
      </c>
      <c r="C76" s="240" t="s">
        <v>58</v>
      </c>
      <c r="D76" s="332"/>
      <c r="E76" s="332"/>
      <c r="F76" s="332"/>
      <c r="G76" s="332"/>
      <c r="H76" s="332"/>
      <c r="I76" s="332"/>
      <c r="J76" s="332"/>
      <c r="K76" s="332"/>
      <c r="L76" s="332"/>
      <c r="M76" s="256"/>
      <c r="N76" s="265"/>
      <c r="O76" s="265"/>
      <c r="P76" s="265"/>
      <c r="Q76" s="265"/>
      <c r="R76" s="265"/>
    </row>
    <row r="77" spans="2:19" x14ac:dyDescent="0.2">
      <c r="B77" t="s">
        <v>552</v>
      </c>
      <c r="C77" s="240" t="s">
        <v>113</v>
      </c>
      <c r="D77" s="332"/>
      <c r="E77" s="332"/>
      <c r="F77" s="332"/>
      <c r="G77" s="332"/>
      <c r="H77" s="332"/>
      <c r="I77" s="332"/>
      <c r="J77" s="332"/>
      <c r="K77" s="332"/>
      <c r="L77" s="332"/>
      <c r="M77" s="256"/>
      <c r="N77" s="265"/>
      <c r="O77" s="265"/>
      <c r="P77" s="265"/>
      <c r="Q77" s="265"/>
      <c r="R77" s="265"/>
      <c r="S77" s="322"/>
    </row>
    <row r="78" spans="2:19" x14ac:dyDescent="0.2">
      <c r="B78" t="s">
        <v>552</v>
      </c>
      <c r="C78" s="240" t="s">
        <v>59</v>
      </c>
      <c r="D78" s="332"/>
      <c r="E78" s="332"/>
      <c r="F78" s="332"/>
      <c r="G78" s="332"/>
      <c r="H78" s="332"/>
      <c r="I78" s="332"/>
      <c r="J78" s="332"/>
      <c r="K78" s="332"/>
      <c r="L78" s="332"/>
      <c r="M78" s="256"/>
      <c r="N78" s="265"/>
      <c r="O78" s="265"/>
      <c r="P78" s="265"/>
      <c r="Q78" s="265"/>
      <c r="R78" s="265"/>
    </row>
    <row r="79" spans="2:19" x14ac:dyDescent="0.2">
      <c r="B79" t="s">
        <v>552</v>
      </c>
      <c r="C79" s="240" t="s">
        <v>60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9" x14ac:dyDescent="0.2">
      <c r="B80" t="s">
        <v>552</v>
      </c>
      <c r="C80" s="240" t="s">
        <v>61</v>
      </c>
      <c r="D80" s="332"/>
      <c r="E80" s="332"/>
      <c r="F80" s="332"/>
      <c r="G80" s="332"/>
      <c r="H80" s="332"/>
      <c r="I80" s="332"/>
      <c r="J80" s="332"/>
      <c r="K80" s="332"/>
      <c r="L80" s="332"/>
      <c r="M80" s="256"/>
      <c r="N80" s="265"/>
      <c r="O80" s="265"/>
      <c r="P80" s="265"/>
      <c r="Q80" s="265"/>
      <c r="R80" s="265"/>
    </row>
    <row r="81" spans="2:19" x14ac:dyDescent="0.2">
      <c r="B81" t="s">
        <v>552</v>
      </c>
      <c r="C81" s="240" t="s">
        <v>84</v>
      </c>
      <c r="D81" s="332"/>
      <c r="E81" s="332"/>
      <c r="F81" s="332"/>
      <c r="G81" s="332"/>
      <c r="H81" s="332"/>
      <c r="I81" s="332"/>
      <c r="J81" s="332"/>
      <c r="K81" s="332"/>
      <c r="L81" s="332"/>
      <c r="M81" s="256"/>
      <c r="N81" s="265"/>
      <c r="O81" s="265"/>
      <c r="P81" s="265"/>
      <c r="Q81" s="265"/>
      <c r="R81" s="265"/>
    </row>
    <row r="82" spans="2:19" x14ac:dyDescent="0.2">
      <c r="C82" s="240"/>
      <c r="D82" s="256"/>
      <c r="E82" s="256"/>
      <c r="F82" s="256"/>
      <c r="G82" s="256"/>
      <c r="H82" s="256"/>
      <c r="I82" s="256"/>
      <c r="J82" s="256"/>
      <c r="K82" s="256"/>
      <c r="L82" s="256"/>
      <c r="M82" s="256"/>
      <c r="N82" s="265"/>
      <c r="O82" s="265"/>
      <c r="P82" s="265"/>
      <c r="Q82" s="265"/>
      <c r="R82" s="265"/>
    </row>
    <row r="83" spans="2:19" x14ac:dyDescent="0.2">
      <c r="C83" s="240"/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2:19" x14ac:dyDescent="0.2">
      <c r="C84" s="240"/>
      <c r="D84" s="246"/>
      <c r="E84" s="246"/>
      <c r="F84" s="246"/>
      <c r="G84" s="246"/>
      <c r="H84" s="246"/>
      <c r="I84" s="246"/>
      <c r="J84" s="246"/>
      <c r="K84" s="246"/>
      <c r="L84" s="246"/>
      <c r="M84" s="265"/>
      <c r="N84" s="265"/>
      <c r="O84" s="265"/>
      <c r="P84" s="265"/>
      <c r="Q84" s="265"/>
      <c r="R84" s="265"/>
      <c r="S84" s="322"/>
    </row>
    <row r="85" spans="2:19" x14ac:dyDescent="0.2">
      <c r="C85" s="240"/>
      <c r="D85" s="246"/>
      <c r="E85" s="246"/>
      <c r="F85" s="246"/>
      <c r="G85" s="246"/>
      <c r="H85" s="246"/>
      <c r="I85" s="246"/>
      <c r="J85" s="246"/>
      <c r="K85" s="246"/>
      <c r="L85" s="246"/>
      <c r="M85" s="265"/>
      <c r="N85" s="265"/>
      <c r="O85" s="265"/>
      <c r="P85" s="265"/>
      <c r="Q85" s="265"/>
      <c r="R85" s="265"/>
    </row>
    <row r="86" spans="2:19" x14ac:dyDescent="0.2">
      <c r="C86" s="240"/>
      <c r="D86" s="246"/>
      <c r="E86" s="246"/>
      <c r="F86" s="246"/>
      <c r="G86" s="246"/>
      <c r="H86" s="246"/>
      <c r="I86" s="246"/>
      <c r="J86" s="246"/>
      <c r="K86" s="246"/>
      <c r="L86" s="246"/>
      <c r="M86" s="265"/>
      <c r="N86" s="265"/>
      <c r="O86" s="265"/>
      <c r="P86" s="265"/>
      <c r="Q86" s="265"/>
      <c r="R86" s="265"/>
    </row>
    <row r="87" spans="2:19" x14ac:dyDescent="0.2">
      <c r="C87" s="240"/>
      <c r="D87" s="246"/>
      <c r="E87" s="246"/>
      <c r="F87" s="246"/>
      <c r="G87" s="246"/>
      <c r="H87" s="246"/>
      <c r="I87" s="246"/>
      <c r="J87" s="246"/>
      <c r="K87" s="246"/>
      <c r="L87" s="246"/>
      <c r="M87" s="265"/>
      <c r="N87" s="265"/>
      <c r="O87" s="265"/>
      <c r="P87" s="265"/>
      <c r="Q87" s="265"/>
      <c r="R87" s="265"/>
    </row>
    <row r="88" spans="2:19" x14ac:dyDescent="0.2">
      <c r="C88" s="240"/>
      <c r="D88" s="246"/>
      <c r="E88" s="246"/>
      <c r="F88" s="246"/>
      <c r="G88" s="246"/>
      <c r="H88" s="246"/>
      <c r="I88" s="246"/>
      <c r="J88" s="246"/>
      <c r="K88" s="246"/>
      <c r="L88" s="246"/>
      <c r="M88" s="265"/>
      <c r="N88" s="265"/>
      <c r="O88" s="265"/>
      <c r="P88" s="265"/>
      <c r="Q88" s="265"/>
      <c r="R88" s="265"/>
    </row>
    <row r="89" spans="2:19" x14ac:dyDescent="0.2">
      <c r="C89" s="240"/>
      <c r="D89" s="246"/>
      <c r="E89" s="246"/>
      <c r="F89" s="246"/>
      <c r="G89" s="246"/>
      <c r="H89" s="246"/>
      <c r="I89" s="246"/>
      <c r="J89" s="246"/>
      <c r="K89" s="246"/>
      <c r="L89" s="246"/>
      <c r="M89" s="265"/>
      <c r="N89" s="265"/>
      <c r="O89" s="265"/>
      <c r="P89" s="265"/>
      <c r="Q89" s="265"/>
      <c r="R89" s="265"/>
    </row>
    <row r="90" spans="2:19" x14ac:dyDescent="0.2">
      <c r="C90" s="240"/>
      <c r="D90" s="246"/>
      <c r="E90" s="246"/>
      <c r="F90" s="246"/>
      <c r="G90" s="246"/>
      <c r="H90" s="246"/>
      <c r="I90" s="246"/>
      <c r="J90" s="246"/>
      <c r="K90" s="246"/>
      <c r="L90" s="246"/>
      <c r="M90" s="265"/>
      <c r="N90" s="265"/>
      <c r="O90" s="265"/>
      <c r="P90" s="265"/>
      <c r="Q90" s="265"/>
      <c r="R90" s="265"/>
    </row>
    <row r="91" spans="2:19" x14ac:dyDescent="0.2">
      <c r="C91" s="240"/>
      <c r="D91" s="246"/>
      <c r="E91" s="246"/>
      <c r="F91" s="246"/>
      <c r="G91" s="246"/>
      <c r="H91" s="246"/>
      <c r="I91" s="246"/>
      <c r="J91" s="246"/>
      <c r="K91" s="246"/>
      <c r="L91" s="246"/>
      <c r="M91" s="265"/>
      <c r="N91" s="265"/>
      <c r="O91" s="265"/>
      <c r="P91" s="265"/>
      <c r="Q91" s="265"/>
      <c r="R91" s="265"/>
      <c r="S91" s="322"/>
    </row>
    <row r="92" spans="2:19" x14ac:dyDescent="0.2">
      <c r="C92" s="240"/>
      <c r="D92" s="246"/>
      <c r="E92" s="246"/>
      <c r="F92" s="246"/>
      <c r="G92" s="246"/>
      <c r="H92" s="246"/>
      <c r="I92" s="246"/>
      <c r="J92" s="246"/>
      <c r="K92" s="246"/>
      <c r="L92" s="246"/>
      <c r="M92" s="265"/>
      <c r="N92" s="265"/>
      <c r="O92" s="265"/>
      <c r="P92" s="265"/>
      <c r="Q92" s="265"/>
      <c r="R92" s="265"/>
    </row>
    <row r="93" spans="2:19" x14ac:dyDescent="0.2">
      <c r="C93" s="240"/>
      <c r="D93" s="246"/>
      <c r="E93" s="246"/>
      <c r="F93" s="246"/>
      <c r="G93" s="246"/>
      <c r="H93" s="246"/>
      <c r="I93" s="246"/>
      <c r="J93" s="246"/>
      <c r="K93" s="246"/>
      <c r="L93" s="246"/>
      <c r="M93" s="265"/>
      <c r="N93" s="265"/>
      <c r="O93" s="265"/>
      <c r="P93" s="265"/>
      <c r="Q93" s="265"/>
      <c r="R93" s="265"/>
    </row>
    <row r="94" spans="2:19" x14ac:dyDescent="0.2">
      <c r="C94" s="240"/>
      <c r="D94" s="246"/>
      <c r="E94" s="246"/>
      <c r="F94" s="246"/>
      <c r="G94" s="246"/>
      <c r="H94" s="246"/>
      <c r="I94" s="246"/>
      <c r="J94" s="246"/>
      <c r="K94" s="246"/>
      <c r="L94" s="246"/>
      <c r="M94" s="265"/>
      <c r="N94" s="265"/>
      <c r="O94" s="265"/>
      <c r="P94" s="265"/>
      <c r="Q94" s="265"/>
      <c r="R94" s="265"/>
    </row>
    <row r="95" spans="2:19" x14ac:dyDescent="0.2">
      <c r="C95" s="240"/>
      <c r="D95" s="246"/>
      <c r="E95" s="246"/>
      <c r="F95" s="246"/>
      <c r="G95" s="246"/>
      <c r="H95" s="246"/>
      <c r="I95" s="246"/>
      <c r="J95" s="246"/>
      <c r="K95" s="246"/>
      <c r="L95" s="246"/>
      <c r="M95" s="265"/>
      <c r="N95" s="265"/>
      <c r="O95" s="265"/>
      <c r="P95" s="265"/>
      <c r="Q95" s="265"/>
      <c r="R95" s="265"/>
    </row>
    <row r="96" spans="2:19" x14ac:dyDescent="0.2">
      <c r="C96" s="240"/>
      <c r="D96" s="246"/>
      <c r="E96" s="246"/>
      <c r="F96" s="246"/>
      <c r="G96" s="246"/>
      <c r="H96" s="246"/>
      <c r="I96" s="246"/>
      <c r="J96" s="246"/>
      <c r="K96" s="246"/>
      <c r="L96" s="246"/>
      <c r="M96" s="265"/>
      <c r="N96" s="265"/>
      <c r="O96" s="265"/>
      <c r="P96" s="265"/>
      <c r="Q96" s="265"/>
      <c r="R96" s="265"/>
    </row>
    <row r="97" spans="3:19" x14ac:dyDescent="0.2">
      <c r="C97" s="240"/>
      <c r="D97" s="246"/>
      <c r="E97" s="246"/>
      <c r="F97" s="246"/>
      <c r="G97" s="246"/>
      <c r="H97" s="246"/>
      <c r="I97" s="246"/>
      <c r="J97" s="246"/>
      <c r="K97" s="246"/>
      <c r="L97" s="246"/>
      <c r="M97" s="265"/>
      <c r="N97" s="265"/>
      <c r="O97" s="265"/>
      <c r="P97" s="265"/>
      <c r="Q97" s="265"/>
      <c r="R97" s="265"/>
    </row>
    <row r="98" spans="3:19" x14ac:dyDescent="0.2">
      <c r="C98" s="240"/>
      <c r="D98" s="246"/>
      <c r="E98" s="246"/>
      <c r="F98" s="246"/>
      <c r="G98" s="246"/>
      <c r="H98" s="246"/>
      <c r="I98" s="246"/>
      <c r="J98" s="246"/>
      <c r="K98" s="246"/>
      <c r="L98" s="246"/>
      <c r="M98" s="265"/>
      <c r="N98" s="265"/>
      <c r="O98" s="265"/>
      <c r="P98" s="265"/>
      <c r="Q98" s="265"/>
      <c r="R98" s="265"/>
      <c r="S98" s="322"/>
    </row>
    <row r="99" spans="3:19" x14ac:dyDescent="0.2">
      <c r="C99" s="240"/>
      <c r="D99" s="246"/>
      <c r="E99" s="246"/>
      <c r="F99" s="246"/>
      <c r="G99" s="246"/>
      <c r="H99" s="246"/>
      <c r="I99" s="246"/>
      <c r="J99" s="246"/>
      <c r="K99" s="246"/>
      <c r="L99" s="246"/>
      <c r="M99" s="265"/>
      <c r="N99" s="265"/>
      <c r="O99" s="265"/>
      <c r="P99" s="265"/>
      <c r="Q99" s="265"/>
      <c r="R99" s="265"/>
    </row>
    <row r="100" spans="3:19" x14ac:dyDescent="0.2">
      <c r="C100" s="240"/>
      <c r="D100" s="246"/>
      <c r="E100" s="246"/>
      <c r="F100" s="246"/>
      <c r="G100" s="246"/>
      <c r="H100" s="246"/>
      <c r="I100" s="246"/>
      <c r="J100" s="246"/>
      <c r="K100" s="246"/>
      <c r="L100" s="246"/>
      <c r="M100" s="265"/>
      <c r="N100" s="265"/>
      <c r="O100" s="265"/>
      <c r="P100" s="265"/>
      <c r="Q100" s="265"/>
      <c r="R100" s="265"/>
    </row>
    <row r="101" spans="3:19" x14ac:dyDescent="0.2">
      <c r="C101" s="240"/>
      <c r="D101" s="246"/>
      <c r="E101" s="246"/>
      <c r="F101" s="246"/>
      <c r="G101" s="246"/>
      <c r="H101" s="246"/>
      <c r="I101" s="246"/>
      <c r="J101" s="246"/>
      <c r="K101" s="246"/>
      <c r="L101" s="246"/>
      <c r="M101" s="265"/>
      <c r="N101" s="265"/>
      <c r="O101" s="265"/>
      <c r="P101" s="265"/>
      <c r="Q101" s="265"/>
      <c r="R101" s="265"/>
    </row>
    <row r="102" spans="3:19" x14ac:dyDescent="0.2">
      <c r="C102" s="240"/>
      <c r="D102" s="246"/>
      <c r="E102" s="246"/>
      <c r="F102" s="246"/>
      <c r="G102" s="246"/>
      <c r="H102" s="246"/>
      <c r="I102" s="246"/>
      <c r="J102" s="246"/>
      <c r="K102" s="246"/>
      <c r="L102" s="246"/>
      <c r="M102" s="265"/>
      <c r="N102" s="265"/>
      <c r="O102" s="265"/>
      <c r="P102" s="265"/>
      <c r="Q102" s="265"/>
      <c r="R102" s="265"/>
    </row>
    <row r="103" spans="3:19" x14ac:dyDescent="0.2">
      <c r="C103" s="240"/>
      <c r="D103" s="246"/>
      <c r="E103" s="246"/>
      <c r="F103" s="246"/>
      <c r="G103" s="246"/>
      <c r="H103" s="246"/>
      <c r="I103" s="246"/>
      <c r="J103" s="246"/>
      <c r="K103" s="246"/>
      <c r="L103" s="246"/>
      <c r="M103" s="265"/>
      <c r="N103" s="265"/>
      <c r="O103" s="265"/>
      <c r="P103" s="265"/>
      <c r="Q103" s="265"/>
      <c r="R103" s="265"/>
    </row>
    <row r="104" spans="3:19" x14ac:dyDescent="0.2">
      <c r="C104" s="240"/>
      <c r="D104" s="246"/>
      <c r="E104" s="246"/>
      <c r="F104" s="246"/>
      <c r="G104" s="246"/>
      <c r="H104" s="246"/>
      <c r="I104" s="246"/>
      <c r="J104" s="246"/>
      <c r="K104" s="246"/>
      <c r="L104" s="246"/>
      <c r="M104" s="265"/>
      <c r="N104" s="265"/>
      <c r="O104" s="265"/>
      <c r="P104" s="265"/>
      <c r="Q104" s="265"/>
      <c r="R104" s="265"/>
    </row>
    <row r="105" spans="3:19" x14ac:dyDescent="0.2">
      <c r="C105" s="240"/>
      <c r="D105" s="246"/>
      <c r="E105" s="246"/>
      <c r="F105" s="246"/>
      <c r="G105" s="246"/>
      <c r="H105" s="246"/>
      <c r="I105" s="246"/>
      <c r="J105" s="246"/>
      <c r="K105" s="246"/>
      <c r="L105" s="246"/>
      <c r="M105" s="265"/>
      <c r="N105" s="265"/>
      <c r="O105" s="265"/>
      <c r="P105" s="265"/>
      <c r="Q105" s="265"/>
      <c r="R105" s="265"/>
      <c r="S105" s="322"/>
    </row>
    <row r="106" spans="3:19" x14ac:dyDescent="0.2">
      <c r="C106" s="240"/>
      <c r="D106" s="246"/>
      <c r="E106" s="246"/>
      <c r="F106" s="246"/>
      <c r="G106" s="246"/>
      <c r="H106" s="246"/>
      <c r="I106" s="246"/>
      <c r="J106" s="246"/>
      <c r="K106" s="246"/>
      <c r="L106" s="246"/>
      <c r="M106" s="265"/>
      <c r="N106" s="265"/>
      <c r="O106" s="265"/>
      <c r="P106" s="265"/>
      <c r="Q106" s="265"/>
      <c r="R106" s="265"/>
    </row>
    <row r="107" spans="3:19" x14ac:dyDescent="0.2">
      <c r="C107" s="240"/>
      <c r="D107" s="246"/>
      <c r="E107" s="246"/>
      <c r="F107" s="246"/>
      <c r="G107" s="246"/>
      <c r="H107" s="246"/>
      <c r="I107" s="246"/>
      <c r="J107" s="246"/>
      <c r="K107" s="246"/>
      <c r="L107" s="246"/>
      <c r="M107" s="265"/>
      <c r="N107" s="265"/>
      <c r="O107" s="265"/>
      <c r="P107" s="265"/>
      <c r="Q107" s="265"/>
      <c r="R107" s="265"/>
    </row>
    <row r="108" spans="3:19" x14ac:dyDescent="0.2">
      <c r="C108" s="240"/>
      <c r="D108" s="246"/>
      <c r="E108" s="246"/>
      <c r="F108" s="246"/>
      <c r="G108" s="246"/>
      <c r="H108" s="246"/>
      <c r="I108" s="246"/>
      <c r="J108" s="246"/>
      <c r="K108" s="246"/>
      <c r="L108" s="246"/>
      <c r="M108" s="265"/>
      <c r="N108" s="265"/>
      <c r="O108" s="265"/>
      <c r="P108" s="265"/>
      <c r="Q108" s="265"/>
      <c r="R108" s="265"/>
    </row>
    <row r="109" spans="3:19" x14ac:dyDescent="0.2">
      <c r="C109" s="240"/>
      <c r="D109" s="246"/>
      <c r="E109" s="246"/>
      <c r="F109" s="246"/>
      <c r="G109" s="246"/>
      <c r="H109" s="246"/>
      <c r="I109" s="246"/>
      <c r="J109" s="246"/>
      <c r="K109" s="246"/>
      <c r="L109" s="246"/>
      <c r="M109" s="265"/>
      <c r="N109" s="265"/>
      <c r="O109" s="265"/>
      <c r="P109" s="265"/>
      <c r="Q109" s="265"/>
      <c r="R109" s="265"/>
    </row>
    <row r="110" spans="3:19" x14ac:dyDescent="0.2">
      <c r="C110" s="240"/>
      <c r="D110" s="246"/>
      <c r="E110" s="246"/>
      <c r="F110" s="246"/>
      <c r="G110" s="246"/>
      <c r="H110" s="246"/>
      <c r="I110" s="246"/>
      <c r="J110" s="246"/>
      <c r="K110" s="246"/>
      <c r="L110" s="246"/>
      <c r="M110" s="265"/>
      <c r="N110" s="265"/>
      <c r="O110" s="265"/>
      <c r="P110" s="265"/>
      <c r="Q110" s="265"/>
      <c r="R110" s="265"/>
    </row>
    <row r="111" spans="3:19" x14ac:dyDescent="0.2">
      <c r="C111" s="240"/>
      <c r="D111" s="246"/>
      <c r="E111" s="246"/>
      <c r="F111" s="246"/>
      <c r="G111" s="246"/>
      <c r="H111" s="246"/>
      <c r="I111" s="246"/>
      <c r="J111" s="246"/>
      <c r="K111" s="246"/>
      <c r="L111" s="246"/>
      <c r="M111" s="265"/>
      <c r="N111" s="265"/>
      <c r="O111" s="265"/>
      <c r="P111" s="265"/>
      <c r="Q111" s="265"/>
      <c r="R111" s="265"/>
    </row>
    <row r="112" spans="3:19" x14ac:dyDescent="0.2">
      <c r="C112" s="240"/>
      <c r="D112" s="246"/>
      <c r="E112" s="246"/>
      <c r="F112" s="246"/>
      <c r="G112" s="246"/>
      <c r="H112" s="246"/>
      <c r="I112" s="246"/>
      <c r="J112" s="246"/>
      <c r="K112" s="246"/>
      <c r="L112" s="246"/>
      <c r="M112" s="265"/>
      <c r="N112" s="265"/>
      <c r="O112" s="265"/>
      <c r="P112" s="265"/>
      <c r="Q112" s="265"/>
      <c r="R112" s="265"/>
      <c r="S112" s="322"/>
    </row>
    <row r="113" spans="3:18" x14ac:dyDescent="0.2">
      <c r="C113" s="240"/>
      <c r="D113" s="246"/>
      <c r="E113" s="246"/>
      <c r="F113" s="246"/>
      <c r="G113" s="246"/>
      <c r="H113" s="246"/>
      <c r="I113" s="246"/>
      <c r="J113" s="246"/>
      <c r="K113" s="246"/>
      <c r="L113" s="246"/>
      <c r="M113" s="265"/>
      <c r="N113" s="265"/>
      <c r="O113" s="265"/>
      <c r="P113" s="265"/>
      <c r="Q113" s="265"/>
      <c r="R113" s="265"/>
    </row>
    <row r="114" spans="3:18" x14ac:dyDescent="0.2">
      <c r="C114" s="240"/>
      <c r="D114" s="246"/>
      <c r="E114" s="246"/>
      <c r="F114" s="246"/>
      <c r="G114" s="246"/>
      <c r="H114" s="246"/>
      <c r="I114" s="246"/>
      <c r="J114" s="246"/>
      <c r="K114" s="246"/>
      <c r="L114" s="246"/>
      <c r="M114" s="265"/>
      <c r="N114" s="265"/>
      <c r="O114" s="265"/>
      <c r="P114" s="265"/>
      <c r="Q114" s="265"/>
      <c r="R114" s="265"/>
    </row>
    <row r="115" spans="3:18" x14ac:dyDescent="0.2">
      <c r="C115" s="240"/>
      <c r="D115" s="246"/>
      <c r="E115" s="246"/>
      <c r="F115" s="246"/>
      <c r="G115" s="246"/>
      <c r="H115" s="246"/>
      <c r="I115" s="246"/>
      <c r="J115" s="246"/>
      <c r="K115" s="246"/>
      <c r="L115" s="246"/>
      <c r="M115" s="265"/>
      <c r="N115" s="265"/>
      <c r="O115" s="265"/>
      <c r="P115" s="265"/>
      <c r="Q115" s="265"/>
      <c r="R115" s="265"/>
    </row>
    <row r="116" spans="3:18" x14ac:dyDescent="0.2">
      <c r="C116" s="240"/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3:18" x14ac:dyDescent="0.2">
      <c r="D117" s="239"/>
      <c r="E117" s="239"/>
      <c r="F117" s="239"/>
      <c r="G117" s="239"/>
      <c r="H117" s="239"/>
      <c r="I117" s="239"/>
      <c r="J117" s="239"/>
      <c r="K117" s="239"/>
      <c r="L117" s="239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B2:R245"/>
  <sheetViews>
    <sheetView showRuler="0" zoomScale="70" zoomScaleNormal="70" workbookViewId="0">
      <selection activeCell="B4" sqref="B4"/>
    </sheetView>
  </sheetViews>
  <sheetFormatPr baseColWidth="10" defaultColWidth="8.83203125" defaultRowHeight="15" x14ac:dyDescent="0.2"/>
  <cols>
    <col min="2" max="2" width="18.83203125" bestFit="1" customWidth="1"/>
    <col min="3" max="3" width="54" customWidth="1"/>
    <col min="4" max="12" width="12" bestFit="1" customWidth="1"/>
    <col min="13" max="13" width="12" style="13" bestFit="1" customWidth="1"/>
    <col min="14" max="18" width="9.1640625" style="13" customWidth="1"/>
    <col min="19" max="25" width="9.1640625" customWidth="1"/>
  </cols>
  <sheetData>
    <row r="2" spans="2:18" x14ac:dyDescent="0.2">
      <c r="B2" s="2" t="s">
        <v>492</v>
      </c>
    </row>
    <row r="3" spans="2:18" x14ac:dyDescent="0.2">
      <c r="B3" t="s">
        <v>114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306"/>
      <c r="N4" s="306"/>
      <c r="O4" s="306"/>
      <c r="P4" s="306"/>
      <c r="Q4" s="306"/>
      <c r="R4" s="228"/>
    </row>
    <row r="5" spans="2:18" x14ac:dyDescent="0.2">
      <c r="B5" t="s">
        <v>542</v>
      </c>
      <c r="C5" s="241" t="s">
        <v>32</v>
      </c>
      <c r="D5" s="343"/>
      <c r="E5" s="343"/>
      <c r="F5" s="343"/>
      <c r="G5" s="343"/>
      <c r="H5" s="343"/>
      <c r="I5" s="343"/>
      <c r="J5" s="343"/>
      <c r="K5" s="343"/>
      <c r="L5" s="343">
        <v>0.46387635444999997</v>
      </c>
      <c r="M5" s="242"/>
      <c r="N5" s="323"/>
      <c r="O5" s="323"/>
      <c r="P5" s="323"/>
      <c r="Q5" s="323"/>
      <c r="R5" s="323"/>
    </row>
    <row r="6" spans="2:18" x14ac:dyDescent="0.2">
      <c r="B6" t="s">
        <v>542</v>
      </c>
      <c r="C6" s="241" t="s">
        <v>2</v>
      </c>
      <c r="D6" s="241">
        <v>4.1068819308549998</v>
      </c>
      <c r="E6" s="241">
        <v>3.556703754056</v>
      </c>
      <c r="F6" s="241">
        <v>3.0065255772569999</v>
      </c>
      <c r="G6" s="241">
        <v>2.509677078513</v>
      </c>
      <c r="H6" s="241">
        <v>2.4986240180929999</v>
      </c>
      <c r="I6" s="343">
        <v>2.2930926997730001</v>
      </c>
      <c r="J6" s="241">
        <v>2.0875613814520002</v>
      </c>
      <c r="K6" s="343">
        <v>1.8820300631319999</v>
      </c>
      <c r="L6" s="241">
        <v>2.3341900785209999</v>
      </c>
      <c r="M6" s="242"/>
      <c r="N6" s="323"/>
      <c r="O6" s="323"/>
      <c r="P6" s="323"/>
      <c r="Q6" s="323"/>
      <c r="R6" s="323"/>
    </row>
    <row r="7" spans="2:18" x14ac:dyDescent="0.2">
      <c r="B7" t="s">
        <v>542</v>
      </c>
      <c r="C7" s="241" t="s">
        <v>33</v>
      </c>
      <c r="D7" s="343"/>
      <c r="E7" s="343"/>
      <c r="F7" s="343"/>
      <c r="G7" s="343">
        <v>0.379634034116</v>
      </c>
      <c r="H7" s="343">
        <v>0.77415967422400001</v>
      </c>
      <c r="I7" s="343">
        <v>1.118347810106</v>
      </c>
      <c r="J7" s="343">
        <v>1.9150422275079999</v>
      </c>
      <c r="K7" s="343">
        <v>2.2209118589129999</v>
      </c>
      <c r="L7" s="343">
        <v>2.678834747847</v>
      </c>
      <c r="M7" s="242"/>
      <c r="N7" s="323"/>
      <c r="O7" s="323"/>
      <c r="P7" s="323"/>
      <c r="Q7" s="323"/>
      <c r="R7" s="323"/>
    </row>
    <row r="8" spans="2:18" x14ac:dyDescent="0.2">
      <c r="B8" t="s">
        <v>542</v>
      </c>
      <c r="C8" s="241" t="s">
        <v>3</v>
      </c>
      <c r="D8" s="241">
        <v>4.6011349661649996</v>
      </c>
      <c r="E8" s="241">
        <v>3.8519024392290002</v>
      </c>
      <c r="F8" s="241">
        <v>3.3235456711759999</v>
      </c>
      <c r="G8" s="241">
        <v>3.1433233647179999</v>
      </c>
      <c r="H8" s="241">
        <v>2.6624681910820001</v>
      </c>
      <c r="I8" s="343">
        <v>2.4011977396309998</v>
      </c>
      <c r="J8" s="241">
        <v>2.1399272881789999</v>
      </c>
      <c r="K8" s="343">
        <v>1.666547012458</v>
      </c>
      <c r="L8" s="241">
        <v>1.0958777592160001</v>
      </c>
      <c r="M8" s="242"/>
      <c r="N8" s="323"/>
      <c r="O8" s="323"/>
      <c r="P8" s="323"/>
      <c r="Q8" s="323"/>
      <c r="R8" s="323"/>
    </row>
    <row r="9" spans="2:18" x14ac:dyDescent="0.2">
      <c r="B9" t="s">
        <v>542</v>
      </c>
      <c r="C9" s="241" t="s">
        <v>4</v>
      </c>
      <c r="D9" s="241">
        <v>20.812051488565999</v>
      </c>
      <c r="E9" s="241">
        <v>26.002798147153001</v>
      </c>
      <c r="F9" s="241">
        <v>25.084954862179998</v>
      </c>
      <c r="G9" s="241">
        <v>24.517374127019998</v>
      </c>
      <c r="H9" s="241">
        <v>22.689598882106999</v>
      </c>
      <c r="I9" s="343">
        <v>21.683244640504</v>
      </c>
      <c r="J9" s="241">
        <v>17.804731203953001</v>
      </c>
      <c r="K9" s="343">
        <v>17.994927656142</v>
      </c>
      <c r="L9" s="241">
        <v>15.089160063497999</v>
      </c>
      <c r="M9" s="242"/>
      <c r="N9" s="323"/>
      <c r="O9" s="323"/>
      <c r="P9" s="323"/>
      <c r="Q9" s="323"/>
      <c r="R9" s="323"/>
    </row>
    <row r="10" spans="2:18" x14ac:dyDescent="0.2">
      <c r="B10" t="s">
        <v>542</v>
      </c>
      <c r="C10" s="241" t="s">
        <v>34</v>
      </c>
      <c r="D10" s="331"/>
      <c r="E10" s="331"/>
      <c r="F10" s="331"/>
      <c r="G10" s="331"/>
      <c r="H10" s="331"/>
      <c r="I10" s="331"/>
      <c r="J10" s="331"/>
      <c r="K10" s="331"/>
      <c r="L10" s="331"/>
      <c r="M10" s="242"/>
      <c r="N10" s="323"/>
      <c r="O10" s="323"/>
      <c r="P10" s="323"/>
      <c r="Q10" s="323"/>
      <c r="R10" s="323"/>
    </row>
    <row r="11" spans="2:18" x14ac:dyDescent="0.2">
      <c r="B11" t="s">
        <v>542</v>
      </c>
      <c r="C11" s="241" t="s">
        <v>5</v>
      </c>
      <c r="D11" s="241"/>
      <c r="E11" s="241">
        <v>3.795401402E-3</v>
      </c>
      <c r="F11" s="241">
        <v>3.795401402E-3</v>
      </c>
      <c r="G11" s="241">
        <v>3.795401402E-3</v>
      </c>
      <c r="H11" s="241">
        <v>3.795401402E-3</v>
      </c>
      <c r="I11" s="343">
        <v>3.795401402E-3</v>
      </c>
      <c r="J11" s="241">
        <v>3.795401402E-3</v>
      </c>
      <c r="K11" s="343">
        <v>3.795401402E-3</v>
      </c>
      <c r="L11" s="241">
        <v>2.5302676009999999E-3</v>
      </c>
      <c r="M11" s="242"/>
      <c r="N11" s="323"/>
      <c r="O11" s="323"/>
      <c r="P11" s="323"/>
      <c r="Q11" s="323"/>
      <c r="R11" s="323"/>
    </row>
    <row r="12" spans="2:18" x14ac:dyDescent="0.2">
      <c r="B12" t="s">
        <v>542</v>
      </c>
      <c r="C12" s="241" t="s">
        <v>6</v>
      </c>
      <c r="D12" s="241">
        <v>0.12766590339100001</v>
      </c>
      <c r="E12" s="241">
        <v>0.15827340260600001</v>
      </c>
      <c r="F12" s="241">
        <v>0.158575400625</v>
      </c>
      <c r="G12" s="241">
        <v>0.38299867236099999</v>
      </c>
      <c r="H12" s="241">
        <v>0.60440196390800005</v>
      </c>
      <c r="I12" s="343">
        <v>0.823078232415</v>
      </c>
      <c r="J12" s="241">
        <v>1.0417545009219999</v>
      </c>
      <c r="K12" s="343">
        <v>1.2604307694300001</v>
      </c>
      <c r="L12" s="241">
        <v>1.4791070379369999</v>
      </c>
      <c r="M12" s="242"/>
      <c r="N12" s="323"/>
      <c r="O12" s="323"/>
      <c r="P12" s="323"/>
      <c r="Q12" s="323"/>
      <c r="R12" s="323"/>
    </row>
    <row r="13" spans="2:18" x14ac:dyDescent="0.2">
      <c r="B13" t="s">
        <v>542</v>
      </c>
      <c r="C13" s="241" t="s">
        <v>7</v>
      </c>
      <c r="D13" s="241">
        <v>7.7348139548099999</v>
      </c>
      <c r="E13" s="241">
        <v>6.6916199219700001</v>
      </c>
      <c r="F13" s="241">
        <v>7.7348139548099999</v>
      </c>
      <c r="G13" s="241">
        <v>2.6730341326459999</v>
      </c>
      <c r="H13" s="241">
        <v>6.9093535494939999</v>
      </c>
      <c r="I13" s="343">
        <v>7.7348139548099999</v>
      </c>
      <c r="J13" s="241">
        <v>7.7348139548099999</v>
      </c>
      <c r="K13" s="343">
        <v>7.7348139548099999</v>
      </c>
      <c r="L13" s="241">
        <v>7.7348139548099999</v>
      </c>
      <c r="M13" s="242"/>
      <c r="N13" s="323"/>
      <c r="O13" s="323"/>
      <c r="P13" s="323"/>
      <c r="Q13" s="323"/>
      <c r="R13" s="323"/>
    </row>
    <row r="14" spans="2:18" x14ac:dyDescent="0.2">
      <c r="B14" t="s">
        <v>542</v>
      </c>
      <c r="C14" s="241" t="s">
        <v>8</v>
      </c>
      <c r="D14" s="241">
        <v>0.80900703379100003</v>
      </c>
      <c r="E14" s="241">
        <v>0.66148151288500001</v>
      </c>
      <c r="F14" s="241">
        <v>0.51395599197899999</v>
      </c>
      <c r="G14" s="241">
        <v>0.41663998768600002</v>
      </c>
      <c r="H14" s="241">
        <v>0.32098738848199998</v>
      </c>
      <c r="I14" s="343">
        <v>0.27567292222599998</v>
      </c>
      <c r="J14" s="241">
        <v>0.23035845597099999</v>
      </c>
      <c r="K14" s="343">
        <v>0.185043989715</v>
      </c>
      <c r="L14" s="241">
        <v>0.13972952346</v>
      </c>
      <c r="M14" s="242"/>
      <c r="N14" s="323"/>
      <c r="O14" s="323"/>
      <c r="P14" s="323"/>
      <c r="Q14" s="323"/>
      <c r="R14" s="323"/>
    </row>
    <row r="15" spans="2:18" x14ac:dyDescent="0.2">
      <c r="B15" t="s">
        <v>542</v>
      </c>
      <c r="C15" s="241" t="s">
        <v>119</v>
      </c>
      <c r="D15" s="241"/>
      <c r="E15" s="241"/>
      <c r="F15" s="241"/>
      <c r="G15" s="241"/>
      <c r="H15" s="241"/>
      <c r="I15" s="343"/>
      <c r="J15" s="241">
        <v>2.0901511437789999</v>
      </c>
      <c r="K15" s="343">
        <v>6.2941916697810001</v>
      </c>
      <c r="L15" s="241">
        <v>14.750018798297001</v>
      </c>
      <c r="M15" s="242"/>
      <c r="N15" s="323"/>
      <c r="O15" s="323"/>
      <c r="P15" s="323"/>
      <c r="Q15" s="323"/>
      <c r="R15" s="323"/>
    </row>
    <row r="16" spans="2:18" x14ac:dyDescent="0.2">
      <c r="B16" t="s">
        <v>542</v>
      </c>
      <c r="C16" s="241" t="s">
        <v>120</v>
      </c>
      <c r="D16" s="241">
        <v>0.36586757990899998</v>
      </c>
      <c r="E16" s="241">
        <v>0.33240401518700002</v>
      </c>
      <c r="F16" s="241">
        <v>0.29894045046500001</v>
      </c>
      <c r="G16" s="241">
        <v>0.27159828170900002</v>
      </c>
      <c r="H16" s="241">
        <v>0.24425611295399999</v>
      </c>
      <c r="I16" s="343">
        <v>0.22395891675499999</v>
      </c>
      <c r="J16" s="241">
        <v>0.20366172055599999</v>
      </c>
      <c r="K16" s="343">
        <v>0.18336452435700001</v>
      </c>
      <c r="L16" s="241">
        <v>0.16306732815800001</v>
      </c>
      <c r="M16" s="242"/>
      <c r="N16" s="323"/>
      <c r="O16" s="323"/>
      <c r="P16" s="323"/>
      <c r="Q16" s="323"/>
      <c r="R16" s="323"/>
    </row>
    <row r="17" spans="2:18" x14ac:dyDescent="0.2">
      <c r="B17" t="s">
        <v>542</v>
      </c>
      <c r="C17" s="241" t="s">
        <v>122</v>
      </c>
      <c r="D17" s="241">
        <v>3.0479452054789999</v>
      </c>
      <c r="E17" s="241">
        <v>2.76916917488</v>
      </c>
      <c r="F17" s="241">
        <v>2.4903931442810001</v>
      </c>
      <c r="G17" s="241">
        <v>2.2626128304659998</v>
      </c>
      <c r="H17" s="241">
        <v>2.034832516651</v>
      </c>
      <c r="I17" s="343">
        <v>1.865741989814</v>
      </c>
      <c r="J17" s="241">
        <v>1.696651462977</v>
      </c>
      <c r="K17" s="343">
        <v>1.52756093614</v>
      </c>
      <c r="L17" s="241">
        <v>1.358470409303</v>
      </c>
      <c r="M17" s="242"/>
      <c r="N17" s="323"/>
      <c r="O17" s="323"/>
      <c r="P17" s="323"/>
      <c r="Q17" s="323"/>
      <c r="R17" s="323"/>
    </row>
    <row r="18" spans="2:18" x14ac:dyDescent="0.2">
      <c r="B18" t="s">
        <v>542</v>
      </c>
      <c r="C18" s="241" t="s">
        <v>121</v>
      </c>
      <c r="D18" s="241"/>
      <c r="E18" s="241">
        <v>0.56290788192200003</v>
      </c>
      <c r="F18" s="241">
        <v>3.2223599579840001</v>
      </c>
      <c r="G18" s="241">
        <v>8.5714680059830002</v>
      </c>
      <c r="H18" s="241">
        <v>19.330434925039</v>
      </c>
      <c r="I18" s="343">
        <v>20.858972762638</v>
      </c>
      <c r="J18" s="241">
        <v>22.387510600237</v>
      </c>
      <c r="K18" s="343">
        <v>23.916048437834998</v>
      </c>
      <c r="L18" s="241">
        <v>19.633923451581001</v>
      </c>
      <c r="M18" s="242"/>
      <c r="N18" s="323"/>
      <c r="O18" s="323"/>
      <c r="P18" s="323"/>
      <c r="Q18" s="323"/>
      <c r="R18" s="323"/>
    </row>
    <row r="19" spans="2:18" x14ac:dyDescent="0.2">
      <c r="B19" t="s">
        <v>542</v>
      </c>
      <c r="C19" s="241" t="s">
        <v>10</v>
      </c>
      <c r="D19" s="241">
        <v>41.605368062964999</v>
      </c>
      <c r="E19" s="241">
        <v>44.591055651288002</v>
      </c>
      <c r="F19" s="241">
        <v>45.837860412158001</v>
      </c>
      <c r="G19" s="241">
        <v>45.13215591662</v>
      </c>
      <c r="H19" s="241">
        <v>58.072912623435002</v>
      </c>
      <c r="I19" s="343">
        <v>59.281917070071998</v>
      </c>
      <c r="J19" s="241">
        <v>59.335959341745998</v>
      </c>
      <c r="K19" s="343">
        <v>64.869666274113996</v>
      </c>
      <c r="L19" s="241">
        <v>66.923599774677001</v>
      </c>
      <c r="M19" s="242"/>
      <c r="N19" s="323"/>
      <c r="O19" s="323"/>
      <c r="P19" s="323"/>
      <c r="Q19" s="323"/>
      <c r="R19" s="323"/>
    </row>
    <row r="20" spans="2:18" x14ac:dyDescent="0.2">
      <c r="B20" t="s">
        <v>543</v>
      </c>
      <c r="C20" s="243" t="s">
        <v>32</v>
      </c>
      <c r="D20" s="343"/>
      <c r="E20" s="343"/>
      <c r="F20" s="343"/>
      <c r="G20" s="343"/>
      <c r="H20" s="343"/>
      <c r="I20" s="343">
        <v>2.7700689338859998</v>
      </c>
      <c r="J20" s="343">
        <v>2.7700689338859998</v>
      </c>
      <c r="K20" s="343">
        <v>5.4959727833130003</v>
      </c>
      <c r="L20" s="343">
        <v>7.2899014099860002</v>
      </c>
      <c r="M20" s="242"/>
      <c r="N20" s="323"/>
      <c r="O20" s="323"/>
      <c r="P20" s="323"/>
      <c r="Q20" s="323"/>
      <c r="R20" s="323"/>
    </row>
    <row r="21" spans="2:18" x14ac:dyDescent="0.2">
      <c r="B21" t="s">
        <v>543</v>
      </c>
      <c r="C21" s="243" t="s">
        <v>2</v>
      </c>
      <c r="D21" s="241">
        <v>9.3287671232879994</v>
      </c>
      <c r="E21" s="241">
        <v>8.3500790825229991</v>
      </c>
      <c r="F21" s="241">
        <v>8.7371957708779995</v>
      </c>
      <c r="G21" s="241">
        <v>7.9021628552910004</v>
      </c>
      <c r="H21" s="241">
        <v>9.2970480006109995</v>
      </c>
      <c r="I21" s="343">
        <v>8.7882054915039998</v>
      </c>
      <c r="J21" s="241">
        <v>14.174278867835</v>
      </c>
      <c r="K21" s="343">
        <v>14.026364692949</v>
      </c>
      <c r="L21" s="241">
        <v>13.619012674632</v>
      </c>
      <c r="M21" s="242"/>
      <c r="N21" s="323"/>
      <c r="O21" s="323"/>
      <c r="P21" s="323"/>
      <c r="Q21" s="323"/>
      <c r="R21" s="323"/>
    </row>
    <row r="22" spans="2:18" x14ac:dyDescent="0.2">
      <c r="B22" t="s">
        <v>543</v>
      </c>
      <c r="C22" s="243" t="s">
        <v>33</v>
      </c>
      <c r="D22" s="343"/>
      <c r="E22" s="343"/>
      <c r="F22" s="343"/>
      <c r="G22" s="343">
        <v>1.3054448558689999</v>
      </c>
      <c r="H22" s="343">
        <v>2.9387179172260001</v>
      </c>
      <c r="I22" s="343">
        <v>3.5299596753409999</v>
      </c>
      <c r="J22" s="343">
        <v>6.1787166138970004</v>
      </c>
      <c r="K22" s="343">
        <v>6.1787166138970004</v>
      </c>
      <c r="L22" s="343">
        <v>6.1787166138970004</v>
      </c>
      <c r="M22" s="242"/>
      <c r="N22" s="323"/>
      <c r="O22" s="323"/>
      <c r="P22" s="323"/>
      <c r="Q22" s="323"/>
      <c r="R22" s="323"/>
    </row>
    <row r="23" spans="2:18" x14ac:dyDescent="0.2">
      <c r="B23" t="s">
        <v>543</v>
      </c>
      <c r="C23" s="243" t="s">
        <v>3</v>
      </c>
      <c r="D23" s="241">
        <v>42.618004855998997</v>
      </c>
      <c r="E23" s="241">
        <v>43.391990530290997</v>
      </c>
      <c r="F23" s="241">
        <v>36.761469619143</v>
      </c>
      <c r="G23" s="241">
        <v>31.678764065707</v>
      </c>
      <c r="H23" s="241">
        <v>26.782751271565001</v>
      </c>
      <c r="I23" s="343">
        <v>24.221919078273</v>
      </c>
      <c r="J23" s="241">
        <v>21.048921653200001</v>
      </c>
      <c r="K23" s="343">
        <v>17.125960763337002</v>
      </c>
      <c r="L23" s="241">
        <v>9.4994709612620003</v>
      </c>
      <c r="M23" s="242"/>
      <c r="N23" s="323"/>
      <c r="O23" s="323"/>
      <c r="P23" s="323"/>
      <c r="Q23" s="323"/>
      <c r="R23" s="323"/>
    </row>
    <row r="24" spans="2:18" x14ac:dyDescent="0.2">
      <c r="B24" t="s">
        <v>543</v>
      </c>
      <c r="C24" s="243" t="s">
        <v>4</v>
      </c>
      <c r="D24" s="241">
        <v>17.511076777860001</v>
      </c>
      <c r="E24" s="241">
        <v>21.682352572915001</v>
      </c>
      <c r="F24" s="241">
        <v>30.620858769279</v>
      </c>
      <c r="G24" s="241">
        <v>34.229804974845003</v>
      </c>
      <c r="H24" s="241">
        <v>32.729364989956998</v>
      </c>
      <c r="I24" s="343">
        <v>31.893195510401998</v>
      </c>
      <c r="J24" s="241">
        <v>28.456096622889</v>
      </c>
      <c r="K24" s="343">
        <v>22.590740017216</v>
      </c>
      <c r="L24" s="241">
        <v>14.114886742747</v>
      </c>
      <c r="M24" s="242"/>
      <c r="N24" s="323"/>
      <c r="O24" s="323"/>
      <c r="P24" s="323"/>
      <c r="Q24" s="323"/>
      <c r="R24" s="323"/>
    </row>
    <row r="25" spans="2:18" x14ac:dyDescent="0.2">
      <c r="B25" t="s">
        <v>543</v>
      </c>
      <c r="C25" s="243" t="s">
        <v>34</v>
      </c>
      <c r="D25" s="343"/>
      <c r="E25" s="343"/>
      <c r="F25" s="343"/>
      <c r="G25" s="343">
        <v>0.37172328360700002</v>
      </c>
      <c r="H25" s="343">
        <v>0.37172328360700002</v>
      </c>
      <c r="I25" s="343">
        <v>0.37172328360700002</v>
      </c>
      <c r="J25" s="343">
        <v>0.37172328360700002</v>
      </c>
      <c r="K25" s="343">
        <v>1.3408875349510001</v>
      </c>
      <c r="L25" s="343">
        <v>1.3408875349510001</v>
      </c>
      <c r="M25" s="242"/>
      <c r="N25" s="323"/>
      <c r="O25" s="323"/>
      <c r="P25" s="323"/>
      <c r="Q25" s="323"/>
      <c r="R25" s="323"/>
    </row>
    <row r="26" spans="2:18" x14ac:dyDescent="0.2">
      <c r="B26" t="s">
        <v>543</v>
      </c>
      <c r="C26" s="243" t="s">
        <v>5</v>
      </c>
      <c r="D26" s="241">
        <v>1.598173516E-2</v>
      </c>
      <c r="E26" s="241">
        <v>0.19068549920399999</v>
      </c>
      <c r="F26" s="241">
        <v>0.42244937974899999</v>
      </c>
      <c r="G26" s="241">
        <v>0.735353581669</v>
      </c>
      <c r="H26" s="241">
        <v>0.78864733399700004</v>
      </c>
      <c r="I26" s="343">
        <v>0.78795774300099997</v>
      </c>
      <c r="J26" s="241">
        <v>0.787268152005</v>
      </c>
      <c r="K26" s="343">
        <v>0.78657856100900003</v>
      </c>
      <c r="L26" s="241">
        <v>1.332676369224</v>
      </c>
      <c r="M26" s="242"/>
      <c r="N26" s="323"/>
      <c r="O26" s="323"/>
      <c r="P26" s="323"/>
      <c r="Q26" s="323"/>
      <c r="R26" s="323"/>
    </row>
    <row r="27" spans="2:18" x14ac:dyDescent="0.2">
      <c r="B27" t="s">
        <v>543</v>
      </c>
      <c r="C27" s="243" t="s">
        <v>6</v>
      </c>
      <c r="D27" s="241">
        <v>4.9672979210800001</v>
      </c>
      <c r="E27" s="241">
        <v>11.732837915627</v>
      </c>
      <c r="F27" s="241">
        <v>21.501628986859</v>
      </c>
      <c r="G27" s="241">
        <v>21.047302053831</v>
      </c>
      <c r="H27" s="241">
        <v>20.592975120803001</v>
      </c>
      <c r="I27" s="343">
        <v>20.820138587317</v>
      </c>
      <c r="J27" s="241">
        <v>21.047302053831</v>
      </c>
      <c r="K27" s="343">
        <v>21.274465520345</v>
      </c>
      <c r="L27" s="241">
        <v>33.679432375000999</v>
      </c>
      <c r="M27" s="242"/>
      <c r="N27" s="323"/>
      <c r="O27" s="323"/>
      <c r="P27" s="323"/>
      <c r="Q27" s="323"/>
      <c r="R27" s="323"/>
    </row>
    <row r="28" spans="2:18" x14ac:dyDescent="0.2">
      <c r="B28" t="s">
        <v>543</v>
      </c>
      <c r="C28" s="243" t="s">
        <v>7</v>
      </c>
      <c r="D28" s="241">
        <v>20.942240098477001</v>
      </c>
      <c r="E28" s="241">
        <v>10.072001222569</v>
      </c>
      <c r="F28" s="241">
        <v>7.3369385332799997</v>
      </c>
      <c r="G28" s="241"/>
      <c r="H28" s="241"/>
      <c r="I28" s="343"/>
      <c r="J28" s="241"/>
      <c r="K28" s="343"/>
      <c r="L28" s="241"/>
      <c r="M28" s="242"/>
      <c r="N28" s="323"/>
      <c r="O28" s="323"/>
      <c r="P28" s="323"/>
      <c r="Q28" s="323"/>
      <c r="R28" s="323"/>
    </row>
    <row r="29" spans="2:18" x14ac:dyDescent="0.2">
      <c r="B29" t="s">
        <v>543</v>
      </c>
      <c r="C29" s="243" t="s">
        <v>8</v>
      </c>
      <c r="D29" s="241">
        <v>6.9238367777700001</v>
      </c>
      <c r="E29" s="241">
        <v>5.6105613423090004</v>
      </c>
      <c r="F29" s="241">
        <v>4.2281540011600001</v>
      </c>
      <c r="G29" s="241">
        <v>3.3316456034719999</v>
      </c>
      <c r="H29" s="241">
        <v>2.523835835921</v>
      </c>
      <c r="I29" s="343">
        <v>2.112174471406</v>
      </c>
      <c r="J29" s="241">
        <v>1.677469138328</v>
      </c>
      <c r="K29" s="343">
        <v>1.2197198366869999</v>
      </c>
      <c r="L29" s="241">
        <v>0.808058472172</v>
      </c>
      <c r="M29" s="242"/>
      <c r="N29" s="323"/>
      <c r="O29" s="323"/>
      <c r="P29" s="323"/>
      <c r="Q29" s="323"/>
      <c r="R29" s="323"/>
    </row>
    <row r="30" spans="2:18" x14ac:dyDescent="0.2">
      <c r="B30" t="s">
        <v>543</v>
      </c>
      <c r="C30" s="243" t="s">
        <v>119</v>
      </c>
      <c r="D30" s="241"/>
      <c r="E30" s="241">
        <v>1.1895647770160001</v>
      </c>
      <c r="F30" s="241">
        <v>8.9198639435910003</v>
      </c>
      <c r="G30" s="241">
        <v>20.178072735268</v>
      </c>
      <c r="H30" s="241">
        <v>42.666901963135999</v>
      </c>
      <c r="I30" s="343">
        <v>42.072119574627997</v>
      </c>
      <c r="J30" s="241">
        <v>76.085799577966</v>
      </c>
      <c r="K30" s="343">
        <v>92.794287328503003</v>
      </c>
      <c r="L30" s="241">
        <v>131.22518161534501</v>
      </c>
      <c r="M30" s="242"/>
      <c r="N30" s="323"/>
      <c r="O30" s="323"/>
      <c r="P30" s="323"/>
      <c r="Q30" s="323"/>
      <c r="R30" s="323"/>
    </row>
    <row r="31" spans="2:18" x14ac:dyDescent="0.2">
      <c r="B31" t="s">
        <v>543</v>
      </c>
      <c r="C31" s="243" t="s">
        <v>120</v>
      </c>
      <c r="D31" s="241">
        <v>6.6678082191780002</v>
      </c>
      <c r="E31" s="241">
        <v>6.0579464983050002</v>
      </c>
      <c r="F31" s="241">
        <v>5.4480847774320003</v>
      </c>
      <c r="G31" s="241">
        <v>4.9497833493450001</v>
      </c>
      <c r="H31" s="241">
        <v>4.4514819212569998</v>
      </c>
      <c r="I31" s="343">
        <v>4.0815726451319998</v>
      </c>
      <c r="J31" s="241">
        <v>3.7116633690060001</v>
      </c>
      <c r="K31" s="343">
        <v>3.3417540928810001</v>
      </c>
      <c r="L31" s="241">
        <v>2.971844816755</v>
      </c>
      <c r="M31" s="242"/>
      <c r="N31" s="323"/>
      <c r="O31" s="323"/>
      <c r="P31" s="323"/>
      <c r="Q31" s="323"/>
      <c r="R31" s="323"/>
    </row>
    <row r="32" spans="2:18" x14ac:dyDescent="0.2">
      <c r="B32" t="s">
        <v>543</v>
      </c>
      <c r="C32" s="243" t="s">
        <v>122</v>
      </c>
      <c r="D32" s="241">
        <v>21.571347031963999</v>
      </c>
      <c r="E32" s="241">
        <v>19.598354049857999</v>
      </c>
      <c r="F32" s="241">
        <v>17.625361067751999</v>
      </c>
      <c r="G32" s="241">
        <v>16.013282153893002</v>
      </c>
      <c r="H32" s="241">
        <v>14.401203240034</v>
      </c>
      <c r="I32" s="343">
        <v>13.204491951504</v>
      </c>
      <c r="J32" s="241">
        <v>12.007780662973</v>
      </c>
      <c r="K32" s="343">
        <v>10.811069374443001</v>
      </c>
      <c r="L32" s="241">
        <v>9.6143580859120004</v>
      </c>
      <c r="M32" s="242"/>
      <c r="N32" s="323"/>
      <c r="O32" s="323"/>
      <c r="P32" s="323"/>
      <c r="Q32" s="323"/>
      <c r="R32" s="323"/>
    </row>
    <row r="33" spans="2:18" x14ac:dyDescent="0.2">
      <c r="B33" t="s">
        <v>543</v>
      </c>
      <c r="C33" s="243" t="s">
        <v>121</v>
      </c>
      <c r="D33" s="241"/>
      <c r="E33" s="241">
        <v>6.5272242793429998</v>
      </c>
      <c r="F33" s="241">
        <v>19.655803748023999</v>
      </c>
      <c r="G33" s="241">
        <v>39.034351984169</v>
      </c>
      <c r="H33" s="241">
        <v>70.987543670349993</v>
      </c>
      <c r="I33" s="343">
        <v>76.695870967263005</v>
      </c>
      <c r="J33" s="241">
        <v>78.577417478938997</v>
      </c>
      <c r="K33" s="343">
        <v>79.758181347423999</v>
      </c>
      <c r="L33" s="241">
        <v>81.990887308553994</v>
      </c>
      <c r="M33" s="242"/>
      <c r="N33" s="323"/>
      <c r="O33" s="323"/>
      <c r="P33" s="323"/>
      <c r="Q33" s="323"/>
      <c r="R33" s="323"/>
    </row>
    <row r="34" spans="2:18" x14ac:dyDescent="0.2">
      <c r="B34" t="s">
        <v>543</v>
      </c>
      <c r="C34" s="243" t="s">
        <v>10</v>
      </c>
      <c r="D34" s="241">
        <v>130.546360540774</v>
      </c>
      <c r="E34" s="241">
        <v>134.40359776996101</v>
      </c>
      <c r="F34" s="241">
        <v>164.199208901562</v>
      </c>
      <c r="G34" s="241">
        <v>183.719091801378</v>
      </c>
      <c r="H34" s="241">
        <v>232.454061621016</v>
      </c>
      <c r="I34" s="343">
        <v>235.27126498581501</v>
      </c>
      <c r="J34" s="241">
        <v>271.796840249051</v>
      </c>
      <c r="K34" s="343">
        <v>281.64703230764502</v>
      </c>
      <c r="L34" s="241">
        <v>319.54811558926599</v>
      </c>
      <c r="M34" s="242"/>
      <c r="N34" s="323"/>
      <c r="O34" s="323"/>
      <c r="P34" s="323"/>
      <c r="Q34" s="323"/>
      <c r="R34" s="323"/>
    </row>
    <row r="35" spans="2:18" x14ac:dyDescent="0.2">
      <c r="B35" t="s">
        <v>544</v>
      </c>
      <c r="C35" s="243" t="s">
        <v>32</v>
      </c>
      <c r="D35" s="331"/>
      <c r="E35" s="331"/>
      <c r="F35" s="331"/>
      <c r="G35" s="331"/>
      <c r="H35" s="331"/>
      <c r="I35" s="331"/>
      <c r="J35" s="331"/>
      <c r="K35" s="331"/>
      <c r="L35" s="331"/>
      <c r="M35" s="242"/>
      <c r="N35" s="323"/>
      <c r="O35" s="323"/>
      <c r="P35" s="323"/>
      <c r="Q35" s="323"/>
      <c r="R35" s="323"/>
    </row>
    <row r="36" spans="2:18" x14ac:dyDescent="0.2">
      <c r="B36" t="s">
        <v>544</v>
      </c>
      <c r="C36" s="243" t="s">
        <v>2</v>
      </c>
      <c r="D36" s="241">
        <v>2.7433685202740001</v>
      </c>
      <c r="E36" s="241">
        <v>2.415398936815</v>
      </c>
      <c r="F36" s="241">
        <v>2.0874293533560002</v>
      </c>
      <c r="G36" s="241">
        <v>1.7991294716799999</v>
      </c>
      <c r="H36" s="241">
        <v>1.6141311646030001</v>
      </c>
      <c r="I36" s="343">
        <v>1.474787796685</v>
      </c>
      <c r="J36" s="241">
        <v>2.229928370418</v>
      </c>
      <c r="K36" s="343">
        <v>6.6272996018430002</v>
      </c>
      <c r="L36" s="241">
        <v>15.559838721727999</v>
      </c>
      <c r="M36" s="242"/>
      <c r="N36" s="323"/>
      <c r="O36" s="323"/>
      <c r="P36" s="323"/>
      <c r="Q36" s="323"/>
      <c r="R36" s="323"/>
    </row>
    <row r="37" spans="2:18" x14ac:dyDescent="0.2">
      <c r="B37" t="s">
        <v>544</v>
      </c>
      <c r="C37" s="243" t="s">
        <v>33</v>
      </c>
      <c r="D37" s="343"/>
      <c r="E37" s="343"/>
      <c r="F37" s="343"/>
      <c r="G37" s="343"/>
      <c r="H37" s="343">
        <v>0.14952798966299999</v>
      </c>
      <c r="I37" s="343">
        <v>0.91017079143299995</v>
      </c>
      <c r="J37" s="343">
        <v>2.4400951578929999</v>
      </c>
      <c r="K37" s="343">
        <v>5.5173195287040002</v>
      </c>
      <c r="L37" s="343">
        <v>6.2210751688760002</v>
      </c>
      <c r="M37" s="242"/>
      <c r="N37" s="323"/>
      <c r="O37" s="323"/>
      <c r="P37" s="323"/>
      <c r="Q37" s="323"/>
      <c r="R37" s="323"/>
    </row>
    <row r="38" spans="2:18" x14ac:dyDescent="0.2">
      <c r="B38" t="s">
        <v>544</v>
      </c>
      <c r="C38" s="243" t="s">
        <v>3</v>
      </c>
      <c r="D38" s="241">
        <v>38.693296327356002</v>
      </c>
      <c r="E38" s="241">
        <v>34.772349472918002</v>
      </c>
      <c r="F38" s="241">
        <v>52.769996487424002</v>
      </c>
      <c r="G38" s="241">
        <v>50.739511161983998</v>
      </c>
      <c r="H38" s="241">
        <v>47.318770869938</v>
      </c>
      <c r="I38" s="343">
        <v>45.098618302376003</v>
      </c>
      <c r="J38" s="241">
        <v>42.904623185584001</v>
      </c>
      <c r="K38" s="343">
        <v>27.373732591591999</v>
      </c>
      <c r="L38" s="241">
        <v>15.355421366117</v>
      </c>
      <c r="M38" s="242"/>
      <c r="N38" s="323"/>
      <c r="O38" s="323"/>
      <c r="P38" s="323"/>
      <c r="Q38" s="323"/>
      <c r="R38" s="323"/>
    </row>
    <row r="39" spans="2:18" x14ac:dyDescent="0.2">
      <c r="B39" t="s">
        <v>544</v>
      </c>
      <c r="C39" s="243" t="s">
        <v>4</v>
      </c>
      <c r="D39" s="241">
        <v>4.7794962161420003</v>
      </c>
      <c r="E39" s="241">
        <v>6.5823868884490002</v>
      </c>
      <c r="F39" s="241">
        <v>6.1563209752830002</v>
      </c>
      <c r="G39" s="241">
        <v>5.7917951483400003</v>
      </c>
      <c r="H39" s="241">
        <v>5.514928159089</v>
      </c>
      <c r="I39" s="343">
        <v>5.3571408165080001</v>
      </c>
      <c r="J39" s="241">
        <v>3.3658733052050001</v>
      </c>
      <c r="K39" s="343">
        <v>1.4071948231</v>
      </c>
      <c r="L39" s="241">
        <v>1.2494074805190001</v>
      </c>
      <c r="M39" s="242"/>
      <c r="N39" s="323"/>
      <c r="O39" s="323"/>
      <c r="P39" s="323"/>
      <c r="Q39" s="323"/>
      <c r="R39" s="323"/>
    </row>
    <row r="40" spans="2:18" x14ac:dyDescent="0.2">
      <c r="B40" t="s">
        <v>544</v>
      </c>
      <c r="C40" s="243" t="s">
        <v>34</v>
      </c>
      <c r="D40" s="331"/>
      <c r="E40" s="331"/>
      <c r="F40" s="331"/>
      <c r="G40" s="331"/>
      <c r="H40" s="331"/>
      <c r="I40" s="331"/>
      <c r="J40" s="331"/>
      <c r="K40" s="331"/>
      <c r="L40" s="331"/>
      <c r="M40" s="242"/>
      <c r="N40" s="323"/>
      <c r="O40" s="323"/>
      <c r="P40" s="323"/>
      <c r="Q40" s="323"/>
      <c r="R40" s="323"/>
    </row>
    <row r="41" spans="2:18" x14ac:dyDescent="0.2">
      <c r="B41" s="278" t="s">
        <v>544</v>
      </c>
      <c r="C41" s="337" t="s">
        <v>5</v>
      </c>
      <c r="D41" s="241"/>
      <c r="E41" s="241">
        <v>6.7875275069999999E-3</v>
      </c>
      <c r="F41" s="241">
        <v>6.7875275069999999E-3</v>
      </c>
      <c r="G41" s="241">
        <v>6.7875275069999999E-3</v>
      </c>
      <c r="H41" s="241">
        <v>6.7875275069999999E-3</v>
      </c>
      <c r="I41" s="343">
        <v>6.7875275069999999E-3</v>
      </c>
      <c r="J41" s="241">
        <v>6.7875275069999999E-3</v>
      </c>
      <c r="K41" s="343">
        <v>6.7875275069999999E-3</v>
      </c>
      <c r="L41" s="241">
        <v>5.6046409870000001E-3</v>
      </c>
      <c r="M41" s="242"/>
      <c r="N41" s="323"/>
      <c r="O41" s="323"/>
      <c r="P41" s="323"/>
      <c r="Q41" s="323"/>
      <c r="R41" s="323"/>
    </row>
    <row r="42" spans="2:18" x14ac:dyDescent="0.2">
      <c r="B42" t="s">
        <v>544</v>
      </c>
      <c r="C42" s="243" t="s">
        <v>6</v>
      </c>
      <c r="D42" s="241">
        <v>5.222593183001</v>
      </c>
      <c r="E42" s="241">
        <v>5.222593183001</v>
      </c>
      <c r="F42" s="241">
        <v>5.2240119696929996</v>
      </c>
      <c r="G42" s="241">
        <v>6.0400596208820003</v>
      </c>
      <c r="H42" s="241">
        <v>7.053758935476</v>
      </c>
      <c r="I42" s="343">
        <v>8.1104815221449993</v>
      </c>
      <c r="J42" s="241">
        <v>9.1672041088149996</v>
      </c>
      <c r="K42" s="343">
        <v>10.223926695484</v>
      </c>
      <c r="L42" s="241">
        <v>11.280649282153</v>
      </c>
      <c r="M42" s="242"/>
      <c r="N42" s="323"/>
      <c r="O42" s="323"/>
      <c r="P42" s="323"/>
      <c r="Q42" s="323"/>
      <c r="R42" s="323"/>
    </row>
    <row r="43" spans="2:18" x14ac:dyDescent="0.2">
      <c r="B43" t="s">
        <v>544</v>
      </c>
      <c r="C43" s="243" t="s">
        <v>7</v>
      </c>
      <c r="D43" s="241">
        <v>5.6437695355460002</v>
      </c>
      <c r="E43" s="241">
        <v>5.6437695355460002</v>
      </c>
      <c r="F43" s="241">
        <v>8.1025027408919996</v>
      </c>
      <c r="G43" s="241">
        <v>9.0932333924149997</v>
      </c>
      <c r="H43" s="241">
        <v>13.015836557762</v>
      </c>
      <c r="I43" s="343">
        <v>14.766365356446</v>
      </c>
      <c r="J43" s="241">
        <v>13.917725010844</v>
      </c>
      <c r="K43" s="343">
        <v>13.917725010844</v>
      </c>
      <c r="L43" s="241">
        <v>14.163844469858001</v>
      </c>
      <c r="M43" s="242"/>
      <c r="N43" s="323"/>
      <c r="O43" s="323"/>
      <c r="P43" s="323"/>
      <c r="Q43" s="323"/>
      <c r="R43" s="323"/>
    </row>
    <row r="44" spans="2:18" x14ac:dyDescent="0.2">
      <c r="B44" t="s">
        <v>544</v>
      </c>
      <c r="C44" s="243" t="s">
        <v>8</v>
      </c>
      <c r="D44" s="241">
        <v>2.0595680277750001</v>
      </c>
      <c r="E44" s="241">
        <v>1.6727428598630001</v>
      </c>
      <c r="F44" s="241">
        <v>1.285917691951</v>
      </c>
      <c r="G44" s="241">
        <v>1.0107930944720001</v>
      </c>
      <c r="H44" s="241">
        <v>0.79438133437000003</v>
      </c>
      <c r="I44" s="343">
        <v>0.68821640727099997</v>
      </c>
      <c r="J44" s="241">
        <v>0.58205148017200004</v>
      </c>
      <c r="K44" s="343">
        <v>0.47588655307299998</v>
      </c>
      <c r="L44" s="241">
        <v>0.36972162597399999</v>
      </c>
      <c r="M44" s="242"/>
      <c r="N44" s="323"/>
      <c r="O44" s="323"/>
      <c r="P44" s="323"/>
      <c r="Q44" s="323"/>
      <c r="R44" s="323"/>
    </row>
    <row r="45" spans="2:18" x14ac:dyDescent="0.2">
      <c r="B45" t="s">
        <v>544</v>
      </c>
      <c r="C45" s="243" t="s">
        <v>119</v>
      </c>
      <c r="D45" s="241"/>
      <c r="E45" s="241"/>
      <c r="F45" s="241"/>
      <c r="G45" s="241"/>
      <c r="H45" s="241"/>
      <c r="I45" s="343">
        <v>1.7972388679</v>
      </c>
      <c r="J45" s="241">
        <v>6.6619722880629997</v>
      </c>
      <c r="K45" s="343">
        <v>16.44668881798</v>
      </c>
      <c r="L45" s="241">
        <v>19.571732292608999</v>
      </c>
      <c r="M45" s="242"/>
      <c r="N45" s="323"/>
      <c r="O45" s="323"/>
      <c r="P45" s="323"/>
      <c r="Q45" s="323"/>
      <c r="R45" s="323"/>
    </row>
    <row r="46" spans="2:18" x14ac:dyDescent="0.2">
      <c r="B46" t="s">
        <v>544</v>
      </c>
      <c r="C46" s="243" t="s">
        <v>120</v>
      </c>
      <c r="D46" s="241">
        <v>0.36130136986299999</v>
      </c>
      <c r="E46" s="241">
        <v>0.32825544713499999</v>
      </c>
      <c r="F46" s="241">
        <v>0.29520952440600001</v>
      </c>
      <c r="G46" s="241">
        <v>0.26820859956600002</v>
      </c>
      <c r="H46" s="241">
        <v>0.241207674727</v>
      </c>
      <c r="I46" s="343">
        <v>0.22116379766899999</v>
      </c>
      <c r="J46" s="241">
        <v>0.20111992061100001</v>
      </c>
      <c r="K46" s="343">
        <v>0.181076043554</v>
      </c>
      <c r="L46" s="241">
        <v>0.161032166496</v>
      </c>
      <c r="M46" s="242"/>
      <c r="N46" s="323"/>
      <c r="O46" s="323"/>
      <c r="P46" s="323"/>
      <c r="Q46" s="323"/>
      <c r="R46" s="323"/>
    </row>
    <row r="47" spans="2:18" x14ac:dyDescent="0.2">
      <c r="B47" t="s">
        <v>544</v>
      </c>
      <c r="C47" s="243" t="s">
        <v>122</v>
      </c>
      <c r="D47" s="241">
        <v>1.458333333333</v>
      </c>
      <c r="E47" s="241">
        <v>1.324948921689</v>
      </c>
      <c r="F47" s="241">
        <v>1.191564510044</v>
      </c>
      <c r="G47" s="241">
        <v>1.0825797344270001</v>
      </c>
      <c r="H47" s="241">
        <v>0.97359495881000002</v>
      </c>
      <c r="I47" s="343">
        <v>0.89269115804800003</v>
      </c>
      <c r="J47" s="241">
        <v>0.81178735728600004</v>
      </c>
      <c r="K47" s="343">
        <v>0.73088355652400006</v>
      </c>
      <c r="L47" s="241">
        <v>0.64997975576199996</v>
      </c>
      <c r="M47" s="242"/>
      <c r="N47" s="323"/>
      <c r="O47" s="323"/>
      <c r="P47" s="323"/>
      <c r="Q47" s="323"/>
      <c r="R47" s="323"/>
    </row>
    <row r="48" spans="2:18" x14ac:dyDescent="0.2">
      <c r="B48" t="s">
        <v>544</v>
      </c>
      <c r="C48" s="243" t="s">
        <v>121</v>
      </c>
      <c r="D48" s="242"/>
      <c r="E48" s="242"/>
      <c r="F48" s="242"/>
      <c r="G48" s="242"/>
      <c r="H48" s="242"/>
      <c r="I48" s="331"/>
      <c r="J48" s="242"/>
      <c r="K48" s="331"/>
      <c r="L48" s="242"/>
      <c r="M48" s="242"/>
      <c r="N48" s="323"/>
      <c r="O48" s="323"/>
      <c r="P48" s="323"/>
      <c r="Q48" s="323"/>
      <c r="R48" s="323"/>
    </row>
    <row r="49" spans="2:18" x14ac:dyDescent="0.2">
      <c r="B49" t="s">
        <v>544</v>
      </c>
      <c r="C49" s="243" t="s">
        <v>10</v>
      </c>
      <c r="D49" s="241">
        <v>60.961726513289001</v>
      </c>
      <c r="E49" s="241">
        <v>57.969232772921998</v>
      </c>
      <c r="F49" s="241">
        <v>77.119740780556</v>
      </c>
      <c r="G49" s="241">
        <v>75.832097751274006</v>
      </c>
      <c r="H49" s="241">
        <v>76.682925171944007</v>
      </c>
      <c r="I49" s="343">
        <v>79.323662343988005</v>
      </c>
      <c r="J49" s="241">
        <v>82.289167712397003</v>
      </c>
      <c r="K49" s="343">
        <v>82.908520750204005</v>
      </c>
      <c r="L49" s="241">
        <v>84.588306971077998</v>
      </c>
      <c r="M49" s="242"/>
      <c r="N49" s="323"/>
      <c r="O49" s="323"/>
      <c r="P49" s="323"/>
      <c r="Q49" s="323"/>
      <c r="R49" s="323"/>
    </row>
    <row r="50" spans="2:18" x14ac:dyDescent="0.2">
      <c r="B50" t="s">
        <v>545</v>
      </c>
      <c r="C50" s="243" t="s">
        <v>32</v>
      </c>
      <c r="D50" s="331"/>
      <c r="E50" s="331"/>
      <c r="F50" s="331"/>
      <c r="G50" s="331"/>
      <c r="H50" s="331"/>
      <c r="I50" s="331"/>
      <c r="J50" s="331"/>
      <c r="K50" s="331"/>
      <c r="L50" s="331"/>
      <c r="M50" s="242"/>
      <c r="N50" s="323"/>
      <c r="O50" s="323"/>
      <c r="P50" s="323"/>
      <c r="Q50" s="323"/>
      <c r="R50" s="323"/>
    </row>
    <row r="51" spans="2:18" x14ac:dyDescent="0.2">
      <c r="B51" t="s">
        <v>545</v>
      </c>
      <c r="C51" s="243" t="s">
        <v>2</v>
      </c>
      <c r="D51" s="241">
        <v>0.84283737196300001</v>
      </c>
      <c r="E51" s="241">
        <v>0.73275031043500005</v>
      </c>
      <c r="F51" s="241">
        <v>0.62266324890699998</v>
      </c>
      <c r="G51" s="241">
        <v>0.54325827763699996</v>
      </c>
      <c r="H51" s="241">
        <v>0.48977457763900001</v>
      </c>
      <c r="I51" s="343">
        <v>0.44970380198999999</v>
      </c>
      <c r="J51" s="241">
        <v>0.40963302634100002</v>
      </c>
      <c r="K51" s="343">
        <v>0.36412580397099997</v>
      </c>
      <c r="L51" s="241">
        <v>0.31046391151899999</v>
      </c>
      <c r="M51" s="242"/>
      <c r="N51" s="323"/>
      <c r="O51" s="323"/>
      <c r="P51" s="323"/>
      <c r="Q51" s="323"/>
      <c r="R51" s="323"/>
    </row>
    <row r="52" spans="2:18" x14ac:dyDescent="0.2">
      <c r="B52" t="s">
        <v>545</v>
      </c>
      <c r="C52" s="243" t="s">
        <v>33</v>
      </c>
      <c r="D52" s="343"/>
      <c r="E52" s="343"/>
      <c r="F52" s="343"/>
      <c r="G52" s="343">
        <v>0.63996164504700004</v>
      </c>
      <c r="H52" s="343">
        <v>1.927153099536</v>
      </c>
      <c r="I52" s="343">
        <v>2.7108514328959998</v>
      </c>
      <c r="J52" s="343">
        <v>3.4563229464559999</v>
      </c>
      <c r="K52" s="343">
        <v>3.4563229464559999</v>
      </c>
      <c r="L52" s="343">
        <v>3.4563229464559999</v>
      </c>
      <c r="M52" s="242"/>
      <c r="N52" s="323"/>
      <c r="O52" s="323"/>
      <c r="P52" s="323"/>
      <c r="Q52" s="323"/>
      <c r="R52" s="323"/>
    </row>
    <row r="53" spans="2:18" x14ac:dyDescent="0.2">
      <c r="B53" t="s">
        <v>545</v>
      </c>
      <c r="C53" s="243" t="s">
        <v>3</v>
      </c>
      <c r="D53" s="241">
        <v>22.150514331296002</v>
      </c>
      <c r="E53" s="241">
        <v>19.512125703138</v>
      </c>
      <c r="F53" s="241">
        <v>15.422289458668001</v>
      </c>
      <c r="G53" s="241">
        <v>13.840063563677001</v>
      </c>
      <c r="H53" s="241">
        <v>11.352628295841001</v>
      </c>
      <c r="I53" s="343">
        <v>10.096401462199999</v>
      </c>
      <c r="J53" s="241">
        <v>8.7270973325789996</v>
      </c>
      <c r="K53" s="343">
        <v>6.7613277533970004</v>
      </c>
      <c r="L53" s="241">
        <v>4.8158900148969996</v>
      </c>
      <c r="M53" s="242"/>
      <c r="N53" s="323"/>
      <c r="O53" s="323"/>
      <c r="P53" s="323"/>
      <c r="Q53" s="323"/>
      <c r="R53" s="323"/>
    </row>
    <row r="54" spans="2:18" x14ac:dyDescent="0.2">
      <c r="B54" t="s">
        <v>545</v>
      </c>
      <c r="C54" s="243" t="s">
        <v>4</v>
      </c>
      <c r="D54" s="241">
        <v>7.2416566789069998</v>
      </c>
      <c r="E54" s="241">
        <v>9.9622749202020007</v>
      </c>
      <c r="F54" s="241">
        <v>9.5372557505919993</v>
      </c>
      <c r="G54" s="241">
        <v>8.9168728805619999</v>
      </c>
      <c r="H54" s="241">
        <v>8.3481180612940005</v>
      </c>
      <c r="I54" s="343">
        <v>8.0333153272869993</v>
      </c>
      <c r="J54" s="241">
        <v>5.5122224817249998</v>
      </c>
      <c r="K54" s="343">
        <v>2.2967651351690002</v>
      </c>
      <c r="L54" s="241">
        <v>1.681828438583</v>
      </c>
      <c r="M54" s="242"/>
      <c r="N54" s="323"/>
      <c r="O54" s="323"/>
      <c r="P54" s="323"/>
      <c r="Q54" s="323"/>
      <c r="R54" s="323"/>
    </row>
    <row r="55" spans="2:18" x14ac:dyDescent="0.2">
      <c r="B55" t="s">
        <v>545</v>
      </c>
      <c r="C55" s="243" t="s">
        <v>34</v>
      </c>
      <c r="D55" s="343"/>
      <c r="E55" s="343"/>
      <c r="F55" s="343"/>
      <c r="G55" s="343"/>
      <c r="H55" s="343"/>
      <c r="I55" s="343"/>
      <c r="J55" s="343"/>
      <c r="K55" s="343">
        <v>0.71695015645399995</v>
      </c>
      <c r="L55" s="343">
        <v>1.1538903451039999</v>
      </c>
      <c r="M55" s="242"/>
      <c r="N55" s="323"/>
      <c r="O55" s="323"/>
      <c r="P55" s="323"/>
      <c r="Q55" s="323"/>
      <c r="R55" s="323"/>
    </row>
    <row r="56" spans="2:18" x14ac:dyDescent="0.2">
      <c r="B56" t="s">
        <v>545</v>
      </c>
      <c r="C56" s="243" t="s">
        <v>5</v>
      </c>
      <c r="D56" s="241"/>
      <c r="E56" s="241">
        <v>0.176165511021</v>
      </c>
      <c r="F56" s="241">
        <v>0.176165511021</v>
      </c>
      <c r="G56" s="241">
        <v>0.176165511021</v>
      </c>
      <c r="H56" s="241">
        <v>0.176165511021</v>
      </c>
      <c r="I56" s="343">
        <v>0.17922539403500001</v>
      </c>
      <c r="J56" s="241">
        <v>0.24873701388700001</v>
      </c>
      <c r="K56" s="343">
        <v>0.31936117227999999</v>
      </c>
      <c r="L56" s="241">
        <v>0.377009412908</v>
      </c>
      <c r="M56" s="242"/>
      <c r="N56" s="323"/>
      <c r="O56" s="323"/>
      <c r="P56" s="323"/>
      <c r="Q56" s="323"/>
      <c r="R56" s="323"/>
    </row>
    <row r="57" spans="2:18" x14ac:dyDescent="0.2">
      <c r="B57" t="s">
        <v>545</v>
      </c>
      <c r="C57" s="243" t="s">
        <v>6</v>
      </c>
      <c r="D57" s="241">
        <v>15.638632128407</v>
      </c>
      <c r="E57" s="241">
        <v>15.656165650187001</v>
      </c>
      <c r="F57" s="241">
        <v>15.656165650187001</v>
      </c>
      <c r="G57" s="241">
        <v>19.450320616123001</v>
      </c>
      <c r="H57" s="241">
        <v>23.173373168489999</v>
      </c>
      <c r="I57" s="343">
        <v>27.114133440107</v>
      </c>
      <c r="J57" s="241">
        <v>31.054893711723</v>
      </c>
      <c r="K57" s="343">
        <v>34.995653983339999</v>
      </c>
      <c r="L57" s="241">
        <v>38.936414254955999</v>
      </c>
      <c r="M57" s="242"/>
      <c r="N57" s="323"/>
      <c r="O57" s="323"/>
      <c r="P57" s="323"/>
      <c r="Q57" s="323"/>
      <c r="R57" s="323"/>
    </row>
    <row r="58" spans="2:18" x14ac:dyDescent="0.2">
      <c r="B58" t="s">
        <v>545</v>
      </c>
      <c r="C58" s="243" t="s">
        <v>7</v>
      </c>
      <c r="D58" s="241">
        <v>8.393262630393</v>
      </c>
      <c r="E58" s="241">
        <v>7.7085145942390003</v>
      </c>
      <c r="F58" s="241">
        <v>8.7555095379080008</v>
      </c>
      <c r="G58" s="241">
        <v>10.201698017547001</v>
      </c>
      <c r="H58" s="241">
        <v>13.296740792726</v>
      </c>
      <c r="I58" s="343">
        <v>13.946225473493</v>
      </c>
      <c r="J58" s="241">
        <v>13.554526507172</v>
      </c>
      <c r="K58" s="343">
        <v>13.554526507172</v>
      </c>
      <c r="L58" s="241">
        <v>13.554526507172</v>
      </c>
      <c r="M58" s="242"/>
      <c r="N58" s="323"/>
      <c r="O58" s="323"/>
      <c r="P58" s="323"/>
      <c r="Q58" s="323"/>
      <c r="R58" s="323"/>
    </row>
    <row r="59" spans="2:18" x14ac:dyDescent="0.2">
      <c r="B59" t="s">
        <v>545</v>
      </c>
      <c r="C59" s="243" t="s">
        <v>8</v>
      </c>
      <c r="D59" s="241">
        <v>7.3851249022000003</v>
      </c>
      <c r="E59" s="241">
        <v>6.2315066121099996</v>
      </c>
      <c r="F59" s="241">
        <v>5.0723892271670001</v>
      </c>
      <c r="G59" s="241">
        <v>4.1860929175699999</v>
      </c>
      <c r="H59" s="241">
        <v>3.3080421186589999</v>
      </c>
      <c r="I59" s="343">
        <v>2.8849300578610002</v>
      </c>
      <c r="J59" s="241">
        <v>2.3614775183700001</v>
      </c>
      <c r="K59" s="343">
        <v>1.737684500187</v>
      </c>
      <c r="L59" s="241">
        <v>1.1175575452399999</v>
      </c>
      <c r="M59" s="242"/>
      <c r="N59" s="323"/>
      <c r="O59" s="323"/>
      <c r="P59" s="323"/>
      <c r="Q59" s="323"/>
      <c r="R59" s="323"/>
    </row>
    <row r="60" spans="2:18" x14ac:dyDescent="0.2">
      <c r="B60" t="s">
        <v>545</v>
      </c>
      <c r="C60" s="243" t="s">
        <v>119</v>
      </c>
      <c r="D60" s="242"/>
      <c r="E60" s="242"/>
      <c r="F60" s="242"/>
      <c r="G60" s="242"/>
      <c r="H60" s="242"/>
      <c r="I60" s="331"/>
      <c r="J60" s="242"/>
      <c r="K60" s="331"/>
      <c r="L60" s="242"/>
      <c r="M60" s="242"/>
      <c r="N60" s="323"/>
      <c r="O60" s="323"/>
      <c r="P60" s="323"/>
      <c r="Q60" s="323"/>
      <c r="R60" s="323"/>
    </row>
    <row r="61" spans="2:18" x14ac:dyDescent="0.2">
      <c r="B61" t="s">
        <v>545</v>
      </c>
      <c r="C61" s="243" t="s">
        <v>120</v>
      </c>
      <c r="D61" s="241">
        <v>0.11073059360699999</v>
      </c>
      <c r="E61" s="241">
        <v>0.100602775267</v>
      </c>
      <c r="F61" s="241">
        <v>9.0474956927E-2</v>
      </c>
      <c r="G61" s="241">
        <v>8.2199791967999994E-2</v>
      </c>
      <c r="H61" s="241">
        <v>7.3924627009000002E-2</v>
      </c>
      <c r="I61" s="343">
        <v>6.7781637832000002E-2</v>
      </c>
      <c r="J61" s="241">
        <v>6.1638648655000003E-2</v>
      </c>
      <c r="K61" s="343">
        <v>5.5495659478000003E-2</v>
      </c>
      <c r="L61" s="241">
        <v>4.9352670300999997E-2</v>
      </c>
      <c r="M61" s="242"/>
      <c r="N61" s="323"/>
      <c r="O61" s="323"/>
      <c r="P61" s="323"/>
      <c r="Q61" s="323"/>
      <c r="R61" s="323"/>
    </row>
    <row r="62" spans="2:18" x14ac:dyDescent="0.2">
      <c r="B62" t="s">
        <v>545</v>
      </c>
      <c r="C62" s="243" t="s">
        <v>122</v>
      </c>
      <c r="D62" s="241">
        <v>2.5142694063929998</v>
      </c>
      <c r="E62" s="241">
        <v>2.284305283773</v>
      </c>
      <c r="F62" s="241">
        <v>2.0543411611529998</v>
      </c>
      <c r="G62" s="241">
        <v>1.8664437300000001</v>
      </c>
      <c r="H62" s="241">
        <v>1.678546298848</v>
      </c>
      <c r="I62" s="343">
        <v>1.5390624466530001</v>
      </c>
      <c r="J62" s="241">
        <v>1.399578594459</v>
      </c>
      <c r="K62" s="343">
        <v>1.260094742265</v>
      </c>
      <c r="L62" s="241">
        <v>1.1206108900709999</v>
      </c>
      <c r="M62" s="242"/>
      <c r="N62" s="323"/>
      <c r="O62" s="323"/>
      <c r="P62" s="323"/>
      <c r="Q62" s="323"/>
      <c r="R62" s="323"/>
    </row>
    <row r="63" spans="2:18" x14ac:dyDescent="0.2">
      <c r="B63" t="s">
        <v>545</v>
      </c>
      <c r="C63" s="243" t="s">
        <v>121</v>
      </c>
      <c r="D63" s="242"/>
      <c r="E63" s="242"/>
      <c r="F63" s="242"/>
      <c r="G63" s="242"/>
      <c r="H63" s="242"/>
      <c r="I63" s="331"/>
      <c r="J63" s="242"/>
      <c r="K63" s="331"/>
      <c r="L63" s="242"/>
      <c r="M63" s="242"/>
      <c r="N63" s="323"/>
      <c r="O63" s="323"/>
      <c r="P63" s="323"/>
      <c r="Q63" s="323"/>
      <c r="R63" s="323"/>
    </row>
    <row r="64" spans="2:18" x14ac:dyDescent="0.2">
      <c r="B64" t="s">
        <v>545</v>
      </c>
      <c r="C64" s="243" t="s">
        <v>10</v>
      </c>
      <c r="D64" s="241">
        <v>64.277028043166993</v>
      </c>
      <c r="E64" s="241">
        <v>62.364411360372003</v>
      </c>
      <c r="F64" s="241">
        <v>57.387254502529998</v>
      </c>
      <c r="G64" s="241">
        <v>59.903076951152997</v>
      </c>
      <c r="H64" s="241">
        <v>63.824466551062997</v>
      </c>
      <c r="I64" s="343">
        <v>67.021630474353003</v>
      </c>
      <c r="J64" s="241">
        <v>66.786127781367995</v>
      </c>
      <c r="K64" s="343">
        <v>65.518308360169002</v>
      </c>
      <c r="L64" s="241">
        <v>66.573866937207001</v>
      </c>
      <c r="M64" s="242"/>
      <c r="N64" s="323"/>
      <c r="O64" s="323"/>
      <c r="P64" s="323"/>
      <c r="Q64" s="323"/>
      <c r="R64" s="323"/>
    </row>
    <row r="65" spans="2:18" x14ac:dyDescent="0.2">
      <c r="B65" t="s">
        <v>546</v>
      </c>
      <c r="C65" s="243" t="s">
        <v>32</v>
      </c>
      <c r="D65" s="343"/>
      <c r="E65" s="343"/>
      <c r="F65" s="343"/>
      <c r="G65" s="343"/>
      <c r="H65" s="343"/>
      <c r="I65" s="343"/>
      <c r="J65" s="343"/>
      <c r="K65" s="343"/>
      <c r="L65" s="343">
        <v>3.4335998197820001</v>
      </c>
      <c r="M65" s="242"/>
      <c r="N65" s="323"/>
      <c r="O65" s="323"/>
      <c r="P65" s="323"/>
      <c r="Q65" s="323"/>
      <c r="R65" s="323"/>
    </row>
    <row r="66" spans="2:18" x14ac:dyDescent="0.2">
      <c r="B66" t="s">
        <v>546</v>
      </c>
      <c r="C66" s="243" t="s">
        <v>2</v>
      </c>
      <c r="D66" s="241">
        <v>2.6262720156560002</v>
      </c>
      <c r="E66" s="241">
        <v>2.7485639674839999</v>
      </c>
      <c r="F66" s="241">
        <v>2.3767021424019998</v>
      </c>
      <c r="G66" s="241">
        <v>2.0243802287579999</v>
      </c>
      <c r="H66" s="241">
        <v>1.834631700633</v>
      </c>
      <c r="I66" s="343">
        <v>1.654267666595</v>
      </c>
      <c r="J66" s="241">
        <v>1.471868395465</v>
      </c>
      <c r="K66" s="343">
        <v>1.3153164403440001</v>
      </c>
      <c r="L66" s="241">
        <v>2.2672509098110001</v>
      </c>
      <c r="M66" s="242"/>
      <c r="N66" s="323"/>
      <c r="O66" s="323"/>
      <c r="P66" s="323"/>
      <c r="Q66" s="323"/>
      <c r="R66" s="323"/>
    </row>
    <row r="67" spans="2:18" x14ac:dyDescent="0.2">
      <c r="B67" t="s">
        <v>546</v>
      </c>
      <c r="C67" s="243" t="s">
        <v>33</v>
      </c>
      <c r="D67" s="343"/>
      <c r="E67" s="343"/>
      <c r="F67" s="343"/>
      <c r="G67" s="343"/>
      <c r="H67" s="343"/>
      <c r="I67" s="343"/>
      <c r="J67" s="343"/>
      <c r="K67" s="343">
        <v>0.99530803885399999</v>
      </c>
      <c r="L67" s="343">
        <v>2.394684540688</v>
      </c>
      <c r="M67" s="242"/>
      <c r="N67" s="323"/>
      <c r="O67" s="323"/>
      <c r="P67" s="323"/>
      <c r="Q67" s="323"/>
      <c r="R67" s="323"/>
    </row>
    <row r="68" spans="2:18" x14ac:dyDescent="0.2">
      <c r="B68" t="s">
        <v>546</v>
      </c>
      <c r="C68" s="243" t="s">
        <v>3</v>
      </c>
      <c r="D68" s="241">
        <v>3.8816365810410001</v>
      </c>
      <c r="E68" s="241">
        <v>3.1021490386899999</v>
      </c>
      <c r="F68" s="241">
        <v>9.1862827348659994</v>
      </c>
      <c r="G68" s="241">
        <v>8.7222698462749992</v>
      </c>
      <c r="H68" s="241">
        <v>8.2643874000820006</v>
      </c>
      <c r="I68" s="343">
        <v>8.0381483163609992</v>
      </c>
      <c r="J68" s="241">
        <v>7.8119092326409998</v>
      </c>
      <c r="K68" s="343">
        <v>3.7623822714330002</v>
      </c>
      <c r="L68" s="241">
        <v>0.68616692425500003</v>
      </c>
      <c r="M68" s="242"/>
      <c r="N68" s="323"/>
      <c r="O68" s="323"/>
      <c r="P68" s="323"/>
      <c r="Q68" s="323"/>
      <c r="R68" s="323"/>
    </row>
    <row r="69" spans="2:18" x14ac:dyDescent="0.2">
      <c r="B69" t="s">
        <v>546</v>
      </c>
      <c r="C69" s="243" t="s">
        <v>4</v>
      </c>
      <c r="D69" s="241">
        <v>4.2925391452210002</v>
      </c>
      <c r="E69" s="241">
        <v>5.0988649551640002</v>
      </c>
      <c r="F69" s="241">
        <v>4.4276239536190003</v>
      </c>
      <c r="G69" s="241">
        <v>3.9459171158980002</v>
      </c>
      <c r="H69" s="241">
        <v>3.5511965795470002</v>
      </c>
      <c r="I69" s="343">
        <v>2.8374383023340002</v>
      </c>
      <c r="J69" s="241">
        <v>2.1082505859110001</v>
      </c>
      <c r="K69" s="343">
        <v>1.888385595221</v>
      </c>
      <c r="L69" s="241">
        <v>1.653091165322</v>
      </c>
      <c r="M69" s="242"/>
      <c r="N69" s="323"/>
      <c r="O69" s="323"/>
      <c r="P69" s="323"/>
      <c r="Q69" s="323"/>
      <c r="R69" s="323"/>
    </row>
    <row r="70" spans="2:18" x14ac:dyDescent="0.2">
      <c r="B70" t="s">
        <v>546</v>
      </c>
      <c r="C70" s="243" t="s">
        <v>34</v>
      </c>
      <c r="D70" s="343"/>
      <c r="E70" s="343"/>
      <c r="F70" s="343"/>
      <c r="G70" s="343"/>
      <c r="H70" s="343"/>
      <c r="I70" s="343"/>
      <c r="J70" s="343"/>
      <c r="K70" s="343">
        <v>0.162685075993</v>
      </c>
      <c r="L70" s="343">
        <v>0.74835326319600004</v>
      </c>
      <c r="M70" s="242"/>
      <c r="N70" s="323"/>
      <c r="O70" s="323"/>
      <c r="P70" s="323"/>
      <c r="Q70" s="323"/>
      <c r="R70" s="323"/>
    </row>
    <row r="71" spans="2:18" x14ac:dyDescent="0.2">
      <c r="B71" t="s">
        <v>546</v>
      </c>
      <c r="C71" s="243" t="s">
        <v>5</v>
      </c>
      <c r="D71" s="241"/>
      <c r="E71" s="241"/>
      <c r="F71" s="241"/>
      <c r="G71" s="241"/>
      <c r="H71" s="241"/>
      <c r="I71" s="343"/>
      <c r="J71" s="241">
        <v>8.8613259589000001E-2</v>
      </c>
      <c r="K71" s="343">
        <v>0.219384502033</v>
      </c>
      <c r="L71" s="241">
        <v>0.262015283519</v>
      </c>
      <c r="M71" s="242"/>
      <c r="N71" s="323"/>
      <c r="O71" s="323"/>
      <c r="P71" s="323"/>
      <c r="Q71" s="323"/>
      <c r="R71" s="323"/>
    </row>
    <row r="72" spans="2:18" x14ac:dyDescent="0.2">
      <c r="B72" t="s">
        <v>546</v>
      </c>
      <c r="C72" s="243" t="s">
        <v>6</v>
      </c>
      <c r="D72" s="241">
        <v>15.079896508539001</v>
      </c>
      <c r="E72" s="241">
        <v>15.079896508539001</v>
      </c>
      <c r="F72" s="241">
        <v>17.054900132515002</v>
      </c>
      <c r="G72" s="241">
        <v>18.870717307098001</v>
      </c>
      <c r="H72" s="241">
        <v>20.595482078983999</v>
      </c>
      <c r="I72" s="343">
        <v>21.933586362848001</v>
      </c>
      <c r="J72" s="241">
        <v>23.271690646713001</v>
      </c>
      <c r="K72" s="343">
        <v>24.609794930576999</v>
      </c>
      <c r="L72" s="241">
        <v>25.947899214441001</v>
      </c>
      <c r="M72" s="242"/>
      <c r="N72" s="323"/>
      <c r="O72" s="323"/>
      <c r="P72" s="323"/>
      <c r="Q72" s="323"/>
      <c r="R72" s="323"/>
    </row>
    <row r="73" spans="2:18" x14ac:dyDescent="0.2">
      <c r="B73" t="s">
        <v>546</v>
      </c>
      <c r="C73" s="243" t="s">
        <v>7</v>
      </c>
      <c r="D73" s="241">
        <v>63.847787851385</v>
      </c>
      <c r="E73" s="241">
        <v>63.847787851385</v>
      </c>
      <c r="F73" s="241">
        <v>60.992185685674997</v>
      </c>
      <c r="G73" s="241">
        <v>46.141735366671</v>
      </c>
      <c r="H73" s="241">
        <v>51.710583324112001</v>
      </c>
      <c r="I73" s="343">
        <v>57.806316051003002</v>
      </c>
      <c r="J73" s="241">
        <v>59.617242188258999</v>
      </c>
      <c r="K73" s="343">
        <v>63.243424185224001</v>
      </c>
      <c r="L73" s="241">
        <v>63.847787851385</v>
      </c>
      <c r="M73" s="242"/>
      <c r="N73" s="323"/>
      <c r="O73" s="323"/>
      <c r="P73" s="323"/>
      <c r="Q73" s="323"/>
      <c r="R73" s="323"/>
    </row>
    <row r="74" spans="2:18" x14ac:dyDescent="0.2">
      <c r="B74" t="s">
        <v>546</v>
      </c>
      <c r="C74" s="243" t="s">
        <v>8</v>
      </c>
      <c r="D74" s="241">
        <v>3.4758182918639999</v>
      </c>
      <c r="E74" s="241">
        <v>2.7968944816489998</v>
      </c>
      <c r="F74" s="241">
        <v>2.1179706714350002</v>
      </c>
      <c r="G74" s="241">
        <v>1.691827783348</v>
      </c>
      <c r="H74" s="241">
        <v>1.2781604334229999</v>
      </c>
      <c r="I74" s="343">
        <v>1.072225074181</v>
      </c>
      <c r="J74" s="241">
        <v>0.86628971493999996</v>
      </c>
      <c r="K74" s="343">
        <v>0.66035435569900003</v>
      </c>
      <c r="L74" s="241">
        <v>0.45441899645799999</v>
      </c>
      <c r="M74" s="242"/>
      <c r="N74" s="323"/>
      <c r="O74" s="323"/>
      <c r="P74" s="323"/>
      <c r="Q74" s="323"/>
      <c r="R74" s="323"/>
    </row>
    <row r="75" spans="2:18" x14ac:dyDescent="0.2">
      <c r="B75" t="s">
        <v>546</v>
      </c>
      <c r="C75" s="243" t="s">
        <v>119</v>
      </c>
      <c r="D75" s="242"/>
      <c r="E75" s="242"/>
      <c r="F75" s="242"/>
      <c r="G75" s="242"/>
      <c r="H75" s="242"/>
      <c r="I75" s="331"/>
      <c r="J75" s="242"/>
      <c r="K75" s="331"/>
      <c r="L75" s="242"/>
      <c r="M75" s="242"/>
      <c r="N75" s="323"/>
      <c r="O75" s="323"/>
      <c r="P75" s="323"/>
      <c r="Q75" s="323"/>
      <c r="R75" s="323"/>
    </row>
    <row r="76" spans="2:18" x14ac:dyDescent="0.2">
      <c r="B76" t="s">
        <v>546</v>
      </c>
      <c r="C76" s="243" t="s">
        <v>120</v>
      </c>
      <c r="D76" s="241">
        <v>0.32191780821900001</v>
      </c>
      <c r="E76" s="241">
        <v>0.29247404768399998</v>
      </c>
      <c r="F76" s="241">
        <v>0.26303028714900001</v>
      </c>
      <c r="G76" s="241">
        <v>0.23897259108300001</v>
      </c>
      <c r="H76" s="241">
        <v>0.21491489501700001</v>
      </c>
      <c r="I76" s="343">
        <v>0.19705589555299999</v>
      </c>
      <c r="J76" s="241">
        <v>0.17919689609</v>
      </c>
      <c r="K76" s="343">
        <v>0.16133789662600001</v>
      </c>
      <c r="L76" s="241">
        <v>0.14347889716199999</v>
      </c>
      <c r="M76" s="242"/>
      <c r="N76" s="323"/>
      <c r="O76" s="323"/>
      <c r="P76" s="323"/>
      <c r="Q76" s="323"/>
      <c r="R76" s="323"/>
    </row>
    <row r="77" spans="2:18" x14ac:dyDescent="0.2">
      <c r="B77" s="278" t="s">
        <v>546</v>
      </c>
      <c r="C77" s="337" t="s">
        <v>16</v>
      </c>
      <c r="D77" s="241">
        <v>0.30251141552499999</v>
      </c>
      <c r="E77" s="241">
        <v>0.274842633462</v>
      </c>
      <c r="F77" s="241">
        <v>0.247173851399</v>
      </c>
      <c r="G77" s="241">
        <v>0.224566441975</v>
      </c>
      <c r="H77" s="241">
        <v>0.20195903255100001</v>
      </c>
      <c r="I77" s="343">
        <v>0.185176639438</v>
      </c>
      <c r="J77" s="241">
        <v>0.168394246325</v>
      </c>
      <c r="K77" s="343">
        <v>0.15161185321199999</v>
      </c>
      <c r="L77" s="241">
        <v>0.13482946009899999</v>
      </c>
      <c r="M77" s="242"/>
      <c r="N77" s="323"/>
      <c r="O77" s="323"/>
      <c r="P77" s="323"/>
      <c r="Q77" s="323"/>
      <c r="R77" s="323"/>
    </row>
    <row r="78" spans="2:18" x14ac:dyDescent="0.2">
      <c r="B78" t="s">
        <v>546</v>
      </c>
      <c r="C78" s="243" t="s">
        <v>122</v>
      </c>
      <c r="D78" s="241">
        <v>5.6900684931510002</v>
      </c>
      <c r="E78" s="241">
        <v>5.1696343641159999</v>
      </c>
      <c r="F78" s="241">
        <v>4.6492002350810004</v>
      </c>
      <c r="G78" s="241">
        <v>4.2239676604699996</v>
      </c>
      <c r="H78" s="241">
        <v>3.7987350858600002</v>
      </c>
      <c r="I78" s="343">
        <v>3.4830677708710001</v>
      </c>
      <c r="J78" s="241">
        <v>3.167400455883</v>
      </c>
      <c r="K78" s="343">
        <v>2.8517331408939999</v>
      </c>
      <c r="L78" s="241">
        <v>2.5360658259059998</v>
      </c>
      <c r="M78" s="242"/>
      <c r="N78" s="323"/>
      <c r="O78" s="323"/>
      <c r="P78" s="323"/>
      <c r="Q78" s="323"/>
      <c r="R78" s="323"/>
    </row>
    <row r="79" spans="2:18" x14ac:dyDescent="0.2">
      <c r="B79" t="s">
        <v>546</v>
      </c>
      <c r="C79" s="243" t="s">
        <v>121</v>
      </c>
      <c r="D79" s="241"/>
      <c r="E79" s="241"/>
      <c r="F79" s="241">
        <v>4.976540194269</v>
      </c>
      <c r="G79" s="241">
        <v>14.986140082895</v>
      </c>
      <c r="H79" s="241">
        <v>26.613384929626999</v>
      </c>
      <c r="I79" s="343">
        <v>26.613384929626999</v>
      </c>
      <c r="J79" s="241">
        <v>26.613384929626999</v>
      </c>
      <c r="K79" s="343">
        <v>20.825874075375001</v>
      </c>
      <c r="L79" s="241">
        <v>12.812882488574999</v>
      </c>
      <c r="M79" s="242"/>
      <c r="N79" s="323"/>
      <c r="O79" s="323"/>
      <c r="P79" s="323"/>
      <c r="Q79" s="323"/>
      <c r="R79" s="323"/>
    </row>
    <row r="80" spans="2:18" x14ac:dyDescent="0.2">
      <c r="B80" t="s">
        <v>546</v>
      </c>
      <c r="C80" s="243" t="s">
        <v>10</v>
      </c>
      <c r="D80" s="241">
        <v>99.518448110601994</v>
      </c>
      <c r="E80" s="241">
        <v>98.411107848173998</v>
      </c>
      <c r="F80" s="241">
        <v>106.29160988840999</v>
      </c>
      <c r="G80" s="241">
        <v>101.070494424472</v>
      </c>
      <c r="H80" s="241">
        <v>118.063435459836</v>
      </c>
      <c r="I80" s="343">
        <v>123.820667008814</v>
      </c>
      <c r="J80" s="241">
        <v>125.364240551441</v>
      </c>
      <c r="K80" s="343">
        <v>120.847592361487</v>
      </c>
      <c r="L80" s="241">
        <v>117.322524640601</v>
      </c>
      <c r="M80" s="242"/>
      <c r="N80" s="323"/>
      <c r="O80" s="323"/>
      <c r="P80" s="323"/>
      <c r="Q80" s="323"/>
      <c r="R80" s="323"/>
    </row>
    <row r="81" spans="2:18" x14ac:dyDescent="0.2">
      <c r="B81" t="s">
        <v>547</v>
      </c>
      <c r="C81" s="243" t="s">
        <v>32</v>
      </c>
      <c r="D81" s="343"/>
      <c r="E81" s="343"/>
      <c r="F81" s="343"/>
      <c r="G81" s="343"/>
      <c r="H81" s="343"/>
      <c r="I81" s="343"/>
      <c r="J81" s="343"/>
      <c r="K81" s="343"/>
      <c r="L81" s="343">
        <v>4.3619198069939999</v>
      </c>
      <c r="M81" s="242"/>
      <c r="N81" s="323"/>
      <c r="O81" s="323"/>
      <c r="P81" s="323"/>
      <c r="Q81" s="323"/>
      <c r="R81" s="323"/>
    </row>
    <row r="82" spans="2:18" x14ac:dyDescent="0.2">
      <c r="B82" t="s">
        <v>547</v>
      </c>
      <c r="C82" s="243" t="s">
        <v>2</v>
      </c>
      <c r="D82" s="241">
        <v>3.6305120678409999</v>
      </c>
      <c r="E82" s="241">
        <v>3.2169381649309998</v>
      </c>
      <c r="F82" s="241">
        <v>2.8033642620219998</v>
      </c>
      <c r="G82" s="241">
        <v>2.481640787351</v>
      </c>
      <c r="H82" s="241">
        <v>2.2622167255950001</v>
      </c>
      <c r="I82" s="343">
        <v>2.0427926638399998</v>
      </c>
      <c r="J82" s="241">
        <v>1.823368602085</v>
      </c>
      <c r="K82" s="343">
        <v>1.6039445403299999</v>
      </c>
      <c r="L82" s="241">
        <v>1.384520478575</v>
      </c>
      <c r="M82" s="242"/>
      <c r="N82" s="323"/>
      <c r="O82" s="323"/>
      <c r="P82" s="323"/>
      <c r="Q82" s="323"/>
      <c r="R82" s="323"/>
    </row>
    <row r="83" spans="2:18" x14ac:dyDescent="0.2">
      <c r="B83" t="s">
        <v>547</v>
      </c>
      <c r="C83" s="243" t="s">
        <v>33</v>
      </c>
      <c r="D83" s="343"/>
      <c r="E83" s="343"/>
      <c r="F83" s="343"/>
      <c r="G83" s="343">
        <v>0.57693762075099997</v>
      </c>
      <c r="H83" s="343">
        <v>2.0328115916349998</v>
      </c>
      <c r="I83" s="343">
        <v>2.546561587822</v>
      </c>
      <c r="J83" s="343">
        <v>3.7134244854510001</v>
      </c>
      <c r="K83" s="343">
        <v>4.6111006123090004</v>
      </c>
      <c r="L83" s="343">
        <v>6.1392599566469999</v>
      </c>
      <c r="M83" s="242"/>
      <c r="N83" s="323"/>
      <c r="O83" s="323"/>
      <c r="P83" s="323"/>
      <c r="Q83" s="323"/>
      <c r="R83" s="323"/>
    </row>
    <row r="84" spans="2:18" x14ac:dyDescent="0.2">
      <c r="B84" t="s">
        <v>547</v>
      </c>
      <c r="C84" s="243" t="s">
        <v>3</v>
      </c>
      <c r="D84" s="241">
        <v>7.2958568500340002</v>
      </c>
      <c r="E84" s="241">
        <v>8.7868443964360008</v>
      </c>
      <c r="F84" s="241">
        <v>7.4096418078299999</v>
      </c>
      <c r="G84" s="241">
        <v>6.8321252695429999</v>
      </c>
      <c r="H84" s="241">
        <v>6.2581312361489996</v>
      </c>
      <c r="I84" s="343">
        <v>5.6842406930039999</v>
      </c>
      <c r="J84" s="241">
        <v>5.1103501498590003</v>
      </c>
      <c r="K84" s="343">
        <v>3.3072352631389998</v>
      </c>
      <c r="L84" s="241">
        <v>1.0943789285609999</v>
      </c>
      <c r="M84" s="242"/>
      <c r="N84" s="323"/>
      <c r="O84" s="323"/>
      <c r="P84" s="323"/>
      <c r="Q84" s="323"/>
      <c r="R84" s="323"/>
    </row>
    <row r="85" spans="2:18" x14ac:dyDescent="0.2">
      <c r="B85" t="s">
        <v>547</v>
      </c>
      <c r="C85" s="243" t="s">
        <v>4</v>
      </c>
      <c r="D85" s="241">
        <v>31.303710656639002</v>
      </c>
      <c r="E85" s="241">
        <v>37.578527361192002</v>
      </c>
      <c r="F85" s="241">
        <v>38.122239709493002</v>
      </c>
      <c r="G85" s="241">
        <v>35.244068659279002</v>
      </c>
      <c r="H85" s="241">
        <v>33.288019834810001</v>
      </c>
      <c r="I85" s="343">
        <v>31.330885966592</v>
      </c>
      <c r="J85" s="241">
        <v>25.497453501938001</v>
      </c>
      <c r="K85" s="343">
        <v>22.208156237783001</v>
      </c>
      <c r="L85" s="241">
        <v>16.505647007155002</v>
      </c>
      <c r="M85" s="242"/>
      <c r="N85" s="323"/>
      <c r="O85" s="323"/>
      <c r="P85" s="323"/>
      <c r="Q85" s="323"/>
      <c r="R85" s="323"/>
    </row>
    <row r="86" spans="2:18" x14ac:dyDescent="0.2">
      <c r="B86" t="s">
        <v>547</v>
      </c>
      <c r="C86" s="243" t="s">
        <v>34</v>
      </c>
      <c r="D86" s="331"/>
      <c r="E86" s="331"/>
      <c r="F86" s="331"/>
      <c r="G86" s="331"/>
      <c r="H86" s="331"/>
      <c r="I86" s="331"/>
      <c r="J86" s="331"/>
      <c r="K86" s="331"/>
      <c r="L86" s="331"/>
      <c r="M86" s="242"/>
      <c r="N86" s="323"/>
      <c r="O86" s="323"/>
      <c r="P86" s="323"/>
      <c r="Q86" s="323"/>
      <c r="R86" s="323"/>
    </row>
    <row r="87" spans="2:18" x14ac:dyDescent="0.2">
      <c r="B87" s="337" t="s">
        <v>547</v>
      </c>
      <c r="C87" s="337" t="s">
        <v>5</v>
      </c>
      <c r="D87" s="241">
        <v>3.0690639269409998</v>
      </c>
      <c r="E87" s="241">
        <v>2.964521813143</v>
      </c>
      <c r="F87" s="241">
        <v>3.2810255813790001</v>
      </c>
      <c r="G87" s="241">
        <v>3.6543116590650002</v>
      </c>
      <c r="H87" s="241">
        <v>3.8935611272480002</v>
      </c>
      <c r="I87" s="343">
        <v>4.2973962478349996</v>
      </c>
      <c r="J87" s="241">
        <v>4.9391161283980001</v>
      </c>
      <c r="K87" s="343">
        <v>5.6492819073960003</v>
      </c>
      <c r="L87" s="241">
        <v>6.9806438976529996</v>
      </c>
      <c r="M87" s="242"/>
      <c r="N87" s="323"/>
      <c r="O87" s="323"/>
      <c r="P87" s="323"/>
      <c r="Q87" s="323"/>
      <c r="R87" s="323"/>
    </row>
    <row r="88" spans="2:18" x14ac:dyDescent="0.2">
      <c r="B88" t="s">
        <v>547</v>
      </c>
      <c r="C88" s="243" t="s">
        <v>6</v>
      </c>
      <c r="D88" s="241">
        <v>21.769346673076001</v>
      </c>
      <c r="E88" s="241">
        <v>27.6846936084</v>
      </c>
      <c r="F88" s="241">
        <v>27.6846936084</v>
      </c>
      <c r="G88" s="241">
        <v>27.981186706738001</v>
      </c>
      <c r="H88" s="241">
        <v>27.981186706738001</v>
      </c>
      <c r="I88" s="343">
        <v>28.574172903415999</v>
      </c>
      <c r="J88" s="241">
        <v>28.719515993298</v>
      </c>
      <c r="K88" s="343">
        <v>29.167159100092999</v>
      </c>
      <c r="L88" s="241">
        <v>29.463652198432001</v>
      </c>
      <c r="M88" s="242"/>
      <c r="N88" s="323"/>
      <c r="O88" s="323"/>
      <c r="P88" s="323"/>
      <c r="Q88" s="323"/>
      <c r="R88" s="323"/>
    </row>
    <row r="89" spans="2:18" x14ac:dyDescent="0.2">
      <c r="B89" t="s">
        <v>547</v>
      </c>
      <c r="C89" s="243" t="s">
        <v>7</v>
      </c>
      <c r="D89" s="242"/>
      <c r="E89" s="242"/>
      <c r="F89" s="242"/>
      <c r="G89" s="242"/>
      <c r="H89" s="242"/>
      <c r="I89" s="331"/>
      <c r="J89" s="242"/>
      <c r="K89" s="331"/>
      <c r="L89" s="242"/>
      <c r="M89" s="242"/>
      <c r="N89" s="323"/>
      <c r="O89" s="323"/>
      <c r="P89" s="323"/>
      <c r="Q89" s="323"/>
      <c r="R89" s="323"/>
    </row>
    <row r="90" spans="2:18" x14ac:dyDescent="0.2">
      <c r="B90" t="s">
        <v>547</v>
      </c>
      <c r="C90" s="243" t="s">
        <v>8</v>
      </c>
      <c r="D90" s="241">
        <v>11.480906074509999</v>
      </c>
      <c r="E90" s="241">
        <v>9.4604769106069995</v>
      </c>
      <c r="F90" s="241">
        <v>7.4400477467049999</v>
      </c>
      <c r="G90" s="241">
        <v>6.4619340137280004</v>
      </c>
      <c r="H90" s="241">
        <v>5.6020198893630004</v>
      </c>
      <c r="I90" s="343">
        <v>4.7800800025130004</v>
      </c>
      <c r="J90" s="241">
        <v>3.9581401156639999</v>
      </c>
      <c r="K90" s="343">
        <v>3.1362002288139998</v>
      </c>
      <c r="L90" s="241">
        <v>2.3142603419649999</v>
      </c>
      <c r="M90" s="242"/>
      <c r="N90" s="323"/>
      <c r="O90" s="323"/>
      <c r="P90" s="323"/>
      <c r="Q90" s="323"/>
      <c r="R90" s="323"/>
    </row>
    <row r="91" spans="2:18" x14ac:dyDescent="0.2">
      <c r="B91" t="s">
        <v>547</v>
      </c>
      <c r="C91" s="243" t="s">
        <v>119</v>
      </c>
      <c r="D91" s="241"/>
      <c r="E91" s="241"/>
      <c r="F91" s="241"/>
      <c r="G91" s="241"/>
      <c r="H91" s="241"/>
      <c r="I91" s="343"/>
      <c r="J91" s="241">
        <v>4.3619198069939999</v>
      </c>
      <c r="K91" s="343">
        <v>13.13529856209</v>
      </c>
      <c r="L91" s="241">
        <v>13.13529856209</v>
      </c>
      <c r="M91" s="242"/>
      <c r="N91" s="323"/>
      <c r="O91" s="323"/>
      <c r="P91" s="323"/>
      <c r="Q91" s="323"/>
      <c r="R91" s="323"/>
    </row>
    <row r="92" spans="2:18" x14ac:dyDescent="0.2">
      <c r="B92" t="s">
        <v>547</v>
      </c>
      <c r="C92" s="243" t="s">
        <v>120</v>
      </c>
      <c r="D92" s="241">
        <v>1.1386986301369999</v>
      </c>
      <c r="E92" s="241">
        <v>1.034549158031</v>
      </c>
      <c r="F92" s="241">
        <v>0.930399685925</v>
      </c>
      <c r="G92" s="241">
        <v>0.85991947817600001</v>
      </c>
      <c r="H92" s="241">
        <v>0.78943927042700002</v>
      </c>
      <c r="I92" s="343">
        <v>0.71895906267800003</v>
      </c>
      <c r="J92" s="241">
        <v>0.64847885492900004</v>
      </c>
      <c r="K92" s="343">
        <v>0.57799864718000005</v>
      </c>
      <c r="L92" s="241">
        <v>0.50751843942999997</v>
      </c>
      <c r="M92" s="242"/>
      <c r="N92" s="323"/>
      <c r="O92" s="323"/>
      <c r="P92" s="323"/>
      <c r="Q92" s="323"/>
      <c r="R92" s="323"/>
    </row>
    <row r="93" spans="2:18" x14ac:dyDescent="0.2">
      <c r="B93" t="s">
        <v>547</v>
      </c>
      <c r="C93" s="243" t="s">
        <v>122</v>
      </c>
      <c r="D93" s="241">
        <v>6.3869863013700003</v>
      </c>
      <c r="E93" s="241">
        <v>5.8028095630910004</v>
      </c>
      <c r="F93" s="241">
        <v>5.2186328248129996</v>
      </c>
      <c r="G93" s="241">
        <v>4.8233077497689996</v>
      </c>
      <c r="H93" s="241">
        <v>4.4279826747250004</v>
      </c>
      <c r="I93" s="343">
        <v>4.0326575996810003</v>
      </c>
      <c r="J93" s="241">
        <v>3.6373325246369999</v>
      </c>
      <c r="K93" s="343">
        <v>3.2420074495939999</v>
      </c>
      <c r="L93" s="241">
        <v>2.8466823745499998</v>
      </c>
      <c r="M93" s="242"/>
      <c r="N93" s="323"/>
      <c r="O93" s="323"/>
      <c r="P93" s="323"/>
      <c r="Q93" s="323"/>
      <c r="R93" s="323"/>
    </row>
    <row r="94" spans="2:18" x14ac:dyDescent="0.2">
      <c r="B94" t="s">
        <v>547</v>
      </c>
      <c r="C94" s="243" t="s">
        <v>121</v>
      </c>
      <c r="D94" s="241"/>
      <c r="E94" s="241"/>
      <c r="F94" s="241">
        <v>4.3619198069939999</v>
      </c>
      <c r="G94" s="241">
        <v>6.0618066055530004</v>
      </c>
      <c r="H94" s="241">
        <v>16.554378092307001</v>
      </c>
      <c r="I94" s="343">
        <v>19.725662338340001</v>
      </c>
      <c r="J94" s="241">
        <v>38.982779653808002</v>
      </c>
      <c r="K94" s="343">
        <v>37.834475843995001</v>
      </c>
      <c r="L94" s="241">
        <v>35.863611429525001</v>
      </c>
      <c r="M94" s="242"/>
      <c r="N94" s="323"/>
      <c r="O94" s="323"/>
      <c r="P94" s="323"/>
      <c r="Q94" s="323"/>
      <c r="R94" s="323"/>
    </row>
    <row r="95" spans="2:18" x14ac:dyDescent="0.2">
      <c r="B95" t="s">
        <v>547</v>
      </c>
      <c r="C95" s="243" t="s">
        <v>10</v>
      </c>
      <c r="D95" s="241">
        <v>86.075081180547997</v>
      </c>
      <c r="E95" s="241">
        <v>96.529360975830997</v>
      </c>
      <c r="F95" s="241">
        <v>97.251965033559998</v>
      </c>
      <c r="G95" s="241">
        <v>94.977238549953995</v>
      </c>
      <c r="H95" s="241">
        <v>103.089747148998</v>
      </c>
      <c r="I95" s="343">
        <v>103.73340906572</v>
      </c>
      <c r="J95" s="241">
        <v>121.391879817061</v>
      </c>
      <c r="K95" s="343">
        <v>124.47285839272099</v>
      </c>
      <c r="L95" s="241">
        <v>120.59739342157501</v>
      </c>
      <c r="M95" s="242"/>
      <c r="N95" s="323"/>
      <c r="O95" s="323"/>
      <c r="P95" s="323"/>
      <c r="Q95" s="323"/>
      <c r="R95" s="323"/>
    </row>
    <row r="96" spans="2:18" x14ac:dyDescent="0.2">
      <c r="B96" t="s">
        <v>548</v>
      </c>
      <c r="C96" s="243" t="s">
        <v>32</v>
      </c>
      <c r="D96" s="343"/>
      <c r="E96" s="343"/>
      <c r="F96" s="343"/>
      <c r="G96" s="343"/>
      <c r="H96" s="343"/>
      <c r="I96" s="343"/>
      <c r="J96" s="343"/>
      <c r="K96" s="343"/>
      <c r="L96" s="343">
        <v>4.9931923086800003</v>
      </c>
      <c r="M96" s="242"/>
      <c r="N96" s="323"/>
      <c r="O96" s="323"/>
      <c r="P96" s="323"/>
      <c r="Q96" s="323"/>
      <c r="R96" s="323"/>
    </row>
    <row r="97" spans="2:18" x14ac:dyDescent="0.2">
      <c r="B97" t="s">
        <v>548</v>
      </c>
      <c r="C97" s="243" t="s">
        <v>2</v>
      </c>
      <c r="D97" s="241">
        <v>2.4720808871490001</v>
      </c>
      <c r="E97" s="241">
        <v>2.1482101862679999</v>
      </c>
      <c r="F97" s="241">
        <v>1.781200777974</v>
      </c>
      <c r="G97" s="241">
        <v>1.4395631712450001</v>
      </c>
      <c r="H97" s="241">
        <v>1.421666775536</v>
      </c>
      <c r="I97" s="343">
        <v>1.283397283874</v>
      </c>
      <c r="J97" s="241">
        <v>1.1451277922109999</v>
      </c>
      <c r="K97" s="343">
        <v>1.0068583005489999</v>
      </c>
      <c r="L97" s="241">
        <v>0.86858880888599999</v>
      </c>
      <c r="M97" s="242"/>
      <c r="N97" s="323"/>
      <c r="O97" s="323"/>
      <c r="P97" s="323"/>
      <c r="Q97" s="323"/>
      <c r="R97" s="323"/>
    </row>
    <row r="98" spans="2:18" x14ac:dyDescent="0.2">
      <c r="B98" t="s">
        <v>548</v>
      </c>
      <c r="C98" s="243" t="s">
        <v>33</v>
      </c>
      <c r="D98" s="343"/>
      <c r="E98" s="343"/>
      <c r="F98" s="343"/>
      <c r="G98" s="343"/>
      <c r="H98" s="343"/>
      <c r="I98" s="343"/>
      <c r="J98" s="343"/>
      <c r="K98" s="343">
        <v>0.99863846173600002</v>
      </c>
      <c r="L98" s="343">
        <v>2.0985223310140002</v>
      </c>
      <c r="M98" s="242"/>
      <c r="N98" s="323"/>
      <c r="O98" s="323"/>
      <c r="P98" s="323"/>
      <c r="Q98" s="323"/>
      <c r="R98" s="323"/>
    </row>
    <row r="99" spans="2:18" x14ac:dyDescent="0.2">
      <c r="B99" t="s">
        <v>548</v>
      </c>
      <c r="C99" s="243" t="s">
        <v>3</v>
      </c>
      <c r="D99" s="241">
        <v>4.8214005843459997</v>
      </c>
      <c r="E99" s="241">
        <v>3.9272421589870001</v>
      </c>
      <c r="F99" s="241">
        <v>13.111745533683999</v>
      </c>
      <c r="G99" s="241">
        <v>12.539857507583999</v>
      </c>
      <c r="H99" s="241">
        <v>11.980347172287001</v>
      </c>
      <c r="I99" s="343">
        <v>11.685547308465001</v>
      </c>
      <c r="J99" s="241">
        <v>11.302022931535999</v>
      </c>
      <c r="K99" s="343">
        <v>5.2003160860069997</v>
      </c>
      <c r="L99" s="241">
        <v>0.58939914728300002</v>
      </c>
      <c r="M99" s="242"/>
      <c r="N99" s="323"/>
      <c r="O99" s="323"/>
      <c r="P99" s="323"/>
      <c r="Q99" s="323"/>
      <c r="R99" s="323"/>
    </row>
    <row r="100" spans="2:18" x14ac:dyDescent="0.2">
      <c r="B100" t="s">
        <v>548</v>
      </c>
      <c r="C100" s="243" t="s">
        <v>4</v>
      </c>
      <c r="D100" s="241">
        <v>23.532234414053001</v>
      </c>
      <c r="E100" s="241">
        <v>20.127389978379</v>
      </c>
      <c r="F100" s="241">
        <v>14.918116585427001</v>
      </c>
      <c r="G100" s="241">
        <v>12.033356913463001</v>
      </c>
      <c r="H100" s="241">
        <v>9.7243172123190007</v>
      </c>
      <c r="I100" s="343">
        <v>8.5717804136669997</v>
      </c>
      <c r="J100" s="241">
        <v>6.8404241857599999</v>
      </c>
      <c r="K100" s="343">
        <v>5.948145378934</v>
      </c>
      <c r="L100" s="241">
        <v>5.4662130405919998</v>
      </c>
      <c r="M100" s="242"/>
      <c r="N100" s="323"/>
      <c r="O100" s="323"/>
      <c r="P100" s="323"/>
      <c r="Q100" s="323"/>
      <c r="R100" s="323"/>
    </row>
    <row r="101" spans="2:18" x14ac:dyDescent="0.2">
      <c r="B101" t="s">
        <v>548</v>
      </c>
      <c r="C101" s="243" t="s">
        <v>34</v>
      </c>
      <c r="D101" s="343"/>
      <c r="E101" s="343"/>
      <c r="F101" s="343"/>
      <c r="G101" s="343">
        <v>1.5293827429410001</v>
      </c>
      <c r="H101" s="343">
        <v>3.1842126322230002</v>
      </c>
      <c r="I101" s="343">
        <v>3.6274573615530001</v>
      </c>
      <c r="J101" s="343">
        <v>4.8709776467639996</v>
      </c>
      <c r="K101" s="343">
        <v>5.1736337077680004</v>
      </c>
      <c r="L101" s="343">
        <v>5.1736337077680004</v>
      </c>
      <c r="M101" s="242"/>
      <c r="N101" s="323"/>
      <c r="O101" s="323"/>
      <c r="P101" s="323"/>
      <c r="Q101" s="323"/>
      <c r="R101" s="323"/>
    </row>
    <row r="102" spans="2:18" x14ac:dyDescent="0.2">
      <c r="B102" t="s">
        <v>548</v>
      </c>
      <c r="C102" s="243" t="s">
        <v>5</v>
      </c>
      <c r="D102" s="241">
        <v>0.112442922374</v>
      </c>
      <c r="E102" s="241">
        <v>0.278323999308</v>
      </c>
      <c r="F102" s="241">
        <v>0.34358049963199999</v>
      </c>
      <c r="G102" s="241">
        <v>0.40918420102699998</v>
      </c>
      <c r="H102" s="241">
        <v>0.455511613137</v>
      </c>
      <c r="I102" s="343">
        <v>0.52262837798700001</v>
      </c>
      <c r="J102" s="241">
        <v>0.64272723815800004</v>
      </c>
      <c r="K102" s="343">
        <v>0.71117096549000003</v>
      </c>
      <c r="L102" s="241">
        <v>0.79927697488299998</v>
      </c>
      <c r="M102" s="242"/>
      <c r="N102" s="323"/>
      <c r="O102" s="323"/>
      <c r="P102" s="323"/>
      <c r="Q102" s="323"/>
      <c r="R102" s="323"/>
    </row>
    <row r="103" spans="2:18" x14ac:dyDescent="0.2">
      <c r="B103" t="s">
        <v>548</v>
      </c>
      <c r="C103" s="243" t="s">
        <v>6</v>
      </c>
      <c r="D103" s="241">
        <v>14.207634421942</v>
      </c>
      <c r="E103" s="241">
        <v>20.716031476857999</v>
      </c>
      <c r="F103" s="241">
        <v>20.913424931957</v>
      </c>
      <c r="G103" s="241">
        <v>21.212324102362999</v>
      </c>
      <c r="H103" s="241">
        <v>21.027243448393001</v>
      </c>
      <c r="I103" s="343">
        <v>21.676984119785999</v>
      </c>
      <c r="J103" s="241">
        <v>22.326724791179998</v>
      </c>
      <c r="K103" s="343">
        <v>22.976465462573</v>
      </c>
      <c r="L103" s="241">
        <v>23.626206133966001</v>
      </c>
      <c r="M103" s="242"/>
      <c r="N103" s="323"/>
      <c r="O103" s="323"/>
      <c r="P103" s="323"/>
      <c r="Q103" s="323"/>
      <c r="R103" s="323"/>
    </row>
    <row r="104" spans="2:18" x14ac:dyDescent="0.2">
      <c r="B104" t="s">
        <v>548</v>
      </c>
      <c r="C104" s="243" t="s">
        <v>7</v>
      </c>
      <c r="D104" s="241">
        <v>9.2362436587880001</v>
      </c>
      <c r="E104" s="241">
        <v>8.6880183897139993</v>
      </c>
      <c r="F104" s="241">
        <v>5.2736356746190003</v>
      </c>
      <c r="G104" s="241">
        <v>0.58579695333399995</v>
      </c>
      <c r="H104" s="241">
        <v>5.9006640059829998</v>
      </c>
      <c r="I104" s="343">
        <v>7.6722863568659996</v>
      </c>
      <c r="J104" s="241">
        <v>8.0487622759599997</v>
      </c>
      <c r="K104" s="343">
        <v>9.0666034612409998</v>
      </c>
      <c r="L104" s="241">
        <v>9.2362436587880001</v>
      </c>
      <c r="M104" s="242"/>
      <c r="N104" s="323"/>
      <c r="O104" s="323"/>
      <c r="P104" s="323"/>
      <c r="Q104" s="323"/>
      <c r="R104" s="323"/>
    </row>
    <row r="105" spans="2:18" x14ac:dyDescent="0.2">
      <c r="B105" t="s">
        <v>548</v>
      </c>
      <c r="C105" s="243" t="s">
        <v>8</v>
      </c>
      <c r="D105" s="241">
        <v>11.177098934955</v>
      </c>
      <c r="E105" s="241">
        <v>9.2624874943729996</v>
      </c>
      <c r="F105" s="241">
        <v>7.0296237931650003</v>
      </c>
      <c r="G105" s="241">
        <v>5.7477434015200002</v>
      </c>
      <c r="H105" s="241">
        <v>4.3973982144389998</v>
      </c>
      <c r="I105" s="343">
        <v>3.7591000750769998</v>
      </c>
      <c r="J105" s="241">
        <v>3.0443007980769998</v>
      </c>
      <c r="K105" s="343">
        <v>2.253000383437</v>
      </c>
      <c r="L105" s="241">
        <v>1.7922950521009999</v>
      </c>
      <c r="M105" s="242"/>
      <c r="N105" s="323"/>
      <c r="O105" s="323"/>
      <c r="P105" s="323"/>
      <c r="Q105" s="323"/>
      <c r="R105" s="323"/>
    </row>
    <row r="106" spans="2:18" x14ac:dyDescent="0.2">
      <c r="B106" t="s">
        <v>548</v>
      </c>
      <c r="C106" s="243" t="s">
        <v>119</v>
      </c>
      <c r="D106" s="241"/>
      <c r="E106" s="241"/>
      <c r="F106" s="241"/>
      <c r="G106" s="241"/>
      <c r="H106" s="241"/>
      <c r="I106" s="343"/>
      <c r="J106" s="241">
        <v>4.9931923086800003</v>
      </c>
      <c r="K106" s="343">
        <v>15.036285547313</v>
      </c>
      <c r="L106" s="241">
        <v>20.357804183879001</v>
      </c>
      <c r="M106" s="242"/>
      <c r="N106" s="323"/>
      <c r="O106" s="323"/>
      <c r="P106" s="323"/>
      <c r="Q106" s="323"/>
      <c r="R106" s="323"/>
    </row>
    <row r="107" spans="2:18" x14ac:dyDescent="0.2">
      <c r="B107" t="s">
        <v>548</v>
      </c>
      <c r="C107" s="243" t="s">
        <v>120</v>
      </c>
      <c r="D107" s="241">
        <v>3.7808219178079998</v>
      </c>
      <c r="E107" s="241">
        <v>3.4350143472669998</v>
      </c>
      <c r="F107" s="241">
        <v>3.0892067767259999</v>
      </c>
      <c r="G107" s="241">
        <v>2.8066568144200001</v>
      </c>
      <c r="H107" s="241">
        <v>2.5241068521150001</v>
      </c>
      <c r="I107" s="343">
        <v>2.3143586030950001</v>
      </c>
      <c r="J107" s="241">
        <v>2.104610354074</v>
      </c>
      <c r="K107" s="343">
        <v>1.894862105054</v>
      </c>
      <c r="L107" s="241">
        <v>1.685113856034</v>
      </c>
      <c r="M107" s="242"/>
      <c r="N107" s="323"/>
      <c r="O107" s="323"/>
      <c r="P107" s="323"/>
      <c r="Q107" s="323"/>
      <c r="R107" s="323"/>
    </row>
    <row r="108" spans="2:18" x14ac:dyDescent="0.2">
      <c r="B108" t="s">
        <v>548</v>
      </c>
      <c r="C108" s="243" t="s">
        <v>122</v>
      </c>
      <c r="D108" s="241">
        <v>30.449200913241999</v>
      </c>
      <c r="E108" s="241">
        <v>27.664207485454</v>
      </c>
      <c r="F108" s="241">
        <v>24.879214057666001</v>
      </c>
      <c r="G108" s="241">
        <v>22.603671660459</v>
      </c>
      <c r="H108" s="241">
        <v>20.328129263253</v>
      </c>
      <c r="I108" s="343">
        <v>18.638902234193001</v>
      </c>
      <c r="J108" s="241">
        <v>16.949675205134</v>
      </c>
      <c r="K108" s="343">
        <v>15.260448176075</v>
      </c>
      <c r="L108" s="241">
        <v>13.571221147016001</v>
      </c>
      <c r="M108" s="242"/>
      <c r="N108" s="323"/>
      <c r="O108" s="323"/>
      <c r="P108" s="323"/>
      <c r="Q108" s="323"/>
      <c r="R108" s="323"/>
    </row>
    <row r="109" spans="2:18" x14ac:dyDescent="0.2">
      <c r="B109" t="s">
        <v>548</v>
      </c>
      <c r="C109" s="243" t="s">
        <v>121</v>
      </c>
      <c r="D109" s="241"/>
      <c r="E109" s="241">
        <v>4.9931923086800003</v>
      </c>
      <c r="F109" s="241">
        <v>15.036285547313</v>
      </c>
      <c r="G109" s="241">
        <v>15.036285547313</v>
      </c>
      <c r="H109" s="241">
        <v>14.764040543535</v>
      </c>
      <c r="I109" s="343">
        <v>19.015238868581001</v>
      </c>
      <c r="J109" s="241">
        <v>35.291205807772997</v>
      </c>
      <c r="K109" s="343">
        <v>42.913797296951003</v>
      </c>
      <c r="L109" s="241">
        <v>41.171628061678</v>
      </c>
      <c r="M109" s="242"/>
      <c r="N109" s="323"/>
      <c r="O109" s="323"/>
      <c r="P109" s="323"/>
      <c r="Q109" s="323"/>
      <c r="R109" s="323"/>
    </row>
    <row r="110" spans="2:18" x14ac:dyDescent="0.2">
      <c r="B110" t="s">
        <v>548</v>
      </c>
      <c r="C110" s="243" t="s">
        <v>10</v>
      </c>
      <c r="D110" s="241">
        <v>99.789158654657996</v>
      </c>
      <c r="E110" s="241">
        <v>101.240117825287</v>
      </c>
      <c r="F110" s="241">
        <v>106.37603417816101</v>
      </c>
      <c r="G110" s="241">
        <v>95.943823015671001</v>
      </c>
      <c r="H110" s="241">
        <v>95.707637733219997</v>
      </c>
      <c r="I110" s="343">
        <v>98.767681003144006</v>
      </c>
      <c r="J110" s="241">
        <v>117.55975133530799</v>
      </c>
      <c r="K110" s="343">
        <v>128.44022533312801</v>
      </c>
      <c r="L110" s="241">
        <v>131.429338412568</v>
      </c>
      <c r="M110" s="242"/>
      <c r="N110" s="323"/>
      <c r="O110" s="323"/>
      <c r="P110" s="323"/>
      <c r="Q110" s="323"/>
      <c r="R110" s="323"/>
    </row>
    <row r="111" spans="2:18" x14ac:dyDescent="0.2">
      <c r="B111" t="s">
        <v>549</v>
      </c>
      <c r="C111" s="243" t="s">
        <v>32</v>
      </c>
      <c r="D111" s="343"/>
      <c r="E111" s="343"/>
      <c r="F111" s="343"/>
      <c r="G111" s="343"/>
      <c r="H111" s="343"/>
      <c r="I111" s="343"/>
      <c r="J111" s="343"/>
      <c r="K111" s="343"/>
      <c r="L111" s="343">
        <v>2.1054302580550002</v>
      </c>
      <c r="M111" s="242"/>
      <c r="N111" s="323"/>
      <c r="O111" s="323"/>
      <c r="P111" s="323"/>
      <c r="Q111" s="323"/>
      <c r="R111" s="323"/>
    </row>
    <row r="112" spans="2:18" x14ac:dyDescent="0.2">
      <c r="B112" t="s">
        <v>549</v>
      </c>
      <c r="C112" s="243" t="s">
        <v>2</v>
      </c>
      <c r="D112" s="241">
        <v>6.9972276581869997</v>
      </c>
      <c r="E112" s="241">
        <v>5.9064013142140004</v>
      </c>
      <c r="F112" s="241">
        <v>4.8155749702420003</v>
      </c>
      <c r="G112" s="241">
        <v>3.8099057434439998</v>
      </c>
      <c r="H112" s="241">
        <v>3.4232189041210002</v>
      </c>
      <c r="I112" s="343">
        <v>3.1345374146939999</v>
      </c>
      <c r="J112" s="241">
        <v>2.8458559252660001</v>
      </c>
      <c r="K112" s="343">
        <v>2.5571744358380002</v>
      </c>
      <c r="L112" s="241">
        <v>2.6886537530729999</v>
      </c>
      <c r="M112" s="242"/>
      <c r="N112" s="323"/>
      <c r="O112" s="323"/>
      <c r="P112" s="323"/>
      <c r="Q112" s="323"/>
      <c r="R112" s="323"/>
    </row>
    <row r="113" spans="2:18" x14ac:dyDescent="0.2">
      <c r="B113" t="s">
        <v>549</v>
      </c>
      <c r="C113" s="243" t="s">
        <v>33</v>
      </c>
      <c r="D113" s="343"/>
      <c r="E113" s="343"/>
      <c r="F113" s="343"/>
      <c r="G113" s="343"/>
      <c r="H113" s="343"/>
      <c r="I113" s="343"/>
      <c r="J113" s="343"/>
      <c r="K113" s="343"/>
      <c r="L113" s="343">
        <v>0.33922297085199998</v>
      </c>
      <c r="M113" s="242"/>
      <c r="N113" s="323"/>
      <c r="O113" s="323"/>
      <c r="P113" s="323"/>
      <c r="Q113" s="323"/>
      <c r="R113" s="323"/>
    </row>
    <row r="114" spans="2:18" x14ac:dyDescent="0.2">
      <c r="B114" t="s">
        <v>549</v>
      </c>
      <c r="C114" s="243" t="s">
        <v>3</v>
      </c>
      <c r="D114" s="241">
        <v>5.0904687535299997</v>
      </c>
      <c r="E114" s="241">
        <v>12.479211426739999</v>
      </c>
      <c r="F114" s="241">
        <v>16.053588797014999</v>
      </c>
      <c r="G114" s="241">
        <v>15.596661960892</v>
      </c>
      <c r="H114" s="241">
        <v>15.196193050405</v>
      </c>
      <c r="I114" s="343">
        <v>11.016470196257</v>
      </c>
      <c r="J114" s="241">
        <v>6.7965109109239998</v>
      </c>
      <c r="K114" s="343">
        <v>4.1255491220979996</v>
      </c>
      <c r="L114" s="241">
        <v>2.0668201411110001</v>
      </c>
      <c r="M114" s="242"/>
      <c r="N114" s="323"/>
      <c r="O114" s="323"/>
      <c r="P114" s="323"/>
      <c r="Q114" s="323"/>
      <c r="R114" s="323"/>
    </row>
    <row r="115" spans="2:18" x14ac:dyDescent="0.2">
      <c r="B115" t="s">
        <v>549</v>
      </c>
      <c r="C115" s="243" t="s">
        <v>4</v>
      </c>
      <c r="D115" s="241">
        <v>18.176614481409</v>
      </c>
      <c r="E115" s="241">
        <v>21.975757191667</v>
      </c>
      <c r="F115" s="241">
        <v>18.635519358934999</v>
      </c>
      <c r="G115" s="241">
        <v>16.511774706579001</v>
      </c>
      <c r="H115" s="241">
        <v>14.522994103879</v>
      </c>
      <c r="I115" s="343">
        <v>13.511201513153001</v>
      </c>
      <c r="J115" s="241">
        <v>10.497565378396001</v>
      </c>
      <c r="K115" s="343">
        <v>13.403313308541</v>
      </c>
      <c r="L115" s="241">
        <v>12.391337220995</v>
      </c>
      <c r="M115" s="242"/>
      <c r="N115" s="323"/>
      <c r="O115" s="323"/>
      <c r="P115" s="323"/>
      <c r="Q115" s="323"/>
      <c r="R115" s="323"/>
    </row>
    <row r="116" spans="2:18" x14ac:dyDescent="0.2">
      <c r="B116" t="s">
        <v>549</v>
      </c>
      <c r="C116" s="243" t="s">
        <v>34</v>
      </c>
      <c r="D116" s="343"/>
      <c r="E116" s="343"/>
      <c r="F116" s="343"/>
      <c r="G116" s="343"/>
      <c r="H116" s="343"/>
      <c r="I116" s="343">
        <v>2.1054302580550002</v>
      </c>
      <c r="J116" s="343">
        <v>3.5829311411529998</v>
      </c>
      <c r="K116" s="343">
        <v>3.894563462881</v>
      </c>
      <c r="L116" s="343">
        <v>3.894563462881</v>
      </c>
      <c r="M116" s="242"/>
      <c r="N116" s="323"/>
      <c r="O116" s="323"/>
      <c r="P116" s="323"/>
      <c r="Q116" s="323"/>
      <c r="R116" s="323"/>
    </row>
    <row r="117" spans="2:18" x14ac:dyDescent="0.2">
      <c r="B117" s="278" t="s">
        <v>549</v>
      </c>
      <c r="C117" s="337" t="s">
        <v>5</v>
      </c>
      <c r="D117" s="241"/>
      <c r="E117" s="241">
        <v>2.5589154991999999E-2</v>
      </c>
      <c r="F117" s="241">
        <v>2.5589154991999999E-2</v>
      </c>
      <c r="G117" s="241">
        <v>2.5589154991999999E-2</v>
      </c>
      <c r="H117" s="241">
        <v>2.5589154991999999E-2</v>
      </c>
      <c r="I117" s="343">
        <v>2.0170275112000001E-2</v>
      </c>
      <c r="J117" s="241">
        <v>1.4751395231000001E-2</v>
      </c>
      <c r="K117" s="343">
        <v>1.4751395231000001E-2</v>
      </c>
      <c r="L117" s="241">
        <v>1.4751395231000001E-2</v>
      </c>
      <c r="M117" s="242"/>
      <c r="N117" s="323"/>
      <c r="O117" s="323"/>
      <c r="P117" s="323"/>
      <c r="Q117" s="323"/>
      <c r="R117" s="323"/>
    </row>
    <row r="118" spans="2:18" x14ac:dyDescent="0.2">
      <c r="B118" t="s">
        <v>549</v>
      </c>
      <c r="C118" s="243" t="s">
        <v>6</v>
      </c>
      <c r="D118" s="241">
        <v>0.12766590339100001</v>
      </c>
      <c r="E118" s="241">
        <v>0.55229882750699999</v>
      </c>
      <c r="F118" s="241">
        <v>1.0942499993870001</v>
      </c>
      <c r="G118" s="241">
        <v>1.785932287833</v>
      </c>
      <c r="H118" s="241">
        <v>2.6687136396839999</v>
      </c>
      <c r="I118" s="343">
        <v>3.7953912027699999</v>
      </c>
      <c r="J118" s="241">
        <v>5.2333490034199999</v>
      </c>
      <c r="K118" s="343">
        <v>7.0685880320420003</v>
      </c>
      <c r="L118" s="241">
        <v>9.4108697670520005</v>
      </c>
      <c r="M118" s="242"/>
      <c r="N118" s="323"/>
      <c r="O118" s="323"/>
      <c r="P118" s="323"/>
      <c r="Q118" s="323"/>
      <c r="R118" s="323"/>
    </row>
    <row r="119" spans="2:18" x14ac:dyDescent="0.2">
      <c r="B119" t="s">
        <v>549</v>
      </c>
      <c r="C119" s="243" t="s">
        <v>7</v>
      </c>
      <c r="D119" s="241">
        <v>7.7348139548099999</v>
      </c>
      <c r="E119" s="241">
        <v>7.7348139548099999</v>
      </c>
      <c r="F119" s="241">
        <v>7.7348139548099999</v>
      </c>
      <c r="G119" s="241">
        <v>6.8769633015310001</v>
      </c>
      <c r="H119" s="241">
        <v>7.7348139548099999</v>
      </c>
      <c r="I119" s="343">
        <v>7.7348139548099999</v>
      </c>
      <c r="J119" s="241">
        <v>7.7348139548099999</v>
      </c>
      <c r="K119" s="343">
        <v>7.531728316283</v>
      </c>
      <c r="L119" s="241">
        <v>7.7348139548099999</v>
      </c>
      <c r="M119" s="242"/>
      <c r="N119" s="323"/>
      <c r="O119" s="323"/>
      <c r="P119" s="323"/>
      <c r="Q119" s="323"/>
      <c r="R119" s="323"/>
    </row>
    <row r="120" spans="2:18" x14ac:dyDescent="0.2">
      <c r="B120" t="s">
        <v>549</v>
      </c>
      <c r="C120" s="243" t="s">
        <v>8</v>
      </c>
      <c r="D120" s="241">
        <v>0.53480742682100002</v>
      </c>
      <c r="E120" s="241">
        <v>0.45691843766500001</v>
      </c>
      <c r="F120" s="241">
        <v>0.379029448509</v>
      </c>
      <c r="G120" s="241">
        <v>0.306103467746</v>
      </c>
      <c r="H120" s="241">
        <v>0.26874500165999998</v>
      </c>
      <c r="I120" s="343">
        <v>0.24444078814100001</v>
      </c>
      <c r="J120" s="241">
        <v>0.22013657462299999</v>
      </c>
      <c r="K120" s="343">
        <v>0.19583236110499999</v>
      </c>
      <c r="L120" s="241">
        <v>0.171528147587</v>
      </c>
      <c r="M120" s="242"/>
      <c r="N120" s="323"/>
      <c r="O120" s="323"/>
      <c r="P120" s="323"/>
      <c r="Q120" s="323"/>
      <c r="R120" s="323"/>
    </row>
    <row r="121" spans="2:18" x14ac:dyDescent="0.2">
      <c r="B121" t="s">
        <v>549</v>
      </c>
      <c r="C121" s="243" t="s">
        <v>119</v>
      </c>
      <c r="D121" s="241"/>
      <c r="E121" s="241"/>
      <c r="F121" s="241"/>
      <c r="G121" s="241"/>
      <c r="H121" s="241"/>
      <c r="I121" s="343"/>
      <c r="J121" s="241">
        <v>3.8936118884940001</v>
      </c>
      <c r="K121" s="343">
        <v>11.725056145750999</v>
      </c>
      <c r="L121" s="241">
        <v>11.725056145750999</v>
      </c>
      <c r="M121" s="242"/>
      <c r="N121" s="323"/>
      <c r="O121" s="323"/>
      <c r="P121" s="323"/>
      <c r="Q121" s="323"/>
      <c r="R121" s="323"/>
    </row>
    <row r="122" spans="2:18" x14ac:dyDescent="0.2">
      <c r="B122" t="s">
        <v>549</v>
      </c>
      <c r="C122" s="243" t="s">
        <v>120</v>
      </c>
      <c r="D122" s="241">
        <v>0.36586757990899998</v>
      </c>
      <c r="E122" s="241">
        <v>0.33240401518700002</v>
      </c>
      <c r="F122" s="241">
        <v>0.29894045046500001</v>
      </c>
      <c r="G122" s="241">
        <v>0.27159828170900002</v>
      </c>
      <c r="H122" s="241">
        <v>0.24425611295399999</v>
      </c>
      <c r="I122" s="343">
        <v>0.22395891675499999</v>
      </c>
      <c r="J122" s="241">
        <v>0.20366172055599999</v>
      </c>
      <c r="K122" s="343">
        <v>0.18336452435700001</v>
      </c>
      <c r="L122" s="241">
        <v>0.16306732815800001</v>
      </c>
      <c r="M122" s="242"/>
      <c r="N122" s="323"/>
      <c r="O122" s="323"/>
      <c r="P122" s="323"/>
      <c r="Q122" s="323"/>
      <c r="R122" s="323"/>
    </row>
    <row r="123" spans="2:18" x14ac:dyDescent="0.2">
      <c r="B123" t="s">
        <v>549</v>
      </c>
      <c r="C123" s="243" t="s">
        <v>122</v>
      </c>
      <c r="D123" s="241">
        <v>3.0479452054789999</v>
      </c>
      <c r="E123" s="241">
        <v>2.76916917488</v>
      </c>
      <c r="F123" s="241">
        <v>2.4903931442810001</v>
      </c>
      <c r="G123" s="241">
        <v>2.2626128304659998</v>
      </c>
      <c r="H123" s="241">
        <v>2.034832516651</v>
      </c>
      <c r="I123" s="343">
        <v>1.865741989814</v>
      </c>
      <c r="J123" s="241">
        <v>1.696651462977</v>
      </c>
      <c r="K123" s="343">
        <v>1.52756093614</v>
      </c>
      <c r="L123" s="241">
        <v>1.358470409303</v>
      </c>
      <c r="M123" s="242"/>
      <c r="N123" s="323"/>
      <c r="O123" s="323"/>
      <c r="P123" s="323"/>
      <c r="Q123" s="323"/>
      <c r="R123" s="323"/>
    </row>
    <row r="124" spans="2:18" x14ac:dyDescent="0.2">
      <c r="B124" t="s">
        <v>549</v>
      </c>
      <c r="C124" s="243" t="s">
        <v>121</v>
      </c>
      <c r="D124" s="241"/>
      <c r="E124" s="241">
        <v>3.8936118884940001</v>
      </c>
      <c r="F124" s="241">
        <v>11.725056145750999</v>
      </c>
      <c r="G124" s="241">
        <v>27.273208880397998</v>
      </c>
      <c r="H124" s="241">
        <v>29.730213835657</v>
      </c>
      <c r="I124" s="343">
        <v>29.900380376582</v>
      </c>
      <c r="J124" s="241">
        <v>56.544750307393002</v>
      </c>
      <c r="K124" s="343">
        <v>50.501242033387001</v>
      </c>
      <c r="L124" s="241">
        <v>38.036902810952</v>
      </c>
      <c r="M124" s="242"/>
      <c r="N124" s="323"/>
      <c r="O124" s="323"/>
      <c r="P124" s="323"/>
      <c r="Q124" s="323"/>
      <c r="R124" s="323"/>
    </row>
    <row r="125" spans="2:18" x14ac:dyDescent="0.2">
      <c r="B125" t="s">
        <v>549</v>
      </c>
      <c r="C125" s="243" t="s">
        <v>10</v>
      </c>
      <c r="D125" s="241">
        <v>42.075410963534999</v>
      </c>
      <c r="E125" s="241">
        <v>56.126175386156</v>
      </c>
      <c r="F125" s="241">
        <v>63.252755424386997</v>
      </c>
      <c r="G125" s="241">
        <v>74.720350615588998</v>
      </c>
      <c r="H125" s="241">
        <v>75.849570274813004</v>
      </c>
      <c r="I125" s="343">
        <v>73.552536886140999</v>
      </c>
      <c r="J125" s="241">
        <v>99.264589663242006</v>
      </c>
      <c r="K125" s="343">
        <v>102.728724073653</v>
      </c>
      <c r="L125" s="241">
        <v>92.101487765808997</v>
      </c>
      <c r="M125" s="242"/>
      <c r="N125" s="323"/>
      <c r="O125" s="323"/>
      <c r="P125" s="323"/>
      <c r="Q125" s="323"/>
      <c r="R125" s="323"/>
    </row>
    <row r="126" spans="2:18" x14ac:dyDescent="0.2">
      <c r="B126" t="s">
        <v>550</v>
      </c>
      <c r="C126" s="243" t="s">
        <v>32</v>
      </c>
      <c r="D126" s="343"/>
      <c r="E126" s="343"/>
      <c r="F126" s="343"/>
      <c r="G126" s="343">
        <v>1.4655093315029999</v>
      </c>
      <c r="H126" s="343">
        <v>2.3745031664590002</v>
      </c>
      <c r="I126" s="343">
        <v>3.0812618206910001</v>
      </c>
      <c r="J126" s="343">
        <v>3.6362355203400001</v>
      </c>
      <c r="K126" s="343">
        <v>4.3673790381149997</v>
      </c>
      <c r="L126" s="343">
        <v>4.7482666757500001</v>
      </c>
      <c r="M126" s="242"/>
      <c r="N126" s="323"/>
      <c r="O126" s="323"/>
      <c r="P126" s="323"/>
      <c r="Q126" s="323"/>
      <c r="R126" s="323"/>
    </row>
    <row r="127" spans="2:18" x14ac:dyDescent="0.2">
      <c r="B127" t="s">
        <v>550</v>
      </c>
      <c r="C127" s="243" t="s">
        <v>2</v>
      </c>
      <c r="D127" s="241">
        <v>4.8250000000000002</v>
      </c>
      <c r="E127" s="241">
        <v>4.2783991024379997</v>
      </c>
      <c r="F127" s="241">
        <v>4.3564525267200001</v>
      </c>
      <c r="G127" s="241">
        <v>11.342421783516</v>
      </c>
      <c r="H127" s="241">
        <v>10.936012146483</v>
      </c>
      <c r="I127" s="343">
        <v>10.592692931389999</v>
      </c>
      <c r="J127" s="241">
        <v>10.251902911793</v>
      </c>
      <c r="K127" s="343">
        <v>7.4501876285890001</v>
      </c>
      <c r="L127" s="241">
        <v>3.595232588759</v>
      </c>
      <c r="M127" s="242"/>
      <c r="N127" s="323"/>
      <c r="O127" s="323"/>
      <c r="P127" s="323"/>
      <c r="Q127" s="323"/>
      <c r="R127" s="323"/>
    </row>
    <row r="128" spans="2:18" x14ac:dyDescent="0.2">
      <c r="B128" t="s">
        <v>550</v>
      </c>
      <c r="C128" s="243" t="s">
        <v>33</v>
      </c>
      <c r="D128" s="331"/>
      <c r="E128" s="331"/>
      <c r="F128" s="331"/>
      <c r="G128" s="331"/>
      <c r="H128" s="331"/>
      <c r="I128" s="331"/>
      <c r="J128" s="331"/>
      <c r="K128" s="331"/>
      <c r="L128" s="331"/>
      <c r="M128" s="242"/>
      <c r="N128" s="323"/>
      <c r="O128" s="323"/>
      <c r="P128" s="323"/>
      <c r="Q128" s="323"/>
      <c r="R128" s="323"/>
    </row>
    <row r="129" spans="2:18" x14ac:dyDescent="0.2">
      <c r="B129" t="s">
        <v>550</v>
      </c>
      <c r="C129" s="243" t="s">
        <v>3</v>
      </c>
      <c r="D129" s="241">
        <v>17.190266556516999</v>
      </c>
      <c r="E129" s="241">
        <v>14.270751789169999</v>
      </c>
      <c r="F129" s="241">
        <v>21.711301506184</v>
      </c>
      <c r="G129" s="241">
        <v>19.641567423066</v>
      </c>
      <c r="H129" s="241">
        <v>17.621295179478</v>
      </c>
      <c r="I129" s="343">
        <v>16.493786704615999</v>
      </c>
      <c r="J129" s="241">
        <v>15.173108014592</v>
      </c>
      <c r="K129" s="343">
        <v>7.9002966324720001</v>
      </c>
      <c r="L129" s="241">
        <v>2.2651282018050001</v>
      </c>
      <c r="M129" s="242"/>
      <c r="N129" s="323"/>
      <c r="O129" s="323"/>
      <c r="P129" s="323"/>
      <c r="Q129" s="323"/>
      <c r="R129" s="323"/>
    </row>
    <row r="130" spans="2:18" x14ac:dyDescent="0.2">
      <c r="B130" t="s">
        <v>550</v>
      </c>
      <c r="C130" s="243" t="s">
        <v>4</v>
      </c>
      <c r="D130" s="241">
        <v>34.927293140540002</v>
      </c>
      <c r="E130" s="241">
        <v>39.467248978386003</v>
      </c>
      <c r="F130" s="241">
        <v>39.435410502945999</v>
      </c>
      <c r="G130" s="241">
        <v>34.521458632094003</v>
      </c>
      <c r="H130" s="241">
        <v>30.745717259452</v>
      </c>
      <c r="I130" s="343">
        <v>28.908574633189001</v>
      </c>
      <c r="J130" s="241">
        <v>23.099310985401999</v>
      </c>
      <c r="K130" s="343">
        <v>16.055786967753999</v>
      </c>
      <c r="L130" s="241">
        <v>18.593099328562001</v>
      </c>
      <c r="M130" s="242"/>
      <c r="N130" s="323"/>
      <c r="O130" s="323"/>
      <c r="P130" s="323"/>
      <c r="Q130" s="323"/>
      <c r="R130" s="323"/>
    </row>
    <row r="131" spans="2:18" x14ac:dyDescent="0.2">
      <c r="B131" t="s">
        <v>550</v>
      </c>
      <c r="C131" s="243" t="s">
        <v>34</v>
      </c>
      <c r="D131" s="343"/>
      <c r="E131" s="343"/>
      <c r="F131" s="343"/>
      <c r="G131" s="343">
        <v>1.31203998511</v>
      </c>
      <c r="H131" s="343">
        <v>2.7106996130560002</v>
      </c>
      <c r="I131" s="343">
        <v>3.8725423765090001</v>
      </c>
      <c r="J131" s="343">
        <v>4.8500644920629998</v>
      </c>
      <c r="K131" s="343">
        <v>6.0997267813759999</v>
      </c>
      <c r="L131" s="343">
        <v>6.5870179380050002</v>
      </c>
      <c r="M131" s="242"/>
      <c r="N131" s="323"/>
      <c r="O131" s="323"/>
      <c r="P131" s="323"/>
      <c r="Q131" s="323"/>
      <c r="R131" s="323"/>
    </row>
    <row r="132" spans="2:18" x14ac:dyDescent="0.2">
      <c r="B132" t="s">
        <v>550</v>
      </c>
      <c r="C132" s="243" t="s">
        <v>5</v>
      </c>
      <c r="D132" s="242"/>
      <c r="E132" s="242"/>
      <c r="F132" s="242"/>
      <c r="G132" s="242"/>
      <c r="H132" s="242"/>
      <c r="I132" s="331"/>
      <c r="J132" s="242"/>
      <c r="K132" s="331"/>
      <c r="L132" s="242"/>
      <c r="M132" s="242"/>
      <c r="N132" s="323"/>
      <c r="O132" s="323"/>
      <c r="P132" s="323"/>
      <c r="Q132" s="323"/>
      <c r="R132" s="323"/>
    </row>
    <row r="133" spans="2:18" x14ac:dyDescent="0.2">
      <c r="B133" t="s">
        <v>550</v>
      </c>
      <c r="C133" s="243" t="s">
        <v>6</v>
      </c>
      <c r="D133" s="241">
        <v>1.022056746576</v>
      </c>
      <c r="E133" s="241">
        <v>1.022056746576</v>
      </c>
      <c r="F133" s="241">
        <v>1.184247802602</v>
      </c>
      <c r="G133" s="241">
        <v>1.565984304473</v>
      </c>
      <c r="H133" s="241">
        <v>1.9477208063439999</v>
      </c>
      <c r="I133" s="343">
        <v>2.295536991638</v>
      </c>
      <c r="J133" s="241">
        <v>2.6433531769330001</v>
      </c>
      <c r="K133" s="343">
        <v>2.9911693622279998</v>
      </c>
      <c r="L133" s="241">
        <v>3.3389855475229999</v>
      </c>
      <c r="M133" s="242"/>
      <c r="N133" s="323"/>
      <c r="O133" s="323"/>
      <c r="P133" s="323"/>
      <c r="Q133" s="323"/>
      <c r="R133" s="323"/>
    </row>
    <row r="134" spans="2:18" x14ac:dyDescent="0.2">
      <c r="B134" t="s">
        <v>550</v>
      </c>
      <c r="C134" s="243" t="s">
        <v>7</v>
      </c>
      <c r="D134" s="241">
        <v>9.2585930143099997</v>
      </c>
      <c r="E134" s="241">
        <v>8.8110532513610007</v>
      </c>
      <c r="F134" s="241">
        <v>5.6691414461700003</v>
      </c>
      <c r="G134" s="241">
        <v>1.1754768875820001</v>
      </c>
      <c r="H134" s="241">
        <v>8.1194216483140007</v>
      </c>
      <c r="I134" s="343">
        <v>9.2585930143099997</v>
      </c>
      <c r="J134" s="241">
        <v>9.2585930143099997</v>
      </c>
      <c r="K134" s="343">
        <v>9.2585930143099997</v>
      </c>
      <c r="L134" s="241">
        <v>9.2585930143099997</v>
      </c>
      <c r="M134" s="242"/>
      <c r="N134" s="323"/>
      <c r="O134" s="323"/>
      <c r="P134" s="323"/>
      <c r="Q134" s="323"/>
      <c r="R134" s="323"/>
    </row>
    <row r="135" spans="2:18" x14ac:dyDescent="0.2">
      <c r="B135" t="s">
        <v>550</v>
      </c>
      <c r="C135" s="243" t="s">
        <v>8</v>
      </c>
      <c r="D135" s="241">
        <v>3.2305711095929999</v>
      </c>
      <c r="E135" s="241">
        <v>2.6588462166440001</v>
      </c>
      <c r="F135" s="241">
        <v>2.005510142326</v>
      </c>
      <c r="G135" s="241">
        <v>1.590657382461</v>
      </c>
      <c r="H135" s="241">
        <v>1.202565875041</v>
      </c>
      <c r="I135" s="343">
        <v>1.022562282642</v>
      </c>
      <c r="J135" s="241">
        <v>0.81535496312099998</v>
      </c>
      <c r="K135" s="343">
        <v>0.58094391647700006</v>
      </c>
      <c r="L135" s="241">
        <v>0.40094032407800001</v>
      </c>
      <c r="M135" s="242"/>
      <c r="N135" s="323"/>
      <c r="O135" s="323"/>
      <c r="P135" s="323"/>
      <c r="Q135" s="323"/>
      <c r="R135" s="323"/>
    </row>
    <row r="136" spans="2:18" x14ac:dyDescent="0.2">
      <c r="B136" t="s">
        <v>550</v>
      </c>
      <c r="C136" s="243" t="s">
        <v>119</v>
      </c>
      <c r="D136" s="241"/>
      <c r="E136" s="241"/>
      <c r="F136" s="241">
        <v>2.8214162622200001</v>
      </c>
      <c r="G136" s="241">
        <v>2.8214162622200001</v>
      </c>
      <c r="H136" s="241">
        <v>2.8214162622200001</v>
      </c>
      <c r="I136" s="343">
        <v>8.496292140165</v>
      </c>
      <c r="J136" s="241">
        <v>19.910494525440001</v>
      </c>
      <c r="K136" s="343">
        <v>35.721717828228002</v>
      </c>
      <c r="L136" s="241">
        <v>53.585957720831999</v>
      </c>
      <c r="M136" s="242"/>
      <c r="N136" s="323"/>
      <c r="O136" s="323"/>
      <c r="P136" s="323"/>
      <c r="Q136" s="323"/>
      <c r="R136" s="323"/>
    </row>
    <row r="137" spans="2:18" x14ac:dyDescent="0.2">
      <c r="B137" t="s">
        <v>550</v>
      </c>
      <c r="C137" s="243" t="s">
        <v>120</v>
      </c>
      <c r="D137" s="241">
        <v>1.8835616438E-2</v>
      </c>
      <c r="E137" s="241">
        <v>1.7112843216000002E-2</v>
      </c>
      <c r="F137" s="241">
        <v>1.5390069992999999E-2</v>
      </c>
      <c r="G137" s="241">
        <v>1.398243884E-2</v>
      </c>
      <c r="H137" s="241">
        <v>1.2574807687000001E-2</v>
      </c>
      <c r="I137" s="343">
        <v>1.1529866228999999E-2</v>
      </c>
      <c r="J137" s="241">
        <v>1.0484924771E-2</v>
      </c>
      <c r="K137" s="343">
        <v>9.4399833129999999E-3</v>
      </c>
      <c r="L137" s="241">
        <v>8.3950418550000003E-3</v>
      </c>
      <c r="M137" s="242"/>
      <c r="N137" s="323"/>
      <c r="O137" s="323"/>
      <c r="P137" s="323"/>
      <c r="Q137" s="323"/>
      <c r="R137" s="323"/>
    </row>
    <row r="138" spans="2:18" x14ac:dyDescent="0.2">
      <c r="B138" t="s">
        <v>550</v>
      </c>
      <c r="C138" s="243" t="s">
        <v>122</v>
      </c>
      <c r="D138" s="241">
        <v>7.4189497716900004</v>
      </c>
      <c r="E138" s="241">
        <v>6.7403859429009998</v>
      </c>
      <c r="F138" s="241">
        <v>6.0618221141120001</v>
      </c>
      <c r="G138" s="241">
        <v>5.5073860618710002</v>
      </c>
      <c r="H138" s="241">
        <v>4.9529500096310004</v>
      </c>
      <c r="I138" s="343">
        <v>4.5413697347559996</v>
      </c>
      <c r="J138" s="241">
        <v>4.1297894598819997</v>
      </c>
      <c r="K138" s="343">
        <v>3.7182091850079999</v>
      </c>
      <c r="L138" s="241">
        <v>3.3066289101340001</v>
      </c>
      <c r="M138" s="242"/>
      <c r="N138" s="323"/>
      <c r="O138" s="323"/>
      <c r="P138" s="323"/>
      <c r="Q138" s="323"/>
      <c r="R138" s="323"/>
    </row>
    <row r="139" spans="2:18" x14ac:dyDescent="0.2">
      <c r="B139" t="s">
        <v>550</v>
      </c>
      <c r="C139" s="243" t="s">
        <v>121</v>
      </c>
      <c r="D139" s="241"/>
      <c r="E139" s="241">
        <v>2.8214162622200001</v>
      </c>
      <c r="F139" s="241">
        <v>8.496292140165</v>
      </c>
      <c r="G139" s="241">
        <v>19.910494525440001</v>
      </c>
      <c r="H139" s="241">
        <v>40.455939245269001</v>
      </c>
      <c r="I139" s="343">
        <v>53.972314435412002</v>
      </c>
      <c r="J139" s="241">
        <v>55.999993495607001</v>
      </c>
      <c r="K139" s="343">
        <v>58.027672555803001</v>
      </c>
      <c r="L139" s="241">
        <v>48.890253607901997</v>
      </c>
      <c r="M139" s="242"/>
      <c r="N139" s="323"/>
      <c r="O139" s="323"/>
      <c r="P139" s="323"/>
      <c r="Q139" s="323"/>
      <c r="R139" s="323"/>
    </row>
    <row r="140" spans="2:18" x14ac:dyDescent="0.2">
      <c r="B140" t="s">
        <v>550</v>
      </c>
      <c r="C140" s="243" t="s">
        <v>10</v>
      </c>
      <c r="D140" s="241">
        <v>77.891565955664007</v>
      </c>
      <c r="E140" s="241">
        <v>80.087271132910004</v>
      </c>
      <c r="F140" s="241">
        <v>91.756984513437004</v>
      </c>
      <c r="G140" s="241">
        <v>100.86839501817499</v>
      </c>
      <c r="H140" s="241">
        <v>123.90081601943299</v>
      </c>
      <c r="I140" s="343">
        <v>142.54705693154801</v>
      </c>
      <c r="J140" s="241">
        <v>149.778685484254</v>
      </c>
      <c r="K140" s="343">
        <v>152.18112289367301</v>
      </c>
      <c r="L140" s="241">
        <v>154.57849889951501</v>
      </c>
      <c r="M140" s="242"/>
      <c r="N140" s="323"/>
      <c r="O140" s="323"/>
      <c r="P140" s="323"/>
      <c r="Q140" s="323"/>
      <c r="R140" s="323"/>
    </row>
    <row r="141" spans="2:18" x14ac:dyDescent="0.2">
      <c r="B141" t="s">
        <v>551</v>
      </c>
      <c r="C141" s="243" t="s">
        <v>32</v>
      </c>
      <c r="D141" s="331"/>
      <c r="E141" s="331"/>
      <c r="F141" s="331"/>
      <c r="G141" s="331"/>
      <c r="H141" s="331"/>
      <c r="I141" s="331"/>
      <c r="J141" s="331"/>
      <c r="K141" s="331"/>
      <c r="L141" s="331"/>
      <c r="M141" s="242"/>
      <c r="N141" s="323"/>
      <c r="O141" s="323"/>
      <c r="P141" s="323"/>
      <c r="Q141" s="323"/>
      <c r="R141" s="323"/>
    </row>
    <row r="142" spans="2:18" x14ac:dyDescent="0.2">
      <c r="B142" t="s">
        <v>551</v>
      </c>
      <c r="C142" s="243" t="s">
        <v>2</v>
      </c>
      <c r="D142" s="331"/>
      <c r="E142" s="331"/>
      <c r="F142" s="331"/>
      <c r="G142" s="331"/>
      <c r="H142" s="331"/>
      <c r="I142" s="331"/>
      <c r="J142" s="331"/>
      <c r="K142" s="331"/>
      <c r="L142" s="331"/>
      <c r="M142" s="242"/>
      <c r="N142" s="323"/>
      <c r="O142" s="323"/>
      <c r="P142" s="323"/>
      <c r="Q142" s="323"/>
      <c r="R142" s="323"/>
    </row>
    <row r="143" spans="2:18" x14ac:dyDescent="0.2">
      <c r="B143" t="s">
        <v>551</v>
      </c>
      <c r="C143" s="243" t="s">
        <v>33</v>
      </c>
      <c r="D143" s="331"/>
      <c r="E143" s="331"/>
      <c r="F143" s="331"/>
      <c r="G143" s="331"/>
      <c r="H143" s="331"/>
      <c r="I143" s="331"/>
      <c r="J143" s="331"/>
      <c r="K143" s="331"/>
      <c r="L143" s="331"/>
      <c r="M143" s="242"/>
      <c r="N143" s="323"/>
      <c r="O143" s="323"/>
      <c r="P143" s="323"/>
      <c r="Q143" s="323"/>
      <c r="R143" s="323"/>
    </row>
    <row r="144" spans="2:18" x14ac:dyDescent="0.2">
      <c r="B144" t="s">
        <v>551</v>
      </c>
      <c r="C144" s="243" t="s">
        <v>3</v>
      </c>
      <c r="D144" s="331"/>
      <c r="E144" s="331"/>
      <c r="F144" s="331"/>
      <c r="G144" s="331"/>
      <c r="H144" s="331"/>
      <c r="I144" s="331"/>
      <c r="J144" s="331"/>
      <c r="K144" s="331"/>
      <c r="L144" s="331"/>
      <c r="M144" s="242"/>
      <c r="N144" s="323"/>
      <c r="O144" s="323"/>
      <c r="P144" s="323"/>
      <c r="Q144" s="323"/>
      <c r="R144" s="323"/>
    </row>
    <row r="145" spans="2:18" x14ac:dyDescent="0.2">
      <c r="B145" t="s">
        <v>551</v>
      </c>
      <c r="C145" s="243" t="s">
        <v>4</v>
      </c>
      <c r="D145" s="331"/>
      <c r="E145" s="331"/>
      <c r="F145" s="331"/>
      <c r="G145" s="331"/>
      <c r="H145" s="331"/>
      <c r="I145" s="331"/>
      <c r="J145" s="331"/>
      <c r="K145" s="331"/>
      <c r="L145" s="331"/>
      <c r="M145" s="242"/>
      <c r="N145" s="323"/>
      <c r="O145" s="323"/>
      <c r="P145" s="323"/>
      <c r="Q145" s="323"/>
      <c r="R145" s="323"/>
    </row>
    <row r="146" spans="2:18" x14ac:dyDescent="0.2">
      <c r="B146" t="s">
        <v>551</v>
      </c>
      <c r="C146" s="243" t="s">
        <v>34</v>
      </c>
      <c r="D146" s="331"/>
      <c r="E146" s="331"/>
      <c r="F146" s="331"/>
      <c r="G146" s="331"/>
      <c r="H146" s="331"/>
      <c r="I146" s="331"/>
      <c r="J146" s="331"/>
      <c r="K146" s="331"/>
      <c r="L146" s="331"/>
      <c r="M146" s="242"/>
      <c r="N146" s="323"/>
      <c r="O146" s="323"/>
      <c r="P146" s="323"/>
      <c r="Q146" s="323"/>
      <c r="R146" s="323"/>
    </row>
    <row r="147" spans="2:18" x14ac:dyDescent="0.2">
      <c r="B147" t="s">
        <v>551</v>
      </c>
      <c r="C147" s="243" t="s">
        <v>5</v>
      </c>
      <c r="D147" s="331"/>
      <c r="E147" s="331"/>
      <c r="F147" s="331"/>
      <c r="G147" s="331"/>
      <c r="H147" s="331"/>
      <c r="I147" s="331"/>
      <c r="J147" s="331"/>
      <c r="K147" s="331"/>
      <c r="L147" s="331"/>
      <c r="M147" s="242"/>
      <c r="N147" s="323"/>
      <c r="O147" s="323"/>
      <c r="P147" s="323"/>
      <c r="Q147" s="323"/>
      <c r="R147" s="323"/>
    </row>
    <row r="148" spans="2:18" x14ac:dyDescent="0.2">
      <c r="B148" t="s">
        <v>551</v>
      </c>
      <c r="C148" s="243" t="s">
        <v>6</v>
      </c>
      <c r="D148" s="331"/>
      <c r="E148" s="331"/>
      <c r="F148" s="331"/>
      <c r="G148" s="331"/>
      <c r="H148" s="331"/>
      <c r="I148" s="331"/>
      <c r="J148" s="331"/>
      <c r="K148" s="331"/>
      <c r="L148" s="331"/>
      <c r="M148" s="242"/>
      <c r="N148" s="323"/>
      <c r="O148" s="323"/>
      <c r="P148" s="323"/>
      <c r="Q148" s="323"/>
      <c r="R148" s="323"/>
    </row>
    <row r="149" spans="2:18" x14ac:dyDescent="0.2">
      <c r="B149" t="s">
        <v>551</v>
      </c>
      <c r="C149" s="243" t="s">
        <v>7</v>
      </c>
      <c r="D149" s="331"/>
      <c r="E149" s="331"/>
      <c r="F149" s="331"/>
      <c r="G149" s="331"/>
      <c r="H149" s="331"/>
      <c r="I149" s="331"/>
      <c r="J149" s="331"/>
      <c r="K149" s="331"/>
      <c r="L149" s="331"/>
      <c r="M149" s="242"/>
      <c r="N149" s="323"/>
      <c r="O149" s="323"/>
      <c r="P149" s="323"/>
      <c r="Q149" s="323"/>
      <c r="R149" s="323"/>
    </row>
    <row r="150" spans="2:18" x14ac:dyDescent="0.2">
      <c r="B150" t="s">
        <v>551</v>
      </c>
      <c r="C150" s="243" t="s">
        <v>8</v>
      </c>
      <c r="D150" s="331"/>
      <c r="E150" s="331"/>
      <c r="F150" s="331"/>
      <c r="G150" s="331"/>
      <c r="H150" s="331"/>
      <c r="I150" s="331"/>
      <c r="J150" s="331"/>
      <c r="K150" s="331"/>
      <c r="L150" s="331"/>
      <c r="M150" s="242"/>
      <c r="N150" s="323"/>
      <c r="O150" s="323"/>
      <c r="P150" s="323"/>
      <c r="Q150" s="323"/>
      <c r="R150" s="323"/>
    </row>
    <row r="151" spans="2:18" x14ac:dyDescent="0.2">
      <c r="B151" t="s">
        <v>551</v>
      </c>
      <c r="C151" s="243" t="s">
        <v>119</v>
      </c>
      <c r="D151" s="331"/>
      <c r="E151" s="331"/>
      <c r="F151" s="331"/>
      <c r="G151" s="331"/>
      <c r="H151" s="331"/>
      <c r="I151" s="331"/>
      <c r="J151" s="331"/>
      <c r="K151" s="331"/>
      <c r="L151" s="331"/>
      <c r="M151" s="242"/>
      <c r="N151" s="323"/>
      <c r="O151" s="323"/>
      <c r="P151" s="323"/>
      <c r="Q151" s="323"/>
      <c r="R151" s="323"/>
    </row>
    <row r="152" spans="2:18" x14ac:dyDescent="0.2">
      <c r="B152" t="s">
        <v>551</v>
      </c>
      <c r="C152" s="243" t="s">
        <v>120</v>
      </c>
      <c r="D152" s="331"/>
      <c r="E152" s="331"/>
      <c r="F152" s="331"/>
      <c r="G152" s="331"/>
      <c r="H152" s="331"/>
      <c r="I152" s="331"/>
      <c r="J152" s="331"/>
      <c r="K152" s="331"/>
      <c r="L152" s="331"/>
      <c r="M152" s="242"/>
      <c r="N152" s="323"/>
      <c r="O152" s="323"/>
      <c r="P152" s="323"/>
      <c r="Q152" s="323"/>
      <c r="R152" s="323"/>
    </row>
    <row r="153" spans="2:18" x14ac:dyDescent="0.2">
      <c r="B153" t="s">
        <v>551</v>
      </c>
      <c r="C153" s="243" t="s">
        <v>122</v>
      </c>
      <c r="D153" s="331"/>
      <c r="E153" s="331"/>
      <c r="F153" s="331"/>
      <c r="G153" s="331"/>
      <c r="H153" s="331"/>
      <c r="I153" s="331"/>
      <c r="J153" s="331"/>
      <c r="K153" s="331"/>
      <c r="L153" s="331"/>
      <c r="M153" s="242"/>
      <c r="N153" s="323"/>
      <c r="O153" s="323"/>
      <c r="P153" s="323"/>
      <c r="Q153" s="323"/>
      <c r="R153" s="323"/>
    </row>
    <row r="154" spans="2:18" x14ac:dyDescent="0.2">
      <c r="B154" t="s">
        <v>551</v>
      </c>
      <c r="C154" s="243" t="s">
        <v>121</v>
      </c>
      <c r="D154" s="331"/>
      <c r="E154" s="331"/>
      <c r="F154" s="331"/>
      <c r="G154" s="331"/>
      <c r="H154" s="331"/>
      <c r="I154" s="331"/>
      <c r="J154" s="331"/>
      <c r="K154" s="331"/>
      <c r="L154" s="331"/>
      <c r="M154" s="242"/>
      <c r="N154" s="323"/>
      <c r="O154" s="323"/>
      <c r="P154" s="323"/>
      <c r="Q154" s="323"/>
      <c r="R154" s="323"/>
    </row>
    <row r="155" spans="2:18" x14ac:dyDescent="0.2">
      <c r="B155" t="s">
        <v>551</v>
      </c>
      <c r="C155" s="243" t="s">
        <v>10</v>
      </c>
      <c r="D155" s="331"/>
      <c r="E155" s="331"/>
      <c r="F155" s="331"/>
      <c r="G155" s="331"/>
      <c r="H155" s="331"/>
      <c r="I155" s="331"/>
      <c r="J155" s="331"/>
      <c r="K155" s="331"/>
      <c r="L155" s="331"/>
      <c r="M155" s="242"/>
      <c r="N155" s="323"/>
      <c r="O155" s="323"/>
      <c r="P155" s="323"/>
      <c r="Q155" s="323"/>
      <c r="R155" s="323"/>
    </row>
    <row r="156" spans="2:18" x14ac:dyDescent="0.2">
      <c r="B156" t="s">
        <v>552</v>
      </c>
      <c r="C156" s="243" t="s">
        <v>32</v>
      </c>
      <c r="D156" s="331"/>
      <c r="E156" s="331"/>
      <c r="F156" s="331"/>
      <c r="G156" s="331"/>
      <c r="H156" s="331"/>
      <c r="I156" s="331"/>
      <c r="J156" s="331"/>
      <c r="K156" s="331"/>
      <c r="L156" s="331"/>
      <c r="M156" s="242"/>
      <c r="N156" s="323"/>
      <c r="O156" s="323"/>
      <c r="P156" s="323"/>
      <c r="Q156" s="323"/>
      <c r="R156" s="323"/>
    </row>
    <row r="157" spans="2:18" x14ac:dyDescent="0.2">
      <c r="B157" t="s">
        <v>552</v>
      </c>
      <c r="C157" s="243" t="s">
        <v>2</v>
      </c>
      <c r="D157" s="331"/>
      <c r="E157" s="331"/>
      <c r="F157" s="331"/>
      <c r="G157" s="331"/>
      <c r="H157" s="331"/>
      <c r="I157" s="331"/>
      <c r="J157" s="331"/>
      <c r="K157" s="331"/>
      <c r="L157" s="331"/>
      <c r="M157" s="242"/>
      <c r="N157" s="323"/>
      <c r="O157" s="323"/>
      <c r="P157" s="323"/>
      <c r="Q157" s="323"/>
      <c r="R157" s="323"/>
    </row>
    <row r="158" spans="2:18" x14ac:dyDescent="0.2">
      <c r="B158" t="s">
        <v>552</v>
      </c>
      <c r="C158" s="243" t="s">
        <v>33</v>
      </c>
      <c r="D158" s="331"/>
      <c r="E158" s="331"/>
      <c r="F158" s="331"/>
      <c r="G158" s="331"/>
      <c r="H158" s="331"/>
      <c r="I158" s="331"/>
      <c r="J158" s="331"/>
      <c r="K158" s="331"/>
      <c r="L158" s="331"/>
      <c r="M158" s="242"/>
      <c r="N158" s="323"/>
      <c r="O158" s="323"/>
      <c r="P158" s="323"/>
      <c r="Q158" s="323"/>
      <c r="R158" s="323"/>
    </row>
    <row r="159" spans="2:18" x14ac:dyDescent="0.2">
      <c r="B159" t="s">
        <v>552</v>
      </c>
      <c r="C159" s="243" t="s">
        <v>3</v>
      </c>
      <c r="D159" s="331"/>
      <c r="E159" s="331"/>
      <c r="F159" s="331"/>
      <c r="G159" s="331"/>
      <c r="H159" s="331"/>
      <c r="I159" s="331"/>
      <c r="J159" s="331"/>
      <c r="K159" s="331"/>
      <c r="L159" s="331"/>
      <c r="M159" s="242"/>
      <c r="N159" s="323"/>
      <c r="O159" s="323"/>
      <c r="P159" s="323"/>
      <c r="Q159" s="323"/>
      <c r="R159" s="323"/>
    </row>
    <row r="160" spans="2:18" x14ac:dyDescent="0.2">
      <c r="B160" t="s">
        <v>552</v>
      </c>
      <c r="C160" s="243" t="s">
        <v>4</v>
      </c>
      <c r="D160" s="331"/>
      <c r="E160" s="331"/>
      <c r="F160" s="331"/>
      <c r="G160" s="331"/>
      <c r="H160" s="331"/>
      <c r="I160" s="331"/>
      <c r="J160" s="331"/>
      <c r="K160" s="331"/>
      <c r="L160" s="331"/>
      <c r="M160" s="242"/>
      <c r="N160" s="323"/>
      <c r="O160" s="323"/>
      <c r="P160" s="323"/>
      <c r="Q160" s="323"/>
      <c r="R160" s="323"/>
    </row>
    <row r="161" spans="2:18" x14ac:dyDescent="0.2">
      <c r="B161" t="s">
        <v>552</v>
      </c>
      <c r="C161" s="243" t="s">
        <v>34</v>
      </c>
      <c r="D161" s="331"/>
      <c r="E161" s="331"/>
      <c r="F161" s="331"/>
      <c r="G161" s="331"/>
      <c r="H161" s="331"/>
      <c r="I161" s="331"/>
      <c r="J161" s="331"/>
      <c r="K161" s="331"/>
      <c r="L161" s="331"/>
      <c r="M161" s="242"/>
      <c r="N161" s="323"/>
      <c r="O161" s="323"/>
      <c r="P161" s="323"/>
      <c r="Q161" s="323"/>
      <c r="R161" s="323"/>
    </row>
    <row r="162" spans="2:18" x14ac:dyDescent="0.2">
      <c r="B162" t="s">
        <v>552</v>
      </c>
      <c r="C162" s="243" t="s">
        <v>5</v>
      </c>
      <c r="D162" s="331"/>
      <c r="E162" s="331"/>
      <c r="F162" s="331"/>
      <c r="G162" s="331"/>
      <c r="H162" s="331"/>
      <c r="I162" s="331"/>
      <c r="J162" s="331"/>
      <c r="K162" s="331"/>
      <c r="L162" s="331"/>
      <c r="M162" s="242"/>
      <c r="N162" s="323"/>
      <c r="O162" s="323"/>
      <c r="P162" s="323"/>
      <c r="Q162" s="323"/>
      <c r="R162" s="323"/>
    </row>
    <row r="163" spans="2:18" x14ac:dyDescent="0.2">
      <c r="B163" t="s">
        <v>552</v>
      </c>
      <c r="C163" s="243" t="s">
        <v>6</v>
      </c>
      <c r="D163" s="331"/>
      <c r="E163" s="331"/>
      <c r="F163" s="331"/>
      <c r="G163" s="331"/>
      <c r="H163" s="331"/>
      <c r="I163" s="331"/>
      <c r="J163" s="331"/>
      <c r="K163" s="331"/>
      <c r="L163" s="331"/>
      <c r="M163" s="242"/>
      <c r="N163" s="323"/>
      <c r="O163" s="323"/>
      <c r="P163" s="323"/>
      <c r="Q163" s="323"/>
      <c r="R163" s="323"/>
    </row>
    <row r="164" spans="2:18" x14ac:dyDescent="0.2">
      <c r="B164" t="s">
        <v>552</v>
      </c>
      <c r="C164" s="243" t="s">
        <v>7</v>
      </c>
      <c r="D164" s="331"/>
      <c r="E164" s="331"/>
      <c r="F164" s="331"/>
      <c r="G164" s="331"/>
      <c r="H164" s="331"/>
      <c r="I164" s="331"/>
      <c r="J164" s="331"/>
      <c r="K164" s="331"/>
      <c r="L164" s="331"/>
      <c r="M164" s="242"/>
      <c r="N164" s="323"/>
      <c r="O164" s="323"/>
      <c r="P164" s="323"/>
      <c r="Q164" s="323"/>
      <c r="R164" s="323"/>
    </row>
    <row r="165" spans="2:18" x14ac:dyDescent="0.2">
      <c r="B165" t="s">
        <v>552</v>
      </c>
      <c r="C165" s="243" t="s">
        <v>8</v>
      </c>
      <c r="D165" s="331"/>
      <c r="E165" s="331"/>
      <c r="F165" s="331"/>
      <c r="G165" s="331"/>
      <c r="H165" s="331"/>
      <c r="I165" s="331"/>
      <c r="J165" s="331"/>
      <c r="K165" s="331"/>
      <c r="L165" s="331"/>
      <c r="M165" s="242"/>
      <c r="N165" s="323"/>
      <c r="O165" s="323"/>
      <c r="P165" s="323"/>
      <c r="Q165" s="323"/>
      <c r="R165" s="323"/>
    </row>
    <row r="166" spans="2:18" x14ac:dyDescent="0.2">
      <c r="B166" t="s">
        <v>552</v>
      </c>
      <c r="C166" s="243" t="s">
        <v>119</v>
      </c>
      <c r="D166" s="331"/>
      <c r="E166" s="331"/>
      <c r="F166" s="331"/>
      <c r="G166" s="331"/>
      <c r="H166" s="331"/>
      <c r="I166" s="331"/>
      <c r="J166" s="331"/>
      <c r="K166" s="331"/>
      <c r="L166" s="331"/>
      <c r="M166" s="242"/>
      <c r="N166" s="323"/>
      <c r="O166" s="323"/>
      <c r="P166" s="323"/>
      <c r="Q166" s="323"/>
      <c r="R166" s="323"/>
    </row>
    <row r="167" spans="2:18" x14ac:dyDescent="0.2">
      <c r="B167" t="s">
        <v>552</v>
      </c>
      <c r="C167" s="243" t="s">
        <v>120</v>
      </c>
      <c r="D167" s="331"/>
      <c r="E167" s="331"/>
      <c r="F167" s="331"/>
      <c r="G167" s="331"/>
      <c r="H167" s="331"/>
      <c r="I167" s="331"/>
      <c r="J167" s="331"/>
      <c r="K167" s="331"/>
      <c r="L167" s="331"/>
      <c r="M167" s="242"/>
      <c r="N167" s="323"/>
      <c r="O167" s="323"/>
      <c r="P167" s="323"/>
      <c r="Q167" s="323"/>
      <c r="R167" s="323"/>
    </row>
    <row r="168" spans="2:18" x14ac:dyDescent="0.2">
      <c r="B168" t="s">
        <v>552</v>
      </c>
      <c r="C168" s="243" t="s">
        <v>122</v>
      </c>
      <c r="D168" s="331"/>
      <c r="E168" s="331"/>
      <c r="F168" s="331"/>
      <c r="G168" s="331"/>
      <c r="H168" s="331"/>
      <c r="I168" s="331"/>
      <c r="J168" s="331"/>
      <c r="K168" s="331"/>
      <c r="L168" s="331"/>
      <c r="M168" s="242"/>
      <c r="N168" s="323"/>
      <c r="O168" s="323"/>
      <c r="P168" s="323"/>
      <c r="Q168" s="323"/>
      <c r="R168" s="323"/>
    </row>
    <row r="169" spans="2:18" x14ac:dyDescent="0.2">
      <c r="B169" t="s">
        <v>552</v>
      </c>
      <c r="C169" s="243" t="s">
        <v>121</v>
      </c>
      <c r="D169" s="331"/>
      <c r="E169" s="331"/>
      <c r="F169" s="331"/>
      <c r="G169" s="331"/>
      <c r="H169" s="331"/>
      <c r="I169" s="331"/>
      <c r="J169" s="331"/>
      <c r="K169" s="331"/>
      <c r="L169" s="331"/>
      <c r="M169" s="242"/>
      <c r="N169" s="323"/>
      <c r="O169" s="323"/>
      <c r="P169" s="323"/>
      <c r="Q169" s="323"/>
      <c r="R169" s="323"/>
    </row>
    <row r="170" spans="2:18" x14ac:dyDescent="0.2">
      <c r="B170" t="s">
        <v>552</v>
      </c>
      <c r="C170" s="243" t="s">
        <v>10</v>
      </c>
      <c r="D170" s="331"/>
      <c r="E170" s="331"/>
      <c r="F170" s="331"/>
      <c r="G170" s="331"/>
      <c r="H170" s="331"/>
      <c r="I170" s="331"/>
      <c r="J170" s="331"/>
      <c r="K170" s="331"/>
      <c r="L170" s="331"/>
      <c r="M170" s="242"/>
      <c r="N170" s="323"/>
      <c r="O170" s="323"/>
      <c r="P170" s="323"/>
      <c r="Q170" s="323"/>
      <c r="R170" s="323"/>
    </row>
    <row r="171" spans="2:18" x14ac:dyDescent="0.2">
      <c r="C171" s="243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323"/>
      <c r="O171" s="323"/>
      <c r="P171" s="323"/>
      <c r="Q171" s="323"/>
      <c r="R171" s="323"/>
    </row>
    <row r="172" spans="2:18" x14ac:dyDescent="0.2">
      <c r="C172" s="243"/>
      <c r="D172" s="241"/>
      <c r="E172" s="241"/>
      <c r="F172" s="241"/>
      <c r="G172" s="241"/>
      <c r="H172" s="241"/>
      <c r="I172" s="241"/>
      <c r="J172" s="241"/>
      <c r="K172" s="241"/>
      <c r="L172" s="241"/>
      <c r="M172" s="323"/>
      <c r="N172" s="323"/>
      <c r="O172" s="323"/>
      <c r="P172" s="323"/>
      <c r="Q172" s="323"/>
      <c r="R172" s="323"/>
    </row>
    <row r="173" spans="2:18" x14ac:dyDescent="0.2">
      <c r="C173" s="243"/>
      <c r="D173" s="241"/>
      <c r="E173" s="241"/>
      <c r="F173" s="241"/>
      <c r="G173" s="241"/>
      <c r="H173" s="241"/>
      <c r="I173" s="241"/>
      <c r="J173" s="241"/>
      <c r="K173" s="241"/>
      <c r="L173" s="241"/>
      <c r="M173" s="323"/>
      <c r="N173" s="323"/>
      <c r="O173" s="323"/>
      <c r="P173" s="323"/>
      <c r="Q173" s="323"/>
      <c r="R173" s="323"/>
    </row>
    <row r="174" spans="2:18" x14ac:dyDescent="0.2">
      <c r="C174" s="243"/>
      <c r="D174" s="241"/>
      <c r="E174" s="241"/>
      <c r="F174" s="241"/>
      <c r="G174" s="241"/>
      <c r="H174" s="241"/>
      <c r="I174" s="241"/>
      <c r="J174" s="241"/>
      <c r="K174" s="241"/>
      <c r="L174" s="241"/>
      <c r="M174" s="323"/>
      <c r="N174" s="323"/>
      <c r="O174" s="323"/>
      <c r="P174" s="323"/>
      <c r="Q174" s="323"/>
      <c r="R174" s="323"/>
    </row>
    <row r="175" spans="2:18" x14ac:dyDescent="0.2">
      <c r="C175" s="243"/>
      <c r="D175" s="241"/>
      <c r="E175" s="241"/>
      <c r="F175" s="241"/>
      <c r="G175" s="241"/>
      <c r="H175" s="241"/>
      <c r="I175" s="241"/>
      <c r="J175" s="241"/>
      <c r="K175" s="241"/>
      <c r="L175" s="241"/>
      <c r="M175" s="323"/>
      <c r="N175" s="323"/>
      <c r="O175" s="323"/>
      <c r="P175" s="323"/>
      <c r="Q175" s="323"/>
      <c r="R175" s="323"/>
    </row>
    <row r="176" spans="2:18" x14ac:dyDescent="0.2">
      <c r="C176" s="243"/>
      <c r="D176" s="241"/>
      <c r="E176" s="241"/>
      <c r="F176" s="241"/>
      <c r="G176" s="241"/>
      <c r="H176" s="241"/>
      <c r="I176" s="241"/>
      <c r="J176" s="241"/>
      <c r="K176" s="241"/>
      <c r="L176" s="241"/>
      <c r="M176" s="323"/>
      <c r="N176" s="323"/>
      <c r="O176" s="323"/>
      <c r="P176" s="323"/>
      <c r="Q176" s="323"/>
      <c r="R176" s="323"/>
    </row>
    <row r="177" spans="3:18" x14ac:dyDescent="0.2">
      <c r="C177" s="243"/>
      <c r="D177" s="241"/>
      <c r="E177" s="241"/>
      <c r="F177" s="241"/>
      <c r="G177" s="241"/>
      <c r="H177" s="241"/>
      <c r="I177" s="241"/>
      <c r="J177" s="241"/>
      <c r="K177" s="241"/>
      <c r="L177" s="241"/>
      <c r="M177" s="323"/>
      <c r="N177" s="323"/>
      <c r="O177" s="323"/>
      <c r="P177" s="323"/>
      <c r="Q177" s="323"/>
      <c r="R177" s="323"/>
    </row>
    <row r="178" spans="3:18" x14ac:dyDescent="0.2">
      <c r="C178" s="243"/>
      <c r="D178" s="241"/>
      <c r="E178" s="241"/>
      <c r="F178" s="241"/>
      <c r="G178" s="241"/>
      <c r="H178" s="241"/>
      <c r="I178" s="241"/>
      <c r="J178" s="241"/>
      <c r="K178" s="241"/>
      <c r="L178" s="241"/>
      <c r="M178" s="323"/>
      <c r="N178" s="323"/>
      <c r="O178" s="323"/>
      <c r="P178" s="323"/>
      <c r="Q178" s="323"/>
      <c r="R178" s="323"/>
    </row>
    <row r="179" spans="3:18" x14ac:dyDescent="0.2">
      <c r="C179" s="243"/>
      <c r="D179" s="241"/>
      <c r="E179" s="241"/>
      <c r="F179" s="241"/>
      <c r="G179" s="241"/>
      <c r="H179" s="241"/>
      <c r="I179" s="241"/>
      <c r="J179" s="241"/>
      <c r="K179" s="241"/>
      <c r="L179" s="241"/>
      <c r="M179" s="323"/>
      <c r="N179" s="323"/>
      <c r="O179" s="323"/>
      <c r="P179" s="323"/>
      <c r="Q179" s="323"/>
      <c r="R179" s="323"/>
    </row>
    <row r="180" spans="3:18" x14ac:dyDescent="0.2">
      <c r="C180" s="243"/>
      <c r="D180" s="241"/>
      <c r="E180" s="241"/>
      <c r="F180" s="241"/>
      <c r="G180" s="241"/>
      <c r="H180" s="241"/>
      <c r="I180" s="241"/>
      <c r="J180" s="241"/>
      <c r="K180" s="241"/>
      <c r="L180" s="241"/>
      <c r="M180" s="323"/>
      <c r="N180" s="323"/>
      <c r="O180" s="323"/>
      <c r="P180" s="323"/>
      <c r="Q180" s="323"/>
      <c r="R180" s="323"/>
    </row>
    <row r="181" spans="3:18" x14ac:dyDescent="0.2">
      <c r="C181" s="243"/>
      <c r="D181" s="241"/>
      <c r="E181" s="241"/>
      <c r="F181" s="241"/>
      <c r="G181" s="241"/>
      <c r="H181" s="241"/>
      <c r="I181" s="241"/>
      <c r="J181" s="241"/>
      <c r="K181" s="241"/>
      <c r="L181" s="241"/>
      <c r="M181" s="323"/>
      <c r="N181" s="323"/>
      <c r="O181" s="323"/>
      <c r="P181" s="323"/>
      <c r="Q181" s="323"/>
      <c r="R181" s="323"/>
    </row>
    <row r="182" spans="3:18" x14ac:dyDescent="0.2">
      <c r="C182" s="243"/>
      <c r="D182" s="241"/>
      <c r="E182" s="241"/>
      <c r="F182" s="241"/>
      <c r="G182" s="241"/>
      <c r="H182" s="241"/>
      <c r="I182" s="241"/>
      <c r="J182" s="241"/>
      <c r="K182" s="241"/>
      <c r="L182" s="241"/>
      <c r="M182" s="323"/>
      <c r="N182" s="323"/>
      <c r="O182" s="323"/>
      <c r="P182" s="323"/>
      <c r="Q182" s="323"/>
      <c r="R182" s="323"/>
    </row>
    <row r="183" spans="3:18" x14ac:dyDescent="0.2">
      <c r="C183" s="243"/>
      <c r="D183" s="241"/>
      <c r="E183" s="241"/>
      <c r="F183" s="241"/>
      <c r="G183" s="241"/>
      <c r="H183" s="241"/>
      <c r="I183" s="241"/>
      <c r="J183" s="241"/>
      <c r="K183" s="241"/>
      <c r="L183" s="241"/>
      <c r="M183" s="323"/>
      <c r="N183" s="323"/>
      <c r="O183" s="323"/>
      <c r="P183" s="323"/>
      <c r="Q183" s="323"/>
      <c r="R183" s="323"/>
    </row>
    <row r="184" spans="3:18" x14ac:dyDescent="0.2">
      <c r="C184" s="243"/>
      <c r="D184" s="241"/>
      <c r="E184" s="241"/>
      <c r="F184" s="241"/>
      <c r="G184" s="241"/>
      <c r="H184" s="241"/>
      <c r="I184" s="241"/>
      <c r="J184" s="241"/>
      <c r="K184" s="241"/>
      <c r="L184" s="241"/>
      <c r="M184" s="323"/>
      <c r="N184" s="323"/>
      <c r="O184" s="323"/>
      <c r="P184" s="323"/>
      <c r="Q184" s="323"/>
      <c r="R184" s="323"/>
    </row>
    <row r="185" spans="3:18" x14ac:dyDescent="0.2">
      <c r="C185" s="243"/>
      <c r="D185" s="241"/>
      <c r="E185" s="241"/>
      <c r="F185" s="241"/>
      <c r="G185" s="241"/>
      <c r="H185" s="241"/>
      <c r="I185" s="241"/>
      <c r="J185" s="241"/>
      <c r="K185" s="241"/>
      <c r="L185" s="241"/>
      <c r="M185" s="323"/>
      <c r="N185" s="323"/>
      <c r="O185" s="323"/>
      <c r="P185" s="323"/>
      <c r="Q185" s="323"/>
      <c r="R185" s="323"/>
    </row>
    <row r="186" spans="3:18" x14ac:dyDescent="0.2">
      <c r="C186" s="243"/>
      <c r="D186" s="241"/>
      <c r="E186" s="241"/>
      <c r="F186" s="241"/>
      <c r="G186" s="241"/>
      <c r="H186" s="241"/>
      <c r="I186" s="241"/>
      <c r="J186" s="241"/>
      <c r="K186" s="241"/>
      <c r="L186" s="241"/>
      <c r="M186" s="323"/>
      <c r="N186" s="323"/>
      <c r="O186" s="323"/>
      <c r="P186" s="323"/>
      <c r="Q186" s="323"/>
      <c r="R186" s="323"/>
    </row>
    <row r="187" spans="3:18" x14ac:dyDescent="0.2">
      <c r="C187" s="243"/>
      <c r="D187" s="241"/>
      <c r="E187" s="241"/>
      <c r="F187" s="241"/>
      <c r="G187" s="241"/>
      <c r="H187" s="241"/>
      <c r="I187" s="241"/>
      <c r="J187" s="241"/>
      <c r="K187" s="241"/>
      <c r="L187" s="241"/>
      <c r="M187" s="323"/>
      <c r="N187" s="323"/>
      <c r="O187" s="323"/>
      <c r="P187" s="323"/>
      <c r="Q187" s="323"/>
      <c r="R187" s="323"/>
    </row>
    <row r="188" spans="3:18" x14ac:dyDescent="0.2">
      <c r="C188" s="243"/>
      <c r="D188" s="241"/>
      <c r="E188" s="241"/>
      <c r="F188" s="241"/>
      <c r="G188" s="241"/>
      <c r="H188" s="241"/>
      <c r="I188" s="241"/>
      <c r="J188" s="241"/>
      <c r="K188" s="241"/>
      <c r="L188" s="241"/>
      <c r="M188" s="323"/>
      <c r="N188" s="323"/>
      <c r="O188" s="323"/>
      <c r="P188" s="323"/>
      <c r="Q188" s="323"/>
      <c r="R188" s="323"/>
    </row>
    <row r="189" spans="3:18" x14ac:dyDescent="0.2">
      <c r="C189" s="243"/>
      <c r="D189" s="241"/>
      <c r="E189" s="241"/>
      <c r="F189" s="241"/>
      <c r="G189" s="241"/>
      <c r="H189" s="241"/>
      <c r="I189" s="241"/>
      <c r="J189" s="241"/>
      <c r="K189" s="241"/>
      <c r="L189" s="241"/>
      <c r="M189" s="323"/>
      <c r="N189" s="323"/>
      <c r="O189" s="323"/>
      <c r="P189" s="323"/>
      <c r="Q189" s="323"/>
      <c r="R189" s="323"/>
    </row>
    <row r="190" spans="3:18" x14ac:dyDescent="0.2">
      <c r="C190" s="243"/>
      <c r="D190" s="241"/>
      <c r="E190" s="241"/>
      <c r="F190" s="241"/>
      <c r="G190" s="241"/>
      <c r="H190" s="241"/>
      <c r="I190" s="241"/>
      <c r="J190" s="241"/>
      <c r="K190" s="241"/>
      <c r="L190" s="241"/>
      <c r="M190" s="323"/>
      <c r="N190" s="323"/>
      <c r="O190" s="323"/>
      <c r="P190" s="323"/>
      <c r="Q190" s="323"/>
      <c r="R190" s="323"/>
    </row>
    <row r="191" spans="3:18" x14ac:dyDescent="0.2">
      <c r="C191" s="243"/>
      <c r="D191" s="241"/>
      <c r="E191" s="241"/>
      <c r="F191" s="241"/>
      <c r="G191" s="241"/>
      <c r="H191" s="241"/>
      <c r="I191" s="241"/>
      <c r="J191" s="241"/>
      <c r="K191" s="241"/>
      <c r="L191" s="241"/>
      <c r="M191" s="323"/>
      <c r="N191" s="323"/>
      <c r="O191" s="323"/>
      <c r="P191" s="323"/>
      <c r="Q191" s="323"/>
      <c r="R191" s="323"/>
    </row>
    <row r="192" spans="3:18" x14ac:dyDescent="0.2">
      <c r="C192" s="243"/>
      <c r="D192" s="241"/>
      <c r="E192" s="241"/>
      <c r="F192" s="241"/>
      <c r="G192" s="241"/>
      <c r="H192" s="241"/>
      <c r="I192" s="241"/>
      <c r="J192" s="241"/>
      <c r="K192" s="241"/>
      <c r="L192" s="241"/>
      <c r="M192" s="323"/>
      <c r="N192" s="323"/>
      <c r="O192" s="323"/>
      <c r="P192" s="323"/>
      <c r="Q192" s="323"/>
      <c r="R192" s="323"/>
    </row>
    <row r="193" spans="3:18" x14ac:dyDescent="0.2">
      <c r="C193" s="243"/>
      <c r="D193" s="241"/>
      <c r="E193" s="241"/>
      <c r="F193" s="241"/>
      <c r="G193" s="241"/>
      <c r="H193" s="241"/>
      <c r="I193" s="241"/>
      <c r="J193" s="241"/>
      <c r="K193" s="241"/>
      <c r="L193" s="241"/>
      <c r="M193" s="323"/>
      <c r="N193" s="323"/>
      <c r="O193" s="323"/>
      <c r="P193" s="323"/>
      <c r="Q193" s="323"/>
      <c r="R193" s="323"/>
    </row>
    <row r="194" spans="3:18" x14ac:dyDescent="0.2">
      <c r="C194" s="243"/>
      <c r="D194" s="241"/>
      <c r="E194" s="241"/>
      <c r="F194" s="241"/>
      <c r="G194" s="241"/>
      <c r="H194" s="241"/>
      <c r="I194" s="241"/>
      <c r="J194" s="241"/>
      <c r="K194" s="241"/>
      <c r="L194" s="241"/>
      <c r="M194" s="323"/>
      <c r="N194" s="323"/>
      <c r="O194" s="323"/>
      <c r="P194" s="323"/>
      <c r="Q194" s="323"/>
      <c r="R194" s="323"/>
    </row>
    <row r="195" spans="3:18" x14ac:dyDescent="0.2">
      <c r="C195" s="243"/>
      <c r="D195" s="241"/>
      <c r="E195" s="241"/>
      <c r="F195" s="241"/>
      <c r="G195" s="241"/>
      <c r="H195" s="241"/>
      <c r="I195" s="241"/>
      <c r="J195" s="241"/>
      <c r="K195" s="241"/>
      <c r="L195" s="241"/>
      <c r="M195" s="323"/>
      <c r="N195" s="323"/>
      <c r="O195" s="323"/>
      <c r="P195" s="323"/>
      <c r="Q195" s="323"/>
      <c r="R195" s="323"/>
    </row>
    <row r="196" spans="3:18" x14ac:dyDescent="0.2">
      <c r="C196" s="243"/>
      <c r="D196" s="241"/>
      <c r="E196" s="241"/>
      <c r="F196" s="241"/>
      <c r="G196" s="241"/>
      <c r="H196" s="241"/>
      <c r="I196" s="241"/>
      <c r="J196" s="241"/>
      <c r="K196" s="241"/>
      <c r="L196" s="241"/>
      <c r="M196" s="323"/>
      <c r="N196" s="323"/>
      <c r="O196" s="323"/>
      <c r="P196" s="323"/>
      <c r="Q196" s="323"/>
      <c r="R196" s="323"/>
    </row>
    <row r="197" spans="3:18" x14ac:dyDescent="0.2">
      <c r="C197" s="243"/>
      <c r="D197" s="241"/>
      <c r="E197" s="241"/>
      <c r="F197" s="241"/>
      <c r="G197" s="241"/>
      <c r="H197" s="241"/>
      <c r="I197" s="241"/>
      <c r="J197" s="241"/>
      <c r="K197" s="241"/>
      <c r="L197" s="241"/>
      <c r="M197" s="323"/>
      <c r="N197" s="323"/>
      <c r="O197" s="323"/>
      <c r="P197" s="323"/>
      <c r="Q197" s="323"/>
      <c r="R197" s="323"/>
    </row>
    <row r="198" spans="3:18" x14ac:dyDescent="0.2">
      <c r="C198" s="243"/>
      <c r="D198" s="241"/>
      <c r="E198" s="241"/>
      <c r="F198" s="241"/>
      <c r="G198" s="241"/>
      <c r="H198" s="241"/>
      <c r="I198" s="241"/>
      <c r="J198" s="241"/>
      <c r="K198" s="241"/>
      <c r="L198" s="241"/>
      <c r="M198" s="323"/>
      <c r="N198" s="323"/>
      <c r="O198" s="323"/>
      <c r="P198" s="323"/>
      <c r="Q198" s="323"/>
      <c r="R198" s="323"/>
    </row>
    <row r="199" spans="3:18" x14ac:dyDescent="0.2">
      <c r="C199" s="243"/>
      <c r="D199" s="241"/>
      <c r="E199" s="241"/>
      <c r="F199" s="241"/>
      <c r="G199" s="241"/>
      <c r="H199" s="241"/>
      <c r="I199" s="241"/>
      <c r="J199" s="241"/>
      <c r="K199" s="241"/>
      <c r="L199" s="241"/>
      <c r="M199" s="323"/>
      <c r="N199" s="323"/>
      <c r="O199" s="323"/>
      <c r="P199" s="323"/>
      <c r="Q199" s="323"/>
      <c r="R199" s="323"/>
    </row>
    <row r="200" spans="3:18" x14ac:dyDescent="0.2">
      <c r="C200" s="243"/>
      <c r="D200" s="241"/>
      <c r="E200" s="241"/>
      <c r="F200" s="241"/>
      <c r="G200" s="241"/>
      <c r="H200" s="241"/>
      <c r="I200" s="241"/>
      <c r="J200" s="241"/>
      <c r="K200" s="241"/>
      <c r="L200" s="241"/>
      <c r="M200" s="323"/>
      <c r="N200" s="323"/>
      <c r="O200" s="323"/>
      <c r="P200" s="323"/>
      <c r="Q200" s="323"/>
      <c r="R200" s="323"/>
    </row>
    <row r="201" spans="3:18" x14ac:dyDescent="0.2">
      <c r="C201" s="243"/>
      <c r="D201" s="241"/>
      <c r="E201" s="241"/>
      <c r="F201" s="241"/>
      <c r="G201" s="241"/>
      <c r="H201" s="241"/>
      <c r="I201" s="241"/>
      <c r="J201" s="241"/>
      <c r="K201" s="241"/>
      <c r="L201" s="241"/>
      <c r="M201" s="323"/>
      <c r="N201" s="323"/>
      <c r="O201" s="323"/>
      <c r="P201" s="323"/>
      <c r="Q201" s="323"/>
      <c r="R201" s="323"/>
    </row>
    <row r="202" spans="3:18" x14ac:dyDescent="0.2">
      <c r="C202" s="243"/>
      <c r="D202" s="241"/>
      <c r="E202" s="241"/>
      <c r="F202" s="241"/>
      <c r="G202" s="241"/>
      <c r="H202" s="241"/>
      <c r="I202" s="241"/>
      <c r="J202" s="241"/>
      <c r="K202" s="241"/>
      <c r="L202" s="241"/>
      <c r="M202" s="323"/>
      <c r="N202" s="323"/>
      <c r="O202" s="323"/>
      <c r="P202" s="323"/>
      <c r="Q202" s="323"/>
      <c r="R202" s="323"/>
    </row>
    <row r="203" spans="3:18" x14ac:dyDescent="0.2">
      <c r="C203" s="243"/>
      <c r="D203" s="241"/>
      <c r="E203" s="241"/>
      <c r="F203" s="241"/>
      <c r="G203" s="241"/>
      <c r="H203" s="241"/>
      <c r="I203" s="241"/>
      <c r="J203" s="241"/>
      <c r="K203" s="241"/>
      <c r="L203" s="241"/>
      <c r="M203" s="323"/>
      <c r="N203" s="323"/>
      <c r="O203" s="323"/>
      <c r="P203" s="323"/>
      <c r="Q203" s="323"/>
      <c r="R203" s="323"/>
    </row>
    <row r="204" spans="3:18" x14ac:dyDescent="0.2">
      <c r="C204" s="243"/>
      <c r="D204" s="241"/>
      <c r="E204" s="241"/>
      <c r="F204" s="241"/>
      <c r="G204" s="241"/>
      <c r="H204" s="241"/>
      <c r="I204" s="241"/>
      <c r="J204" s="241"/>
      <c r="K204" s="241"/>
      <c r="L204" s="241"/>
      <c r="M204" s="323"/>
      <c r="N204" s="323"/>
      <c r="O204" s="323"/>
      <c r="P204" s="323"/>
      <c r="Q204" s="323"/>
      <c r="R204" s="323"/>
    </row>
    <row r="205" spans="3:18" x14ac:dyDescent="0.2">
      <c r="C205" s="243"/>
      <c r="D205" s="241"/>
      <c r="E205" s="241"/>
      <c r="F205" s="241"/>
      <c r="G205" s="241"/>
      <c r="H205" s="241"/>
      <c r="I205" s="241"/>
      <c r="J205" s="241"/>
      <c r="K205" s="241"/>
      <c r="L205" s="241"/>
      <c r="M205" s="323"/>
      <c r="N205" s="323"/>
      <c r="O205" s="323"/>
      <c r="P205" s="323"/>
      <c r="Q205" s="323"/>
      <c r="R205" s="323"/>
    </row>
    <row r="206" spans="3:18" x14ac:dyDescent="0.2">
      <c r="C206" s="243"/>
      <c r="D206" s="241"/>
      <c r="E206" s="241"/>
      <c r="F206" s="241"/>
      <c r="G206" s="241"/>
      <c r="H206" s="241"/>
      <c r="I206" s="241"/>
      <c r="J206" s="241"/>
      <c r="K206" s="241"/>
      <c r="L206" s="241"/>
      <c r="M206" s="323"/>
      <c r="N206" s="323"/>
      <c r="O206" s="323"/>
      <c r="P206" s="323"/>
      <c r="Q206" s="323"/>
      <c r="R206" s="323"/>
    </row>
    <row r="207" spans="3:18" x14ac:dyDescent="0.2">
      <c r="C207" s="243"/>
      <c r="D207" s="241"/>
      <c r="E207" s="241"/>
      <c r="F207" s="241"/>
      <c r="G207" s="241"/>
      <c r="H207" s="241"/>
      <c r="I207" s="241"/>
      <c r="J207" s="241"/>
      <c r="K207" s="241"/>
      <c r="L207" s="241"/>
      <c r="M207" s="323"/>
      <c r="N207" s="323"/>
      <c r="O207" s="323"/>
      <c r="P207" s="323"/>
      <c r="Q207" s="323"/>
      <c r="R207" s="323"/>
    </row>
    <row r="208" spans="3:18" x14ac:dyDescent="0.2">
      <c r="C208" s="243"/>
      <c r="D208" s="241"/>
      <c r="E208" s="241"/>
      <c r="F208" s="241"/>
      <c r="G208" s="241"/>
      <c r="H208" s="241"/>
      <c r="I208" s="241"/>
      <c r="J208" s="241"/>
      <c r="K208" s="241"/>
      <c r="L208" s="241"/>
      <c r="M208" s="323"/>
      <c r="N208" s="323"/>
      <c r="O208" s="323"/>
      <c r="P208" s="323"/>
      <c r="Q208" s="323"/>
      <c r="R208" s="323"/>
    </row>
    <row r="209" spans="3:18" x14ac:dyDescent="0.2">
      <c r="C209" s="243"/>
      <c r="D209" s="241"/>
      <c r="E209" s="241"/>
      <c r="F209" s="241"/>
      <c r="G209" s="241"/>
      <c r="H209" s="241"/>
      <c r="I209" s="241"/>
      <c r="J209" s="241"/>
      <c r="K209" s="241"/>
      <c r="L209" s="241"/>
      <c r="M209" s="323"/>
      <c r="N209" s="323"/>
      <c r="O209" s="323"/>
      <c r="P209" s="323"/>
      <c r="Q209" s="323"/>
      <c r="R209" s="323"/>
    </row>
    <row r="210" spans="3:18" x14ac:dyDescent="0.2">
      <c r="C210" s="243"/>
      <c r="D210" s="241"/>
      <c r="E210" s="241"/>
      <c r="F210" s="241"/>
      <c r="G210" s="241"/>
      <c r="H210" s="241"/>
      <c r="I210" s="241"/>
      <c r="J210" s="241"/>
      <c r="K210" s="241"/>
      <c r="L210" s="241"/>
      <c r="M210" s="323"/>
      <c r="N210" s="323"/>
      <c r="O210" s="323"/>
      <c r="P210" s="323"/>
      <c r="Q210" s="323"/>
      <c r="R210" s="323"/>
    </row>
    <row r="211" spans="3:18" x14ac:dyDescent="0.2">
      <c r="C211" s="243"/>
      <c r="D211" s="241"/>
      <c r="E211" s="241"/>
      <c r="F211" s="241"/>
      <c r="G211" s="241"/>
      <c r="H211" s="241"/>
      <c r="I211" s="241"/>
      <c r="J211" s="241"/>
      <c r="K211" s="241"/>
      <c r="L211" s="241"/>
      <c r="M211" s="323"/>
      <c r="N211" s="323"/>
      <c r="O211" s="323"/>
      <c r="P211" s="323"/>
      <c r="Q211" s="323"/>
      <c r="R211" s="323"/>
    </row>
    <row r="212" spans="3:18" x14ac:dyDescent="0.2">
      <c r="C212" s="243"/>
      <c r="D212" s="241"/>
      <c r="E212" s="241"/>
      <c r="F212" s="241"/>
      <c r="G212" s="241"/>
      <c r="H212" s="241"/>
      <c r="I212" s="241"/>
      <c r="J212" s="241"/>
      <c r="K212" s="241"/>
      <c r="L212" s="241"/>
      <c r="M212" s="323"/>
      <c r="N212" s="323"/>
      <c r="O212" s="323"/>
      <c r="P212" s="323"/>
      <c r="Q212" s="323"/>
      <c r="R212" s="323"/>
    </row>
    <row r="213" spans="3:18" x14ac:dyDescent="0.2">
      <c r="C213" s="243"/>
      <c r="D213" s="241"/>
      <c r="E213" s="241"/>
      <c r="F213" s="241"/>
      <c r="G213" s="241"/>
      <c r="H213" s="241"/>
      <c r="I213" s="241"/>
      <c r="J213" s="241"/>
      <c r="K213" s="241"/>
      <c r="L213" s="241"/>
      <c r="M213" s="323"/>
      <c r="N213" s="323"/>
      <c r="O213" s="323"/>
      <c r="P213" s="323"/>
      <c r="Q213" s="323"/>
      <c r="R213" s="323"/>
    </row>
    <row r="214" spans="3:18" x14ac:dyDescent="0.2">
      <c r="C214" s="243"/>
      <c r="D214" s="241"/>
      <c r="E214" s="241"/>
      <c r="F214" s="241"/>
      <c r="G214" s="241"/>
      <c r="H214" s="241"/>
      <c r="I214" s="241"/>
      <c r="J214" s="241"/>
      <c r="K214" s="241"/>
      <c r="L214" s="241"/>
      <c r="M214" s="323"/>
      <c r="N214" s="323"/>
      <c r="O214" s="323"/>
      <c r="P214" s="323"/>
      <c r="Q214" s="323"/>
      <c r="R214" s="323"/>
    </row>
    <row r="215" spans="3:18" x14ac:dyDescent="0.2">
      <c r="C215" s="243"/>
      <c r="D215" s="241"/>
      <c r="E215" s="241"/>
      <c r="F215" s="241"/>
      <c r="G215" s="241"/>
      <c r="H215" s="241"/>
      <c r="I215" s="241"/>
      <c r="J215" s="241"/>
      <c r="K215" s="241"/>
      <c r="L215" s="241"/>
      <c r="M215" s="323"/>
      <c r="N215" s="323"/>
      <c r="O215" s="323"/>
      <c r="P215" s="323"/>
      <c r="Q215" s="323"/>
      <c r="R215" s="323"/>
    </row>
    <row r="216" spans="3:18" x14ac:dyDescent="0.2">
      <c r="C216" s="243"/>
      <c r="D216" s="241"/>
      <c r="E216" s="241"/>
      <c r="F216" s="241"/>
      <c r="G216" s="241"/>
      <c r="H216" s="241"/>
      <c r="I216" s="241"/>
      <c r="J216" s="241"/>
      <c r="K216" s="241"/>
      <c r="L216" s="241"/>
      <c r="M216" s="323"/>
      <c r="N216" s="323"/>
      <c r="O216" s="323"/>
      <c r="P216" s="323"/>
      <c r="Q216" s="323"/>
      <c r="R216" s="323"/>
    </row>
    <row r="217" spans="3:18" x14ac:dyDescent="0.2">
      <c r="C217" s="243"/>
      <c r="D217" s="241"/>
      <c r="E217" s="241"/>
      <c r="F217" s="241"/>
      <c r="G217" s="241"/>
      <c r="H217" s="241"/>
      <c r="I217" s="241"/>
      <c r="J217" s="241"/>
      <c r="K217" s="241"/>
      <c r="L217" s="241"/>
      <c r="M217" s="323"/>
      <c r="N217" s="323"/>
      <c r="O217" s="323"/>
      <c r="P217" s="323"/>
      <c r="Q217" s="323"/>
      <c r="R217" s="323"/>
    </row>
    <row r="218" spans="3:18" x14ac:dyDescent="0.2">
      <c r="C218" s="243"/>
      <c r="D218" s="241"/>
      <c r="E218" s="241"/>
      <c r="F218" s="241"/>
      <c r="G218" s="241"/>
      <c r="H218" s="241"/>
      <c r="I218" s="241"/>
      <c r="J218" s="241"/>
      <c r="K218" s="241"/>
      <c r="L218" s="241"/>
      <c r="M218" s="323"/>
      <c r="N218" s="323"/>
      <c r="O218" s="323"/>
      <c r="P218" s="323"/>
      <c r="Q218" s="323"/>
      <c r="R218" s="323"/>
    </row>
    <row r="219" spans="3:18" x14ac:dyDescent="0.2">
      <c r="C219" s="243"/>
      <c r="D219" s="241"/>
      <c r="E219" s="241"/>
      <c r="F219" s="241"/>
      <c r="G219" s="241"/>
      <c r="H219" s="241"/>
      <c r="I219" s="241"/>
      <c r="J219" s="241"/>
      <c r="K219" s="241"/>
      <c r="L219" s="241"/>
      <c r="M219" s="323"/>
      <c r="N219" s="323"/>
      <c r="O219" s="323"/>
      <c r="P219" s="323"/>
      <c r="Q219" s="323"/>
      <c r="R219" s="323"/>
    </row>
    <row r="220" spans="3:18" x14ac:dyDescent="0.2">
      <c r="C220" s="243"/>
      <c r="D220" s="241"/>
      <c r="E220" s="241"/>
      <c r="F220" s="241"/>
      <c r="G220" s="241"/>
      <c r="H220" s="241"/>
      <c r="I220" s="241"/>
      <c r="J220" s="241"/>
      <c r="K220" s="241"/>
      <c r="L220" s="241"/>
      <c r="M220" s="323"/>
      <c r="N220" s="323"/>
      <c r="O220" s="323"/>
      <c r="P220" s="323"/>
      <c r="Q220" s="323"/>
      <c r="R220" s="323"/>
    </row>
    <row r="221" spans="3:18" x14ac:dyDescent="0.2">
      <c r="C221" s="243"/>
      <c r="D221" s="241"/>
      <c r="E221" s="241"/>
      <c r="F221" s="241"/>
      <c r="G221" s="241"/>
      <c r="H221" s="241"/>
      <c r="I221" s="241"/>
      <c r="J221" s="241"/>
      <c r="K221" s="241"/>
      <c r="L221" s="241"/>
      <c r="M221" s="323"/>
      <c r="N221" s="323"/>
      <c r="O221" s="323"/>
      <c r="P221" s="323"/>
      <c r="Q221" s="323"/>
      <c r="R221" s="323"/>
    </row>
    <row r="222" spans="3:18" x14ac:dyDescent="0.2">
      <c r="C222" s="243"/>
      <c r="D222" s="241"/>
      <c r="E222" s="241"/>
      <c r="F222" s="241"/>
      <c r="G222" s="241"/>
      <c r="H222" s="241"/>
      <c r="I222" s="241"/>
      <c r="J222" s="241"/>
      <c r="K222" s="241"/>
      <c r="L222" s="241"/>
      <c r="M222" s="323"/>
      <c r="N222" s="323"/>
      <c r="O222" s="323"/>
      <c r="P222" s="323"/>
      <c r="Q222" s="323"/>
      <c r="R222" s="323"/>
    </row>
    <row r="223" spans="3:18" x14ac:dyDescent="0.2">
      <c r="C223" s="243"/>
      <c r="D223" s="241"/>
      <c r="E223" s="241"/>
      <c r="F223" s="241"/>
      <c r="G223" s="241"/>
      <c r="H223" s="241"/>
      <c r="I223" s="241"/>
      <c r="J223" s="241"/>
      <c r="K223" s="241"/>
      <c r="L223" s="241"/>
      <c r="M223" s="323"/>
      <c r="N223" s="323"/>
      <c r="O223" s="323"/>
      <c r="P223" s="323"/>
      <c r="Q223" s="323"/>
      <c r="R223" s="323"/>
    </row>
    <row r="224" spans="3:18" x14ac:dyDescent="0.2">
      <c r="C224" s="243"/>
      <c r="D224" s="241"/>
      <c r="E224" s="241"/>
      <c r="F224" s="241"/>
      <c r="G224" s="241"/>
      <c r="H224" s="241"/>
      <c r="I224" s="241"/>
      <c r="J224" s="241"/>
      <c r="K224" s="241"/>
      <c r="L224" s="241"/>
      <c r="M224" s="323"/>
      <c r="N224" s="323"/>
      <c r="O224" s="323"/>
      <c r="P224" s="323"/>
      <c r="Q224" s="323"/>
      <c r="R224" s="323"/>
    </row>
    <row r="225" spans="3:18" x14ac:dyDescent="0.2">
      <c r="C225" s="243"/>
      <c r="D225" s="241"/>
      <c r="E225" s="241"/>
      <c r="F225" s="241"/>
      <c r="G225" s="241"/>
      <c r="H225" s="241"/>
      <c r="I225" s="241"/>
      <c r="J225" s="241"/>
      <c r="K225" s="241"/>
      <c r="L225" s="241"/>
      <c r="M225" s="323"/>
      <c r="N225" s="323"/>
      <c r="O225" s="323"/>
      <c r="P225" s="323"/>
      <c r="Q225" s="323"/>
      <c r="R225" s="323"/>
    </row>
    <row r="226" spans="3:18" x14ac:dyDescent="0.2">
      <c r="C226" s="243"/>
      <c r="D226" s="241"/>
      <c r="E226" s="241"/>
      <c r="F226" s="241"/>
      <c r="G226" s="241"/>
      <c r="H226" s="241"/>
      <c r="I226" s="241"/>
      <c r="J226" s="241"/>
      <c r="K226" s="241"/>
      <c r="L226" s="241"/>
      <c r="M226" s="323"/>
      <c r="N226" s="323"/>
      <c r="O226" s="323"/>
      <c r="P226" s="323"/>
      <c r="Q226" s="323"/>
      <c r="R226" s="323"/>
    </row>
    <row r="227" spans="3:18" x14ac:dyDescent="0.2">
      <c r="C227" s="243"/>
      <c r="D227" s="241"/>
      <c r="E227" s="241"/>
      <c r="F227" s="241"/>
      <c r="G227" s="241"/>
      <c r="H227" s="241"/>
      <c r="I227" s="241"/>
      <c r="J227" s="241"/>
      <c r="K227" s="241"/>
      <c r="L227" s="241"/>
      <c r="M227" s="323"/>
      <c r="N227" s="323"/>
      <c r="O227" s="323"/>
      <c r="P227" s="323"/>
      <c r="Q227" s="323"/>
      <c r="R227" s="323"/>
    </row>
    <row r="228" spans="3:18" x14ac:dyDescent="0.2">
      <c r="C228" s="243"/>
      <c r="D228" s="241"/>
      <c r="E228" s="241"/>
      <c r="F228" s="241"/>
      <c r="G228" s="241"/>
      <c r="H228" s="241"/>
      <c r="I228" s="241"/>
      <c r="J228" s="241"/>
      <c r="K228" s="241"/>
      <c r="L228" s="241"/>
      <c r="M228" s="323"/>
      <c r="N228" s="323"/>
      <c r="O228" s="323"/>
      <c r="P228" s="323"/>
      <c r="Q228" s="323"/>
      <c r="R228" s="323"/>
    </row>
    <row r="229" spans="3:18" x14ac:dyDescent="0.2">
      <c r="C229" s="243"/>
      <c r="D229" s="241"/>
      <c r="E229" s="241"/>
      <c r="F229" s="241"/>
      <c r="G229" s="241"/>
      <c r="H229" s="241"/>
      <c r="I229" s="241"/>
      <c r="J229" s="241"/>
      <c r="K229" s="241"/>
      <c r="L229" s="241"/>
      <c r="M229" s="323"/>
      <c r="N229" s="323"/>
      <c r="O229" s="323"/>
      <c r="P229" s="323"/>
      <c r="Q229" s="323"/>
      <c r="R229" s="323"/>
    </row>
    <row r="230" spans="3:18" x14ac:dyDescent="0.2">
      <c r="C230" s="243"/>
      <c r="D230" s="241"/>
      <c r="E230" s="241"/>
      <c r="F230" s="241"/>
      <c r="G230" s="241"/>
      <c r="H230" s="241"/>
      <c r="I230" s="241"/>
      <c r="J230" s="241"/>
      <c r="K230" s="241"/>
      <c r="L230" s="241"/>
      <c r="M230" s="323"/>
      <c r="N230" s="323"/>
      <c r="O230" s="323"/>
      <c r="P230" s="323"/>
      <c r="Q230" s="323"/>
      <c r="R230" s="323"/>
    </row>
    <row r="231" spans="3:18" x14ac:dyDescent="0.2">
      <c r="C231" s="243"/>
      <c r="D231" s="241"/>
      <c r="E231" s="241"/>
      <c r="F231" s="241"/>
      <c r="G231" s="241"/>
      <c r="H231" s="241"/>
      <c r="I231" s="241"/>
      <c r="J231" s="241"/>
      <c r="K231" s="241"/>
      <c r="L231" s="241"/>
      <c r="M231" s="323"/>
      <c r="N231" s="323"/>
      <c r="O231" s="323"/>
      <c r="P231" s="323"/>
      <c r="Q231" s="323"/>
      <c r="R231" s="323"/>
    </row>
    <row r="232" spans="3:18" x14ac:dyDescent="0.2">
      <c r="C232" s="243"/>
      <c r="D232" s="241"/>
      <c r="E232" s="241"/>
      <c r="F232" s="241"/>
      <c r="G232" s="241"/>
      <c r="H232" s="241"/>
      <c r="I232" s="241"/>
      <c r="J232" s="241"/>
      <c r="K232" s="241"/>
      <c r="L232" s="241"/>
      <c r="M232" s="323"/>
      <c r="N232" s="323"/>
      <c r="O232" s="323"/>
      <c r="P232" s="323"/>
      <c r="Q232" s="323"/>
      <c r="R232" s="323"/>
    </row>
    <row r="233" spans="3:18" x14ac:dyDescent="0.2">
      <c r="C233" s="243"/>
      <c r="D233" s="241"/>
      <c r="E233" s="241"/>
      <c r="F233" s="241"/>
      <c r="G233" s="241"/>
      <c r="H233" s="241"/>
      <c r="I233" s="241"/>
      <c r="J233" s="241"/>
      <c r="K233" s="241"/>
      <c r="L233" s="241"/>
      <c r="M233" s="323"/>
      <c r="N233" s="323"/>
      <c r="O233" s="323"/>
      <c r="P233" s="323"/>
      <c r="Q233" s="323"/>
      <c r="R233" s="323"/>
    </row>
    <row r="234" spans="3:18" x14ac:dyDescent="0.2">
      <c r="C234" s="243"/>
      <c r="D234" s="241"/>
      <c r="E234" s="241"/>
      <c r="F234" s="241"/>
      <c r="G234" s="241"/>
      <c r="H234" s="241"/>
      <c r="I234" s="241"/>
      <c r="J234" s="241"/>
      <c r="K234" s="241"/>
      <c r="L234" s="241"/>
      <c r="M234" s="323"/>
      <c r="N234" s="323"/>
      <c r="O234" s="323"/>
      <c r="P234" s="323"/>
      <c r="Q234" s="323"/>
      <c r="R234" s="323"/>
    </row>
    <row r="235" spans="3:18" x14ac:dyDescent="0.2">
      <c r="C235" s="243"/>
      <c r="D235" s="241"/>
      <c r="E235" s="241"/>
      <c r="F235" s="241"/>
      <c r="G235" s="241"/>
      <c r="H235" s="241"/>
      <c r="I235" s="241"/>
      <c r="J235" s="241"/>
      <c r="K235" s="241"/>
      <c r="L235" s="241"/>
      <c r="M235" s="323"/>
      <c r="N235" s="323"/>
      <c r="O235" s="323"/>
      <c r="P235" s="323"/>
      <c r="Q235" s="323"/>
      <c r="R235" s="323"/>
    </row>
    <row r="236" spans="3:18" x14ac:dyDescent="0.2">
      <c r="C236" s="243"/>
      <c r="D236" s="241"/>
      <c r="E236" s="241"/>
      <c r="F236" s="241"/>
      <c r="G236" s="241"/>
      <c r="H236" s="241"/>
      <c r="I236" s="241"/>
      <c r="J236" s="241"/>
      <c r="K236" s="241"/>
      <c r="L236" s="241"/>
      <c r="M236" s="323"/>
      <c r="N236" s="323"/>
      <c r="O236" s="323"/>
      <c r="P236" s="323"/>
      <c r="Q236" s="323"/>
      <c r="R236" s="323"/>
    </row>
    <row r="237" spans="3:18" x14ac:dyDescent="0.2">
      <c r="C237" s="243"/>
      <c r="D237" s="241"/>
      <c r="E237" s="241"/>
      <c r="F237" s="241"/>
      <c r="G237" s="241"/>
      <c r="H237" s="241"/>
      <c r="I237" s="241"/>
      <c r="J237" s="241"/>
      <c r="K237" s="241"/>
      <c r="L237" s="241"/>
      <c r="M237" s="323"/>
      <c r="N237" s="323"/>
      <c r="O237" s="323"/>
      <c r="P237" s="323"/>
      <c r="Q237" s="323"/>
      <c r="R237" s="323"/>
    </row>
    <row r="238" spans="3:18" x14ac:dyDescent="0.2">
      <c r="C238" s="243"/>
      <c r="D238" s="241"/>
      <c r="E238" s="241"/>
      <c r="F238" s="241"/>
      <c r="G238" s="241"/>
      <c r="H238" s="241"/>
      <c r="I238" s="241"/>
      <c r="J238" s="241"/>
      <c r="K238" s="241"/>
      <c r="L238" s="241"/>
      <c r="M238" s="323"/>
      <c r="N238" s="323"/>
      <c r="O238" s="323"/>
      <c r="P238" s="323"/>
      <c r="Q238" s="323"/>
      <c r="R238" s="323"/>
    </row>
    <row r="239" spans="3:18" x14ac:dyDescent="0.2">
      <c r="C239" s="243"/>
      <c r="D239" s="241"/>
      <c r="E239" s="241"/>
      <c r="F239" s="241"/>
      <c r="G239" s="241"/>
      <c r="H239" s="241"/>
      <c r="I239" s="241"/>
      <c r="J239" s="241"/>
      <c r="K239" s="241"/>
      <c r="L239" s="241"/>
      <c r="M239" s="323"/>
      <c r="N239" s="323"/>
      <c r="O239" s="323"/>
      <c r="P239" s="323"/>
      <c r="Q239" s="323"/>
      <c r="R239" s="323"/>
    </row>
    <row r="240" spans="3:18" x14ac:dyDescent="0.2">
      <c r="C240" s="243"/>
      <c r="D240" s="241"/>
      <c r="E240" s="241"/>
      <c r="F240" s="241"/>
      <c r="G240" s="241"/>
      <c r="H240" s="241"/>
      <c r="I240" s="241"/>
      <c r="J240" s="241"/>
      <c r="K240" s="241"/>
      <c r="L240" s="241"/>
      <c r="M240" s="323"/>
      <c r="N240" s="323"/>
      <c r="O240" s="323"/>
      <c r="P240" s="323"/>
      <c r="Q240" s="323"/>
      <c r="R240" s="323"/>
    </row>
    <row r="241" spans="3:18" x14ac:dyDescent="0.2">
      <c r="C241" s="243"/>
      <c r="D241" s="241"/>
      <c r="E241" s="241"/>
      <c r="F241" s="241"/>
      <c r="G241" s="241"/>
      <c r="H241" s="241"/>
      <c r="I241" s="241"/>
      <c r="J241" s="241"/>
      <c r="K241" s="241"/>
      <c r="L241" s="241"/>
      <c r="M241" s="323"/>
      <c r="N241" s="323"/>
      <c r="O241" s="323"/>
      <c r="P241" s="323"/>
      <c r="Q241" s="323"/>
      <c r="R241" s="323"/>
    </row>
    <row r="242" spans="3:18" x14ac:dyDescent="0.2">
      <c r="C242" s="243"/>
      <c r="D242" s="241"/>
      <c r="E242" s="241"/>
      <c r="F242" s="241"/>
      <c r="G242" s="241"/>
      <c r="H242" s="241"/>
      <c r="I242" s="241"/>
      <c r="J242" s="241"/>
      <c r="K242" s="241"/>
      <c r="L242" s="241"/>
      <c r="M242" s="323"/>
      <c r="N242" s="323"/>
      <c r="O242" s="323"/>
      <c r="P242" s="323"/>
      <c r="Q242" s="323"/>
      <c r="R242" s="323"/>
    </row>
    <row r="243" spans="3:18" x14ac:dyDescent="0.2">
      <c r="C243" s="243"/>
      <c r="D243" s="241"/>
      <c r="E243" s="241"/>
      <c r="F243" s="241"/>
      <c r="G243" s="241"/>
      <c r="H243" s="241"/>
      <c r="I243" s="241"/>
      <c r="J243" s="241"/>
      <c r="K243" s="241"/>
      <c r="L243" s="241"/>
      <c r="M243" s="323"/>
      <c r="N243" s="323"/>
      <c r="O243" s="323"/>
      <c r="P243" s="323"/>
      <c r="Q243" s="323"/>
      <c r="R243" s="323"/>
    </row>
    <row r="244" spans="3:18" x14ac:dyDescent="0.2">
      <c r="C244" s="243"/>
      <c r="D244" s="241"/>
      <c r="E244" s="241"/>
      <c r="F244" s="241"/>
      <c r="G244" s="241"/>
      <c r="H244" s="241"/>
      <c r="I244" s="241"/>
      <c r="J244" s="241"/>
      <c r="K244" s="241"/>
      <c r="L244" s="241"/>
      <c r="M244" s="323"/>
      <c r="N244" s="323"/>
      <c r="O244" s="323"/>
      <c r="P244" s="323"/>
      <c r="Q244" s="323"/>
      <c r="R244" s="323"/>
    </row>
    <row r="245" spans="3:18" x14ac:dyDescent="0.2">
      <c r="D245" s="239"/>
      <c r="E245" s="239"/>
      <c r="F245" s="239"/>
      <c r="G245" s="239"/>
      <c r="H245" s="239"/>
      <c r="I245" s="239"/>
      <c r="J245" s="239"/>
      <c r="K245" s="239"/>
      <c r="L245" s="239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 enableFormatConditionsCalculation="0"/>
  <dimension ref="B2:U1536"/>
  <sheetViews>
    <sheetView showRuler="0" zoomScale="80" zoomScaleNormal="80" workbookViewId="0">
      <selection activeCell="B4" sqref="B4"/>
    </sheetView>
  </sheetViews>
  <sheetFormatPr baseColWidth="10" defaultColWidth="8.83203125" defaultRowHeight="15" x14ac:dyDescent="0.2"/>
  <cols>
    <col min="3" max="3" width="22.1640625" bestFit="1" customWidth="1"/>
    <col min="4" max="4" width="9.5" style="249" bestFit="1" customWidth="1"/>
    <col min="5" max="5" width="21.1640625" style="267" bestFit="1" customWidth="1"/>
    <col min="6" max="6" width="5.5" style="249" bestFit="1" customWidth="1"/>
    <col min="7" max="7" width="7.5" style="249" bestFit="1" customWidth="1"/>
    <col min="8" max="8" width="9.1640625" style="249" customWidth="1"/>
    <col min="9" max="13" width="7.5" style="249" bestFit="1" customWidth="1"/>
    <col min="14" max="14" width="9.1640625" style="249" customWidth="1"/>
    <col min="15" max="18" width="9.1640625" style="252" customWidth="1"/>
    <col min="19" max="21" width="9.1640625" style="13" customWidth="1"/>
  </cols>
  <sheetData>
    <row r="2" spans="2:21" x14ac:dyDescent="0.2">
      <c r="B2" s="2" t="s">
        <v>507</v>
      </c>
    </row>
    <row r="3" spans="2:21" x14ac:dyDescent="0.2">
      <c r="B3" t="s">
        <v>0</v>
      </c>
    </row>
    <row r="4" spans="2:21" x14ac:dyDescent="0.2">
      <c r="B4" t="s">
        <v>134</v>
      </c>
      <c r="C4" t="s">
        <v>158</v>
      </c>
      <c r="D4" s="266" t="s">
        <v>239</v>
      </c>
      <c r="E4" s="268" t="s">
        <v>403</v>
      </c>
      <c r="F4" s="263">
        <v>2010</v>
      </c>
      <c r="G4" s="263">
        <v>2015</v>
      </c>
      <c r="H4" s="263">
        <v>2020</v>
      </c>
      <c r="I4" s="263">
        <v>2025</v>
      </c>
      <c r="J4" s="263">
        <v>2030</v>
      </c>
      <c r="K4" s="263">
        <v>2035</v>
      </c>
      <c r="L4" s="263">
        <v>2040</v>
      </c>
      <c r="M4" s="263">
        <v>2045</v>
      </c>
      <c r="N4" s="263">
        <v>2050</v>
      </c>
      <c r="O4" s="324"/>
      <c r="P4" s="324"/>
      <c r="Q4" s="324"/>
      <c r="R4" s="324"/>
      <c r="S4" s="254"/>
      <c r="T4" s="254"/>
      <c r="U4" s="252"/>
    </row>
    <row r="5" spans="2:21" x14ac:dyDescent="0.2">
      <c r="B5" t="s">
        <v>542</v>
      </c>
      <c r="C5" s="244" t="s">
        <v>32</v>
      </c>
      <c r="D5" s="261" t="s">
        <v>402</v>
      </c>
      <c r="E5" s="269" t="s">
        <v>404</v>
      </c>
      <c r="F5" s="342"/>
      <c r="G5" s="342"/>
      <c r="H5" s="342"/>
      <c r="I5" s="342"/>
      <c r="J5" s="342"/>
      <c r="K5" s="342"/>
      <c r="L5" s="342"/>
      <c r="M5" s="342"/>
      <c r="N5" s="342">
        <v>0.46387635444999997</v>
      </c>
      <c r="O5" s="256"/>
      <c r="P5" s="265"/>
      <c r="Q5" s="265"/>
      <c r="R5" s="265"/>
      <c r="S5" s="325"/>
      <c r="T5" s="322"/>
    </row>
    <row r="6" spans="2:21" x14ac:dyDescent="0.2">
      <c r="B6" t="s">
        <v>542</v>
      </c>
      <c r="C6" s="244" t="s">
        <v>32</v>
      </c>
      <c r="D6" s="261" t="s">
        <v>402</v>
      </c>
      <c r="E6" s="269" t="s">
        <v>405</v>
      </c>
      <c r="F6" s="342"/>
      <c r="G6" s="342"/>
      <c r="H6" s="342"/>
      <c r="I6" s="342"/>
      <c r="J6" s="342"/>
      <c r="K6" s="342"/>
      <c r="L6" s="342"/>
      <c r="M6" s="342"/>
      <c r="N6" s="342">
        <v>2882.54727890904</v>
      </c>
      <c r="O6" s="256"/>
      <c r="P6" s="265"/>
      <c r="Q6" s="265"/>
      <c r="R6" s="265"/>
      <c r="S6" s="322"/>
      <c r="T6" s="322"/>
    </row>
    <row r="7" spans="2:21" x14ac:dyDescent="0.2">
      <c r="B7" t="s">
        <v>542</v>
      </c>
      <c r="C7" s="244" t="s">
        <v>32</v>
      </c>
      <c r="D7" s="261" t="s">
        <v>157</v>
      </c>
      <c r="E7" s="269" t="s">
        <v>406</v>
      </c>
      <c r="F7" s="342"/>
      <c r="G7" s="342"/>
      <c r="H7" s="342"/>
      <c r="I7" s="342"/>
      <c r="J7" s="342"/>
      <c r="K7" s="342"/>
      <c r="L7" s="342"/>
      <c r="M7" s="342"/>
      <c r="N7" s="342">
        <v>168.981425772498</v>
      </c>
      <c r="O7" s="256"/>
      <c r="P7" s="265"/>
      <c r="Q7" s="265"/>
      <c r="R7" s="265"/>
      <c r="S7" s="322"/>
      <c r="T7" s="322"/>
    </row>
    <row r="8" spans="2:21" x14ac:dyDescent="0.2">
      <c r="B8" t="s">
        <v>542</v>
      </c>
      <c r="C8" s="244" t="s">
        <v>2</v>
      </c>
      <c r="D8" s="261" t="s">
        <v>402</v>
      </c>
      <c r="E8" s="269" t="s">
        <v>404</v>
      </c>
      <c r="F8" s="246"/>
      <c r="G8" s="246"/>
      <c r="H8" s="246"/>
      <c r="I8" s="246"/>
      <c r="J8" s="246">
        <v>0.25585414673899998</v>
      </c>
      <c r="K8" s="342"/>
      <c r="L8" s="246"/>
      <c r="M8" s="342"/>
      <c r="N8" s="246">
        <v>0.65769133370900001</v>
      </c>
      <c r="O8" s="256"/>
      <c r="P8" s="265"/>
      <c r="Q8" s="265"/>
      <c r="R8" s="265"/>
      <c r="S8" s="322"/>
      <c r="T8" s="322"/>
    </row>
    <row r="9" spans="2:21" x14ac:dyDescent="0.2">
      <c r="B9" t="s">
        <v>542</v>
      </c>
      <c r="C9" s="244" t="s">
        <v>2</v>
      </c>
      <c r="D9" s="261" t="s">
        <v>402</v>
      </c>
      <c r="E9" s="269" t="s">
        <v>405</v>
      </c>
      <c r="F9" s="246"/>
      <c r="G9" s="246"/>
      <c r="H9" s="246"/>
      <c r="I9" s="246"/>
      <c r="J9" s="246">
        <v>480.82349301801599</v>
      </c>
      <c r="K9" s="342"/>
      <c r="L9" s="246"/>
      <c r="M9" s="342"/>
      <c r="N9" s="246">
        <v>3140.6533467069899</v>
      </c>
      <c r="O9" s="256"/>
      <c r="P9" s="265"/>
      <c r="Q9" s="265"/>
      <c r="R9" s="265"/>
      <c r="S9" s="322"/>
      <c r="T9" s="322"/>
    </row>
    <row r="10" spans="2:21" x14ac:dyDescent="0.2">
      <c r="B10" t="s">
        <v>542</v>
      </c>
      <c r="C10" s="244" t="s">
        <v>2</v>
      </c>
      <c r="D10" s="261" t="s">
        <v>157</v>
      </c>
      <c r="E10" s="269" t="s">
        <v>406</v>
      </c>
      <c r="F10" s="246"/>
      <c r="G10" s="246"/>
      <c r="H10" s="246"/>
      <c r="I10" s="246"/>
      <c r="J10" s="246">
        <v>28.186958108054998</v>
      </c>
      <c r="K10" s="342">
        <v>28.186958108054998</v>
      </c>
      <c r="L10" s="246">
        <v>28.186958108054998</v>
      </c>
      <c r="M10" s="342">
        <v>28.186958108054998</v>
      </c>
      <c r="N10" s="246">
        <v>212.29914397463801</v>
      </c>
      <c r="O10" s="256"/>
      <c r="P10" s="265"/>
      <c r="Q10" s="265"/>
      <c r="R10" s="265"/>
      <c r="S10" s="322"/>
      <c r="T10" s="322"/>
    </row>
    <row r="11" spans="2:21" x14ac:dyDescent="0.2">
      <c r="B11" t="s">
        <v>542</v>
      </c>
      <c r="C11" s="244" t="s">
        <v>33</v>
      </c>
      <c r="D11" s="261" t="s">
        <v>402</v>
      </c>
      <c r="E11" s="269" t="s">
        <v>404</v>
      </c>
      <c r="F11" s="342"/>
      <c r="G11" s="342"/>
      <c r="H11" s="342"/>
      <c r="I11" s="342">
        <v>0.379634034116</v>
      </c>
      <c r="J11" s="342">
        <v>0.39452564010899999</v>
      </c>
      <c r="K11" s="342">
        <v>0.344188135881</v>
      </c>
      <c r="L11" s="342">
        <v>0.79669441740199998</v>
      </c>
      <c r="M11" s="342">
        <v>0.30586963140399998</v>
      </c>
      <c r="N11" s="342">
        <v>0.45792288893400002</v>
      </c>
      <c r="O11" s="256"/>
      <c r="P11" s="265"/>
      <c r="Q11" s="265"/>
      <c r="R11" s="265"/>
      <c r="S11" s="325"/>
      <c r="T11" s="322"/>
    </row>
    <row r="12" spans="2:21" x14ac:dyDescent="0.2">
      <c r="B12" t="s">
        <v>542</v>
      </c>
      <c r="C12" s="244" t="s">
        <v>33</v>
      </c>
      <c r="D12" s="261" t="s">
        <v>402</v>
      </c>
      <c r="E12" s="269" t="s">
        <v>405</v>
      </c>
      <c r="F12" s="342"/>
      <c r="G12" s="342"/>
      <c r="H12" s="342"/>
      <c r="I12" s="342">
        <v>2939.63396859675</v>
      </c>
      <c r="J12" s="342">
        <v>2921.2908509489198</v>
      </c>
      <c r="K12" s="342">
        <v>2477.7700846256698</v>
      </c>
      <c r="L12" s="342">
        <v>5610.0005252089804</v>
      </c>
      <c r="M12" s="342">
        <v>2131.6062572728501</v>
      </c>
      <c r="N12" s="342">
        <v>3113.70031640355</v>
      </c>
      <c r="O12" s="256"/>
      <c r="P12" s="265"/>
      <c r="Q12" s="265"/>
      <c r="R12" s="265"/>
      <c r="S12" s="322"/>
      <c r="T12" s="322"/>
    </row>
    <row r="13" spans="2:21" x14ac:dyDescent="0.2">
      <c r="B13" t="s">
        <v>542</v>
      </c>
      <c r="C13" s="244" t="s">
        <v>33</v>
      </c>
      <c r="D13" s="261" t="s">
        <v>157</v>
      </c>
      <c r="E13" s="269" t="s">
        <v>406</v>
      </c>
      <c r="F13" s="342"/>
      <c r="G13" s="342"/>
      <c r="H13" s="342"/>
      <c r="I13" s="342">
        <v>142.00660883438701</v>
      </c>
      <c r="J13" s="342">
        <v>283.12710600982399</v>
      </c>
      <c r="K13" s="342">
        <v>402.82218742057103</v>
      </c>
      <c r="L13" s="342">
        <v>673.82774751904401</v>
      </c>
      <c r="M13" s="342">
        <v>776.80049147259695</v>
      </c>
      <c r="N13" s="342">
        <v>927.21582466800703</v>
      </c>
      <c r="O13" s="256"/>
      <c r="P13" s="265"/>
      <c r="Q13" s="265"/>
      <c r="R13" s="265"/>
      <c r="S13" s="325"/>
      <c r="T13" s="322"/>
    </row>
    <row r="14" spans="2:21" x14ac:dyDescent="0.2">
      <c r="B14" t="s">
        <v>542</v>
      </c>
      <c r="C14" s="244" t="s">
        <v>3</v>
      </c>
      <c r="D14" s="261" t="s">
        <v>402</v>
      </c>
      <c r="E14" s="269" t="s">
        <v>404</v>
      </c>
      <c r="F14" s="246"/>
      <c r="G14" s="246"/>
      <c r="H14" s="246">
        <v>0.22087575888300001</v>
      </c>
      <c r="I14" s="246">
        <v>0.30063286717799997</v>
      </c>
      <c r="J14" s="246"/>
      <c r="K14" s="342"/>
      <c r="L14" s="246"/>
      <c r="M14" s="342"/>
      <c r="N14" s="246"/>
      <c r="O14" s="256"/>
      <c r="P14" s="265"/>
      <c r="Q14" s="265"/>
      <c r="R14" s="265"/>
      <c r="S14" s="322"/>
      <c r="T14" s="322"/>
    </row>
    <row r="15" spans="2:21" x14ac:dyDescent="0.2">
      <c r="B15" t="s">
        <v>542</v>
      </c>
      <c r="C15" s="244" t="s">
        <v>3</v>
      </c>
      <c r="D15" s="261" t="s">
        <v>402</v>
      </c>
      <c r="E15" s="269" t="s">
        <v>405</v>
      </c>
      <c r="F15" s="246"/>
      <c r="G15" s="246"/>
      <c r="H15" s="246">
        <v>415.08904687578399</v>
      </c>
      <c r="I15" s="246">
        <v>1191.0815207483799</v>
      </c>
      <c r="J15" s="246"/>
      <c r="K15" s="342"/>
      <c r="L15" s="246"/>
      <c r="M15" s="342"/>
      <c r="N15" s="246"/>
      <c r="O15" s="256"/>
      <c r="P15" s="265"/>
      <c r="Q15" s="265"/>
      <c r="R15" s="265"/>
      <c r="S15" s="325"/>
      <c r="T15" s="322"/>
    </row>
    <row r="16" spans="2:21" x14ac:dyDescent="0.2">
      <c r="B16" t="s">
        <v>542</v>
      </c>
      <c r="C16" s="244" t="s">
        <v>3</v>
      </c>
      <c r="D16" s="261" t="s">
        <v>157</v>
      </c>
      <c r="E16" s="269" t="s">
        <v>406</v>
      </c>
      <c r="F16" s="246">
        <v>3.8345429899E-2</v>
      </c>
      <c r="G16" s="246">
        <v>3.8345429899E-2</v>
      </c>
      <c r="H16" s="246">
        <v>24.371801979539001</v>
      </c>
      <c r="I16" s="246">
        <v>94.176515609833004</v>
      </c>
      <c r="J16" s="246">
        <v>94.157342894883996</v>
      </c>
      <c r="K16" s="342">
        <v>94.157342894883996</v>
      </c>
      <c r="L16" s="246">
        <v>94.157342894883996</v>
      </c>
      <c r="M16" s="342">
        <v>49.793769898312</v>
      </c>
      <c r="N16" s="246"/>
      <c r="O16" s="256"/>
      <c r="P16" s="265"/>
      <c r="Q16" s="265"/>
      <c r="R16" s="265"/>
      <c r="S16" s="322"/>
      <c r="T16" s="322"/>
    </row>
    <row r="17" spans="2:20" x14ac:dyDescent="0.2">
      <c r="B17" t="s">
        <v>542</v>
      </c>
      <c r="C17" s="244" t="s">
        <v>4</v>
      </c>
      <c r="D17" s="261" t="s">
        <v>402</v>
      </c>
      <c r="E17" s="269" t="s">
        <v>404</v>
      </c>
      <c r="F17" s="246">
        <v>0.28581208869699998</v>
      </c>
      <c r="G17" s="246">
        <v>8.9577099701199998</v>
      </c>
      <c r="H17" s="246">
        <v>2.8491200265600001</v>
      </c>
      <c r="I17" s="246">
        <v>2.1966426506540002</v>
      </c>
      <c r="J17" s="246"/>
      <c r="K17" s="342"/>
      <c r="L17" s="246">
        <v>0.30428552089100003</v>
      </c>
      <c r="M17" s="342">
        <v>7.2636280367710002</v>
      </c>
      <c r="N17" s="246"/>
      <c r="O17" s="256"/>
      <c r="P17" s="265"/>
      <c r="Q17" s="265"/>
      <c r="R17" s="265"/>
      <c r="S17" s="325"/>
    </row>
    <row r="18" spans="2:20" x14ac:dyDescent="0.2">
      <c r="B18" t="s">
        <v>542</v>
      </c>
      <c r="C18" s="244" t="s">
        <v>4</v>
      </c>
      <c r="D18" s="261" t="s">
        <v>402</v>
      </c>
      <c r="E18" s="269" t="s">
        <v>405</v>
      </c>
      <c r="F18" s="246">
        <v>185.777857652867</v>
      </c>
      <c r="G18" s="246">
        <v>15587.395534359022</v>
      </c>
      <c r="H18" s="246">
        <v>5177.9048866362</v>
      </c>
      <c r="I18" s="246">
        <v>3895.6437880243602</v>
      </c>
      <c r="J18" s="246"/>
      <c r="K18" s="342"/>
      <c r="L18" s="246">
        <v>449.96179930888098</v>
      </c>
      <c r="M18" s="342">
        <v>12724.690947555653</v>
      </c>
      <c r="N18" s="246"/>
      <c r="O18" s="256"/>
      <c r="P18" s="265"/>
      <c r="Q18" s="265"/>
      <c r="R18" s="265"/>
      <c r="S18" s="325"/>
      <c r="T18" s="325"/>
    </row>
    <row r="19" spans="2:20" x14ac:dyDescent="0.2">
      <c r="B19" t="s">
        <v>542</v>
      </c>
      <c r="C19" s="244" t="s">
        <v>4</v>
      </c>
      <c r="D19" s="261" t="s">
        <v>157</v>
      </c>
      <c r="E19" s="269" t="s">
        <v>406</v>
      </c>
      <c r="F19" s="246">
        <v>9.7594101485610008</v>
      </c>
      <c r="G19" s="246">
        <v>828.60718937049705</v>
      </c>
      <c r="H19" s="246">
        <v>1100.6164489096229</v>
      </c>
      <c r="I19" s="246">
        <v>1305.265086806312</v>
      </c>
      <c r="J19" s="246">
        <v>1305.265086806312</v>
      </c>
      <c r="K19" s="342">
        <v>1305.265086806312</v>
      </c>
      <c r="L19" s="246">
        <v>955.21103294645195</v>
      </c>
      <c r="M19" s="342">
        <v>1168.7578136797031</v>
      </c>
      <c r="N19" s="246">
        <v>838.27751474152296</v>
      </c>
      <c r="O19" s="256"/>
      <c r="P19" s="265"/>
      <c r="Q19" s="265"/>
      <c r="R19" s="265"/>
      <c r="S19" s="325"/>
      <c r="T19" s="325"/>
    </row>
    <row r="20" spans="2:20" x14ac:dyDescent="0.2">
      <c r="B20" t="s">
        <v>542</v>
      </c>
      <c r="C20" s="244" t="s">
        <v>34</v>
      </c>
      <c r="D20" s="261" t="s">
        <v>402</v>
      </c>
      <c r="E20" s="269" t="s">
        <v>404</v>
      </c>
      <c r="F20" s="332"/>
      <c r="G20" s="332"/>
      <c r="H20" s="332"/>
      <c r="I20" s="332"/>
      <c r="J20" s="332"/>
      <c r="K20" s="332"/>
      <c r="L20" s="332"/>
      <c r="M20" s="332"/>
      <c r="N20" s="332"/>
      <c r="O20" s="256"/>
      <c r="P20" s="265"/>
      <c r="Q20" s="265"/>
      <c r="R20" s="265"/>
      <c r="S20" s="322"/>
      <c r="T20" s="322"/>
    </row>
    <row r="21" spans="2:20" x14ac:dyDescent="0.2">
      <c r="B21" t="s">
        <v>542</v>
      </c>
      <c r="C21" t="s">
        <v>34</v>
      </c>
      <c r="D21" s="261" t="s">
        <v>402</v>
      </c>
      <c r="E21" s="269" t="s">
        <v>405</v>
      </c>
      <c r="F21" s="332"/>
      <c r="G21" s="332"/>
      <c r="H21" s="332"/>
      <c r="I21" s="332"/>
      <c r="J21" s="332"/>
      <c r="K21" s="332"/>
      <c r="L21" s="332"/>
      <c r="M21" s="332"/>
      <c r="N21" s="332"/>
      <c r="O21" s="256"/>
      <c r="P21" s="265"/>
      <c r="Q21" s="265"/>
      <c r="R21" s="265"/>
      <c r="S21" s="325"/>
      <c r="T21" s="325"/>
    </row>
    <row r="22" spans="2:20" x14ac:dyDescent="0.2">
      <c r="B22" t="s">
        <v>542</v>
      </c>
      <c r="C22" t="s">
        <v>34</v>
      </c>
      <c r="D22" s="261" t="s">
        <v>157</v>
      </c>
      <c r="E22" s="269" t="s">
        <v>406</v>
      </c>
      <c r="F22" s="332"/>
      <c r="G22" s="332"/>
      <c r="H22" s="332"/>
      <c r="I22" s="332"/>
      <c r="J22" s="332"/>
      <c r="K22" s="332"/>
      <c r="L22" s="332"/>
      <c r="M22" s="332"/>
      <c r="N22" s="332"/>
      <c r="O22" s="256"/>
      <c r="P22" s="265"/>
      <c r="Q22" s="265"/>
      <c r="R22" s="265"/>
      <c r="S22" s="325"/>
      <c r="T22" s="325"/>
    </row>
    <row r="23" spans="2:20" x14ac:dyDescent="0.2">
      <c r="B23" t="s">
        <v>542</v>
      </c>
      <c r="C23" t="s">
        <v>5</v>
      </c>
      <c r="D23" s="261" t="s">
        <v>402</v>
      </c>
      <c r="E23" s="269" t="s">
        <v>404</v>
      </c>
      <c r="F23" s="246"/>
      <c r="G23" s="246">
        <v>3.795401402E-3</v>
      </c>
      <c r="H23" s="246"/>
      <c r="I23" s="246"/>
      <c r="J23" s="246"/>
      <c r="K23" s="342"/>
      <c r="L23" s="246"/>
      <c r="M23" s="342"/>
      <c r="N23" s="246"/>
      <c r="O23" s="256"/>
      <c r="P23" s="265"/>
      <c r="Q23" s="265"/>
      <c r="R23" s="265"/>
      <c r="S23" s="322"/>
    </row>
    <row r="24" spans="2:20" x14ac:dyDescent="0.2">
      <c r="B24" t="s">
        <v>542</v>
      </c>
      <c r="C24" t="s">
        <v>5</v>
      </c>
      <c r="D24" s="261" t="s">
        <v>402</v>
      </c>
      <c r="E24" s="269" t="s">
        <v>405</v>
      </c>
      <c r="F24" s="246"/>
      <c r="G24" s="246">
        <v>18.776996635189999</v>
      </c>
      <c r="H24" s="246"/>
      <c r="I24" s="246"/>
      <c r="J24" s="246"/>
      <c r="K24" s="342"/>
      <c r="L24" s="246"/>
      <c r="M24" s="342"/>
      <c r="N24" s="246"/>
      <c r="O24" s="256"/>
      <c r="P24" s="265"/>
      <c r="Q24" s="265"/>
      <c r="R24" s="265"/>
      <c r="S24" s="322"/>
      <c r="T24" s="325"/>
    </row>
    <row r="25" spans="2:20" x14ac:dyDescent="0.2">
      <c r="B25" t="s">
        <v>542</v>
      </c>
      <c r="C25" t="s">
        <v>5</v>
      </c>
      <c r="D25" s="261" t="s">
        <v>157</v>
      </c>
      <c r="E25" s="269" t="s">
        <v>406</v>
      </c>
      <c r="F25" s="246"/>
      <c r="G25" s="246">
        <v>0.84954175981900004</v>
      </c>
      <c r="H25" s="246">
        <v>0.84954175981900004</v>
      </c>
      <c r="I25" s="246">
        <v>0.84954175981900004</v>
      </c>
      <c r="J25" s="246">
        <v>0.84954175981900004</v>
      </c>
      <c r="K25" s="342">
        <v>0.84954175981900004</v>
      </c>
      <c r="L25" s="246">
        <v>0.84954175981900004</v>
      </c>
      <c r="M25" s="342">
        <v>0.84954175981900004</v>
      </c>
      <c r="N25" s="246">
        <v>0.47005102446800001</v>
      </c>
      <c r="O25" s="256"/>
      <c r="P25" s="265"/>
      <c r="Q25" s="265"/>
      <c r="R25" s="265"/>
      <c r="S25" s="325"/>
      <c r="T25" s="325"/>
    </row>
    <row r="26" spans="2:20" x14ac:dyDescent="0.2">
      <c r="B26" t="s">
        <v>542</v>
      </c>
      <c r="C26" t="s">
        <v>6</v>
      </c>
      <c r="D26" s="261" t="s">
        <v>402</v>
      </c>
      <c r="E26" s="269" t="s">
        <v>404</v>
      </c>
      <c r="F26" s="246"/>
      <c r="G26" s="246">
        <v>3.0607499215E-2</v>
      </c>
      <c r="H26" s="246">
        <v>3.0199801900000002E-4</v>
      </c>
      <c r="I26" s="246">
        <v>0.236100054418</v>
      </c>
      <c r="J26" s="246">
        <v>0.23308007422900001</v>
      </c>
      <c r="K26" s="342">
        <v>0.21283787716700001</v>
      </c>
      <c r="L26" s="246">
        <v>0.21283787716700001</v>
      </c>
      <c r="M26" s="342">
        <v>0.21283787716700001</v>
      </c>
      <c r="N26" s="246">
        <v>0.21283787716700001</v>
      </c>
      <c r="O26" s="256"/>
      <c r="P26" s="265"/>
      <c r="Q26" s="265"/>
      <c r="R26" s="265"/>
    </row>
    <row r="27" spans="2:20" x14ac:dyDescent="0.2">
      <c r="B27" t="s">
        <v>542</v>
      </c>
      <c r="C27" t="s">
        <v>6</v>
      </c>
      <c r="D27" s="261" t="s">
        <v>402</v>
      </c>
      <c r="E27" s="269" t="s">
        <v>405</v>
      </c>
      <c r="F27" s="246"/>
      <c r="G27" s="246">
        <v>112.41434668967599</v>
      </c>
      <c r="H27" s="246">
        <v>1.100850903695</v>
      </c>
      <c r="I27" s="246">
        <v>857.02486823038896</v>
      </c>
      <c r="J27" s="246">
        <v>836.788701519249</v>
      </c>
      <c r="K27" s="342">
        <v>758.90513567265498</v>
      </c>
      <c r="L27" s="246">
        <v>750.436666347553</v>
      </c>
      <c r="M27" s="342">
        <v>746.52814204365905</v>
      </c>
      <c r="N27" s="246">
        <v>737.40825200124095</v>
      </c>
      <c r="O27" s="256"/>
      <c r="P27" s="265"/>
      <c r="Q27" s="265"/>
      <c r="R27" s="265"/>
      <c r="S27" s="325"/>
      <c r="T27" s="325"/>
    </row>
    <row r="28" spans="2:20" x14ac:dyDescent="0.2">
      <c r="B28" t="s">
        <v>542</v>
      </c>
      <c r="C28" t="s">
        <v>6</v>
      </c>
      <c r="D28" s="261" t="s">
        <v>157</v>
      </c>
      <c r="E28" s="269" t="s">
        <v>406</v>
      </c>
      <c r="F28" s="246"/>
      <c r="G28" s="246">
        <v>4.6305706356340002</v>
      </c>
      <c r="H28" s="246">
        <v>4.6759168749609996</v>
      </c>
      <c r="I28" s="246">
        <v>39.978476607757003</v>
      </c>
      <c r="J28" s="246">
        <v>74.447468365380999</v>
      </c>
      <c r="K28" s="342">
        <v>105.708281063767</v>
      </c>
      <c r="L28" s="246">
        <v>136.620260659081</v>
      </c>
      <c r="M28" s="342">
        <v>167.37124036066899</v>
      </c>
      <c r="N28" s="246">
        <v>197.74655364356499</v>
      </c>
      <c r="O28" s="256"/>
      <c r="P28" s="265"/>
      <c r="Q28" s="265"/>
      <c r="R28" s="265"/>
      <c r="S28" s="325"/>
      <c r="T28" s="325"/>
    </row>
    <row r="29" spans="2:20" x14ac:dyDescent="0.2">
      <c r="B29" t="s">
        <v>542</v>
      </c>
      <c r="C29" t="s">
        <v>7</v>
      </c>
      <c r="D29" s="261" t="s">
        <v>402</v>
      </c>
      <c r="E29" s="269" t="s">
        <v>404</v>
      </c>
      <c r="F29" s="246"/>
      <c r="G29" s="246"/>
      <c r="H29" s="246">
        <v>2.08638806568</v>
      </c>
      <c r="I29" s="246"/>
      <c r="J29" s="246">
        <v>5.6484258891300003</v>
      </c>
      <c r="K29" s="342"/>
      <c r="L29" s="246"/>
      <c r="M29" s="342"/>
      <c r="N29" s="246"/>
      <c r="O29" s="256"/>
      <c r="P29" s="265"/>
      <c r="Q29" s="265"/>
      <c r="R29" s="265"/>
      <c r="S29" s="325"/>
      <c r="T29" s="322"/>
    </row>
    <row r="30" spans="2:20" x14ac:dyDescent="0.2">
      <c r="B30" t="s">
        <v>542</v>
      </c>
      <c r="C30" t="s">
        <v>7</v>
      </c>
      <c r="D30" s="261" t="s">
        <v>402</v>
      </c>
      <c r="E30" s="269" t="s">
        <v>405</v>
      </c>
      <c r="F30" s="246"/>
      <c r="G30" s="246"/>
      <c r="H30" s="246">
        <v>22214.436254649001</v>
      </c>
      <c r="I30" s="246"/>
      <c r="J30" s="246">
        <v>58488.904048869503</v>
      </c>
      <c r="K30" s="342"/>
      <c r="L30" s="246"/>
      <c r="M30" s="342"/>
      <c r="N30" s="246"/>
      <c r="O30" s="256"/>
      <c r="P30" s="265"/>
      <c r="Q30" s="265"/>
      <c r="R30" s="265"/>
      <c r="T30" s="325"/>
    </row>
    <row r="31" spans="2:20" x14ac:dyDescent="0.2">
      <c r="B31" t="s">
        <v>542</v>
      </c>
      <c r="C31" t="s">
        <v>7</v>
      </c>
      <c r="D31" s="261" t="s">
        <v>157</v>
      </c>
      <c r="E31" s="269" t="s">
        <v>406</v>
      </c>
      <c r="F31" s="246"/>
      <c r="G31" s="246"/>
      <c r="H31" s="246"/>
      <c r="I31" s="246">
        <v>915.05683426598705</v>
      </c>
      <c r="J31" s="246">
        <v>3324.3311802420171</v>
      </c>
      <c r="K31" s="342">
        <v>3324.3311802420171</v>
      </c>
      <c r="L31" s="246">
        <v>3324.3311802420171</v>
      </c>
      <c r="M31" s="342">
        <v>3324.3311802420171</v>
      </c>
      <c r="N31" s="246">
        <v>3324.3311802420171</v>
      </c>
      <c r="O31" s="256"/>
      <c r="P31" s="265"/>
      <c r="Q31" s="265"/>
      <c r="R31" s="265"/>
      <c r="S31" s="325"/>
      <c r="T31" s="322"/>
    </row>
    <row r="32" spans="2:20" x14ac:dyDescent="0.2">
      <c r="B32" t="s">
        <v>542</v>
      </c>
      <c r="C32" t="s">
        <v>8</v>
      </c>
      <c r="D32" s="261" t="s">
        <v>402</v>
      </c>
      <c r="E32" s="269" t="s">
        <v>404</v>
      </c>
      <c r="F32" s="256"/>
      <c r="G32" s="256"/>
      <c r="H32" s="256"/>
      <c r="I32" s="256"/>
      <c r="J32" s="256"/>
      <c r="K32" s="332"/>
      <c r="L32" s="256"/>
      <c r="M32" s="332"/>
      <c r="N32" s="256"/>
      <c r="O32" s="256"/>
      <c r="P32" s="265"/>
      <c r="Q32" s="265"/>
      <c r="R32" s="265"/>
      <c r="S32" s="322"/>
      <c r="T32" s="322"/>
    </row>
    <row r="33" spans="2:20" x14ac:dyDescent="0.2">
      <c r="B33" t="s">
        <v>542</v>
      </c>
      <c r="C33" t="s">
        <v>8</v>
      </c>
      <c r="D33" s="261" t="s">
        <v>402</v>
      </c>
      <c r="E33" s="269" t="s">
        <v>405</v>
      </c>
      <c r="F33" s="256"/>
      <c r="G33" s="256"/>
      <c r="H33" s="256"/>
      <c r="I33" s="256"/>
      <c r="J33" s="256"/>
      <c r="K33" s="332"/>
      <c r="L33" s="256"/>
      <c r="M33" s="332"/>
      <c r="N33" s="256"/>
      <c r="O33" s="256"/>
      <c r="P33" s="265"/>
      <c r="Q33" s="265"/>
      <c r="R33" s="265"/>
      <c r="S33" s="322"/>
      <c r="T33" s="322"/>
    </row>
    <row r="34" spans="2:20" x14ac:dyDescent="0.2">
      <c r="B34" t="s">
        <v>542</v>
      </c>
      <c r="C34" t="s">
        <v>8</v>
      </c>
      <c r="D34" s="261" t="s">
        <v>157</v>
      </c>
      <c r="E34" s="269" t="s">
        <v>406</v>
      </c>
      <c r="F34" s="246">
        <v>0.40444888110600002</v>
      </c>
      <c r="G34" s="246">
        <v>0.40444888110600002</v>
      </c>
      <c r="H34" s="246">
        <v>0.40444888110600002</v>
      </c>
      <c r="I34" s="246">
        <v>0.20222444055300001</v>
      </c>
      <c r="J34" s="246"/>
      <c r="K34" s="342"/>
      <c r="L34" s="246"/>
      <c r="M34" s="342"/>
      <c r="N34" s="246"/>
      <c r="O34" s="256"/>
      <c r="P34" s="265"/>
      <c r="Q34" s="265"/>
      <c r="R34" s="265"/>
      <c r="S34" s="322"/>
      <c r="T34" s="322"/>
    </row>
    <row r="35" spans="2:20" x14ac:dyDescent="0.2">
      <c r="B35" t="s">
        <v>542</v>
      </c>
      <c r="C35" t="s">
        <v>119</v>
      </c>
      <c r="D35" s="261" t="s">
        <v>402</v>
      </c>
      <c r="E35" s="269" t="s">
        <v>404</v>
      </c>
      <c r="F35" s="246"/>
      <c r="G35" s="246"/>
      <c r="H35" s="246"/>
      <c r="I35" s="246"/>
      <c r="J35" s="246"/>
      <c r="K35" s="342"/>
      <c r="L35" s="246">
        <v>2.0901511437789999</v>
      </c>
      <c r="M35" s="342">
        <v>4.2040405260020002</v>
      </c>
      <c r="N35" s="246">
        <v>8.4558271285150006</v>
      </c>
      <c r="O35" s="256"/>
      <c r="P35" s="265"/>
      <c r="Q35" s="265"/>
      <c r="R35" s="265"/>
      <c r="S35" s="322"/>
    </row>
    <row r="36" spans="2:20" x14ac:dyDescent="0.2">
      <c r="B36" t="s">
        <v>542</v>
      </c>
      <c r="C36" t="s">
        <v>119</v>
      </c>
      <c r="D36" s="261" t="s">
        <v>402</v>
      </c>
      <c r="E36" s="269" t="s">
        <v>405</v>
      </c>
      <c r="F36" s="246"/>
      <c r="G36" s="246"/>
      <c r="H36" s="246"/>
      <c r="I36" s="246"/>
      <c r="J36" s="246"/>
      <c r="K36" s="342"/>
      <c r="L36" s="246">
        <v>4814.93610220146</v>
      </c>
      <c r="M36" s="342">
        <v>9268.5897097274392</v>
      </c>
      <c r="N36" s="246">
        <v>16690.243780028501</v>
      </c>
      <c r="O36" s="256"/>
      <c r="P36" s="265"/>
      <c r="Q36" s="265"/>
      <c r="R36" s="265"/>
      <c r="S36" s="322"/>
      <c r="T36" s="325"/>
    </row>
    <row r="37" spans="2:20" x14ac:dyDescent="0.2">
      <c r="B37" t="s">
        <v>542</v>
      </c>
      <c r="C37" t="s">
        <v>119</v>
      </c>
      <c r="D37" s="261" t="s">
        <v>157</v>
      </c>
      <c r="E37" s="269" t="s">
        <v>406</v>
      </c>
      <c r="F37" s="246"/>
      <c r="G37" s="246"/>
      <c r="H37" s="246"/>
      <c r="I37" s="246"/>
      <c r="J37" s="246"/>
      <c r="K37" s="342"/>
      <c r="L37" s="246">
        <v>282.26241890520203</v>
      </c>
      <c r="M37" s="342">
        <v>825.60806166697898</v>
      </c>
      <c r="N37" s="246">
        <v>1804.0278125156781</v>
      </c>
      <c r="O37" s="256"/>
      <c r="P37" s="265"/>
      <c r="Q37" s="265"/>
      <c r="R37" s="265"/>
      <c r="S37" s="322"/>
      <c r="T37" s="325"/>
    </row>
    <row r="38" spans="2:20" x14ac:dyDescent="0.2">
      <c r="B38" t="s">
        <v>542</v>
      </c>
      <c r="C38" t="s">
        <v>120</v>
      </c>
      <c r="D38" s="261" t="s">
        <v>402</v>
      </c>
      <c r="E38" s="269" t="s">
        <v>404</v>
      </c>
      <c r="F38" s="256"/>
      <c r="G38" s="256"/>
      <c r="H38" s="256"/>
      <c r="I38" s="256"/>
      <c r="J38" s="256"/>
      <c r="K38" s="332"/>
      <c r="L38" s="256"/>
      <c r="M38" s="332"/>
      <c r="N38" s="256"/>
      <c r="O38" s="256"/>
      <c r="P38" s="265"/>
      <c r="Q38" s="265"/>
      <c r="R38" s="265"/>
      <c r="S38" s="322"/>
      <c r="T38" s="322"/>
    </row>
    <row r="39" spans="2:20" x14ac:dyDescent="0.2">
      <c r="B39" t="s">
        <v>542</v>
      </c>
      <c r="C39" t="s">
        <v>120</v>
      </c>
      <c r="D39" s="261" t="s">
        <v>402</v>
      </c>
      <c r="E39" s="269" t="s">
        <v>405</v>
      </c>
      <c r="F39" s="256"/>
      <c r="G39" s="256"/>
      <c r="H39" s="256"/>
      <c r="I39" s="256"/>
      <c r="J39" s="256"/>
      <c r="K39" s="332"/>
      <c r="L39" s="256"/>
      <c r="M39" s="332"/>
      <c r="N39" s="256"/>
      <c r="O39" s="256"/>
      <c r="P39" s="265"/>
      <c r="Q39" s="265"/>
      <c r="R39" s="265"/>
      <c r="S39" s="325"/>
      <c r="T39" s="325"/>
    </row>
    <row r="40" spans="2:20" x14ac:dyDescent="0.2">
      <c r="B40" t="s">
        <v>542</v>
      </c>
      <c r="C40" t="s">
        <v>120</v>
      </c>
      <c r="D40" s="261" t="s">
        <v>157</v>
      </c>
      <c r="E40" s="269" t="s">
        <v>406</v>
      </c>
      <c r="F40" s="256"/>
      <c r="G40" s="256"/>
      <c r="H40" s="256"/>
      <c r="I40" s="256"/>
      <c r="J40" s="256"/>
      <c r="K40" s="332"/>
      <c r="L40" s="256"/>
      <c r="M40" s="332"/>
      <c r="N40" s="256"/>
      <c r="O40" s="256"/>
      <c r="P40" s="265"/>
      <c r="Q40" s="265"/>
      <c r="R40" s="265"/>
      <c r="S40" s="325"/>
      <c r="T40" s="325"/>
    </row>
    <row r="41" spans="2:20" x14ac:dyDescent="0.2">
      <c r="B41" t="s">
        <v>542</v>
      </c>
      <c r="C41" t="s">
        <v>16</v>
      </c>
      <c r="D41" s="261" t="s">
        <v>402</v>
      </c>
      <c r="E41" s="269" t="s">
        <v>404</v>
      </c>
      <c r="F41" s="332"/>
      <c r="G41" s="332"/>
      <c r="H41" s="332"/>
      <c r="I41" s="332"/>
      <c r="J41" s="332"/>
      <c r="K41" s="332"/>
      <c r="L41" s="332"/>
      <c r="M41" s="332"/>
      <c r="N41" s="332"/>
      <c r="O41" s="256"/>
      <c r="P41" s="265"/>
      <c r="Q41" s="265"/>
      <c r="R41" s="265"/>
      <c r="S41" s="322"/>
      <c r="T41" s="322"/>
    </row>
    <row r="42" spans="2:20" x14ac:dyDescent="0.2">
      <c r="B42" t="s">
        <v>542</v>
      </c>
      <c r="C42" t="s">
        <v>16</v>
      </c>
      <c r="D42" s="261" t="s">
        <v>402</v>
      </c>
      <c r="E42" s="269" t="s">
        <v>405</v>
      </c>
      <c r="F42" s="332"/>
      <c r="G42" s="332"/>
      <c r="H42" s="332"/>
      <c r="I42" s="332"/>
      <c r="J42" s="332"/>
      <c r="K42" s="332"/>
      <c r="L42" s="332"/>
      <c r="M42" s="332"/>
      <c r="N42" s="332"/>
      <c r="O42" s="256"/>
      <c r="P42" s="265"/>
      <c r="Q42" s="265"/>
      <c r="R42" s="265"/>
      <c r="S42" s="322"/>
      <c r="T42" s="325"/>
    </row>
    <row r="43" spans="2:20" x14ac:dyDescent="0.2">
      <c r="B43" t="s">
        <v>542</v>
      </c>
      <c r="C43" t="s">
        <v>16</v>
      </c>
      <c r="D43" s="261" t="s">
        <v>157</v>
      </c>
      <c r="E43" s="269" t="s">
        <v>406</v>
      </c>
      <c r="F43" s="332"/>
      <c r="G43" s="332"/>
      <c r="H43" s="332"/>
      <c r="I43" s="332"/>
      <c r="J43" s="332"/>
      <c r="K43" s="332"/>
      <c r="L43" s="332"/>
      <c r="M43" s="332"/>
      <c r="N43" s="332"/>
      <c r="O43" s="256"/>
      <c r="P43" s="265"/>
      <c r="Q43" s="265"/>
      <c r="R43" s="265"/>
      <c r="S43" s="322"/>
      <c r="T43" s="325"/>
    </row>
    <row r="44" spans="2:20" x14ac:dyDescent="0.2">
      <c r="B44" t="s">
        <v>542</v>
      </c>
      <c r="C44" t="s">
        <v>122</v>
      </c>
      <c r="D44" s="261" t="s">
        <v>402</v>
      </c>
      <c r="E44" s="269" t="s">
        <v>404</v>
      </c>
      <c r="F44" s="256"/>
      <c r="G44" s="256"/>
      <c r="H44" s="256"/>
      <c r="I44" s="256"/>
      <c r="J44" s="256"/>
      <c r="K44" s="332"/>
      <c r="L44" s="256"/>
      <c r="M44" s="332"/>
      <c r="N44" s="256"/>
      <c r="O44" s="256"/>
      <c r="P44" s="265"/>
      <c r="Q44" s="265"/>
      <c r="R44" s="265"/>
      <c r="S44" s="322"/>
    </row>
    <row r="45" spans="2:20" x14ac:dyDescent="0.2">
      <c r="B45" t="s">
        <v>542</v>
      </c>
      <c r="C45" t="s">
        <v>122</v>
      </c>
      <c r="D45" s="261" t="s">
        <v>402</v>
      </c>
      <c r="E45" s="269" t="s">
        <v>405</v>
      </c>
      <c r="F45" s="256"/>
      <c r="G45" s="256"/>
      <c r="H45" s="256"/>
      <c r="I45" s="256"/>
      <c r="J45" s="256"/>
      <c r="K45" s="332"/>
      <c r="L45" s="256"/>
      <c r="M45" s="332"/>
      <c r="N45" s="256"/>
      <c r="O45" s="256"/>
      <c r="P45" s="265"/>
      <c r="Q45" s="265"/>
      <c r="R45" s="265"/>
      <c r="S45" s="325"/>
      <c r="T45" s="325"/>
    </row>
    <row r="46" spans="2:20" x14ac:dyDescent="0.2">
      <c r="B46" t="s">
        <v>542</v>
      </c>
      <c r="C46" t="s">
        <v>122</v>
      </c>
      <c r="D46" s="261" t="s">
        <v>157</v>
      </c>
      <c r="E46" s="269" t="s">
        <v>406</v>
      </c>
      <c r="F46" s="256"/>
      <c r="G46" s="256"/>
      <c r="H46" s="256"/>
      <c r="I46" s="256"/>
      <c r="J46" s="256"/>
      <c r="K46" s="332"/>
      <c r="L46" s="256"/>
      <c r="M46" s="332"/>
      <c r="N46" s="256"/>
      <c r="O46" s="256"/>
      <c r="P46" s="265"/>
      <c r="Q46" s="265"/>
      <c r="R46" s="265"/>
      <c r="S46" s="325"/>
      <c r="T46" s="325"/>
    </row>
    <row r="47" spans="2:20" x14ac:dyDescent="0.2">
      <c r="B47" t="s">
        <v>542</v>
      </c>
      <c r="C47" t="s">
        <v>121</v>
      </c>
      <c r="D47" s="261" t="s">
        <v>402</v>
      </c>
      <c r="E47" s="269" t="s">
        <v>404</v>
      </c>
      <c r="F47" s="246"/>
      <c r="G47" s="246">
        <v>0.56290788192200003</v>
      </c>
      <c r="H47" s="246">
        <v>2.6594520760620002</v>
      </c>
      <c r="I47" s="246">
        <v>5.3491080479989996</v>
      </c>
      <c r="J47" s="246">
        <v>10.839382330759999</v>
      </c>
      <c r="K47" s="342">
        <v>2.0110303078179999</v>
      </c>
      <c r="L47" s="246">
        <v>1.528537837599</v>
      </c>
      <c r="M47" s="342">
        <v>5.2549729754049999</v>
      </c>
      <c r="N47" s="246"/>
      <c r="O47" s="256"/>
      <c r="P47" s="265"/>
      <c r="Q47" s="265"/>
      <c r="R47" s="265"/>
      <c r="S47" s="322"/>
      <c r="T47" s="322"/>
    </row>
    <row r="48" spans="2:20" x14ac:dyDescent="0.2">
      <c r="B48" t="s">
        <v>542</v>
      </c>
      <c r="C48" t="s">
        <v>121</v>
      </c>
      <c r="D48" s="261" t="s">
        <v>402</v>
      </c>
      <c r="E48" s="269" t="s">
        <v>405</v>
      </c>
      <c r="F48" s="246"/>
      <c r="G48" s="246">
        <v>1889.8071357128599</v>
      </c>
      <c r="H48" s="246">
        <v>7475.2799644008001</v>
      </c>
      <c r="I48" s="246">
        <v>15018.4525532728</v>
      </c>
      <c r="J48" s="246">
        <v>29012.421758343298</v>
      </c>
      <c r="K48" s="342">
        <v>5314.6463433428398</v>
      </c>
      <c r="L48" s="246">
        <v>3978.4983852633609</v>
      </c>
      <c r="M48" s="342">
        <v>13603.645731060289</v>
      </c>
      <c r="N48" s="246"/>
      <c r="O48" s="256"/>
      <c r="P48" s="265"/>
      <c r="Q48" s="265"/>
      <c r="R48" s="265"/>
      <c r="S48" s="322"/>
      <c r="T48" s="322"/>
    </row>
    <row r="49" spans="2:20" x14ac:dyDescent="0.2">
      <c r="B49" t="s">
        <v>542</v>
      </c>
      <c r="C49" t="s">
        <v>121</v>
      </c>
      <c r="D49" s="261" t="s">
        <v>157</v>
      </c>
      <c r="E49" s="269" t="s">
        <v>406</v>
      </c>
      <c r="F49" s="246"/>
      <c r="G49" s="246">
        <v>124.22804590451101</v>
      </c>
      <c r="H49" s="246">
        <v>586.60339343492399</v>
      </c>
      <c r="I49" s="246">
        <v>1467.0189702816419</v>
      </c>
      <c r="J49" s="246">
        <v>3124.075984028023</v>
      </c>
      <c r="K49" s="342">
        <v>3366.9245992095721</v>
      </c>
      <c r="L49" s="246">
        <v>3588.3496658933341</v>
      </c>
      <c r="M49" s="342">
        <v>3664.32669306565</v>
      </c>
      <c r="N49" s="246">
        <v>3043.0351500240758</v>
      </c>
      <c r="O49" s="256"/>
      <c r="P49" s="265"/>
      <c r="Q49" s="265"/>
      <c r="R49" s="265"/>
      <c r="S49" s="322"/>
      <c r="T49" s="322"/>
    </row>
    <row r="50" spans="2:20" x14ac:dyDescent="0.2">
      <c r="B50" t="s">
        <v>543</v>
      </c>
      <c r="C50" t="s">
        <v>32</v>
      </c>
      <c r="D50" s="261" t="s">
        <v>402</v>
      </c>
      <c r="E50" s="269" t="s">
        <v>404</v>
      </c>
      <c r="F50" s="342"/>
      <c r="G50" s="342"/>
      <c r="H50" s="342"/>
      <c r="I50" s="342"/>
      <c r="J50" s="342"/>
      <c r="K50" s="342">
        <v>2.7700689338859998</v>
      </c>
      <c r="L50" s="342"/>
      <c r="M50" s="342">
        <v>2.7259038494280001</v>
      </c>
      <c r="N50" s="342">
        <v>1.7939286266729999</v>
      </c>
      <c r="O50" s="256"/>
      <c r="P50" s="265"/>
      <c r="Q50" s="265"/>
      <c r="R50" s="265"/>
      <c r="S50" s="322"/>
      <c r="T50" s="322"/>
    </row>
    <row r="51" spans="2:20" x14ac:dyDescent="0.2">
      <c r="B51" t="s">
        <v>543</v>
      </c>
      <c r="C51" t="s">
        <v>32</v>
      </c>
      <c r="D51" s="261" t="s">
        <v>402</v>
      </c>
      <c r="E51" s="269" t="s">
        <v>405</v>
      </c>
      <c r="F51" s="342"/>
      <c r="G51" s="342"/>
      <c r="H51" s="342"/>
      <c r="I51" s="342"/>
      <c r="J51" s="342"/>
      <c r="K51" s="342">
        <v>19590.825995604391</v>
      </c>
      <c r="L51" s="342"/>
      <c r="M51" s="342">
        <v>15241.721432586901</v>
      </c>
      <c r="N51" s="342">
        <v>9475.4160823213006</v>
      </c>
      <c r="O51" s="256"/>
      <c r="P51" s="265"/>
      <c r="Q51" s="265"/>
      <c r="R51" s="265"/>
      <c r="S51" s="322"/>
      <c r="T51" s="322"/>
    </row>
    <row r="52" spans="2:20" x14ac:dyDescent="0.2">
      <c r="B52" t="s">
        <v>543</v>
      </c>
      <c r="C52" t="s">
        <v>32</v>
      </c>
      <c r="D52" s="261" t="s">
        <v>157</v>
      </c>
      <c r="E52" s="269" t="s">
        <v>406</v>
      </c>
      <c r="F52" s="342"/>
      <c r="G52" s="342"/>
      <c r="H52" s="342"/>
      <c r="I52" s="342"/>
      <c r="J52" s="342"/>
      <c r="K52" s="342">
        <v>1148.458425303286</v>
      </c>
      <c r="L52" s="342">
        <v>1148.458425303286</v>
      </c>
      <c r="M52" s="342">
        <v>2041.9625276472871</v>
      </c>
      <c r="N52" s="342">
        <v>2597.4327990609449</v>
      </c>
      <c r="O52" s="256"/>
      <c r="P52" s="265"/>
      <c r="Q52" s="265"/>
      <c r="R52" s="265"/>
      <c r="S52" s="322"/>
      <c r="T52" s="322"/>
    </row>
    <row r="53" spans="2:20" x14ac:dyDescent="0.2">
      <c r="B53" t="s">
        <v>543</v>
      </c>
      <c r="C53" t="s">
        <v>2</v>
      </c>
      <c r="D53" s="261" t="s">
        <v>402</v>
      </c>
      <c r="E53" s="269" t="s">
        <v>404</v>
      </c>
      <c r="F53" s="246"/>
      <c r="G53" s="246"/>
      <c r="H53" s="246">
        <v>1.365804729118</v>
      </c>
      <c r="I53" s="246"/>
      <c r="J53" s="246">
        <v>2.0690570041559999</v>
      </c>
      <c r="K53" s="342"/>
      <c r="L53" s="246">
        <v>5.8949158854380004</v>
      </c>
      <c r="M53" s="342">
        <v>1.1413881794309999</v>
      </c>
      <c r="N53" s="246">
        <v>0.68683537469800005</v>
      </c>
      <c r="O53" s="256"/>
      <c r="P53" s="265"/>
      <c r="Q53" s="265"/>
      <c r="R53" s="265"/>
      <c r="S53" s="322"/>
      <c r="T53" s="322"/>
    </row>
    <row r="54" spans="2:20" x14ac:dyDescent="0.2">
      <c r="B54" t="s">
        <v>543</v>
      </c>
      <c r="C54" t="s">
        <v>2</v>
      </c>
      <c r="D54" s="261" t="s">
        <v>402</v>
      </c>
      <c r="E54" s="269" t="s">
        <v>405</v>
      </c>
      <c r="F54" s="246"/>
      <c r="G54" s="246"/>
      <c r="H54" s="246">
        <v>6848.2041662066104</v>
      </c>
      <c r="I54" s="246"/>
      <c r="J54" s="246">
        <v>9658.2365890667297</v>
      </c>
      <c r="K54" s="342"/>
      <c r="L54" s="246">
        <v>26265.48735777304</v>
      </c>
      <c r="M54" s="342">
        <v>4997.8418637411496</v>
      </c>
      <c r="N54" s="246">
        <v>2816.01050151348</v>
      </c>
      <c r="O54" s="256"/>
      <c r="P54" s="265"/>
      <c r="Q54" s="265"/>
      <c r="R54" s="265"/>
      <c r="S54" s="322"/>
      <c r="T54" s="322"/>
    </row>
    <row r="55" spans="2:20" x14ac:dyDescent="0.2">
      <c r="B55" t="s">
        <v>543</v>
      </c>
      <c r="C55" t="s">
        <v>2</v>
      </c>
      <c r="D55" s="261" t="s">
        <v>157</v>
      </c>
      <c r="E55" s="269" t="s">
        <v>406</v>
      </c>
      <c r="F55" s="246"/>
      <c r="G55" s="246"/>
      <c r="H55" s="246">
        <v>401.45718075601701</v>
      </c>
      <c r="I55" s="246">
        <v>401.45718075601701</v>
      </c>
      <c r="J55" s="246">
        <v>967.64480279782697</v>
      </c>
      <c r="K55" s="342">
        <v>967.64480279782697</v>
      </c>
      <c r="L55" s="246">
        <v>2507.3869380962269</v>
      </c>
      <c r="M55" s="342">
        <v>2398.914524701976</v>
      </c>
      <c r="N55" s="246">
        <v>2563.9954144475801</v>
      </c>
      <c r="O55" s="256"/>
      <c r="P55" s="265"/>
      <c r="Q55" s="265"/>
      <c r="R55" s="265"/>
      <c r="S55" s="322"/>
      <c r="T55" s="322"/>
    </row>
    <row r="56" spans="2:20" x14ac:dyDescent="0.2">
      <c r="B56" t="s">
        <v>543</v>
      </c>
      <c r="C56" t="s">
        <v>33</v>
      </c>
      <c r="D56" s="261" t="s">
        <v>402</v>
      </c>
      <c r="E56" s="269" t="s">
        <v>404</v>
      </c>
      <c r="F56" s="342"/>
      <c r="G56" s="342"/>
      <c r="H56" s="342"/>
      <c r="I56" s="342">
        <v>1.3054448558689999</v>
      </c>
      <c r="J56" s="342">
        <v>1.6332730613569999</v>
      </c>
      <c r="K56" s="342">
        <v>0.59124175811500002</v>
      </c>
      <c r="L56" s="342">
        <v>2.6487569385560001</v>
      </c>
      <c r="M56" s="342"/>
      <c r="N56" s="342"/>
      <c r="O56" s="256"/>
      <c r="P56" s="265"/>
      <c r="Q56" s="265"/>
      <c r="R56" s="265"/>
      <c r="S56" s="322"/>
      <c r="T56" s="322"/>
    </row>
    <row r="57" spans="2:20" x14ac:dyDescent="0.2">
      <c r="B57" t="s">
        <v>543</v>
      </c>
      <c r="C57" t="s">
        <v>33</v>
      </c>
      <c r="D57" s="261" t="s">
        <v>402</v>
      </c>
      <c r="E57" s="269" t="s">
        <v>405</v>
      </c>
      <c r="F57" s="342"/>
      <c r="G57" s="342"/>
      <c r="H57" s="342"/>
      <c r="I57" s="342">
        <v>10108.4984421399</v>
      </c>
      <c r="J57" s="342">
        <v>12093.676978585299</v>
      </c>
      <c r="K57" s="342">
        <v>4256.28018027691</v>
      </c>
      <c r="L57" s="342">
        <v>18651.477268910301</v>
      </c>
      <c r="M57" s="342"/>
      <c r="N57" s="342"/>
      <c r="O57" s="256"/>
      <c r="P57" s="265"/>
      <c r="Q57" s="265"/>
      <c r="R57" s="265"/>
      <c r="S57" s="325"/>
      <c r="T57" s="322"/>
    </row>
    <row r="58" spans="2:20" x14ac:dyDescent="0.2">
      <c r="B58" t="s">
        <v>543</v>
      </c>
      <c r="C58" t="s">
        <v>33</v>
      </c>
      <c r="D58" s="261" t="s">
        <v>157</v>
      </c>
      <c r="E58" s="269" t="s">
        <v>406</v>
      </c>
      <c r="F58" s="342"/>
      <c r="G58" s="342"/>
      <c r="H58" s="342"/>
      <c r="I58" s="342">
        <v>488.31711686240999</v>
      </c>
      <c r="J58" s="342">
        <v>1072.533408555081</v>
      </c>
      <c r="K58" s="342">
        <v>1278.1440121564069</v>
      </c>
      <c r="L58" s="342">
        <v>2179.151778770954</v>
      </c>
      <c r="M58" s="342">
        <v>2179.151778770954</v>
      </c>
      <c r="N58" s="342">
        <v>2179.151778770954</v>
      </c>
      <c r="O58" s="256"/>
      <c r="P58" s="265"/>
      <c r="Q58" s="265"/>
      <c r="R58" s="265"/>
      <c r="S58" s="322"/>
      <c r="T58" s="322"/>
    </row>
    <row r="59" spans="2:20" x14ac:dyDescent="0.2">
      <c r="B59" t="s">
        <v>543</v>
      </c>
      <c r="C59" t="s">
        <v>3</v>
      </c>
      <c r="D59" s="261" t="s">
        <v>402</v>
      </c>
      <c r="E59" s="269" t="s">
        <v>404</v>
      </c>
      <c r="F59" s="246">
        <v>0.39596500696100001</v>
      </c>
      <c r="G59" s="246">
        <v>8.8359122490680004</v>
      </c>
      <c r="H59" s="246">
        <v>1.4314056636279999</v>
      </c>
      <c r="I59" s="246"/>
      <c r="J59" s="246"/>
      <c r="K59" s="342"/>
      <c r="L59" s="246"/>
      <c r="M59" s="342">
        <v>3.6233313825229998</v>
      </c>
      <c r="N59" s="246"/>
      <c r="O59" s="256"/>
      <c r="P59" s="265"/>
      <c r="Q59" s="265"/>
      <c r="R59" s="265"/>
      <c r="S59" s="325"/>
      <c r="T59" s="322"/>
    </row>
    <row r="60" spans="2:20" x14ac:dyDescent="0.2">
      <c r="B60" t="s">
        <v>543</v>
      </c>
      <c r="C60" t="s">
        <v>3</v>
      </c>
      <c r="D60" s="261" t="s">
        <v>402</v>
      </c>
      <c r="E60" s="269" t="s">
        <v>405</v>
      </c>
      <c r="F60" s="246">
        <v>296.97375522095501</v>
      </c>
      <c r="G60" s="246">
        <v>35401.522677738089</v>
      </c>
      <c r="H60" s="246">
        <v>2690.0227331998899</v>
      </c>
      <c r="I60" s="246"/>
      <c r="J60" s="246"/>
      <c r="K60" s="342"/>
      <c r="L60" s="246"/>
      <c r="M60" s="342">
        <v>16098.9940965077</v>
      </c>
      <c r="N60" s="246"/>
      <c r="O60" s="256"/>
      <c r="P60" s="265"/>
      <c r="Q60" s="265"/>
      <c r="R60" s="265"/>
      <c r="S60" s="322"/>
      <c r="T60" s="322"/>
    </row>
    <row r="61" spans="2:20" x14ac:dyDescent="0.2">
      <c r="B61" t="s">
        <v>543</v>
      </c>
      <c r="C61" t="s">
        <v>3</v>
      </c>
      <c r="D61" s="261" t="s">
        <v>157</v>
      </c>
      <c r="E61" s="269" t="s">
        <v>406</v>
      </c>
      <c r="F61" s="246">
        <v>15.633319877044</v>
      </c>
      <c r="G61" s="246">
        <v>1729.105327936323</v>
      </c>
      <c r="H61" s="246">
        <v>1886.8005304200749</v>
      </c>
      <c r="I61" s="246">
        <v>1886.78428522736</v>
      </c>
      <c r="J61" s="246">
        <v>1886.7680400346439</v>
      </c>
      <c r="K61" s="342">
        <v>1886.7680400346439</v>
      </c>
      <c r="L61" s="246">
        <v>1852.8759296895071</v>
      </c>
      <c r="M61" s="342">
        <v>1706.768268892808</v>
      </c>
      <c r="N61" s="246">
        <v>777.70347659344702</v>
      </c>
      <c r="O61" s="256"/>
      <c r="P61" s="265"/>
      <c r="Q61" s="265"/>
      <c r="R61" s="265"/>
      <c r="S61" s="322"/>
      <c r="T61" s="322"/>
    </row>
    <row r="62" spans="2:20" x14ac:dyDescent="0.2">
      <c r="B62" t="s">
        <v>543</v>
      </c>
      <c r="C62" t="s">
        <v>4</v>
      </c>
      <c r="D62" s="261" t="s">
        <v>402</v>
      </c>
      <c r="E62" s="269" t="s">
        <v>404</v>
      </c>
      <c r="F62" s="246">
        <v>0.17267168979700001</v>
      </c>
      <c r="G62" s="246">
        <v>7.4574448442800003</v>
      </c>
      <c r="H62" s="246">
        <v>12.224675245587999</v>
      </c>
      <c r="I62" s="246">
        <v>6.0824292432910001</v>
      </c>
      <c r="J62" s="246"/>
      <c r="K62" s="342"/>
      <c r="L62" s="246"/>
      <c r="M62" s="342"/>
      <c r="N62" s="246">
        <v>0.510099702145</v>
      </c>
      <c r="O62" s="256"/>
      <c r="P62" s="265"/>
      <c r="Q62" s="265"/>
      <c r="R62" s="265"/>
      <c r="S62" s="322"/>
      <c r="T62" s="322"/>
    </row>
    <row r="63" spans="2:20" x14ac:dyDescent="0.2">
      <c r="B63" t="s">
        <v>543</v>
      </c>
      <c r="C63" t="s">
        <v>4</v>
      </c>
      <c r="D63" s="261" t="s">
        <v>402</v>
      </c>
      <c r="E63" s="269" t="s">
        <v>405</v>
      </c>
      <c r="F63" s="246">
        <v>112.236598368356</v>
      </c>
      <c r="G63" s="246">
        <v>13552.935552397699</v>
      </c>
      <c r="H63" s="246">
        <v>20962.433385175675</v>
      </c>
      <c r="I63" s="246">
        <v>11054.023631107</v>
      </c>
      <c r="J63" s="246"/>
      <c r="K63" s="342"/>
      <c r="L63" s="246"/>
      <c r="M63" s="342"/>
      <c r="N63" s="246">
        <v>331.56480639410802</v>
      </c>
      <c r="O63" s="256"/>
      <c r="P63" s="265"/>
      <c r="Q63" s="265"/>
      <c r="R63" s="265"/>
      <c r="S63" s="322"/>
      <c r="T63" s="322"/>
    </row>
    <row r="64" spans="2:20" x14ac:dyDescent="0.2">
      <c r="B64" t="s">
        <v>543</v>
      </c>
      <c r="C64" t="s">
        <v>4</v>
      </c>
      <c r="D64" s="261" t="s">
        <v>157</v>
      </c>
      <c r="E64" s="269" t="s">
        <v>406</v>
      </c>
      <c r="F64" s="246">
        <v>5.8960901530190002</v>
      </c>
      <c r="G64" s="246">
        <v>717.86821882302195</v>
      </c>
      <c r="H64" s="246">
        <v>1819.0811819958899</v>
      </c>
      <c r="I64" s="246">
        <v>2399.77875150624</v>
      </c>
      <c r="J64" s="246">
        <v>2399.77875150624</v>
      </c>
      <c r="K64" s="342">
        <v>2399.77875150624</v>
      </c>
      <c r="L64" s="246">
        <v>2077.4506041665531</v>
      </c>
      <c r="M64" s="342">
        <v>1681.910532683218</v>
      </c>
      <c r="N64" s="246">
        <v>432.20196859637002</v>
      </c>
      <c r="O64" s="256"/>
      <c r="P64" s="265"/>
      <c r="Q64" s="265"/>
      <c r="R64" s="265"/>
      <c r="S64" s="322"/>
      <c r="T64" s="322"/>
    </row>
    <row r="65" spans="2:20" x14ac:dyDescent="0.2">
      <c r="B65" t="s">
        <v>543</v>
      </c>
      <c r="C65" t="s">
        <v>34</v>
      </c>
      <c r="D65" s="261" t="s">
        <v>402</v>
      </c>
      <c r="E65" s="269" t="s">
        <v>404</v>
      </c>
      <c r="F65" s="342"/>
      <c r="G65" s="342"/>
      <c r="H65" s="342"/>
      <c r="I65" s="342">
        <v>0.37172328360700002</v>
      </c>
      <c r="J65" s="342"/>
      <c r="K65" s="342"/>
      <c r="L65" s="342"/>
      <c r="M65" s="342">
        <v>0.96916425134399997</v>
      </c>
      <c r="N65" s="342"/>
      <c r="O65" s="256"/>
      <c r="P65" s="265"/>
      <c r="Q65" s="265"/>
      <c r="R65" s="265"/>
      <c r="S65" s="322"/>
      <c r="T65" s="322"/>
    </row>
    <row r="66" spans="2:20" x14ac:dyDescent="0.2">
      <c r="B66" t="s">
        <v>543</v>
      </c>
      <c r="C66" t="s">
        <v>34</v>
      </c>
      <c r="D66" s="261" t="s">
        <v>402</v>
      </c>
      <c r="E66" s="269" t="s">
        <v>405</v>
      </c>
      <c r="F66" s="342"/>
      <c r="G66" s="342"/>
      <c r="H66" s="342"/>
      <c r="I66" s="342">
        <v>1166.2230147969899</v>
      </c>
      <c r="J66" s="342"/>
      <c r="K66" s="342"/>
      <c r="L66" s="342"/>
      <c r="M66" s="342">
        <v>2736.5396099550999</v>
      </c>
      <c r="N66" s="342"/>
      <c r="O66" s="256"/>
      <c r="P66" s="265"/>
      <c r="Q66" s="265"/>
      <c r="R66" s="265"/>
      <c r="S66" s="322"/>
      <c r="T66" s="325"/>
    </row>
    <row r="67" spans="2:20" x14ac:dyDescent="0.2">
      <c r="B67" t="s">
        <v>543</v>
      </c>
      <c r="C67" t="s">
        <v>34</v>
      </c>
      <c r="D67" s="261" t="s">
        <v>157</v>
      </c>
      <c r="E67" s="269" t="s">
        <v>406</v>
      </c>
      <c r="F67" s="342"/>
      <c r="G67" s="342"/>
      <c r="H67" s="342"/>
      <c r="I67" s="342">
        <v>61.264829242257001</v>
      </c>
      <c r="J67" s="342">
        <v>61.264829242257001</v>
      </c>
      <c r="K67" s="342">
        <v>61.264829242257001</v>
      </c>
      <c r="L67" s="342">
        <v>61.264829242257001</v>
      </c>
      <c r="M67" s="342">
        <v>205.02260952217799</v>
      </c>
      <c r="N67" s="342">
        <v>187.51837259581899</v>
      </c>
      <c r="O67" s="256"/>
      <c r="P67" s="265"/>
      <c r="Q67" s="265"/>
      <c r="R67" s="265"/>
      <c r="S67" s="325"/>
      <c r="T67" s="325"/>
    </row>
    <row r="68" spans="2:20" x14ac:dyDescent="0.2">
      <c r="B68" t="s">
        <v>543</v>
      </c>
      <c r="C68" t="s">
        <v>5</v>
      </c>
      <c r="D68" s="261" t="s">
        <v>402</v>
      </c>
      <c r="E68" s="269" t="s">
        <v>404</v>
      </c>
      <c r="F68" s="246"/>
      <c r="G68" s="246">
        <v>0.176165511021</v>
      </c>
      <c r="H68" s="246">
        <v>0.233225627523</v>
      </c>
      <c r="I68" s="246">
        <v>0.314098555625</v>
      </c>
      <c r="J68" s="246">
        <v>5.4488106033E-2</v>
      </c>
      <c r="K68" s="342">
        <v>1.97025999E-4</v>
      </c>
      <c r="L68" s="246">
        <v>1.97025999E-4</v>
      </c>
      <c r="M68" s="342">
        <v>1.97025999E-4</v>
      </c>
      <c r="N68" s="246">
        <v>0.60570626221599999</v>
      </c>
      <c r="O68" s="256"/>
      <c r="P68" s="265"/>
      <c r="Q68" s="265"/>
      <c r="R68" s="265"/>
      <c r="S68" s="322"/>
      <c r="T68" s="322"/>
    </row>
    <row r="69" spans="2:20" x14ac:dyDescent="0.2">
      <c r="B69" t="s">
        <v>543</v>
      </c>
      <c r="C69" t="s">
        <v>5</v>
      </c>
      <c r="D69" s="261" t="s">
        <v>402</v>
      </c>
      <c r="E69" s="269" t="s">
        <v>405</v>
      </c>
      <c r="F69" s="246"/>
      <c r="G69" s="246">
        <v>871.54397063850502</v>
      </c>
      <c r="H69" s="246">
        <v>1124.37666503124</v>
      </c>
      <c r="I69" s="246">
        <v>1503.61480475747</v>
      </c>
      <c r="J69" s="246">
        <v>256.46695799283901</v>
      </c>
      <c r="K69" s="342">
        <v>0.91846411568999997</v>
      </c>
      <c r="L69" s="246">
        <v>0.90399134780699997</v>
      </c>
      <c r="M69" s="342">
        <v>0.89731160878299998</v>
      </c>
      <c r="N69" s="246">
        <v>2702.42661955322</v>
      </c>
      <c r="O69" s="256"/>
      <c r="P69" s="265"/>
      <c r="Q69" s="265"/>
      <c r="R69" s="265"/>
      <c r="S69" s="322"/>
      <c r="T69" s="322"/>
    </row>
    <row r="70" spans="2:20" x14ac:dyDescent="0.2">
      <c r="B70" t="s">
        <v>543</v>
      </c>
      <c r="C70" t="s">
        <v>5</v>
      </c>
      <c r="D70" s="261" t="s">
        <v>157</v>
      </c>
      <c r="E70" s="269" t="s">
        <v>406</v>
      </c>
      <c r="F70" s="246"/>
      <c r="G70" s="246">
        <v>39.431918371225997</v>
      </c>
      <c r="H70" s="246">
        <v>90.302936205864995</v>
      </c>
      <c r="I70" s="246">
        <v>158.33210999445399</v>
      </c>
      <c r="J70" s="246">
        <v>169.93563717516699</v>
      </c>
      <c r="K70" s="342">
        <v>169.97719193689599</v>
      </c>
      <c r="L70" s="246">
        <v>170.01809189631999</v>
      </c>
      <c r="M70" s="342">
        <v>170.05868963929501</v>
      </c>
      <c r="N70" s="246">
        <v>274.71234868961699</v>
      </c>
      <c r="O70" s="256"/>
      <c r="P70" s="265"/>
      <c r="Q70" s="265"/>
      <c r="R70" s="265"/>
      <c r="S70" s="322"/>
    </row>
    <row r="71" spans="2:20" x14ac:dyDescent="0.2">
      <c r="B71" t="s">
        <v>543</v>
      </c>
      <c r="C71" t="s">
        <v>6</v>
      </c>
      <c r="D71" s="261" t="s">
        <v>402</v>
      </c>
      <c r="E71" s="269" t="s">
        <v>404</v>
      </c>
      <c r="F71" s="246"/>
      <c r="G71" s="246">
        <v>6.7655399945469998</v>
      </c>
      <c r="H71" s="246">
        <v>9.7687910712320001</v>
      </c>
      <c r="I71" s="246"/>
      <c r="J71" s="246"/>
      <c r="K71" s="342"/>
      <c r="L71" s="246"/>
      <c r="M71" s="342"/>
      <c r="N71" s="246">
        <v>12.177803388141999</v>
      </c>
      <c r="O71" s="256"/>
      <c r="P71" s="265"/>
      <c r="Q71" s="265"/>
      <c r="R71" s="265"/>
      <c r="S71" s="322"/>
      <c r="T71" s="322"/>
    </row>
    <row r="72" spans="2:20" x14ac:dyDescent="0.2">
      <c r="B72" t="s">
        <v>543</v>
      </c>
      <c r="C72" t="s">
        <v>6</v>
      </c>
      <c r="D72" s="261" t="s">
        <v>402</v>
      </c>
      <c r="E72" s="269" t="s">
        <v>405</v>
      </c>
      <c r="F72" s="246"/>
      <c r="G72" s="246">
        <v>24848.2815649978</v>
      </c>
      <c r="H72" s="246">
        <v>35609.447102317601</v>
      </c>
      <c r="I72" s="246"/>
      <c r="J72" s="246"/>
      <c r="K72" s="342"/>
      <c r="L72" s="246"/>
      <c r="M72" s="342"/>
      <c r="N72" s="246">
        <v>42191.797950693399</v>
      </c>
      <c r="O72" s="256"/>
      <c r="P72" s="265"/>
      <c r="Q72" s="265"/>
      <c r="R72" s="265"/>
      <c r="S72" s="322"/>
      <c r="T72" s="322"/>
    </row>
    <row r="73" spans="2:20" x14ac:dyDescent="0.2">
      <c r="B73" t="s">
        <v>543</v>
      </c>
      <c r="C73" t="s">
        <v>6</v>
      </c>
      <c r="D73" s="261" t="s">
        <v>157</v>
      </c>
      <c r="E73" s="269" t="s">
        <v>406</v>
      </c>
      <c r="F73" s="246"/>
      <c r="G73" s="246">
        <v>1023.5501637390601</v>
      </c>
      <c r="H73" s="246">
        <v>2490.3741498120598</v>
      </c>
      <c r="I73" s="246">
        <v>2490.3741498120598</v>
      </c>
      <c r="J73" s="246">
        <v>2490.3741498120598</v>
      </c>
      <c r="K73" s="342">
        <v>2490.3741498120598</v>
      </c>
      <c r="L73" s="246">
        <v>2490.3741498120598</v>
      </c>
      <c r="M73" s="342">
        <v>2490.3741498120598</v>
      </c>
      <c r="N73" s="246">
        <v>4228.33826567712</v>
      </c>
      <c r="O73" s="256"/>
      <c r="P73" s="265"/>
      <c r="Q73" s="265"/>
      <c r="R73" s="265"/>
      <c r="S73" s="325"/>
      <c r="T73" s="322"/>
    </row>
    <row r="74" spans="2:20" x14ac:dyDescent="0.2">
      <c r="B74" t="s">
        <v>543</v>
      </c>
      <c r="C74" t="s">
        <v>7</v>
      </c>
      <c r="D74" s="261" t="s">
        <v>402</v>
      </c>
      <c r="E74" s="269" t="s">
        <v>404</v>
      </c>
      <c r="F74" s="256"/>
      <c r="G74" s="256"/>
      <c r="H74" s="256"/>
      <c r="I74" s="256"/>
      <c r="J74" s="256"/>
      <c r="K74" s="332"/>
      <c r="L74" s="256"/>
      <c r="M74" s="332"/>
      <c r="N74" s="256"/>
      <c r="O74" s="256"/>
      <c r="P74" s="265"/>
      <c r="Q74" s="265"/>
      <c r="R74" s="265"/>
      <c r="S74" s="322"/>
      <c r="T74" s="322"/>
    </row>
    <row r="75" spans="2:20" x14ac:dyDescent="0.2">
      <c r="B75" t="s">
        <v>543</v>
      </c>
      <c r="C75" t="s">
        <v>7</v>
      </c>
      <c r="D75" s="261" t="s">
        <v>402</v>
      </c>
      <c r="E75" s="269" t="s">
        <v>405</v>
      </c>
      <c r="F75" s="256"/>
      <c r="G75" s="256"/>
      <c r="H75" s="256"/>
      <c r="I75" s="256"/>
      <c r="J75" s="256"/>
      <c r="K75" s="332"/>
      <c r="L75" s="256"/>
      <c r="M75" s="332"/>
      <c r="N75" s="256"/>
      <c r="O75" s="256"/>
      <c r="P75" s="265"/>
      <c r="Q75" s="265"/>
      <c r="R75" s="265"/>
      <c r="S75" s="322"/>
      <c r="T75" s="322"/>
    </row>
    <row r="76" spans="2:20" x14ac:dyDescent="0.2">
      <c r="B76" t="s">
        <v>543</v>
      </c>
      <c r="C76" t="s">
        <v>7</v>
      </c>
      <c r="D76" s="261" t="s">
        <v>157</v>
      </c>
      <c r="E76" s="269" t="s">
        <v>406</v>
      </c>
      <c r="F76" s="256"/>
      <c r="G76" s="256"/>
      <c r="H76" s="256"/>
      <c r="I76" s="256"/>
      <c r="J76" s="256"/>
      <c r="K76" s="332"/>
      <c r="L76" s="256"/>
      <c r="M76" s="332"/>
      <c r="N76" s="256"/>
      <c r="O76" s="256"/>
      <c r="P76" s="265"/>
      <c r="Q76" s="265"/>
      <c r="R76" s="265"/>
      <c r="S76" s="322"/>
      <c r="T76" s="322"/>
    </row>
    <row r="77" spans="2:20" x14ac:dyDescent="0.2">
      <c r="B77" t="s">
        <v>543</v>
      </c>
      <c r="C77" t="s">
        <v>8</v>
      </c>
      <c r="D77" s="261" t="s">
        <v>402</v>
      </c>
      <c r="E77" s="269" t="s">
        <v>404</v>
      </c>
      <c r="F77" s="246"/>
      <c r="G77" s="246">
        <v>6.9131905689000003E-2</v>
      </c>
      <c r="H77" s="246"/>
      <c r="I77" s="246"/>
      <c r="J77" s="246"/>
      <c r="K77" s="342"/>
      <c r="L77" s="246"/>
      <c r="M77" s="342"/>
      <c r="N77" s="246"/>
      <c r="O77" s="256"/>
      <c r="P77" s="265"/>
      <c r="Q77" s="265"/>
      <c r="R77" s="265"/>
      <c r="S77" s="325"/>
      <c r="T77" s="322"/>
    </row>
    <row r="78" spans="2:20" x14ac:dyDescent="0.2">
      <c r="B78" t="s">
        <v>543</v>
      </c>
      <c r="C78" t="s">
        <v>8</v>
      </c>
      <c r="D78" s="261" t="s">
        <v>402</v>
      </c>
      <c r="E78" s="269" t="s">
        <v>405</v>
      </c>
      <c r="F78" s="246"/>
      <c r="G78" s="246">
        <v>62.819121158550999</v>
      </c>
      <c r="H78" s="246"/>
      <c r="I78" s="246"/>
      <c r="J78" s="246"/>
      <c r="K78" s="342"/>
      <c r="L78" s="246"/>
      <c r="M78" s="342"/>
      <c r="N78" s="246"/>
      <c r="O78" s="256"/>
      <c r="P78" s="265"/>
      <c r="Q78" s="265"/>
      <c r="R78" s="265"/>
      <c r="S78" s="322"/>
      <c r="T78" s="322"/>
    </row>
    <row r="79" spans="2:20" x14ac:dyDescent="0.2">
      <c r="B79" t="s">
        <v>543</v>
      </c>
      <c r="C79" t="s">
        <v>8</v>
      </c>
      <c r="D79" s="261" t="s">
        <v>157</v>
      </c>
      <c r="E79" s="269" t="s">
        <v>406</v>
      </c>
      <c r="F79" s="246">
        <v>0.68697393724099998</v>
      </c>
      <c r="G79" s="246">
        <v>3.9870312008150002</v>
      </c>
      <c r="H79" s="246">
        <v>3.9870312008150002</v>
      </c>
      <c r="I79" s="246">
        <v>3.6435442321939999</v>
      </c>
      <c r="J79" s="246">
        <v>3.3000572635730001</v>
      </c>
      <c r="K79" s="342">
        <v>3.3000572635730001</v>
      </c>
      <c r="L79" s="246">
        <v>1.83336514643</v>
      </c>
      <c r="M79" s="342"/>
      <c r="N79" s="246"/>
      <c r="O79" s="256"/>
      <c r="P79" s="265"/>
      <c r="Q79" s="265"/>
      <c r="R79" s="265"/>
      <c r="S79" s="322"/>
      <c r="T79" s="322"/>
    </row>
    <row r="80" spans="2:20" x14ac:dyDescent="0.2">
      <c r="B80" t="s">
        <v>543</v>
      </c>
      <c r="C80" t="s">
        <v>119</v>
      </c>
      <c r="D80" s="261" t="s">
        <v>402</v>
      </c>
      <c r="E80" s="269" t="s">
        <v>404</v>
      </c>
      <c r="F80" s="246"/>
      <c r="G80" s="246">
        <v>1.1895647770160001</v>
      </c>
      <c r="H80" s="246">
        <v>7.7302991665749996</v>
      </c>
      <c r="I80" s="246">
        <v>11.258208791676999</v>
      </c>
      <c r="J80" s="246">
        <v>23.083611616376</v>
      </c>
      <c r="K80" s="342"/>
      <c r="L80" s="246">
        <v>36.590446392196</v>
      </c>
      <c r="M80" s="342">
        <v>29.903598236594998</v>
      </c>
      <c r="N80" s="246">
        <v>41.647525370178002</v>
      </c>
      <c r="O80" s="256"/>
      <c r="P80" s="265"/>
      <c r="Q80" s="265"/>
      <c r="R80" s="265"/>
      <c r="S80" s="322"/>
      <c r="T80" s="322"/>
    </row>
    <row r="81" spans="2:20" x14ac:dyDescent="0.2">
      <c r="B81" t="s">
        <v>543</v>
      </c>
      <c r="C81" t="s">
        <v>119</v>
      </c>
      <c r="D81" s="261" t="s">
        <v>402</v>
      </c>
      <c r="E81" s="269" t="s">
        <v>405</v>
      </c>
      <c r="F81" s="246"/>
      <c r="G81" s="246">
        <v>9536.7974448638906</v>
      </c>
      <c r="H81" s="246">
        <v>37274.857734278099</v>
      </c>
      <c r="I81" s="246">
        <v>45623.667631599601</v>
      </c>
      <c r="J81" s="246">
        <v>65798.144946824294</v>
      </c>
      <c r="K81" s="342"/>
      <c r="L81" s="246">
        <v>84290.871429941399</v>
      </c>
      <c r="M81" s="342">
        <v>65928.0473595035</v>
      </c>
      <c r="N81" s="246">
        <v>82205.828396010169</v>
      </c>
      <c r="O81" s="256"/>
      <c r="P81" s="265"/>
      <c r="Q81" s="265"/>
      <c r="R81" s="265"/>
      <c r="S81" s="322"/>
      <c r="T81" s="322"/>
    </row>
    <row r="82" spans="2:20" x14ac:dyDescent="0.2">
      <c r="B82" t="s">
        <v>543</v>
      </c>
      <c r="C82" t="s">
        <v>119</v>
      </c>
      <c r="D82" s="261" t="s">
        <v>157</v>
      </c>
      <c r="E82" s="269" t="s">
        <v>406</v>
      </c>
      <c r="F82" s="246"/>
      <c r="G82" s="246">
        <v>648.32786210843994</v>
      </c>
      <c r="H82" s="246">
        <v>3098.6216779116598</v>
      </c>
      <c r="I82" s="246">
        <v>6004.9627787712298</v>
      </c>
      <c r="J82" s="246">
        <v>9650.852964271955</v>
      </c>
      <c r="K82" s="342">
        <v>9315.5109666296594</v>
      </c>
      <c r="L82" s="246">
        <v>12989.050348267401</v>
      </c>
      <c r="M82" s="342">
        <v>13420.509467121354</v>
      </c>
      <c r="N82" s="246">
        <v>17584.243888541623</v>
      </c>
      <c r="O82" s="256"/>
      <c r="P82" s="265"/>
      <c r="Q82" s="265"/>
      <c r="R82" s="265"/>
      <c r="S82" s="322"/>
      <c r="T82" s="322"/>
    </row>
    <row r="83" spans="2:20" x14ac:dyDescent="0.2">
      <c r="B83" t="s">
        <v>543</v>
      </c>
      <c r="C83" t="s">
        <v>120</v>
      </c>
      <c r="D83" s="261" t="s">
        <v>402</v>
      </c>
      <c r="E83" s="269" t="s">
        <v>404</v>
      </c>
      <c r="F83" s="256"/>
      <c r="G83" s="256"/>
      <c r="H83" s="256"/>
      <c r="I83" s="256"/>
      <c r="J83" s="256"/>
      <c r="K83" s="332"/>
      <c r="L83" s="256"/>
      <c r="M83" s="332"/>
      <c r="N83" s="256"/>
      <c r="O83" s="256"/>
      <c r="P83" s="265"/>
      <c r="Q83" s="265"/>
      <c r="R83" s="265"/>
      <c r="S83" s="325"/>
      <c r="T83" s="322"/>
    </row>
    <row r="84" spans="2:20" x14ac:dyDescent="0.2">
      <c r="B84" t="s">
        <v>543</v>
      </c>
      <c r="C84" t="s">
        <v>120</v>
      </c>
      <c r="D84" s="261" t="s">
        <v>402</v>
      </c>
      <c r="E84" s="269" t="s">
        <v>405</v>
      </c>
      <c r="F84" s="256"/>
      <c r="G84" s="256"/>
      <c r="H84" s="256"/>
      <c r="I84" s="256"/>
      <c r="J84" s="256"/>
      <c r="K84" s="332"/>
      <c r="L84" s="256"/>
      <c r="M84" s="332"/>
      <c r="N84" s="256"/>
      <c r="O84" s="256"/>
      <c r="P84" s="265"/>
      <c r="Q84" s="265"/>
      <c r="R84" s="265"/>
      <c r="S84" s="325"/>
      <c r="T84" s="325"/>
    </row>
    <row r="85" spans="2:20" x14ac:dyDescent="0.2">
      <c r="B85" t="s">
        <v>543</v>
      </c>
      <c r="C85" t="s">
        <v>120</v>
      </c>
      <c r="D85" s="261" t="s">
        <v>157</v>
      </c>
      <c r="E85" s="269" t="s">
        <v>406</v>
      </c>
      <c r="F85" s="256"/>
      <c r="G85" s="256"/>
      <c r="H85" s="256"/>
      <c r="I85" s="256"/>
      <c r="J85" s="256"/>
      <c r="K85" s="332"/>
      <c r="L85" s="256"/>
      <c r="M85" s="332"/>
      <c r="N85" s="256"/>
      <c r="O85" s="256"/>
      <c r="P85" s="265"/>
      <c r="Q85" s="265"/>
      <c r="R85" s="265"/>
      <c r="S85" s="325"/>
      <c r="T85" s="325"/>
    </row>
    <row r="86" spans="2:20" x14ac:dyDescent="0.2">
      <c r="B86" t="s">
        <v>543</v>
      </c>
      <c r="C86" t="s">
        <v>16</v>
      </c>
      <c r="D86" s="261" t="s">
        <v>402</v>
      </c>
      <c r="E86" s="269" t="s">
        <v>404</v>
      </c>
      <c r="F86" s="342"/>
      <c r="G86" s="342"/>
      <c r="H86" s="342">
        <v>2.941400304414</v>
      </c>
      <c r="I86" s="342"/>
      <c r="J86" s="342">
        <v>0.98046676813800004</v>
      </c>
      <c r="K86" s="342"/>
      <c r="L86" s="342">
        <v>0.98046676813800004</v>
      </c>
      <c r="M86" s="342"/>
      <c r="N86" s="342">
        <v>2.941400304414</v>
      </c>
      <c r="O86" s="256"/>
      <c r="P86" s="265"/>
      <c r="Q86" s="265"/>
      <c r="R86" s="265"/>
      <c r="S86" s="322"/>
      <c r="T86" s="322"/>
    </row>
    <row r="87" spans="2:20" x14ac:dyDescent="0.2">
      <c r="B87" t="s">
        <v>543</v>
      </c>
      <c r="C87" t="s">
        <v>16</v>
      </c>
      <c r="D87" s="261" t="s">
        <v>402</v>
      </c>
      <c r="E87" s="269" t="s">
        <v>405</v>
      </c>
      <c r="F87" s="342"/>
      <c r="G87" s="342"/>
      <c r="H87" s="342">
        <v>32964.6090786235</v>
      </c>
      <c r="I87" s="342"/>
      <c r="J87" s="342">
        <v>9206.3322652011593</v>
      </c>
      <c r="K87" s="342"/>
      <c r="L87" s="342">
        <v>7570.9708778772501</v>
      </c>
      <c r="M87" s="342"/>
      <c r="N87" s="342">
        <v>20099.502184155299</v>
      </c>
      <c r="O87" s="256"/>
      <c r="P87" s="265"/>
      <c r="Q87" s="265"/>
      <c r="R87" s="265"/>
      <c r="S87" s="325"/>
      <c r="T87" s="325"/>
    </row>
    <row r="88" spans="2:20" x14ac:dyDescent="0.2">
      <c r="B88" t="s">
        <v>543</v>
      </c>
      <c r="C88" t="s">
        <v>16</v>
      </c>
      <c r="D88" s="261" t="s">
        <v>157</v>
      </c>
      <c r="E88" s="269" t="s">
        <v>406</v>
      </c>
      <c r="F88" s="342"/>
      <c r="G88" s="342"/>
      <c r="H88" s="342">
        <v>1731.7195087178</v>
      </c>
      <c r="I88" s="342">
        <v>1731.7195087178</v>
      </c>
      <c r="J88" s="342">
        <v>2215.3528850263742</v>
      </c>
      <c r="K88" s="342">
        <v>2215.3528850263742</v>
      </c>
      <c r="L88" s="342">
        <v>2613.0763325541129</v>
      </c>
      <c r="M88" s="342">
        <v>2613.0763325541129</v>
      </c>
      <c r="N88" s="342">
        <v>1937.2376918545131</v>
      </c>
      <c r="O88" s="256"/>
      <c r="P88" s="265"/>
      <c r="Q88" s="265"/>
      <c r="R88" s="265"/>
      <c r="S88" s="322"/>
      <c r="T88" s="325"/>
    </row>
    <row r="89" spans="2:20" x14ac:dyDescent="0.2">
      <c r="B89" t="s">
        <v>543</v>
      </c>
      <c r="C89" t="s">
        <v>122</v>
      </c>
      <c r="D89" s="261" t="s">
        <v>402</v>
      </c>
      <c r="E89" s="269" t="s">
        <v>404</v>
      </c>
      <c r="F89" s="256"/>
      <c r="G89" s="256"/>
      <c r="H89" s="256"/>
      <c r="I89" s="256"/>
      <c r="J89" s="256"/>
      <c r="K89" s="332"/>
      <c r="L89" s="256"/>
      <c r="M89" s="332"/>
      <c r="N89" s="256"/>
      <c r="O89" s="256"/>
      <c r="P89" s="265"/>
      <c r="Q89" s="265"/>
      <c r="R89" s="265"/>
      <c r="S89" s="322"/>
      <c r="T89" s="322"/>
    </row>
    <row r="90" spans="2:20" x14ac:dyDescent="0.2">
      <c r="B90" t="s">
        <v>543</v>
      </c>
      <c r="C90" t="s">
        <v>122</v>
      </c>
      <c r="D90" s="261" t="s">
        <v>402</v>
      </c>
      <c r="E90" s="269" t="s">
        <v>405</v>
      </c>
      <c r="F90" s="256"/>
      <c r="G90" s="256"/>
      <c r="H90" s="256"/>
      <c r="I90" s="256"/>
      <c r="J90" s="256"/>
      <c r="K90" s="332"/>
      <c r="L90" s="256"/>
      <c r="M90" s="332"/>
      <c r="N90" s="256"/>
      <c r="O90" s="256"/>
      <c r="P90" s="265"/>
      <c r="Q90" s="265"/>
      <c r="R90" s="265"/>
      <c r="S90" s="322"/>
      <c r="T90" s="322"/>
    </row>
    <row r="91" spans="2:20" x14ac:dyDescent="0.2">
      <c r="B91" t="s">
        <v>543</v>
      </c>
      <c r="C91" t="s">
        <v>122</v>
      </c>
      <c r="D91" s="261" t="s">
        <v>157</v>
      </c>
      <c r="E91" s="269" t="s">
        <v>406</v>
      </c>
      <c r="F91" s="256"/>
      <c r="G91" s="256"/>
      <c r="H91" s="256"/>
      <c r="I91" s="256"/>
      <c r="J91" s="256"/>
      <c r="K91" s="332"/>
      <c r="L91" s="256"/>
      <c r="M91" s="332"/>
      <c r="N91" s="256"/>
      <c r="O91" s="256"/>
      <c r="P91" s="265"/>
      <c r="Q91" s="265"/>
      <c r="R91" s="265"/>
      <c r="S91" s="325"/>
      <c r="T91" s="322"/>
    </row>
    <row r="92" spans="2:20" x14ac:dyDescent="0.2">
      <c r="B92" t="s">
        <v>543</v>
      </c>
      <c r="C92" t="s">
        <v>121</v>
      </c>
      <c r="D92" s="261" t="s">
        <v>402</v>
      </c>
      <c r="E92" s="269" t="s">
        <v>404</v>
      </c>
      <c r="F92" s="246"/>
      <c r="G92" s="246">
        <v>6.5272242793429998</v>
      </c>
      <c r="H92" s="246">
        <v>13.128579468681</v>
      </c>
      <c r="I92" s="246">
        <v>19.378548236143999</v>
      </c>
      <c r="J92" s="246">
        <v>32.885652297516003</v>
      </c>
      <c r="K92" s="342">
        <v>11.303090964920999</v>
      </c>
      <c r="L92" s="246">
        <v>1.881546511676</v>
      </c>
      <c r="M92" s="342">
        <v>17.56866476211</v>
      </c>
      <c r="N92" s="246">
        <v>18.351932772329999</v>
      </c>
      <c r="O92" s="256"/>
      <c r="P92" s="265"/>
      <c r="Q92" s="265"/>
      <c r="R92" s="265"/>
      <c r="S92" s="325"/>
      <c r="T92" s="322"/>
    </row>
    <row r="93" spans="2:20" x14ac:dyDescent="0.2">
      <c r="B93" t="s">
        <v>543</v>
      </c>
      <c r="C93" t="s">
        <v>121</v>
      </c>
      <c r="D93" s="261" t="s">
        <v>402</v>
      </c>
      <c r="E93" s="269" t="s">
        <v>405</v>
      </c>
      <c r="F93" s="246"/>
      <c r="G93" s="246">
        <v>21913.34571009711</v>
      </c>
      <c r="H93" s="246">
        <v>36902.265675944698</v>
      </c>
      <c r="I93" s="246">
        <v>54408.287255428797</v>
      </c>
      <c r="J93" s="246">
        <v>88020.920855082601</v>
      </c>
      <c r="K93" s="342">
        <v>29871.221150504</v>
      </c>
      <c r="L93" s="246">
        <v>4897.3140045131904</v>
      </c>
      <c r="M93" s="342">
        <v>45480.3273984689</v>
      </c>
      <c r="N93" s="246">
        <v>46973.415143606195</v>
      </c>
      <c r="O93" s="256"/>
      <c r="P93" s="265"/>
      <c r="Q93" s="265"/>
      <c r="R93" s="265"/>
      <c r="S93" s="325"/>
      <c r="T93" s="322"/>
    </row>
    <row r="94" spans="2:20" x14ac:dyDescent="0.2">
      <c r="B94" t="s">
        <v>543</v>
      </c>
      <c r="C94" t="s">
        <v>121</v>
      </c>
      <c r="D94" s="261" t="s">
        <v>157</v>
      </c>
      <c r="E94" s="269" t="s">
        <v>406</v>
      </c>
      <c r="F94" s="246"/>
      <c r="G94" s="246">
        <v>1440.4920297692081</v>
      </c>
      <c r="H94" s="246">
        <v>3723.0417132367879</v>
      </c>
      <c r="I94" s="246">
        <v>6912.578280956719</v>
      </c>
      <c r="J94" s="246">
        <v>11565.645258696768</v>
      </c>
      <c r="K94" s="342">
        <v>12520.057496015792</v>
      </c>
      <c r="L94" s="246">
        <v>12670.281229022865</v>
      </c>
      <c r="M94" s="342">
        <v>12115.146119301866</v>
      </c>
      <c r="N94" s="246">
        <v>12618.041981585486</v>
      </c>
      <c r="O94" s="256"/>
      <c r="P94" s="265"/>
      <c r="Q94" s="265"/>
      <c r="R94" s="265"/>
      <c r="S94" s="322"/>
      <c r="T94" s="322"/>
    </row>
    <row r="95" spans="2:20" x14ac:dyDescent="0.2">
      <c r="B95" t="s">
        <v>544</v>
      </c>
      <c r="C95" t="s">
        <v>32</v>
      </c>
      <c r="D95" s="261" t="s">
        <v>402</v>
      </c>
      <c r="E95" s="269" t="s">
        <v>404</v>
      </c>
      <c r="F95" s="332"/>
      <c r="G95" s="332"/>
      <c r="H95" s="332"/>
      <c r="I95" s="332"/>
      <c r="J95" s="332"/>
      <c r="K95" s="332"/>
      <c r="L95" s="332"/>
      <c r="M95" s="332"/>
      <c r="N95" s="332"/>
      <c r="O95" s="256"/>
      <c r="P95" s="265"/>
      <c r="Q95" s="265"/>
      <c r="R95" s="265"/>
      <c r="S95" s="325"/>
      <c r="T95" s="322"/>
    </row>
    <row r="96" spans="2:20" x14ac:dyDescent="0.2">
      <c r="B96" t="s">
        <v>544</v>
      </c>
      <c r="C96" t="s">
        <v>32</v>
      </c>
      <c r="D96" s="261" t="s">
        <v>402</v>
      </c>
      <c r="E96" s="269" t="s">
        <v>405</v>
      </c>
      <c r="F96" s="332"/>
      <c r="G96" s="332"/>
      <c r="H96" s="332"/>
      <c r="I96" s="332"/>
      <c r="J96" s="332"/>
      <c r="K96" s="332"/>
      <c r="L96" s="332"/>
      <c r="M96" s="332"/>
      <c r="N96" s="332"/>
      <c r="O96" s="256"/>
      <c r="P96" s="265"/>
      <c r="Q96" s="265"/>
      <c r="R96" s="265"/>
      <c r="S96" s="322"/>
      <c r="T96" s="322"/>
    </row>
    <row r="97" spans="2:20" x14ac:dyDescent="0.2">
      <c r="B97" t="s">
        <v>544</v>
      </c>
      <c r="C97" t="s">
        <v>32</v>
      </c>
      <c r="D97" s="261" t="s">
        <v>157</v>
      </c>
      <c r="E97" s="269" t="s">
        <v>406</v>
      </c>
      <c r="F97" s="332"/>
      <c r="G97" s="332"/>
      <c r="H97" s="332"/>
      <c r="I97" s="332"/>
      <c r="J97" s="332"/>
      <c r="K97" s="332"/>
      <c r="L97" s="332"/>
      <c r="M97" s="332"/>
      <c r="N97" s="332"/>
      <c r="O97" s="256"/>
      <c r="P97" s="265"/>
      <c r="Q97" s="265"/>
      <c r="R97" s="265"/>
      <c r="S97" s="325"/>
      <c r="T97" s="322"/>
    </row>
    <row r="98" spans="2:20" x14ac:dyDescent="0.2">
      <c r="B98" t="s">
        <v>544</v>
      </c>
      <c r="C98" t="s">
        <v>2</v>
      </c>
      <c r="D98" s="261" t="s">
        <v>402</v>
      </c>
      <c r="E98" s="269" t="s">
        <v>404</v>
      </c>
      <c r="F98" s="246"/>
      <c r="G98" s="246"/>
      <c r="H98" s="246"/>
      <c r="I98" s="246"/>
      <c r="J98" s="246"/>
      <c r="K98" s="342"/>
      <c r="L98" s="246">
        <v>0.89448394165199996</v>
      </c>
      <c r="M98" s="342">
        <v>4.5367145993440001</v>
      </c>
      <c r="N98" s="246">
        <v>9.0718824878030002</v>
      </c>
      <c r="O98" s="256"/>
      <c r="P98" s="265"/>
      <c r="Q98" s="265"/>
      <c r="R98" s="265"/>
      <c r="S98" s="325"/>
      <c r="T98" s="322"/>
    </row>
    <row r="99" spans="2:20" x14ac:dyDescent="0.2">
      <c r="B99" t="s">
        <v>544</v>
      </c>
      <c r="C99" t="s">
        <v>2</v>
      </c>
      <c r="D99" s="261" t="s">
        <v>402</v>
      </c>
      <c r="E99" s="269" t="s">
        <v>405</v>
      </c>
      <c r="F99" s="246"/>
      <c r="G99" s="246"/>
      <c r="H99" s="246"/>
      <c r="I99" s="246"/>
      <c r="J99" s="246"/>
      <c r="K99" s="342"/>
      <c r="L99" s="246">
        <v>3606.4929288190601</v>
      </c>
      <c r="M99" s="342">
        <v>18059.175307155601</v>
      </c>
      <c r="N99" s="246">
        <v>35476.600693512388</v>
      </c>
      <c r="O99" s="256"/>
      <c r="P99" s="265"/>
      <c r="Q99" s="265"/>
      <c r="R99" s="265"/>
      <c r="S99" s="325"/>
      <c r="T99" s="322"/>
    </row>
    <row r="100" spans="2:20" x14ac:dyDescent="0.2">
      <c r="B100" t="s">
        <v>544</v>
      </c>
      <c r="C100" t="s">
        <v>2</v>
      </c>
      <c r="D100" s="261" t="s">
        <v>157</v>
      </c>
      <c r="E100" s="269" t="s">
        <v>406</v>
      </c>
      <c r="F100" s="246"/>
      <c r="G100" s="246"/>
      <c r="H100" s="246"/>
      <c r="I100" s="246"/>
      <c r="J100" s="246"/>
      <c r="K100" s="342"/>
      <c r="L100" s="246">
        <v>211.42075330709801</v>
      </c>
      <c r="M100" s="342">
        <v>1270.0903591820779</v>
      </c>
      <c r="N100" s="246">
        <v>3349.8087425073309</v>
      </c>
      <c r="O100" s="256"/>
      <c r="P100" s="265"/>
      <c r="Q100" s="265"/>
      <c r="R100" s="265"/>
      <c r="S100" s="322"/>
      <c r="T100" s="322"/>
    </row>
    <row r="101" spans="2:20" x14ac:dyDescent="0.2">
      <c r="B101" t="s">
        <v>544</v>
      </c>
      <c r="C101" t="s">
        <v>33</v>
      </c>
      <c r="D101" s="261" t="s">
        <v>402</v>
      </c>
      <c r="E101" s="269" t="s">
        <v>404</v>
      </c>
      <c r="F101" s="342"/>
      <c r="G101" s="342"/>
      <c r="H101" s="342"/>
      <c r="I101" s="342"/>
      <c r="J101" s="342">
        <v>0.14952798966299999</v>
      </c>
      <c r="K101" s="342">
        <v>0.76064280176999999</v>
      </c>
      <c r="L101" s="342">
        <v>1.52992436646</v>
      </c>
      <c r="M101" s="342">
        <v>3.0772243708109999</v>
      </c>
      <c r="N101" s="342">
        <v>0.70375564017199999</v>
      </c>
      <c r="O101" s="256"/>
      <c r="P101" s="265"/>
      <c r="Q101" s="265"/>
      <c r="R101" s="265"/>
      <c r="S101" s="325"/>
      <c r="T101" s="322"/>
    </row>
    <row r="102" spans="2:20" x14ac:dyDescent="0.2">
      <c r="B102" t="s">
        <v>544</v>
      </c>
      <c r="C102" t="s">
        <v>33</v>
      </c>
      <c r="D102" s="261" t="s">
        <v>402</v>
      </c>
      <c r="E102" s="269" t="s">
        <v>405</v>
      </c>
      <c r="F102" s="342"/>
      <c r="G102" s="342"/>
      <c r="H102" s="342"/>
      <c r="I102" s="342"/>
      <c r="J102" s="342">
        <v>1107.18975842294</v>
      </c>
      <c r="K102" s="342">
        <v>5475.7784561180497</v>
      </c>
      <c r="L102" s="342">
        <v>10773.1098798903</v>
      </c>
      <c r="M102" s="342">
        <v>21445.1846485555</v>
      </c>
      <c r="N102" s="342">
        <v>4785.2689010022896</v>
      </c>
      <c r="O102" s="256"/>
      <c r="P102" s="265"/>
      <c r="Q102" s="265"/>
      <c r="R102" s="265"/>
      <c r="S102" s="325"/>
      <c r="T102" s="322"/>
    </row>
    <row r="103" spans="2:20" x14ac:dyDescent="0.2">
      <c r="B103" t="s">
        <v>544</v>
      </c>
      <c r="C103" t="s">
        <v>33</v>
      </c>
      <c r="D103" s="261" t="s">
        <v>157</v>
      </c>
      <c r="E103" s="269" t="s">
        <v>406</v>
      </c>
      <c r="F103" s="342"/>
      <c r="G103" s="342"/>
      <c r="H103" s="342"/>
      <c r="I103" s="342"/>
      <c r="J103" s="342">
        <v>53.485659986729999</v>
      </c>
      <c r="K103" s="342">
        <v>318.00727648339603</v>
      </c>
      <c r="L103" s="342">
        <v>838.43016483835095</v>
      </c>
      <c r="M103" s="342">
        <v>1874.395179633151</v>
      </c>
      <c r="N103" s="342">
        <v>2105.5599492103552</v>
      </c>
      <c r="O103" s="256"/>
      <c r="P103" s="265"/>
      <c r="Q103" s="265"/>
      <c r="R103" s="265"/>
      <c r="S103" s="325"/>
      <c r="T103" s="322"/>
    </row>
    <row r="104" spans="2:20" x14ac:dyDescent="0.2">
      <c r="B104" t="s">
        <v>544</v>
      </c>
      <c r="C104" t="s">
        <v>3</v>
      </c>
      <c r="D104" s="261" t="s">
        <v>402</v>
      </c>
      <c r="E104" s="269" t="s">
        <v>404</v>
      </c>
      <c r="F104" s="246">
        <v>0.29215475318200002</v>
      </c>
      <c r="G104" s="246">
        <v>1.4327690216360001</v>
      </c>
      <c r="H104" s="246">
        <v>23.351362890579001</v>
      </c>
      <c r="I104" s="246">
        <v>1.745018088581</v>
      </c>
      <c r="J104" s="246">
        <v>6.5319232424000007E-2</v>
      </c>
      <c r="K104" s="342">
        <v>1.7015650835999999E-2</v>
      </c>
      <c r="L104" s="246">
        <v>0.63578511136600002</v>
      </c>
      <c r="M104" s="342">
        <v>0.82423016113900005</v>
      </c>
      <c r="N104" s="246">
        <v>0.109134152363</v>
      </c>
      <c r="O104" s="256"/>
      <c r="P104" s="265"/>
      <c r="Q104" s="265"/>
      <c r="R104" s="265"/>
      <c r="S104" s="325"/>
      <c r="T104" s="322"/>
    </row>
    <row r="105" spans="2:20" x14ac:dyDescent="0.2">
      <c r="B105" t="s">
        <v>544</v>
      </c>
      <c r="C105" t="s">
        <v>3</v>
      </c>
      <c r="D105" s="261" t="s">
        <v>402</v>
      </c>
      <c r="E105" s="269" t="s">
        <v>405</v>
      </c>
      <c r="F105" s="246">
        <v>219.11606488642599</v>
      </c>
      <c r="G105" s="246">
        <v>1513.946342822816</v>
      </c>
      <c r="H105" s="246">
        <v>84028.789846089669</v>
      </c>
      <c r="I105" s="246">
        <v>1314.3466054162329</v>
      </c>
      <c r="J105" s="246">
        <v>168.948393346757</v>
      </c>
      <c r="K105" s="342">
        <v>44.011032643257998</v>
      </c>
      <c r="L105" s="246">
        <v>1028.860910139605</v>
      </c>
      <c r="M105" s="342">
        <v>898.924047863851</v>
      </c>
      <c r="N105" s="246">
        <v>282.275817039343</v>
      </c>
      <c r="O105" s="256"/>
      <c r="P105" s="265"/>
      <c r="Q105" s="265"/>
      <c r="R105" s="265"/>
      <c r="S105" s="322"/>
      <c r="T105" s="322"/>
    </row>
    <row r="106" spans="2:20" x14ac:dyDescent="0.2">
      <c r="B106" t="s">
        <v>544</v>
      </c>
      <c r="C106" t="s">
        <v>3</v>
      </c>
      <c r="D106" s="261" t="s">
        <v>157</v>
      </c>
      <c r="E106" s="269" t="s">
        <v>406</v>
      </c>
      <c r="F106" s="246">
        <v>11.514763021899</v>
      </c>
      <c r="G106" s="246">
        <v>94.814667271226995</v>
      </c>
      <c r="H106" s="246">
        <v>5020.7719336178916</v>
      </c>
      <c r="I106" s="246">
        <v>5089.8639722302087</v>
      </c>
      <c r="J106" s="246">
        <v>5099.7661046446574</v>
      </c>
      <c r="K106" s="342">
        <v>5086.2236696543478</v>
      </c>
      <c r="L106" s="246">
        <v>5092.4433410067659</v>
      </c>
      <c r="M106" s="342">
        <v>189.86047468560301</v>
      </c>
      <c r="N106" s="246">
        <v>186.46941476844299</v>
      </c>
      <c r="O106" s="256"/>
      <c r="P106" s="265"/>
      <c r="Q106" s="265"/>
      <c r="R106" s="265"/>
      <c r="S106" s="322"/>
      <c r="T106" s="322"/>
    </row>
    <row r="107" spans="2:20" x14ac:dyDescent="0.2">
      <c r="B107" t="s">
        <v>544</v>
      </c>
      <c r="C107" t="s">
        <v>4</v>
      </c>
      <c r="D107" s="261" t="s">
        <v>402</v>
      </c>
      <c r="E107" s="269" t="s">
        <v>404</v>
      </c>
      <c r="F107" s="246">
        <v>1.6357419603459999</v>
      </c>
      <c r="G107" s="246">
        <v>2.2289565854740001</v>
      </c>
      <c r="H107" s="246"/>
      <c r="I107" s="246"/>
      <c r="J107" s="246"/>
      <c r="K107" s="342"/>
      <c r="L107" s="246"/>
      <c r="M107" s="342">
        <v>0.230327237574</v>
      </c>
      <c r="N107" s="246"/>
      <c r="O107" s="256"/>
      <c r="P107" s="265"/>
      <c r="Q107" s="265"/>
      <c r="R107" s="265"/>
      <c r="S107" s="325"/>
      <c r="T107" s="322"/>
    </row>
    <row r="108" spans="2:20" x14ac:dyDescent="0.2">
      <c r="B108" t="s">
        <v>544</v>
      </c>
      <c r="C108" t="s">
        <v>4</v>
      </c>
      <c r="D108" s="261" t="s">
        <v>402</v>
      </c>
      <c r="E108" s="269" t="s">
        <v>405</v>
      </c>
      <c r="F108" s="246">
        <v>1063.2322742251999</v>
      </c>
      <c r="G108" s="246">
        <v>3682.5804868730602</v>
      </c>
      <c r="H108" s="246"/>
      <c r="I108" s="246"/>
      <c r="J108" s="246"/>
      <c r="K108" s="342"/>
      <c r="L108" s="246"/>
      <c r="M108" s="342">
        <v>380.53616486435197</v>
      </c>
      <c r="N108" s="246"/>
      <c r="O108" s="256"/>
      <c r="P108" s="265"/>
      <c r="Q108" s="265"/>
      <c r="R108" s="265"/>
      <c r="S108" s="325"/>
      <c r="T108" s="325"/>
    </row>
    <row r="109" spans="2:20" x14ac:dyDescent="0.2">
      <c r="B109" t="s">
        <v>544</v>
      </c>
      <c r="C109" t="s">
        <v>4</v>
      </c>
      <c r="D109" s="261" t="s">
        <v>157</v>
      </c>
      <c r="E109" s="269" t="s">
        <v>406</v>
      </c>
      <c r="F109" s="246">
        <v>58.092604574230002</v>
      </c>
      <c r="G109" s="246">
        <v>251.548454644571</v>
      </c>
      <c r="H109" s="246">
        <v>251.548454644571</v>
      </c>
      <c r="I109" s="246">
        <v>250.429376781423</v>
      </c>
      <c r="J109" s="246">
        <v>249.310298918276</v>
      </c>
      <c r="K109" s="342">
        <v>249.310298918276</v>
      </c>
      <c r="L109" s="246">
        <v>107.4754722613</v>
      </c>
      <c r="M109" s="342">
        <v>19.990587447784002</v>
      </c>
      <c r="N109" s="246">
        <v>19.990587447784002</v>
      </c>
      <c r="O109" s="256"/>
      <c r="P109" s="265"/>
      <c r="Q109" s="265"/>
      <c r="R109" s="265"/>
      <c r="S109" s="325"/>
      <c r="T109" s="325"/>
    </row>
    <row r="110" spans="2:20" x14ac:dyDescent="0.2">
      <c r="B110" t="s">
        <v>544</v>
      </c>
      <c r="C110" t="s">
        <v>34</v>
      </c>
      <c r="D110" s="261" t="s">
        <v>402</v>
      </c>
      <c r="E110" s="269" t="s">
        <v>404</v>
      </c>
      <c r="F110" s="332"/>
      <c r="G110" s="332"/>
      <c r="H110" s="332"/>
      <c r="I110" s="332"/>
      <c r="J110" s="332"/>
      <c r="K110" s="332"/>
      <c r="L110" s="332"/>
      <c r="M110" s="332"/>
      <c r="N110" s="332"/>
      <c r="O110" s="256"/>
      <c r="P110" s="265"/>
      <c r="Q110" s="265"/>
      <c r="R110" s="265"/>
      <c r="S110" s="325"/>
      <c r="T110" s="322"/>
    </row>
    <row r="111" spans="2:20" x14ac:dyDescent="0.2">
      <c r="B111" t="s">
        <v>544</v>
      </c>
      <c r="C111" t="s">
        <v>34</v>
      </c>
      <c r="D111" s="261" t="s">
        <v>402</v>
      </c>
      <c r="E111" s="269" t="s">
        <v>405</v>
      </c>
      <c r="F111" s="332"/>
      <c r="G111" s="332"/>
      <c r="H111" s="332"/>
      <c r="I111" s="332"/>
      <c r="J111" s="332"/>
      <c r="K111" s="332"/>
      <c r="L111" s="332"/>
      <c r="M111" s="332"/>
      <c r="N111" s="332"/>
      <c r="O111" s="256"/>
      <c r="P111" s="265"/>
      <c r="Q111" s="265"/>
      <c r="R111" s="265"/>
      <c r="S111" s="325"/>
      <c r="T111" s="325"/>
    </row>
    <row r="112" spans="2:20" x14ac:dyDescent="0.2">
      <c r="B112" t="s">
        <v>544</v>
      </c>
      <c r="C112" t="s">
        <v>34</v>
      </c>
      <c r="D112" s="261" t="s">
        <v>157</v>
      </c>
      <c r="E112" s="269" t="s">
        <v>406</v>
      </c>
      <c r="F112" s="332"/>
      <c r="G112" s="332"/>
      <c r="H112" s="332"/>
      <c r="I112" s="332"/>
      <c r="J112" s="332"/>
      <c r="K112" s="332"/>
      <c r="L112" s="332"/>
      <c r="M112" s="332"/>
      <c r="N112" s="332"/>
      <c r="O112" s="256"/>
      <c r="P112" s="265"/>
      <c r="Q112" s="265"/>
      <c r="R112" s="265"/>
      <c r="S112" s="322"/>
      <c r="T112" s="322"/>
    </row>
    <row r="113" spans="2:20" x14ac:dyDescent="0.2">
      <c r="B113" s="278" t="s">
        <v>544</v>
      </c>
      <c r="C113" s="278" t="s">
        <v>5</v>
      </c>
      <c r="D113" s="338" t="s">
        <v>402</v>
      </c>
      <c r="E113" s="339" t="s">
        <v>404</v>
      </c>
      <c r="F113" s="246"/>
      <c r="G113" s="246">
        <v>6.7875275069999999E-3</v>
      </c>
      <c r="H113" s="246"/>
      <c r="I113" s="246"/>
      <c r="J113" s="246"/>
      <c r="K113" s="342"/>
      <c r="L113" s="246"/>
      <c r="M113" s="342"/>
      <c r="N113" s="246">
        <v>1.0796226489999999E-3</v>
      </c>
      <c r="O113" s="256"/>
      <c r="P113" s="265"/>
      <c r="Q113" s="265"/>
      <c r="R113" s="265"/>
      <c r="S113" s="322"/>
      <c r="T113" s="322"/>
    </row>
    <row r="114" spans="2:20" x14ac:dyDescent="0.2">
      <c r="B114" s="278" t="s">
        <v>544</v>
      </c>
      <c r="C114" s="278" t="s">
        <v>5</v>
      </c>
      <c r="D114" s="338" t="s">
        <v>402</v>
      </c>
      <c r="E114" s="339" t="s">
        <v>405</v>
      </c>
      <c r="F114" s="246"/>
      <c r="G114" s="246">
        <v>30.527225324726</v>
      </c>
      <c r="H114" s="246"/>
      <c r="I114" s="246"/>
      <c r="J114" s="246"/>
      <c r="K114" s="342"/>
      <c r="L114" s="246"/>
      <c r="M114" s="342"/>
      <c r="N114" s="246">
        <v>4.3789617147459996</v>
      </c>
      <c r="O114" s="256"/>
      <c r="P114" s="265"/>
      <c r="Q114" s="265"/>
      <c r="R114" s="265"/>
      <c r="S114" s="322"/>
      <c r="T114" s="322"/>
    </row>
    <row r="115" spans="2:20" x14ac:dyDescent="0.2">
      <c r="B115" s="278" t="s">
        <v>544</v>
      </c>
      <c r="C115" s="278" t="s">
        <v>5</v>
      </c>
      <c r="D115" s="338" t="s">
        <v>157</v>
      </c>
      <c r="E115" s="339" t="s">
        <v>406</v>
      </c>
      <c r="F115" s="246"/>
      <c r="G115" s="246">
        <v>1.381166180546</v>
      </c>
      <c r="H115" s="246">
        <v>1.381166180546</v>
      </c>
      <c r="I115" s="246">
        <v>1.381166180546</v>
      </c>
      <c r="J115" s="246">
        <v>1.381166180546</v>
      </c>
      <c r="K115" s="342">
        <v>1.381166180546</v>
      </c>
      <c r="L115" s="246">
        <v>1.381166180546</v>
      </c>
      <c r="M115" s="342">
        <v>1.381166180546</v>
      </c>
      <c r="N115" s="246">
        <v>0.96231919994699999</v>
      </c>
      <c r="O115" s="256"/>
      <c r="P115" s="265"/>
      <c r="Q115" s="265"/>
      <c r="R115" s="265"/>
      <c r="S115" s="322"/>
      <c r="T115" s="322"/>
    </row>
    <row r="116" spans="2:20" x14ac:dyDescent="0.2">
      <c r="B116" t="s">
        <v>544</v>
      </c>
      <c r="C116" t="s">
        <v>6</v>
      </c>
      <c r="D116" s="261" t="s">
        <v>402</v>
      </c>
      <c r="E116" s="269" t="s">
        <v>404</v>
      </c>
      <c r="F116" s="246"/>
      <c r="G116" s="246"/>
      <c r="H116" s="246">
        <v>1.4187866930000001E-3</v>
      </c>
      <c r="I116" s="246">
        <v>1.2937248070559999</v>
      </c>
      <c r="J116" s="246">
        <v>1.491376470461</v>
      </c>
      <c r="K116" s="342">
        <v>0.817884008735</v>
      </c>
      <c r="L116" s="246">
        <v>0.817884008735</v>
      </c>
      <c r="M116" s="342">
        <v>0.817884008735</v>
      </c>
      <c r="N116" s="246">
        <v>0.817884008735</v>
      </c>
      <c r="O116" s="256"/>
      <c r="P116" s="265"/>
      <c r="Q116" s="265"/>
      <c r="R116" s="265"/>
      <c r="S116" s="325"/>
      <c r="T116" s="322"/>
    </row>
    <row r="117" spans="2:20" x14ac:dyDescent="0.2">
      <c r="B117" t="s">
        <v>544</v>
      </c>
      <c r="C117" t="s">
        <v>6</v>
      </c>
      <c r="D117" s="261" t="s">
        <v>402</v>
      </c>
      <c r="E117" s="269" t="s">
        <v>405</v>
      </c>
      <c r="F117" s="246"/>
      <c r="G117" s="246"/>
      <c r="H117" s="246">
        <v>4.7016341323419999</v>
      </c>
      <c r="I117" s="246">
        <v>4269.2005573215802</v>
      </c>
      <c r="J117" s="246">
        <v>4867.4921710661201</v>
      </c>
      <c r="K117" s="342">
        <v>2651.1701722416201</v>
      </c>
      <c r="L117" s="246">
        <v>2621.5862990749902</v>
      </c>
      <c r="M117" s="342">
        <v>2607.93220376729</v>
      </c>
      <c r="N117" s="246">
        <v>2576.0726480493699</v>
      </c>
      <c r="O117" s="256"/>
      <c r="P117" s="265"/>
      <c r="Q117" s="265"/>
      <c r="R117" s="265"/>
      <c r="S117" s="322"/>
      <c r="T117" s="322"/>
    </row>
    <row r="118" spans="2:20" x14ac:dyDescent="0.2">
      <c r="B118" t="s">
        <v>544</v>
      </c>
      <c r="C118" t="s">
        <v>6</v>
      </c>
      <c r="D118" s="261" t="s">
        <v>157</v>
      </c>
      <c r="E118" s="269" t="s">
        <v>406</v>
      </c>
      <c r="F118" s="246"/>
      <c r="G118" s="246"/>
      <c r="H118" s="246">
        <v>0.19366966578399999</v>
      </c>
      <c r="I118" s="246">
        <v>176.050535986743</v>
      </c>
      <c r="J118" s="246">
        <v>376.55222442991101</v>
      </c>
      <c r="K118" s="342">
        <v>485.75919943942199</v>
      </c>
      <c r="L118" s="246">
        <v>593.74755584367699</v>
      </c>
      <c r="M118" s="342">
        <v>701.17347289166003</v>
      </c>
      <c r="N118" s="246">
        <v>807.287031441674</v>
      </c>
      <c r="O118" s="256"/>
      <c r="P118" s="265"/>
      <c r="Q118" s="265"/>
      <c r="R118" s="265"/>
      <c r="S118" s="325"/>
      <c r="T118" s="322"/>
    </row>
    <row r="119" spans="2:20" x14ac:dyDescent="0.2">
      <c r="B119" t="s">
        <v>544</v>
      </c>
      <c r="C119" t="s">
        <v>7</v>
      </c>
      <c r="D119" s="261" t="s">
        <v>402</v>
      </c>
      <c r="E119" s="269" t="s">
        <v>404</v>
      </c>
      <c r="F119" s="246"/>
      <c r="G119" s="246"/>
      <c r="H119" s="246">
        <v>6.9156098161079997</v>
      </c>
      <c r="I119" s="246"/>
      <c r="J119" s="246">
        <v>7.0021151947359996</v>
      </c>
      <c r="K119" s="342"/>
      <c r="L119" s="246"/>
      <c r="M119" s="342"/>
      <c r="N119" s="246">
        <v>0.24611945901400001</v>
      </c>
      <c r="O119" s="256"/>
      <c r="P119" s="265"/>
      <c r="Q119" s="265"/>
      <c r="R119" s="265"/>
      <c r="S119" s="322"/>
      <c r="T119" s="322"/>
    </row>
    <row r="120" spans="2:20" x14ac:dyDescent="0.2">
      <c r="B120" t="s">
        <v>544</v>
      </c>
      <c r="C120" t="s">
        <v>7</v>
      </c>
      <c r="D120" s="261" t="s">
        <v>402</v>
      </c>
      <c r="E120" s="269" t="s">
        <v>405</v>
      </c>
      <c r="F120" s="246"/>
      <c r="G120" s="246"/>
      <c r="H120" s="246">
        <v>74376.458303361505</v>
      </c>
      <c r="I120" s="246"/>
      <c r="J120" s="246">
        <v>73238.612068017595</v>
      </c>
      <c r="K120" s="342"/>
      <c r="L120" s="246"/>
      <c r="M120" s="342"/>
      <c r="N120" s="246">
        <v>2439.58505129995</v>
      </c>
      <c r="O120" s="256"/>
      <c r="P120" s="265"/>
      <c r="Q120" s="265"/>
      <c r="R120" s="265"/>
      <c r="S120" s="322"/>
      <c r="T120" s="322"/>
    </row>
    <row r="121" spans="2:20" x14ac:dyDescent="0.2">
      <c r="B121" t="s">
        <v>544</v>
      </c>
      <c r="C121" t="s">
        <v>7</v>
      </c>
      <c r="D121" s="261" t="s">
        <v>157</v>
      </c>
      <c r="E121" s="269" t="s">
        <v>406</v>
      </c>
      <c r="F121" s="246"/>
      <c r="G121" s="246"/>
      <c r="H121" s="246"/>
      <c r="I121" s="246">
        <v>3063.71432067051</v>
      </c>
      <c r="J121" s="246">
        <v>6080.5584906849399</v>
      </c>
      <c r="K121" s="342">
        <v>6080.5584906849399</v>
      </c>
      <c r="L121" s="246">
        <v>6080.5584906849399</v>
      </c>
      <c r="M121" s="342">
        <v>6080.5584906849399</v>
      </c>
      <c r="N121" s="246">
        <v>6181.0498535255329</v>
      </c>
      <c r="O121" s="256"/>
      <c r="P121" s="265"/>
      <c r="Q121" s="265"/>
      <c r="R121" s="265"/>
      <c r="S121" s="322"/>
      <c r="T121" s="322"/>
    </row>
    <row r="122" spans="2:20" x14ac:dyDescent="0.2">
      <c r="B122" t="s">
        <v>544</v>
      </c>
      <c r="C122" t="s">
        <v>8</v>
      </c>
      <c r="D122" s="261" t="s">
        <v>402</v>
      </c>
      <c r="E122" s="269" t="s">
        <v>404</v>
      </c>
      <c r="F122" s="256"/>
      <c r="G122" s="256"/>
      <c r="H122" s="256"/>
      <c r="I122" s="256"/>
      <c r="J122" s="256"/>
      <c r="K122" s="332"/>
      <c r="L122" s="256"/>
      <c r="M122" s="332"/>
      <c r="N122" s="256"/>
      <c r="O122" s="256"/>
      <c r="P122" s="265"/>
      <c r="Q122" s="265"/>
      <c r="R122" s="265"/>
      <c r="S122" s="322"/>
      <c r="T122" s="322"/>
    </row>
    <row r="123" spans="2:20" x14ac:dyDescent="0.2">
      <c r="B123" t="s">
        <v>544</v>
      </c>
      <c r="C123" t="s">
        <v>8</v>
      </c>
      <c r="D123" s="261" t="s">
        <v>402</v>
      </c>
      <c r="E123" s="269" t="s">
        <v>405</v>
      </c>
      <c r="F123" s="256"/>
      <c r="G123" s="256"/>
      <c r="H123" s="256"/>
      <c r="I123" s="256"/>
      <c r="J123" s="256"/>
      <c r="K123" s="332"/>
      <c r="L123" s="256"/>
      <c r="M123" s="332"/>
      <c r="N123" s="256"/>
      <c r="O123" s="256"/>
      <c r="P123" s="265"/>
      <c r="Q123" s="265"/>
      <c r="R123" s="265"/>
      <c r="S123" s="322"/>
      <c r="T123" s="322"/>
    </row>
    <row r="124" spans="2:20" x14ac:dyDescent="0.2">
      <c r="B124" t="s">
        <v>544</v>
      </c>
      <c r="C124" t="s">
        <v>8</v>
      </c>
      <c r="D124" s="261" t="s">
        <v>157</v>
      </c>
      <c r="E124" s="269" t="s">
        <v>406</v>
      </c>
      <c r="F124" s="246">
        <v>0.797913983233</v>
      </c>
      <c r="G124" s="246">
        <v>0.797913983233</v>
      </c>
      <c r="H124" s="246">
        <v>0.797913983233</v>
      </c>
      <c r="I124" s="246">
        <v>0.39895699161699999</v>
      </c>
      <c r="J124" s="246"/>
      <c r="K124" s="342"/>
      <c r="L124" s="246"/>
      <c r="M124" s="342"/>
      <c r="N124" s="246"/>
      <c r="O124" s="256"/>
      <c r="P124" s="265"/>
      <c r="Q124" s="265"/>
      <c r="R124" s="265"/>
      <c r="S124" s="322"/>
      <c r="T124" s="322"/>
    </row>
    <row r="125" spans="2:20" x14ac:dyDescent="0.2">
      <c r="B125" t="s">
        <v>544</v>
      </c>
      <c r="C125" t="s">
        <v>119</v>
      </c>
      <c r="D125" s="261" t="s">
        <v>402</v>
      </c>
      <c r="E125" s="269" t="s">
        <v>404</v>
      </c>
      <c r="F125" s="246"/>
      <c r="G125" s="246"/>
      <c r="H125" s="246"/>
      <c r="I125" s="246"/>
      <c r="J125" s="246"/>
      <c r="K125" s="342">
        <v>1.7972388679</v>
      </c>
      <c r="L125" s="246">
        <v>4.8647334201629997</v>
      </c>
      <c r="M125" s="342">
        <v>9.7847165299170005</v>
      </c>
      <c r="N125" s="246">
        <v>3.1250434746289999</v>
      </c>
      <c r="O125" s="256"/>
      <c r="P125" s="265"/>
      <c r="Q125" s="265"/>
      <c r="R125" s="265"/>
      <c r="S125" s="322"/>
    </row>
    <row r="126" spans="2:20" x14ac:dyDescent="0.2">
      <c r="B126" t="s">
        <v>544</v>
      </c>
      <c r="C126" t="s">
        <v>119</v>
      </c>
      <c r="D126" s="261" t="s">
        <v>402</v>
      </c>
      <c r="E126" s="269" t="s">
        <v>405</v>
      </c>
      <c r="F126" s="246"/>
      <c r="G126" s="246"/>
      <c r="H126" s="246"/>
      <c r="I126" s="246"/>
      <c r="J126" s="246"/>
      <c r="K126" s="342">
        <v>4283.3202231728501</v>
      </c>
      <c r="L126" s="246">
        <v>10187.771540759701</v>
      </c>
      <c r="M126" s="342">
        <v>19611.1168379923</v>
      </c>
      <c r="N126" s="246">
        <v>5607.5087867623697</v>
      </c>
      <c r="O126" s="256"/>
      <c r="P126" s="265"/>
      <c r="Q126" s="265"/>
      <c r="R126" s="265"/>
      <c r="S126" s="322"/>
      <c r="T126" s="325"/>
    </row>
    <row r="127" spans="2:20" x14ac:dyDescent="0.2">
      <c r="B127" t="s">
        <v>544</v>
      </c>
      <c r="C127" t="s">
        <v>119</v>
      </c>
      <c r="D127" s="261" t="s">
        <v>157</v>
      </c>
      <c r="E127" s="269" t="s">
        <v>406</v>
      </c>
      <c r="F127" s="246"/>
      <c r="G127" s="246"/>
      <c r="H127" s="246"/>
      <c r="I127" s="246"/>
      <c r="J127" s="246"/>
      <c r="K127" s="342">
        <v>251.09789651944899</v>
      </c>
      <c r="L127" s="246">
        <v>848.32805229112205</v>
      </c>
      <c r="M127" s="342">
        <v>1997.9759725601621</v>
      </c>
      <c r="N127" s="246">
        <v>2326.7007906236981</v>
      </c>
      <c r="O127" s="256"/>
      <c r="P127" s="265"/>
      <c r="Q127" s="265"/>
      <c r="R127" s="265"/>
      <c r="S127" s="322"/>
      <c r="T127" s="325"/>
    </row>
    <row r="128" spans="2:20" x14ac:dyDescent="0.2">
      <c r="B128" t="s">
        <v>544</v>
      </c>
      <c r="C128" t="s">
        <v>120</v>
      </c>
      <c r="D128" s="261" t="s">
        <v>402</v>
      </c>
      <c r="E128" s="269" t="s">
        <v>404</v>
      </c>
      <c r="F128" s="256"/>
      <c r="G128" s="256"/>
      <c r="H128" s="256"/>
      <c r="I128" s="256"/>
      <c r="J128" s="256"/>
      <c r="K128" s="332"/>
      <c r="L128" s="256"/>
      <c r="M128" s="332"/>
      <c r="N128" s="256"/>
      <c r="O128" s="256"/>
      <c r="P128" s="265"/>
      <c r="Q128" s="265"/>
      <c r="R128" s="265"/>
      <c r="S128" s="325"/>
      <c r="T128" s="322"/>
    </row>
    <row r="129" spans="2:20" x14ac:dyDescent="0.2">
      <c r="B129" t="s">
        <v>544</v>
      </c>
      <c r="C129" t="s">
        <v>120</v>
      </c>
      <c r="D129" s="261" t="s">
        <v>402</v>
      </c>
      <c r="E129" s="269" t="s">
        <v>405</v>
      </c>
      <c r="F129" s="256"/>
      <c r="G129" s="256"/>
      <c r="H129" s="256"/>
      <c r="I129" s="256"/>
      <c r="J129" s="256"/>
      <c r="K129" s="332"/>
      <c r="L129" s="256"/>
      <c r="M129" s="332"/>
      <c r="N129" s="256"/>
      <c r="O129" s="256"/>
      <c r="P129" s="265"/>
      <c r="Q129" s="265"/>
      <c r="R129" s="265"/>
      <c r="S129" s="325"/>
      <c r="T129" s="325"/>
    </row>
    <row r="130" spans="2:20" x14ac:dyDescent="0.2">
      <c r="B130" t="s">
        <v>544</v>
      </c>
      <c r="C130" t="s">
        <v>120</v>
      </c>
      <c r="D130" s="261" t="s">
        <v>157</v>
      </c>
      <c r="E130" s="269" t="s">
        <v>406</v>
      </c>
      <c r="F130" s="256"/>
      <c r="G130" s="256"/>
      <c r="H130" s="256"/>
      <c r="I130" s="256"/>
      <c r="J130" s="256"/>
      <c r="K130" s="332"/>
      <c r="L130" s="256"/>
      <c r="M130" s="332"/>
      <c r="N130" s="256"/>
      <c r="O130" s="256"/>
      <c r="P130" s="265"/>
      <c r="Q130" s="265"/>
      <c r="R130" s="265"/>
      <c r="S130" s="325"/>
      <c r="T130" s="325"/>
    </row>
    <row r="131" spans="2:20" x14ac:dyDescent="0.2">
      <c r="B131" t="s">
        <v>544</v>
      </c>
      <c r="C131" t="s">
        <v>16</v>
      </c>
      <c r="D131" s="261" t="s">
        <v>402</v>
      </c>
      <c r="E131" s="269" t="s">
        <v>404</v>
      </c>
      <c r="F131" s="332"/>
      <c r="G131" s="332"/>
      <c r="H131" s="332"/>
      <c r="I131" s="332"/>
      <c r="J131" s="332"/>
      <c r="K131" s="332"/>
      <c r="L131" s="332"/>
      <c r="M131" s="332"/>
      <c r="N131" s="332"/>
      <c r="O131" s="256"/>
      <c r="P131" s="265"/>
      <c r="Q131" s="265"/>
      <c r="R131" s="265"/>
      <c r="S131" s="322"/>
      <c r="T131" s="322"/>
    </row>
    <row r="132" spans="2:20" x14ac:dyDescent="0.2">
      <c r="B132" t="s">
        <v>544</v>
      </c>
      <c r="C132" t="s">
        <v>16</v>
      </c>
      <c r="D132" s="261" t="s">
        <v>402</v>
      </c>
      <c r="E132" s="269" t="s">
        <v>405</v>
      </c>
      <c r="F132" s="332"/>
      <c r="G132" s="332"/>
      <c r="H132" s="332"/>
      <c r="I132" s="332"/>
      <c r="J132" s="332"/>
      <c r="K132" s="332"/>
      <c r="L132" s="332"/>
      <c r="M132" s="332"/>
      <c r="N132" s="332"/>
      <c r="O132" s="256"/>
      <c r="P132" s="265"/>
      <c r="Q132" s="265"/>
      <c r="R132" s="265"/>
      <c r="S132" s="325"/>
      <c r="T132" s="322"/>
    </row>
    <row r="133" spans="2:20" x14ac:dyDescent="0.2">
      <c r="B133" t="s">
        <v>544</v>
      </c>
      <c r="C133" t="s">
        <v>16</v>
      </c>
      <c r="D133" s="261" t="s">
        <v>157</v>
      </c>
      <c r="E133" s="269" t="s">
        <v>406</v>
      </c>
      <c r="F133" s="332"/>
      <c r="G133" s="332"/>
      <c r="H133" s="332"/>
      <c r="I133" s="332"/>
      <c r="J133" s="332"/>
      <c r="K133" s="332"/>
      <c r="L133" s="332"/>
      <c r="M133" s="332"/>
      <c r="N133" s="332"/>
      <c r="O133" s="256"/>
      <c r="P133" s="265"/>
      <c r="Q133" s="265"/>
      <c r="R133" s="265"/>
      <c r="S133" s="325"/>
      <c r="T133" s="322"/>
    </row>
    <row r="134" spans="2:20" x14ac:dyDescent="0.2">
      <c r="B134" t="s">
        <v>544</v>
      </c>
      <c r="C134" t="s">
        <v>122</v>
      </c>
      <c r="D134" s="261" t="s">
        <v>402</v>
      </c>
      <c r="E134" s="269" t="s">
        <v>404</v>
      </c>
      <c r="F134" s="256"/>
      <c r="G134" s="256"/>
      <c r="H134" s="256"/>
      <c r="I134" s="256"/>
      <c r="J134" s="256"/>
      <c r="K134" s="332"/>
      <c r="L134" s="256"/>
      <c r="M134" s="332"/>
      <c r="N134" s="256"/>
      <c r="O134" s="256"/>
      <c r="P134" s="265"/>
      <c r="Q134" s="265"/>
      <c r="R134" s="265"/>
      <c r="S134" s="325"/>
      <c r="T134" s="322"/>
    </row>
    <row r="135" spans="2:20" x14ac:dyDescent="0.2">
      <c r="B135" t="s">
        <v>544</v>
      </c>
      <c r="C135" t="s">
        <v>122</v>
      </c>
      <c r="D135" s="261" t="s">
        <v>402</v>
      </c>
      <c r="E135" s="269" t="s">
        <v>405</v>
      </c>
      <c r="F135" s="256"/>
      <c r="G135" s="256"/>
      <c r="H135" s="256"/>
      <c r="I135" s="256"/>
      <c r="J135" s="256"/>
      <c r="K135" s="332"/>
      <c r="L135" s="256"/>
      <c r="M135" s="332"/>
      <c r="N135" s="256"/>
      <c r="O135" s="256"/>
      <c r="P135" s="265"/>
      <c r="Q135" s="265"/>
      <c r="R135" s="265"/>
      <c r="S135" s="325"/>
      <c r="T135" s="322"/>
    </row>
    <row r="136" spans="2:20" x14ac:dyDescent="0.2">
      <c r="B136" t="s">
        <v>544</v>
      </c>
      <c r="C136" t="s">
        <v>122</v>
      </c>
      <c r="D136" s="261" t="s">
        <v>157</v>
      </c>
      <c r="E136" s="269" t="s">
        <v>406</v>
      </c>
      <c r="F136" s="256"/>
      <c r="G136" s="256"/>
      <c r="H136" s="256"/>
      <c r="I136" s="256"/>
      <c r="J136" s="256"/>
      <c r="K136" s="332"/>
      <c r="L136" s="256"/>
      <c r="M136" s="332"/>
      <c r="N136" s="256"/>
      <c r="O136" s="256"/>
      <c r="P136" s="265"/>
      <c r="Q136" s="265"/>
      <c r="R136" s="265"/>
      <c r="S136" s="322"/>
      <c r="T136" s="322"/>
    </row>
    <row r="137" spans="2:20" x14ac:dyDescent="0.2">
      <c r="B137" t="s">
        <v>544</v>
      </c>
      <c r="C137" t="s">
        <v>121</v>
      </c>
      <c r="D137" s="261" t="s">
        <v>402</v>
      </c>
      <c r="E137" s="269" t="s">
        <v>404</v>
      </c>
      <c r="F137" s="256"/>
      <c r="G137" s="256"/>
      <c r="H137" s="256"/>
      <c r="I137" s="256"/>
      <c r="J137" s="256"/>
      <c r="K137" s="332"/>
      <c r="L137" s="256"/>
      <c r="M137" s="332"/>
      <c r="N137" s="256"/>
      <c r="O137" s="256"/>
      <c r="P137" s="265"/>
      <c r="Q137" s="265"/>
      <c r="R137" s="265"/>
      <c r="S137" s="322"/>
      <c r="T137" s="322"/>
    </row>
    <row r="138" spans="2:20" x14ac:dyDescent="0.2">
      <c r="B138" t="s">
        <v>544</v>
      </c>
      <c r="C138" t="s">
        <v>121</v>
      </c>
      <c r="D138" s="261" t="s">
        <v>402</v>
      </c>
      <c r="E138" s="269" t="s">
        <v>405</v>
      </c>
      <c r="F138" s="256"/>
      <c r="G138" s="256"/>
      <c r="H138" s="256"/>
      <c r="I138" s="256"/>
      <c r="J138" s="256"/>
      <c r="K138" s="332"/>
      <c r="L138" s="256"/>
      <c r="M138" s="332"/>
      <c r="N138" s="256"/>
      <c r="O138" s="256"/>
      <c r="P138" s="265"/>
      <c r="Q138" s="265"/>
      <c r="R138" s="265"/>
      <c r="S138" s="325"/>
      <c r="T138" s="322"/>
    </row>
    <row r="139" spans="2:20" x14ac:dyDescent="0.2">
      <c r="B139" t="s">
        <v>544</v>
      </c>
      <c r="C139" t="s">
        <v>121</v>
      </c>
      <c r="D139" s="261" t="s">
        <v>157</v>
      </c>
      <c r="E139" s="269" t="s">
        <v>406</v>
      </c>
      <c r="F139" s="256"/>
      <c r="G139" s="256"/>
      <c r="H139" s="256"/>
      <c r="I139" s="256"/>
      <c r="J139" s="256"/>
      <c r="K139" s="332"/>
      <c r="L139" s="256"/>
      <c r="M139" s="332"/>
      <c r="N139" s="256"/>
      <c r="O139" s="256"/>
      <c r="P139" s="265"/>
      <c r="Q139" s="265"/>
      <c r="R139" s="265"/>
      <c r="S139" s="322"/>
      <c r="T139" s="322"/>
    </row>
    <row r="140" spans="2:20" x14ac:dyDescent="0.2">
      <c r="B140" t="s">
        <v>545</v>
      </c>
      <c r="C140" t="s">
        <v>32</v>
      </c>
      <c r="D140" s="261" t="s">
        <v>402</v>
      </c>
      <c r="E140" s="269" t="s">
        <v>404</v>
      </c>
      <c r="F140" s="332"/>
      <c r="G140" s="332"/>
      <c r="H140" s="332"/>
      <c r="I140" s="332"/>
      <c r="J140" s="332"/>
      <c r="K140" s="332"/>
      <c r="L140" s="332"/>
      <c r="M140" s="332"/>
      <c r="N140" s="332"/>
      <c r="O140" s="256"/>
      <c r="P140" s="265"/>
      <c r="Q140" s="265"/>
      <c r="R140" s="265"/>
      <c r="S140" s="325"/>
      <c r="T140" s="322"/>
    </row>
    <row r="141" spans="2:20" x14ac:dyDescent="0.2">
      <c r="B141" t="s">
        <v>545</v>
      </c>
      <c r="C141" t="s">
        <v>32</v>
      </c>
      <c r="D141" s="261" t="s">
        <v>402</v>
      </c>
      <c r="E141" s="269" t="s">
        <v>405</v>
      </c>
      <c r="F141" s="332"/>
      <c r="G141" s="332"/>
      <c r="H141" s="332"/>
      <c r="I141" s="332"/>
      <c r="J141" s="332"/>
      <c r="K141" s="332"/>
      <c r="L141" s="332"/>
      <c r="M141" s="332"/>
      <c r="N141" s="332"/>
      <c r="O141" s="256"/>
      <c r="P141" s="265"/>
      <c r="Q141" s="265"/>
      <c r="R141" s="265"/>
      <c r="S141" s="322"/>
      <c r="T141" s="322"/>
    </row>
    <row r="142" spans="2:20" x14ac:dyDescent="0.2">
      <c r="B142" t="s">
        <v>545</v>
      </c>
      <c r="C142" t="s">
        <v>32</v>
      </c>
      <c r="D142" s="261" t="s">
        <v>157</v>
      </c>
      <c r="E142" s="269" t="s">
        <v>406</v>
      </c>
      <c r="F142" s="332"/>
      <c r="G142" s="332"/>
      <c r="H142" s="332"/>
      <c r="I142" s="332"/>
      <c r="J142" s="332"/>
      <c r="K142" s="332"/>
      <c r="L142" s="332"/>
      <c r="M142" s="332"/>
      <c r="N142" s="332"/>
      <c r="O142" s="256"/>
      <c r="P142" s="265"/>
      <c r="Q142" s="265"/>
      <c r="R142" s="265"/>
      <c r="S142" s="325"/>
      <c r="T142" s="322"/>
    </row>
    <row r="143" spans="2:20" x14ac:dyDescent="0.2">
      <c r="B143" t="s">
        <v>545</v>
      </c>
      <c r="C143" t="s">
        <v>2</v>
      </c>
      <c r="D143" s="261" t="s">
        <v>402</v>
      </c>
      <c r="E143" s="269" t="s">
        <v>404</v>
      </c>
      <c r="F143" s="246"/>
      <c r="G143" s="246"/>
      <c r="H143" s="246"/>
      <c r="I143" s="246">
        <v>1.9027563522999998E-2</v>
      </c>
      <c r="J143" s="246"/>
      <c r="K143" s="342"/>
      <c r="L143" s="246"/>
      <c r="M143" s="342"/>
      <c r="N143" s="246"/>
      <c r="O143" s="256"/>
      <c r="P143" s="265"/>
      <c r="Q143" s="265"/>
      <c r="R143" s="265"/>
      <c r="S143" s="322"/>
      <c r="T143" s="322"/>
    </row>
    <row r="144" spans="2:20" x14ac:dyDescent="0.2">
      <c r="B144" t="s">
        <v>545</v>
      </c>
      <c r="C144" t="s">
        <v>2</v>
      </c>
      <c r="D144" s="261" t="s">
        <v>402</v>
      </c>
      <c r="E144" s="269" t="s">
        <v>405</v>
      </c>
      <c r="F144" s="246"/>
      <c r="G144" s="246"/>
      <c r="H144" s="246"/>
      <c r="I144" s="246">
        <v>49.214850929534002</v>
      </c>
      <c r="J144" s="246"/>
      <c r="K144" s="342"/>
      <c r="L144" s="246"/>
      <c r="M144" s="342"/>
      <c r="N144" s="246"/>
      <c r="O144" s="256"/>
      <c r="P144" s="265"/>
      <c r="Q144" s="265"/>
      <c r="R144" s="265"/>
      <c r="S144" s="325"/>
      <c r="T144" s="322"/>
    </row>
    <row r="145" spans="2:20" x14ac:dyDescent="0.2">
      <c r="B145" t="s">
        <v>545</v>
      </c>
      <c r="C145" t="s">
        <v>2</v>
      </c>
      <c r="D145" s="261" t="s">
        <v>157</v>
      </c>
      <c r="E145" s="269" t="s">
        <v>406</v>
      </c>
      <c r="F145" s="246"/>
      <c r="G145" s="246"/>
      <c r="H145" s="246"/>
      <c r="I145" s="246">
        <v>2.8850856116400001</v>
      </c>
      <c r="J145" s="246">
        <v>2.8850856116400001</v>
      </c>
      <c r="K145" s="342">
        <v>2.8850856116400001</v>
      </c>
      <c r="L145" s="246">
        <v>2.8850856116400001</v>
      </c>
      <c r="M145" s="342">
        <v>2.0607754368859998</v>
      </c>
      <c r="N145" s="246"/>
      <c r="O145" s="256"/>
      <c r="P145" s="265"/>
      <c r="Q145" s="265"/>
      <c r="R145" s="265"/>
      <c r="S145" s="322"/>
      <c r="T145" s="322"/>
    </row>
    <row r="146" spans="2:20" x14ac:dyDescent="0.2">
      <c r="B146" t="s">
        <v>545</v>
      </c>
      <c r="C146" t="s">
        <v>33</v>
      </c>
      <c r="D146" s="261" t="s">
        <v>402</v>
      </c>
      <c r="E146" s="269" t="s">
        <v>404</v>
      </c>
      <c r="F146" s="342"/>
      <c r="G146" s="342"/>
      <c r="H146" s="342"/>
      <c r="I146" s="342">
        <v>0.63996164504700004</v>
      </c>
      <c r="J146" s="342">
        <v>1.2871914544900001</v>
      </c>
      <c r="K146" s="342">
        <v>0.78369833335899997</v>
      </c>
      <c r="L146" s="342">
        <v>0.74547151355999997</v>
      </c>
      <c r="M146" s="342"/>
      <c r="N146" s="342"/>
      <c r="O146" s="256"/>
      <c r="P146" s="265"/>
      <c r="Q146" s="265"/>
      <c r="R146" s="265"/>
      <c r="S146" s="325"/>
      <c r="T146" s="322"/>
    </row>
    <row r="147" spans="2:20" x14ac:dyDescent="0.2">
      <c r="B147" t="s">
        <v>545</v>
      </c>
      <c r="C147" t="s">
        <v>33</v>
      </c>
      <c r="D147" s="261" t="s">
        <v>402</v>
      </c>
      <c r="E147" s="269" t="s">
        <v>405</v>
      </c>
      <c r="F147" s="342"/>
      <c r="G147" s="342"/>
      <c r="H147" s="342"/>
      <c r="I147" s="342">
        <v>4955.4381886793499</v>
      </c>
      <c r="J147" s="342">
        <v>9531.0931334741508</v>
      </c>
      <c r="K147" s="342">
        <v>5641.7525281490798</v>
      </c>
      <c r="L147" s="342">
        <v>5249.3095109625901</v>
      </c>
      <c r="M147" s="342"/>
      <c r="N147" s="342"/>
      <c r="O147" s="256"/>
      <c r="P147" s="265"/>
      <c r="Q147" s="265"/>
      <c r="R147" s="265"/>
      <c r="S147" s="322"/>
      <c r="T147" s="322"/>
    </row>
    <row r="148" spans="2:20" x14ac:dyDescent="0.2">
      <c r="B148" t="s">
        <v>545</v>
      </c>
      <c r="C148" t="s">
        <v>33</v>
      </c>
      <c r="D148" s="261" t="s">
        <v>157</v>
      </c>
      <c r="E148" s="269" t="s">
        <v>406</v>
      </c>
      <c r="F148" s="342"/>
      <c r="G148" s="342"/>
      <c r="H148" s="342"/>
      <c r="I148" s="342">
        <v>239.38523638665501</v>
      </c>
      <c r="J148" s="342">
        <v>699.80929898362797</v>
      </c>
      <c r="K148" s="342">
        <v>972.34872156613505</v>
      </c>
      <c r="L148" s="342">
        <v>1225.930170936082</v>
      </c>
      <c r="M148" s="342">
        <v>1225.930170936082</v>
      </c>
      <c r="N148" s="342">
        <v>1225.930170936082</v>
      </c>
      <c r="O148" s="256"/>
      <c r="P148" s="265"/>
      <c r="Q148" s="265"/>
      <c r="R148" s="265"/>
      <c r="S148" s="325"/>
      <c r="T148" s="325"/>
    </row>
    <row r="149" spans="2:20" x14ac:dyDescent="0.2">
      <c r="B149" t="s">
        <v>545</v>
      </c>
      <c r="C149" t="s">
        <v>3</v>
      </c>
      <c r="D149" s="261" t="s">
        <v>402</v>
      </c>
      <c r="E149" s="269" t="s">
        <v>404</v>
      </c>
      <c r="F149" s="246">
        <v>3.6504836732000001E-2</v>
      </c>
      <c r="G149" s="246">
        <v>1.4633868629810001</v>
      </c>
      <c r="H149" s="246">
        <v>1.1939246669E-2</v>
      </c>
      <c r="I149" s="246">
        <v>0.96316705679900005</v>
      </c>
      <c r="J149" s="246"/>
      <c r="K149" s="342"/>
      <c r="L149" s="246"/>
      <c r="M149" s="342"/>
      <c r="N149" s="246"/>
      <c r="O149" s="256"/>
      <c r="P149" s="265"/>
      <c r="Q149" s="265"/>
      <c r="R149" s="265"/>
      <c r="S149" s="322"/>
      <c r="T149" s="322"/>
    </row>
    <row r="150" spans="2:20" x14ac:dyDescent="0.2">
      <c r="B150" t="s">
        <v>545</v>
      </c>
      <c r="C150" t="s">
        <v>3</v>
      </c>
      <c r="D150" s="261" t="s">
        <v>402</v>
      </c>
      <c r="E150" s="269" t="s">
        <v>405</v>
      </c>
      <c r="F150" s="246">
        <v>27.378627548668</v>
      </c>
      <c r="G150" s="246">
        <v>5035.2835343609404</v>
      </c>
      <c r="H150" s="246">
        <v>30.880897825262998</v>
      </c>
      <c r="I150" s="246">
        <v>722.37529259952396</v>
      </c>
      <c r="J150" s="246"/>
      <c r="K150" s="342"/>
      <c r="L150" s="246"/>
      <c r="M150" s="342"/>
      <c r="N150" s="246"/>
      <c r="O150" s="256"/>
      <c r="P150" s="265"/>
      <c r="Q150" s="265"/>
      <c r="R150" s="265"/>
      <c r="S150" s="322"/>
      <c r="T150" s="325"/>
    </row>
    <row r="151" spans="2:20" x14ac:dyDescent="0.2">
      <c r="B151" t="s">
        <v>545</v>
      </c>
      <c r="C151" t="s">
        <v>3</v>
      </c>
      <c r="D151" s="261" t="s">
        <v>157</v>
      </c>
      <c r="E151" s="269" t="s">
        <v>406</v>
      </c>
      <c r="F151" s="246">
        <v>1.4382728863809999</v>
      </c>
      <c r="G151" s="246">
        <v>245.52425757875801</v>
      </c>
      <c r="H151" s="246">
        <v>247.33456549003901</v>
      </c>
      <c r="I151" s="246">
        <v>285.28288102524499</v>
      </c>
      <c r="J151" s="246">
        <v>285.28288102524499</v>
      </c>
      <c r="K151" s="342">
        <v>285.28288102524499</v>
      </c>
      <c r="L151" s="246">
        <v>279.18281866874503</v>
      </c>
      <c r="M151" s="342">
        <v>167.724403526656</v>
      </c>
      <c r="N151" s="246">
        <v>27.105939668004002</v>
      </c>
      <c r="O151" s="256"/>
      <c r="P151" s="265"/>
      <c r="Q151" s="265"/>
      <c r="R151" s="265"/>
      <c r="S151" s="322"/>
      <c r="T151" s="325"/>
    </row>
    <row r="152" spans="2:20" x14ac:dyDescent="0.2">
      <c r="B152" t="s">
        <v>545</v>
      </c>
      <c r="C152" t="s">
        <v>4</v>
      </c>
      <c r="D152" s="261" t="s">
        <v>402</v>
      </c>
      <c r="E152" s="269" t="s">
        <v>404</v>
      </c>
      <c r="F152" s="246">
        <v>1.5115979140669999</v>
      </c>
      <c r="G152" s="246">
        <v>3.5963298995109998</v>
      </c>
      <c r="H152" s="246">
        <v>0.45069248860700001</v>
      </c>
      <c r="I152" s="246"/>
      <c r="J152" s="246"/>
      <c r="K152" s="342"/>
      <c r="L152" s="246"/>
      <c r="M152" s="342"/>
      <c r="N152" s="246"/>
      <c r="O152" s="256"/>
      <c r="P152" s="265"/>
      <c r="Q152" s="265"/>
      <c r="R152" s="265"/>
      <c r="S152" s="322"/>
      <c r="T152" s="322"/>
    </row>
    <row r="153" spans="2:20" x14ac:dyDescent="0.2">
      <c r="B153" t="s">
        <v>545</v>
      </c>
      <c r="C153" t="s">
        <v>4</v>
      </c>
      <c r="D153" s="261" t="s">
        <v>402</v>
      </c>
      <c r="E153" s="269" t="s">
        <v>405</v>
      </c>
      <c r="F153" s="246">
        <v>982.53864414377995</v>
      </c>
      <c r="G153" s="246">
        <v>5942.3047244567824</v>
      </c>
      <c r="H153" s="246">
        <v>744.613589578345</v>
      </c>
      <c r="I153" s="246"/>
      <c r="J153" s="246"/>
      <c r="K153" s="342"/>
      <c r="L153" s="246"/>
      <c r="M153" s="342"/>
      <c r="N153" s="246"/>
      <c r="O153" s="256"/>
      <c r="P153" s="265"/>
      <c r="Q153" s="265"/>
      <c r="R153" s="265"/>
      <c r="S153" s="322"/>
      <c r="T153" s="325"/>
    </row>
    <row r="154" spans="2:20" x14ac:dyDescent="0.2">
      <c r="B154" t="s">
        <v>545</v>
      </c>
      <c r="C154" t="s">
        <v>4</v>
      </c>
      <c r="D154" s="261" t="s">
        <v>157</v>
      </c>
      <c r="E154" s="269" t="s">
        <v>406</v>
      </c>
      <c r="F154" s="246">
        <v>53.129873657607</v>
      </c>
      <c r="G154" s="246">
        <v>365.305433925903</v>
      </c>
      <c r="H154" s="246">
        <v>404.42198696779502</v>
      </c>
      <c r="I154" s="246">
        <v>403.66474793505398</v>
      </c>
      <c r="J154" s="246">
        <v>402.907508902313</v>
      </c>
      <c r="K154" s="342">
        <v>402.863342218291</v>
      </c>
      <c r="L154" s="246">
        <v>212.49221150258401</v>
      </c>
      <c r="M154" s="342">
        <v>39.116553041891997</v>
      </c>
      <c r="N154" s="246"/>
      <c r="O154" s="256"/>
      <c r="P154" s="265"/>
      <c r="Q154" s="265"/>
      <c r="R154" s="265"/>
      <c r="S154" s="325"/>
      <c r="T154" s="325"/>
    </row>
    <row r="155" spans="2:20" x14ac:dyDescent="0.2">
      <c r="B155" t="s">
        <v>545</v>
      </c>
      <c r="C155" t="s">
        <v>34</v>
      </c>
      <c r="D155" s="261" t="s">
        <v>402</v>
      </c>
      <c r="E155" s="269" t="s">
        <v>404</v>
      </c>
      <c r="F155" s="342"/>
      <c r="G155" s="342"/>
      <c r="H155" s="342"/>
      <c r="I155" s="342"/>
      <c r="J155" s="342"/>
      <c r="K155" s="342"/>
      <c r="L155" s="342"/>
      <c r="M155" s="342">
        <v>0.71695015645399995</v>
      </c>
      <c r="N155" s="342">
        <v>0.43694018865000001</v>
      </c>
      <c r="O155" s="256"/>
      <c r="P155" s="265"/>
      <c r="Q155" s="265"/>
      <c r="R155" s="265"/>
      <c r="S155" s="322"/>
      <c r="T155" s="322"/>
    </row>
    <row r="156" spans="2:20" x14ac:dyDescent="0.2">
      <c r="B156" t="s">
        <v>545</v>
      </c>
      <c r="C156" t="s">
        <v>34</v>
      </c>
      <c r="D156" s="261" t="s">
        <v>402</v>
      </c>
      <c r="E156" s="269" t="s">
        <v>405</v>
      </c>
      <c r="F156" s="342"/>
      <c r="G156" s="342"/>
      <c r="H156" s="342"/>
      <c r="I156" s="342"/>
      <c r="J156" s="342"/>
      <c r="K156" s="342"/>
      <c r="L156" s="342"/>
      <c r="M156" s="342">
        <v>2024.3859580859</v>
      </c>
      <c r="N156" s="342">
        <v>1203.7607439205001</v>
      </c>
      <c r="O156" s="256"/>
      <c r="P156" s="265"/>
      <c r="Q156" s="265"/>
      <c r="R156" s="265"/>
      <c r="S156" s="325"/>
      <c r="T156" s="325"/>
    </row>
    <row r="157" spans="2:20" x14ac:dyDescent="0.2">
      <c r="B157" t="s">
        <v>545</v>
      </c>
      <c r="C157" t="s">
        <v>34</v>
      </c>
      <c r="D157" s="261" t="s">
        <v>157</v>
      </c>
      <c r="E157" s="269" t="s">
        <v>406</v>
      </c>
      <c r="F157" s="342"/>
      <c r="G157" s="342"/>
      <c r="H157" s="342"/>
      <c r="I157" s="342"/>
      <c r="J157" s="342"/>
      <c r="K157" s="342"/>
      <c r="L157" s="342"/>
      <c r="M157" s="342">
        <v>106.346435003382</v>
      </c>
      <c r="N157" s="342">
        <v>169.58322204077299</v>
      </c>
      <c r="O157" s="256"/>
      <c r="P157" s="265"/>
      <c r="Q157" s="265"/>
      <c r="R157" s="265"/>
      <c r="S157" s="325"/>
      <c r="T157" s="325"/>
    </row>
    <row r="158" spans="2:20" x14ac:dyDescent="0.2">
      <c r="B158" t="s">
        <v>545</v>
      </c>
      <c r="C158" t="s">
        <v>5</v>
      </c>
      <c r="D158" s="261" t="s">
        <v>402</v>
      </c>
      <c r="E158" s="269" t="s">
        <v>404</v>
      </c>
      <c r="F158" s="246"/>
      <c r="G158" s="246">
        <v>0.176165511021</v>
      </c>
      <c r="H158" s="246"/>
      <c r="I158" s="246"/>
      <c r="J158" s="246"/>
      <c r="K158" s="342">
        <v>3.0598830150000002E-3</v>
      </c>
      <c r="L158" s="246">
        <v>6.9511619851999995E-2</v>
      </c>
      <c r="M158" s="342">
        <v>7.0624158393E-2</v>
      </c>
      <c r="N158" s="246">
        <v>0.116370077635</v>
      </c>
      <c r="O158" s="256"/>
      <c r="P158" s="265"/>
      <c r="Q158" s="265"/>
      <c r="R158" s="265"/>
      <c r="S158" s="325"/>
      <c r="T158" s="322"/>
    </row>
    <row r="159" spans="2:20" x14ac:dyDescent="0.2">
      <c r="B159" t="s">
        <v>545</v>
      </c>
      <c r="C159" t="s">
        <v>5</v>
      </c>
      <c r="D159" s="261" t="s">
        <v>402</v>
      </c>
      <c r="E159" s="269" t="s">
        <v>405</v>
      </c>
      <c r="F159" s="246"/>
      <c r="G159" s="246">
        <v>792.312700580458</v>
      </c>
      <c r="H159" s="246"/>
      <c r="I159" s="246"/>
      <c r="J159" s="246"/>
      <c r="K159" s="342">
        <v>12.967336863013999</v>
      </c>
      <c r="L159" s="246">
        <v>289.93821441802299</v>
      </c>
      <c r="M159" s="342">
        <v>292.40200678990698</v>
      </c>
      <c r="N159" s="246">
        <v>471.998355304369</v>
      </c>
      <c r="O159" s="256"/>
      <c r="P159" s="265"/>
      <c r="Q159" s="265"/>
      <c r="R159" s="265"/>
      <c r="S159" s="322"/>
      <c r="T159" s="322"/>
    </row>
    <row r="160" spans="2:20" x14ac:dyDescent="0.2">
      <c r="B160" t="s">
        <v>545</v>
      </c>
      <c r="C160" t="s">
        <v>5</v>
      </c>
      <c r="D160" s="261" t="s">
        <v>157</v>
      </c>
      <c r="E160" s="269" t="s">
        <v>406</v>
      </c>
      <c r="F160" s="246"/>
      <c r="G160" s="246">
        <v>35.847198519296001</v>
      </c>
      <c r="H160" s="246">
        <v>35.847198519296001</v>
      </c>
      <c r="I160" s="246">
        <v>35.847198519296001</v>
      </c>
      <c r="J160" s="246">
        <v>35.847198519296001</v>
      </c>
      <c r="K160" s="342">
        <v>36.433889479134002</v>
      </c>
      <c r="L160" s="246">
        <v>49.551781850364002</v>
      </c>
      <c r="M160" s="342">
        <v>62.781145430122002</v>
      </c>
      <c r="N160" s="246">
        <v>68.123159702948001</v>
      </c>
      <c r="O160" s="256"/>
      <c r="P160" s="265"/>
      <c r="Q160" s="265"/>
      <c r="R160" s="265"/>
      <c r="S160" s="325"/>
      <c r="T160" s="322"/>
    </row>
    <row r="161" spans="2:20" x14ac:dyDescent="0.2">
      <c r="B161" t="s">
        <v>545</v>
      </c>
      <c r="C161" t="s">
        <v>6</v>
      </c>
      <c r="D161" s="261" t="s">
        <v>402</v>
      </c>
      <c r="E161" s="269" t="s">
        <v>404</v>
      </c>
      <c r="F161" s="246"/>
      <c r="G161" s="246">
        <v>1.7533521779999998E-2</v>
      </c>
      <c r="H161" s="246"/>
      <c r="I161" s="246">
        <v>5.2245205056200001</v>
      </c>
      <c r="J161" s="246">
        <v>5.153418092051</v>
      </c>
      <c r="K161" s="342">
        <v>3.2255775017750001</v>
      </c>
      <c r="L161" s="246">
        <v>3.2255775017750001</v>
      </c>
      <c r="M161" s="342">
        <v>3.2255775017750001</v>
      </c>
      <c r="N161" s="246">
        <v>3.2255775017750001</v>
      </c>
      <c r="O161" s="256"/>
      <c r="P161" s="265"/>
      <c r="Q161" s="265"/>
      <c r="R161" s="265"/>
      <c r="S161" s="322"/>
      <c r="T161" s="325"/>
    </row>
    <row r="162" spans="2:20" x14ac:dyDescent="0.2">
      <c r="B162" t="s">
        <v>545</v>
      </c>
      <c r="C162" t="s">
        <v>6</v>
      </c>
      <c r="D162" s="261" t="s">
        <v>402</v>
      </c>
      <c r="E162" s="269" t="s">
        <v>405</v>
      </c>
      <c r="F162" s="246"/>
      <c r="G162" s="246">
        <v>58.542378847788001</v>
      </c>
      <c r="H162" s="246"/>
      <c r="I162" s="246">
        <v>17240.548942615798</v>
      </c>
      <c r="J162" s="246">
        <v>16819.510508658899</v>
      </c>
      <c r="K162" s="342">
        <v>10455.7061510231</v>
      </c>
      <c r="L162" s="246">
        <v>10339.0330351747</v>
      </c>
      <c r="M162" s="342">
        <v>10285.1839047832</v>
      </c>
      <c r="N162" s="246">
        <v>10159.5359338696</v>
      </c>
      <c r="O162" s="256"/>
      <c r="P162" s="265"/>
      <c r="Q162" s="265"/>
      <c r="R162" s="265"/>
      <c r="S162" s="322"/>
      <c r="T162" s="325"/>
    </row>
    <row r="163" spans="2:20" x14ac:dyDescent="0.2">
      <c r="B163" t="s">
        <v>545</v>
      </c>
      <c r="C163" t="s">
        <v>6</v>
      </c>
      <c r="D163" s="261" t="s">
        <v>157</v>
      </c>
      <c r="E163" s="269" t="s">
        <v>406</v>
      </c>
      <c r="F163" s="246"/>
      <c r="G163" s="246">
        <v>2.4114770793539999</v>
      </c>
      <c r="H163" s="246">
        <v>2.4114770793539999</v>
      </c>
      <c r="I163" s="246">
        <v>712.58399532798899</v>
      </c>
      <c r="J163" s="246">
        <v>1405.4131026494031</v>
      </c>
      <c r="K163" s="342">
        <v>1836.10444502224</v>
      </c>
      <c r="L163" s="246">
        <v>2261.9897895831891</v>
      </c>
      <c r="M163" s="342">
        <v>2685.6569813078859</v>
      </c>
      <c r="N163" s="246">
        <v>3104.1484830813188</v>
      </c>
      <c r="O163" s="256"/>
      <c r="P163" s="265"/>
      <c r="Q163" s="265"/>
      <c r="R163" s="265"/>
      <c r="S163" s="322"/>
      <c r="T163" s="325"/>
    </row>
    <row r="164" spans="2:20" x14ac:dyDescent="0.2">
      <c r="B164" t="s">
        <v>545</v>
      </c>
      <c r="C164" t="s">
        <v>7</v>
      </c>
      <c r="D164" s="261" t="s">
        <v>402</v>
      </c>
      <c r="E164" s="269" t="s">
        <v>404</v>
      </c>
      <c r="F164" s="246"/>
      <c r="G164" s="246"/>
      <c r="H164" s="246">
        <v>4.8329820319539998</v>
      </c>
      <c r="I164" s="246"/>
      <c r="J164" s="246">
        <v>5.3893796534309999</v>
      </c>
      <c r="K164" s="342"/>
      <c r="L164" s="246">
        <v>3.3321648217869999</v>
      </c>
      <c r="M164" s="342"/>
      <c r="N164" s="246"/>
      <c r="O164" s="256"/>
      <c r="P164" s="265"/>
      <c r="Q164" s="265"/>
      <c r="R164" s="265"/>
      <c r="S164" s="325"/>
      <c r="T164" s="325"/>
    </row>
    <row r="165" spans="2:20" x14ac:dyDescent="0.2">
      <c r="B165" t="s">
        <v>545</v>
      </c>
      <c r="C165" t="s">
        <v>7</v>
      </c>
      <c r="D165" s="261" t="s">
        <v>402</v>
      </c>
      <c r="E165" s="269" t="s">
        <v>405</v>
      </c>
      <c r="F165" s="246"/>
      <c r="G165" s="246"/>
      <c r="H165" s="246">
        <v>51978.075128424898</v>
      </c>
      <c r="I165" s="246"/>
      <c r="J165" s="246">
        <v>56370.207394141202</v>
      </c>
      <c r="K165" s="342"/>
      <c r="L165" s="246">
        <v>34042.2427435789</v>
      </c>
      <c r="M165" s="342"/>
      <c r="N165" s="246"/>
      <c r="O165" s="256"/>
      <c r="P165" s="265"/>
      <c r="Q165" s="265"/>
      <c r="R165" s="265"/>
      <c r="S165" s="322"/>
      <c r="T165" s="325"/>
    </row>
    <row r="166" spans="2:20" x14ac:dyDescent="0.2">
      <c r="B166" t="s">
        <v>545</v>
      </c>
      <c r="C166" t="s">
        <v>7</v>
      </c>
      <c r="D166" s="261" t="s">
        <v>157</v>
      </c>
      <c r="E166" s="269" t="s">
        <v>406</v>
      </c>
      <c r="F166" s="246"/>
      <c r="G166" s="246"/>
      <c r="H166" s="246"/>
      <c r="I166" s="246">
        <v>2141.08034671833</v>
      </c>
      <c r="J166" s="246">
        <v>4463.0813614505896</v>
      </c>
      <c r="K166" s="342">
        <v>4463.0813614505896</v>
      </c>
      <c r="L166" s="246">
        <v>5865.3490813768394</v>
      </c>
      <c r="M166" s="342">
        <v>5865.3490813768394</v>
      </c>
      <c r="N166" s="246">
        <v>5865.3490813768394</v>
      </c>
      <c r="O166" s="256"/>
      <c r="P166" s="265"/>
      <c r="Q166" s="265"/>
      <c r="R166" s="265"/>
      <c r="S166" s="322"/>
      <c r="T166" s="325"/>
    </row>
    <row r="167" spans="2:20" x14ac:dyDescent="0.2">
      <c r="B167" t="s">
        <v>545</v>
      </c>
      <c r="C167" t="s">
        <v>8</v>
      </c>
      <c r="D167" s="261" t="s">
        <v>402</v>
      </c>
      <c r="E167" s="269" t="s">
        <v>404</v>
      </c>
      <c r="F167" s="246"/>
      <c r="G167" s="246">
        <v>0.30102143607699999</v>
      </c>
      <c r="H167" s="246">
        <v>0.29552234122400001</v>
      </c>
      <c r="I167" s="246"/>
      <c r="J167" s="246"/>
      <c r="K167" s="342"/>
      <c r="L167" s="246"/>
      <c r="M167" s="342"/>
      <c r="N167" s="246"/>
      <c r="O167" s="256"/>
      <c r="P167" s="265"/>
      <c r="Q167" s="265"/>
      <c r="R167" s="265"/>
      <c r="S167" s="322"/>
      <c r="T167" s="322"/>
    </row>
    <row r="168" spans="2:20" x14ac:dyDescent="0.2">
      <c r="B168" t="s">
        <v>545</v>
      </c>
      <c r="C168" t="s">
        <v>8</v>
      </c>
      <c r="D168" s="261" t="s">
        <v>402</v>
      </c>
      <c r="E168" s="269" t="s">
        <v>405</v>
      </c>
      <c r="F168" s="246"/>
      <c r="G168" s="246">
        <v>248.666948888006</v>
      </c>
      <c r="H168" s="246">
        <v>244.12427193916201</v>
      </c>
      <c r="I168" s="246"/>
      <c r="J168" s="246"/>
      <c r="K168" s="342"/>
      <c r="L168" s="246"/>
      <c r="M168" s="342"/>
      <c r="N168" s="246"/>
      <c r="O168" s="256"/>
      <c r="P168" s="265"/>
      <c r="Q168" s="265"/>
      <c r="R168" s="265"/>
      <c r="S168" s="325"/>
      <c r="T168" s="325"/>
    </row>
    <row r="169" spans="2:20" x14ac:dyDescent="0.2">
      <c r="B169" t="s">
        <v>545</v>
      </c>
      <c r="C169" t="s">
        <v>8</v>
      </c>
      <c r="D169" s="261" t="s">
        <v>157</v>
      </c>
      <c r="E169" s="269" t="s">
        <v>406</v>
      </c>
      <c r="F169" s="246">
        <v>0.43268331971099999</v>
      </c>
      <c r="G169" s="246">
        <v>13.495826448016</v>
      </c>
      <c r="H169" s="246">
        <v>26.320330547556999</v>
      </c>
      <c r="I169" s="246">
        <v>26.103988887701998</v>
      </c>
      <c r="J169" s="246">
        <v>25.887647227845999</v>
      </c>
      <c r="K169" s="342">
        <v>25.887647227845999</v>
      </c>
      <c r="L169" s="246">
        <v>20.081805837488002</v>
      </c>
      <c r="M169" s="342">
        <v>12.824504099541</v>
      </c>
      <c r="N169" s="246"/>
      <c r="O169" s="256"/>
      <c r="P169" s="265"/>
      <c r="Q169" s="265"/>
      <c r="R169" s="265"/>
      <c r="S169" s="325"/>
      <c r="T169" s="325"/>
    </row>
    <row r="170" spans="2:20" x14ac:dyDescent="0.2">
      <c r="B170" t="s">
        <v>545</v>
      </c>
      <c r="C170" t="s">
        <v>119</v>
      </c>
      <c r="D170" s="261" t="s">
        <v>402</v>
      </c>
      <c r="E170" s="269" t="s">
        <v>404</v>
      </c>
      <c r="F170" s="256"/>
      <c r="G170" s="256"/>
      <c r="H170" s="256"/>
      <c r="I170" s="256"/>
      <c r="J170" s="256"/>
      <c r="K170" s="332"/>
      <c r="L170" s="256"/>
      <c r="M170" s="332"/>
      <c r="N170" s="256"/>
      <c r="O170" s="256"/>
      <c r="P170" s="265"/>
      <c r="Q170" s="265"/>
      <c r="R170" s="265"/>
      <c r="S170" s="325"/>
    </row>
    <row r="171" spans="2:20" x14ac:dyDescent="0.2">
      <c r="B171" t="s">
        <v>545</v>
      </c>
      <c r="C171" t="s">
        <v>119</v>
      </c>
      <c r="D171" s="261" t="s">
        <v>402</v>
      </c>
      <c r="E171" s="269" t="s">
        <v>405</v>
      </c>
      <c r="F171" s="256"/>
      <c r="G171" s="256"/>
      <c r="H171" s="256"/>
      <c r="I171" s="256"/>
      <c r="J171" s="256"/>
      <c r="K171" s="332"/>
      <c r="L171" s="256"/>
      <c r="M171" s="332"/>
      <c r="N171" s="256"/>
      <c r="O171" s="256"/>
      <c r="P171" s="265"/>
      <c r="Q171" s="265"/>
      <c r="R171" s="265"/>
      <c r="S171" s="325"/>
      <c r="T171" s="325"/>
    </row>
    <row r="172" spans="2:20" x14ac:dyDescent="0.2">
      <c r="B172" t="s">
        <v>545</v>
      </c>
      <c r="C172" t="s">
        <v>119</v>
      </c>
      <c r="D172" s="261" t="s">
        <v>157</v>
      </c>
      <c r="E172" s="269" t="s">
        <v>406</v>
      </c>
      <c r="F172" s="256"/>
      <c r="G172" s="256"/>
      <c r="H172" s="256"/>
      <c r="I172" s="256"/>
      <c r="J172" s="256"/>
      <c r="K172" s="332"/>
      <c r="L172" s="256"/>
      <c r="M172" s="332"/>
      <c r="N172" s="256"/>
      <c r="O172" s="256"/>
      <c r="P172" s="265"/>
      <c r="Q172" s="265"/>
      <c r="R172" s="265"/>
      <c r="S172" s="325"/>
      <c r="T172" s="325"/>
    </row>
    <row r="173" spans="2:20" x14ac:dyDescent="0.2">
      <c r="B173" t="s">
        <v>545</v>
      </c>
      <c r="C173" t="s">
        <v>120</v>
      </c>
      <c r="D173" s="261" t="s">
        <v>402</v>
      </c>
      <c r="E173" s="269" t="s">
        <v>404</v>
      </c>
      <c r="F173" s="256"/>
      <c r="G173" s="256"/>
      <c r="H173" s="256"/>
      <c r="I173" s="256"/>
      <c r="J173" s="256"/>
      <c r="K173" s="332"/>
      <c r="L173" s="256"/>
      <c r="M173" s="332"/>
      <c r="N173" s="256"/>
      <c r="O173" s="256"/>
      <c r="P173" s="265"/>
      <c r="Q173" s="265"/>
      <c r="R173" s="265"/>
      <c r="S173" s="322"/>
      <c r="T173" s="322"/>
    </row>
    <row r="174" spans="2:20" x14ac:dyDescent="0.2">
      <c r="B174" t="s">
        <v>545</v>
      </c>
      <c r="C174" t="s">
        <v>120</v>
      </c>
      <c r="D174" s="261" t="s">
        <v>402</v>
      </c>
      <c r="E174" s="269" t="s">
        <v>405</v>
      </c>
      <c r="F174" s="256"/>
      <c r="G174" s="256"/>
      <c r="H174" s="256"/>
      <c r="I174" s="256"/>
      <c r="J174" s="256"/>
      <c r="K174" s="332"/>
      <c r="L174" s="256"/>
      <c r="M174" s="332"/>
      <c r="N174" s="256"/>
      <c r="O174" s="256"/>
      <c r="P174" s="265"/>
      <c r="Q174" s="265"/>
      <c r="R174" s="265"/>
      <c r="S174" s="325"/>
      <c r="T174" s="322"/>
    </row>
    <row r="175" spans="2:20" x14ac:dyDescent="0.2">
      <c r="B175" t="s">
        <v>545</v>
      </c>
      <c r="C175" t="s">
        <v>120</v>
      </c>
      <c r="D175" s="261" t="s">
        <v>157</v>
      </c>
      <c r="E175" s="269" t="s">
        <v>406</v>
      </c>
      <c r="F175" s="256"/>
      <c r="G175" s="256"/>
      <c r="H175" s="256"/>
      <c r="I175" s="256"/>
      <c r="J175" s="256"/>
      <c r="K175" s="332"/>
      <c r="L175" s="256"/>
      <c r="M175" s="332"/>
      <c r="N175" s="256"/>
      <c r="O175" s="256"/>
      <c r="P175" s="265"/>
      <c r="Q175" s="265"/>
      <c r="R175" s="265"/>
      <c r="S175" s="322"/>
      <c r="T175" s="322"/>
    </row>
    <row r="176" spans="2:20" x14ac:dyDescent="0.2">
      <c r="B176" t="s">
        <v>545</v>
      </c>
      <c r="C176" t="s">
        <v>16</v>
      </c>
      <c r="D176" s="261" t="s">
        <v>402</v>
      </c>
      <c r="E176" s="269" t="s">
        <v>404</v>
      </c>
      <c r="F176" s="332"/>
      <c r="G176" s="332"/>
      <c r="H176" s="332"/>
      <c r="I176" s="332"/>
      <c r="J176" s="332"/>
      <c r="K176" s="332"/>
      <c r="L176" s="332"/>
      <c r="M176" s="332"/>
      <c r="N176" s="332"/>
      <c r="O176" s="256"/>
      <c r="P176" s="265"/>
      <c r="Q176" s="265"/>
      <c r="R176" s="265"/>
      <c r="S176" s="322"/>
      <c r="T176" s="322"/>
    </row>
    <row r="177" spans="2:20" x14ac:dyDescent="0.2">
      <c r="B177" t="s">
        <v>545</v>
      </c>
      <c r="C177" t="s">
        <v>16</v>
      </c>
      <c r="D177" s="261" t="s">
        <v>402</v>
      </c>
      <c r="E177" s="269" t="s">
        <v>405</v>
      </c>
      <c r="F177" s="332"/>
      <c r="G177" s="332"/>
      <c r="H177" s="332"/>
      <c r="I177" s="332"/>
      <c r="J177" s="332"/>
      <c r="K177" s="332"/>
      <c r="L177" s="332"/>
      <c r="M177" s="332"/>
      <c r="N177" s="332"/>
      <c r="O177" s="256"/>
      <c r="P177" s="265"/>
      <c r="Q177" s="265"/>
      <c r="R177" s="265"/>
      <c r="S177" s="322"/>
      <c r="T177" s="322"/>
    </row>
    <row r="178" spans="2:20" x14ac:dyDescent="0.2">
      <c r="B178" t="s">
        <v>545</v>
      </c>
      <c r="C178" t="s">
        <v>16</v>
      </c>
      <c r="D178" s="261" t="s">
        <v>157</v>
      </c>
      <c r="E178" s="269" t="s">
        <v>406</v>
      </c>
      <c r="F178" s="332"/>
      <c r="G178" s="332"/>
      <c r="H178" s="332"/>
      <c r="I178" s="332"/>
      <c r="J178" s="332"/>
      <c r="K178" s="332"/>
      <c r="L178" s="332"/>
      <c r="M178" s="332"/>
      <c r="N178" s="332"/>
      <c r="O178" s="256"/>
      <c r="P178" s="265"/>
      <c r="Q178" s="265"/>
      <c r="R178" s="265"/>
      <c r="S178" s="325"/>
      <c r="T178" s="322"/>
    </row>
    <row r="179" spans="2:20" x14ac:dyDescent="0.2">
      <c r="B179" t="s">
        <v>545</v>
      </c>
      <c r="C179" t="s">
        <v>122</v>
      </c>
      <c r="D179" s="261" t="s">
        <v>402</v>
      </c>
      <c r="E179" s="269" t="s">
        <v>404</v>
      </c>
      <c r="F179" s="256"/>
      <c r="G179" s="256"/>
      <c r="H179" s="256"/>
      <c r="I179" s="256"/>
      <c r="J179" s="256"/>
      <c r="K179" s="332"/>
      <c r="L179" s="256"/>
      <c r="M179" s="332"/>
      <c r="N179" s="256"/>
      <c r="O179" s="256"/>
      <c r="P179" s="265"/>
      <c r="Q179" s="265"/>
      <c r="R179" s="265"/>
      <c r="S179" s="322"/>
      <c r="T179" s="322"/>
    </row>
    <row r="180" spans="2:20" x14ac:dyDescent="0.2">
      <c r="B180" t="s">
        <v>545</v>
      </c>
      <c r="C180" t="s">
        <v>122</v>
      </c>
      <c r="D180" s="261" t="s">
        <v>402</v>
      </c>
      <c r="E180" s="269" t="s">
        <v>405</v>
      </c>
      <c r="F180" s="256"/>
      <c r="G180" s="256"/>
      <c r="H180" s="256"/>
      <c r="I180" s="256"/>
      <c r="J180" s="256"/>
      <c r="K180" s="332"/>
      <c r="L180" s="256"/>
      <c r="M180" s="332"/>
      <c r="N180" s="256"/>
      <c r="O180" s="256"/>
      <c r="P180" s="265"/>
      <c r="Q180" s="265"/>
      <c r="R180" s="265"/>
      <c r="S180" s="325"/>
      <c r="T180" s="322"/>
    </row>
    <row r="181" spans="2:20" x14ac:dyDescent="0.2">
      <c r="B181" t="s">
        <v>545</v>
      </c>
      <c r="C181" t="s">
        <v>122</v>
      </c>
      <c r="D181" s="261" t="s">
        <v>157</v>
      </c>
      <c r="E181" s="269" t="s">
        <v>406</v>
      </c>
      <c r="F181" s="256"/>
      <c r="G181" s="256"/>
      <c r="H181" s="256"/>
      <c r="I181" s="256"/>
      <c r="J181" s="256"/>
      <c r="K181" s="332"/>
      <c r="L181" s="256"/>
      <c r="M181" s="332"/>
      <c r="N181" s="256"/>
      <c r="O181" s="256"/>
      <c r="P181" s="265"/>
      <c r="Q181" s="265"/>
      <c r="R181" s="265"/>
      <c r="S181" s="322"/>
      <c r="T181" s="322"/>
    </row>
    <row r="182" spans="2:20" x14ac:dyDescent="0.2">
      <c r="B182" t="s">
        <v>545</v>
      </c>
      <c r="C182" t="s">
        <v>121</v>
      </c>
      <c r="D182" s="261" t="s">
        <v>402</v>
      </c>
      <c r="E182" s="269" t="s">
        <v>404</v>
      </c>
      <c r="F182" s="256"/>
      <c r="G182" s="256"/>
      <c r="H182" s="256"/>
      <c r="I182" s="256"/>
      <c r="J182" s="256"/>
      <c r="K182" s="332"/>
      <c r="L182" s="256"/>
      <c r="M182" s="332"/>
      <c r="N182" s="256"/>
      <c r="O182" s="256"/>
      <c r="P182" s="265"/>
      <c r="Q182" s="265"/>
      <c r="R182" s="265"/>
      <c r="S182" s="325"/>
      <c r="T182" s="322"/>
    </row>
    <row r="183" spans="2:20" x14ac:dyDescent="0.2">
      <c r="B183" t="s">
        <v>545</v>
      </c>
      <c r="C183" t="s">
        <v>121</v>
      </c>
      <c r="D183" s="261" t="s">
        <v>402</v>
      </c>
      <c r="E183" s="269" t="s">
        <v>405</v>
      </c>
      <c r="F183" s="256"/>
      <c r="G183" s="256"/>
      <c r="H183" s="256"/>
      <c r="I183" s="256"/>
      <c r="J183" s="256"/>
      <c r="K183" s="332"/>
      <c r="L183" s="256"/>
      <c r="M183" s="332"/>
      <c r="N183" s="256"/>
      <c r="O183" s="256"/>
      <c r="P183" s="265"/>
      <c r="Q183" s="265"/>
      <c r="R183" s="265"/>
      <c r="S183" s="322"/>
      <c r="T183" s="322"/>
    </row>
    <row r="184" spans="2:20" x14ac:dyDescent="0.2">
      <c r="B184" t="s">
        <v>545</v>
      </c>
      <c r="C184" t="s">
        <v>121</v>
      </c>
      <c r="D184" s="261" t="s">
        <v>157</v>
      </c>
      <c r="E184" s="269" t="s">
        <v>406</v>
      </c>
      <c r="F184" s="256"/>
      <c r="G184" s="256"/>
      <c r="H184" s="256"/>
      <c r="I184" s="256"/>
      <c r="J184" s="256"/>
      <c r="K184" s="332"/>
      <c r="L184" s="256"/>
      <c r="M184" s="332"/>
      <c r="N184" s="256"/>
      <c r="O184" s="256"/>
      <c r="P184" s="265"/>
      <c r="Q184" s="265"/>
      <c r="R184" s="265"/>
      <c r="S184" s="325"/>
      <c r="T184" s="322"/>
    </row>
    <row r="185" spans="2:20" x14ac:dyDescent="0.2">
      <c r="B185" t="s">
        <v>546</v>
      </c>
      <c r="C185" t="s">
        <v>32</v>
      </c>
      <c r="D185" s="261" t="s">
        <v>402</v>
      </c>
      <c r="E185" s="269" t="s">
        <v>404</v>
      </c>
      <c r="F185" s="342"/>
      <c r="G185" s="342"/>
      <c r="H185" s="342"/>
      <c r="I185" s="342"/>
      <c r="J185" s="342"/>
      <c r="K185" s="342"/>
      <c r="L185" s="342"/>
      <c r="M185" s="342"/>
      <c r="N185" s="342">
        <v>3.4335998197820001</v>
      </c>
      <c r="O185" s="256"/>
      <c r="P185" s="265"/>
      <c r="Q185" s="265"/>
      <c r="R185" s="265"/>
      <c r="S185" s="322"/>
      <c r="T185" s="322"/>
    </row>
    <row r="186" spans="2:20" x14ac:dyDescent="0.2">
      <c r="B186" t="s">
        <v>546</v>
      </c>
      <c r="C186" t="s">
        <v>32</v>
      </c>
      <c r="D186" s="261" t="s">
        <v>402</v>
      </c>
      <c r="E186" s="269" t="s">
        <v>405</v>
      </c>
      <c r="F186" s="342"/>
      <c r="G186" s="342"/>
      <c r="H186" s="342"/>
      <c r="I186" s="342"/>
      <c r="J186" s="342"/>
      <c r="K186" s="342"/>
      <c r="L186" s="342"/>
      <c r="M186" s="342"/>
      <c r="N186" s="342">
        <v>21336.5344502343</v>
      </c>
      <c r="O186" s="256"/>
      <c r="P186" s="265"/>
      <c r="Q186" s="265"/>
      <c r="R186" s="265"/>
      <c r="S186" s="325"/>
      <c r="T186" s="322"/>
    </row>
    <row r="187" spans="2:20" x14ac:dyDescent="0.2">
      <c r="B187" t="s">
        <v>546</v>
      </c>
      <c r="C187" t="s">
        <v>32</v>
      </c>
      <c r="D187" s="261" t="s">
        <v>157</v>
      </c>
      <c r="E187" s="269" t="s">
        <v>406</v>
      </c>
      <c r="F187" s="342"/>
      <c r="G187" s="342"/>
      <c r="H187" s="342"/>
      <c r="I187" s="342"/>
      <c r="J187" s="342"/>
      <c r="K187" s="342"/>
      <c r="L187" s="342"/>
      <c r="M187" s="342"/>
      <c r="N187" s="342">
        <v>1250.7957939927301</v>
      </c>
      <c r="O187" s="256"/>
      <c r="P187" s="265"/>
      <c r="Q187" s="265"/>
      <c r="R187" s="265"/>
      <c r="S187" s="322"/>
      <c r="T187" s="322"/>
    </row>
    <row r="188" spans="2:20" x14ac:dyDescent="0.2">
      <c r="B188" t="s">
        <v>546</v>
      </c>
      <c r="C188" t="s">
        <v>2</v>
      </c>
      <c r="D188" s="261" t="s">
        <v>402</v>
      </c>
      <c r="E188" s="269" t="s">
        <v>404</v>
      </c>
      <c r="F188" s="246"/>
      <c r="G188" s="246">
        <v>0.50043259578999999</v>
      </c>
      <c r="H188" s="246">
        <v>6.2788188800000002E-3</v>
      </c>
      <c r="I188" s="246"/>
      <c r="J188" s="246"/>
      <c r="K188" s="342">
        <v>0.22988661444</v>
      </c>
      <c r="L188" s="246">
        <v>0.22785137734700001</v>
      </c>
      <c r="M188" s="342">
        <v>7.0702919650000003E-3</v>
      </c>
      <c r="N188" s="246">
        <v>1.1146597424269999</v>
      </c>
      <c r="O188" s="256"/>
      <c r="P188" s="265"/>
      <c r="Q188" s="265"/>
      <c r="R188" s="265"/>
      <c r="S188" s="325"/>
      <c r="T188" s="322"/>
    </row>
    <row r="189" spans="2:20" x14ac:dyDescent="0.2">
      <c r="B189" t="s">
        <v>546</v>
      </c>
      <c r="C189" t="s">
        <v>2</v>
      </c>
      <c r="D189" s="261" t="s">
        <v>402</v>
      </c>
      <c r="E189" s="269" t="s">
        <v>405</v>
      </c>
      <c r="F189" s="246"/>
      <c r="G189" s="246">
        <v>940.45670861560302</v>
      </c>
      <c r="H189" s="246">
        <v>11.799705669415999</v>
      </c>
      <c r="I189" s="246"/>
      <c r="J189" s="246"/>
      <c r="K189" s="342">
        <v>432.02303485007201</v>
      </c>
      <c r="L189" s="246">
        <v>428.19823927608002</v>
      </c>
      <c r="M189" s="342">
        <v>13.287111124522999</v>
      </c>
      <c r="N189" s="246">
        <v>5322.8006377261099</v>
      </c>
      <c r="O189" s="256"/>
      <c r="P189" s="265"/>
      <c r="Q189" s="265"/>
      <c r="R189" s="265"/>
      <c r="S189" s="325"/>
      <c r="T189" s="322"/>
    </row>
    <row r="190" spans="2:20" x14ac:dyDescent="0.2">
      <c r="B190" t="s">
        <v>546</v>
      </c>
      <c r="C190" t="s">
        <v>2</v>
      </c>
      <c r="D190" s="261" t="s">
        <v>157</v>
      </c>
      <c r="E190" s="269" t="s">
        <v>406</v>
      </c>
      <c r="F190" s="246"/>
      <c r="G190" s="246">
        <v>55.131694339223998</v>
      </c>
      <c r="H190" s="246">
        <v>55.823419710842998</v>
      </c>
      <c r="I190" s="246">
        <v>55.823419710842998</v>
      </c>
      <c r="J190" s="246">
        <v>55.823419710842998</v>
      </c>
      <c r="K190" s="342">
        <v>56.646609584116</v>
      </c>
      <c r="L190" s="246">
        <v>51.119837494965999</v>
      </c>
      <c r="M190" s="342">
        <v>51.207032558979002</v>
      </c>
      <c r="N190" s="246">
        <v>363.24161650035097</v>
      </c>
      <c r="O190" s="256"/>
      <c r="P190" s="265"/>
      <c r="Q190" s="265"/>
      <c r="R190" s="265"/>
      <c r="S190" s="322"/>
      <c r="T190" s="322"/>
    </row>
    <row r="191" spans="2:20" x14ac:dyDescent="0.2">
      <c r="B191" t="s">
        <v>546</v>
      </c>
      <c r="C191" t="s">
        <v>33</v>
      </c>
      <c r="D191" s="261" t="s">
        <v>402</v>
      </c>
      <c r="E191" s="269" t="s">
        <v>404</v>
      </c>
      <c r="F191" s="342"/>
      <c r="G191" s="342"/>
      <c r="H191" s="342"/>
      <c r="I191" s="342"/>
      <c r="J191" s="342"/>
      <c r="K191" s="342"/>
      <c r="L191" s="342"/>
      <c r="M191" s="342">
        <v>0.99530803885399999</v>
      </c>
      <c r="N191" s="342">
        <v>1.3993765018340001</v>
      </c>
      <c r="O191" s="256"/>
      <c r="P191" s="265"/>
      <c r="Q191" s="265"/>
      <c r="R191" s="265"/>
      <c r="S191" s="322"/>
      <c r="T191" s="322"/>
    </row>
    <row r="192" spans="2:20" x14ac:dyDescent="0.2">
      <c r="B192" t="s">
        <v>546</v>
      </c>
      <c r="C192" t="s">
        <v>33</v>
      </c>
      <c r="D192" s="261" t="s">
        <v>402</v>
      </c>
      <c r="E192" s="269" t="s">
        <v>405</v>
      </c>
      <c r="F192" s="342"/>
      <c r="G192" s="342"/>
      <c r="H192" s="342"/>
      <c r="I192" s="342"/>
      <c r="J192" s="342"/>
      <c r="K192" s="342"/>
      <c r="L192" s="342"/>
      <c r="M192" s="342">
        <v>6936.3043130287497</v>
      </c>
      <c r="N192" s="342">
        <v>9515.2244227602005</v>
      </c>
      <c r="O192" s="256"/>
      <c r="P192" s="265"/>
      <c r="Q192" s="265"/>
      <c r="R192" s="265"/>
      <c r="S192" s="325"/>
      <c r="T192" s="325"/>
    </row>
    <row r="193" spans="2:20" x14ac:dyDescent="0.2">
      <c r="B193" t="s">
        <v>546</v>
      </c>
      <c r="C193" t="s">
        <v>33</v>
      </c>
      <c r="D193" s="261" t="s">
        <v>157</v>
      </c>
      <c r="E193" s="269" t="s">
        <v>406</v>
      </c>
      <c r="F193" s="342"/>
      <c r="G193" s="342"/>
      <c r="H193" s="342"/>
      <c r="I193" s="342"/>
      <c r="J193" s="342"/>
      <c r="K193" s="342"/>
      <c r="L193" s="342"/>
      <c r="M193" s="342">
        <v>335.07608901619199</v>
      </c>
      <c r="N193" s="342">
        <v>794.73357256994495</v>
      </c>
      <c r="O193" s="256"/>
      <c r="P193" s="265"/>
      <c r="Q193" s="265"/>
      <c r="R193" s="265"/>
      <c r="S193" s="325"/>
      <c r="T193" s="325"/>
    </row>
    <row r="194" spans="2:20" x14ac:dyDescent="0.2">
      <c r="B194" t="s">
        <v>546</v>
      </c>
      <c r="C194" t="s">
        <v>3</v>
      </c>
      <c r="D194" s="261" t="s">
        <v>402</v>
      </c>
      <c r="E194" s="269" t="s">
        <v>404</v>
      </c>
      <c r="F194" s="246"/>
      <c r="G194" s="246"/>
      <c r="H194" s="246">
        <v>6.8636212385280002</v>
      </c>
      <c r="I194" s="246">
        <v>1.789108402E-2</v>
      </c>
      <c r="J194" s="246"/>
      <c r="K194" s="342"/>
      <c r="L194" s="246"/>
      <c r="M194" s="342">
        <v>0.10389313996299999</v>
      </c>
      <c r="N194" s="246">
        <v>0.10435504164000001</v>
      </c>
      <c r="O194" s="256"/>
      <c r="P194" s="265"/>
      <c r="Q194" s="265"/>
      <c r="R194" s="265"/>
      <c r="S194" s="322"/>
      <c r="T194" s="322"/>
    </row>
    <row r="195" spans="2:20" x14ac:dyDescent="0.2">
      <c r="B195" t="s">
        <v>546</v>
      </c>
      <c r="C195" t="s">
        <v>3</v>
      </c>
      <c r="D195" s="261" t="s">
        <v>402</v>
      </c>
      <c r="E195" s="269" t="s">
        <v>405</v>
      </c>
      <c r="F195" s="246"/>
      <c r="G195" s="246"/>
      <c r="H195" s="246">
        <v>26462.218115613359</v>
      </c>
      <c r="I195" s="246">
        <v>33.622490086211002</v>
      </c>
      <c r="J195" s="246"/>
      <c r="K195" s="342"/>
      <c r="L195" s="246"/>
      <c r="M195" s="342">
        <v>195.245076518632</v>
      </c>
      <c r="N195" s="246">
        <v>196.113122553799</v>
      </c>
      <c r="O195" s="256"/>
      <c r="P195" s="265"/>
      <c r="Q195" s="265"/>
      <c r="R195" s="265"/>
      <c r="S195" s="322"/>
      <c r="T195" s="325"/>
    </row>
    <row r="196" spans="2:20" x14ac:dyDescent="0.2">
      <c r="B196" t="s">
        <v>546</v>
      </c>
      <c r="C196" t="s">
        <v>3</v>
      </c>
      <c r="D196" s="261" t="s">
        <v>157</v>
      </c>
      <c r="E196" s="269" t="s">
        <v>406</v>
      </c>
      <c r="F196" s="246">
        <v>3.879864601E-3</v>
      </c>
      <c r="G196" s="246">
        <v>3.879864601E-3</v>
      </c>
      <c r="H196" s="246">
        <v>1551.278816097926</v>
      </c>
      <c r="I196" s="246">
        <v>1553.247902401469</v>
      </c>
      <c r="J196" s="246">
        <v>1553.245962469168</v>
      </c>
      <c r="K196" s="342">
        <v>1553.245962469168</v>
      </c>
      <c r="L196" s="246">
        <v>1553.245962469168</v>
      </c>
      <c r="M196" s="342">
        <v>12.853582826246001</v>
      </c>
      <c r="N196" s="246">
        <v>22.942300704272999</v>
      </c>
      <c r="O196" s="256"/>
      <c r="P196" s="265"/>
      <c r="Q196" s="265"/>
      <c r="R196" s="265"/>
      <c r="S196" s="325"/>
      <c r="T196" s="325"/>
    </row>
    <row r="197" spans="2:20" x14ac:dyDescent="0.2">
      <c r="B197" t="s">
        <v>546</v>
      </c>
      <c r="C197" t="s">
        <v>4</v>
      </c>
      <c r="D197" s="261" t="s">
        <v>402</v>
      </c>
      <c r="E197" s="269" t="s">
        <v>404</v>
      </c>
      <c r="F197" s="246">
        <v>2.5872478553999999E-2</v>
      </c>
      <c r="G197" s="246">
        <v>1.4775668114880001</v>
      </c>
      <c r="H197" s="246"/>
      <c r="I197" s="246"/>
      <c r="J197" s="246"/>
      <c r="K197" s="342"/>
      <c r="L197" s="246">
        <v>0.175365252113</v>
      </c>
      <c r="M197" s="342">
        <v>0.371146343303</v>
      </c>
      <c r="N197" s="246"/>
      <c r="O197" s="256"/>
      <c r="P197" s="265"/>
      <c r="Q197" s="265"/>
      <c r="R197" s="265"/>
      <c r="S197" s="322"/>
      <c r="T197" s="322"/>
    </row>
    <row r="198" spans="2:20" x14ac:dyDescent="0.2">
      <c r="B198" t="s">
        <v>546</v>
      </c>
      <c r="C198" t="s">
        <v>4</v>
      </c>
      <c r="D198" s="261" t="s">
        <v>402</v>
      </c>
      <c r="E198" s="269" t="s">
        <v>405</v>
      </c>
      <c r="F198" s="246">
        <v>16.817111060102</v>
      </c>
      <c r="G198" s="246">
        <v>2136.7576555487231</v>
      </c>
      <c r="H198" s="246"/>
      <c r="I198" s="246"/>
      <c r="J198" s="246"/>
      <c r="K198" s="342"/>
      <c r="L198" s="246">
        <v>113.98741387339901</v>
      </c>
      <c r="M198" s="342">
        <v>241.24512314680601</v>
      </c>
      <c r="N198" s="246"/>
      <c r="O198" s="256"/>
      <c r="P198" s="265"/>
      <c r="Q198" s="265"/>
      <c r="R198" s="265"/>
      <c r="S198" s="325"/>
      <c r="T198" s="322"/>
    </row>
    <row r="199" spans="2:20" x14ac:dyDescent="0.2">
      <c r="B199" t="s">
        <v>546</v>
      </c>
      <c r="C199" t="s">
        <v>4</v>
      </c>
      <c r="D199" s="261" t="s">
        <v>157</v>
      </c>
      <c r="E199" s="269" t="s">
        <v>406</v>
      </c>
      <c r="F199" s="246">
        <v>0.88344804070299998</v>
      </c>
      <c r="G199" s="246">
        <v>124.08419921479</v>
      </c>
      <c r="H199" s="246">
        <v>124.08419921479</v>
      </c>
      <c r="I199" s="246">
        <v>124.08419921479</v>
      </c>
      <c r="J199" s="246">
        <v>124.08419921479</v>
      </c>
      <c r="K199" s="342">
        <v>77.229586173786998</v>
      </c>
      <c r="L199" s="246">
        <v>15.86466065902</v>
      </c>
      <c r="M199" s="342">
        <v>18.661319872532999</v>
      </c>
      <c r="N199" s="246">
        <v>18.661319872532999</v>
      </c>
      <c r="O199" s="256"/>
      <c r="P199" s="265"/>
      <c r="Q199" s="265"/>
      <c r="R199" s="265"/>
      <c r="S199" s="325"/>
      <c r="T199" s="322"/>
    </row>
    <row r="200" spans="2:20" x14ac:dyDescent="0.2">
      <c r="B200" t="s">
        <v>546</v>
      </c>
      <c r="C200" t="s">
        <v>34</v>
      </c>
      <c r="D200" s="261" t="s">
        <v>402</v>
      </c>
      <c r="E200" s="269" t="s">
        <v>404</v>
      </c>
      <c r="F200" s="342"/>
      <c r="G200" s="342"/>
      <c r="H200" s="342"/>
      <c r="I200" s="342"/>
      <c r="J200" s="342"/>
      <c r="K200" s="342"/>
      <c r="L200" s="342"/>
      <c r="M200" s="342">
        <v>0.162685075993</v>
      </c>
      <c r="N200" s="342">
        <v>0.58566818720299996</v>
      </c>
      <c r="O200" s="256"/>
      <c r="P200" s="265"/>
      <c r="Q200" s="265"/>
      <c r="R200" s="265"/>
      <c r="S200" s="325"/>
      <c r="T200" s="322"/>
    </row>
    <row r="201" spans="2:20" x14ac:dyDescent="0.2">
      <c r="B201" t="s">
        <v>546</v>
      </c>
      <c r="C201" t="s">
        <v>34</v>
      </c>
      <c r="D201" s="261" t="s">
        <v>402</v>
      </c>
      <c r="E201" s="269" t="s">
        <v>405</v>
      </c>
      <c r="F201" s="342"/>
      <c r="G201" s="342"/>
      <c r="H201" s="342"/>
      <c r="I201" s="342"/>
      <c r="J201" s="342"/>
      <c r="K201" s="342"/>
      <c r="L201" s="342"/>
      <c r="M201" s="342">
        <v>459.35882775887302</v>
      </c>
      <c r="N201" s="342">
        <v>1613.5031545081299</v>
      </c>
      <c r="O201" s="256"/>
      <c r="P201" s="265"/>
      <c r="Q201" s="265"/>
      <c r="R201" s="265"/>
      <c r="S201" s="322"/>
      <c r="T201" s="322"/>
    </row>
    <row r="202" spans="2:20" x14ac:dyDescent="0.2">
      <c r="B202" t="s">
        <v>546</v>
      </c>
      <c r="C202" t="s">
        <v>34</v>
      </c>
      <c r="D202" s="261" t="s">
        <v>157</v>
      </c>
      <c r="E202" s="269" t="s">
        <v>406</v>
      </c>
      <c r="F202" s="342"/>
      <c r="G202" s="342"/>
      <c r="H202" s="342"/>
      <c r="I202" s="342"/>
      <c r="J202" s="342"/>
      <c r="K202" s="342"/>
      <c r="L202" s="342"/>
      <c r="M202" s="342">
        <v>24.131353768960999</v>
      </c>
      <c r="N202" s="342">
        <v>108.893010835035</v>
      </c>
      <c r="O202" s="256"/>
      <c r="P202" s="265"/>
      <c r="Q202" s="265"/>
      <c r="R202" s="265"/>
      <c r="S202" s="322"/>
      <c r="T202" s="322"/>
    </row>
    <row r="203" spans="2:20" x14ac:dyDescent="0.2">
      <c r="B203" t="s">
        <v>546</v>
      </c>
      <c r="C203" t="s">
        <v>5</v>
      </c>
      <c r="D203" s="261" t="s">
        <v>402</v>
      </c>
      <c r="E203" s="269" t="s">
        <v>404</v>
      </c>
      <c r="F203" s="246"/>
      <c r="G203" s="246"/>
      <c r="H203" s="246"/>
      <c r="I203" s="246"/>
      <c r="J203" s="246"/>
      <c r="K203" s="342"/>
      <c r="L203" s="246">
        <v>8.8613259589000001E-2</v>
      </c>
      <c r="M203" s="342">
        <v>0.13077124244499999</v>
      </c>
      <c r="N203" s="246">
        <v>4.2630781485999997E-2</v>
      </c>
      <c r="O203" s="256"/>
      <c r="P203" s="265"/>
      <c r="Q203" s="265"/>
      <c r="R203" s="265"/>
      <c r="S203" s="322"/>
    </row>
    <row r="204" spans="2:20" x14ac:dyDescent="0.2">
      <c r="B204" t="s">
        <v>546</v>
      </c>
      <c r="C204" t="s">
        <v>5</v>
      </c>
      <c r="D204" s="261" t="s">
        <v>402</v>
      </c>
      <c r="E204" s="269" t="s">
        <v>405</v>
      </c>
      <c r="F204" s="246"/>
      <c r="G204" s="246"/>
      <c r="H204" s="246"/>
      <c r="I204" s="246"/>
      <c r="J204" s="246"/>
      <c r="K204" s="342"/>
      <c r="L204" s="246">
        <v>406.573855492235</v>
      </c>
      <c r="M204" s="342">
        <v>595.56888252618501</v>
      </c>
      <c r="N204" s="246">
        <v>190.20202676769699</v>
      </c>
      <c r="O204" s="256"/>
      <c r="P204" s="265"/>
      <c r="Q204" s="265"/>
      <c r="R204" s="265"/>
      <c r="S204" s="325"/>
      <c r="T204" s="325"/>
    </row>
    <row r="205" spans="2:20" x14ac:dyDescent="0.2">
      <c r="B205" t="s">
        <v>546</v>
      </c>
      <c r="C205" t="s">
        <v>5</v>
      </c>
      <c r="D205" s="261" t="s">
        <v>157</v>
      </c>
      <c r="E205" s="269" t="s">
        <v>406</v>
      </c>
      <c r="F205" s="246"/>
      <c r="G205" s="246"/>
      <c r="H205" s="246"/>
      <c r="I205" s="246"/>
      <c r="J205" s="246"/>
      <c r="K205" s="342"/>
      <c r="L205" s="246">
        <v>18.394926270787</v>
      </c>
      <c r="M205" s="342">
        <v>45.340696480189003</v>
      </c>
      <c r="N205" s="246">
        <v>53.946149614184002</v>
      </c>
      <c r="O205" s="256"/>
      <c r="P205" s="265"/>
      <c r="Q205" s="265"/>
      <c r="R205" s="265"/>
      <c r="S205" s="322"/>
      <c r="T205" s="325"/>
    </row>
    <row r="206" spans="2:20" x14ac:dyDescent="0.2">
      <c r="B206" t="s">
        <v>546</v>
      </c>
      <c r="C206" t="s">
        <v>6</v>
      </c>
      <c r="D206" s="261" t="s">
        <v>402</v>
      </c>
      <c r="E206" s="269" t="s">
        <v>404</v>
      </c>
      <c r="F206" s="246"/>
      <c r="G206" s="246"/>
      <c r="H206" s="246">
        <v>1.975003623976</v>
      </c>
      <c r="I206" s="246">
        <v>3.1950787449489999</v>
      </c>
      <c r="J206" s="246">
        <v>3.1040263422529999</v>
      </c>
      <c r="K206" s="342">
        <v>0.64847349868100002</v>
      </c>
      <c r="L206" s="246">
        <v>0.64847349868100002</v>
      </c>
      <c r="M206" s="342">
        <v>0.64847349868100002</v>
      </c>
      <c r="N206" s="246">
        <v>0.64847349868100002</v>
      </c>
      <c r="O206" s="256"/>
      <c r="P206" s="265"/>
      <c r="Q206" s="265"/>
      <c r="R206" s="265"/>
      <c r="S206" s="322"/>
      <c r="T206" s="322"/>
    </row>
    <row r="207" spans="2:20" x14ac:dyDescent="0.2">
      <c r="B207" t="s">
        <v>546</v>
      </c>
      <c r="C207" t="s">
        <v>6</v>
      </c>
      <c r="D207" s="261" t="s">
        <v>402</v>
      </c>
      <c r="E207" s="269" t="s">
        <v>405</v>
      </c>
      <c r="F207" s="246"/>
      <c r="G207" s="246"/>
      <c r="H207" s="246">
        <v>7199.3337314766604</v>
      </c>
      <c r="I207" s="246">
        <v>11597.8877985854</v>
      </c>
      <c r="J207" s="246">
        <v>11143.870538957301</v>
      </c>
      <c r="K207" s="342">
        <v>2312.2287961537099</v>
      </c>
      <c r="L207" s="246">
        <v>2286.42710143268</v>
      </c>
      <c r="M207" s="342">
        <v>2274.5186269460501</v>
      </c>
      <c r="N207" s="246">
        <v>2246.7321864772698</v>
      </c>
      <c r="O207" s="256"/>
      <c r="P207" s="265"/>
      <c r="Q207" s="265"/>
      <c r="R207" s="265"/>
      <c r="S207" s="322"/>
      <c r="T207" s="322"/>
    </row>
    <row r="208" spans="2:20" x14ac:dyDescent="0.2">
      <c r="B208" t="s">
        <v>546</v>
      </c>
      <c r="C208" t="s">
        <v>6</v>
      </c>
      <c r="D208" s="261" t="s">
        <v>157</v>
      </c>
      <c r="E208" s="269" t="s">
        <v>406</v>
      </c>
      <c r="F208" s="246"/>
      <c r="G208" s="246"/>
      <c r="H208" s="246">
        <v>296.55488249316699</v>
      </c>
      <c r="I208" s="246">
        <v>774.29495977848296</v>
      </c>
      <c r="J208" s="246">
        <v>1233.3331626819761</v>
      </c>
      <c r="K208" s="342">
        <v>1328.5784679444171</v>
      </c>
      <c r="L208" s="246">
        <v>1422.7609500580061</v>
      </c>
      <c r="M208" s="342">
        <v>1516.4528984105859</v>
      </c>
      <c r="N208" s="246">
        <v>1609.0002679874819</v>
      </c>
      <c r="O208" s="256"/>
      <c r="P208" s="265"/>
      <c r="Q208" s="265"/>
      <c r="R208" s="265"/>
      <c r="S208" s="322"/>
      <c r="T208" s="322"/>
    </row>
    <row r="209" spans="2:20" x14ac:dyDescent="0.2">
      <c r="B209" t="s">
        <v>546</v>
      </c>
      <c r="C209" t="s">
        <v>7</v>
      </c>
      <c r="D209" s="261" t="s">
        <v>402</v>
      </c>
      <c r="E209" s="269" t="s">
        <v>404</v>
      </c>
      <c r="F209" s="246"/>
      <c r="G209" s="246"/>
      <c r="H209" s="246">
        <v>14.273466790762001</v>
      </c>
      <c r="I209" s="246"/>
      <c r="J209" s="246">
        <v>37.474742983831</v>
      </c>
      <c r="K209" s="342"/>
      <c r="L209" s="246">
        <v>7.8690324136659999</v>
      </c>
      <c r="M209" s="342">
        <v>4.2305456631269998</v>
      </c>
      <c r="N209" s="246"/>
      <c r="O209" s="256"/>
      <c r="P209" s="265"/>
      <c r="Q209" s="265"/>
      <c r="R209" s="265"/>
      <c r="S209" s="322"/>
    </row>
    <row r="210" spans="2:20" x14ac:dyDescent="0.2">
      <c r="B210" t="s">
        <v>546</v>
      </c>
      <c r="C210" t="s">
        <v>7</v>
      </c>
      <c r="D210" s="261" t="s">
        <v>402</v>
      </c>
      <c r="E210" s="269" t="s">
        <v>405</v>
      </c>
      <c r="F210" s="246"/>
      <c r="G210" s="246"/>
      <c r="H210" s="246">
        <v>151974.13337049101</v>
      </c>
      <c r="I210" s="246"/>
      <c r="J210" s="246">
        <v>387724.5067733741</v>
      </c>
      <c r="K210" s="342"/>
      <c r="L210" s="246">
        <v>79588.114829522805</v>
      </c>
      <c r="M210" s="342">
        <v>42278.744001475097</v>
      </c>
      <c r="N210" s="246"/>
      <c r="O210" s="256"/>
      <c r="P210" s="265"/>
      <c r="Q210" s="265"/>
      <c r="R210" s="265"/>
      <c r="S210" s="325"/>
      <c r="T210" s="325"/>
    </row>
    <row r="211" spans="2:20" x14ac:dyDescent="0.2">
      <c r="B211" t="s">
        <v>546</v>
      </c>
      <c r="C211" t="s">
        <v>7</v>
      </c>
      <c r="D211" s="261" t="s">
        <v>157</v>
      </c>
      <c r="E211" s="269" t="s">
        <v>406</v>
      </c>
      <c r="F211" s="246"/>
      <c r="G211" s="246"/>
      <c r="H211" s="246"/>
      <c r="I211" s="246">
        <v>6260.1169698022704</v>
      </c>
      <c r="J211" s="246">
        <v>19385.450264960869</v>
      </c>
      <c r="K211" s="342">
        <v>22231.260944303798</v>
      </c>
      <c r="L211" s="246">
        <v>25509.653768063159</v>
      </c>
      <c r="M211" s="342">
        <v>27251.199364775548</v>
      </c>
      <c r="N211" s="246">
        <v>27251.199364775548</v>
      </c>
      <c r="O211" s="256"/>
      <c r="P211" s="265"/>
      <c r="Q211" s="265"/>
      <c r="R211" s="265"/>
      <c r="S211" s="325"/>
      <c r="T211" s="325"/>
    </row>
    <row r="212" spans="2:20" x14ac:dyDescent="0.2">
      <c r="B212" t="s">
        <v>546</v>
      </c>
      <c r="C212" t="s">
        <v>8</v>
      </c>
      <c r="D212" s="261" t="s">
        <v>402</v>
      </c>
      <c r="E212" s="269" t="s">
        <v>404</v>
      </c>
      <c r="F212" s="256"/>
      <c r="G212" s="256"/>
      <c r="H212" s="256"/>
      <c r="I212" s="256"/>
      <c r="J212" s="256"/>
      <c r="K212" s="332"/>
      <c r="L212" s="256"/>
      <c r="M212" s="332"/>
      <c r="N212" s="256"/>
      <c r="O212" s="256"/>
      <c r="P212" s="265"/>
      <c r="Q212" s="265"/>
      <c r="R212" s="265"/>
      <c r="S212" s="325"/>
      <c r="T212" s="322"/>
    </row>
    <row r="213" spans="2:20" x14ac:dyDescent="0.2">
      <c r="B213" t="s">
        <v>546</v>
      </c>
      <c r="C213" t="s">
        <v>8</v>
      </c>
      <c r="D213" s="261" t="s">
        <v>402</v>
      </c>
      <c r="E213" s="269" t="s">
        <v>405</v>
      </c>
      <c r="F213" s="256"/>
      <c r="G213" s="256"/>
      <c r="H213" s="256"/>
      <c r="I213" s="256"/>
      <c r="J213" s="256"/>
      <c r="K213" s="332"/>
      <c r="L213" s="256"/>
      <c r="M213" s="332"/>
      <c r="N213" s="256"/>
      <c r="O213" s="256"/>
      <c r="P213" s="265"/>
      <c r="Q213" s="265"/>
      <c r="R213" s="265"/>
      <c r="S213" s="325"/>
      <c r="T213" s="325"/>
    </row>
    <row r="214" spans="2:20" x14ac:dyDescent="0.2">
      <c r="B214" t="s">
        <v>546</v>
      </c>
      <c r="C214" t="s">
        <v>8</v>
      </c>
      <c r="D214" s="261" t="s">
        <v>157</v>
      </c>
      <c r="E214" s="269" t="s">
        <v>406</v>
      </c>
      <c r="F214" s="246">
        <v>0.401590188209</v>
      </c>
      <c r="G214" s="246">
        <v>0.401590188209</v>
      </c>
      <c r="H214" s="246">
        <v>0.401590188209</v>
      </c>
      <c r="I214" s="246">
        <v>0.20079509410499999</v>
      </c>
      <c r="J214" s="246"/>
      <c r="K214" s="342"/>
      <c r="L214" s="246"/>
      <c r="M214" s="342"/>
      <c r="N214" s="246"/>
      <c r="O214" s="256"/>
      <c r="P214" s="265"/>
      <c r="Q214" s="265"/>
      <c r="R214" s="265"/>
      <c r="S214" s="325"/>
      <c r="T214" s="325"/>
    </row>
    <row r="215" spans="2:20" x14ac:dyDescent="0.2">
      <c r="B215" t="s">
        <v>546</v>
      </c>
      <c r="C215" t="s">
        <v>119</v>
      </c>
      <c r="D215" s="261" t="s">
        <v>402</v>
      </c>
      <c r="E215" s="269" t="s">
        <v>404</v>
      </c>
      <c r="F215" s="256"/>
      <c r="G215" s="256"/>
      <c r="H215" s="256"/>
      <c r="I215" s="256"/>
      <c r="J215" s="256"/>
      <c r="K215" s="332"/>
      <c r="L215" s="256"/>
      <c r="M215" s="332"/>
      <c r="N215" s="256"/>
      <c r="O215" s="256"/>
      <c r="P215" s="265"/>
      <c r="Q215" s="265"/>
      <c r="R215" s="265"/>
      <c r="S215" s="325"/>
      <c r="T215" s="322"/>
    </row>
    <row r="216" spans="2:20" x14ac:dyDescent="0.2">
      <c r="B216" t="s">
        <v>546</v>
      </c>
      <c r="C216" t="s">
        <v>119</v>
      </c>
      <c r="D216" s="261" t="s">
        <v>402</v>
      </c>
      <c r="E216" s="269" t="s">
        <v>405</v>
      </c>
      <c r="F216" s="256"/>
      <c r="G216" s="256"/>
      <c r="H216" s="256"/>
      <c r="I216" s="256"/>
      <c r="J216" s="256"/>
      <c r="K216" s="332"/>
      <c r="L216" s="256"/>
      <c r="M216" s="332"/>
      <c r="N216" s="256"/>
      <c r="O216" s="256"/>
      <c r="P216" s="265"/>
      <c r="Q216" s="265"/>
      <c r="R216" s="265"/>
      <c r="S216" s="322"/>
      <c r="T216" s="322"/>
    </row>
    <row r="217" spans="2:20" x14ac:dyDescent="0.2">
      <c r="B217" t="s">
        <v>546</v>
      </c>
      <c r="C217" t="s">
        <v>119</v>
      </c>
      <c r="D217" s="261" t="s">
        <v>157</v>
      </c>
      <c r="E217" s="269" t="s">
        <v>406</v>
      </c>
      <c r="F217" s="256"/>
      <c r="G217" s="256"/>
      <c r="H217" s="256"/>
      <c r="I217" s="256"/>
      <c r="J217" s="256"/>
      <c r="K217" s="332"/>
      <c r="L217" s="256"/>
      <c r="M217" s="332"/>
      <c r="N217" s="256"/>
      <c r="O217" s="256"/>
      <c r="P217" s="265"/>
      <c r="Q217" s="265"/>
      <c r="R217" s="265"/>
      <c r="S217" s="322"/>
      <c r="T217" s="322"/>
    </row>
    <row r="218" spans="2:20" x14ac:dyDescent="0.2">
      <c r="B218" t="s">
        <v>546</v>
      </c>
      <c r="C218" t="s">
        <v>120</v>
      </c>
      <c r="D218" s="261" t="s">
        <v>402</v>
      </c>
      <c r="E218" s="269" t="s">
        <v>404</v>
      </c>
      <c r="F218" s="256"/>
      <c r="G218" s="256"/>
      <c r="H218" s="256"/>
      <c r="I218" s="256"/>
      <c r="J218" s="256"/>
      <c r="K218" s="332"/>
      <c r="L218" s="256"/>
      <c r="M218" s="332"/>
      <c r="N218" s="256"/>
      <c r="O218" s="256"/>
      <c r="P218" s="265"/>
      <c r="Q218" s="265"/>
      <c r="R218" s="265"/>
      <c r="S218" s="325"/>
      <c r="T218" s="322"/>
    </row>
    <row r="219" spans="2:20" x14ac:dyDescent="0.2">
      <c r="B219" t="s">
        <v>546</v>
      </c>
      <c r="C219" t="s">
        <v>120</v>
      </c>
      <c r="D219" s="261" t="s">
        <v>402</v>
      </c>
      <c r="E219" s="269" t="s">
        <v>405</v>
      </c>
      <c r="F219" s="256"/>
      <c r="G219" s="256"/>
      <c r="H219" s="256"/>
      <c r="I219" s="256"/>
      <c r="J219" s="256"/>
      <c r="K219" s="332"/>
      <c r="L219" s="256"/>
      <c r="M219" s="332"/>
      <c r="N219" s="256"/>
      <c r="O219" s="256"/>
      <c r="P219" s="265"/>
      <c r="Q219" s="265"/>
      <c r="R219" s="265"/>
      <c r="S219" s="325"/>
      <c r="T219" s="322"/>
    </row>
    <row r="220" spans="2:20" x14ac:dyDescent="0.2">
      <c r="B220" t="s">
        <v>546</v>
      </c>
      <c r="C220" t="s">
        <v>120</v>
      </c>
      <c r="D220" s="261" t="s">
        <v>157</v>
      </c>
      <c r="E220" s="269" t="s">
        <v>406</v>
      </c>
      <c r="F220" s="256"/>
      <c r="G220" s="256"/>
      <c r="H220" s="256"/>
      <c r="I220" s="256"/>
      <c r="J220" s="256"/>
      <c r="K220" s="332"/>
      <c r="L220" s="256"/>
      <c r="M220" s="332"/>
      <c r="N220" s="256"/>
      <c r="O220" s="256"/>
      <c r="P220" s="265"/>
      <c r="Q220" s="265"/>
      <c r="R220" s="265"/>
      <c r="S220" s="325"/>
      <c r="T220" s="322"/>
    </row>
    <row r="221" spans="2:20" x14ac:dyDescent="0.2">
      <c r="B221" t="s">
        <v>546</v>
      </c>
      <c r="C221" t="s">
        <v>16</v>
      </c>
      <c r="D221" s="261" t="s">
        <v>402</v>
      </c>
      <c r="E221" s="269" t="s">
        <v>404</v>
      </c>
      <c r="F221" s="332"/>
      <c r="G221" s="332"/>
      <c r="H221" s="332"/>
      <c r="I221" s="332"/>
      <c r="J221" s="332"/>
      <c r="K221" s="332"/>
      <c r="L221" s="332"/>
      <c r="M221" s="332"/>
      <c r="N221" s="332"/>
      <c r="O221" s="256"/>
      <c r="P221" s="265"/>
      <c r="Q221" s="265"/>
      <c r="R221" s="265"/>
      <c r="S221" s="322"/>
      <c r="T221" s="322"/>
    </row>
    <row r="222" spans="2:20" x14ac:dyDescent="0.2">
      <c r="B222" t="s">
        <v>546</v>
      </c>
      <c r="C222" t="s">
        <v>16</v>
      </c>
      <c r="D222" s="261" t="s">
        <v>402</v>
      </c>
      <c r="E222" s="269" t="s">
        <v>405</v>
      </c>
      <c r="F222" s="332"/>
      <c r="G222" s="332"/>
      <c r="H222" s="332"/>
      <c r="I222" s="332"/>
      <c r="J222" s="332"/>
      <c r="K222" s="332"/>
      <c r="L222" s="332"/>
      <c r="M222" s="332"/>
      <c r="N222" s="332"/>
      <c r="O222" s="256"/>
      <c r="P222" s="265"/>
      <c r="Q222" s="265"/>
      <c r="R222" s="265"/>
      <c r="S222" s="325"/>
      <c r="T222" s="322"/>
    </row>
    <row r="223" spans="2:20" x14ac:dyDescent="0.2">
      <c r="B223" t="s">
        <v>546</v>
      </c>
      <c r="C223" t="s">
        <v>16</v>
      </c>
      <c r="D223" s="261" t="s">
        <v>157</v>
      </c>
      <c r="E223" s="269" t="s">
        <v>406</v>
      </c>
      <c r="F223" s="332"/>
      <c r="G223" s="332"/>
      <c r="H223" s="332"/>
      <c r="I223" s="332"/>
      <c r="J223" s="332"/>
      <c r="K223" s="332"/>
      <c r="L223" s="332"/>
      <c r="M223" s="332"/>
      <c r="N223" s="332"/>
      <c r="O223" s="256"/>
      <c r="P223" s="265"/>
      <c r="Q223" s="265"/>
      <c r="R223" s="265"/>
      <c r="S223" s="322"/>
      <c r="T223" s="322"/>
    </row>
    <row r="224" spans="2:20" x14ac:dyDescent="0.2">
      <c r="B224" t="s">
        <v>546</v>
      </c>
      <c r="C224" t="s">
        <v>122</v>
      </c>
      <c r="D224" s="261" t="s">
        <v>402</v>
      </c>
      <c r="E224" s="269" t="s">
        <v>404</v>
      </c>
      <c r="F224" s="256"/>
      <c r="G224" s="256"/>
      <c r="H224" s="256"/>
      <c r="I224" s="256"/>
      <c r="J224" s="256"/>
      <c r="K224" s="332"/>
      <c r="L224" s="256"/>
      <c r="M224" s="332"/>
      <c r="N224" s="256"/>
      <c r="O224" s="256"/>
      <c r="P224" s="265"/>
      <c r="Q224" s="265"/>
      <c r="R224" s="265"/>
      <c r="S224" s="325"/>
      <c r="T224" s="322"/>
    </row>
    <row r="225" spans="2:20" x14ac:dyDescent="0.2">
      <c r="B225" t="s">
        <v>546</v>
      </c>
      <c r="C225" t="s">
        <v>122</v>
      </c>
      <c r="D225" s="261" t="s">
        <v>402</v>
      </c>
      <c r="E225" s="269" t="s">
        <v>405</v>
      </c>
      <c r="F225" s="256"/>
      <c r="G225" s="256"/>
      <c r="H225" s="256"/>
      <c r="I225" s="256"/>
      <c r="J225" s="256"/>
      <c r="K225" s="332"/>
      <c r="L225" s="256"/>
      <c r="M225" s="332"/>
      <c r="N225" s="256"/>
      <c r="O225" s="256"/>
      <c r="P225" s="265"/>
      <c r="Q225" s="265"/>
      <c r="R225" s="265"/>
      <c r="S225" s="322"/>
      <c r="T225" s="322"/>
    </row>
    <row r="226" spans="2:20" x14ac:dyDescent="0.2">
      <c r="B226" t="s">
        <v>546</v>
      </c>
      <c r="C226" t="s">
        <v>122</v>
      </c>
      <c r="D226" s="261" t="s">
        <v>157</v>
      </c>
      <c r="E226" s="269" t="s">
        <v>406</v>
      </c>
      <c r="F226" s="256"/>
      <c r="G226" s="256"/>
      <c r="H226" s="256"/>
      <c r="I226" s="256"/>
      <c r="J226" s="256"/>
      <c r="K226" s="332"/>
      <c r="L226" s="256"/>
      <c r="M226" s="332"/>
      <c r="N226" s="256"/>
      <c r="O226" s="256"/>
      <c r="P226" s="265"/>
      <c r="Q226" s="265"/>
      <c r="R226" s="265"/>
      <c r="S226" s="322"/>
      <c r="T226" s="322"/>
    </row>
    <row r="227" spans="2:20" x14ac:dyDescent="0.2">
      <c r="B227" t="s">
        <v>546</v>
      </c>
      <c r="C227" t="s">
        <v>121</v>
      </c>
      <c r="D227" s="261" t="s">
        <v>402</v>
      </c>
      <c r="E227" s="269" t="s">
        <v>404</v>
      </c>
      <c r="F227" s="246"/>
      <c r="G227" s="246"/>
      <c r="H227" s="246">
        <v>4.976540194269</v>
      </c>
      <c r="I227" s="246">
        <v>10.009599888625999</v>
      </c>
      <c r="J227" s="246">
        <v>11.627244846731999</v>
      </c>
      <c r="K227" s="342"/>
      <c r="L227" s="246"/>
      <c r="M227" s="342">
        <v>1.1856376418429999</v>
      </c>
      <c r="N227" s="246"/>
      <c r="O227" s="256"/>
      <c r="P227" s="265"/>
      <c r="Q227" s="265"/>
      <c r="R227" s="265"/>
      <c r="S227" s="322"/>
      <c r="T227" s="322"/>
    </row>
    <row r="228" spans="2:20" x14ac:dyDescent="0.2">
      <c r="B228" t="s">
        <v>546</v>
      </c>
      <c r="C228" t="s">
        <v>121</v>
      </c>
      <c r="D228" s="261" t="s">
        <v>402</v>
      </c>
      <c r="E228" s="269" t="s">
        <v>405</v>
      </c>
      <c r="F228" s="246"/>
      <c r="G228" s="246"/>
      <c r="H228" s="246">
        <v>13988.2314635813</v>
      </c>
      <c r="I228" s="246">
        <v>28103.508034542501</v>
      </c>
      <c r="J228" s="246">
        <v>31121.195017140901</v>
      </c>
      <c r="K228" s="342"/>
      <c r="L228" s="246"/>
      <c r="M228" s="342">
        <v>3069.2820915603902</v>
      </c>
      <c r="N228" s="246"/>
      <c r="O228" s="256"/>
      <c r="P228" s="265"/>
      <c r="Q228" s="265"/>
      <c r="R228" s="265"/>
      <c r="S228" s="325"/>
      <c r="T228" s="322"/>
    </row>
    <row r="229" spans="2:20" x14ac:dyDescent="0.2">
      <c r="B229" t="s">
        <v>546</v>
      </c>
      <c r="C229" t="s">
        <v>121</v>
      </c>
      <c r="D229" s="261" t="s">
        <v>157</v>
      </c>
      <c r="E229" s="269" t="s">
        <v>406</v>
      </c>
      <c r="F229" s="246"/>
      <c r="G229" s="246"/>
      <c r="H229" s="246">
        <v>865.22690990981505</v>
      </c>
      <c r="I229" s="246">
        <v>2512.7179646560849</v>
      </c>
      <c r="J229" s="246">
        <v>4337.1126395391857</v>
      </c>
      <c r="K229" s="342">
        <v>4337.1126395391857</v>
      </c>
      <c r="L229" s="246">
        <v>4337.1126395391857</v>
      </c>
      <c r="M229" s="342">
        <v>3166.9241773926542</v>
      </c>
      <c r="N229" s="246">
        <v>2004.3229167283339</v>
      </c>
      <c r="O229" s="256"/>
      <c r="P229" s="265"/>
      <c r="Q229" s="265"/>
      <c r="R229" s="265"/>
      <c r="S229" s="322"/>
      <c r="T229" s="322"/>
    </row>
    <row r="230" spans="2:20" x14ac:dyDescent="0.2">
      <c r="B230" t="s">
        <v>547</v>
      </c>
      <c r="C230" t="s">
        <v>32</v>
      </c>
      <c r="D230" s="261" t="s">
        <v>402</v>
      </c>
      <c r="E230" s="269" t="s">
        <v>404</v>
      </c>
      <c r="F230" s="342"/>
      <c r="G230" s="342"/>
      <c r="H230" s="342"/>
      <c r="I230" s="342"/>
      <c r="J230" s="342"/>
      <c r="K230" s="342"/>
      <c r="L230" s="342"/>
      <c r="M230" s="342"/>
      <c r="N230" s="342">
        <v>4.3619198069939999</v>
      </c>
      <c r="O230" s="256"/>
      <c r="P230" s="265"/>
      <c r="Q230" s="265"/>
      <c r="R230" s="265"/>
      <c r="S230" s="322"/>
    </row>
    <row r="231" spans="2:20" x14ac:dyDescent="0.2">
      <c r="B231" t="s">
        <v>547</v>
      </c>
      <c r="C231" t="s">
        <v>32</v>
      </c>
      <c r="D231" s="261" t="s">
        <v>402</v>
      </c>
      <c r="E231" s="269" t="s">
        <v>405</v>
      </c>
      <c r="F231" s="342"/>
      <c r="G231" s="342"/>
      <c r="H231" s="342"/>
      <c r="I231" s="342"/>
      <c r="J231" s="342"/>
      <c r="K231" s="342"/>
      <c r="L231" s="342"/>
      <c r="M231" s="342"/>
      <c r="N231" s="342">
        <v>27105.154099460899</v>
      </c>
      <c r="O231" s="256"/>
      <c r="P231" s="265"/>
      <c r="Q231" s="265"/>
      <c r="R231" s="265"/>
      <c r="S231" s="322"/>
      <c r="T231" s="325"/>
    </row>
    <row r="232" spans="2:20" x14ac:dyDescent="0.2">
      <c r="B232" t="s">
        <v>547</v>
      </c>
      <c r="C232" t="s">
        <v>32</v>
      </c>
      <c r="D232" s="261" t="s">
        <v>157</v>
      </c>
      <c r="E232" s="269" t="s">
        <v>406</v>
      </c>
      <c r="F232" s="342"/>
      <c r="G232" s="342"/>
      <c r="H232" s="342"/>
      <c r="I232" s="342"/>
      <c r="J232" s="342"/>
      <c r="K232" s="342"/>
      <c r="L232" s="342"/>
      <c r="M232" s="342"/>
      <c r="N232" s="342">
        <v>1588.9652943502299</v>
      </c>
      <c r="O232" s="256"/>
      <c r="P232" s="265"/>
      <c r="Q232" s="265"/>
      <c r="R232" s="265"/>
      <c r="S232" s="325"/>
      <c r="T232" s="325"/>
    </row>
    <row r="233" spans="2:20" x14ac:dyDescent="0.2">
      <c r="B233" t="s">
        <v>547</v>
      </c>
      <c r="C233" t="s">
        <v>2</v>
      </c>
      <c r="D233" s="261" t="s">
        <v>402</v>
      </c>
      <c r="E233" s="269" t="s">
        <v>404</v>
      </c>
      <c r="F233" s="256"/>
      <c r="G233" s="256"/>
      <c r="H233" s="256"/>
      <c r="I233" s="256"/>
      <c r="J233" s="256"/>
      <c r="K233" s="332"/>
      <c r="L233" s="256"/>
      <c r="M233" s="332"/>
      <c r="N233" s="256"/>
      <c r="O233" s="256"/>
      <c r="P233" s="265"/>
      <c r="Q233" s="265"/>
      <c r="R233" s="265"/>
      <c r="S233" s="322"/>
      <c r="T233" s="322"/>
    </row>
    <row r="234" spans="2:20" x14ac:dyDescent="0.2">
      <c r="B234" t="s">
        <v>547</v>
      </c>
      <c r="C234" t="s">
        <v>2</v>
      </c>
      <c r="D234" s="261" t="s">
        <v>402</v>
      </c>
      <c r="E234" s="269" t="s">
        <v>405</v>
      </c>
      <c r="F234" s="256"/>
      <c r="G234" s="256"/>
      <c r="H234" s="256"/>
      <c r="I234" s="256"/>
      <c r="J234" s="256"/>
      <c r="K234" s="332"/>
      <c r="L234" s="256"/>
      <c r="M234" s="332"/>
      <c r="N234" s="256"/>
      <c r="O234" s="256"/>
      <c r="P234" s="265"/>
      <c r="Q234" s="265"/>
      <c r="R234" s="265"/>
      <c r="S234" s="325"/>
      <c r="T234" s="325"/>
    </row>
    <row r="235" spans="2:20" x14ac:dyDescent="0.2">
      <c r="B235" t="s">
        <v>547</v>
      </c>
      <c r="C235" t="s">
        <v>2</v>
      </c>
      <c r="D235" s="261" t="s">
        <v>157</v>
      </c>
      <c r="E235" s="269" t="s">
        <v>406</v>
      </c>
      <c r="F235" s="256"/>
      <c r="G235" s="256"/>
      <c r="H235" s="256"/>
      <c r="I235" s="256"/>
      <c r="J235" s="256"/>
      <c r="K235" s="332"/>
      <c r="L235" s="256"/>
      <c r="M235" s="332"/>
      <c r="N235" s="256"/>
      <c r="O235" s="256"/>
      <c r="P235" s="265"/>
      <c r="Q235" s="265"/>
      <c r="R235" s="265"/>
      <c r="S235" s="322"/>
      <c r="T235" s="325"/>
    </row>
    <row r="236" spans="2:20" x14ac:dyDescent="0.2">
      <c r="B236" t="s">
        <v>547</v>
      </c>
      <c r="C236" t="s">
        <v>33</v>
      </c>
      <c r="D236" s="261" t="s">
        <v>402</v>
      </c>
      <c r="E236" s="269" t="s">
        <v>404</v>
      </c>
      <c r="F236" s="342"/>
      <c r="G236" s="342"/>
      <c r="H236" s="342"/>
      <c r="I236" s="342">
        <v>0.57693762075099997</v>
      </c>
      <c r="J236" s="342">
        <v>1.4558739708840001</v>
      </c>
      <c r="K236" s="342">
        <v>0.51374999618700001</v>
      </c>
      <c r="L236" s="342">
        <v>1.1668628976290001</v>
      </c>
      <c r="M236" s="342">
        <v>0.89767612685800002</v>
      </c>
      <c r="N236" s="342">
        <v>1.5281593443370001</v>
      </c>
      <c r="O236" s="256"/>
      <c r="P236" s="265"/>
      <c r="Q236" s="265"/>
      <c r="R236" s="265"/>
      <c r="S236" s="325"/>
      <c r="T236" s="322"/>
    </row>
    <row r="237" spans="2:20" x14ac:dyDescent="0.2">
      <c r="B237" t="s">
        <v>547</v>
      </c>
      <c r="C237" t="s">
        <v>33</v>
      </c>
      <c r="D237" s="261" t="s">
        <v>402</v>
      </c>
      <c r="E237" s="269" t="s">
        <v>405</v>
      </c>
      <c r="F237" s="342"/>
      <c r="G237" s="342"/>
      <c r="H237" s="342"/>
      <c r="I237" s="342">
        <v>4467.4219783052904</v>
      </c>
      <c r="J237" s="342">
        <v>10780.1138352051</v>
      </c>
      <c r="K237" s="342">
        <v>3698.4260606990401</v>
      </c>
      <c r="L237" s="342">
        <v>8216.5775554092706</v>
      </c>
      <c r="M237" s="342">
        <v>6255.9072642466899</v>
      </c>
      <c r="N237" s="342">
        <v>10390.898443734601</v>
      </c>
      <c r="O237" s="256"/>
      <c r="P237" s="265"/>
      <c r="Q237" s="265"/>
      <c r="R237" s="265"/>
      <c r="S237" s="322"/>
      <c r="T237" s="325"/>
    </row>
    <row r="238" spans="2:20" x14ac:dyDescent="0.2">
      <c r="B238" t="s">
        <v>547</v>
      </c>
      <c r="C238" t="s">
        <v>33</v>
      </c>
      <c r="D238" s="261" t="s">
        <v>157</v>
      </c>
      <c r="E238" s="269" t="s">
        <v>406</v>
      </c>
      <c r="F238" s="342"/>
      <c r="G238" s="342"/>
      <c r="H238" s="342"/>
      <c r="I238" s="342">
        <v>215.81035331217799</v>
      </c>
      <c r="J238" s="342">
        <v>736.57158581246097</v>
      </c>
      <c r="K238" s="342">
        <v>915.233605817387</v>
      </c>
      <c r="L238" s="342">
        <v>1312.1565994053919</v>
      </c>
      <c r="M238" s="342">
        <v>1614.3643522305349</v>
      </c>
      <c r="N238" s="342">
        <v>2116.32353031203</v>
      </c>
      <c r="O238" s="256"/>
      <c r="P238" s="265"/>
      <c r="Q238" s="265"/>
      <c r="R238" s="265"/>
      <c r="S238" s="325"/>
      <c r="T238" s="325"/>
    </row>
    <row r="239" spans="2:20" x14ac:dyDescent="0.2">
      <c r="B239" t="s">
        <v>547</v>
      </c>
      <c r="C239" t="s">
        <v>3</v>
      </c>
      <c r="D239" s="261" t="s">
        <v>402</v>
      </c>
      <c r="E239" s="269" t="s">
        <v>404</v>
      </c>
      <c r="F239" s="246"/>
      <c r="G239" s="246">
        <v>2.868190135007</v>
      </c>
      <c r="H239" s="246"/>
      <c r="I239" s="246"/>
      <c r="J239" s="246"/>
      <c r="K239" s="342"/>
      <c r="L239" s="246"/>
      <c r="M239" s="342"/>
      <c r="N239" s="246"/>
      <c r="O239" s="256"/>
      <c r="P239" s="265"/>
      <c r="Q239" s="265"/>
      <c r="R239" s="265"/>
      <c r="S239" s="322"/>
      <c r="T239" s="322"/>
    </row>
    <row r="240" spans="2:20" x14ac:dyDescent="0.2">
      <c r="B240" t="s">
        <v>547</v>
      </c>
      <c r="C240" t="s">
        <v>3</v>
      </c>
      <c r="D240" s="261" t="s">
        <v>402</v>
      </c>
      <c r="E240" s="269" t="s">
        <v>405</v>
      </c>
      <c r="F240" s="246"/>
      <c r="G240" s="246">
        <v>12743.7905000512</v>
      </c>
      <c r="H240" s="246"/>
      <c r="I240" s="246"/>
      <c r="J240" s="246"/>
      <c r="K240" s="342"/>
      <c r="L240" s="246"/>
      <c r="M240" s="342"/>
      <c r="N240" s="246"/>
      <c r="O240" s="256"/>
      <c r="P240" s="265"/>
      <c r="Q240" s="265"/>
      <c r="R240" s="265"/>
      <c r="S240" s="325"/>
      <c r="T240" s="322"/>
    </row>
    <row r="241" spans="2:20" x14ac:dyDescent="0.2">
      <c r="B241" t="s">
        <v>547</v>
      </c>
      <c r="C241" t="s">
        <v>3</v>
      </c>
      <c r="D241" s="261" t="s">
        <v>157</v>
      </c>
      <c r="E241" s="269" t="s">
        <v>406</v>
      </c>
      <c r="F241" s="246">
        <v>8.1549313519999993E-3</v>
      </c>
      <c r="G241" s="246">
        <v>615.62985883757597</v>
      </c>
      <c r="H241" s="246">
        <v>615.62985883757597</v>
      </c>
      <c r="I241" s="246">
        <v>615.62578137189996</v>
      </c>
      <c r="J241" s="246">
        <v>615.62170390622396</v>
      </c>
      <c r="K241" s="342">
        <v>615.62170390622396</v>
      </c>
      <c r="L241" s="246">
        <v>615.62170390622396</v>
      </c>
      <c r="M241" s="342">
        <v>342.01205772567999</v>
      </c>
      <c r="N241" s="246"/>
      <c r="O241" s="256"/>
      <c r="P241" s="265"/>
      <c r="Q241" s="265"/>
      <c r="R241" s="265"/>
      <c r="S241" s="322"/>
      <c r="T241" s="322"/>
    </row>
    <row r="242" spans="2:20" x14ac:dyDescent="0.2">
      <c r="B242" t="s">
        <v>547</v>
      </c>
      <c r="C242" t="s">
        <v>4</v>
      </c>
      <c r="D242" s="261" t="s">
        <v>402</v>
      </c>
      <c r="E242" s="269" t="s">
        <v>404</v>
      </c>
      <c r="F242" s="246">
        <v>1.105015288081</v>
      </c>
      <c r="G242" s="246">
        <v>11.349167399864999</v>
      </c>
      <c r="H242" s="246">
        <v>5.6180630436139998</v>
      </c>
      <c r="I242" s="246"/>
      <c r="J242" s="246">
        <v>1.085043748E-3</v>
      </c>
      <c r="K242" s="342"/>
      <c r="L242" s="246">
        <v>0.64343406223999999</v>
      </c>
      <c r="M242" s="342">
        <v>6.6022866333329997</v>
      </c>
      <c r="N242" s="246"/>
      <c r="O242" s="256"/>
      <c r="P242" s="265"/>
      <c r="Q242" s="265"/>
      <c r="R242" s="265"/>
      <c r="S242" s="325"/>
      <c r="T242" s="322"/>
    </row>
    <row r="243" spans="2:20" x14ac:dyDescent="0.2">
      <c r="B243" t="s">
        <v>547</v>
      </c>
      <c r="C243" t="s">
        <v>4</v>
      </c>
      <c r="D243" s="261" t="s">
        <v>402</v>
      </c>
      <c r="E243" s="269" t="s">
        <v>405</v>
      </c>
      <c r="F243" s="246">
        <v>718.25993725255205</v>
      </c>
      <c r="G243" s="246">
        <v>20481.614852438401</v>
      </c>
      <c r="H243" s="246">
        <v>10210.0984920873</v>
      </c>
      <c r="I243" s="246"/>
      <c r="J243" s="246">
        <v>0.70527843652400002</v>
      </c>
      <c r="K243" s="342"/>
      <c r="L243" s="246">
        <v>418.23214045612701</v>
      </c>
      <c r="M243" s="342">
        <v>11538.597877562615</v>
      </c>
      <c r="N243" s="246"/>
      <c r="O243" s="256"/>
      <c r="P243" s="265"/>
      <c r="Q243" s="265"/>
      <c r="R243" s="265"/>
      <c r="S243" s="325"/>
      <c r="T243" s="325"/>
    </row>
    <row r="244" spans="2:20" x14ac:dyDescent="0.2">
      <c r="B244" t="s">
        <v>547</v>
      </c>
      <c r="C244" t="s">
        <v>4</v>
      </c>
      <c r="D244" s="261" t="s">
        <v>157</v>
      </c>
      <c r="E244" s="269" t="s">
        <v>406</v>
      </c>
      <c r="F244" s="246">
        <v>37.732124858633</v>
      </c>
      <c r="G244" s="246">
        <v>1113.686398286128</v>
      </c>
      <c r="H244" s="246">
        <v>1650.050312158332</v>
      </c>
      <c r="I244" s="246">
        <v>1650.050312158332</v>
      </c>
      <c r="J244" s="246">
        <v>1650.087362330069</v>
      </c>
      <c r="K244" s="342">
        <v>1650.087362330069</v>
      </c>
      <c r="L244" s="246">
        <v>1156.1241965255169</v>
      </c>
      <c r="M244" s="342">
        <v>1164.52537939012</v>
      </c>
      <c r="N244" s="246">
        <v>628.16146551791599</v>
      </c>
      <c r="O244" s="256"/>
      <c r="P244" s="265"/>
      <c r="Q244" s="265"/>
      <c r="R244" s="265"/>
      <c r="S244" s="322"/>
      <c r="T244" s="325"/>
    </row>
    <row r="245" spans="2:20" x14ac:dyDescent="0.2">
      <c r="B245" t="s">
        <v>547</v>
      </c>
      <c r="C245" t="s">
        <v>34</v>
      </c>
      <c r="D245" s="261" t="s">
        <v>402</v>
      </c>
      <c r="E245" s="269" t="s">
        <v>404</v>
      </c>
      <c r="F245" s="332"/>
      <c r="G245" s="332"/>
      <c r="H245" s="332"/>
      <c r="I245" s="332"/>
      <c r="J245" s="332"/>
      <c r="K245" s="332"/>
      <c r="L245" s="332"/>
      <c r="M245" s="332"/>
      <c r="N245" s="332"/>
      <c r="O245" s="256"/>
      <c r="P245" s="265"/>
      <c r="Q245" s="265"/>
      <c r="R245" s="265"/>
      <c r="S245" s="322"/>
      <c r="T245" s="322"/>
    </row>
    <row r="246" spans="2:20" x14ac:dyDescent="0.2">
      <c r="B246" t="s">
        <v>547</v>
      </c>
      <c r="C246" t="s">
        <v>34</v>
      </c>
      <c r="D246" s="261" t="s">
        <v>402</v>
      </c>
      <c r="E246" s="269" t="s">
        <v>405</v>
      </c>
      <c r="F246" s="332"/>
      <c r="G246" s="332"/>
      <c r="H246" s="332"/>
      <c r="I246" s="332"/>
      <c r="J246" s="332"/>
      <c r="K246" s="332"/>
      <c r="L246" s="332"/>
      <c r="M246" s="332"/>
      <c r="N246" s="332"/>
      <c r="O246" s="256"/>
      <c r="P246" s="265"/>
      <c r="Q246" s="265"/>
      <c r="R246" s="265"/>
      <c r="S246" s="325"/>
      <c r="T246" s="322"/>
    </row>
    <row r="247" spans="2:20" x14ac:dyDescent="0.2">
      <c r="B247" t="s">
        <v>547</v>
      </c>
      <c r="C247" t="s">
        <v>34</v>
      </c>
      <c r="D247" s="261" t="s">
        <v>157</v>
      </c>
      <c r="E247" s="269" t="s">
        <v>406</v>
      </c>
      <c r="F247" s="332"/>
      <c r="G247" s="332"/>
      <c r="H247" s="332"/>
      <c r="I247" s="332"/>
      <c r="J247" s="332"/>
      <c r="K247" s="332"/>
      <c r="L247" s="332"/>
      <c r="M247" s="332"/>
      <c r="N247" s="332"/>
      <c r="O247" s="256"/>
      <c r="P247" s="265"/>
      <c r="Q247" s="265"/>
      <c r="R247" s="265"/>
      <c r="S247" s="322"/>
      <c r="T247" s="322"/>
    </row>
    <row r="248" spans="2:20" x14ac:dyDescent="0.2">
      <c r="B248" s="278" t="s">
        <v>547</v>
      </c>
      <c r="C248" s="278" t="s">
        <v>5</v>
      </c>
      <c r="D248" s="338" t="s">
        <v>402</v>
      </c>
      <c r="E248" s="339" t="s">
        <v>404</v>
      </c>
      <c r="F248" s="246"/>
      <c r="G248" s="246">
        <v>0.176165511021</v>
      </c>
      <c r="H248" s="246">
        <v>0.59721139305600002</v>
      </c>
      <c r="I248" s="246">
        <v>0.56324701857199999</v>
      </c>
      <c r="J248" s="246">
        <v>0.42921040906899999</v>
      </c>
      <c r="K248" s="342">
        <v>0.59379606147300001</v>
      </c>
      <c r="L248" s="246">
        <v>0.83168082144900002</v>
      </c>
      <c r="M248" s="342">
        <v>1.17930386103</v>
      </c>
      <c r="N248" s="246">
        <v>1.914001855482</v>
      </c>
      <c r="O248" s="256"/>
      <c r="P248" s="265"/>
      <c r="Q248" s="265"/>
      <c r="R248" s="265"/>
      <c r="S248" s="322"/>
      <c r="T248" s="322"/>
    </row>
    <row r="249" spans="2:20" x14ac:dyDescent="0.2">
      <c r="B249" s="278" t="s">
        <v>547</v>
      </c>
      <c r="C249" s="278" t="s">
        <v>5</v>
      </c>
      <c r="D249" s="338" t="s">
        <v>402</v>
      </c>
      <c r="E249" s="339" t="s">
        <v>405</v>
      </c>
      <c r="F249" s="246"/>
      <c r="G249" s="246">
        <v>871.54397063850502</v>
      </c>
      <c r="H249" s="246">
        <v>1808.4105547420149</v>
      </c>
      <c r="I249" s="246">
        <v>1971.8363902222891</v>
      </c>
      <c r="J249" s="246">
        <v>2020.22598998577</v>
      </c>
      <c r="K249" s="342">
        <v>2768.0629855491102</v>
      </c>
      <c r="L249" s="246">
        <v>3815.9038465076501</v>
      </c>
      <c r="M249" s="342">
        <v>5370.8802450889598</v>
      </c>
      <c r="N249" s="246">
        <v>8120.3861338677452</v>
      </c>
      <c r="O249" s="256"/>
      <c r="P249" s="265"/>
      <c r="Q249" s="265"/>
      <c r="R249" s="265"/>
      <c r="S249" s="322"/>
      <c r="T249" s="322"/>
    </row>
    <row r="250" spans="2:20" x14ac:dyDescent="0.2">
      <c r="B250" s="278" t="s">
        <v>547</v>
      </c>
      <c r="C250" s="278" t="s">
        <v>5</v>
      </c>
      <c r="D250" s="338" t="s">
        <v>157</v>
      </c>
      <c r="E250" s="339" t="s">
        <v>406</v>
      </c>
      <c r="F250" s="246"/>
      <c r="G250" s="246">
        <v>39.431918371225997</v>
      </c>
      <c r="H250" s="246">
        <v>130.40254629926099</v>
      </c>
      <c r="I250" s="246">
        <v>225.87992593974201</v>
      </c>
      <c r="J250" s="246">
        <v>317.282527543637</v>
      </c>
      <c r="K250" s="342">
        <v>442.520079944602</v>
      </c>
      <c r="L250" s="246">
        <v>615.16588332007905</v>
      </c>
      <c r="M250" s="342">
        <v>810.22269702227504</v>
      </c>
      <c r="N250" s="246">
        <v>1144.480222845491</v>
      </c>
      <c r="O250" s="256"/>
      <c r="P250" s="265"/>
      <c r="Q250" s="265"/>
      <c r="R250" s="265"/>
      <c r="S250" s="322"/>
      <c r="T250" s="322"/>
    </row>
    <row r="251" spans="2:20" x14ac:dyDescent="0.2">
      <c r="B251" t="s">
        <v>547</v>
      </c>
      <c r="C251" t="s">
        <v>6</v>
      </c>
      <c r="D251" s="261" t="s">
        <v>402</v>
      </c>
      <c r="E251" s="269" t="s">
        <v>404</v>
      </c>
      <c r="F251" s="246"/>
      <c r="G251" s="246">
        <v>5.915346935324</v>
      </c>
      <c r="H251" s="246"/>
      <c r="I251" s="246">
        <v>0.29649309833900001</v>
      </c>
      <c r="J251" s="246"/>
      <c r="K251" s="342">
        <v>0.59298619667700003</v>
      </c>
      <c r="L251" s="246">
        <v>0.14534308988299999</v>
      </c>
      <c r="M251" s="342">
        <v>0.44764310679500002</v>
      </c>
      <c r="N251" s="246">
        <v>0.29649309833900001</v>
      </c>
      <c r="O251" s="256"/>
      <c r="P251" s="265"/>
      <c r="Q251" s="265"/>
      <c r="R251" s="265"/>
      <c r="S251" s="322"/>
    </row>
    <row r="252" spans="2:20" x14ac:dyDescent="0.2">
      <c r="B252" t="s">
        <v>547</v>
      </c>
      <c r="C252" t="s">
        <v>6</v>
      </c>
      <c r="D252" s="261" t="s">
        <v>402</v>
      </c>
      <c r="E252" s="269" t="s">
        <v>405</v>
      </c>
      <c r="F252" s="246"/>
      <c r="G252" s="246">
        <v>21725.716841825601</v>
      </c>
      <c r="H252" s="246"/>
      <c r="I252" s="246">
        <v>1076.2469291319601</v>
      </c>
      <c r="J252" s="246"/>
      <c r="K252" s="342">
        <v>2114.38056060494</v>
      </c>
      <c r="L252" s="246">
        <v>512.45946116469702</v>
      </c>
      <c r="M252" s="342">
        <v>1570.10669934712</v>
      </c>
      <c r="N252" s="246">
        <v>1027.2441178561401</v>
      </c>
      <c r="O252" s="256"/>
      <c r="P252" s="265"/>
      <c r="Q252" s="265"/>
      <c r="R252" s="265"/>
      <c r="S252" s="322"/>
      <c r="T252" s="325"/>
    </row>
    <row r="253" spans="2:20" x14ac:dyDescent="0.2">
      <c r="B253" t="s">
        <v>547</v>
      </c>
      <c r="C253" t="s">
        <v>6</v>
      </c>
      <c r="D253" s="261" t="s">
        <v>157</v>
      </c>
      <c r="E253" s="269" t="s">
        <v>406</v>
      </c>
      <c r="F253" s="246"/>
      <c r="G253" s="246">
        <v>894.92550913956597</v>
      </c>
      <c r="H253" s="246">
        <v>894.92550913956597</v>
      </c>
      <c r="I253" s="246">
        <v>939.25826179512296</v>
      </c>
      <c r="J253" s="246">
        <v>939.25826179512296</v>
      </c>
      <c r="K253" s="342">
        <v>1026.353804533273</v>
      </c>
      <c r="L253" s="246">
        <v>1047.4630294916551</v>
      </c>
      <c r="M253" s="342">
        <v>1112.138848823497</v>
      </c>
      <c r="N253" s="246">
        <v>1154.4530781709591</v>
      </c>
      <c r="O253" s="256"/>
      <c r="P253" s="265"/>
      <c r="Q253" s="265"/>
      <c r="R253" s="265"/>
      <c r="S253" s="325"/>
      <c r="T253" s="325"/>
    </row>
    <row r="254" spans="2:20" x14ac:dyDescent="0.2">
      <c r="B254" t="s">
        <v>547</v>
      </c>
      <c r="C254" t="s">
        <v>7</v>
      </c>
      <c r="D254" s="261" t="s">
        <v>402</v>
      </c>
      <c r="E254" s="269" t="s">
        <v>404</v>
      </c>
      <c r="F254" s="256"/>
      <c r="G254" s="256"/>
      <c r="H254" s="256"/>
      <c r="I254" s="256"/>
      <c r="J254" s="256"/>
      <c r="K254" s="332"/>
      <c r="L254" s="256"/>
      <c r="M254" s="332"/>
      <c r="N254" s="256"/>
      <c r="O254" s="256"/>
      <c r="P254" s="265"/>
      <c r="Q254" s="265"/>
      <c r="R254" s="265"/>
    </row>
    <row r="255" spans="2:20" x14ac:dyDescent="0.2">
      <c r="B255" t="s">
        <v>547</v>
      </c>
      <c r="C255" t="s">
        <v>7</v>
      </c>
      <c r="D255" s="261" t="s">
        <v>402</v>
      </c>
      <c r="E255" s="269" t="s">
        <v>405</v>
      </c>
      <c r="F255" s="256"/>
      <c r="G255" s="256"/>
      <c r="H255" s="256"/>
      <c r="I255" s="256"/>
      <c r="J255" s="256"/>
      <c r="K255" s="332"/>
      <c r="L255" s="256"/>
      <c r="M255" s="332"/>
      <c r="N255" s="256"/>
      <c r="O255" s="256"/>
      <c r="P255" s="265"/>
      <c r="Q255" s="265"/>
      <c r="R255" s="265"/>
      <c r="S255" s="325"/>
      <c r="T255" s="325"/>
    </row>
    <row r="256" spans="2:20" x14ac:dyDescent="0.2">
      <c r="B256" t="s">
        <v>547</v>
      </c>
      <c r="C256" t="s">
        <v>7</v>
      </c>
      <c r="D256" s="261" t="s">
        <v>157</v>
      </c>
      <c r="E256" s="269" t="s">
        <v>406</v>
      </c>
      <c r="F256" s="256"/>
      <c r="G256" s="256"/>
      <c r="H256" s="256"/>
      <c r="I256" s="256"/>
      <c r="J256" s="256"/>
      <c r="K256" s="332"/>
      <c r="L256" s="256"/>
      <c r="M256" s="332"/>
      <c r="N256" s="256"/>
      <c r="O256" s="256"/>
      <c r="P256" s="265"/>
      <c r="Q256" s="265"/>
      <c r="R256" s="265"/>
      <c r="S256" s="325"/>
      <c r="T256" s="325"/>
    </row>
    <row r="257" spans="2:20" x14ac:dyDescent="0.2">
      <c r="B257" t="s">
        <v>547</v>
      </c>
      <c r="C257" t="s">
        <v>8</v>
      </c>
      <c r="D257" s="261" t="s">
        <v>402</v>
      </c>
      <c r="E257" s="269" t="s">
        <v>404</v>
      </c>
      <c r="F257" s="256"/>
      <c r="G257" s="256"/>
      <c r="H257" s="256"/>
      <c r="I257" s="256"/>
      <c r="J257" s="256"/>
      <c r="K257" s="332"/>
      <c r="L257" s="256"/>
      <c r="M257" s="332"/>
      <c r="N257" s="256"/>
      <c r="O257" s="256"/>
      <c r="P257" s="265"/>
      <c r="Q257" s="265"/>
      <c r="R257" s="265"/>
      <c r="S257" s="325"/>
      <c r="T257" s="322"/>
    </row>
    <row r="258" spans="2:20" x14ac:dyDescent="0.2">
      <c r="B258" t="s">
        <v>547</v>
      </c>
      <c r="C258" t="s">
        <v>8</v>
      </c>
      <c r="D258" s="261" t="s">
        <v>402</v>
      </c>
      <c r="E258" s="269" t="s">
        <v>405</v>
      </c>
      <c r="F258" s="256"/>
      <c r="G258" s="256"/>
      <c r="H258" s="256"/>
      <c r="I258" s="256"/>
      <c r="J258" s="256"/>
      <c r="K258" s="332"/>
      <c r="L258" s="256"/>
      <c r="M258" s="332"/>
      <c r="N258" s="256"/>
      <c r="O258" s="256"/>
      <c r="P258" s="265"/>
      <c r="Q258" s="265"/>
      <c r="R258" s="265"/>
      <c r="S258" s="322"/>
      <c r="T258" s="322"/>
    </row>
    <row r="259" spans="2:20" x14ac:dyDescent="0.2">
      <c r="B259" t="s">
        <v>547</v>
      </c>
      <c r="C259" t="s">
        <v>8</v>
      </c>
      <c r="D259" s="261" t="s">
        <v>157</v>
      </c>
      <c r="E259" s="269" t="s">
        <v>406</v>
      </c>
      <c r="F259" s="246">
        <v>2.5933553803749998</v>
      </c>
      <c r="G259" s="246">
        <v>2.5933553803749998</v>
      </c>
      <c r="H259" s="246">
        <v>2.5933553803749998</v>
      </c>
      <c r="I259" s="246">
        <v>1.2966776901879999</v>
      </c>
      <c r="J259" s="246"/>
      <c r="K259" s="342"/>
      <c r="L259" s="246"/>
      <c r="M259" s="342"/>
      <c r="N259" s="246"/>
      <c r="O259" s="256"/>
      <c r="P259" s="265"/>
      <c r="Q259" s="265"/>
      <c r="R259" s="265"/>
      <c r="S259" s="322"/>
      <c r="T259" s="322"/>
    </row>
    <row r="260" spans="2:20" x14ac:dyDescent="0.2">
      <c r="B260" t="s">
        <v>547</v>
      </c>
      <c r="C260" t="s">
        <v>119</v>
      </c>
      <c r="D260" s="261" t="s">
        <v>402</v>
      </c>
      <c r="E260" s="269" t="s">
        <v>404</v>
      </c>
      <c r="F260" s="246"/>
      <c r="G260" s="246"/>
      <c r="H260" s="246"/>
      <c r="I260" s="246"/>
      <c r="J260" s="246"/>
      <c r="K260" s="342"/>
      <c r="L260" s="246">
        <v>4.3619198069939999</v>
      </c>
      <c r="M260" s="342">
        <v>8.7733787550959992</v>
      </c>
      <c r="N260" s="246"/>
      <c r="O260" s="256"/>
      <c r="P260" s="265"/>
      <c r="Q260" s="265"/>
      <c r="R260" s="265"/>
      <c r="S260" s="322"/>
      <c r="T260" s="322"/>
    </row>
    <row r="261" spans="2:20" x14ac:dyDescent="0.2">
      <c r="B261" t="s">
        <v>547</v>
      </c>
      <c r="C261" t="s">
        <v>119</v>
      </c>
      <c r="D261" s="261" t="s">
        <v>402</v>
      </c>
      <c r="E261" s="269" t="s">
        <v>405</v>
      </c>
      <c r="F261" s="246"/>
      <c r="G261" s="246"/>
      <c r="H261" s="246"/>
      <c r="I261" s="246"/>
      <c r="J261" s="246"/>
      <c r="K261" s="342"/>
      <c r="L261" s="246">
        <v>10048.251876955799</v>
      </c>
      <c r="M261" s="342">
        <v>19342.5461876681</v>
      </c>
      <c r="N261" s="246"/>
      <c r="O261" s="256"/>
      <c r="P261" s="265"/>
      <c r="Q261" s="265"/>
      <c r="R261" s="265"/>
      <c r="S261" s="325"/>
      <c r="T261" s="322"/>
    </row>
    <row r="262" spans="2:20" x14ac:dyDescent="0.2">
      <c r="B262" t="s">
        <v>547</v>
      </c>
      <c r="C262" t="s">
        <v>119</v>
      </c>
      <c r="D262" s="261" t="s">
        <v>157</v>
      </c>
      <c r="E262" s="269" t="s">
        <v>406</v>
      </c>
      <c r="F262" s="246"/>
      <c r="G262" s="246"/>
      <c r="H262" s="246"/>
      <c r="I262" s="246"/>
      <c r="J262" s="246"/>
      <c r="K262" s="342"/>
      <c r="L262" s="246">
        <v>589.05119826232306</v>
      </c>
      <c r="M262" s="342">
        <v>1722.954900996933</v>
      </c>
      <c r="N262" s="246">
        <v>1722.954900996933</v>
      </c>
      <c r="O262" s="256"/>
      <c r="P262" s="265"/>
      <c r="Q262" s="265"/>
      <c r="R262" s="265"/>
      <c r="S262" s="322"/>
      <c r="T262" s="322"/>
    </row>
    <row r="263" spans="2:20" x14ac:dyDescent="0.2">
      <c r="B263" t="s">
        <v>547</v>
      </c>
      <c r="C263" t="s">
        <v>120</v>
      </c>
      <c r="D263" s="261" t="s">
        <v>402</v>
      </c>
      <c r="E263" s="269" t="s">
        <v>404</v>
      </c>
      <c r="F263" s="256"/>
      <c r="G263" s="256"/>
      <c r="H263" s="256"/>
      <c r="I263" s="256"/>
      <c r="J263" s="256"/>
      <c r="K263" s="332"/>
      <c r="L263" s="256"/>
      <c r="M263" s="332"/>
      <c r="N263" s="256"/>
      <c r="O263" s="256"/>
      <c r="P263" s="265"/>
      <c r="Q263" s="265"/>
      <c r="R263" s="265"/>
      <c r="S263" s="325"/>
      <c r="T263" s="322"/>
    </row>
    <row r="264" spans="2:20" x14ac:dyDescent="0.2">
      <c r="B264" t="s">
        <v>547</v>
      </c>
      <c r="C264" t="s">
        <v>120</v>
      </c>
      <c r="D264" s="261" t="s">
        <v>402</v>
      </c>
      <c r="E264" s="269" t="s">
        <v>405</v>
      </c>
      <c r="F264" s="256"/>
      <c r="G264" s="256"/>
      <c r="H264" s="256"/>
      <c r="I264" s="256"/>
      <c r="J264" s="256"/>
      <c r="K264" s="332"/>
      <c r="L264" s="256"/>
      <c r="M264" s="332"/>
      <c r="N264" s="256"/>
      <c r="O264" s="256"/>
      <c r="P264" s="265"/>
      <c r="Q264" s="265"/>
      <c r="R264" s="265"/>
      <c r="S264" s="322"/>
      <c r="T264" s="322"/>
    </row>
    <row r="265" spans="2:20" x14ac:dyDescent="0.2">
      <c r="B265" t="s">
        <v>547</v>
      </c>
      <c r="C265" t="s">
        <v>120</v>
      </c>
      <c r="D265" s="261" t="s">
        <v>157</v>
      </c>
      <c r="E265" s="269" t="s">
        <v>406</v>
      </c>
      <c r="F265" s="256"/>
      <c r="G265" s="256"/>
      <c r="H265" s="256"/>
      <c r="I265" s="256"/>
      <c r="J265" s="256"/>
      <c r="K265" s="332"/>
      <c r="L265" s="256"/>
      <c r="M265" s="332"/>
      <c r="N265" s="256"/>
      <c r="O265" s="256"/>
      <c r="P265" s="265"/>
      <c r="Q265" s="265"/>
      <c r="R265" s="265"/>
      <c r="S265" s="325"/>
      <c r="T265" s="322"/>
    </row>
    <row r="266" spans="2:20" x14ac:dyDescent="0.2">
      <c r="B266" t="s">
        <v>547</v>
      </c>
      <c r="C266" t="s">
        <v>16</v>
      </c>
      <c r="D266" s="261" t="s">
        <v>402</v>
      </c>
      <c r="E266" s="269" t="s">
        <v>404</v>
      </c>
      <c r="F266" s="332"/>
      <c r="G266" s="332"/>
      <c r="H266" s="332"/>
      <c r="I266" s="332"/>
      <c r="J266" s="332"/>
      <c r="K266" s="332"/>
      <c r="L266" s="332"/>
      <c r="M266" s="332"/>
      <c r="N266" s="332"/>
      <c r="O266" s="256"/>
      <c r="P266" s="265"/>
      <c r="Q266" s="265"/>
      <c r="R266" s="265"/>
      <c r="S266" s="322"/>
      <c r="T266" s="322"/>
    </row>
    <row r="267" spans="2:20" x14ac:dyDescent="0.2">
      <c r="B267" t="s">
        <v>547</v>
      </c>
      <c r="C267" t="s">
        <v>16</v>
      </c>
      <c r="D267" s="261" t="s">
        <v>402</v>
      </c>
      <c r="E267" s="269" t="s">
        <v>405</v>
      </c>
      <c r="F267" s="332"/>
      <c r="G267" s="332"/>
      <c r="H267" s="332"/>
      <c r="I267" s="332"/>
      <c r="J267" s="332"/>
      <c r="K267" s="332"/>
      <c r="L267" s="332"/>
      <c r="M267" s="332"/>
      <c r="N267" s="332"/>
      <c r="O267" s="256"/>
      <c r="P267" s="265"/>
      <c r="Q267" s="265"/>
      <c r="R267" s="265"/>
      <c r="S267" s="325"/>
      <c r="T267" s="322"/>
    </row>
    <row r="268" spans="2:20" x14ac:dyDescent="0.2">
      <c r="B268" t="s">
        <v>547</v>
      </c>
      <c r="C268" t="s">
        <v>16</v>
      </c>
      <c r="D268" s="261" t="s">
        <v>157</v>
      </c>
      <c r="E268" s="269" t="s">
        <v>406</v>
      </c>
      <c r="F268" s="332"/>
      <c r="G268" s="332"/>
      <c r="H268" s="332"/>
      <c r="I268" s="332"/>
      <c r="J268" s="332"/>
      <c r="K268" s="332"/>
      <c r="L268" s="332"/>
      <c r="M268" s="332"/>
      <c r="N268" s="332"/>
      <c r="O268" s="256"/>
      <c r="P268" s="265"/>
      <c r="Q268" s="265"/>
      <c r="R268" s="265"/>
      <c r="S268" s="322"/>
      <c r="T268" s="322"/>
    </row>
    <row r="269" spans="2:20" x14ac:dyDescent="0.2">
      <c r="B269" t="s">
        <v>547</v>
      </c>
      <c r="C269" t="s">
        <v>122</v>
      </c>
      <c r="D269" s="261" t="s">
        <v>402</v>
      </c>
      <c r="E269" s="269" t="s">
        <v>404</v>
      </c>
      <c r="F269" s="256"/>
      <c r="G269" s="256"/>
      <c r="H269" s="256"/>
      <c r="I269" s="256"/>
      <c r="J269" s="256"/>
      <c r="K269" s="332"/>
      <c r="L269" s="256"/>
      <c r="M269" s="332"/>
      <c r="N269" s="256"/>
      <c r="O269" s="256"/>
      <c r="P269" s="265"/>
      <c r="Q269" s="265"/>
      <c r="R269" s="265"/>
      <c r="S269" s="322"/>
      <c r="T269" s="322"/>
    </row>
    <row r="270" spans="2:20" x14ac:dyDescent="0.2">
      <c r="B270" t="s">
        <v>547</v>
      </c>
      <c r="C270" t="s">
        <v>122</v>
      </c>
      <c r="D270" s="261" t="s">
        <v>402</v>
      </c>
      <c r="E270" s="269" t="s">
        <v>405</v>
      </c>
      <c r="F270" s="256"/>
      <c r="G270" s="256"/>
      <c r="H270" s="256"/>
      <c r="I270" s="256"/>
      <c r="J270" s="256"/>
      <c r="K270" s="332"/>
      <c r="L270" s="256"/>
      <c r="M270" s="332"/>
      <c r="N270" s="256"/>
      <c r="O270" s="256"/>
      <c r="P270" s="265"/>
      <c r="Q270" s="265"/>
      <c r="R270" s="265"/>
      <c r="S270" s="322"/>
      <c r="T270" s="322"/>
    </row>
    <row r="271" spans="2:20" x14ac:dyDescent="0.2">
      <c r="B271" t="s">
        <v>547</v>
      </c>
      <c r="C271" t="s">
        <v>122</v>
      </c>
      <c r="D271" s="261" t="s">
        <v>157</v>
      </c>
      <c r="E271" s="269" t="s">
        <v>406</v>
      </c>
      <c r="F271" s="256"/>
      <c r="G271" s="256"/>
      <c r="H271" s="256"/>
      <c r="I271" s="256"/>
      <c r="J271" s="256"/>
      <c r="K271" s="332"/>
      <c r="L271" s="256"/>
      <c r="M271" s="332"/>
      <c r="N271" s="256"/>
      <c r="O271" s="256"/>
      <c r="P271" s="265"/>
      <c r="Q271" s="265"/>
      <c r="R271" s="265"/>
      <c r="S271" s="325"/>
      <c r="T271" s="322"/>
    </row>
    <row r="272" spans="2:20" x14ac:dyDescent="0.2">
      <c r="B272" t="s">
        <v>547</v>
      </c>
      <c r="C272" t="s">
        <v>121</v>
      </c>
      <c r="D272" s="261" t="s">
        <v>402</v>
      </c>
      <c r="E272" s="269" t="s">
        <v>404</v>
      </c>
      <c r="F272" s="246"/>
      <c r="G272" s="246"/>
      <c r="H272" s="246">
        <v>4.3619198069939999</v>
      </c>
      <c r="I272" s="246">
        <v>1.699886798559</v>
      </c>
      <c r="J272" s="246">
        <v>10.492571486755001</v>
      </c>
      <c r="K272" s="342">
        <v>3.1712842460320001</v>
      </c>
      <c r="L272" s="246">
        <v>19.257117315468001</v>
      </c>
      <c r="M272" s="342">
        <v>2.9426383812700001</v>
      </c>
      <c r="N272" s="246"/>
      <c r="O272" s="256"/>
      <c r="P272" s="265"/>
      <c r="Q272" s="265"/>
      <c r="R272" s="265"/>
      <c r="S272" s="322"/>
      <c r="T272" s="322"/>
    </row>
    <row r="273" spans="2:20" x14ac:dyDescent="0.2">
      <c r="B273" t="s">
        <v>547</v>
      </c>
      <c r="C273" t="s">
        <v>121</v>
      </c>
      <c r="D273" s="261" t="s">
        <v>402</v>
      </c>
      <c r="E273" s="269" t="s">
        <v>405</v>
      </c>
      <c r="F273" s="246"/>
      <c r="G273" s="246"/>
      <c r="H273" s="246">
        <v>12260.6352011534</v>
      </c>
      <c r="I273" s="246">
        <v>4772.6964946318476</v>
      </c>
      <c r="J273" s="246">
        <v>28084.156459675101</v>
      </c>
      <c r="K273" s="342">
        <v>8380.9051292549102</v>
      </c>
      <c r="L273" s="246">
        <v>50122.678196030458</v>
      </c>
      <c r="M273" s="342">
        <v>7617.6624010775004</v>
      </c>
      <c r="N273" s="246"/>
      <c r="O273" s="256"/>
      <c r="P273" s="265"/>
      <c r="Q273" s="265"/>
      <c r="R273" s="265"/>
      <c r="S273" s="322"/>
      <c r="T273" s="325"/>
    </row>
    <row r="274" spans="2:20" x14ac:dyDescent="0.2">
      <c r="B274" t="s">
        <v>547</v>
      </c>
      <c r="C274" t="s">
        <v>121</v>
      </c>
      <c r="D274" s="261" t="s">
        <v>157</v>
      </c>
      <c r="E274" s="269" t="s">
        <v>406</v>
      </c>
      <c r="F274" s="246"/>
      <c r="G274" s="246"/>
      <c r="H274" s="246">
        <v>758.36831383897595</v>
      </c>
      <c r="I274" s="246">
        <v>1038.1545516374861</v>
      </c>
      <c r="J274" s="246">
        <v>2684.511173399439</v>
      </c>
      <c r="K274" s="342">
        <v>3175.8187430506568</v>
      </c>
      <c r="L274" s="246">
        <v>6114.123237506994</v>
      </c>
      <c r="M274" s="342">
        <v>5719.972758351626</v>
      </c>
      <c r="N274" s="246">
        <v>5522.533244586758</v>
      </c>
      <c r="O274" s="256"/>
      <c r="P274" s="265"/>
      <c r="Q274" s="265"/>
      <c r="R274" s="265"/>
      <c r="S274" s="325"/>
      <c r="T274" s="325"/>
    </row>
    <row r="275" spans="2:20" x14ac:dyDescent="0.2">
      <c r="B275" t="s">
        <v>548</v>
      </c>
      <c r="C275" t="s">
        <v>32</v>
      </c>
      <c r="D275" s="261" t="s">
        <v>402</v>
      </c>
      <c r="E275" s="269" t="s">
        <v>404</v>
      </c>
      <c r="F275" s="342"/>
      <c r="G275" s="342"/>
      <c r="H275" s="342"/>
      <c r="I275" s="342"/>
      <c r="J275" s="342"/>
      <c r="K275" s="342"/>
      <c r="L275" s="342"/>
      <c r="M275" s="342"/>
      <c r="N275" s="342">
        <v>4.9931923086800003</v>
      </c>
      <c r="O275" s="256"/>
      <c r="P275" s="265"/>
      <c r="Q275" s="265"/>
      <c r="R275" s="265"/>
      <c r="S275" s="322"/>
    </row>
    <row r="276" spans="2:20" x14ac:dyDescent="0.2">
      <c r="B276" t="s">
        <v>548</v>
      </c>
      <c r="C276" t="s">
        <v>32</v>
      </c>
      <c r="D276" s="261" t="s">
        <v>402</v>
      </c>
      <c r="E276" s="269" t="s">
        <v>405</v>
      </c>
      <c r="F276" s="342"/>
      <c r="G276" s="342"/>
      <c r="H276" s="342"/>
      <c r="I276" s="342"/>
      <c r="J276" s="342"/>
      <c r="K276" s="342"/>
      <c r="L276" s="342"/>
      <c r="M276" s="342"/>
      <c r="N276" s="342">
        <v>31027.9081146811</v>
      </c>
      <c r="O276" s="256"/>
      <c r="P276" s="265"/>
      <c r="Q276" s="265"/>
      <c r="R276" s="265"/>
      <c r="S276" s="322"/>
      <c r="T276" s="325"/>
    </row>
    <row r="277" spans="2:20" x14ac:dyDescent="0.2">
      <c r="B277" t="s">
        <v>548</v>
      </c>
      <c r="C277" t="s">
        <v>32</v>
      </c>
      <c r="D277" s="261" t="s">
        <v>157</v>
      </c>
      <c r="E277" s="269" t="s">
        <v>406</v>
      </c>
      <c r="F277" s="342"/>
      <c r="G277" s="342"/>
      <c r="H277" s="342"/>
      <c r="I277" s="342"/>
      <c r="J277" s="342"/>
      <c r="K277" s="342"/>
      <c r="L277" s="342"/>
      <c r="M277" s="342"/>
      <c r="N277" s="342">
        <v>1818.925986165</v>
      </c>
      <c r="O277" s="256"/>
      <c r="P277" s="265"/>
      <c r="Q277" s="265"/>
      <c r="R277" s="265"/>
      <c r="S277" s="325"/>
      <c r="T277" s="325"/>
    </row>
    <row r="278" spans="2:20" x14ac:dyDescent="0.2">
      <c r="B278" t="s">
        <v>548</v>
      </c>
      <c r="C278" t="s">
        <v>2</v>
      </c>
      <c r="D278" s="261" t="s">
        <v>402</v>
      </c>
      <c r="E278" s="269" t="s">
        <v>404</v>
      </c>
      <c r="F278" s="246"/>
      <c r="G278" s="246">
        <v>4.3138707412000002E-2</v>
      </c>
      <c r="H278" s="246"/>
      <c r="I278" s="246"/>
      <c r="J278" s="246">
        <v>0.14957291356499999</v>
      </c>
      <c r="K278" s="342">
        <v>2.1569353706000001E-2</v>
      </c>
      <c r="L278" s="246">
        <v>2.1569353706000001E-2</v>
      </c>
      <c r="M278" s="342"/>
      <c r="N278" s="246"/>
      <c r="O278" s="256"/>
      <c r="P278" s="265"/>
      <c r="Q278" s="265"/>
      <c r="R278" s="265"/>
    </row>
    <row r="279" spans="2:20" x14ac:dyDescent="0.2">
      <c r="B279" t="s">
        <v>548</v>
      </c>
      <c r="C279" t="s">
        <v>2</v>
      </c>
      <c r="D279" s="261" t="s">
        <v>402</v>
      </c>
      <c r="E279" s="269" t="s">
        <v>405</v>
      </c>
      <c r="F279" s="246"/>
      <c r="G279" s="246">
        <v>81.070032464072995</v>
      </c>
      <c r="H279" s="246"/>
      <c r="I279" s="246"/>
      <c r="J279" s="246">
        <v>281.09050284211202</v>
      </c>
      <c r="K279" s="342">
        <v>40.535016232055</v>
      </c>
      <c r="L279" s="246">
        <v>40.535016232049003</v>
      </c>
      <c r="M279" s="342"/>
      <c r="N279" s="246"/>
      <c r="O279" s="256"/>
      <c r="P279" s="265"/>
      <c r="Q279" s="265"/>
      <c r="R279" s="265"/>
      <c r="S279" s="325"/>
      <c r="T279" s="325"/>
    </row>
    <row r="280" spans="2:20" x14ac:dyDescent="0.2">
      <c r="B280" t="s">
        <v>548</v>
      </c>
      <c r="C280" t="s">
        <v>2</v>
      </c>
      <c r="D280" s="261" t="s">
        <v>157</v>
      </c>
      <c r="E280" s="269" t="s">
        <v>406</v>
      </c>
      <c r="F280" s="246"/>
      <c r="G280" s="246">
        <v>4.752508232367</v>
      </c>
      <c r="H280" s="246">
        <v>4.752508232367</v>
      </c>
      <c r="I280" s="246">
        <v>4.752508232367</v>
      </c>
      <c r="J280" s="246">
        <v>21.230667771642999</v>
      </c>
      <c r="K280" s="342">
        <v>21.494696006775001</v>
      </c>
      <c r="L280" s="246">
        <v>21.230667771644001</v>
      </c>
      <c r="M280" s="342">
        <v>21.230667771644001</v>
      </c>
      <c r="N280" s="246">
        <v>21.230667771644001</v>
      </c>
      <c r="O280" s="256"/>
      <c r="P280" s="265"/>
      <c r="Q280" s="265"/>
      <c r="R280" s="265"/>
      <c r="S280" s="322"/>
      <c r="T280" s="325"/>
    </row>
    <row r="281" spans="2:20" x14ac:dyDescent="0.2">
      <c r="B281" t="s">
        <v>548</v>
      </c>
      <c r="C281" t="s">
        <v>33</v>
      </c>
      <c r="D281" s="261" t="s">
        <v>402</v>
      </c>
      <c r="E281" s="269" t="s">
        <v>404</v>
      </c>
      <c r="F281" s="342"/>
      <c r="G281" s="342"/>
      <c r="H281" s="342"/>
      <c r="I281" s="342"/>
      <c r="J281" s="342"/>
      <c r="K281" s="342"/>
      <c r="L281" s="342"/>
      <c r="M281" s="342">
        <v>0.99863846173600002</v>
      </c>
      <c r="N281" s="342">
        <v>1.099883869278</v>
      </c>
      <c r="O281" s="256"/>
      <c r="P281" s="265"/>
      <c r="Q281" s="265"/>
      <c r="R281" s="265"/>
      <c r="S281" s="325"/>
      <c r="T281" s="322"/>
    </row>
    <row r="282" spans="2:20" x14ac:dyDescent="0.2">
      <c r="B282" t="s">
        <v>548</v>
      </c>
      <c r="C282" t="s">
        <v>33</v>
      </c>
      <c r="D282" s="261" t="s">
        <v>402</v>
      </c>
      <c r="E282" s="269" t="s">
        <v>405</v>
      </c>
      <c r="F282" s="342"/>
      <c r="G282" s="342"/>
      <c r="H282" s="342"/>
      <c r="I282" s="342"/>
      <c r="J282" s="342"/>
      <c r="K282" s="342"/>
      <c r="L282" s="342"/>
      <c r="M282" s="342">
        <v>6959.5140387619804</v>
      </c>
      <c r="N282" s="342">
        <v>7478.7891903559703</v>
      </c>
      <c r="O282" s="256"/>
      <c r="P282" s="265"/>
      <c r="Q282" s="265"/>
      <c r="R282" s="265"/>
      <c r="S282" s="322"/>
      <c r="T282" s="325"/>
    </row>
    <row r="283" spans="2:20" x14ac:dyDescent="0.2">
      <c r="B283" t="s">
        <v>548</v>
      </c>
      <c r="C283" t="s">
        <v>33</v>
      </c>
      <c r="D283" s="261" t="s">
        <v>157</v>
      </c>
      <c r="E283" s="269" t="s">
        <v>406</v>
      </c>
      <c r="F283" s="342"/>
      <c r="G283" s="342"/>
      <c r="H283" s="342"/>
      <c r="I283" s="342"/>
      <c r="J283" s="342"/>
      <c r="K283" s="342"/>
      <c r="L283" s="342"/>
      <c r="M283" s="342">
        <v>336.19729474403499</v>
      </c>
      <c r="N283" s="342">
        <v>697.47951642712906</v>
      </c>
      <c r="O283" s="256"/>
      <c r="P283" s="265"/>
      <c r="Q283" s="265"/>
      <c r="R283" s="265"/>
      <c r="S283" s="325"/>
      <c r="T283" s="325"/>
    </row>
    <row r="284" spans="2:20" x14ac:dyDescent="0.2">
      <c r="B284" t="s">
        <v>548</v>
      </c>
      <c r="C284" t="s">
        <v>3</v>
      </c>
      <c r="D284" s="261" t="s">
        <v>402</v>
      </c>
      <c r="E284" s="269" t="s">
        <v>404</v>
      </c>
      <c r="F284" s="246">
        <v>0.13308676965999999</v>
      </c>
      <c r="G284" s="246">
        <v>4.63317517E-2</v>
      </c>
      <c r="H284" s="246">
        <v>10.124993551756001</v>
      </c>
      <c r="I284" s="246"/>
      <c r="J284" s="246"/>
      <c r="K284" s="342"/>
      <c r="L284" s="246"/>
      <c r="M284" s="342"/>
      <c r="N284" s="246"/>
      <c r="O284" s="256"/>
      <c r="P284" s="265"/>
      <c r="Q284" s="265"/>
      <c r="R284" s="265"/>
      <c r="S284" s="322"/>
      <c r="T284" s="322"/>
    </row>
    <row r="285" spans="2:20" x14ac:dyDescent="0.2">
      <c r="B285" t="s">
        <v>548</v>
      </c>
      <c r="C285" t="s">
        <v>3</v>
      </c>
      <c r="D285" s="261" t="s">
        <v>402</v>
      </c>
      <c r="E285" s="269" t="s">
        <v>405</v>
      </c>
      <c r="F285" s="246">
        <v>99.815077245162996</v>
      </c>
      <c r="G285" s="246">
        <v>87.070680597137994</v>
      </c>
      <c r="H285" s="246">
        <v>40218.724518746283</v>
      </c>
      <c r="I285" s="246"/>
      <c r="J285" s="246"/>
      <c r="K285" s="342"/>
      <c r="L285" s="246"/>
      <c r="M285" s="342"/>
      <c r="N285" s="246"/>
      <c r="O285" s="256"/>
      <c r="P285" s="265"/>
      <c r="Q285" s="265"/>
      <c r="R285" s="265"/>
      <c r="S285" s="325"/>
      <c r="T285" s="322"/>
    </row>
    <row r="286" spans="2:20" x14ac:dyDescent="0.2">
      <c r="B286" t="s">
        <v>548</v>
      </c>
      <c r="C286" t="s">
        <v>3</v>
      </c>
      <c r="D286" s="261" t="s">
        <v>157</v>
      </c>
      <c r="E286" s="269" t="s">
        <v>406</v>
      </c>
      <c r="F286" s="246">
        <v>5.2928056620420003</v>
      </c>
      <c r="G286" s="246">
        <v>10.397085428046999</v>
      </c>
      <c r="H286" s="246">
        <v>2368.1094676864341</v>
      </c>
      <c r="I286" s="246">
        <v>2368.084841987933</v>
      </c>
      <c r="J286" s="246">
        <v>2368.060216289432</v>
      </c>
      <c r="K286" s="342">
        <v>2365.7916475045422</v>
      </c>
      <c r="L286" s="246">
        <v>2357.7123822583872</v>
      </c>
      <c r="M286" s="342"/>
      <c r="N286" s="246"/>
      <c r="O286" s="256"/>
      <c r="P286" s="265"/>
      <c r="Q286" s="265"/>
      <c r="R286" s="265"/>
      <c r="S286" s="322"/>
      <c r="T286" s="322"/>
    </row>
    <row r="287" spans="2:20" x14ac:dyDescent="0.2">
      <c r="B287" t="s">
        <v>548</v>
      </c>
      <c r="C287" t="s">
        <v>4</v>
      </c>
      <c r="D287" s="261" t="s">
        <v>402</v>
      </c>
      <c r="E287" s="269" t="s">
        <v>404</v>
      </c>
      <c r="F287" s="246">
        <v>2.97882301E-2</v>
      </c>
      <c r="G287" s="246">
        <v>1.808609903042</v>
      </c>
      <c r="H287" s="246">
        <v>4.1809457639999997E-3</v>
      </c>
      <c r="I287" s="246">
        <v>0.864593140727</v>
      </c>
      <c r="J287" s="246"/>
      <c r="K287" s="342">
        <v>1.7461343035999999E-2</v>
      </c>
      <c r="L287" s="246">
        <v>6.1370701529000003E-2</v>
      </c>
      <c r="M287" s="342">
        <v>1.4933886802559999</v>
      </c>
      <c r="N287" s="246">
        <v>0.690853100522</v>
      </c>
      <c r="O287" s="256"/>
      <c r="P287" s="265"/>
      <c r="Q287" s="265"/>
      <c r="R287" s="265"/>
      <c r="S287" s="325"/>
      <c r="T287" s="322"/>
    </row>
    <row r="288" spans="2:20" x14ac:dyDescent="0.2">
      <c r="B288" t="s">
        <v>548</v>
      </c>
      <c r="C288" t="s">
        <v>4</v>
      </c>
      <c r="D288" s="261" t="s">
        <v>402</v>
      </c>
      <c r="E288" s="269" t="s">
        <v>405</v>
      </c>
      <c r="F288" s="246">
        <v>19.362349565125001</v>
      </c>
      <c r="G288" s="246">
        <v>3218.241743649929</v>
      </c>
      <c r="H288" s="246">
        <v>2.7176147464009999</v>
      </c>
      <c r="I288" s="246">
        <v>1571.2855220512199</v>
      </c>
      <c r="J288" s="246"/>
      <c r="K288" s="342">
        <v>11.349872973207001</v>
      </c>
      <c r="L288" s="246">
        <v>39.890955994107998</v>
      </c>
      <c r="M288" s="342">
        <v>2618.1259176366962</v>
      </c>
      <c r="N288" s="246">
        <v>1255.5356081161101</v>
      </c>
      <c r="O288" s="256"/>
      <c r="P288" s="265"/>
      <c r="Q288" s="265"/>
      <c r="R288" s="265"/>
      <c r="S288" s="325"/>
      <c r="T288" s="325"/>
    </row>
    <row r="289" spans="2:20" x14ac:dyDescent="0.2">
      <c r="B289" t="s">
        <v>548</v>
      </c>
      <c r="C289" t="s">
        <v>4</v>
      </c>
      <c r="D289" s="261" t="s">
        <v>157</v>
      </c>
      <c r="E289" s="269" t="s">
        <v>406</v>
      </c>
      <c r="F289" s="246">
        <v>1.017156259811</v>
      </c>
      <c r="G289" s="246">
        <v>170.08004421811299</v>
      </c>
      <c r="H289" s="246">
        <v>170.22280782445</v>
      </c>
      <c r="I289" s="246">
        <v>252.76665919584099</v>
      </c>
      <c r="J289" s="246">
        <v>252.76665919584099</v>
      </c>
      <c r="K289" s="342">
        <v>253.36289852639999</v>
      </c>
      <c r="L289" s="246">
        <v>179.302260078834</v>
      </c>
      <c r="M289" s="342">
        <v>222.91562421583001</v>
      </c>
      <c r="N289" s="246">
        <v>265.14556287559299</v>
      </c>
      <c r="O289" s="256"/>
      <c r="P289" s="265"/>
      <c r="Q289" s="265"/>
      <c r="R289" s="265"/>
      <c r="S289" s="322"/>
      <c r="T289" s="325"/>
    </row>
    <row r="290" spans="2:20" x14ac:dyDescent="0.2">
      <c r="B290" t="s">
        <v>548</v>
      </c>
      <c r="C290" t="s">
        <v>34</v>
      </c>
      <c r="D290" s="261" t="s">
        <v>402</v>
      </c>
      <c r="E290" s="269" t="s">
        <v>404</v>
      </c>
      <c r="F290" s="342"/>
      <c r="G290" s="342"/>
      <c r="H290" s="342"/>
      <c r="I290" s="342">
        <v>1.5293827429410001</v>
      </c>
      <c r="J290" s="342">
        <v>1.6548298892810001</v>
      </c>
      <c r="K290" s="342">
        <v>0.44324472933100001</v>
      </c>
      <c r="L290" s="342">
        <v>1.2435202852110001</v>
      </c>
      <c r="M290" s="342">
        <v>0.30265606100499998</v>
      </c>
      <c r="N290" s="342"/>
      <c r="O290" s="256"/>
      <c r="P290" s="265"/>
      <c r="Q290" s="265"/>
      <c r="R290" s="265"/>
      <c r="S290" s="322"/>
      <c r="T290" s="322"/>
    </row>
    <row r="291" spans="2:20" x14ac:dyDescent="0.2">
      <c r="B291" t="s">
        <v>548</v>
      </c>
      <c r="C291" t="s">
        <v>34</v>
      </c>
      <c r="D291" s="261" t="s">
        <v>402</v>
      </c>
      <c r="E291" s="269" t="s">
        <v>405</v>
      </c>
      <c r="F291" s="342"/>
      <c r="G291" s="342"/>
      <c r="H291" s="342"/>
      <c r="I291" s="342">
        <v>4798.19648622777</v>
      </c>
      <c r="J291" s="342">
        <v>4964.6272593285803</v>
      </c>
      <c r="K291" s="342">
        <v>1292.8329572565201</v>
      </c>
      <c r="L291" s="342">
        <v>3547.7885501553001</v>
      </c>
      <c r="M291" s="342">
        <v>854.58197409065599</v>
      </c>
      <c r="N291" s="342"/>
      <c r="O291" s="256"/>
      <c r="P291" s="265"/>
      <c r="Q291" s="265"/>
      <c r="R291" s="265"/>
      <c r="S291" s="322"/>
      <c r="T291" s="322"/>
    </row>
    <row r="292" spans="2:20" x14ac:dyDescent="0.2">
      <c r="B292" t="s">
        <v>548</v>
      </c>
      <c r="C292" t="s">
        <v>34</v>
      </c>
      <c r="D292" s="261" t="s">
        <v>157</v>
      </c>
      <c r="E292" s="269" t="s">
        <v>406</v>
      </c>
      <c r="F292" s="342"/>
      <c r="G292" s="342"/>
      <c r="H292" s="342"/>
      <c r="I292" s="342">
        <v>252.06215678286401</v>
      </c>
      <c r="J292" s="342">
        <v>512.86736936663999</v>
      </c>
      <c r="K292" s="342">
        <v>580.78335915601201</v>
      </c>
      <c r="L292" s="342">
        <v>767.15822653138798</v>
      </c>
      <c r="M292" s="342">
        <v>812.051714356518</v>
      </c>
      <c r="N292" s="342">
        <v>740.03395527570001</v>
      </c>
      <c r="O292" s="256"/>
      <c r="P292" s="265"/>
      <c r="Q292" s="265"/>
      <c r="R292" s="265"/>
      <c r="S292" s="322"/>
      <c r="T292" s="322"/>
    </row>
    <row r="293" spans="2:20" x14ac:dyDescent="0.2">
      <c r="B293" t="s">
        <v>548</v>
      </c>
      <c r="C293" t="s">
        <v>5</v>
      </c>
      <c r="D293" s="261" t="s">
        <v>402</v>
      </c>
      <c r="E293" s="269" t="s">
        <v>404</v>
      </c>
      <c r="F293" s="246"/>
      <c r="G293" s="246">
        <v>0.176165511021</v>
      </c>
      <c r="H293" s="246">
        <v>7.5540934411999994E-2</v>
      </c>
      <c r="I293" s="246">
        <v>7.4006832822999996E-2</v>
      </c>
      <c r="J293" s="246">
        <v>5.4730543537E-2</v>
      </c>
      <c r="K293" s="342">
        <v>7.3354748705E-2</v>
      </c>
      <c r="L293" s="246">
        <v>0.12633684402600001</v>
      </c>
      <c r="M293" s="342">
        <v>0.11784795942200001</v>
      </c>
      <c r="N293" s="246">
        <v>0.18544051643199999</v>
      </c>
      <c r="O293" s="256"/>
      <c r="P293" s="265"/>
      <c r="Q293" s="265"/>
      <c r="R293" s="265"/>
      <c r="S293" s="322"/>
    </row>
    <row r="294" spans="2:20" x14ac:dyDescent="0.2">
      <c r="B294" t="s">
        <v>548</v>
      </c>
      <c r="C294" t="s">
        <v>5</v>
      </c>
      <c r="D294" s="261" t="s">
        <v>402</v>
      </c>
      <c r="E294" s="269" t="s">
        <v>405</v>
      </c>
      <c r="F294" s="246"/>
      <c r="G294" s="246">
        <v>871.54397063850502</v>
      </c>
      <c r="H294" s="246">
        <v>141.963131778845</v>
      </c>
      <c r="I294" s="246">
        <v>354.27660360985999</v>
      </c>
      <c r="J294" s="246">
        <v>105.13501206362901</v>
      </c>
      <c r="K294" s="342">
        <v>341.95119953855601</v>
      </c>
      <c r="L294" s="246">
        <v>579.65656612825103</v>
      </c>
      <c r="M294" s="342">
        <v>536.71263030539399</v>
      </c>
      <c r="N294" s="246">
        <v>827.36372266463002</v>
      </c>
      <c r="O294" s="256"/>
      <c r="P294" s="265"/>
      <c r="Q294" s="265"/>
      <c r="R294" s="265"/>
      <c r="S294" s="322"/>
      <c r="T294" s="325"/>
    </row>
    <row r="295" spans="2:20" x14ac:dyDescent="0.2">
      <c r="B295" t="s">
        <v>548</v>
      </c>
      <c r="C295" t="s">
        <v>5</v>
      </c>
      <c r="D295" s="261" t="s">
        <v>157</v>
      </c>
      <c r="E295" s="269" t="s">
        <v>406</v>
      </c>
      <c r="F295" s="246"/>
      <c r="G295" s="246">
        <v>39.431918371225997</v>
      </c>
      <c r="H295" s="246">
        <v>47.754117486794001</v>
      </c>
      <c r="I295" s="246">
        <v>63.782919916744</v>
      </c>
      <c r="J295" s="246">
        <v>69.895382181394993</v>
      </c>
      <c r="K295" s="342">
        <v>85.366556717696</v>
      </c>
      <c r="L295" s="246">
        <v>111.592394046557</v>
      </c>
      <c r="M295" s="342">
        <v>127.553087521599</v>
      </c>
      <c r="N295" s="246">
        <v>147.37186780285799</v>
      </c>
      <c r="O295" s="256"/>
      <c r="P295" s="265"/>
      <c r="Q295" s="265"/>
      <c r="R295" s="265"/>
      <c r="S295" s="325"/>
      <c r="T295" s="325"/>
    </row>
    <row r="296" spans="2:20" x14ac:dyDescent="0.2">
      <c r="B296" t="s">
        <v>548</v>
      </c>
      <c r="C296" t="s">
        <v>6</v>
      </c>
      <c r="D296" s="261" t="s">
        <v>402</v>
      </c>
      <c r="E296" s="269" t="s">
        <v>404</v>
      </c>
      <c r="F296" s="246"/>
      <c r="G296" s="246">
        <v>6.5083970549150001</v>
      </c>
      <c r="H296" s="246">
        <v>0.197393455099</v>
      </c>
      <c r="I296" s="246">
        <v>1.5983805131940001</v>
      </c>
      <c r="J296" s="246">
        <v>1.1144006888160001</v>
      </c>
      <c r="K296" s="342"/>
      <c r="L296" s="246"/>
      <c r="M296" s="342"/>
      <c r="N296" s="246"/>
      <c r="O296" s="256"/>
      <c r="P296" s="265"/>
      <c r="Q296" s="265"/>
      <c r="R296" s="265"/>
    </row>
    <row r="297" spans="2:20" x14ac:dyDescent="0.2">
      <c r="B297" t="s">
        <v>548</v>
      </c>
      <c r="C297" t="s">
        <v>6</v>
      </c>
      <c r="D297" s="261" t="s">
        <v>402</v>
      </c>
      <c r="E297" s="269" t="s">
        <v>405</v>
      </c>
      <c r="F297" s="246"/>
      <c r="G297" s="246">
        <v>23903.854339443202</v>
      </c>
      <c r="H297" s="246">
        <v>719.54367192775703</v>
      </c>
      <c r="I297" s="246">
        <v>5801.9971748019798</v>
      </c>
      <c r="J297" s="246">
        <v>4000.8478135791502</v>
      </c>
      <c r="K297" s="342"/>
      <c r="L297" s="246"/>
      <c r="M297" s="342"/>
      <c r="N297" s="246"/>
      <c r="O297" s="256"/>
      <c r="P297" s="265"/>
      <c r="Q297" s="265"/>
      <c r="R297" s="265"/>
      <c r="S297" s="325"/>
      <c r="T297" s="325"/>
    </row>
    <row r="298" spans="2:20" x14ac:dyDescent="0.2">
      <c r="B298" t="s">
        <v>548</v>
      </c>
      <c r="C298" t="s">
        <v>6</v>
      </c>
      <c r="D298" s="261" t="s">
        <v>157</v>
      </c>
      <c r="E298" s="269" t="s">
        <v>406</v>
      </c>
      <c r="F298" s="246"/>
      <c r="G298" s="246">
        <v>984.64732698443197</v>
      </c>
      <c r="H298" s="246">
        <v>1014.286762665027</v>
      </c>
      <c r="I298" s="246">
        <v>1253.282571801682</v>
      </c>
      <c r="J298" s="246">
        <v>1418.085454607568</v>
      </c>
      <c r="K298" s="342">
        <v>1418.085454607568</v>
      </c>
      <c r="L298" s="246">
        <v>1418.085454607568</v>
      </c>
      <c r="M298" s="342">
        <v>1418.085454607568</v>
      </c>
      <c r="N298" s="246">
        <v>1418.085454607568</v>
      </c>
      <c r="O298" s="256"/>
      <c r="P298" s="265"/>
      <c r="Q298" s="265"/>
      <c r="R298" s="265"/>
      <c r="S298" s="325"/>
      <c r="T298" s="325"/>
    </row>
    <row r="299" spans="2:20" x14ac:dyDescent="0.2">
      <c r="B299" t="s">
        <v>548</v>
      </c>
      <c r="C299" t="s">
        <v>7</v>
      </c>
      <c r="D299" s="261" t="s">
        <v>402</v>
      </c>
      <c r="E299" s="269" t="s">
        <v>404</v>
      </c>
      <c r="F299" s="246"/>
      <c r="G299" s="246"/>
      <c r="H299" s="246">
        <v>0.58579695333399995</v>
      </c>
      <c r="I299" s="246"/>
      <c r="J299" s="246">
        <v>7.0864894035320001</v>
      </c>
      <c r="K299" s="342"/>
      <c r="L299" s="246">
        <v>0.37647591909400002</v>
      </c>
      <c r="M299" s="342">
        <v>1.187481382828</v>
      </c>
      <c r="N299" s="246"/>
      <c r="O299" s="256"/>
      <c r="P299" s="265"/>
      <c r="Q299" s="265"/>
      <c r="R299" s="265"/>
      <c r="S299" s="325"/>
      <c r="T299" s="322"/>
    </row>
    <row r="300" spans="2:20" x14ac:dyDescent="0.2">
      <c r="B300" t="s">
        <v>548</v>
      </c>
      <c r="C300" t="s">
        <v>7</v>
      </c>
      <c r="D300" s="261" t="s">
        <v>402</v>
      </c>
      <c r="E300" s="269" t="s">
        <v>405</v>
      </c>
      <c r="F300" s="246"/>
      <c r="G300" s="246"/>
      <c r="H300" s="246">
        <v>6237.1661782731699</v>
      </c>
      <c r="I300" s="246"/>
      <c r="J300" s="246">
        <v>73379.912722966299</v>
      </c>
      <c r="K300" s="342"/>
      <c r="L300" s="246">
        <v>3807.7119402089602</v>
      </c>
      <c r="M300" s="342">
        <v>11867.315800107899</v>
      </c>
      <c r="N300" s="246"/>
      <c r="O300" s="256"/>
      <c r="P300" s="265"/>
      <c r="Q300" s="265"/>
      <c r="R300" s="265"/>
      <c r="S300" s="325"/>
      <c r="T300" s="322"/>
    </row>
    <row r="301" spans="2:20" x14ac:dyDescent="0.2">
      <c r="B301" t="s">
        <v>548</v>
      </c>
      <c r="C301" t="s">
        <v>7</v>
      </c>
      <c r="D301" s="261" t="s">
        <v>157</v>
      </c>
      <c r="E301" s="269" t="s">
        <v>406</v>
      </c>
      <c r="F301" s="246"/>
      <c r="G301" s="246"/>
      <c r="H301" s="246"/>
      <c r="I301" s="246">
        <v>256.92128634086401</v>
      </c>
      <c r="J301" s="246">
        <v>3279.5859115095441</v>
      </c>
      <c r="K301" s="342">
        <v>3279.5859115095441</v>
      </c>
      <c r="L301" s="246">
        <v>3436.4331433664961</v>
      </c>
      <c r="M301" s="342">
        <v>3925.2714961745191</v>
      </c>
      <c r="N301" s="246">
        <v>3925.2714961745191</v>
      </c>
      <c r="O301" s="256"/>
      <c r="P301" s="265"/>
      <c r="Q301" s="265"/>
      <c r="R301" s="265"/>
      <c r="S301" s="325"/>
      <c r="T301" s="325"/>
    </row>
    <row r="302" spans="2:20" x14ac:dyDescent="0.2">
      <c r="B302" t="s">
        <v>548</v>
      </c>
      <c r="C302" t="s">
        <v>8</v>
      </c>
      <c r="D302" s="261" t="s">
        <v>402</v>
      </c>
      <c r="E302" s="269" t="s">
        <v>404</v>
      </c>
      <c r="F302" s="246"/>
      <c r="G302" s="246">
        <v>0.31825226062599998</v>
      </c>
      <c r="H302" s="246"/>
      <c r="I302" s="246">
        <v>8.1707886886000003E-2</v>
      </c>
      <c r="J302" s="246">
        <v>3.2137372429999998E-3</v>
      </c>
      <c r="K302" s="342"/>
      <c r="L302" s="246">
        <v>2.9582949237E-2</v>
      </c>
      <c r="M302" s="342">
        <v>5.9165898473000002E-2</v>
      </c>
      <c r="N302" s="246">
        <v>0.17759280802499999</v>
      </c>
      <c r="O302" s="256"/>
      <c r="P302" s="265"/>
      <c r="Q302" s="265"/>
      <c r="R302" s="265"/>
      <c r="S302" s="322"/>
      <c r="T302" s="322"/>
    </row>
    <row r="303" spans="2:20" x14ac:dyDescent="0.2">
      <c r="B303" t="s">
        <v>548</v>
      </c>
      <c r="C303" t="s">
        <v>8</v>
      </c>
      <c r="D303" s="261" t="s">
        <v>402</v>
      </c>
      <c r="E303" s="269" t="s">
        <v>405</v>
      </c>
      <c r="F303" s="246"/>
      <c r="G303" s="246">
        <v>266.23304463226202</v>
      </c>
      <c r="H303" s="246"/>
      <c r="I303" s="246">
        <v>73.415380396399001</v>
      </c>
      <c r="J303" s="246">
        <v>2.0889292082140001</v>
      </c>
      <c r="K303" s="342"/>
      <c r="L303" s="246">
        <v>19.228917003812001</v>
      </c>
      <c r="M303" s="342">
        <v>38.457834007625998</v>
      </c>
      <c r="N303" s="246">
        <v>161.375909040979</v>
      </c>
      <c r="O303" s="256"/>
      <c r="P303" s="265"/>
      <c r="Q303" s="265"/>
      <c r="R303" s="265"/>
      <c r="S303" s="322"/>
      <c r="T303" s="322"/>
    </row>
    <row r="304" spans="2:20" x14ac:dyDescent="0.2">
      <c r="B304" t="s">
        <v>548</v>
      </c>
      <c r="C304" t="s">
        <v>8</v>
      </c>
      <c r="D304" s="261" t="s">
        <v>157</v>
      </c>
      <c r="E304" s="269" t="s">
        <v>406</v>
      </c>
      <c r="F304" s="246">
        <v>1.48663509206</v>
      </c>
      <c r="G304" s="246">
        <v>15.472572439456</v>
      </c>
      <c r="H304" s="246">
        <v>15.472572439456</v>
      </c>
      <c r="I304" s="246">
        <v>18.585962132670002</v>
      </c>
      <c r="J304" s="246">
        <v>17.952381652035001</v>
      </c>
      <c r="K304" s="342">
        <v>17.952381652035001</v>
      </c>
      <c r="L304" s="246">
        <v>12.746556186396999</v>
      </c>
      <c r="M304" s="342">
        <v>6.996884370918</v>
      </c>
      <c r="N304" s="246">
        <v>14.372478223530001</v>
      </c>
      <c r="O304" s="256"/>
      <c r="P304" s="265"/>
      <c r="Q304" s="265"/>
      <c r="R304" s="265"/>
      <c r="S304" s="322"/>
      <c r="T304" s="322"/>
    </row>
    <row r="305" spans="2:20" x14ac:dyDescent="0.2">
      <c r="B305" t="s">
        <v>548</v>
      </c>
      <c r="C305" t="s">
        <v>119</v>
      </c>
      <c r="D305" s="261" t="s">
        <v>402</v>
      </c>
      <c r="E305" s="269" t="s">
        <v>404</v>
      </c>
      <c r="F305" s="246"/>
      <c r="G305" s="246"/>
      <c r="H305" s="246"/>
      <c r="I305" s="246"/>
      <c r="J305" s="246"/>
      <c r="K305" s="342"/>
      <c r="L305" s="246">
        <v>4.9931923086800003</v>
      </c>
      <c r="M305" s="342">
        <v>10.043093238633</v>
      </c>
      <c r="N305" s="246">
        <v>5.3215186365660001</v>
      </c>
      <c r="O305" s="256"/>
      <c r="P305" s="265"/>
      <c r="Q305" s="265"/>
      <c r="R305" s="265"/>
      <c r="S305" s="325"/>
      <c r="T305" s="322"/>
    </row>
    <row r="306" spans="2:20" x14ac:dyDescent="0.2">
      <c r="B306" t="s">
        <v>548</v>
      </c>
      <c r="C306" t="s">
        <v>119</v>
      </c>
      <c r="D306" s="261" t="s">
        <v>402</v>
      </c>
      <c r="E306" s="269" t="s">
        <v>405</v>
      </c>
      <c r="F306" s="246"/>
      <c r="G306" s="246"/>
      <c r="H306" s="246"/>
      <c r="I306" s="246"/>
      <c r="J306" s="246"/>
      <c r="K306" s="342"/>
      <c r="L306" s="246">
        <v>11502.470519345199</v>
      </c>
      <c r="M306" s="342">
        <v>22141.868059952401</v>
      </c>
      <c r="N306" s="246">
        <v>10503.696678559299</v>
      </c>
      <c r="O306" s="256"/>
      <c r="P306" s="265"/>
      <c r="Q306" s="265"/>
      <c r="R306" s="265"/>
      <c r="S306" s="322"/>
      <c r="T306" s="322"/>
    </row>
    <row r="307" spans="2:20" x14ac:dyDescent="0.2">
      <c r="B307" t="s">
        <v>548</v>
      </c>
      <c r="C307" t="s">
        <v>119</v>
      </c>
      <c r="D307" s="261" t="s">
        <v>157</v>
      </c>
      <c r="E307" s="269" t="s">
        <v>406</v>
      </c>
      <c r="F307" s="246"/>
      <c r="G307" s="246"/>
      <c r="H307" s="246"/>
      <c r="I307" s="246"/>
      <c r="J307" s="246"/>
      <c r="K307" s="342"/>
      <c r="L307" s="246">
        <v>674.30077643018001</v>
      </c>
      <c r="M307" s="342">
        <v>1972.30704380816</v>
      </c>
      <c r="N307" s="246">
        <v>2588.0574440224332</v>
      </c>
      <c r="O307" s="256"/>
      <c r="P307" s="265"/>
      <c r="Q307" s="265"/>
      <c r="R307" s="265"/>
      <c r="S307" s="322"/>
      <c r="T307" s="322"/>
    </row>
    <row r="308" spans="2:20" x14ac:dyDescent="0.2">
      <c r="B308" t="s">
        <v>548</v>
      </c>
      <c r="C308" t="s">
        <v>120</v>
      </c>
      <c r="D308" s="261" t="s">
        <v>402</v>
      </c>
      <c r="E308" s="269" t="s">
        <v>404</v>
      </c>
      <c r="F308" s="256"/>
      <c r="G308" s="256"/>
      <c r="H308" s="256"/>
      <c r="I308" s="256"/>
      <c r="J308" s="256"/>
      <c r="K308" s="332"/>
      <c r="L308" s="256"/>
      <c r="M308" s="332"/>
      <c r="N308" s="256"/>
      <c r="O308" s="256"/>
      <c r="P308" s="265"/>
      <c r="Q308" s="265"/>
      <c r="R308" s="265"/>
      <c r="S308" s="322"/>
      <c r="T308" s="322"/>
    </row>
    <row r="309" spans="2:20" x14ac:dyDescent="0.2">
      <c r="B309" t="s">
        <v>548</v>
      </c>
      <c r="C309" t="s">
        <v>120</v>
      </c>
      <c r="D309" s="261" t="s">
        <v>402</v>
      </c>
      <c r="E309" s="269" t="s">
        <v>405</v>
      </c>
      <c r="F309" s="256"/>
      <c r="G309" s="256"/>
      <c r="H309" s="256"/>
      <c r="I309" s="256"/>
      <c r="J309" s="256"/>
      <c r="K309" s="332"/>
      <c r="L309" s="256"/>
      <c r="M309" s="332"/>
      <c r="N309" s="256"/>
      <c r="O309" s="256"/>
      <c r="P309" s="265"/>
      <c r="Q309" s="265"/>
      <c r="R309" s="265"/>
      <c r="S309" s="325"/>
      <c r="T309" s="322"/>
    </row>
    <row r="310" spans="2:20" x14ac:dyDescent="0.2">
      <c r="B310" t="s">
        <v>548</v>
      </c>
      <c r="C310" t="s">
        <v>120</v>
      </c>
      <c r="D310" s="261" t="s">
        <v>157</v>
      </c>
      <c r="E310" s="269" t="s">
        <v>406</v>
      </c>
      <c r="F310" s="256"/>
      <c r="G310" s="256"/>
      <c r="H310" s="256"/>
      <c r="I310" s="256"/>
      <c r="J310" s="256"/>
      <c r="K310" s="332"/>
      <c r="L310" s="256"/>
      <c r="M310" s="332"/>
      <c r="N310" s="256"/>
      <c r="O310" s="256"/>
      <c r="P310" s="265"/>
      <c r="Q310" s="265"/>
      <c r="R310" s="265"/>
      <c r="S310" s="322"/>
      <c r="T310" s="322"/>
    </row>
    <row r="311" spans="2:20" x14ac:dyDescent="0.2">
      <c r="B311" t="s">
        <v>548</v>
      </c>
      <c r="C311" t="s">
        <v>16</v>
      </c>
      <c r="D311" s="261" t="s">
        <v>402</v>
      </c>
      <c r="E311" s="269" t="s">
        <v>404</v>
      </c>
      <c r="F311" s="332"/>
      <c r="G311" s="332"/>
      <c r="H311" s="332"/>
      <c r="I311" s="332"/>
      <c r="J311" s="332"/>
      <c r="K311" s="332"/>
      <c r="L311" s="332"/>
      <c r="M311" s="332"/>
      <c r="N311" s="332"/>
      <c r="O311" s="256"/>
      <c r="P311" s="265"/>
      <c r="Q311" s="265"/>
      <c r="R311" s="265"/>
      <c r="S311" s="325"/>
      <c r="T311" s="322"/>
    </row>
    <row r="312" spans="2:20" x14ac:dyDescent="0.2">
      <c r="B312" t="s">
        <v>548</v>
      </c>
      <c r="C312" t="s">
        <v>16</v>
      </c>
      <c r="D312" s="261" t="s">
        <v>402</v>
      </c>
      <c r="E312" s="269" t="s">
        <v>405</v>
      </c>
      <c r="F312" s="332"/>
      <c r="G312" s="332"/>
      <c r="H312" s="332"/>
      <c r="I312" s="332"/>
      <c r="J312" s="332"/>
      <c r="K312" s="332"/>
      <c r="L312" s="332"/>
      <c r="M312" s="332"/>
      <c r="N312" s="332"/>
      <c r="O312" s="256"/>
      <c r="P312" s="265"/>
      <c r="Q312" s="265"/>
      <c r="R312" s="265"/>
      <c r="S312" s="322"/>
      <c r="T312" s="322"/>
    </row>
    <row r="313" spans="2:20" x14ac:dyDescent="0.2">
      <c r="B313" t="s">
        <v>548</v>
      </c>
      <c r="C313" t="s">
        <v>16</v>
      </c>
      <c r="D313" s="261" t="s">
        <v>157</v>
      </c>
      <c r="E313" s="269" t="s">
        <v>406</v>
      </c>
      <c r="F313" s="332"/>
      <c r="G313" s="332"/>
      <c r="H313" s="332"/>
      <c r="I313" s="332"/>
      <c r="J313" s="332"/>
      <c r="K313" s="332"/>
      <c r="L313" s="332"/>
      <c r="M313" s="332"/>
      <c r="N313" s="332"/>
      <c r="O313" s="256"/>
      <c r="P313" s="265"/>
      <c r="Q313" s="265"/>
      <c r="R313" s="265"/>
      <c r="S313" s="325"/>
      <c r="T313" s="322"/>
    </row>
    <row r="314" spans="2:20" x14ac:dyDescent="0.2">
      <c r="B314" t="s">
        <v>548</v>
      </c>
      <c r="C314" t="s">
        <v>122</v>
      </c>
      <c r="D314" s="261" t="s">
        <v>402</v>
      </c>
      <c r="E314" s="269" t="s">
        <v>404</v>
      </c>
      <c r="F314" s="256"/>
      <c r="G314" s="256"/>
      <c r="H314" s="256"/>
      <c r="I314" s="256"/>
      <c r="J314" s="256"/>
      <c r="K314" s="332"/>
      <c r="L314" s="256"/>
      <c r="M314" s="332"/>
      <c r="N314" s="256"/>
      <c r="O314" s="256"/>
      <c r="P314" s="265"/>
      <c r="Q314" s="265"/>
      <c r="R314" s="265"/>
      <c r="S314" s="322"/>
      <c r="T314" s="322"/>
    </row>
    <row r="315" spans="2:20" x14ac:dyDescent="0.2">
      <c r="B315" t="s">
        <v>548</v>
      </c>
      <c r="C315" t="s">
        <v>122</v>
      </c>
      <c r="D315" s="261" t="s">
        <v>402</v>
      </c>
      <c r="E315" s="269" t="s">
        <v>405</v>
      </c>
      <c r="F315" s="256"/>
      <c r="G315" s="256"/>
      <c r="H315" s="256"/>
      <c r="I315" s="256"/>
      <c r="J315" s="256"/>
      <c r="K315" s="332"/>
      <c r="L315" s="256"/>
      <c r="M315" s="332"/>
      <c r="N315" s="256"/>
      <c r="O315" s="256"/>
      <c r="P315" s="265"/>
      <c r="Q315" s="265"/>
      <c r="R315" s="265"/>
      <c r="S315" s="322"/>
      <c r="T315" s="325"/>
    </row>
    <row r="316" spans="2:20" x14ac:dyDescent="0.2">
      <c r="B316" t="s">
        <v>548</v>
      </c>
      <c r="C316" t="s">
        <v>122</v>
      </c>
      <c r="D316" s="261" t="s">
        <v>157</v>
      </c>
      <c r="E316" s="269" t="s">
        <v>406</v>
      </c>
      <c r="F316" s="256"/>
      <c r="G316" s="256"/>
      <c r="H316" s="256"/>
      <c r="I316" s="256"/>
      <c r="J316" s="256"/>
      <c r="K316" s="332"/>
      <c r="L316" s="256"/>
      <c r="M316" s="332"/>
      <c r="N316" s="256"/>
      <c r="O316" s="256"/>
      <c r="P316" s="265"/>
      <c r="Q316" s="265"/>
      <c r="R316" s="265"/>
      <c r="S316" s="322"/>
      <c r="T316" s="325"/>
    </row>
    <row r="317" spans="2:20" x14ac:dyDescent="0.2">
      <c r="B317" t="s">
        <v>548</v>
      </c>
      <c r="C317" t="s">
        <v>121</v>
      </c>
      <c r="D317" s="261" t="s">
        <v>402</v>
      </c>
      <c r="E317" s="269" t="s">
        <v>404</v>
      </c>
      <c r="F317" s="246"/>
      <c r="G317" s="246">
        <v>4.9931923086800003</v>
      </c>
      <c r="H317" s="246">
        <v>10.043093238633</v>
      </c>
      <c r="I317" s="246"/>
      <c r="J317" s="246">
        <v>0.44106818317699997</v>
      </c>
      <c r="K317" s="342">
        <v>8.5310774467710004</v>
      </c>
      <c r="L317" s="246">
        <v>16.275966939191999</v>
      </c>
      <c r="M317" s="342">
        <v>15.923515492538</v>
      </c>
      <c r="N317" s="246"/>
      <c r="O317" s="256"/>
      <c r="P317" s="265"/>
      <c r="Q317" s="265"/>
      <c r="R317" s="265"/>
      <c r="S317" s="322"/>
    </row>
    <row r="318" spans="2:20" x14ac:dyDescent="0.2">
      <c r="B318" t="s">
        <v>548</v>
      </c>
      <c r="C318" t="s">
        <v>121</v>
      </c>
      <c r="D318" s="261" t="s">
        <v>402</v>
      </c>
      <c r="E318" s="269" t="s">
        <v>405</v>
      </c>
      <c r="F318" s="246"/>
      <c r="G318" s="246">
        <v>16763.2587106557</v>
      </c>
      <c r="H318" s="246">
        <v>28229.474162413098</v>
      </c>
      <c r="I318" s="246"/>
      <c r="J318" s="246">
        <v>1180.5521536219301</v>
      </c>
      <c r="K318" s="342">
        <v>22545.4879426732</v>
      </c>
      <c r="L318" s="246">
        <v>42363.300792018803</v>
      </c>
      <c r="M318" s="342">
        <v>41221.499057634901</v>
      </c>
      <c r="N318" s="246"/>
      <c r="O318" s="256"/>
      <c r="P318" s="265"/>
      <c r="Q318" s="265"/>
      <c r="R318" s="265"/>
      <c r="S318" s="322"/>
      <c r="T318" s="325"/>
    </row>
    <row r="319" spans="2:20" x14ac:dyDescent="0.2">
      <c r="B319" t="s">
        <v>548</v>
      </c>
      <c r="C319" t="s">
        <v>121</v>
      </c>
      <c r="D319" s="261" t="s">
        <v>157</v>
      </c>
      <c r="E319" s="269" t="s">
        <v>406</v>
      </c>
      <c r="F319" s="246"/>
      <c r="G319" s="246">
        <v>1101.9467718492799</v>
      </c>
      <c r="H319" s="246">
        <v>2848.0503276500599</v>
      </c>
      <c r="I319" s="246">
        <v>2848.0503276500599</v>
      </c>
      <c r="J319" s="246">
        <v>2529.4751035392842</v>
      </c>
      <c r="K319" s="342">
        <v>3241.6786634346322</v>
      </c>
      <c r="L319" s="246">
        <v>5620.4098450279298</v>
      </c>
      <c r="M319" s="342">
        <v>6290.8035776515399</v>
      </c>
      <c r="N319" s="246">
        <v>6290.8035776515399</v>
      </c>
      <c r="O319" s="256"/>
      <c r="P319" s="265"/>
      <c r="Q319" s="265"/>
      <c r="R319" s="265"/>
      <c r="S319" s="325"/>
      <c r="T319" s="325"/>
    </row>
    <row r="320" spans="2:20" x14ac:dyDescent="0.2">
      <c r="B320" t="s">
        <v>549</v>
      </c>
      <c r="C320" t="s">
        <v>32</v>
      </c>
      <c r="D320" s="261" t="s">
        <v>402</v>
      </c>
      <c r="E320" s="269" t="s">
        <v>404</v>
      </c>
      <c r="F320" s="342"/>
      <c r="G320" s="342"/>
      <c r="H320" s="342"/>
      <c r="I320" s="342"/>
      <c r="J320" s="342"/>
      <c r="K320" s="342"/>
      <c r="L320" s="342"/>
      <c r="M320" s="342"/>
      <c r="N320" s="342">
        <v>2.1054302580550002</v>
      </c>
      <c r="O320" s="256"/>
      <c r="P320" s="265"/>
      <c r="Q320" s="265"/>
      <c r="R320" s="265"/>
      <c r="S320" s="322"/>
      <c r="T320" s="322"/>
    </row>
    <row r="321" spans="2:20" x14ac:dyDescent="0.2">
      <c r="B321" t="s">
        <v>549</v>
      </c>
      <c r="C321" t="s">
        <v>32</v>
      </c>
      <c r="D321" s="261" t="s">
        <v>402</v>
      </c>
      <c r="E321" s="269" t="s">
        <v>405</v>
      </c>
      <c r="F321" s="342"/>
      <c r="G321" s="342"/>
      <c r="H321" s="342"/>
      <c r="I321" s="342"/>
      <c r="J321" s="342"/>
      <c r="K321" s="342"/>
      <c r="L321" s="342"/>
      <c r="M321" s="342"/>
      <c r="N321" s="342">
        <v>13083.232639612899</v>
      </c>
      <c r="O321" s="256"/>
      <c r="P321" s="265"/>
      <c r="Q321" s="265"/>
      <c r="R321" s="265"/>
      <c r="S321" s="325"/>
      <c r="T321" s="325"/>
    </row>
    <row r="322" spans="2:20" x14ac:dyDescent="0.2">
      <c r="B322" t="s">
        <v>549</v>
      </c>
      <c r="C322" t="s">
        <v>32</v>
      </c>
      <c r="D322" s="261" t="s">
        <v>157</v>
      </c>
      <c r="E322" s="269" t="s">
        <v>406</v>
      </c>
      <c r="F322" s="342"/>
      <c r="G322" s="342"/>
      <c r="H322" s="342"/>
      <c r="I322" s="342"/>
      <c r="J322" s="342"/>
      <c r="K322" s="342"/>
      <c r="L322" s="342"/>
      <c r="M322" s="342"/>
      <c r="N322" s="342">
        <v>766.96861880849701</v>
      </c>
      <c r="O322" s="256"/>
      <c r="P322" s="265"/>
      <c r="Q322" s="265"/>
      <c r="R322" s="265"/>
      <c r="S322" s="322"/>
      <c r="T322" s="322"/>
    </row>
    <row r="323" spans="2:20" x14ac:dyDescent="0.2">
      <c r="B323" t="s">
        <v>549</v>
      </c>
      <c r="C323" t="s">
        <v>2</v>
      </c>
      <c r="D323" s="261" t="s">
        <v>402</v>
      </c>
      <c r="E323" s="269" t="s">
        <v>404</v>
      </c>
      <c r="F323" s="246"/>
      <c r="G323" s="246"/>
      <c r="H323" s="246"/>
      <c r="I323" s="246"/>
      <c r="J323" s="246"/>
      <c r="K323" s="342"/>
      <c r="L323" s="246"/>
      <c r="M323" s="342"/>
      <c r="N323" s="246">
        <v>0.42016080666200001</v>
      </c>
      <c r="O323" s="256"/>
      <c r="P323" s="265"/>
      <c r="Q323" s="265"/>
      <c r="R323" s="265"/>
      <c r="S323" s="325"/>
      <c r="T323" s="322"/>
    </row>
    <row r="324" spans="2:20" x14ac:dyDescent="0.2">
      <c r="B324" t="s">
        <v>549</v>
      </c>
      <c r="C324" t="s">
        <v>2</v>
      </c>
      <c r="D324" s="261" t="s">
        <v>402</v>
      </c>
      <c r="E324" s="269" t="s">
        <v>405</v>
      </c>
      <c r="F324" s="246"/>
      <c r="G324" s="246"/>
      <c r="H324" s="246"/>
      <c r="I324" s="246"/>
      <c r="J324" s="246"/>
      <c r="K324" s="342"/>
      <c r="L324" s="246"/>
      <c r="M324" s="342"/>
      <c r="N324" s="246">
        <v>2006.3810726479601</v>
      </c>
      <c r="O324" s="256"/>
      <c r="P324" s="265"/>
      <c r="Q324" s="265"/>
      <c r="R324" s="265"/>
      <c r="S324" s="322"/>
      <c r="T324" s="322"/>
    </row>
    <row r="325" spans="2:20" x14ac:dyDescent="0.2">
      <c r="B325" t="s">
        <v>549</v>
      </c>
      <c r="C325" t="s">
        <v>2</v>
      </c>
      <c r="D325" s="261" t="s">
        <v>157</v>
      </c>
      <c r="E325" s="269" t="s">
        <v>406</v>
      </c>
      <c r="F325" s="246"/>
      <c r="G325" s="246"/>
      <c r="H325" s="246"/>
      <c r="I325" s="246"/>
      <c r="J325" s="246"/>
      <c r="K325" s="342"/>
      <c r="L325" s="246"/>
      <c r="M325" s="342"/>
      <c r="N325" s="246">
        <v>117.618585748687</v>
      </c>
      <c r="O325" s="256"/>
      <c r="P325" s="265"/>
      <c r="Q325" s="265"/>
      <c r="R325" s="265"/>
      <c r="S325" s="325"/>
      <c r="T325" s="322"/>
    </row>
    <row r="326" spans="2:20" x14ac:dyDescent="0.2">
      <c r="B326" t="s">
        <v>549</v>
      </c>
      <c r="C326" t="s">
        <v>33</v>
      </c>
      <c r="D326" s="261" t="s">
        <v>402</v>
      </c>
      <c r="E326" s="269" t="s">
        <v>404</v>
      </c>
      <c r="F326" s="342"/>
      <c r="G326" s="342"/>
      <c r="H326" s="342"/>
      <c r="I326" s="342"/>
      <c r="J326" s="342"/>
      <c r="K326" s="342"/>
      <c r="L326" s="342"/>
      <c r="M326" s="342"/>
      <c r="N326" s="342">
        <v>0.33922297085199998</v>
      </c>
      <c r="O326" s="256"/>
      <c r="P326" s="265"/>
      <c r="Q326" s="265"/>
      <c r="R326" s="265"/>
      <c r="S326" s="322"/>
      <c r="T326" s="325"/>
    </row>
    <row r="327" spans="2:20" x14ac:dyDescent="0.2">
      <c r="B327" t="s">
        <v>549</v>
      </c>
      <c r="C327" t="s">
        <v>33</v>
      </c>
      <c r="D327" s="261" t="s">
        <v>402</v>
      </c>
      <c r="E327" s="269" t="s">
        <v>405</v>
      </c>
      <c r="F327" s="342"/>
      <c r="G327" s="342"/>
      <c r="H327" s="342"/>
      <c r="I327" s="342"/>
      <c r="J327" s="342"/>
      <c r="K327" s="342"/>
      <c r="L327" s="342"/>
      <c r="M327" s="342"/>
      <c r="N327" s="342">
        <v>2306.5863209689701</v>
      </c>
      <c r="O327" s="256"/>
      <c r="P327" s="265"/>
      <c r="Q327" s="265"/>
      <c r="R327" s="265"/>
      <c r="S327" s="325"/>
      <c r="T327" s="325"/>
    </row>
    <row r="328" spans="2:20" x14ac:dyDescent="0.2">
      <c r="B328" t="s">
        <v>549</v>
      </c>
      <c r="C328" t="s">
        <v>33</v>
      </c>
      <c r="D328" s="261" t="s">
        <v>157</v>
      </c>
      <c r="E328" s="269" t="s">
        <v>406</v>
      </c>
      <c r="F328" s="342"/>
      <c r="G328" s="342"/>
      <c r="H328" s="342"/>
      <c r="I328" s="342"/>
      <c r="J328" s="342"/>
      <c r="K328" s="342"/>
      <c r="L328" s="342"/>
      <c r="M328" s="342"/>
      <c r="N328" s="342">
        <v>111.425607719776</v>
      </c>
      <c r="O328" s="256"/>
      <c r="P328" s="265"/>
      <c r="Q328" s="265"/>
      <c r="R328" s="265"/>
      <c r="S328" s="325"/>
      <c r="T328" s="325"/>
    </row>
    <row r="329" spans="2:20" x14ac:dyDescent="0.2">
      <c r="B329" t="s">
        <v>549</v>
      </c>
      <c r="C329" t="s">
        <v>3</v>
      </c>
      <c r="D329" s="261" t="s">
        <v>402</v>
      </c>
      <c r="E329" s="269" t="s">
        <v>404</v>
      </c>
      <c r="F329" s="246">
        <v>5.5263862896E-2</v>
      </c>
      <c r="G329" s="246">
        <v>7.9710459443900001</v>
      </c>
      <c r="H329" s="246">
        <v>4.1566806414539998</v>
      </c>
      <c r="I329" s="246"/>
      <c r="J329" s="246"/>
      <c r="K329" s="342">
        <v>8.3094538410000002E-2</v>
      </c>
      <c r="L329" s="246">
        <v>7.9700682489999994E-2</v>
      </c>
      <c r="M329" s="342"/>
      <c r="N329" s="246"/>
      <c r="O329" s="256"/>
      <c r="P329" s="265"/>
      <c r="Q329" s="265"/>
      <c r="R329" s="265"/>
      <c r="S329" s="322"/>
      <c r="T329" s="322"/>
    </row>
    <row r="330" spans="2:20" x14ac:dyDescent="0.2">
      <c r="B330" t="s">
        <v>549</v>
      </c>
      <c r="C330" t="s">
        <v>3</v>
      </c>
      <c r="D330" s="261" t="s">
        <v>402</v>
      </c>
      <c r="E330" s="269" t="s">
        <v>405</v>
      </c>
      <c r="F330" s="246">
        <v>41.447897172059001</v>
      </c>
      <c r="G330" s="246">
        <v>31606.004059720599</v>
      </c>
      <c r="H330" s="246">
        <v>16478.919477896485</v>
      </c>
      <c r="I330" s="246"/>
      <c r="J330" s="246"/>
      <c r="K330" s="342">
        <v>156.15852515381599</v>
      </c>
      <c r="L330" s="246">
        <v>149.78049423598799</v>
      </c>
      <c r="M330" s="342"/>
      <c r="N330" s="246"/>
      <c r="O330" s="256"/>
      <c r="P330" s="265"/>
      <c r="Q330" s="265"/>
      <c r="R330" s="265"/>
      <c r="S330" s="325"/>
      <c r="T330" s="325"/>
    </row>
    <row r="331" spans="2:20" x14ac:dyDescent="0.2">
      <c r="B331" t="s">
        <v>549</v>
      </c>
      <c r="C331" t="s">
        <v>3</v>
      </c>
      <c r="D331" s="261" t="s">
        <v>157</v>
      </c>
      <c r="E331" s="269" t="s">
        <v>406</v>
      </c>
      <c r="F331" s="246">
        <v>2.1891579483979999</v>
      </c>
      <c r="G331" s="246">
        <v>1855.0044328479901</v>
      </c>
      <c r="H331" s="246">
        <v>2821.035876265988</v>
      </c>
      <c r="I331" s="246">
        <v>2821.0299820075238</v>
      </c>
      <c r="J331" s="246">
        <v>2821.024087749061</v>
      </c>
      <c r="K331" s="342">
        <v>2003.167625055881</v>
      </c>
      <c r="L331" s="246">
        <v>983.96627906638105</v>
      </c>
      <c r="M331" s="342">
        <v>17.934835648383999</v>
      </c>
      <c r="N331" s="246">
        <v>17.934835648383999</v>
      </c>
      <c r="O331" s="256"/>
      <c r="P331" s="265"/>
      <c r="Q331" s="265"/>
      <c r="R331" s="265"/>
      <c r="S331" s="322"/>
      <c r="T331" s="325"/>
    </row>
    <row r="332" spans="2:20" x14ac:dyDescent="0.2">
      <c r="B332" t="s">
        <v>549</v>
      </c>
      <c r="C332" t="s">
        <v>4</v>
      </c>
      <c r="D332" s="261" t="s">
        <v>402</v>
      </c>
      <c r="E332" s="269" t="s">
        <v>404</v>
      </c>
      <c r="F332" s="246"/>
      <c r="G332" s="246">
        <v>7.1774108490369999</v>
      </c>
      <c r="H332" s="246">
        <v>3.8030306047000001E-2</v>
      </c>
      <c r="I332" s="246">
        <v>2.3059433708E-2</v>
      </c>
      <c r="J332" s="246"/>
      <c r="K332" s="342"/>
      <c r="L332" s="246">
        <v>0.39062673898099998</v>
      </c>
      <c r="M332" s="342">
        <v>8.7024810868950002</v>
      </c>
      <c r="N332" s="246">
        <v>2.5170040545000001E-2</v>
      </c>
      <c r="O332" s="256"/>
      <c r="P332" s="265"/>
      <c r="Q332" s="265"/>
      <c r="R332" s="265"/>
      <c r="S332" s="322"/>
      <c r="T332" s="322"/>
    </row>
    <row r="333" spans="2:20" x14ac:dyDescent="0.2">
      <c r="B333" t="s">
        <v>549</v>
      </c>
      <c r="C333" t="s">
        <v>4</v>
      </c>
      <c r="D333" s="261" t="s">
        <v>402</v>
      </c>
      <c r="E333" s="269" t="s">
        <v>405</v>
      </c>
      <c r="F333" s="246"/>
      <c r="G333" s="246">
        <v>12534.855369474511</v>
      </c>
      <c r="H333" s="246">
        <v>24.719698930842</v>
      </c>
      <c r="I333" s="246">
        <v>14.98863191047</v>
      </c>
      <c r="J333" s="246"/>
      <c r="K333" s="342"/>
      <c r="L333" s="246">
        <v>540.83761172642005</v>
      </c>
      <c r="M333" s="342">
        <v>15476.404554344068</v>
      </c>
      <c r="N333" s="246">
        <v>16.360526354253</v>
      </c>
      <c r="O333" s="256"/>
      <c r="P333" s="265"/>
      <c r="Q333" s="265"/>
      <c r="R333" s="265"/>
      <c r="S333" s="325"/>
      <c r="T333" s="325"/>
    </row>
    <row r="334" spans="2:20" x14ac:dyDescent="0.2">
      <c r="B334" t="s">
        <v>549</v>
      </c>
      <c r="C334" t="s">
        <v>4</v>
      </c>
      <c r="D334" s="261" t="s">
        <v>157</v>
      </c>
      <c r="E334" s="269" t="s">
        <v>406</v>
      </c>
      <c r="F334" s="246"/>
      <c r="G334" s="246">
        <v>658.48964052636597</v>
      </c>
      <c r="H334" s="246">
        <v>659.78823274646697</v>
      </c>
      <c r="I334" s="246">
        <v>660.57562586332301</v>
      </c>
      <c r="J334" s="246">
        <v>660.57562586332301</v>
      </c>
      <c r="K334" s="342">
        <v>660.57562586332301</v>
      </c>
      <c r="L334" s="246">
        <v>396.32521667570501</v>
      </c>
      <c r="M334" s="342">
        <v>843.51476335418101</v>
      </c>
      <c r="N334" s="246">
        <v>842.85066409113495</v>
      </c>
      <c r="O334" s="256"/>
      <c r="P334" s="265"/>
      <c r="Q334" s="265"/>
      <c r="R334" s="265"/>
      <c r="S334" s="325"/>
      <c r="T334" s="325"/>
    </row>
    <row r="335" spans="2:20" x14ac:dyDescent="0.2">
      <c r="B335" t="s">
        <v>549</v>
      </c>
      <c r="C335" t="s">
        <v>34</v>
      </c>
      <c r="D335" s="261" t="s">
        <v>402</v>
      </c>
      <c r="E335" s="269" t="s">
        <v>404</v>
      </c>
      <c r="F335" s="342"/>
      <c r="G335" s="342"/>
      <c r="H335" s="342"/>
      <c r="I335" s="342"/>
      <c r="J335" s="342"/>
      <c r="K335" s="342">
        <v>2.1054302580550002</v>
      </c>
      <c r="L335" s="342">
        <v>1.477500883099</v>
      </c>
      <c r="M335" s="342">
        <v>0.31163232172700001</v>
      </c>
      <c r="N335" s="342"/>
      <c r="O335" s="256"/>
      <c r="P335" s="265"/>
      <c r="Q335" s="265"/>
      <c r="R335" s="265"/>
      <c r="S335" s="322"/>
      <c r="T335" s="322"/>
    </row>
    <row r="336" spans="2:20" x14ac:dyDescent="0.2">
      <c r="B336" t="s">
        <v>549</v>
      </c>
      <c r="C336" t="s">
        <v>34</v>
      </c>
      <c r="D336" s="261" t="s">
        <v>402</v>
      </c>
      <c r="E336" s="269" t="s">
        <v>405</v>
      </c>
      <c r="F336" s="342"/>
      <c r="G336" s="342"/>
      <c r="H336" s="342"/>
      <c r="I336" s="342"/>
      <c r="J336" s="342"/>
      <c r="K336" s="342">
        <v>6141.0084467990901</v>
      </c>
      <c r="L336" s="342">
        <v>4215.3399331275896</v>
      </c>
      <c r="M336" s="342">
        <v>879.92741268201098</v>
      </c>
      <c r="N336" s="342"/>
      <c r="O336" s="256"/>
      <c r="P336" s="265"/>
      <c r="Q336" s="265"/>
      <c r="R336" s="265"/>
      <c r="S336" s="322"/>
      <c r="T336" s="325"/>
    </row>
    <row r="337" spans="2:20" x14ac:dyDescent="0.2">
      <c r="B337" t="s">
        <v>549</v>
      </c>
      <c r="C337" t="s">
        <v>34</v>
      </c>
      <c r="D337" s="261" t="s">
        <v>157</v>
      </c>
      <c r="E337" s="269" t="s">
        <v>406</v>
      </c>
      <c r="F337" s="342"/>
      <c r="G337" s="342"/>
      <c r="H337" s="342"/>
      <c r="I337" s="342"/>
      <c r="J337" s="342"/>
      <c r="K337" s="342">
        <v>322.60367793710401</v>
      </c>
      <c r="L337" s="342">
        <v>544.04681353333103</v>
      </c>
      <c r="M337" s="342">
        <v>590.27176536463105</v>
      </c>
      <c r="N337" s="342">
        <v>590.27176536463105</v>
      </c>
      <c r="O337" s="256"/>
      <c r="P337" s="265"/>
      <c r="Q337" s="265"/>
      <c r="R337" s="265"/>
      <c r="S337" s="325"/>
      <c r="T337" s="325"/>
    </row>
    <row r="338" spans="2:20" x14ac:dyDescent="0.2">
      <c r="B338" t="s">
        <v>549</v>
      </c>
      <c r="C338" s="278" t="s">
        <v>5</v>
      </c>
      <c r="D338" s="338" t="s">
        <v>402</v>
      </c>
      <c r="E338" s="339" t="s">
        <v>404</v>
      </c>
      <c r="F338" s="246"/>
      <c r="G338" s="246">
        <v>2.5589154991999999E-2</v>
      </c>
      <c r="H338" s="246"/>
      <c r="I338" s="246"/>
      <c r="J338" s="246"/>
      <c r="K338" s="342"/>
      <c r="L338" s="246"/>
      <c r="M338" s="342"/>
      <c r="N338" s="246">
        <v>4.9171317440000004E-3</v>
      </c>
      <c r="O338" s="256"/>
      <c r="P338" s="265"/>
      <c r="Q338" s="265"/>
      <c r="R338" s="265"/>
      <c r="S338" s="325"/>
      <c r="T338" s="325"/>
    </row>
    <row r="339" spans="2:20" x14ac:dyDescent="0.2">
      <c r="B339" t="s">
        <v>549</v>
      </c>
      <c r="C339" s="278" t="s">
        <v>5</v>
      </c>
      <c r="D339" s="338" t="s">
        <v>402</v>
      </c>
      <c r="E339" s="339" t="s">
        <v>405</v>
      </c>
      <c r="F339" s="246"/>
      <c r="G339" s="246">
        <v>93.346872086217999</v>
      </c>
      <c r="H339" s="246"/>
      <c r="I339" s="246"/>
      <c r="J339" s="246"/>
      <c r="K339" s="342"/>
      <c r="L339" s="246"/>
      <c r="M339" s="342"/>
      <c r="N339" s="246">
        <v>21.938336359905001</v>
      </c>
      <c r="O339" s="256"/>
      <c r="P339" s="265"/>
      <c r="Q339" s="265"/>
      <c r="R339" s="265"/>
      <c r="S339" s="325"/>
      <c r="T339" s="325"/>
    </row>
    <row r="340" spans="2:20" x14ac:dyDescent="0.2">
      <c r="B340" t="s">
        <v>549</v>
      </c>
      <c r="C340" s="278" t="s">
        <v>5</v>
      </c>
      <c r="D340" s="338" t="s">
        <v>157</v>
      </c>
      <c r="E340" s="339" t="s">
        <v>406</v>
      </c>
      <c r="F340" s="246"/>
      <c r="G340" s="246">
        <v>4.4958462165090003</v>
      </c>
      <c r="H340" s="246">
        <v>4.4958462165090003</v>
      </c>
      <c r="I340" s="246">
        <v>4.4958462165090003</v>
      </c>
      <c r="J340" s="246">
        <v>4.4958462165090003</v>
      </c>
      <c r="K340" s="342">
        <v>3.9651906166090001</v>
      </c>
      <c r="L340" s="246">
        <v>3.3018711167329999</v>
      </c>
      <c r="M340" s="342">
        <v>3.3018711167329999</v>
      </c>
      <c r="N340" s="246">
        <v>2.819496239882</v>
      </c>
      <c r="O340" s="256"/>
      <c r="P340" s="265"/>
      <c r="Q340" s="265"/>
      <c r="R340" s="265"/>
      <c r="S340" s="325"/>
      <c r="T340" s="325"/>
    </row>
    <row r="341" spans="2:20" x14ac:dyDescent="0.2">
      <c r="B341" t="s">
        <v>549</v>
      </c>
      <c r="C341" t="s">
        <v>6</v>
      </c>
      <c r="D341" s="261" t="s">
        <v>402</v>
      </c>
      <c r="E341" s="269" t="s">
        <v>404</v>
      </c>
      <c r="F341" s="246"/>
      <c r="G341" s="246">
        <v>0.42463292411600001</v>
      </c>
      <c r="H341" s="246">
        <v>0.54195117187999997</v>
      </c>
      <c r="I341" s="246">
        <v>0.70335907112700002</v>
      </c>
      <c r="J341" s="246">
        <v>0.89445813453300005</v>
      </c>
      <c r="K341" s="342">
        <v>1.1208391717449999</v>
      </c>
      <c r="L341" s="246">
        <v>1.4321194093089999</v>
      </c>
      <c r="M341" s="342">
        <v>1.8294006372810001</v>
      </c>
      <c r="N341" s="246">
        <v>2.3364433436700001</v>
      </c>
      <c r="O341" s="256"/>
      <c r="P341" s="265"/>
      <c r="Q341" s="265"/>
      <c r="R341" s="265"/>
      <c r="S341" s="322"/>
      <c r="T341" s="322"/>
    </row>
    <row r="342" spans="2:20" x14ac:dyDescent="0.2">
      <c r="B342" t="s">
        <v>549</v>
      </c>
      <c r="C342" t="s">
        <v>6</v>
      </c>
      <c r="D342" s="261" t="s">
        <v>402</v>
      </c>
      <c r="E342" s="269" t="s">
        <v>405</v>
      </c>
      <c r="F342" s="246"/>
      <c r="G342" s="246">
        <v>1559.5796445977301</v>
      </c>
      <c r="H342" s="246">
        <v>1975.5342750580101</v>
      </c>
      <c r="I342" s="246">
        <v>2553.1388238706299</v>
      </c>
      <c r="J342" s="246">
        <v>3211.2245692207498</v>
      </c>
      <c r="K342" s="342">
        <v>3996.5189233453498</v>
      </c>
      <c r="L342" s="246">
        <v>5049.4532723246803</v>
      </c>
      <c r="M342" s="342">
        <v>6416.6166144120398</v>
      </c>
      <c r="N342" s="246">
        <v>8094.9529514777196</v>
      </c>
      <c r="O342" s="256"/>
      <c r="P342" s="265"/>
      <c r="Q342" s="265"/>
      <c r="R342" s="265"/>
      <c r="S342" s="325"/>
      <c r="T342" s="322"/>
    </row>
    <row r="343" spans="2:20" x14ac:dyDescent="0.2">
      <c r="B343" t="s">
        <v>549</v>
      </c>
      <c r="C343" t="s">
        <v>6</v>
      </c>
      <c r="D343" s="261" t="s">
        <v>157</v>
      </c>
      <c r="E343" s="269" t="s">
        <v>406</v>
      </c>
      <c r="F343" s="246"/>
      <c r="G343" s="246">
        <v>64.242188998724004</v>
      </c>
      <c r="H343" s="246">
        <v>145.61837694228299</v>
      </c>
      <c r="I343" s="246">
        <v>250.787245637914</v>
      </c>
      <c r="J343" s="246">
        <v>383.063975722088</v>
      </c>
      <c r="K343" s="342">
        <v>547.68854292510196</v>
      </c>
      <c r="L343" s="246">
        <v>755.68557121702997</v>
      </c>
      <c r="M343" s="342">
        <v>1019.998778114352</v>
      </c>
      <c r="N343" s="246">
        <v>1353.445998489397</v>
      </c>
      <c r="O343" s="256"/>
      <c r="P343" s="265"/>
      <c r="Q343" s="265"/>
      <c r="R343" s="265"/>
      <c r="S343" s="322"/>
      <c r="T343" s="322"/>
    </row>
    <row r="344" spans="2:20" x14ac:dyDescent="0.2">
      <c r="B344" t="s">
        <v>549</v>
      </c>
      <c r="C344" t="s">
        <v>7</v>
      </c>
      <c r="D344" s="261" t="s">
        <v>402</v>
      </c>
      <c r="E344" s="269" t="s">
        <v>404</v>
      </c>
      <c r="F344" s="246"/>
      <c r="G344" s="246"/>
      <c r="H344" s="246"/>
      <c r="I344" s="246"/>
      <c r="J344" s="246">
        <v>5.7436737288190001</v>
      </c>
      <c r="K344" s="342"/>
      <c r="L344" s="246">
        <v>0.56954075630300005</v>
      </c>
      <c r="M344" s="342">
        <v>1.4215994696880001</v>
      </c>
      <c r="N344" s="246"/>
      <c r="O344" s="256"/>
      <c r="P344" s="265"/>
      <c r="Q344" s="265"/>
      <c r="R344" s="265"/>
      <c r="S344" s="325"/>
    </row>
    <row r="345" spans="2:20" x14ac:dyDescent="0.2">
      <c r="B345" t="s">
        <v>549</v>
      </c>
      <c r="C345" t="s">
        <v>7</v>
      </c>
      <c r="D345" s="261" t="s">
        <v>402</v>
      </c>
      <c r="E345" s="269" t="s">
        <v>405</v>
      </c>
      <c r="F345" s="246"/>
      <c r="G345" s="246"/>
      <c r="H345" s="246"/>
      <c r="I345" s="246"/>
      <c r="J345" s="246">
        <v>59317.810020067904</v>
      </c>
      <c r="K345" s="342"/>
      <c r="L345" s="246">
        <v>5760.3873932480101</v>
      </c>
      <c r="M345" s="342">
        <v>14207.018393729501</v>
      </c>
      <c r="N345" s="246"/>
      <c r="O345" s="256"/>
      <c r="P345" s="265"/>
      <c r="Q345" s="265"/>
      <c r="R345" s="265"/>
      <c r="S345" s="325"/>
      <c r="T345" s="325"/>
    </row>
    <row r="346" spans="2:20" x14ac:dyDescent="0.2">
      <c r="B346" t="s">
        <v>549</v>
      </c>
      <c r="C346" t="s">
        <v>7</v>
      </c>
      <c r="D346" s="261" t="s">
        <v>157</v>
      </c>
      <c r="E346" s="269" t="s">
        <v>406</v>
      </c>
      <c r="F346" s="246"/>
      <c r="G346" s="246"/>
      <c r="H346" s="246"/>
      <c r="I346" s="246"/>
      <c r="J346" s="246">
        <v>1056.1339093829899</v>
      </c>
      <c r="K346" s="342">
        <v>2443.4186323857398</v>
      </c>
      <c r="L346" s="246">
        <v>2680.7004518200779</v>
      </c>
      <c r="M346" s="342">
        <v>3265.915810278887</v>
      </c>
      <c r="N346" s="246">
        <v>3265.915810278887</v>
      </c>
      <c r="O346" s="256"/>
      <c r="P346" s="265"/>
      <c r="Q346" s="265"/>
      <c r="R346" s="265"/>
      <c r="S346" s="325"/>
      <c r="T346" s="325"/>
    </row>
    <row r="347" spans="2:20" x14ac:dyDescent="0.2">
      <c r="B347" t="s">
        <v>549</v>
      </c>
      <c r="C347" t="s">
        <v>8</v>
      </c>
      <c r="D347" s="261" t="s">
        <v>402</v>
      </c>
      <c r="E347" s="269" t="s">
        <v>404</v>
      </c>
      <c r="F347" s="256"/>
      <c r="G347" s="256"/>
      <c r="H347" s="256"/>
      <c r="I347" s="256"/>
      <c r="J347" s="256"/>
      <c r="K347" s="332"/>
      <c r="L347" s="256"/>
      <c r="M347" s="332"/>
      <c r="N347" s="256"/>
      <c r="O347" s="256"/>
      <c r="P347" s="265"/>
      <c r="Q347" s="265"/>
      <c r="R347" s="265"/>
      <c r="S347" s="322"/>
      <c r="T347" s="322"/>
    </row>
    <row r="348" spans="2:20" x14ac:dyDescent="0.2">
      <c r="B348" t="s">
        <v>549</v>
      </c>
      <c r="C348" t="s">
        <v>8</v>
      </c>
      <c r="D348" s="261" t="s">
        <v>402</v>
      </c>
      <c r="E348" s="269" t="s">
        <v>405</v>
      </c>
      <c r="F348" s="256"/>
      <c r="G348" s="256"/>
      <c r="H348" s="256"/>
      <c r="I348" s="256"/>
      <c r="J348" s="256"/>
      <c r="K348" s="332"/>
      <c r="L348" s="256"/>
      <c r="M348" s="332"/>
      <c r="N348" s="256"/>
      <c r="O348" s="256"/>
      <c r="P348" s="265"/>
      <c r="Q348" s="265"/>
      <c r="R348" s="265"/>
      <c r="S348" s="322"/>
      <c r="T348" s="322"/>
    </row>
    <row r="349" spans="2:20" x14ac:dyDescent="0.2">
      <c r="B349" t="s">
        <v>549</v>
      </c>
      <c r="C349" t="s">
        <v>8</v>
      </c>
      <c r="D349" s="261" t="s">
        <v>157</v>
      </c>
      <c r="E349" s="269" t="s">
        <v>406</v>
      </c>
      <c r="F349" s="246">
        <v>0.26305273664399997</v>
      </c>
      <c r="G349" s="246">
        <v>0.26305273664399997</v>
      </c>
      <c r="H349" s="246">
        <v>0.26305273664399997</v>
      </c>
      <c r="I349" s="246">
        <v>0.13152636832199999</v>
      </c>
      <c r="J349" s="246"/>
      <c r="K349" s="342"/>
      <c r="L349" s="246"/>
      <c r="M349" s="342"/>
      <c r="N349" s="246"/>
      <c r="O349" s="256"/>
      <c r="P349" s="265"/>
      <c r="Q349" s="265"/>
      <c r="R349" s="265"/>
      <c r="S349" s="322"/>
      <c r="T349" s="322"/>
    </row>
    <row r="350" spans="2:20" x14ac:dyDescent="0.2">
      <c r="B350" t="s">
        <v>549</v>
      </c>
      <c r="C350" t="s">
        <v>119</v>
      </c>
      <c r="D350" s="261" t="s">
        <v>402</v>
      </c>
      <c r="E350" s="269" t="s">
        <v>404</v>
      </c>
      <c r="F350" s="246"/>
      <c r="G350" s="246"/>
      <c r="H350" s="246"/>
      <c r="I350" s="246"/>
      <c r="J350" s="246"/>
      <c r="K350" s="342"/>
      <c r="L350" s="246">
        <v>3.8936118884940001</v>
      </c>
      <c r="M350" s="342">
        <v>7.831444257257</v>
      </c>
      <c r="N350" s="246"/>
      <c r="O350" s="256"/>
      <c r="P350" s="265"/>
      <c r="Q350" s="265"/>
      <c r="R350" s="265"/>
      <c r="S350" s="325"/>
    </row>
    <row r="351" spans="2:20" x14ac:dyDescent="0.2">
      <c r="B351" t="s">
        <v>549</v>
      </c>
      <c r="C351" t="s">
        <v>119</v>
      </c>
      <c r="D351" s="261" t="s">
        <v>402</v>
      </c>
      <c r="E351" s="269" t="s">
        <v>405</v>
      </c>
      <c r="F351" s="246"/>
      <c r="G351" s="246"/>
      <c r="H351" s="246"/>
      <c r="I351" s="246"/>
      <c r="J351" s="246"/>
      <c r="K351" s="342"/>
      <c r="L351" s="246">
        <v>8969.4434326748797</v>
      </c>
      <c r="M351" s="342">
        <v>17265.876293573801</v>
      </c>
      <c r="N351" s="246"/>
      <c r="O351" s="256"/>
      <c r="P351" s="265"/>
      <c r="Q351" s="265"/>
      <c r="R351" s="265"/>
      <c r="S351" s="322"/>
      <c r="T351" s="325"/>
    </row>
    <row r="352" spans="2:20" x14ac:dyDescent="0.2">
      <c r="B352" t="s">
        <v>549</v>
      </c>
      <c r="C352" t="s">
        <v>119</v>
      </c>
      <c r="D352" s="261" t="s">
        <v>157</v>
      </c>
      <c r="E352" s="269" t="s">
        <v>406</v>
      </c>
      <c r="F352" s="246"/>
      <c r="G352" s="246"/>
      <c r="H352" s="246"/>
      <c r="I352" s="246"/>
      <c r="J352" s="246"/>
      <c r="K352" s="342"/>
      <c r="L352" s="246">
        <v>525.80901299659001</v>
      </c>
      <c r="M352" s="342">
        <v>1537.97364066712</v>
      </c>
      <c r="N352" s="246">
        <v>1537.97364066712</v>
      </c>
      <c r="O352" s="256"/>
      <c r="P352" s="265"/>
      <c r="Q352" s="265"/>
      <c r="R352" s="265"/>
      <c r="S352" s="322"/>
      <c r="T352" s="325"/>
    </row>
    <row r="353" spans="2:20" x14ac:dyDescent="0.2">
      <c r="B353" t="s">
        <v>549</v>
      </c>
      <c r="C353" t="s">
        <v>120</v>
      </c>
      <c r="D353" s="261" t="s">
        <v>402</v>
      </c>
      <c r="E353" s="269" t="s">
        <v>404</v>
      </c>
      <c r="F353" s="256"/>
      <c r="G353" s="256"/>
      <c r="H353" s="256"/>
      <c r="I353" s="256"/>
      <c r="J353" s="256"/>
      <c r="K353" s="332"/>
      <c r="L353" s="256"/>
      <c r="M353" s="332"/>
      <c r="N353" s="256"/>
      <c r="O353" s="256"/>
      <c r="P353" s="265"/>
      <c r="Q353" s="265"/>
      <c r="R353" s="265"/>
      <c r="S353" s="322"/>
      <c r="T353" s="322"/>
    </row>
    <row r="354" spans="2:20" x14ac:dyDescent="0.2">
      <c r="B354" t="s">
        <v>549</v>
      </c>
      <c r="C354" t="s">
        <v>120</v>
      </c>
      <c r="D354" s="261" t="s">
        <v>402</v>
      </c>
      <c r="E354" s="269" t="s">
        <v>405</v>
      </c>
      <c r="F354" s="256"/>
      <c r="G354" s="256"/>
      <c r="H354" s="256"/>
      <c r="I354" s="256"/>
      <c r="J354" s="256"/>
      <c r="K354" s="332"/>
      <c r="L354" s="256"/>
      <c r="M354" s="332"/>
      <c r="N354" s="256"/>
      <c r="O354" s="256"/>
      <c r="P354" s="265"/>
      <c r="Q354" s="265"/>
      <c r="R354" s="265"/>
      <c r="S354" s="325"/>
      <c r="T354" s="322"/>
    </row>
    <row r="355" spans="2:20" x14ac:dyDescent="0.2">
      <c r="B355" t="s">
        <v>549</v>
      </c>
      <c r="C355" t="s">
        <v>120</v>
      </c>
      <c r="D355" s="261" t="s">
        <v>157</v>
      </c>
      <c r="E355" s="269" t="s">
        <v>406</v>
      </c>
      <c r="F355" s="256"/>
      <c r="G355" s="256"/>
      <c r="H355" s="256"/>
      <c r="I355" s="256"/>
      <c r="J355" s="256"/>
      <c r="K355" s="332"/>
      <c r="L355" s="256"/>
      <c r="M355" s="332"/>
      <c r="N355" s="256"/>
      <c r="O355" s="256"/>
      <c r="P355" s="265"/>
      <c r="Q355" s="265"/>
      <c r="R355" s="265"/>
      <c r="S355" s="322"/>
      <c r="T355" s="322"/>
    </row>
    <row r="356" spans="2:20" x14ac:dyDescent="0.2">
      <c r="B356" t="s">
        <v>549</v>
      </c>
      <c r="C356" t="s">
        <v>16</v>
      </c>
      <c r="D356" s="261" t="s">
        <v>402</v>
      </c>
      <c r="E356" s="269" t="s">
        <v>404</v>
      </c>
      <c r="F356" s="332"/>
      <c r="G356" s="332"/>
      <c r="H356" s="332"/>
      <c r="I356" s="332"/>
      <c r="J356" s="332"/>
      <c r="K356" s="332"/>
      <c r="L356" s="332"/>
      <c r="M356" s="332"/>
      <c r="N356" s="332"/>
      <c r="O356" s="256"/>
      <c r="P356" s="265"/>
      <c r="Q356" s="265"/>
      <c r="R356" s="265"/>
      <c r="S356" s="325"/>
      <c r="T356" s="322"/>
    </row>
    <row r="357" spans="2:20" x14ac:dyDescent="0.2">
      <c r="B357" t="s">
        <v>549</v>
      </c>
      <c r="C357" t="s">
        <v>16</v>
      </c>
      <c r="D357" s="261" t="s">
        <v>402</v>
      </c>
      <c r="E357" s="269" t="s">
        <v>405</v>
      </c>
      <c r="F357" s="332"/>
      <c r="G357" s="332"/>
      <c r="H357" s="332"/>
      <c r="I357" s="332"/>
      <c r="J357" s="332"/>
      <c r="K357" s="332"/>
      <c r="L357" s="332"/>
      <c r="M357" s="332"/>
      <c r="N357" s="332"/>
      <c r="O357" s="256"/>
      <c r="P357" s="265"/>
      <c r="Q357" s="265"/>
      <c r="R357" s="265"/>
      <c r="T357" s="322"/>
    </row>
    <row r="358" spans="2:20" x14ac:dyDescent="0.2">
      <c r="B358" t="s">
        <v>549</v>
      </c>
      <c r="C358" t="s">
        <v>16</v>
      </c>
      <c r="D358" s="261" t="s">
        <v>157</v>
      </c>
      <c r="E358" s="269" t="s">
        <v>406</v>
      </c>
      <c r="F358" s="332"/>
      <c r="G358" s="332"/>
      <c r="H358" s="332"/>
      <c r="I358" s="332"/>
      <c r="J358" s="332"/>
      <c r="K358" s="332"/>
      <c r="L358" s="332"/>
      <c r="M358" s="332"/>
      <c r="N358" s="332"/>
      <c r="O358" s="256"/>
      <c r="P358" s="265"/>
      <c r="Q358" s="265"/>
      <c r="R358" s="265"/>
      <c r="S358" s="325"/>
      <c r="T358" s="322"/>
    </row>
    <row r="359" spans="2:20" x14ac:dyDescent="0.2">
      <c r="B359" t="s">
        <v>549</v>
      </c>
      <c r="C359" t="s">
        <v>122</v>
      </c>
      <c r="D359" s="261" t="s">
        <v>402</v>
      </c>
      <c r="E359" s="269" t="s">
        <v>404</v>
      </c>
      <c r="F359" s="256"/>
      <c r="G359" s="256"/>
      <c r="H359" s="256"/>
      <c r="I359" s="256"/>
      <c r="J359" s="256"/>
      <c r="K359" s="332"/>
      <c r="L359" s="256"/>
      <c r="M359" s="332"/>
      <c r="N359" s="256"/>
      <c r="O359" s="256"/>
      <c r="P359" s="265"/>
      <c r="Q359" s="265"/>
      <c r="R359" s="265"/>
      <c r="S359" s="322"/>
    </row>
    <row r="360" spans="2:20" x14ac:dyDescent="0.2">
      <c r="B360" t="s">
        <v>549</v>
      </c>
      <c r="C360" t="s">
        <v>122</v>
      </c>
      <c r="D360" s="261" t="s">
        <v>402</v>
      </c>
      <c r="E360" s="269" t="s">
        <v>405</v>
      </c>
      <c r="F360" s="256"/>
      <c r="G360" s="256"/>
      <c r="H360" s="256"/>
      <c r="I360" s="256"/>
      <c r="J360" s="256"/>
      <c r="K360" s="332"/>
      <c r="L360" s="256"/>
      <c r="M360" s="332"/>
      <c r="N360" s="256"/>
      <c r="O360" s="256"/>
      <c r="P360" s="265"/>
      <c r="Q360" s="265"/>
      <c r="R360" s="265"/>
      <c r="S360" s="322"/>
      <c r="T360" s="325"/>
    </row>
    <row r="361" spans="2:20" x14ac:dyDescent="0.2">
      <c r="B361" t="s">
        <v>549</v>
      </c>
      <c r="C361" t="s">
        <v>122</v>
      </c>
      <c r="D361" s="261" t="s">
        <v>157</v>
      </c>
      <c r="E361" s="269" t="s">
        <v>406</v>
      </c>
      <c r="F361" s="256"/>
      <c r="G361" s="256"/>
      <c r="H361" s="256"/>
      <c r="I361" s="256"/>
      <c r="J361" s="256"/>
      <c r="K361" s="332"/>
      <c r="L361" s="256"/>
      <c r="M361" s="332"/>
      <c r="N361" s="256"/>
      <c r="O361" s="256"/>
      <c r="P361" s="265"/>
      <c r="Q361" s="265"/>
      <c r="R361" s="265"/>
      <c r="S361" s="322"/>
      <c r="T361" s="325"/>
    </row>
    <row r="362" spans="2:20" x14ac:dyDescent="0.2">
      <c r="B362" t="s">
        <v>549</v>
      </c>
      <c r="C362" t="s">
        <v>121</v>
      </c>
      <c r="D362" s="261" t="s">
        <v>402</v>
      </c>
      <c r="E362" s="269" t="s">
        <v>404</v>
      </c>
      <c r="F362" s="246"/>
      <c r="G362" s="246">
        <v>3.8936118884940001</v>
      </c>
      <c r="H362" s="246">
        <v>7.831444257257</v>
      </c>
      <c r="I362" s="246">
        <v>15.548152734645999</v>
      </c>
      <c r="J362" s="246">
        <v>3.0132352250440002</v>
      </c>
      <c r="K362" s="342">
        <v>3.5075481596340001</v>
      </c>
      <c r="L362" s="246">
        <v>26.644369930810999</v>
      </c>
      <c r="M362" s="342">
        <v>4.8717494954629998</v>
      </c>
      <c r="N362" s="246"/>
      <c r="O362" s="256"/>
      <c r="P362" s="265"/>
      <c r="Q362" s="265"/>
      <c r="R362" s="265"/>
      <c r="S362" s="325"/>
    </row>
    <row r="363" spans="2:20" x14ac:dyDescent="0.2">
      <c r="B363" t="s">
        <v>549</v>
      </c>
      <c r="C363" t="s">
        <v>121</v>
      </c>
      <c r="D363" s="261" t="s">
        <v>402</v>
      </c>
      <c r="E363" s="269" t="s">
        <v>405</v>
      </c>
      <c r="F363" s="246"/>
      <c r="G363" s="246">
        <v>13071.7223312719</v>
      </c>
      <c r="H363" s="246">
        <v>22012.894639293201</v>
      </c>
      <c r="I363" s="246">
        <v>43653.856314173201</v>
      </c>
      <c r="J363" s="246">
        <v>8065.1506274486601</v>
      </c>
      <c r="K363" s="342">
        <v>9269.5659176441604</v>
      </c>
      <c r="L363" s="246">
        <v>69350.316451845472</v>
      </c>
      <c r="M363" s="342">
        <v>12611.58802089758</v>
      </c>
      <c r="N363" s="246"/>
      <c r="O363" s="256"/>
      <c r="P363" s="265"/>
      <c r="Q363" s="265"/>
      <c r="R363" s="265"/>
      <c r="S363" s="325"/>
      <c r="T363" s="325"/>
    </row>
    <row r="364" spans="2:20" x14ac:dyDescent="0.2">
      <c r="B364" t="s">
        <v>549</v>
      </c>
      <c r="C364" t="s">
        <v>121</v>
      </c>
      <c r="D364" s="261" t="s">
        <v>157</v>
      </c>
      <c r="E364" s="269" t="s">
        <v>406</v>
      </c>
      <c r="F364" s="246"/>
      <c r="G364" s="246">
        <v>859.28055362523298</v>
      </c>
      <c r="H364" s="246">
        <v>2220.864314697043</v>
      </c>
      <c r="I364" s="246">
        <v>4779.9518739576833</v>
      </c>
      <c r="J364" s="246">
        <v>4950.3630836554648</v>
      </c>
      <c r="K364" s="342">
        <v>5018.5157708966353</v>
      </c>
      <c r="L364" s="246">
        <v>9002.3435538239755</v>
      </c>
      <c r="M364" s="342">
        <v>7626.8885369641284</v>
      </c>
      <c r="N364" s="246">
        <v>5820.9919805151376</v>
      </c>
      <c r="O364" s="256"/>
      <c r="P364" s="265"/>
      <c r="Q364" s="265"/>
      <c r="R364" s="265"/>
      <c r="S364" s="322"/>
      <c r="T364" s="325"/>
    </row>
    <row r="365" spans="2:20" x14ac:dyDescent="0.2">
      <c r="B365" t="s">
        <v>550</v>
      </c>
      <c r="C365" t="s">
        <v>32</v>
      </c>
      <c r="D365" s="261" t="s">
        <v>402</v>
      </c>
      <c r="E365" s="269" t="s">
        <v>404</v>
      </c>
      <c r="F365" s="342"/>
      <c r="G365" s="342"/>
      <c r="H365" s="342"/>
      <c r="I365" s="342">
        <v>1.4655093315029999</v>
      </c>
      <c r="J365" s="342">
        <v>0.90899383495599995</v>
      </c>
      <c r="K365" s="342">
        <v>0.70675865423200002</v>
      </c>
      <c r="L365" s="342">
        <v>0.55497369964900001</v>
      </c>
      <c r="M365" s="342">
        <v>1.1498604696329999</v>
      </c>
      <c r="N365" s="342">
        <v>1.4276800172799999</v>
      </c>
      <c r="O365" s="256"/>
      <c r="P365" s="265"/>
      <c r="Q365" s="265"/>
      <c r="R365" s="265"/>
      <c r="S365" s="322"/>
      <c r="T365" s="322"/>
    </row>
    <row r="366" spans="2:20" x14ac:dyDescent="0.2">
      <c r="B366" t="s">
        <v>550</v>
      </c>
      <c r="C366" t="s">
        <v>32</v>
      </c>
      <c r="D366" s="261" t="s">
        <v>402</v>
      </c>
      <c r="E366" s="269" t="s">
        <v>405</v>
      </c>
      <c r="F366" s="342"/>
      <c r="G366" s="342"/>
      <c r="H366" s="342"/>
      <c r="I366" s="342">
        <v>10367.489324944499</v>
      </c>
      <c r="J366" s="342">
        <v>6852.4296290256398</v>
      </c>
      <c r="K366" s="342">
        <v>4998.4264458469997</v>
      </c>
      <c r="L366" s="342">
        <v>3737.3112339877598</v>
      </c>
      <c r="M366" s="342">
        <v>7563.9683882416593</v>
      </c>
      <c r="N366" s="342">
        <v>8871.6639886508092</v>
      </c>
      <c r="O366" s="256"/>
      <c r="P366" s="265"/>
      <c r="Q366" s="265"/>
      <c r="R366" s="265"/>
      <c r="S366" s="322"/>
      <c r="T366" s="325"/>
    </row>
    <row r="367" spans="2:20" x14ac:dyDescent="0.2">
      <c r="B367" t="s">
        <v>550</v>
      </c>
      <c r="C367" t="s">
        <v>32</v>
      </c>
      <c r="D367" s="261" t="s">
        <v>157</v>
      </c>
      <c r="E367" s="269" t="s">
        <v>406</v>
      </c>
      <c r="F367" s="342"/>
      <c r="G367" s="342"/>
      <c r="H367" s="342"/>
      <c r="I367" s="342">
        <v>607.76561780222301</v>
      </c>
      <c r="J367" s="342">
        <v>1009.470504723177</v>
      </c>
      <c r="K367" s="342">
        <v>1302.4895416070599</v>
      </c>
      <c r="L367" s="342">
        <v>1521.579159146253</v>
      </c>
      <c r="M367" s="342">
        <v>1791.348734301909</v>
      </c>
      <c r="N367" s="342">
        <v>1877.3073972266111</v>
      </c>
      <c r="O367" s="256"/>
      <c r="P367" s="265"/>
      <c r="Q367" s="265"/>
      <c r="R367" s="265"/>
      <c r="S367" s="325"/>
      <c r="T367" s="325"/>
    </row>
    <row r="368" spans="2:20" x14ac:dyDescent="0.2">
      <c r="B368" t="s">
        <v>550</v>
      </c>
      <c r="C368" t="s">
        <v>2</v>
      </c>
      <c r="D368" s="261" t="s">
        <v>402</v>
      </c>
      <c r="E368" s="269" t="s">
        <v>404</v>
      </c>
      <c r="F368" s="246"/>
      <c r="G368" s="246"/>
      <c r="H368" s="246">
        <v>0.62465432184400005</v>
      </c>
      <c r="I368" s="246">
        <v>7.477750713791</v>
      </c>
      <c r="J368" s="246"/>
      <c r="K368" s="342"/>
      <c r="L368" s="246">
        <v>2.5291954949999999E-3</v>
      </c>
      <c r="M368" s="342">
        <v>3.5049462596000003E-2</v>
      </c>
      <c r="N368" s="246">
        <v>2.0973236801890001</v>
      </c>
      <c r="O368" s="256"/>
      <c r="P368" s="265"/>
      <c r="Q368" s="265"/>
      <c r="R368" s="265"/>
      <c r="S368" s="322"/>
      <c r="T368" s="322"/>
    </row>
    <row r="369" spans="2:20" x14ac:dyDescent="0.2">
      <c r="B369" t="s">
        <v>550</v>
      </c>
      <c r="C369" t="s">
        <v>2</v>
      </c>
      <c r="D369" s="261" t="s">
        <v>402</v>
      </c>
      <c r="E369" s="269" t="s">
        <v>405</v>
      </c>
      <c r="F369" s="246"/>
      <c r="G369" s="246"/>
      <c r="H369" s="246">
        <v>3181.2826647115899</v>
      </c>
      <c r="I369" s="246">
        <v>37380.563036034197</v>
      </c>
      <c r="J369" s="246"/>
      <c r="K369" s="342"/>
      <c r="L369" s="246">
        <v>4.7530854113109999</v>
      </c>
      <c r="M369" s="342">
        <v>65.868016010519</v>
      </c>
      <c r="N369" s="246">
        <v>9164.4520315580412</v>
      </c>
      <c r="O369" s="256"/>
      <c r="P369" s="265"/>
      <c r="Q369" s="265"/>
      <c r="R369" s="265"/>
      <c r="S369" s="322"/>
      <c r="T369" s="322"/>
    </row>
    <row r="370" spans="2:20" x14ac:dyDescent="0.2">
      <c r="B370" t="s">
        <v>550</v>
      </c>
      <c r="C370" t="s">
        <v>2</v>
      </c>
      <c r="D370" s="261" t="s">
        <v>157</v>
      </c>
      <c r="E370" s="269" t="s">
        <v>406</v>
      </c>
      <c r="F370" s="246"/>
      <c r="G370" s="246"/>
      <c r="H370" s="246">
        <v>186.49396816545999</v>
      </c>
      <c r="I370" s="246">
        <v>2377.82692017811</v>
      </c>
      <c r="J370" s="246">
        <v>2377.82692017811</v>
      </c>
      <c r="K370" s="342">
        <v>2377.82692017811</v>
      </c>
      <c r="L370" s="246">
        <v>2378.1055567699532</v>
      </c>
      <c r="M370" s="342">
        <v>1557.609085748428</v>
      </c>
      <c r="N370" s="246">
        <v>541.38082540483094</v>
      </c>
      <c r="O370" s="256"/>
      <c r="P370" s="265"/>
      <c r="Q370" s="265"/>
      <c r="R370" s="265"/>
      <c r="S370" s="325"/>
      <c r="T370" s="322"/>
    </row>
    <row r="371" spans="2:20" x14ac:dyDescent="0.2">
      <c r="B371" t="s">
        <v>550</v>
      </c>
      <c r="C371" t="s">
        <v>33</v>
      </c>
      <c r="D371" s="261" t="s">
        <v>402</v>
      </c>
      <c r="E371" s="269" t="s">
        <v>404</v>
      </c>
      <c r="F371" s="332"/>
      <c r="G371" s="332"/>
      <c r="H371" s="332"/>
      <c r="I371" s="332"/>
      <c r="J371" s="332"/>
      <c r="K371" s="332"/>
      <c r="L371" s="332"/>
      <c r="M371" s="332"/>
      <c r="N371" s="332"/>
      <c r="O371" s="256"/>
      <c r="P371" s="265"/>
      <c r="Q371" s="265"/>
      <c r="R371" s="265"/>
      <c r="S371" s="322"/>
      <c r="T371" s="322"/>
    </row>
    <row r="372" spans="2:20" x14ac:dyDescent="0.2">
      <c r="B372" t="s">
        <v>550</v>
      </c>
      <c r="C372" t="s">
        <v>33</v>
      </c>
      <c r="D372" s="261" t="s">
        <v>402</v>
      </c>
      <c r="E372" s="269" t="s">
        <v>405</v>
      </c>
      <c r="F372" s="332"/>
      <c r="G372" s="332"/>
      <c r="H372" s="332"/>
      <c r="I372" s="332"/>
      <c r="J372" s="332"/>
      <c r="K372" s="332"/>
      <c r="L372" s="332"/>
      <c r="M372" s="332"/>
      <c r="N372" s="332"/>
      <c r="O372" s="256"/>
      <c r="P372" s="265"/>
      <c r="Q372" s="265"/>
      <c r="R372" s="265"/>
      <c r="S372" s="322"/>
      <c r="T372" s="325"/>
    </row>
    <row r="373" spans="2:20" x14ac:dyDescent="0.2">
      <c r="B373" t="s">
        <v>550</v>
      </c>
      <c r="C373" t="s">
        <v>33</v>
      </c>
      <c r="D373" s="261" t="s">
        <v>157</v>
      </c>
      <c r="E373" s="269" t="s">
        <v>406</v>
      </c>
      <c r="F373" s="332"/>
      <c r="G373" s="332"/>
      <c r="H373" s="332"/>
      <c r="I373" s="332"/>
      <c r="J373" s="332"/>
      <c r="K373" s="332"/>
      <c r="L373" s="332"/>
      <c r="M373" s="332"/>
      <c r="N373" s="332"/>
      <c r="O373" s="256"/>
      <c r="P373" s="265"/>
      <c r="Q373" s="265"/>
      <c r="R373" s="265"/>
      <c r="S373" s="325"/>
      <c r="T373" s="325"/>
    </row>
    <row r="374" spans="2:20" x14ac:dyDescent="0.2">
      <c r="B374" t="s">
        <v>550</v>
      </c>
      <c r="C374" t="s">
        <v>3</v>
      </c>
      <c r="D374" s="261" t="s">
        <v>402</v>
      </c>
      <c r="E374" s="269" t="s">
        <v>404</v>
      </c>
      <c r="F374" s="246">
        <v>0.28338553208599998</v>
      </c>
      <c r="G374" s="246">
        <v>0.44220326760799999</v>
      </c>
      <c r="H374" s="246">
        <v>10.802267751969</v>
      </c>
      <c r="I374" s="246"/>
      <c r="J374" s="246"/>
      <c r="K374" s="342">
        <v>9.9218267336999996E-2</v>
      </c>
      <c r="L374" s="246">
        <v>9.4971740232000001E-2</v>
      </c>
      <c r="M374" s="342"/>
      <c r="N374" s="246"/>
      <c r="O374" s="256"/>
      <c r="P374" s="265"/>
      <c r="Q374" s="265"/>
      <c r="R374" s="265"/>
      <c r="S374" s="322"/>
      <c r="T374" s="322"/>
    </row>
    <row r="375" spans="2:20" x14ac:dyDescent="0.2">
      <c r="B375" t="s">
        <v>550</v>
      </c>
      <c r="C375" t="s">
        <v>3</v>
      </c>
      <c r="D375" s="261" t="s">
        <v>402</v>
      </c>
      <c r="E375" s="269" t="s">
        <v>405</v>
      </c>
      <c r="F375" s="246">
        <v>212.53914906450899</v>
      </c>
      <c r="G375" s="246">
        <v>831.027061571221</v>
      </c>
      <c r="H375" s="246">
        <v>42970.209051334903</v>
      </c>
      <c r="I375" s="246"/>
      <c r="J375" s="246"/>
      <c r="K375" s="342">
        <v>186.459646951628</v>
      </c>
      <c r="L375" s="246">
        <v>178.47920175748001</v>
      </c>
      <c r="M375" s="342"/>
      <c r="N375" s="246"/>
      <c r="O375" s="256"/>
      <c r="P375" s="265"/>
      <c r="Q375" s="265"/>
      <c r="R375" s="265"/>
      <c r="S375" s="322"/>
      <c r="T375" s="322"/>
    </row>
    <row r="376" spans="2:20" x14ac:dyDescent="0.2">
      <c r="B376" t="s">
        <v>550</v>
      </c>
      <c r="C376" t="s">
        <v>3</v>
      </c>
      <c r="D376" s="261" t="s">
        <v>157</v>
      </c>
      <c r="E376" s="269" t="s">
        <v>406</v>
      </c>
      <c r="F376" s="246">
        <v>11.586712140575999</v>
      </c>
      <c r="G376" s="246">
        <v>60.303393649085997</v>
      </c>
      <c r="H376" s="246">
        <v>2579.314007755996</v>
      </c>
      <c r="I376" s="246">
        <v>2579.1032780399819</v>
      </c>
      <c r="J376" s="246">
        <v>2578.8925483239668</v>
      </c>
      <c r="K376" s="342">
        <v>2568.1713751142661</v>
      </c>
      <c r="L376" s="246">
        <v>2540.4041528793182</v>
      </c>
      <c r="M376" s="342">
        <v>21.393538772408</v>
      </c>
      <c r="N376" s="246">
        <v>21.393538772408</v>
      </c>
      <c r="O376" s="256"/>
      <c r="P376" s="265"/>
      <c r="Q376" s="265"/>
      <c r="R376" s="265"/>
      <c r="S376" s="325"/>
      <c r="T376" s="322"/>
    </row>
    <row r="377" spans="2:20" x14ac:dyDescent="0.2">
      <c r="B377" t="s">
        <v>550</v>
      </c>
      <c r="C377" t="s">
        <v>4</v>
      </c>
      <c r="D377" s="261" t="s">
        <v>402</v>
      </c>
      <c r="E377" s="269" t="s">
        <v>404</v>
      </c>
      <c r="F377" s="246"/>
      <c r="G377" s="246">
        <v>11.91636306457</v>
      </c>
      <c r="H377" s="246">
        <v>7.3445687512850002</v>
      </c>
      <c r="I377" s="246"/>
      <c r="J377" s="246">
        <v>9.7408149871999999E-2</v>
      </c>
      <c r="K377" s="342"/>
      <c r="L377" s="246"/>
      <c r="M377" s="342">
        <v>2.7378606516619999</v>
      </c>
      <c r="N377" s="246">
        <v>9.2708341545950006</v>
      </c>
      <c r="O377" s="256"/>
      <c r="P377" s="265"/>
      <c r="Q377" s="265"/>
      <c r="R377" s="265"/>
      <c r="S377" s="322"/>
      <c r="T377" s="322"/>
    </row>
    <row r="378" spans="2:20" x14ac:dyDescent="0.2">
      <c r="B378" t="s">
        <v>550</v>
      </c>
      <c r="C378" t="s">
        <v>4</v>
      </c>
      <c r="D378" s="261" t="s">
        <v>402</v>
      </c>
      <c r="E378" s="269" t="s">
        <v>405</v>
      </c>
      <c r="F378" s="246"/>
      <c r="G378" s="246">
        <v>21591.150202939378</v>
      </c>
      <c r="H378" s="246">
        <v>13330.454048018453</v>
      </c>
      <c r="I378" s="246"/>
      <c r="J378" s="246">
        <v>63.315297417116</v>
      </c>
      <c r="K378" s="342"/>
      <c r="L378" s="246"/>
      <c r="M378" s="342">
        <v>4942.5432985719544</v>
      </c>
      <c r="N378" s="246">
        <v>16788.156249129126</v>
      </c>
      <c r="O378" s="256"/>
      <c r="P378" s="265"/>
      <c r="Q378" s="265"/>
      <c r="R378" s="265"/>
      <c r="S378" s="325"/>
      <c r="T378" s="325"/>
    </row>
    <row r="379" spans="2:20" x14ac:dyDescent="0.2">
      <c r="B379" t="s">
        <v>550</v>
      </c>
      <c r="C379" t="s">
        <v>4</v>
      </c>
      <c r="D379" s="261" t="s">
        <v>157</v>
      </c>
      <c r="E379" s="269" t="s">
        <v>406</v>
      </c>
      <c r="F379" s="246">
        <v>4.619441143335</v>
      </c>
      <c r="G379" s="246">
        <v>1138.86058845706</v>
      </c>
      <c r="H379" s="246">
        <v>1839.145165773321</v>
      </c>
      <c r="I379" s="246">
        <v>1836.8354452016531</v>
      </c>
      <c r="J379" s="246">
        <v>1837.8518473659169</v>
      </c>
      <c r="K379" s="342">
        <v>1837.8518473659169</v>
      </c>
      <c r="L379" s="246">
        <v>1333.7446707820391</v>
      </c>
      <c r="M379" s="342">
        <v>963.25578282582001</v>
      </c>
      <c r="N379" s="246">
        <v>1144.898172174911</v>
      </c>
      <c r="O379" s="256"/>
      <c r="P379" s="265"/>
      <c r="Q379" s="265"/>
      <c r="R379" s="265"/>
      <c r="S379" s="322"/>
      <c r="T379" s="322"/>
    </row>
    <row r="380" spans="2:20" x14ac:dyDescent="0.2">
      <c r="B380" t="s">
        <v>550</v>
      </c>
      <c r="C380" t="s">
        <v>34</v>
      </c>
      <c r="D380" s="261" t="s">
        <v>402</v>
      </c>
      <c r="E380" s="269" t="s">
        <v>404</v>
      </c>
      <c r="F380" s="342"/>
      <c r="G380" s="342"/>
      <c r="H380" s="342"/>
      <c r="I380" s="342">
        <v>1.31203998511</v>
      </c>
      <c r="J380" s="342">
        <v>1.398659627946</v>
      </c>
      <c r="K380" s="342">
        <v>1.161842763453</v>
      </c>
      <c r="L380" s="342">
        <v>0.97752211555400004</v>
      </c>
      <c r="M380" s="342">
        <v>1.2496622893130001</v>
      </c>
      <c r="N380" s="342">
        <v>0.48729115662900002</v>
      </c>
      <c r="O380" s="256"/>
      <c r="P380" s="265"/>
      <c r="Q380" s="265"/>
      <c r="R380" s="265"/>
      <c r="S380" s="325"/>
      <c r="T380" s="322"/>
    </row>
    <row r="381" spans="2:20" x14ac:dyDescent="0.2">
      <c r="B381" t="s">
        <v>550</v>
      </c>
      <c r="C381" t="s">
        <v>34</v>
      </c>
      <c r="D381" s="261" t="s">
        <v>402</v>
      </c>
      <c r="E381" s="269" t="s">
        <v>405</v>
      </c>
      <c r="F381" s="342"/>
      <c r="G381" s="342"/>
      <c r="H381" s="342"/>
      <c r="I381" s="342">
        <v>4116.3179559866703</v>
      </c>
      <c r="J381" s="342">
        <v>4196.0951759445297</v>
      </c>
      <c r="K381" s="342">
        <v>3388.8019785617698</v>
      </c>
      <c r="L381" s="342">
        <v>2788.8903866957698</v>
      </c>
      <c r="M381" s="342">
        <v>3528.5560203332002</v>
      </c>
      <c r="N381" s="342">
        <v>1342.47656875334</v>
      </c>
      <c r="O381" s="256"/>
      <c r="P381" s="265"/>
      <c r="Q381" s="265"/>
      <c r="R381" s="265"/>
      <c r="S381" s="325"/>
      <c r="T381" s="325"/>
    </row>
    <row r="382" spans="2:20" x14ac:dyDescent="0.2">
      <c r="B382" t="s">
        <v>550</v>
      </c>
      <c r="C382" t="s">
        <v>34</v>
      </c>
      <c r="D382" s="261" t="s">
        <v>157</v>
      </c>
      <c r="E382" s="269" t="s">
        <v>406</v>
      </c>
      <c r="F382" s="342"/>
      <c r="G382" s="342"/>
      <c r="H382" s="342"/>
      <c r="I382" s="342">
        <v>216.24124501115301</v>
      </c>
      <c r="J382" s="342">
        <v>436.67340179143298</v>
      </c>
      <c r="K382" s="342">
        <v>614.69627727768898</v>
      </c>
      <c r="L382" s="342">
        <v>761.20418455478205</v>
      </c>
      <c r="M382" s="342">
        <v>946.56871545034403</v>
      </c>
      <c r="N382" s="342">
        <v>955.30940471067504</v>
      </c>
      <c r="O382" s="256"/>
      <c r="P382" s="265"/>
      <c r="Q382" s="265"/>
      <c r="R382" s="265"/>
      <c r="S382" s="322"/>
      <c r="T382" s="325"/>
    </row>
    <row r="383" spans="2:20" x14ac:dyDescent="0.2">
      <c r="B383" t="s">
        <v>550</v>
      </c>
      <c r="C383" t="s">
        <v>5</v>
      </c>
      <c r="D383" s="261" t="s">
        <v>402</v>
      </c>
      <c r="E383" s="269" t="s">
        <v>404</v>
      </c>
      <c r="F383" s="256"/>
      <c r="G383" s="256"/>
      <c r="H383" s="256"/>
      <c r="I383" s="256"/>
      <c r="J383" s="256"/>
      <c r="K383" s="332"/>
      <c r="L383" s="256"/>
      <c r="M383" s="332"/>
      <c r="N383" s="256"/>
      <c r="O383" s="256"/>
      <c r="P383" s="265"/>
      <c r="Q383" s="265"/>
      <c r="R383" s="265"/>
    </row>
    <row r="384" spans="2:20" x14ac:dyDescent="0.2">
      <c r="B384" t="s">
        <v>550</v>
      </c>
      <c r="C384" t="s">
        <v>5</v>
      </c>
      <c r="D384" s="261" t="s">
        <v>402</v>
      </c>
      <c r="E384" s="269" t="s">
        <v>405</v>
      </c>
      <c r="F384" s="256"/>
      <c r="G384" s="256"/>
      <c r="H384" s="256"/>
      <c r="I384" s="256"/>
      <c r="J384" s="256"/>
      <c r="K384" s="332"/>
      <c r="L384" s="256"/>
      <c r="M384" s="332"/>
      <c r="N384" s="256"/>
      <c r="O384" s="256"/>
      <c r="P384" s="265"/>
      <c r="Q384" s="265"/>
      <c r="R384" s="265"/>
      <c r="S384" s="325"/>
      <c r="T384" s="325"/>
    </row>
    <row r="385" spans="2:20" x14ac:dyDescent="0.2">
      <c r="B385" t="s">
        <v>550</v>
      </c>
      <c r="C385" t="s">
        <v>5</v>
      </c>
      <c r="D385" s="261" t="s">
        <v>157</v>
      </c>
      <c r="E385" s="269" t="s">
        <v>406</v>
      </c>
      <c r="F385" s="256"/>
      <c r="G385" s="256"/>
      <c r="H385" s="256"/>
      <c r="I385" s="256"/>
      <c r="J385" s="256"/>
      <c r="K385" s="332"/>
      <c r="L385" s="256"/>
      <c r="M385" s="332"/>
      <c r="N385" s="256"/>
      <c r="O385" s="256"/>
      <c r="P385" s="265"/>
      <c r="Q385" s="265"/>
      <c r="R385" s="265"/>
      <c r="S385" s="325"/>
      <c r="T385" s="325"/>
    </row>
    <row r="386" spans="2:20" x14ac:dyDescent="0.2">
      <c r="B386" t="s">
        <v>550</v>
      </c>
      <c r="C386" t="s">
        <v>6</v>
      </c>
      <c r="D386" s="261" t="s">
        <v>402</v>
      </c>
      <c r="E386" s="269" t="s">
        <v>404</v>
      </c>
      <c r="F386" s="246"/>
      <c r="G386" s="246"/>
      <c r="H386" s="246">
        <v>0.16219105602700001</v>
      </c>
      <c r="I386" s="246">
        <v>0.47521748779700002</v>
      </c>
      <c r="J386" s="246">
        <v>0.47521748779700002</v>
      </c>
      <c r="K386" s="342">
        <v>0.30107569233199999</v>
      </c>
      <c r="L386" s="246">
        <v>0.30107569233199999</v>
      </c>
      <c r="M386" s="342">
        <v>0.30107569233199999</v>
      </c>
      <c r="N386" s="246">
        <v>0.30107569233199999</v>
      </c>
      <c r="O386" s="256"/>
      <c r="P386" s="265"/>
      <c r="Q386" s="265"/>
      <c r="R386" s="265"/>
      <c r="S386" s="322"/>
      <c r="T386" s="322"/>
    </row>
    <row r="387" spans="2:20" x14ac:dyDescent="0.2">
      <c r="B387" t="s">
        <v>550</v>
      </c>
      <c r="C387" t="s">
        <v>6</v>
      </c>
      <c r="D387" s="261" t="s">
        <v>402</v>
      </c>
      <c r="E387" s="269" t="s">
        <v>405</v>
      </c>
      <c r="F387" s="246"/>
      <c r="G387" s="246"/>
      <c r="H387" s="246">
        <v>591.22298633853404</v>
      </c>
      <c r="I387" s="246">
        <v>1725.0025878418101</v>
      </c>
      <c r="J387" s="246">
        <v>1706.0944650408501</v>
      </c>
      <c r="K387" s="342">
        <v>1073.5302013836099</v>
      </c>
      <c r="L387" s="246">
        <v>1061.5508944153801</v>
      </c>
      <c r="M387" s="342">
        <v>1056.0219835069699</v>
      </c>
      <c r="N387" s="246">
        <v>1043.1211913873401</v>
      </c>
      <c r="O387" s="256"/>
      <c r="P387" s="265"/>
      <c r="Q387" s="265"/>
      <c r="R387" s="265"/>
      <c r="S387" s="322"/>
      <c r="T387" s="322"/>
    </row>
    <row r="388" spans="2:20" x14ac:dyDescent="0.2">
      <c r="B388" t="s">
        <v>550</v>
      </c>
      <c r="C388" t="s">
        <v>6</v>
      </c>
      <c r="D388" s="261" t="s">
        <v>157</v>
      </c>
      <c r="E388" s="269" t="s">
        <v>406</v>
      </c>
      <c r="F388" s="246"/>
      <c r="G388" s="246"/>
      <c r="H388" s="246">
        <v>24.353651293357</v>
      </c>
      <c r="I388" s="246">
        <v>95.409940502623996</v>
      </c>
      <c r="J388" s="246">
        <v>165.68736650807901</v>
      </c>
      <c r="K388" s="342">
        <v>209.90821174161201</v>
      </c>
      <c r="L388" s="246">
        <v>253.63560548326899</v>
      </c>
      <c r="M388" s="342">
        <v>297.135252382521</v>
      </c>
      <c r="N388" s="246">
        <v>340.10348998282899</v>
      </c>
      <c r="O388" s="256"/>
      <c r="P388" s="265"/>
      <c r="Q388" s="265"/>
      <c r="R388" s="265"/>
      <c r="S388" s="325"/>
      <c r="T388" s="322"/>
    </row>
    <row r="389" spans="2:20" x14ac:dyDescent="0.2">
      <c r="B389" t="s">
        <v>550</v>
      </c>
      <c r="C389" t="s">
        <v>7</v>
      </c>
      <c r="D389" s="261" t="s">
        <v>402</v>
      </c>
      <c r="E389" s="269" t="s">
        <v>404</v>
      </c>
      <c r="F389" s="246"/>
      <c r="G389" s="246"/>
      <c r="H389" s="246"/>
      <c r="I389" s="246"/>
      <c r="J389" s="246">
        <v>9.2585930143099997</v>
      </c>
      <c r="K389" s="342"/>
      <c r="L389" s="246"/>
      <c r="M389" s="342"/>
      <c r="N389" s="246"/>
      <c r="O389" s="256"/>
      <c r="P389" s="265"/>
      <c r="Q389" s="265"/>
      <c r="R389" s="265"/>
      <c r="S389" s="322"/>
      <c r="T389" s="322"/>
    </row>
    <row r="390" spans="2:20" x14ac:dyDescent="0.2">
      <c r="B390" t="s">
        <v>550</v>
      </c>
      <c r="C390" t="s">
        <v>7</v>
      </c>
      <c r="D390" s="261" t="s">
        <v>402</v>
      </c>
      <c r="E390" s="269" t="s">
        <v>405</v>
      </c>
      <c r="F390" s="246"/>
      <c r="G390" s="246"/>
      <c r="H390" s="246"/>
      <c r="I390" s="246"/>
      <c r="J390" s="246">
        <v>106524.261817134</v>
      </c>
      <c r="K390" s="342"/>
      <c r="L390" s="246"/>
      <c r="M390" s="342"/>
      <c r="N390" s="246"/>
      <c r="O390" s="256"/>
      <c r="P390" s="265"/>
      <c r="Q390" s="265"/>
      <c r="R390" s="265"/>
      <c r="S390" s="322"/>
      <c r="T390" s="322"/>
    </row>
    <row r="391" spans="2:20" x14ac:dyDescent="0.2">
      <c r="B391" t="s">
        <v>550</v>
      </c>
      <c r="C391" t="s">
        <v>7</v>
      </c>
      <c r="D391" s="261" t="s">
        <v>157</v>
      </c>
      <c r="E391" s="269" t="s">
        <v>406</v>
      </c>
      <c r="F391" s="246"/>
      <c r="G391" s="246"/>
      <c r="H391" s="246"/>
      <c r="I391" s="246"/>
      <c r="J391" s="246">
        <v>4387.9463189397202</v>
      </c>
      <c r="K391" s="342">
        <v>4387.9463189397202</v>
      </c>
      <c r="L391" s="246">
        <v>4387.9463189397202</v>
      </c>
      <c r="M391" s="342">
        <v>4387.9463189397202</v>
      </c>
      <c r="N391" s="246">
        <v>4387.9463189397202</v>
      </c>
      <c r="O391" s="256"/>
      <c r="P391" s="265"/>
      <c r="Q391" s="265"/>
      <c r="R391" s="265"/>
      <c r="S391" s="322"/>
      <c r="T391" s="322"/>
    </row>
    <row r="392" spans="2:20" x14ac:dyDescent="0.2">
      <c r="B392" t="s">
        <v>550</v>
      </c>
      <c r="C392" t="s">
        <v>8</v>
      </c>
      <c r="D392" s="261" t="s">
        <v>402</v>
      </c>
      <c r="E392" s="269" t="s">
        <v>404</v>
      </c>
      <c r="F392" s="246"/>
      <c r="G392" s="246">
        <v>8.1611181369000002E-2</v>
      </c>
      <c r="H392" s="246"/>
      <c r="I392" s="246"/>
      <c r="J392" s="246"/>
      <c r="K392" s="342"/>
      <c r="L392" s="246"/>
      <c r="M392" s="342"/>
      <c r="N392" s="246"/>
      <c r="O392" s="256"/>
      <c r="P392" s="265"/>
      <c r="Q392" s="265"/>
      <c r="R392" s="265"/>
      <c r="S392" s="325"/>
      <c r="T392" s="322"/>
    </row>
    <row r="393" spans="2:20" x14ac:dyDescent="0.2">
      <c r="B393" t="s">
        <v>550</v>
      </c>
      <c r="C393" t="s">
        <v>8</v>
      </c>
      <c r="D393" s="261" t="s">
        <v>402</v>
      </c>
      <c r="E393" s="269" t="s">
        <v>405</v>
      </c>
      <c r="F393" s="246"/>
      <c r="G393" s="246">
        <v>74.158850956411001</v>
      </c>
      <c r="H393" s="246"/>
      <c r="I393" s="246"/>
      <c r="J393" s="246"/>
      <c r="K393" s="342"/>
      <c r="L393" s="246"/>
      <c r="M393" s="342"/>
      <c r="N393" s="246"/>
      <c r="O393" s="256"/>
      <c r="P393" s="265"/>
      <c r="Q393" s="265"/>
      <c r="R393" s="265"/>
      <c r="S393" s="322"/>
      <c r="T393" s="325"/>
    </row>
    <row r="394" spans="2:20" x14ac:dyDescent="0.2">
      <c r="B394" t="s">
        <v>550</v>
      </c>
      <c r="C394" t="s">
        <v>8</v>
      </c>
      <c r="D394" s="261" t="s">
        <v>157</v>
      </c>
      <c r="E394" s="269" t="s">
        <v>406</v>
      </c>
      <c r="F394" s="246">
        <v>0.86625244030699999</v>
      </c>
      <c r="G394" s="246">
        <v>4.7620161861780002</v>
      </c>
      <c r="H394" s="246">
        <v>4.7620161861780002</v>
      </c>
      <c r="I394" s="246">
        <v>4.3288899660249998</v>
      </c>
      <c r="J394" s="246">
        <v>3.8957637458710002</v>
      </c>
      <c r="K394" s="342">
        <v>3.8957637458710002</v>
      </c>
      <c r="L394" s="246">
        <v>2.1643131921509999</v>
      </c>
      <c r="M394" s="342"/>
      <c r="N394" s="246"/>
      <c r="O394" s="256"/>
      <c r="P394" s="265"/>
      <c r="Q394" s="265"/>
      <c r="R394" s="265"/>
      <c r="S394" s="325"/>
      <c r="T394" s="322"/>
    </row>
    <row r="395" spans="2:20" x14ac:dyDescent="0.2">
      <c r="B395" t="s">
        <v>550</v>
      </c>
      <c r="C395" t="s">
        <v>119</v>
      </c>
      <c r="D395" s="261" t="s">
        <v>402</v>
      </c>
      <c r="E395" s="269" t="s">
        <v>404</v>
      </c>
      <c r="F395" s="246"/>
      <c r="G395" s="246"/>
      <c r="H395" s="246">
        <v>2.8214162622200001</v>
      </c>
      <c r="I395" s="246"/>
      <c r="J395" s="246"/>
      <c r="K395" s="342">
        <v>5.6748758779450004</v>
      </c>
      <c r="L395" s="246">
        <v>12.354674472681999</v>
      </c>
      <c r="M395" s="342">
        <v>17.692167477601998</v>
      </c>
      <c r="N395" s="246">
        <v>17.864239892604001</v>
      </c>
      <c r="O395" s="256"/>
      <c r="P395" s="265"/>
      <c r="Q395" s="265"/>
      <c r="R395" s="265"/>
      <c r="S395" s="322"/>
      <c r="T395" s="322"/>
    </row>
    <row r="396" spans="2:20" x14ac:dyDescent="0.2">
      <c r="B396" t="s">
        <v>550</v>
      </c>
      <c r="C396" t="s">
        <v>119</v>
      </c>
      <c r="D396" s="261" t="s">
        <v>402</v>
      </c>
      <c r="E396" s="269" t="s">
        <v>405</v>
      </c>
      <c r="F396" s="246"/>
      <c r="G396" s="246"/>
      <c r="H396" s="246">
        <v>13604.6338592107</v>
      </c>
      <c r="I396" s="246"/>
      <c r="J396" s="246"/>
      <c r="K396" s="342">
        <v>14877.2887960307</v>
      </c>
      <c r="L396" s="246">
        <v>28460.6059836889</v>
      </c>
      <c r="M396" s="342">
        <v>39005.675709225899</v>
      </c>
      <c r="N396" s="246">
        <v>35260.715979752204</v>
      </c>
      <c r="O396" s="256"/>
      <c r="P396" s="265"/>
      <c r="Q396" s="265"/>
      <c r="R396" s="265"/>
      <c r="S396" s="325"/>
      <c r="T396" s="322"/>
    </row>
    <row r="397" spans="2:20" x14ac:dyDescent="0.2">
      <c r="B397" t="s">
        <v>550</v>
      </c>
      <c r="C397" t="s">
        <v>119</v>
      </c>
      <c r="D397" s="261" t="s">
        <v>157</v>
      </c>
      <c r="E397" s="269" t="s">
        <v>406</v>
      </c>
      <c r="F397" s="246"/>
      <c r="G397" s="246"/>
      <c r="H397" s="246">
        <v>894.31193672499899</v>
      </c>
      <c r="I397" s="246">
        <v>894.31193672499899</v>
      </c>
      <c r="J397" s="246">
        <v>894.31193672499899</v>
      </c>
      <c r="K397" s="342">
        <v>1766.4521755952319</v>
      </c>
      <c r="L397" s="246">
        <v>2972.1602392683699</v>
      </c>
      <c r="M397" s="342">
        <v>4827.1659050416038</v>
      </c>
      <c r="N397" s="246">
        <v>6894.2286393162331</v>
      </c>
      <c r="O397" s="256"/>
      <c r="P397" s="265"/>
      <c r="Q397" s="265"/>
      <c r="R397" s="265"/>
      <c r="S397" s="322"/>
      <c r="T397" s="322"/>
    </row>
    <row r="398" spans="2:20" x14ac:dyDescent="0.2">
      <c r="B398" t="s">
        <v>550</v>
      </c>
      <c r="C398" t="s">
        <v>120</v>
      </c>
      <c r="D398" s="261" t="s">
        <v>402</v>
      </c>
      <c r="E398" s="269" t="s">
        <v>404</v>
      </c>
      <c r="F398" s="256"/>
      <c r="G398" s="256"/>
      <c r="H398" s="256"/>
      <c r="I398" s="256"/>
      <c r="J398" s="256"/>
      <c r="K398" s="332"/>
      <c r="L398" s="256"/>
      <c r="M398" s="332"/>
      <c r="N398" s="256"/>
      <c r="O398" s="256"/>
      <c r="P398" s="265"/>
      <c r="Q398" s="265"/>
      <c r="R398" s="265"/>
      <c r="S398" s="322"/>
      <c r="T398" s="322"/>
    </row>
    <row r="399" spans="2:20" x14ac:dyDescent="0.2">
      <c r="B399" t="s">
        <v>550</v>
      </c>
      <c r="C399" t="s">
        <v>120</v>
      </c>
      <c r="D399" s="261" t="s">
        <v>402</v>
      </c>
      <c r="E399" s="269" t="s">
        <v>405</v>
      </c>
      <c r="F399" s="256"/>
      <c r="G399" s="256"/>
      <c r="H399" s="256"/>
      <c r="I399" s="256"/>
      <c r="J399" s="256"/>
      <c r="K399" s="332"/>
      <c r="L399" s="256"/>
      <c r="M399" s="332"/>
      <c r="N399" s="256"/>
      <c r="O399" s="256"/>
      <c r="P399" s="265"/>
      <c r="Q399" s="265"/>
      <c r="R399" s="265"/>
      <c r="S399" s="325"/>
      <c r="T399" s="325"/>
    </row>
    <row r="400" spans="2:20" x14ac:dyDescent="0.2">
      <c r="B400" t="s">
        <v>550</v>
      </c>
      <c r="C400" t="s">
        <v>120</v>
      </c>
      <c r="D400" s="261" t="s">
        <v>157</v>
      </c>
      <c r="E400" s="269" t="s">
        <v>406</v>
      </c>
      <c r="F400" s="256"/>
      <c r="G400" s="256"/>
      <c r="H400" s="256"/>
      <c r="I400" s="256"/>
      <c r="J400" s="256"/>
      <c r="K400" s="332"/>
      <c r="L400" s="256"/>
      <c r="M400" s="332"/>
      <c r="N400" s="256"/>
      <c r="O400" s="256"/>
      <c r="P400" s="265"/>
      <c r="Q400" s="265"/>
      <c r="R400" s="265"/>
      <c r="S400" s="322"/>
      <c r="T400" s="325"/>
    </row>
    <row r="401" spans="2:20" x14ac:dyDescent="0.2">
      <c r="B401" t="s">
        <v>550</v>
      </c>
      <c r="C401" t="s">
        <v>16</v>
      </c>
      <c r="D401" s="261" t="s">
        <v>402</v>
      </c>
      <c r="E401" s="269" t="s">
        <v>404</v>
      </c>
      <c r="F401" s="332"/>
      <c r="G401" s="332"/>
      <c r="H401" s="332"/>
      <c r="I401" s="332"/>
      <c r="J401" s="332"/>
      <c r="K401" s="332"/>
      <c r="L401" s="332"/>
      <c r="M401" s="332"/>
      <c r="N401" s="332"/>
      <c r="O401" s="256"/>
      <c r="P401" s="265"/>
      <c r="Q401" s="265"/>
      <c r="R401" s="265"/>
      <c r="S401" s="322"/>
      <c r="T401" s="322"/>
    </row>
    <row r="402" spans="2:20" x14ac:dyDescent="0.2">
      <c r="B402" t="s">
        <v>550</v>
      </c>
      <c r="C402" t="s">
        <v>16</v>
      </c>
      <c r="D402" s="261" t="s">
        <v>402</v>
      </c>
      <c r="E402" s="269" t="s">
        <v>405</v>
      </c>
      <c r="F402" s="332"/>
      <c r="G402" s="332"/>
      <c r="H402" s="332"/>
      <c r="I402" s="332"/>
      <c r="J402" s="332"/>
      <c r="K402" s="332"/>
      <c r="L402" s="332"/>
      <c r="M402" s="332"/>
      <c r="N402" s="332"/>
      <c r="O402" s="256"/>
      <c r="P402" s="265"/>
      <c r="Q402" s="265"/>
      <c r="R402" s="265"/>
      <c r="S402" s="322"/>
      <c r="T402" s="322"/>
    </row>
    <row r="403" spans="2:20" x14ac:dyDescent="0.2">
      <c r="B403" t="s">
        <v>550</v>
      </c>
      <c r="C403" t="s">
        <v>16</v>
      </c>
      <c r="D403" s="261" t="s">
        <v>157</v>
      </c>
      <c r="E403" s="269" t="s">
        <v>406</v>
      </c>
      <c r="F403" s="332"/>
      <c r="G403" s="332"/>
      <c r="H403" s="332"/>
      <c r="I403" s="332"/>
      <c r="J403" s="332"/>
      <c r="K403" s="332"/>
      <c r="L403" s="332"/>
      <c r="M403" s="332"/>
      <c r="N403" s="332"/>
      <c r="O403" s="256"/>
      <c r="P403" s="265"/>
      <c r="Q403" s="265"/>
      <c r="R403" s="265"/>
      <c r="S403" s="322"/>
      <c r="T403" s="322"/>
    </row>
    <row r="404" spans="2:20" x14ac:dyDescent="0.2">
      <c r="B404" t="s">
        <v>550</v>
      </c>
      <c r="C404" t="s">
        <v>122</v>
      </c>
      <c r="D404" s="261" t="s">
        <v>402</v>
      </c>
      <c r="E404" s="269" t="s">
        <v>404</v>
      </c>
      <c r="F404" s="256"/>
      <c r="G404" s="256"/>
      <c r="H404" s="256"/>
      <c r="I404" s="256"/>
      <c r="J404" s="256"/>
      <c r="K404" s="332"/>
      <c r="L404" s="256"/>
      <c r="M404" s="332"/>
      <c r="N404" s="256"/>
      <c r="O404" s="256"/>
      <c r="P404" s="265"/>
      <c r="Q404" s="265"/>
      <c r="R404" s="265"/>
      <c r="S404" s="325"/>
      <c r="T404" s="322"/>
    </row>
    <row r="405" spans="2:20" x14ac:dyDescent="0.2">
      <c r="B405" t="s">
        <v>550</v>
      </c>
      <c r="C405" t="s">
        <v>122</v>
      </c>
      <c r="D405" s="261" t="s">
        <v>402</v>
      </c>
      <c r="E405" s="269" t="s">
        <v>405</v>
      </c>
      <c r="F405" s="256"/>
      <c r="G405" s="256"/>
      <c r="H405" s="256"/>
      <c r="I405" s="256"/>
      <c r="J405" s="256"/>
      <c r="K405" s="332"/>
      <c r="L405" s="256"/>
      <c r="M405" s="332"/>
      <c r="N405" s="256"/>
      <c r="O405" s="256"/>
      <c r="P405" s="265"/>
      <c r="Q405" s="265"/>
      <c r="R405" s="265"/>
      <c r="S405" s="322"/>
      <c r="T405" s="325"/>
    </row>
    <row r="406" spans="2:20" x14ac:dyDescent="0.2">
      <c r="B406" t="s">
        <v>550</v>
      </c>
      <c r="C406" t="s">
        <v>122</v>
      </c>
      <c r="D406" s="261" t="s">
        <v>157</v>
      </c>
      <c r="E406" s="269" t="s">
        <v>406</v>
      </c>
      <c r="F406" s="256"/>
      <c r="G406" s="256"/>
      <c r="H406" s="256"/>
      <c r="I406" s="256"/>
      <c r="J406" s="256"/>
      <c r="K406" s="332"/>
      <c r="L406" s="256"/>
      <c r="M406" s="332"/>
      <c r="N406" s="256"/>
      <c r="O406" s="256"/>
      <c r="P406" s="265"/>
      <c r="Q406" s="265"/>
      <c r="R406" s="265"/>
      <c r="S406" s="325"/>
      <c r="T406" s="325"/>
    </row>
    <row r="407" spans="2:20" x14ac:dyDescent="0.2">
      <c r="B407" t="s">
        <v>550</v>
      </c>
      <c r="C407" t="s">
        <v>121</v>
      </c>
      <c r="D407" s="261" t="s">
        <v>402</v>
      </c>
      <c r="E407" s="269" t="s">
        <v>404</v>
      </c>
      <c r="F407" s="246"/>
      <c r="G407" s="246">
        <v>2.8214162622200001</v>
      </c>
      <c r="H407" s="246">
        <v>5.6748758779450004</v>
      </c>
      <c r="I407" s="246">
        <v>11.414202385275001</v>
      </c>
      <c r="J407" s="246">
        <v>20.948504185861001</v>
      </c>
      <c r="K407" s="342">
        <v>15.934731986331</v>
      </c>
      <c r="L407" s="246">
        <v>2.0276790601960002</v>
      </c>
      <c r="M407" s="342">
        <v>9.9793383755140006</v>
      </c>
      <c r="N407" s="246"/>
      <c r="O407" s="256"/>
      <c r="P407" s="265"/>
      <c r="Q407" s="265"/>
      <c r="R407" s="265"/>
      <c r="S407" s="322"/>
      <c r="T407" s="322"/>
    </row>
    <row r="408" spans="2:20" x14ac:dyDescent="0.2">
      <c r="B408" t="s">
        <v>550</v>
      </c>
      <c r="C408" t="s">
        <v>121</v>
      </c>
      <c r="D408" s="261" t="s">
        <v>402</v>
      </c>
      <c r="E408" s="269" t="s">
        <v>405</v>
      </c>
      <c r="F408" s="246"/>
      <c r="G408" s="246">
        <v>9472.1228044476502</v>
      </c>
      <c r="H408" s="246">
        <v>15951.137579317299</v>
      </c>
      <c r="I408" s="246">
        <v>32047.147939148301</v>
      </c>
      <c r="J408" s="246">
        <v>56070.246449553888</v>
      </c>
      <c r="K408" s="342">
        <v>42111.481241273497</v>
      </c>
      <c r="L408" s="246">
        <v>5277.6697235662941</v>
      </c>
      <c r="M408" s="342">
        <v>25833.697818478198</v>
      </c>
      <c r="N408" s="246"/>
      <c r="O408" s="256"/>
      <c r="P408" s="265"/>
      <c r="Q408" s="265"/>
      <c r="R408" s="265"/>
      <c r="S408" s="325"/>
      <c r="T408" s="322"/>
    </row>
    <row r="409" spans="2:20" x14ac:dyDescent="0.2">
      <c r="B409" t="s">
        <v>550</v>
      </c>
      <c r="C409" t="s">
        <v>121</v>
      </c>
      <c r="D409" s="261" t="s">
        <v>157</v>
      </c>
      <c r="E409" s="269" t="s">
        <v>406</v>
      </c>
      <c r="F409" s="246"/>
      <c r="G409" s="246">
        <v>622.65788096953997</v>
      </c>
      <c r="H409" s="246">
        <v>1609.2982231193851</v>
      </c>
      <c r="I409" s="246">
        <v>3487.9743476438648</v>
      </c>
      <c r="J409" s="246">
        <v>6555.8215705644352</v>
      </c>
      <c r="K409" s="342">
        <v>8680.1125132480756</v>
      </c>
      <c r="L409" s="246">
        <v>8930.3397925933295</v>
      </c>
      <c r="M409" s="342">
        <v>8905.1968929912655</v>
      </c>
      <c r="N409" s="246">
        <v>7579.4529841185649</v>
      </c>
      <c r="O409" s="256"/>
      <c r="P409" s="265"/>
      <c r="Q409" s="265"/>
      <c r="R409" s="265"/>
      <c r="S409" s="325"/>
      <c r="T409" s="322"/>
    </row>
    <row r="410" spans="2:20" x14ac:dyDescent="0.2">
      <c r="B410" t="s">
        <v>551</v>
      </c>
      <c r="C410" t="s">
        <v>32</v>
      </c>
      <c r="D410" s="261" t="s">
        <v>402</v>
      </c>
      <c r="E410" s="269" t="s">
        <v>404</v>
      </c>
      <c r="F410" s="332"/>
      <c r="G410" s="332"/>
      <c r="H410" s="332"/>
      <c r="I410" s="332"/>
      <c r="J410" s="332"/>
      <c r="K410" s="332"/>
      <c r="L410" s="332"/>
      <c r="M410" s="332"/>
      <c r="N410" s="332"/>
      <c r="O410" s="256"/>
      <c r="P410" s="265"/>
      <c r="Q410" s="265"/>
      <c r="R410" s="265"/>
      <c r="S410" s="325"/>
      <c r="T410" s="322"/>
    </row>
    <row r="411" spans="2:20" x14ac:dyDescent="0.2">
      <c r="B411" t="s">
        <v>551</v>
      </c>
      <c r="C411" t="s">
        <v>32</v>
      </c>
      <c r="D411" s="261" t="s">
        <v>402</v>
      </c>
      <c r="E411" s="269" t="s">
        <v>405</v>
      </c>
      <c r="F411" s="332"/>
      <c r="G411" s="332"/>
      <c r="H411" s="332"/>
      <c r="I411" s="332"/>
      <c r="J411" s="332"/>
      <c r="K411" s="332"/>
      <c r="L411" s="332"/>
      <c r="M411" s="332"/>
      <c r="N411" s="332"/>
      <c r="O411" s="256"/>
      <c r="P411" s="265"/>
      <c r="Q411" s="265"/>
      <c r="R411" s="265"/>
      <c r="S411" s="322"/>
      <c r="T411" s="322"/>
    </row>
    <row r="412" spans="2:20" x14ac:dyDescent="0.2">
      <c r="B412" t="s">
        <v>551</v>
      </c>
      <c r="C412" t="s">
        <v>32</v>
      </c>
      <c r="D412" s="261" t="s">
        <v>157</v>
      </c>
      <c r="E412" s="269" t="s">
        <v>406</v>
      </c>
      <c r="F412" s="332"/>
      <c r="G412" s="332"/>
      <c r="H412" s="332"/>
      <c r="I412" s="332"/>
      <c r="J412" s="332"/>
      <c r="K412" s="332"/>
      <c r="L412" s="332"/>
      <c r="M412" s="332"/>
      <c r="N412" s="332"/>
      <c r="O412" s="256"/>
      <c r="P412" s="265"/>
      <c r="Q412" s="265"/>
      <c r="R412" s="265"/>
      <c r="S412" s="325"/>
      <c r="T412" s="322"/>
    </row>
    <row r="413" spans="2:20" x14ac:dyDescent="0.2">
      <c r="B413" t="s">
        <v>551</v>
      </c>
      <c r="C413" t="s">
        <v>2</v>
      </c>
      <c r="D413" s="261" t="s">
        <v>402</v>
      </c>
      <c r="E413" s="269" t="s">
        <v>404</v>
      </c>
      <c r="F413" s="332"/>
      <c r="G413" s="332"/>
      <c r="H413" s="332"/>
      <c r="I413" s="332"/>
      <c r="J413" s="332"/>
      <c r="K413" s="332"/>
      <c r="L413" s="332"/>
      <c r="M413" s="332"/>
      <c r="N413" s="332"/>
      <c r="O413" s="256"/>
      <c r="P413" s="265"/>
      <c r="Q413" s="265"/>
      <c r="R413" s="265"/>
      <c r="S413" s="325"/>
      <c r="T413" s="322"/>
    </row>
    <row r="414" spans="2:20" x14ac:dyDescent="0.2">
      <c r="B414" t="s">
        <v>551</v>
      </c>
      <c r="C414" t="s">
        <v>2</v>
      </c>
      <c r="D414" s="261" t="s">
        <v>402</v>
      </c>
      <c r="E414" s="269" t="s">
        <v>405</v>
      </c>
      <c r="F414" s="332"/>
      <c r="G414" s="332"/>
      <c r="H414" s="332"/>
      <c r="I414" s="332"/>
      <c r="J414" s="332"/>
      <c r="K414" s="332"/>
      <c r="L414" s="332"/>
      <c r="M414" s="332"/>
      <c r="N414" s="332"/>
      <c r="O414" s="256"/>
      <c r="P414" s="265"/>
      <c r="Q414" s="265"/>
      <c r="R414" s="265"/>
      <c r="S414" s="322"/>
      <c r="T414" s="325"/>
    </row>
    <row r="415" spans="2:20" x14ac:dyDescent="0.2">
      <c r="B415" t="s">
        <v>551</v>
      </c>
      <c r="C415" t="s">
        <v>2</v>
      </c>
      <c r="D415" s="261" t="s">
        <v>157</v>
      </c>
      <c r="E415" s="269" t="s">
        <v>406</v>
      </c>
      <c r="F415" s="332"/>
      <c r="G415" s="332"/>
      <c r="H415" s="332"/>
      <c r="I415" s="332"/>
      <c r="J415" s="332"/>
      <c r="K415" s="332"/>
      <c r="L415" s="332"/>
      <c r="M415" s="332"/>
      <c r="N415" s="332"/>
      <c r="O415" s="256"/>
      <c r="P415" s="265"/>
      <c r="Q415" s="265"/>
      <c r="R415" s="265"/>
      <c r="S415" s="322"/>
      <c r="T415" s="325"/>
    </row>
    <row r="416" spans="2:20" x14ac:dyDescent="0.2">
      <c r="B416" t="s">
        <v>551</v>
      </c>
      <c r="C416" t="s">
        <v>33</v>
      </c>
      <c r="D416" s="261" t="s">
        <v>402</v>
      </c>
      <c r="E416" s="269" t="s">
        <v>404</v>
      </c>
      <c r="F416" s="332"/>
      <c r="G416" s="332"/>
      <c r="H416" s="332"/>
      <c r="I416" s="332"/>
      <c r="J416" s="332"/>
      <c r="K416" s="332"/>
      <c r="L416" s="332"/>
      <c r="M416" s="332"/>
      <c r="N416" s="332"/>
      <c r="O416" s="256"/>
      <c r="P416" s="265"/>
      <c r="Q416" s="265"/>
      <c r="R416" s="265"/>
      <c r="S416" s="325"/>
      <c r="T416" s="322"/>
    </row>
    <row r="417" spans="2:20" x14ac:dyDescent="0.2">
      <c r="B417" t="s">
        <v>551</v>
      </c>
      <c r="C417" t="s">
        <v>33</v>
      </c>
      <c r="D417" s="261" t="s">
        <v>402</v>
      </c>
      <c r="E417" s="269" t="s">
        <v>405</v>
      </c>
      <c r="F417" s="332"/>
      <c r="G417" s="332"/>
      <c r="H417" s="332"/>
      <c r="I417" s="332"/>
      <c r="J417" s="332"/>
      <c r="K417" s="332"/>
      <c r="L417" s="332"/>
      <c r="M417" s="332"/>
      <c r="N417" s="332"/>
      <c r="O417" s="256"/>
      <c r="P417" s="265"/>
      <c r="Q417" s="265"/>
      <c r="R417" s="265"/>
      <c r="S417" s="325"/>
      <c r="T417" s="322"/>
    </row>
    <row r="418" spans="2:20" x14ac:dyDescent="0.2">
      <c r="B418" t="s">
        <v>551</v>
      </c>
      <c r="C418" t="s">
        <v>33</v>
      </c>
      <c r="D418" s="261" t="s">
        <v>157</v>
      </c>
      <c r="E418" s="269" t="s">
        <v>406</v>
      </c>
      <c r="F418" s="332"/>
      <c r="G418" s="332"/>
      <c r="H418" s="332"/>
      <c r="I418" s="332"/>
      <c r="J418" s="332"/>
      <c r="K418" s="332"/>
      <c r="L418" s="332"/>
      <c r="M418" s="332"/>
      <c r="N418" s="332"/>
      <c r="O418" s="256"/>
      <c r="P418" s="265"/>
      <c r="Q418" s="265"/>
      <c r="R418" s="265"/>
      <c r="S418" s="322"/>
      <c r="T418" s="322"/>
    </row>
    <row r="419" spans="2:20" x14ac:dyDescent="0.2">
      <c r="B419" t="s">
        <v>551</v>
      </c>
      <c r="C419" t="s">
        <v>3</v>
      </c>
      <c r="D419" s="261" t="s">
        <v>402</v>
      </c>
      <c r="E419" s="269" t="s">
        <v>404</v>
      </c>
      <c r="F419" s="332"/>
      <c r="G419" s="332"/>
      <c r="H419" s="332"/>
      <c r="I419" s="332"/>
      <c r="J419" s="332"/>
      <c r="K419" s="332"/>
      <c r="L419" s="332"/>
      <c r="M419" s="332"/>
      <c r="N419" s="332"/>
      <c r="O419" s="256"/>
      <c r="P419" s="265"/>
      <c r="Q419" s="265"/>
      <c r="R419" s="265"/>
      <c r="S419" s="322"/>
      <c r="T419" s="322"/>
    </row>
    <row r="420" spans="2:20" x14ac:dyDescent="0.2">
      <c r="B420" t="s">
        <v>551</v>
      </c>
      <c r="C420" t="s">
        <v>3</v>
      </c>
      <c r="D420" s="261" t="s">
        <v>402</v>
      </c>
      <c r="E420" s="269" t="s">
        <v>405</v>
      </c>
      <c r="F420" s="332"/>
      <c r="G420" s="332"/>
      <c r="H420" s="332"/>
      <c r="I420" s="332"/>
      <c r="J420" s="332"/>
      <c r="K420" s="332"/>
      <c r="L420" s="332"/>
      <c r="M420" s="332"/>
      <c r="N420" s="332"/>
      <c r="O420" s="256"/>
      <c r="P420" s="265"/>
      <c r="Q420" s="265"/>
      <c r="R420" s="265"/>
      <c r="S420" s="325"/>
      <c r="T420" s="325"/>
    </row>
    <row r="421" spans="2:20" x14ac:dyDescent="0.2">
      <c r="B421" t="s">
        <v>551</v>
      </c>
      <c r="C421" t="s">
        <v>3</v>
      </c>
      <c r="D421" s="261" t="s">
        <v>157</v>
      </c>
      <c r="E421" s="269" t="s">
        <v>406</v>
      </c>
      <c r="F421" s="332"/>
      <c r="G421" s="332"/>
      <c r="H421" s="332"/>
      <c r="I421" s="332"/>
      <c r="J421" s="332"/>
      <c r="K421" s="332"/>
      <c r="L421" s="332"/>
      <c r="M421" s="332"/>
      <c r="N421" s="332"/>
      <c r="O421" s="256"/>
      <c r="P421" s="265"/>
      <c r="Q421" s="265"/>
      <c r="R421" s="265"/>
      <c r="S421" s="325"/>
      <c r="T421" s="325"/>
    </row>
    <row r="422" spans="2:20" x14ac:dyDescent="0.2">
      <c r="B422" t="s">
        <v>551</v>
      </c>
      <c r="C422" t="s">
        <v>4</v>
      </c>
      <c r="D422" s="261" t="s">
        <v>402</v>
      </c>
      <c r="E422" s="269" t="s">
        <v>404</v>
      </c>
      <c r="F422" s="332"/>
      <c r="G422" s="332"/>
      <c r="H422" s="332"/>
      <c r="I422" s="332"/>
      <c r="J422" s="332"/>
      <c r="K422" s="332"/>
      <c r="L422" s="332"/>
      <c r="M422" s="332"/>
      <c r="N422" s="332"/>
      <c r="O422" s="256"/>
      <c r="P422" s="265"/>
      <c r="Q422" s="265"/>
      <c r="R422" s="265"/>
      <c r="S422" s="325"/>
      <c r="T422" s="322"/>
    </row>
    <row r="423" spans="2:20" x14ac:dyDescent="0.2">
      <c r="B423" t="s">
        <v>551</v>
      </c>
      <c r="C423" t="s">
        <v>4</v>
      </c>
      <c r="D423" s="261" t="s">
        <v>402</v>
      </c>
      <c r="E423" s="269" t="s">
        <v>405</v>
      </c>
      <c r="F423" s="332"/>
      <c r="G423" s="332"/>
      <c r="H423" s="332"/>
      <c r="I423" s="332"/>
      <c r="J423" s="332"/>
      <c r="K423" s="332"/>
      <c r="L423" s="332"/>
      <c r="M423" s="332"/>
      <c r="N423" s="332"/>
      <c r="O423" s="256"/>
      <c r="P423" s="265"/>
      <c r="Q423" s="265"/>
      <c r="R423" s="265"/>
      <c r="S423" s="325"/>
      <c r="T423" s="325"/>
    </row>
    <row r="424" spans="2:20" x14ac:dyDescent="0.2">
      <c r="B424" t="s">
        <v>551</v>
      </c>
      <c r="C424" t="s">
        <v>4</v>
      </c>
      <c r="D424" s="261" t="s">
        <v>157</v>
      </c>
      <c r="E424" s="269" t="s">
        <v>406</v>
      </c>
      <c r="F424" s="332"/>
      <c r="G424" s="332"/>
      <c r="H424" s="332"/>
      <c r="I424" s="332"/>
      <c r="J424" s="332"/>
      <c r="K424" s="332"/>
      <c r="L424" s="332"/>
      <c r="M424" s="332"/>
      <c r="N424" s="332"/>
      <c r="O424" s="256"/>
      <c r="P424" s="265"/>
      <c r="Q424" s="265"/>
      <c r="R424" s="265"/>
      <c r="S424" s="325"/>
      <c r="T424" s="325"/>
    </row>
    <row r="425" spans="2:20" x14ac:dyDescent="0.2">
      <c r="B425" t="s">
        <v>551</v>
      </c>
      <c r="C425" t="s">
        <v>34</v>
      </c>
      <c r="D425" s="261" t="s">
        <v>402</v>
      </c>
      <c r="E425" s="269" t="s">
        <v>404</v>
      </c>
      <c r="F425" s="332"/>
      <c r="G425" s="332"/>
      <c r="H425" s="332"/>
      <c r="I425" s="332"/>
      <c r="J425" s="332"/>
      <c r="K425" s="332"/>
      <c r="L425" s="332"/>
      <c r="M425" s="332"/>
      <c r="N425" s="332"/>
      <c r="O425" s="256"/>
      <c r="P425" s="265"/>
      <c r="Q425" s="265"/>
      <c r="R425" s="265"/>
      <c r="S425" s="322"/>
      <c r="T425" s="322"/>
    </row>
    <row r="426" spans="2:20" x14ac:dyDescent="0.2">
      <c r="B426" t="s">
        <v>551</v>
      </c>
      <c r="C426" t="s">
        <v>34</v>
      </c>
      <c r="D426" s="261" t="s">
        <v>402</v>
      </c>
      <c r="E426" s="269" t="s">
        <v>405</v>
      </c>
      <c r="F426" s="332"/>
      <c r="G426" s="332"/>
      <c r="H426" s="332"/>
      <c r="I426" s="332"/>
      <c r="J426" s="332"/>
      <c r="K426" s="332"/>
      <c r="L426" s="332"/>
      <c r="M426" s="332"/>
      <c r="N426" s="332"/>
      <c r="O426" s="256"/>
      <c r="P426" s="265"/>
      <c r="Q426" s="265"/>
      <c r="R426" s="265"/>
      <c r="S426" s="322"/>
      <c r="T426" s="322"/>
    </row>
    <row r="427" spans="2:20" x14ac:dyDescent="0.2">
      <c r="B427" t="s">
        <v>551</v>
      </c>
      <c r="C427" t="s">
        <v>34</v>
      </c>
      <c r="D427" s="261" t="s">
        <v>157</v>
      </c>
      <c r="E427" s="269" t="s">
        <v>406</v>
      </c>
      <c r="F427" s="332"/>
      <c r="G427" s="332"/>
      <c r="H427" s="332"/>
      <c r="I427" s="332"/>
      <c r="J427" s="332"/>
      <c r="K427" s="332"/>
      <c r="L427" s="332"/>
      <c r="M427" s="332"/>
      <c r="N427" s="332"/>
      <c r="O427" s="256"/>
      <c r="P427" s="265"/>
      <c r="Q427" s="265"/>
      <c r="R427" s="265"/>
      <c r="S427" s="322"/>
      <c r="T427" s="325"/>
    </row>
    <row r="428" spans="2:20" x14ac:dyDescent="0.2">
      <c r="B428" t="s">
        <v>551</v>
      </c>
      <c r="C428" t="s">
        <v>5</v>
      </c>
      <c r="D428" s="261" t="s">
        <v>402</v>
      </c>
      <c r="E428" s="269" t="s">
        <v>404</v>
      </c>
      <c r="F428" s="332"/>
      <c r="G428" s="332"/>
      <c r="H428" s="332"/>
      <c r="I428" s="332"/>
      <c r="J428" s="332"/>
      <c r="K428" s="332"/>
      <c r="L428" s="332"/>
      <c r="M428" s="332"/>
      <c r="N428" s="332"/>
      <c r="O428" s="256"/>
      <c r="P428" s="265"/>
      <c r="Q428" s="265"/>
      <c r="R428" s="265"/>
      <c r="S428" s="322"/>
    </row>
    <row r="429" spans="2:20" x14ac:dyDescent="0.2">
      <c r="B429" t="s">
        <v>551</v>
      </c>
      <c r="C429" t="s">
        <v>5</v>
      </c>
      <c r="D429" s="261" t="s">
        <v>402</v>
      </c>
      <c r="E429" s="269" t="s">
        <v>405</v>
      </c>
      <c r="F429" s="332"/>
      <c r="G429" s="332"/>
      <c r="H429" s="332"/>
      <c r="I429" s="332"/>
      <c r="J429" s="332"/>
      <c r="K429" s="332"/>
      <c r="L429" s="332"/>
      <c r="M429" s="332"/>
      <c r="N429" s="332"/>
      <c r="O429" s="256"/>
      <c r="P429" s="265"/>
      <c r="Q429" s="265"/>
      <c r="R429" s="265"/>
      <c r="S429" s="322"/>
      <c r="T429" s="325"/>
    </row>
    <row r="430" spans="2:20" x14ac:dyDescent="0.2">
      <c r="B430" t="s">
        <v>551</v>
      </c>
      <c r="C430" t="s">
        <v>5</v>
      </c>
      <c r="D430" s="261" t="s">
        <v>157</v>
      </c>
      <c r="E430" s="269" t="s">
        <v>406</v>
      </c>
      <c r="F430" s="332"/>
      <c r="G430" s="332"/>
      <c r="H430" s="332"/>
      <c r="I430" s="332"/>
      <c r="J430" s="332"/>
      <c r="K430" s="332"/>
      <c r="L430" s="332"/>
      <c r="M430" s="332"/>
      <c r="N430" s="332"/>
      <c r="O430" s="256"/>
      <c r="P430" s="265"/>
      <c r="Q430" s="265"/>
      <c r="R430" s="265"/>
      <c r="S430" s="325"/>
      <c r="T430" s="325"/>
    </row>
    <row r="431" spans="2:20" x14ac:dyDescent="0.2">
      <c r="B431" t="s">
        <v>551</v>
      </c>
      <c r="C431" t="s">
        <v>6</v>
      </c>
      <c r="D431" s="261" t="s">
        <v>402</v>
      </c>
      <c r="E431" s="269" t="s">
        <v>404</v>
      </c>
      <c r="F431" s="332"/>
      <c r="G431" s="332"/>
      <c r="H431" s="332"/>
      <c r="I431" s="332"/>
      <c r="J431" s="332"/>
      <c r="K431" s="332"/>
      <c r="L431" s="332"/>
      <c r="M431" s="332"/>
      <c r="N431" s="332"/>
      <c r="O431" s="256"/>
      <c r="P431" s="265"/>
      <c r="Q431" s="265"/>
      <c r="R431" s="265"/>
      <c r="S431" s="322"/>
      <c r="T431" s="322"/>
    </row>
    <row r="432" spans="2:20" x14ac:dyDescent="0.2">
      <c r="B432" t="s">
        <v>551</v>
      </c>
      <c r="C432" t="s">
        <v>6</v>
      </c>
      <c r="D432" s="261" t="s">
        <v>402</v>
      </c>
      <c r="E432" s="269" t="s">
        <v>405</v>
      </c>
      <c r="F432" s="332"/>
      <c r="G432" s="332"/>
      <c r="H432" s="332"/>
      <c r="I432" s="332"/>
      <c r="J432" s="332"/>
      <c r="K432" s="332"/>
      <c r="L432" s="332"/>
      <c r="M432" s="332"/>
      <c r="N432" s="332"/>
      <c r="O432" s="256"/>
      <c r="P432" s="265"/>
      <c r="Q432" s="265"/>
      <c r="R432" s="265"/>
      <c r="S432" s="325"/>
      <c r="T432" s="322"/>
    </row>
    <row r="433" spans="2:20" x14ac:dyDescent="0.2">
      <c r="B433" t="s">
        <v>551</v>
      </c>
      <c r="C433" t="s">
        <v>6</v>
      </c>
      <c r="D433" s="261" t="s">
        <v>157</v>
      </c>
      <c r="E433" s="269" t="s">
        <v>406</v>
      </c>
      <c r="F433" s="332"/>
      <c r="G433" s="332"/>
      <c r="H433" s="332"/>
      <c r="I433" s="332"/>
      <c r="J433" s="332"/>
      <c r="K433" s="332"/>
      <c r="L433" s="332"/>
      <c r="M433" s="332"/>
      <c r="N433" s="332"/>
      <c r="O433" s="256"/>
      <c r="P433" s="265"/>
      <c r="Q433" s="265"/>
      <c r="R433" s="265"/>
      <c r="S433" s="322"/>
      <c r="T433" s="322"/>
    </row>
    <row r="434" spans="2:20" x14ac:dyDescent="0.2">
      <c r="B434" t="s">
        <v>551</v>
      </c>
      <c r="C434" t="s">
        <v>7</v>
      </c>
      <c r="D434" s="261" t="s">
        <v>402</v>
      </c>
      <c r="E434" s="269" t="s">
        <v>404</v>
      </c>
      <c r="F434" s="332"/>
      <c r="G434" s="332"/>
      <c r="H434" s="332"/>
      <c r="I434" s="332"/>
      <c r="J434" s="332"/>
      <c r="K434" s="332"/>
      <c r="L434" s="332"/>
      <c r="M434" s="332"/>
      <c r="N434" s="332"/>
      <c r="O434" s="256"/>
      <c r="P434" s="265"/>
      <c r="Q434" s="265"/>
      <c r="R434" s="265"/>
      <c r="S434" s="325"/>
      <c r="T434" s="322"/>
    </row>
    <row r="435" spans="2:20" x14ac:dyDescent="0.2">
      <c r="B435" t="s">
        <v>551</v>
      </c>
      <c r="C435" t="s">
        <v>7</v>
      </c>
      <c r="D435" s="261" t="s">
        <v>402</v>
      </c>
      <c r="E435" s="269" t="s">
        <v>405</v>
      </c>
      <c r="F435" s="332"/>
      <c r="G435" s="332"/>
      <c r="H435" s="332"/>
      <c r="I435" s="332"/>
      <c r="J435" s="332"/>
      <c r="K435" s="332"/>
      <c r="L435" s="332"/>
      <c r="M435" s="332"/>
      <c r="N435" s="332"/>
      <c r="O435" s="256"/>
      <c r="P435" s="265"/>
      <c r="Q435" s="265"/>
      <c r="R435" s="265"/>
      <c r="S435" s="322"/>
      <c r="T435" s="322"/>
    </row>
    <row r="436" spans="2:20" x14ac:dyDescent="0.2">
      <c r="B436" t="s">
        <v>551</v>
      </c>
      <c r="C436" t="s">
        <v>7</v>
      </c>
      <c r="D436" s="261" t="s">
        <v>157</v>
      </c>
      <c r="E436" s="269" t="s">
        <v>406</v>
      </c>
      <c r="F436" s="332"/>
      <c r="G436" s="332"/>
      <c r="H436" s="332"/>
      <c r="I436" s="332"/>
      <c r="J436" s="332"/>
      <c r="K436" s="332"/>
      <c r="L436" s="332"/>
      <c r="M436" s="332"/>
      <c r="N436" s="332"/>
      <c r="O436" s="256"/>
      <c r="P436" s="265"/>
      <c r="Q436" s="265"/>
      <c r="R436" s="265"/>
      <c r="S436" s="325"/>
      <c r="T436" s="322"/>
    </row>
    <row r="437" spans="2:20" x14ac:dyDescent="0.2">
      <c r="B437" t="s">
        <v>551</v>
      </c>
      <c r="C437" t="s">
        <v>8</v>
      </c>
      <c r="D437" s="261" t="s">
        <v>402</v>
      </c>
      <c r="E437" s="269" t="s">
        <v>404</v>
      </c>
      <c r="F437" s="332"/>
      <c r="G437" s="332"/>
      <c r="H437" s="332"/>
      <c r="I437" s="332"/>
      <c r="J437" s="332"/>
      <c r="K437" s="332"/>
      <c r="L437" s="332"/>
      <c r="M437" s="332"/>
      <c r="N437" s="332"/>
      <c r="O437" s="256"/>
      <c r="P437" s="265"/>
      <c r="Q437" s="265"/>
      <c r="R437" s="265"/>
      <c r="S437" s="322"/>
      <c r="T437" s="322"/>
    </row>
    <row r="438" spans="2:20" x14ac:dyDescent="0.2">
      <c r="B438" t="s">
        <v>551</v>
      </c>
      <c r="C438" t="s">
        <v>8</v>
      </c>
      <c r="D438" s="261" t="s">
        <v>402</v>
      </c>
      <c r="E438" s="269" t="s">
        <v>405</v>
      </c>
      <c r="F438" s="332"/>
      <c r="G438" s="332"/>
      <c r="H438" s="332"/>
      <c r="I438" s="332"/>
      <c r="J438" s="332"/>
      <c r="K438" s="332"/>
      <c r="L438" s="332"/>
      <c r="M438" s="332"/>
      <c r="N438" s="332"/>
      <c r="O438" s="256"/>
      <c r="P438" s="265"/>
      <c r="Q438" s="265"/>
      <c r="R438" s="265"/>
      <c r="S438" s="325"/>
      <c r="T438" s="322"/>
    </row>
    <row r="439" spans="2:20" x14ac:dyDescent="0.2">
      <c r="B439" t="s">
        <v>551</v>
      </c>
      <c r="C439" t="s">
        <v>8</v>
      </c>
      <c r="D439" s="261" t="s">
        <v>157</v>
      </c>
      <c r="E439" s="269" t="s">
        <v>406</v>
      </c>
      <c r="F439" s="332"/>
      <c r="G439" s="332"/>
      <c r="H439" s="332"/>
      <c r="I439" s="332"/>
      <c r="J439" s="332"/>
      <c r="K439" s="332"/>
      <c r="L439" s="332"/>
      <c r="M439" s="332"/>
      <c r="N439" s="332"/>
      <c r="O439" s="256"/>
      <c r="P439" s="265"/>
      <c r="Q439" s="265"/>
      <c r="R439" s="265"/>
      <c r="S439" s="325"/>
      <c r="T439" s="322"/>
    </row>
    <row r="440" spans="2:20" x14ac:dyDescent="0.2">
      <c r="B440" t="s">
        <v>551</v>
      </c>
      <c r="C440" t="s">
        <v>119</v>
      </c>
      <c r="D440" s="261" t="s">
        <v>402</v>
      </c>
      <c r="E440" s="269" t="s">
        <v>404</v>
      </c>
      <c r="F440" s="332"/>
      <c r="G440" s="332"/>
      <c r="H440" s="332"/>
      <c r="I440" s="332"/>
      <c r="J440" s="332"/>
      <c r="K440" s="332"/>
      <c r="L440" s="332"/>
      <c r="M440" s="332"/>
      <c r="N440" s="332"/>
      <c r="O440" s="256"/>
      <c r="P440" s="265"/>
      <c r="Q440" s="265"/>
      <c r="R440" s="265"/>
      <c r="S440" s="325"/>
    </row>
    <row r="441" spans="2:20" x14ac:dyDescent="0.2">
      <c r="B441" t="s">
        <v>551</v>
      </c>
      <c r="C441" t="s">
        <v>119</v>
      </c>
      <c r="D441" s="261" t="s">
        <v>402</v>
      </c>
      <c r="E441" s="269" t="s">
        <v>405</v>
      </c>
      <c r="F441" s="332"/>
      <c r="G441" s="332"/>
      <c r="H441" s="332"/>
      <c r="I441" s="332"/>
      <c r="J441" s="332"/>
      <c r="K441" s="332"/>
      <c r="L441" s="332"/>
      <c r="M441" s="332"/>
      <c r="N441" s="332"/>
      <c r="O441" s="256"/>
      <c r="P441" s="265"/>
      <c r="Q441" s="265"/>
      <c r="R441" s="265"/>
      <c r="S441" s="325"/>
      <c r="T441" s="325"/>
    </row>
    <row r="442" spans="2:20" x14ac:dyDescent="0.2">
      <c r="B442" t="s">
        <v>551</v>
      </c>
      <c r="C442" t="s">
        <v>119</v>
      </c>
      <c r="D442" s="261" t="s">
        <v>157</v>
      </c>
      <c r="E442" s="269" t="s">
        <v>406</v>
      </c>
      <c r="F442" s="332"/>
      <c r="G442" s="332"/>
      <c r="H442" s="332"/>
      <c r="I442" s="332"/>
      <c r="J442" s="332"/>
      <c r="K442" s="332"/>
      <c r="L442" s="332"/>
      <c r="M442" s="332"/>
      <c r="N442" s="332"/>
      <c r="O442" s="256"/>
      <c r="P442" s="265"/>
      <c r="Q442" s="265"/>
      <c r="R442" s="265"/>
      <c r="S442" s="322"/>
      <c r="T442" s="325"/>
    </row>
    <row r="443" spans="2:20" x14ac:dyDescent="0.2">
      <c r="B443" t="s">
        <v>551</v>
      </c>
      <c r="C443" t="s">
        <v>120</v>
      </c>
      <c r="D443" s="261" t="s">
        <v>402</v>
      </c>
      <c r="E443" s="269" t="s">
        <v>404</v>
      </c>
      <c r="F443" s="332"/>
      <c r="G443" s="332"/>
      <c r="H443" s="332"/>
      <c r="I443" s="332"/>
      <c r="J443" s="332"/>
      <c r="K443" s="332"/>
      <c r="L443" s="332"/>
      <c r="M443" s="332"/>
      <c r="N443" s="332"/>
      <c r="O443" s="256"/>
      <c r="P443" s="265"/>
      <c r="Q443" s="265"/>
      <c r="R443" s="265"/>
      <c r="S443" s="322"/>
      <c r="T443" s="322"/>
    </row>
    <row r="444" spans="2:20" x14ac:dyDescent="0.2">
      <c r="B444" t="s">
        <v>551</v>
      </c>
      <c r="C444" t="s">
        <v>120</v>
      </c>
      <c r="D444" s="261" t="s">
        <v>402</v>
      </c>
      <c r="E444" s="269" t="s">
        <v>405</v>
      </c>
      <c r="F444" s="332"/>
      <c r="G444" s="332"/>
      <c r="H444" s="332"/>
      <c r="I444" s="332"/>
      <c r="J444" s="332"/>
      <c r="K444" s="332"/>
      <c r="L444" s="332"/>
      <c r="M444" s="332"/>
      <c r="N444" s="332"/>
      <c r="O444" s="256"/>
      <c r="P444" s="265"/>
      <c r="Q444" s="265"/>
      <c r="R444" s="265"/>
      <c r="S444" s="325"/>
      <c r="T444" s="325"/>
    </row>
    <row r="445" spans="2:20" x14ac:dyDescent="0.2">
      <c r="B445" t="s">
        <v>551</v>
      </c>
      <c r="C445" t="s">
        <v>120</v>
      </c>
      <c r="D445" s="261" t="s">
        <v>157</v>
      </c>
      <c r="E445" s="269" t="s">
        <v>406</v>
      </c>
      <c r="F445" s="332"/>
      <c r="G445" s="332"/>
      <c r="H445" s="332"/>
      <c r="I445" s="332"/>
      <c r="J445" s="332"/>
      <c r="K445" s="332"/>
      <c r="L445" s="332"/>
      <c r="M445" s="332"/>
      <c r="N445" s="332"/>
      <c r="O445" s="256"/>
      <c r="P445" s="265"/>
      <c r="Q445" s="265"/>
      <c r="R445" s="265"/>
      <c r="S445" s="325"/>
      <c r="T445" s="325"/>
    </row>
    <row r="446" spans="2:20" x14ac:dyDescent="0.2">
      <c r="B446" t="s">
        <v>551</v>
      </c>
      <c r="C446" t="s">
        <v>16</v>
      </c>
      <c r="D446" s="261" t="s">
        <v>402</v>
      </c>
      <c r="E446" s="269" t="s">
        <v>404</v>
      </c>
      <c r="F446" s="332"/>
      <c r="G446" s="332"/>
      <c r="H446" s="332"/>
      <c r="I446" s="332"/>
      <c r="J446" s="332"/>
      <c r="K446" s="332"/>
      <c r="L446" s="332"/>
      <c r="M446" s="332"/>
      <c r="N446" s="332"/>
      <c r="O446" s="256"/>
      <c r="P446" s="265"/>
      <c r="Q446" s="265"/>
      <c r="R446" s="265"/>
      <c r="S446" s="322"/>
    </row>
    <row r="447" spans="2:20" x14ac:dyDescent="0.2">
      <c r="B447" t="s">
        <v>551</v>
      </c>
      <c r="C447" t="s">
        <v>16</v>
      </c>
      <c r="D447" s="261" t="s">
        <v>402</v>
      </c>
      <c r="E447" s="269" t="s">
        <v>405</v>
      </c>
      <c r="F447" s="332"/>
      <c r="G447" s="332"/>
      <c r="H447" s="332"/>
      <c r="I447" s="332"/>
      <c r="J447" s="332"/>
      <c r="K447" s="332"/>
      <c r="L447" s="332"/>
      <c r="M447" s="332"/>
      <c r="N447" s="332"/>
      <c r="O447" s="256"/>
      <c r="P447" s="265"/>
      <c r="Q447" s="265"/>
      <c r="R447" s="265"/>
      <c r="S447" s="322"/>
      <c r="T447" s="325"/>
    </row>
    <row r="448" spans="2:20" x14ac:dyDescent="0.2">
      <c r="B448" t="s">
        <v>551</v>
      </c>
      <c r="C448" t="s">
        <v>16</v>
      </c>
      <c r="D448" s="261" t="s">
        <v>157</v>
      </c>
      <c r="E448" s="269" t="s">
        <v>406</v>
      </c>
      <c r="F448" s="332"/>
      <c r="G448" s="332"/>
      <c r="H448" s="332"/>
      <c r="I448" s="332"/>
      <c r="J448" s="332"/>
      <c r="K448" s="332"/>
      <c r="L448" s="332"/>
      <c r="M448" s="332"/>
      <c r="N448" s="332"/>
      <c r="O448" s="256"/>
      <c r="P448" s="265"/>
      <c r="Q448" s="265"/>
      <c r="R448" s="265"/>
      <c r="S448" s="325"/>
      <c r="T448" s="325"/>
    </row>
    <row r="449" spans="2:20" x14ac:dyDescent="0.2">
      <c r="B449" t="s">
        <v>551</v>
      </c>
      <c r="C449" t="s">
        <v>122</v>
      </c>
      <c r="D449" s="261" t="s">
        <v>402</v>
      </c>
      <c r="E449" s="269" t="s">
        <v>404</v>
      </c>
      <c r="F449" s="332"/>
      <c r="G449" s="332"/>
      <c r="H449" s="332"/>
      <c r="I449" s="332"/>
      <c r="J449" s="332"/>
      <c r="K449" s="332"/>
      <c r="L449" s="332"/>
      <c r="M449" s="332"/>
      <c r="N449" s="332"/>
      <c r="O449" s="256"/>
      <c r="P449" s="265"/>
      <c r="Q449" s="265"/>
      <c r="R449" s="265"/>
      <c r="S449" s="322"/>
      <c r="T449" s="322"/>
    </row>
    <row r="450" spans="2:20" x14ac:dyDescent="0.2">
      <c r="B450" t="s">
        <v>551</v>
      </c>
      <c r="C450" t="s">
        <v>122</v>
      </c>
      <c r="D450" s="261" t="s">
        <v>402</v>
      </c>
      <c r="E450" s="269" t="s">
        <v>405</v>
      </c>
      <c r="F450" s="332"/>
      <c r="G450" s="332"/>
      <c r="H450" s="332"/>
      <c r="I450" s="332"/>
      <c r="J450" s="332"/>
      <c r="K450" s="332"/>
      <c r="L450" s="332"/>
      <c r="M450" s="332"/>
      <c r="N450" s="332"/>
      <c r="O450" s="256"/>
      <c r="P450" s="265"/>
      <c r="Q450" s="265"/>
      <c r="R450" s="265"/>
      <c r="S450" s="325"/>
      <c r="T450" s="322"/>
    </row>
    <row r="451" spans="2:20" x14ac:dyDescent="0.2">
      <c r="B451" t="s">
        <v>551</v>
      </c>
      <c r="C451" t="s">
        <v>122</v>
      </c>
      <c r="D451" s="261" t="s">
        <v>157</v>
      </c>
      <c r="E451" s="269" t="s">
        <v>406</v>
      </c>
      <c r="F451" s="332"/>
      <c r="G451" s="332"/>
      <c r="H451" s="332"/>
      <c r="I451" s="332"/>
      <c r="J451" s="332"/>
      <c r="K451" s="332"/>
      <c r="L451" s="332"/>
      <c r="M451" s="332"/>
      <c r="N451" s="332"/>
      <c r="O451" s="256"/>
      <c r="P451" s="265"/>
      <c r="Q451" s="265"/>
      <c r="R451" s="265"/>
      <c r="S451" s="322"/>
      <c r="T451" s="322"/>
    </row>
    <row r="452" spans="2:20" x14ac:dyDescent="0.2">
      <c r="B452" t="s">
        <v>551</v>
      </c>
      <c r="C452" t="s">
        <v>121</v>
      </c>
      <c r="D452" s="261" t="s">
        <v>402</v>
      </c>
      <c r="E452" s="270" t="s">
        <v>404</v>
      </c>
      <c r="F452" s="332"/>
      <c r="G452" s="332"/>
      <c r="H452" s="332"/>
      <c r="I452" s="332"/>
      <c r="J452" s="332"/>
      <c r="K452" s="332"/>
      <c r="L452" s="332"/>
      <c r="M452" s="332"/>
      <c r="N452" s="332"/>
      <c r="O452" s="256"/>
      <c r="P452" s="265"/>
      <c r="Q452" s="265"/>
      <c r="R452" s="265"/>
      <c r="S452" s="322"/>
      <c r="T452" s="322"/>
    </row>
    <row r="453" spans="2:20" x14ac:dyDescent="0.2">
      <c r="B453" t="s">
        <v>551</v>
      </c>
      <c r="C453" t="s">
        <v>121</v>
      </c>
      <c r="D453" s="261" t="s">
        <v>402</v>
      </c>
      <c r="E453" s="270" t="s">
        <v>405</v>
      </c>
      <c r="F453" s="332"/>
      <c r="G453" s="332"/>
      <c r="H453" s="332"/>
      <c r="I453" s="332"/>
      <c r="J453" s="332"/>
      <c r="K453" s="332"/>
      <c r="L453" s="332"/>
      <c r="M453" s="332"/>
      <c r="N453" s="332"/>
      <c r="O453" s="256"/>
      <c r="P453" s="265"/>
      <c r="Q453" s="265"/>
      <c r="R453" s="265"/>
      <c r="S453" s="322"/>
      <c r="T453" s="322"/>
    </row>
    <row r="454" spans="2:20" x14ac:dyDescent="0.2">
      <c r="B454" t="s">
        <v>551</v>
      </c>
      <c r="C454" t="s">
        <v>121</v>
      </c>
      <c r="D454" s="261" t="s">
        <v>157</v>
      </c>
      <c r="E454" s="270" t="s">
        <v>406</v>
      </c>
      <c r="F454" s="332"/>
      <c r="G454" s="332"/>
      <c r="H454" s="332"/>
      <c r="I454" s="332"/>
      <c r="J454" s="332"/>
      <c r="K454" s="332"/>
      <c r="L454" s="332"/>
      <c r="M454" s="332"/>
      <c r="N454" s="332"/>
      <c r="O454" s="256"/>
      <c r="P454" s="265"/>
      <c r="Q454" s="265"/>
      <c r="R454" s="265"/>
      <c r="S454" s="322"/>
      <c r="T454" s="322"/>
    </row>
    <row r="455" spans="2:20" x14ac:dyDescent="0.2">
      <c r="B455" t="s">
        <v>552</v>
      </c>
      <c r="C455" t="s">
        <v>32</v>
      </c>
      <c r="D455" s="261" t="s">
        <v>402</v>
      </c>
      <c r="E455" s="270" t="s">
        <v>404</v>
      </c>
      <c r="F455" s="332"/>
      <c r="G455" s="332"/>
      <c r="H455" s="332"/>
      <c r="I455" s="332"/>
      <c r="J455" s="332"/>
      <c r="K455" s="332"/>
      <c r="L455" s="332"/>
      <c r="M455" s="332"/>
      <c r="N455" s="332"/>
      <c r="O455" s="256"/>
      <c r="P455" s="265"/>
      <c r="Q455" s="265"/>
      <c r="R455" s="265"/>
    </row>
    <row r="456" spans="2:20" x14ac:dyDescent="0.2">
      <c r="B456" t="s">
        <v>552</v>
      </c>
      <c r="C456" t="s">
        <v>32</v>
      </c>
      <c r="D456" s="261" t="s">
        <v>402</v>
      </c>
      <c r="E456" s="270" t="s">
        <v>405</v>
      </c>
      <c r="F456" s="332"/>
      <c r="G456" s="332"/>
      <c r="H456" s="332"/>
      <c r="I456" s="332"/>
      <c r="J456" s="332"/>
      <c r="K456" s="332"/>
      <c r="L456" s="332"/>
      <c r="M456" s="332"/>
      <c r="N456" s="332"/>
      <c r="O456" s="256"/>
      <c r="P456" s="265"/>
      <c r="Q456" s="265"/>
      <c r="R456" s="265"/>
      <c r="S456" s="325"/>
      <c r="T456" s="325"/>
    </row>
    <row r="457" spans="2:20" x14ac:dyDescent="0.2">
      <c r="B457" t="s">
        <v>552</v>
      </c>
      <c r="C457" t="s">
        <v>32</v>
      </c>
      <c r="D457" s="261" t="s">
        <v>157</v>
      </c>
      <c r="E457" s="270" t="s">
        <v>406</v>
      </c>
      <c r="F457" s="332"/>
      <c r="G457" s="332"/>
      <c r="H457" s="332"/>
      <c r="I457" s="332"/>
      <c r="J457" s="332"/>
      <c r="K457" s="332"/>
      <c r="L457" s="332"/>
      <c r="M457" s="332"/>
      <c r="N457" s="332"/>
      <c r="O457" s="256"/>
      <c r="P457" s="265"/>
      <c r="Q457" s="265"/>
      <c r="R457" s="265"/>
      <c r="S457" s="325"/>
      <c r="T457" s="325"/>
    </row>
    <row r="458" spans="2:20" x14ac:dyDescent="0.2">
      <c r="B458" t="s">
        <v>552</v>
      </c>
      <c r="C458" t="s">
        <v>2</v>
      </c>
      <c r="D458" s="261" t="s">
        <v>402</v>
      </c>
      <c r="E458" s="270" t="s">
        <v>404</v>
      </c>
      <c r="F458" s="332"/>
      <c r="G458" s="332"/>
      <c r="H458" s="332"/>
      <c r="I458" s="332"/>
      <c r="J458" s="332"/>
      <c r="K458" s="332"/>
      <c r="L458" s="332"/>
      <c r="M458" s="332"/>
      <c r="N458" s="332"/>
      <c r="O458" s="256"/>
      <c r="P458" s="265"/>
      <c r="Q458" s="265"/>
      <c r="R458" s="265"/>
      <c r="S458" s="322"/>
      <c r="T458" s="322"/>
    </row>
    <row r="459" spans="2:20" x14ac:dyDescent="0.2">
      <c r="B459" t="s">
        <v>552</v>
      </c>
      <c r="C459" t="s">
        <v>2</v>
      </c>
      <c r="D459" s="261" t="s">
        <v>402</v>
      </c>
      <c r="E459" s="270" t="s">
        <v>405</v>
      </c>
      <c r="F459" s="332"/>
      <c r="G459" s="332"/>
      <c r="H459" s="332"/>
      <c r="I459" s="332"/>
      <c r="J459" s="332"/>
      <c r="K459" s="332"/>
      <c r="L459" s="332"/>
      <c r="M459" s="332"/>
      <c r="N459" s="332"/>
      <c r="O459" s="256"/>
      <c r="P459" s="265"/>
      <c r="Q459" s="265"/>
      <c r="R459" s="265"/>
      <c r="S459" s="322"/>
      <c r="T459" s="322"/>
    </row>
    <row r="460" spans="2:20" x14ac:dyDescent="0.2">
      <c r="B460" t="s">
        <v>552</v>
      </c>
      <c r="C460" t="s">
        <v>2</v>
      </c>
      <c r="D460" s="261" t="s">
        <v>157</v>
      </c>
      <c r="E460" s="270" t="s">
        <v>406</v>
      </c>
      <c r="F460" s="332"/>
      <c r="G460" s="332"/>
      <c r="H460" s="332"/>
      <c r="I460" s="332"/>
      <c r="J460" s="332"/>
      <c r="K460" s="332"/>
      <c r="L460" s="332"/>
      <c r="M460" s="332"/>
      <c r="N460" s="332"/>
      <c r="O460" s="256"/>
      <c r="P460" s="265"/>
      <c r="Q460" s="265"/>
      <c r="R460" s="265"/>
      <c r="S460" s="322"/>
      <c r="T460" s="322"/>
    </row>
    <row r="461" spans="2:20" x14ac:dyDescent="0.2">
      <c r="B461" t="s">
        <v>552</v>
      </c>
      <c r="C461" t="s">
        <v>33</v>
      </c>
      <c r="D461" s="261" t="s">
        <v>402</v>
      </c>
      <c r="E461" s="270" t="s">
        <v>404</v>
      </c>
      <c r="F461" s="332"/>
      <c r="G461" s="332"/>
      <c r="H461" s="332"/>
      <c r="I461" s="332"/>
      <c r="J461" s="332"/>
      <c r="K461" s="332"/>
      <c r="L461" s="332"/>
      <c r="M461" s="332"/>
      <c r="N461" s="332"/>
      <c r="O461" s="256"/>
      <c r="P461" s="265"/>
      <c r="Q461" s="265"/>
      <c r="R461" s="265"/>
      <c r="S461" s="322"/>
      <c r="T461" s="322"/>
    </row>
    <row r="462" spans="2:20" x14ac:dyDescent="0.2">
      <c r="B462" t="s">
        <v>552</v>
      </c>
      <c r="C462" t="s">
        <v>33</v>
      </c>
      <c r="D462" s="261" t="s">
        <v>402</v>
      </c>
      <c r="E462" s="270" t="s">
        <v>405</v>
      </c>
      <c r="F462" s="332"/>
      <c r="G462" s="332"/>
      <c r="H462" s="332"/>
      <c r="I462" s="332"/>
      <c r="J462" s="332"/>
      <c r="K462" s="332"/>
      <c r="L462" s="332"/>
      <c r="M462" s="332"/>
      <c r="N462" s="332"/>
      <c r="O462" s="256"/>
      <c r="P462" s="265"/>
      <c r="Q462" s="265"/>
      <c r="R462" s="265"/>
      <c r="S462" s="325"/>
      <c r="T462" s="325"/>
    </row>
    <row r="463" spans="2:20" x14ac:dyDescent="0.2">
      <c r="B463" t="s">
        <v>552</v>
      </c>
      <c r="C463" t="s">
        <v>33</v>
      </c>
      <c r="D463" s="261" t="s">
        <v>157</v>
      </c>
      <c r="E463" s="270" t="s">
        <v>406</v>
      </c>
      <c r="F463" s="332"/>
      <c r="G463" s="332"/>
      <c r="H463" s="332"/>
      <c r="I463" s="332"/>
      <c r="J463" s="332"/>
      <c r="K463" s="332"/>
      <c r="L463" s="332"/>
      <c r="M463" s="332"/>
      <c r="N463" s="332"/>
      <c r="O463" s="256"/>
      <c r="P463" s="265"/>
      <c r="Q463" s="265"/>
      <c r="R463" s="265"/>
      <c r="S463" s="325"/>
      <c r="T463" s="325"/>
    </row>
    <row r="464" spans="2:20" x14ac:dyDescent="0.2">
      <c r="B464" t="s">
        <v>552</v>
      </c>
      <c r="C464" t="s">
        <v>3</v>
      </c>
      <c r="D464" s="261" t="s">
        <v>402</v>
      </c>
      <c r="E464" s="270" t="s">
        <v>404</v>
      </c>
      <c r="F464" s="332"/>
      <c r="G464" s="332"/>
      <c r="H464" s="332"/>
      <c r="I464" s="332"/>
      <c r="J464" s="332"/>
      <c r="K464" s="332"/>
      <c r="L464" s="332"/>
      <c r="M464" s="332"/>
      <c r="N464" s="332"/>
      <c r="O464" s="256"/>
      <c r="P464" s="265"/>
      <c r="Q464" s="265"/>
      <c r="R464" s="265"/>
      <c r="S464" s="322"/>
      <c r="T464" s="322"/>
    </row>
    <row r="465" spans="2:20" x14ac:dyDescent="0.2">
      <c r="B465" t="s">
        <v>552</v>
      </c>
      <c r="C465" t="s">
        <v>3</v>
      </c>
      <c r="D465" s="261" t="s">
        <v>402</v>
      </c>
      <c r="E465" s="270" t="s">
        <v>405</v>
      </c>
      <c r="F465" s="332"/>
      <c r="G465" s="332"/>
      <c r="H465" s="332"/>
      <c r="I465" s="332"/>
      <c r="J465" s="332"/>
      <c r="K465" s="332"/>
      <c r="L465" s="332"/>
      <c r="M465" s="332"/>
      <c r="N465" s="332"/>
      <c r="O465" s="256"/>
      <c r="P465" s="265"/>
      <c r="Q465" s="265"/>
      <c r="R465" s="265"/>
      <c r="S465" s="325"/>
      <c r="T465" s="325"/>
    </row>
    <row r="466" spans="2:20" x14ac:dyDescent="0.2">
      <c r="B466" t="s">
        <v>552</v>
      </c>
      <c r="C466" t="s">
        <v>3</v>
      </c>
      <c r="D466" s="261" t="s">
        <v>157</v>
      </c>
      <c r="E466" s="270" t="s">
        <v>406</v>
      </c>
      <c r="F466" s="332"/>
      <c r="G466" s="332"/>
      <c r="H466" s="332"/>
      <c r="I466" s="332"/>
      <c r="J466" s="332"/>
      <c r="K466" s="332"/>
      <c r="L466" s="332"/>
      <c r="M466" s="332"/>
      <c r="N466" s="332"/>
      <c r="O466" s="256"/>
      <c r="P466" s="265"/>
      <c r="Q466" s="265"/>
      <c r="R466" s="265"/>
      <c r="S466" s="325"/>
      <c r="T466" s="325"/>
    </row>
    <row r="467" spans="2:20" x14ac:dyDescent="0.2">
      <c r="B467" t="s">
        <v>552</v>
      </c>
      <c r="C467" t="s">
        <v>4</v>
      </c>
      <c r="D467" s="261" t="s">
        <v>402</v>
      </c>
      <c r="E467" s="270" t="s">
        <v>404</v>
      </c>
      <c r="F467" s="332"/>
      <c r="G467" s="332"/>
      <c r="H467" s="332"/>
      <c r="I467" s="332"/>
      <c r="J467" s="332"/>
      <c r="K467" s="332"/>
      <c r="L467" s="332"/>
      <c r="M467" s="332"/>
      <c r="N467" s="332"/>
      <c r="O467" s="256"/>
      <c r="P467" s="265"/>
      <c r="Q467" s="265"/>
      <c r="R467" s="265"/>
      <c r="S467" s="322"/>
      <c r="T467" s="322"/>
    </row>
    <row r="468" spans="2:20" x14ac:dyDescent="0.2">
      <c r="B468" t="s">
        <v>552</v>
      </c>
      <c r="C468" t="s">
        <v>4</v>
      </c>
      <c r="D468" s="261" t="s">
        <v>402</v>
      </c>
      <c r="E468" s="270" t="s">
        <v>405</v>
      </c>
      <c r="F468" s="332"/>
      <c r="G468" s="332"/>
      <c r="H468" s="332"/>
      <c r="I468" s="332"/>
      <c r="J468" s="332"/>
      <c r="K468" s="332"/>
      <c r="L468" s="332"/>
      <c r="M468" s="332"/>
      <c r="N468" s="332"/>
      <c r="O468" s="256"/>
      <c r="P468" s="265"/>
      <c r="Q468" s="265"/>
      <c r="R468" s="265"/>
      <c r="S468" s="325"/>
      <c r="T468" s="325"/>
    </row>
    <row r="469" spans="2:20" x14ac:dyDescent="0.2">
      <c r="B469" t="s">
        <v>552</v>
      </c>
      <c r="C469" t="s">
        <v>4</v>
      </c>
      <c r="D469" s="261" t="s">
        <v>157</v>
      </c>
      <c r="E469" s="270" t="s">
        <v>406</v>
      </c>
      <c r="F469" s="332"/>
      <c r="G469" s="332"/>
      <c r="H469" s="332"/>
      <c r="I469" s="332"/>
      <c r="J469" s="332"/>
      <c r="K469" s="332"/>
      <c r="L469" s="332"/>
      <c r="M469" s="332"/>
      <c r="N469" s="332"/>
      <c r="O469" s="256"/>
      <c r="P469" s="265"/>
      <c r="Q469" s="265"/>
      <c r="R469" s="265"/>
      <c r="S469" s="325"/>
      <c r="T469" s="325"/>
    </row>
    <row r="470" spans="2:20" x14ac:dyDescent="0.2">
      <c r="B470" t="s">
        <v>552</v>
      </c>
      <c r="C470" t="s">
        <v>34</v>
      </c>
      <c r="D470" s="261" t="s">
        <v>402</v>
      </c>
      <c r="E470" s="270" t="s">
        <v>404</v>
      </c>
      <c r="F470" s="332"/>
      <c r="G470" s="332"/>
      <c r="H470" s="332"/>
      <c r="I470" s="332"/>
      <c r="J470" s="332"/>
      <c r="K470" s="332"/>
      <c r="L470" s="332"/>
      <c r="M470" s="332"/>
      <c r="N470" s="332"/>
      <c r="O470" s="256"/>
      <c r="P470" s="265"/>
      <c r="Q470" s="265"/>
      <c r="R470" s="265"/>
      <c r="S470" s="322"/>
      <c r="T470" s="322"/>
    </row>
    <row r="471" spans="2:20" x14ac:dyDescent="0.2">
      <c r="B471" t="s">
        <v>552</v>
      </c>
      <c r="C471" t="s">
        <v>34</v>
      </c>
      <c r="D471" s="261" t="s">
        <v>402</v>
      </c>
      <c r="E471" s="270" t="s">
        <v>405</v>
      </c>
      <c r="F471" s="332"/>
      <c r="G471" s="332"/>
      <c r="H471" s="332"/>
      <c r="I471" s="332"/>
      <c r="J471" s="332"/>
      <c r="K471" s="332"/>
      <c r="L471" s="332"/>
      <c r="M471" s="332"/>
      <c r="N471" s="332"/>
      <c r="O471" s="256"/>
      <c r="P471" s="265"/>
      <c r="Q471" s="265"/>
      <c r="R471" s="265"/>
      <c r="S471" s="322"/>
      <c r="T471" s="322"/>
    </row>
    <row r="472" spans="2:20" x14ac:dyDescent="0.2">
      <c r="B472" t="s">
        <v>552</v>
      </c>
      <c r="C472" t="s">
        <v>34</v>
      </c>
      <c r="D472" s="261" t="s">
        <v>157</v>
      </c>
      <c r="E472" s="270" t="s">
        <v>406</v>
      </c>
      <c r="F472" s="332"/>
      <c r="G472" s="332"/>
      <c r="H472" s="332"/>
      <c r="I472" s="332"/>
      <c r="J472" s="332"/>
      <c r="K472" s="332"/>
      <c r="L472" s="332"/>
      <c r="M472" s="332"/>
      <c r="N472" s="332"/>
      <c r="O472" s="256"/>
      <c r="P472" s="265"/>
      <c r="Q472" s="265"/>
      <c r="R472" s="265"/>
      <c r="S472" s="322"/>
      <c r="T472" s="322"/>
    </row>
    <row r="473" spans="2:20" x14ac:dyDescent="0.2">
      <c r="B473" t="s">
        <v>552</v>
      </c>
      <c r="C473" t="s">
        <v>5</v>
      </c>
      <c r="D473" s="261" t="s">
        <v>402</v>
      </c>
      <c r="E473" s="270" t="s">
        <v>404</v>
      </c>
      <c r="F473" s="332"/>
      <c r="G473" s="332"/>
      <c r="H473" s="332"/>
      <c r="I473" s="332"/>
      <c r="J473" s="332"/>
      <c r="K473" s="332"/>
      <c r="L473" s="332"/>
      <c r="M473" s="332"/>
      <c r="N473" s="332"/>
      <c r="O473" s="256"/>
      <c r="P473" s="265"/>
      <c r="Q473" s="265"/>
      <c r="R473" s="265"/>
      <c r="S473" s="322"/>
      <c r="T473" s="322"/>
    </row>
    <row r="474" spans="2:20" x14ac:dyDescent="0.2">
      <c r="B474" t="s">
        <v>552</v>
      </c>
      <c r="C474" t="s">
        <v>5</v>
      </c>
      <c r="D474" s="261" t="s">
        <v>402</v>
      </c>
      <c r="E474" s="270" t="s">
        <v>405</v>
      </c>
      <c r="F474" s="332"/>
      <c r="G474" s="332"/>
      <c r="H474" s="332"/>
      <c r="I474" s="332"/>
      <c r="J474" s="332"/>
      <c r="K474" s="332"/>
      <c r="L474" s="332"/>
      <c r="M474" s="332"/>
      <c r="N474" s="332"/>
      <c r="O474" s="256"/>
      <c r="P474" s="265"/>
      <c r="Q474" s="265"/>
      <c r="R474" s="265"/>
      <c r="S474" s="322"/>
      <c r="T474" s="322"/>
    </row>
    <row r="475" spans="2:20" x14ac:dyDescent="0.2">
      <c r="B475" t="s">
        <v>552</v>
      </c>
      <c r="C475" t="s">
        <v>5</v>
      </c>
      <c r="D475" s="261" t="s">
        <v>157</v>
      </c>
      <c r="E475" s="270" t="s">
        <v>406</v>
      </c>
      <c r="F475" s="332"/>
      <c r="G475" s="332"/>
      <c r="H475" s="332"/>
      <c r="I475" s="332"/>
      <c r="J475" s="332"/>
      <c r="K475" s="332"/>
      <c r="L475" s="332"/>
      <c r="M475" s="332"/>
      <c r="N475" s="332"/>
      <c r="O475" s="256"/>
      <c r="P475" s="265"/>
      <c r="Q475" s="265"/>
      <c r="R475" s="265"/>
      <c r="S475" s="322"/>
      <c r="T475" s="322"/>
    </row>
    <row r="476" spans="2:20" x14ac:dyDescent="0.2">
      <c r="B476" t="s">
        <v>552</v>
      </c>
      <c r="C476" t="s">
        <v>6</v>
      </c>
      <c r="D476" s="261" t="s">
        <v>402</v>
      </c>
      <c r="E476" s="270" t="s">
        <v>404</v>
      </c>
      <c r="F476" s="332"/>
      <c r="G476" s="332"/>
      <c r="H476" s="332"/>
      <c r="I476" s="332"/>
      <c r="J476" s="332"/>
      <c r="K476" s="332"/>
      <c r="L476" s="332"/>
      <c r="M476" s="332"/>
      <c r="N476" s="332"/>
      <c r="O476" s="256"/>
      <c r="P476" s="265"/>
      <c r="Q476" s="265"/>
      <c r="R476" s="265"/>
      <c r="S476" s="322"/>
      <c r="T476" s="322"/>
    </row>
    <row r="477" spans="2:20" x14ac:dyDescent="0.2">
      <c r="B477" t="s">
        <v>552</v>
      </c>
      <c r="C477" t="s">
        <v>6</v>
      </c>
      <c r="D477" s="261" t="s">
        <v>402</v>
      </c>
      <c r="E477" s="270" t="s">
        <v>405</v>
      </c>
      <c r="F477" s="332"/>
      <c r="G477" s="332"/>
      <c r="H477" s="332"/>
      <c r="I477" s="332"/>
      <c r="J477" s="332"/>
      <c r="K477" s="332"/>
      <c r="L477" s="332"/>
      <c r="M477" s="332"/>
      <c r="N477" s="332"/>
      <c r="O477" s="256"/>
      <c r="P477" s="265"/>
      <c r="Q477" s="265"/>
      <c r="R477" s="265"/>
      <c r="S477" s="322"/>
      <c r="T477" s="322"/>
    </row>
    <row r="478" spans="2:20" x14ac:dyDescent="0.2">
      <c r="B478" t="s">
        <v>552</v>
      </c>
      <c r="C478" t="s">
        <v>6</v>
      </c>
      <c r="D478" s="261" t="s">
        <v>157</v>
      </c>
      <c r="E478" s="270" t="s">
        <v>406</v>
      </c>
      <c r="F478" s="332"/>
      <c r="G478" s="332"/>
      <c r="H478" s="332"/>
      <c r="I478" s="332"/>
      <c r="J478" s="332"/>
      <c r="K478" s="332"/>
      <c r="L478" s="332"/>
      <c r="M478" s="332"/>
      <c r="N478" s="332"/>
      <c r="O478" s="256"/>
      <c r="P478" s="265"/>
      <c r="Q478" s="265"/>
      <c r="R478" s="265"/>
      <c r="S478" s="322"/>
      <c r="T478" s="322"/>
    </row>
    <row r="479" spans="2:20" x14ac:dyDescent="0.2">
      <c r="B479" t="s">
        <v>552</v>
      </c>
      <c r="C479" t="s">
        <v>7</v>
      </c>
      <c r="D479" s="261" t="s">
        <v>402</v>
      </c>
      <c r="E479" s="270" t="s">
        <v>404</v>
      </c>
      <c r="F479" s="332"/>
      <c r="G479" s="332"/>
      <c r="H479" s="332"/>
      <c r="I479" s="332"/>
      <c r="J479" s="332"/>
      <c r="K479" s="332"/>
      <c r="L479" s="332"/>
      <c r="M479" s="332"/>
      <c r="N479" s="332"/>
      <c r="O479" s="256"/>
      <c r="P479" s="265"/>
      <c r="Q479" s="265"/>
      <c r="R479" s="265"/>
      <c r="S479" s="322"/>
      <c r="T479" s="322"/>
    </row>
    <row r="480" spans="2:20" x14ac:dyDescent="0.2">
      <c r="B480" t="s">
        <v>552</v>
      </c>
      <c r="C480" t="s">
        <v>7</v>
      </c>
      <c r="D480" s="261" t="s">
        <v>402</v>
      </c>
      <c r="E480" s="270" t="s">
        <v>405</v>
      </c>
      <c r="F480" s="332"/>
      <c r="G480" s="332"/>
      <c r="H480" s="332"/>
      <c r="I480" s="332"/>
      <c r="J480" s="332"/>
      <c r="K480" s="332"/>
      <c r="L480" s="332"/>
      <c r="M480" s="332"/>
      <c r="N480" s="332"/>
      <c r="O480" s="256"/>
      <c r="P480" s="265"/>
      <c r="Q480" s="265"/>
      <c r="R480" s="265"/>
      <c r="S480" s="322"/>
      <c r="T480" s="322"/>
    </row>
    <row r="481" spans="2:20" x14ac:dyDescent="0.2">
      <c r="B481" t="s">
        <v>552</v>
      </c>
      <c r="C481" t="s">
        <v>7</v>
      </c>
      <c r="D481" s="261" t="s">
        <v>157</v>
      </c>
      <c r="E481" s="270" t="s">
        <v>406</v>
      </c>
      <c r="F481" s="332"/>
      <c r="G481" s="332"/>
      <c r="H481" s="332"/>
      <c r="I481" s="332"/>
      <c r="J481" s="332"/>
      <c r="K481" s="332"/>
      <c r="L481" s="332"/>
      <c r="M481" s="332"/>
      <c r="N481" s="332"/>
      <c r="O481" s="256"/>
      <c r="P481" s="265"/>
      <c r="Q481" s="265"/>
      <c r="R481" s="265"/>
      <c r="S481" s="322"/>
      <c r="T481" s="322"/>
    </row>
    <row r="482" spans="2:20" x14ac:dyDescent="0.2">
      <c r="B482" t="s">
        <v>552</v>
      </c>
      <c r="C482" t="s">
        <v>8</v>
      </c>
      <c r="D482" s="261" t="s">
        <v>402</v>
      </c>
      <c r="E482" s="270" t="s">
        <v>404</v>
      </c>
      <c r="F482" s="332"/>
      <c r="G482" s="332"/>
      <c r="H482" s="332"/>
      <c r="I482" s="332"/>
      <c r="J482" s="332"/>
      <c r="K482" s="332"/>
      <c r="L482" s="332"/>
      <c r="M482" s="332"/>
      <c r="N482" s="332"/>
      <c r="O482" s="256"/>
      <c r="P482" s="265"/>
      <c r="Q482" s="265"/>
      <c r="R482" s="265"/>
      <c r="S482" s="322"/>
      <c r="T482" s="322"/>
    </row>
    <row r="483" spans="2:20" x14ac:dyDescent="0.2">
      <c r="B483" t="s">
        <v>552</v>
      </c>
      <c r="C483" t="s">
        <v>8</v>
      </c>
      <c r="D483" s="261" t="s">
        <v>402</v>
      </c>
      <c r="E483" s="270" t="s">
        <v>405</v>
      </c>
      <c r="F483" s="332"/>
      <c r="G483" s="332"/>
      <c r="H483" s="332"/>
      <c r="I483" s="332"/>
      <c r="J483" s="332"/>
      <c r="K483" s="332"/>
      <c r="L483" s="332"/>
      <c r="M483" s="332"/>
      <c r="N483" s="332"/>
      <c r="O483" s="256"/>
      <c r="P483" s="265"/>
      <c r="Q483" s="265"/>
      <c r="R483" s="265"/>
      <c r="S483" s="325"/>
      <c r="T483" s="325"/>
    </row>
    <row r="484" spans="2:20" x14ac:dyDescent="0.2">
      <c r="B484" t="s">
        <v>552</v>
      </c>
      <c r="C484" t="s">
        <v>8</v>
      </c>
      <c r="D484" s="261" t="s">
        <v>157</v>
      </c>
      <c r="E484" s="270" t="s">
        <v>406</v>
      </c>
      <c r="F484" s="332"/>
      <c r="G484" s="332"/>
      <c r="H484" s="332"/>
      <c r="I484" s="332"/>
      <c r="J484" s="332"/>
      <c r="K484" s="332"/>
      <c r="L484" s="332"/>
      <c r="M484" s="332"/>
      <c r="N484" s="332"/>
      <c r="O484" s="256"/>
      <c r="P484" s="265"/>
      <c r="Q484" s="265"/>
      <c r="R484" s="265"/>
      <c r="S484" s="325"/>
      <c r="T484" s="325"/>
    </row>
    <row r="485" spans="2:20" x14ac:dyDescent="0.2">
      <c r="B485" t="s">
        <v>552</v>
      </c>
      <c r="C485" t="s">
        <v>119</v>
      </c>
      <c r="D485" s="261" t="s">
        <v>402</v>
      </c>
      <c r="E485" s="270" t="s">
        <v>404</v>
      </c>
      <c r="F485" s="332"/>
      <c r="G485" s="332"/>
      <c r="H485" s="332"/>
      <c r="I485" s="332"/>
      <c r="J485" s="332"/>
      <c r="K485" s="332"/>
      <c r="L485" s="332"/>
      <c r="M485" s="332"/>
      <c r="N485" s="332"/>
      <c r="O485" s="256"/>
      <c r="P485" s="265"/>
      <c r="Q485" s="265"/>
      <c r="R485" s="265"/>
      <c r="S485" s="322"/>
      <c r="T485" s="322"/>
    </row>
    <row r="486" spans="2:20" x14ac:dyDescent="0.2">
      <c r="B486" t="s">
        <v>552</v>
      </c>
      <c r="C486" t="s">
        <v>119</v>
      </c>
      <c r="D486" s="261" t="s">
        <v>402</v>
      </c>
      <c r="E486" s="270" t="s">
        <v>405</v>
      </c>
      <c r="F486" s="332"/>
      <c r="G486" s="332"/>
      <c r="H486" s="332"/>
      <c r="I486" s="332"/>
      <c r="J486" s="332"/>
      <c r="K486" s="332"/>
      <c r="L486" s="332"/>
      <c r="M486" s="332"/>
      <c r="N486" s="332"/>
      <c r="O486" s="256"/>
      <c r="P486" s="265"/>
      <c r="Q486" s="265"/>
      <c r="R486" s="265"/>
      <c r="S486" s="325"/>
      <c r="T486" s="325"/>
    </row>
    <row r="487" spans="2:20" x14ac:dyDescent="0.2">
      <c r="B487" t="s">
        <v>552</v>
      </c>
      <c r="C487" t="s">
        <v>119</v>
      </c>
      <c r="D487" s="261" t="s">
        <v>157</v>
      </c>
      <c r="E487" s="270" t="s">
        <v>406</v>
      </c>
      <c r="F487" s="332"/>
      <c r="G487" s="332"/>
      <c r="H487" s="332"/>
      <c r="I487" s="332"/>
      <c r="J487" s="332"/>
      <c r="K487" s="332"/>
      <c r="L487" s="332"/>
      <c r="M487" s="332"/>
      <c r="N487" s="332"/>
      <c r="O487" s="256"/>
      <c r="P487" s="265"/>
      <c r="Q487" s="265"/>
      <c r="R487" s="265"/>
      <c r="S487" s="325"/>
      <c r="T487" s="325"/>
    </row>
    <row r="488" spans="2:20" x14ac:dyDescent="0.2">
      <c r="B488" t="s">
        <v>552</v>
      </c>
      <c r="C488" t="s">
        <v>120</v>
      </c>
      <c r="D488" s="261" t="s">
        <v>402</v>
      </c>
      <c r="E488" s="270" t="s">
        <v>404</v>
      </c>
      <c r="F488" s="332"/>
      <c r="G488" s="332"/>
      <c r="H488" s="332"/>
      <c r="I488" s="332"/>
      <c r="J488" s="332"/>
      <c r="K488" s="332"/>
      <c r="L488" s="332"/>
      <c r="M488" s="332"/>
      <c r="N488" s="332"/>
      <c r="O488" s="256"/>
      <c r="P488" s="265"/>
      <c r="Q488" s="265"/>
      <c r="R488" s="265"/>
      <c r="S488" s="322"/>
      <c r="T488" s="322"/>
    </row>
    <row r="489" spans="2:20" x14ac:dyDescent="0.2">
      <c r="B489" t="s">
        <v>552</v>
      </c>
      <c r="C489" t="s">
        <v>120</v>
      </c>
      <c r="D489" s="261" t="s">
        <v>402</v>
      </c>
      <c r="E489" s="270" t="s">
        <v>405</v>
      </c>
      <c r="F489" s="332"/>
      <c r="G489" s="332"/>
      <c r="H489" s="332"/>
      <c r="I489" s="332"/>
      <c r="J489" s="332"/>
      <c r="K489" s="332"/>
      <c r="L489" s="332"/>
      <c r="M489" s="332"/>
      <c r="N489" s="332"/>
      <c r="O489" s="256"/>
      <c r="P489" s="265"/>
      <c r="Q489" s="265"/>
      <c r="R489" s="265"/>
      <c r="S489" s="325"/>
      <c r="T489" s="325"/>
    </row>
    <row r="490" spans="2:20" x14ac:dyDescent="0.2">
      <c r="B490" t="s">
        <v>552</v>
      </c>
      <c r="C490" t="s">
        <v>120</v>
      </c>
      <c r="D490" s="261" t="s">
        <v>157</v>
      </c>
      <c r="E490" s="270" t="s">
        <v>406</v>
      </c>
      <c r="F490" s="332"/>
      <c r="G490" s="332"/>
      <c r="H490" s="332"/>
      <c r="I490" s="332"/>
      <c r="J490" s="332"/>
      <c r="K490" s="332"/>
      <c r="L490" s="332"/>
      <c r="M490" s="332"/>
      <c r="N490" s="332"/>
      <c r="O490" s="256"/>
      <c r="P490" s="265"/>
      <c r="Q490" s="265"/>
      <c r="R490" s="265"/>
      <c r="S490" s="325"/>
      <c r="T490" s="325"/>
    </row>
    <row r="491" spans="2:20" x14ac:dyDescent="0.2">
      <c r="B491" t="s">
        <v>552</v>
      </c>
      <c r="C491" t="s">
        <v>16</v>
      </c>
      <c r="D491" s="261" t="s">
        <v>402</v>
      </c>
      <c r="E491" s="270" t="s">
        <v>404</v>
      </c>
      <c r="F491" s="332"/>
      <c r="G491" s="332"/>
      <c r="H491" s="332"/>
      <c r="I491" s="332"/>
      <c r="J491" s="332"/>
      <c r="K491" s="332"/>
      <c r="L491" s="332"/>
      <c r="M491" s="332"/>
      <c r="N491" s="332"/>
      <c r="O491" s="256"/>
      <c r="P491" s="265"/>
      <c r="Q491" s="265"/>
      <c r="R491" s="265"/>
      <c r="S491" s="322"/>
      <c r="T491" s="322"/>
    </row>
    <row r="492" spans="2:20" x14ac:dyDescent="0.2">
      <c r="B492" t="s">
        <v>552</v>
      </c>
      <c r="C492" t="s">
        <v>16</v>
      </c>
      <c r="D492" s="261" t="s">
        <v>402</v>
      </c>
      <c r="E492" s="270" t="s">
        <v>405</v>
      </c>
      <c r="F492" s="332"/>
      <c r="G492" s="332"/>
      <c r="H492" s="332"/>
      <c r="I492" s="332"/>
      <c r="J492" s="332"/>
      <c r="K492" s="332"/>
      <c r="L492" s="332"/>
      <c r="M492" s="332"/>
      <c r="N492" s="332"/>
      <c r="O492" s="256"/>
      <c r="P492" s="265"/>
      <c r="Q492" s="265"/>
      <c r="R492" s="265"/>
      <c r="S492" s="322"/>
      <c r="T492" s="322"/>
    </row>
    <row r="493" spans="2:20" x14ac:dyDescent="0.2">
      <c r="B493" t="s">
        <v>552</v>
      </c>
      <c r="C493" t="s">
        <v>16</v>
      </c>
      <c r="D493" s="261" t="s">
        <v>157</v>
      </c>
      <c r="E493" s="270" t="s">
        <v>406</v>
      </c>
      <c r="F493" s="332"/>
      <c r="G493" s="332"/>
      <c r="H493" s="332"/>
      <c r="I493" s="332"/>
      <c r="J493" s="332"/>
      <c r="K493" s="332"/>
      <c r="L493" s="332"/>
      <c r="M493" s="332"/>
      <c r="N493" s="332"/>
      <c r="O493" s="256"/>
      <c r="P493" s="265"/>
      <c r="Q493" s="265"/>
      <c r="R493" s="265"/>
      <c r="S493" s="322"/>
      <c r="T493" s="322"/>
    </row>
    <row r="494" spans="2:20" x14ac:dyDescent="0.2">
      <c r="B494" t="s">
        <v>552</v>
      </c>
      <c r="C494" t="s">
        <v>122</v>
      </c>
      <c r="D494" s="261" t="s">
        <v>402</v>
      </c>
      <c r="E494" s="270" t="s">
        <v>404</v>
      </c>
      <c r="F494" s="332"/>
      <c r="G494" s="332"/>
      <c r="H494" s="332"/>
      <c r="I494" s="332"/>
      <c r="J494" s="332"/>
      <c r="K494" s="332"/>
      <c r="L494" s="332"/>
      <c r="M494" s="332"/>
      <c r="N494" s="332"/>
      <c r="O494" s="256"/>
      <c r="P494" s="265"/>
      <c r="Q494" s="265"/>
      <c r="R494" s="265"/>
      <c r="S494" s="322"/>
      <c r="T494" s="322"/>
    </row>
    <row r="495" spans="2:20" x14ac:dyDescent="0.2">
      <c r="B495" t="s">
        <v>552</v>
      </c>
      <c r="C495" t="s">
        <v>122</v>
      </c>
      <c r="D495" s="261" t="s">
        <v>402</v>
      </c>
      <c r="E495" s="270" t="s">
        <v>405</v>
      </c>
      <c r="F495" s="332"/>
      <c r="G495" s="332"/>
      <c r="H495" s="332"/>
      <c r="I495" s="332"/>
      <c r="J495" s="332"/>
      <c r="K495" s="332"/>
      <c r="L495" s="332"/>
      <c r="M495" s="332"/>
      <c r="N495" s="332"/>
      <c r="O495" s="256"/>
      <c r="P495" s="265"/>
      <c r="Q495" s="265"/>
      <c r="R495" s="265"/>
      <c r="S495" s="322"/>
      <c r="T495" s="322"/>
    </row>
    <row r="496" spans="2:20" x14ac:dyDescent="0.2">
      <c r="B496" t="s">
        <v>552</v>
      </c>
      <c r="C496" t="s">
        <v>122</v>
      </c>
      <c r="D496" s="261" t="s">
        <v>157</v>
      </c>
      <c r="E496" s="270" t="s">
        <v>406</v>
      </c>
      <c r="F496" s="332"/>
      <c r="G496" s="332"/>
      <c r="H496" s="332"/>
      <c r="I496" s="332"/>
      <c r="J496" s="332"/>
      <c r="K496" s="332"/>
      <c r="L496" s="332"/>
      <c r="M496" s="332"/>
      <c r="N496" s="332"/>
      <c r="O496" s="256"/>
      <c r="P496" s="265"/>
      <c r="Q496" s="265"/>
      <c r="R496" s="265"/>
      <c r="S496" s="322"/>
      <c r="T496" s="322"/>
    </row>
    <row r="497" spans="2:20" x14ac:dyDescent="0.2">
      <c r="B497" t="s">
        <v>552</v>
      </c>
      <c r="C497" t="s">
        <v>121</v>
      </c>
      <c r="D497" s="261" t="s">
        <v>402</v>
      </c>
      <c r="E497" s="270" t="s">
        <v>404</v>
      </c>
      <c r="F497" s="332"/>
      <c r="G497" s="332"/>
      <c r="H497" s="332"/>
      <c r="I497" s="332"/>
      <c r="J497" s="332"/>
      <c r="K497" s="332"/>
      <c r="L497" s="332"/>
      <c r="M497" s="332"/>
      <c r="N497" s="332"/>
      <c r="O497" s="256"/>
      <c r="P497" s="265"/>
      <c r="Q497" s="265"/>
      <c r="R497" s="265"/>
      <c r="S497" s="322"/>
    </row>
    <row r="498" spans="2:20" x14ac:dyDescent="0.2">
      <c r="B498" t="s">
        <v>552</v>
      </c>
      <c r="C498" t="s">
        <v>121</v>
      </c>
      <c r="D498" s="261" t="s">
        <v>402</v>
      </c>
      <c r="E498" s="270" t="s">
        <v>405</v>
      </c>
      <c r="F498" s="332"/>
      <c r="G498" s="332"/>
      <c r="H498" s="332"/>
      <c r="I498" s="332"/>
      <c r="J498" s="332"/>
      <c r="K498" s="332"/>
      <c r="L498" s="332"/>
      <c r="M498" s="332"/>
      <c r="N498" s="332"/>
      <c r="O498" s="256"/>
      <c r="P498" s="265"/>
      <c r="Q498" s="265"/>
      <c r="R498" s="265"/>
      <c r="S498" s="325"/>
      <c r="T498" s="325"/>
    </row>
    <row r="499" spans="2:20" x14ac:dyDescent="0.2">
      <c r="B499" t="s">
        <v>552</v>
      </c>
      <c r="C499" t="s">
        <v>121</v>
      </c>
      <c r="D499" s="261" t="s">
        <v>157</v>
      </c>
      <c r="E499" s="270" t="s">
        <v>406</v>
      </c>
      <c r="F499" s="332"/>
      <c r="G499" s="332"/>
      <c r="H499" s="332"/>
      <c r="I499" s="332"/>
      <c r="J499" s="332"/>
      <c r="K499" s="332"/>
      <c r="L499" s="332"/>
      <c r="M499" s="332"/>
      <c r="N499" s="332"/>
      <c r="O499" s="256"/>
      <c r="P499" s="265"/>
      <c r="Q499" s="265"/>
      <c r="R499" s="265"/>
      <c r="S499" s="325"/>
      <c r="T499" s="325"/>
    </row>
    <row r="500" spans="2:20" x14ac:dyDescent="0.2">
      <c r="D500" s="261"/>
      <c r="E500" s="270"/>
      <c r="F500" s="256"/>
      <c r="G500" s="256"/>
      <c r="H500" s="256"/>
      <c r="I500" s="256"/>
      <c r="J500" s="256"/>
      <c r="K500" s="256"/>
      <c r="L500" s="256"/>
      <c r="M500" s="256"/>
      <c r="N500" s="256"/>
      <c r="O500" s="256"/>
      <c r="P500" s="265"/>
      <c r="Q500" s="265"/>
      <c r="R500" s="265"/>
      <c r="S500" s="322"/>
      <c r="T500" s="322"/>
    </row>
    <row r="501" spans="2:20" x14ac:dyDescent="0.2">
      <c r="D501" s="261"/>
      <c r="E501" s="270"/>
      <c r="F501" s="246"/>
      <c r="G501" s="246"/>
      <c r="H501" s="246"/>
      <c r="I501" s="246"/>
      <c r="J501" s="246"/>
      <c r="K501" s="246"/>
      <c r="L501" s="246"/>
      <c r="M501" s="246"/>
      <c r="N501" s="246"/>
      <c r="O501" s="265"/>
      <c r="P501" s="265"/>
      <c r="Q501" s="265"/>
      <c r="R501" s="265"/>
      <c r="S501" s="322"/>
      <c r="T501" s="322"/>
    </row>
    <row r="502" spans="2:20" x14ac:dyDescent="0.2">
      <c r="D502" s="261"/>
      <c r="E502" s="270"/>
      <c r="F502" s="246"/>
      <c r="G502" s="246"/>
      <c r="H502" s="246"/>
      <c r="I502" s="246"/>
      <c r="J502" s="246"/>
      <c r="K502" s="246"/>
      <c r="L502" s="246"/>
      <c r="M502" s="246"/>
      <c r="N502" s="246"/>
      <c r="O502" s="265"/>
      <c r="P502" s="265"/>
      <c r="Q502" s="265"/>
      <c r="R502" s="265"/>
      <c r="S502" s="322"/>
      <c r="T502" s="322"/>
    </row>
    <row r="503" spans="2:20" x14ac:dyDescent="0.2">
      <c r="D503" s="261"/>
      <c r="E503" s="270"/>
      <c r="F503" s="246"/>
      <c r="G503" s="246"/>
      <c r="H503" s="246"/>
      <c r="I503" s="246"/>
      <c r="J503" s="246"/>
      <c r="K503" s="246"/>
      <c r="L503" s="246"/>
      <c r="M503" s="246"/>
      <c r="N503" s="246"/>
      <c r="O503" s="265"/>
      <c r="P503" s="265"/>
      <c r="Q503" s="265"/>
      <c r="R503" s="265"/>
      <c r="S503" s="322"/>
      <c r="T503" s="322"/>
    </row>
    <row r="504" spans="2:20" x14ac:dyDescent="0.2">
      <c r="D504" s="261"/>
      <c r="E504" s="270"/>
      <c r="F504" s="246"/>
      <c r="G504" s="246"/>
      <c r="H504" s="246"/>
      <c r="I504" s="246"/>
      <c r="J504" s="246"/>
      <c r="K504" s="246"/>
      <c r="L504" s="246"/>
      <c r="M504" s="246"/>
      <c r="N504" s="246"/>
      <c r="O504" s="265"/>
      <c r="P504" s="265"/>
      <c r="Q504" s="265"/>
      <c r="R504" s="265"/>
      <c r="S504" s="325"/>
      <c r="T504" s="325"/>
    </row>
    <row r="505" spans="2:20" x14ac:dyDescent="0.2">
      <c r="D505" s="261"/>
      <c r="E505" s="270"/>
      <c r="F505" s="246"/>
      <c r="G505" s="246"/>
      <c r="H505" s="246"/>
      <c r="I505" s="246"/>
      <c r="J505" s="246"/>
      <c r="K505" s="246"/>
      <c r="L505" s="246"/>
      <c r="M505" s="246"/>
      <c r="N505" s="246"/>
      <c r="O505" s="265"/>
      <c r="P505" s="265"/>
      <c r="Q505" s="265"/>
      <c r="R505" s="265"/>
      <c r="S505" s="325"/>
      <c r="T505" s="325"/>
    </row>
    <row r="506" spans="2:20" x14ac:dyDescent="0.2">
      <c r="D506" s="261"/>
      <c r="E506" s="270"/>
      <c r="F506" s="246"/>
      <c r="G506" s="246"/>
      <c r="H506" s="246"/>
      <c r="I506" s="246"/>
      <c r="J506" s="246"/>
      <c r="K506" s="246"/>
      <c r="L506" s="246"/>
      <c r="M506" s="246"/>
      <c r="N506" s="246"/>
      <c r="O506" s="265"/>
      <c r="P506" s="265"/>
      <c r="Q506" s="265"/>
      <c r="R506" s="265"/>
      <c r="S506" s="322"/>
      <c r="T506" s="322"/>
    </row>
    <row r="507" spans="2:20" x14ac:dyDescent="0.2">
      <c r="D507" s="261"/>
      <c r="E507" s="270"/>
      <c r="F507" s="246"/>
      <c r="G507" s="246"/>
      <c r="H507" s="246"/>
      <c r="I507" s="246"/>
      <c r="J507" s="246"/>
      <c r="K507" s="246"/>
      <c r="L507" s="246"/>
      <c r="M507" s="246"/>
      <c r="N507" s="246"/>
      <c r="O507" s="265"/>
      <c r="P507" s="265"/>
      <c r="Q507" s="265"/>
      <c r="R507" s="265"/>
      <c r="S507" s="325"/>
      <c r="T507" s="325"/>
    </row>
    <row r="508" spans="2:20" x14ac:dyDescent="0.2">
      <c r="D508" s="261"/>
      <c r="E508" s="270"/>
      <c r="F508" s="246"/>
      <c r="G508" s="246"/>
      <c r="H508" s="246"/>
      <c r="I508" s="246"/>
      <c r="J508" s="246"/>
      <c r="K508" s="246"/>
      <c r="L508" s="246"/>
      <c r="M508" s="246"/>
      <c r="N508" s="246"/>
      <c r="O508" s="265"/>
      <c r="P508" s="265"/>
      <c r="Q508" s="265"/>
      <c r="R508" s="265"/>
      <c r="S508" s="325"/>
      <c r="T508" s="325"/>
    </row>
    <row r="509" spans="2:20" x14ac:dyDescent="0.2">
      <c r="D509" s="261"/>
      <c r="E509" s="270"/>
      <c r="F509" s="246"/>
      <c r="G509" s="246"/>
      <c r="H509" s="246"/>
      <c r="I509" s="246"/>
      <c r="J509" s="246"/>
      <c r="K509" s="246"/>
      <c r="L509" s="246"/>
      <c r="M509" s="246"/>
      <c r="N509" s="246"/>
      <c r="O509" s="265"/>
      <c r="P509" s="265"/>
      <c r="Q509" s="265"/>
      <c r="R509" s="265"/>
      <c r="S509" s="322"/>
      <c r="T509" s="322"/>
    </row>
    <row r="510" spans="2:20" x14ac:dyDescent="0.2">
      <c r="D510" s="261"/>
      <c r="E510" s="270"/>
      <c r="F510" s="246"/>
      <c r="G510" s="246"/>
      <c r="H510" s="246"/>
      <c r="I510" s="246"/>
      <c r="J510" s="246"/>
      <c r="K510" s="246"/>
      <c r="L510" s="246"/>
      <c r="M510" s="246"/>
      <c r="N510" s="246"/>
      <c r="O510" s="265"/>
      <c r="P510" s="265"/>
      <c r="Q510" s="265"/>
      <c r="R510" s="265"/>
      <c r="S510" s="322"/>
      <c r="T510" s="322"/>
    </row>
    <row r="511" spans="2:20" x14ac:dyDescent="0.2">
      <c r="D511" s="261"/>
      <c r="E511" s="270"/>
      <c r="F511" s="246"/>
      <c r="G511" s="246"/>
      <c r="H511" s="246"/>
      <c r="I511" s="246"/>
      <c r="J511" s="246"/>
      <c r="K511" s="246"/>
      <c r="L511" s="246"/>
      <c r="M511" s="246"/>
      <c r="N511" s="246"/>
      <c r="O511" s="265"/>
      <c r="P511" s="265"/>
      <c r="Q511" s="265"/>
      <c r="R511" s="265"/>
      <c r="S511" s="322"/>
      <c r="T511" s="322"/>
    </row>
    <row r="512" spans="2:20" x14ac:dyDescent="0.2">
      <c r="D512" s="261"/>
      <c r="E512" s="270"/>
      <c r="F512" s="246"/>
      <c r="G512" s="246"/>
      <c r="H512" s="246"/>
      <c r="I512" s="246"/>
      <c r="J512" s="246"/>
      <c r="K512" s="246"/>
      <c r="L512" s="246"/>
      <c r="M512" s="246"/>
      <c r="N512" s="246"/>
      <c r="O512" s="265"/>
      <c r="P512" s="265"/>
      <c r="Q512" s="265"/>
      <c r="R512" s="265"/>
      <c r="S512" s="322"/>
      <c r="T512" s="322"/>
    </row>
    <row r="513" spans="4:20" x14ac:dyDescent="0.2">
      <c r="D513" s="261"/>
      <c r="E513" s="270"/>
      <c r="F513" s="246"/>
      <c r="G513" s="246"/>
      <c r="H513" s="246"/>
      <c r="I513" s="246"/>
      <c r="J513" s="246"/>
      <c r="K513" s="246"/>
      <c r="L513" s="246"/>
      <c r="M513" s="246"/>
      <c r="N513" s="246"/>
      <c r="O513" s="265"/>
      <c r="P513" s="265"/>
      <c r="Q513" s="265"/>
      <c r="R513" s="265"/>
      <c r="S513" s="325"/>
      <c r="T513" s="325"/>
    </row>
    <row r="514" spans="4:20" x14ac:dyDescent="0.2">
      <c r="D514" s="261"/>
      <c r="E514" s="270"/>
      <c r="F514" s="246"/>
      <c r="G514" s="246"/>
      <c r="H514" s="246"/>
      <c r="I514" s="246"/>
      <c r="J514" s="246"/>
      <c r="K514" s="246"/>
      <c r="L514" s="246"/>
      <c r="M514" s="246"/>
      <c r="N514" s="246"/>
      <c r="O514" s="265"/>
      <c r="P514" s="265"/>
      <c r="Q514" s="265"/>
      <c r="R514" s="265"/>
      <c r="S514" s="325"/>
      <c r="T514" s="325"/>
    </row>
    <row r="515" spans="4:20" x14ac:dyDescent="0.2">
      <c r="D515" s="261"/>
      <c r="E515" s="270"/>
      <c r="F515" s="246"/>
      <c r="G515" s="246"/>
      <c r="H515" s="246"/>
      <c r="I515" s="246"/>
      <c r="J515" s="246"/>
      <c r="K515" s="246"/>
      <c r="L515" s="246"/>
      <c r="M515" s="246"/>
      <c r="N515" s="246"/>
      <c r="O515" s="265"/>
      <c r="P515" s="265"/>
      <c r="Q515" s="265"/>
      <c r="R515" s="265"/>
      <c r="S515" s="322"/>
      <c r="T515" s="322"/>
    </row>
    <row r="516" spans="4:20" x14ac:dyDescent="0.2">
      <c r="D516" s="261"/>
      <c r="E516" s="270"/>
      <c r="F516" s="246"/>
      <c r="G516" s="246"/>
      <c r="H516" s="246"/>
      <c r="I516" s="246"/>
      <c r="J516" s="246"/>
      <c r="K516" s="246"/>
      <c r="L516" s="246"/>
      <c r="M516" s="246"/>
      <c r="N516" s="246"/>
      <c r="O516" s="265"/>
      <c r="P516" s="265"/>
      <c r="Q516" s="265"/>
      <c r="R516" s="265"/>
      <c r="S516" s="322"/>
      <c r="T516" s="322"/>
    </row>
    <row r="517" spans="4:20" x14ac:dyDescent="0.2">
      <c r="D517" s="261"/>
      <c r="E517" s="270"/>
      <c r="F517" s="246"/>
      <c r="G517" s="246"/>
      <c r="H517" s="246"/>
      <c r="I517" s="246"/>
      <c r="J517" s="246"/>
      <c r="K517" s="246"/>
      <c r="L517" s="246"/>
      <c r="M517" s="246"/>
      <c r="N517" s="246"/>
      <c r="O517" s="265"/>
      <c r="P517" s="265"/>
      <c r="Q517" s="265"/>
      <c r="R517" s="265"/>
      <c r="S517" s="322"/>
      <c r="T517" s="322"/>
    </row>
    <row r="518" spans="4:20" x14ac:dyDescent="0.2">
      <c r="D518" s="261"/>
      <c r="E518" s="270"/>
      <c r="F518" s="246"/>
      <c r="G518" s="246"/>
      <c r="H518" s="246"/>
      <c r="I518" s="246"/>
      <c r="J518" s="246"/>
      <c r="K518" s="246"/>
      <c r="L518" s="246"/>
      <c r="M518" s="246"/>
      <c r="N518" s="246"/>
      <c r="O518" s="265"/>
      <c r="P518" s="265"/>
      <c r="Q518" s="265"/>
      <c r="R518" s="265"/>
      <c r="S518" s="322"/>
      <c r="T518" s="322"/>
    </row>
    <row r="519" spans="4:20" x14ac:dyDescent="0.2">
      <c r="D519" s="261"/>
      <c r="E519" s="270"/>
      <c r="F519" s="246"/>
      <c r="G519" s="246"/>
      <c r="H519" s="246"/>
      <c r="I519" s="246"/>
      <c r="J519" s="246"/>
      <c r="K519" s="246"/>
      <c r="L519" s="246"/>
      <c r="M519" s="246"/>
      <c r="N519" s="246"/>
      <c r="O519" s="265"/>
      <c r="P519" s="265"/>
      <c r="Q519" s="265"/>
      <c r="R519" s="265"/>
      <c r="S519" s="322"/>
      <c r="T519" s="322"/>
    </row>
    <row r="520" spans="4:20" x14ac:dyDescent="0.2">
      <c r="D520" s="261"/>
      <c r="E520" s="270"/>
      <c r="F520" s="246"/>
      <c r="G520" s="246"/>
      <c r="H520" s="246"/>
      <c r="I520" s="246"/>
      <c r="J520" s="246"/>
      <c r="K520" s="246"/>
      <c r="L520" s="246"/>
      <c r="M520" s="246"/>
      <c r="N520" s="246"/>
      <c r="O520" s="265"/>
      <c r="P520" s="265"/>
      <c r="Q520" s="265"/>
      <c r="R520" s="265"/>
      <c r="S520" s="322"/>
      <c r="T520" s="322"/>
    </row>
    <row r="521" spans="4:20" x14ac:dyDescent="0.2">
      <c r="D521" s="261"/>
      <c r="E521" s="270"/>
      <c r="F521" s="246"/>
      <c r="G521" s="246"/>
      <c r="H521" s="246"/>
      <c r="I521" s="246"/>
      <c r="J521" s="246"/>
      <c r="K521" s="246"/>
      <c r="L521" s="246"/>
      <c r="M521" s="246"/>
      <c r="N521" s="246"/>
      <c r="O521" s="265"/>
      <c r="P521" s="265"/>
      <c r="Q521" s="265"/>
      <c r="R521" s="265"/>
      <c r="S521" s="322"/>
      <c r="T521" s="322"/>
    </row>
    <row r="522" spans="4:20" x14ac:dyDescent="0.2">
      <c r="D522" s="261"/>
      <c r="E522" s="270"/>
      <c r="F522" s="246"/>
      <c r="G522" s="246"/>
      <c r="H522" s="246"/>
      <c r="I522" s="246"/>
      <c r="J522" s="246"/>
      <c r="K522" s="246"/>
      <c r="L522" s="246"/>
      <c r="M522" s="246"/>
      <c r="N522" s="246"/>
      <c r="O522" s="265"/>
      <c r="P522" s="265"/>
      <c r="Q522" s="265"/>
      <c r="R522" s="265"/>
      <c r="S522" s="322"/>
      <c r="T522" s="322"/>
    </row>
    <row r="523" spans="4:20" x14ac:dyDescent="0.2">
      <c r="D523" s="261"/>
      <c r="E523" s="270"/>
      <c r="F523" s="246"/>
      <c r="G523" s="246"/>
      <c r="H523" s="246"/>
      <c r="I523" s="246"/>
      <c r="J523" s="246"/>
      <c r="K523" s="246"/>
      <c r="L523" s="246"/>
      <c r="M523" s="246"/>
      <c r="N523" s="246"/>
      <c r="O523" s="265"/>
      <c r="P523" s="265"/>
      <c r="Q523" s="265"/>
      <c r="R523" s="265"/>
      <c r="S523" s="322"/>
      <c r="T523" s="322"/>
    </row>
    <row r="524" spans="4:20" x14ac:dyDescent="0.2">
      <c r="D524" s="261"/>
      <c r="E524" s="270"/>
      <c r="F524" s="246"/>
      <c r="G524" s="246"/>
      <c r="H524" s="246"/>
      <c r="I524" s="246"/>
      <c r="J524" s="246"/>
      <c r="K524" s="246"/>
      <c r="L524" s="246"/>
      <c r="M524" s="246"/>
      <c r="N524" s="246"/>
      <c r="O524" s="265"/>
      <c r="P524" s="265"/>
      <c r="Q524" s="265"/>
      <c r="R524" s="265"/>
      <c r="S524" s="322"/>
      <c r="T524" s="322"/>
    </row>
    <row r="525" spans="4:20" x14ac:dyDescent="0.2">
      <c r="D525" s="261"/>
      <c r="E525" s="270"/>
      <c r="F525" s="246"/>
      <c r="G525" s="246"/>
      <c r="H525" s="246"/>
      <c r="I525" s="246"/>
      <c r="J525" s="246"/>
      <c r="K525" s="246"/>
      <c r="L525" s="246"/>
      <c r="M525" s="246"/>
      <c r="N525" s="246"/>
      <c r="O525" s="265"/>
      <c r="P525" s="265"/>
      <c r="Q525" s="265"/>
      <c r="R525" s="265"/>
      <c r="S525" s="322"/>
      <c r="T525" s="322"/>
    </row>
    <row r="526" spans="4:20" x14ac:dyDescent="0.2">
      <c r="D526" s="261"/>
      <c r="E526" s="270"/>
      <c r="F526" s="246"/>
      <c r="G526" s="246"/>
      <c r="H526" s="246"/>
      <c r="I526" s="246"/>
      <c r="J526" s="246"/>
      <c r="K526" s="246"/>
      <c r="L526" s="246"/>
      <c r="M526" s="246"/>
      <c r="N526" s="246"/>
      <c r="O526" s="265"/>
      <c r="P526" s="265"/>
      <c r="Q526" s="265"/>
      <c r="R526" s="265"/>
      <c r="S526" s="325"/>
      <c r="T526" s="325"/>
    </row>
    <row r="527" spans="4:20" x14ac:dyDescent="0.2">
      <c r="D527" s="261"/>
      <c r="E527" s="270"/>
      <c r="F527" s="246"/>
      <c r="G527" s="246"/>
      <c r="H527" s="246"/>
      <c r="I527" s="246"/>
      <c r="J527" s="246"/>
      <c r="K527" s="246"/>
      <c r="L527" s="246"/>
      <c r="M527" s="246"/>
      <c r="N527" s="246"/>
      <c r="O527" s="265"/>
      <c r="P527" s="265"/>
      <c r="Q527" s="265"/>
      <c r="R527" s="265"/>
      <c r="S527" s="322"/>
      <c r="T527" s="322"/>
    </row>
    <row r="528" spans="4:20" x14ac:dyDescent="0.2">
      <c r="D528" s="261"/>
      <c r="E528" s="270"/>
      <c r="F528" s="246"/>
      <c r="G528" s="246"/>
      <c r="H528" s="246"/>
      <c r="I528" s="246"/>
      <c r="J528" s="246"/>
      <c r="K528" s="246"/>
      <c r="L528" s="246"/>
      <c r="M528" s="246"/>
      <c r="N528" s="246"/>
      <c r="O528" s="265"/>
      <c r="P528" s="265"/>
      <c r="Q528" s="265"/>
      <c r="R528" s="265"/>
      <c r="S528" s="325"/>
      <c r="T528" s="325"/>
    </row>
    <row r="529" spans="4:20" x14ac:dyDescent="0.2">
      <c r="D529" s="261"/>
      <c r="E529" s="270"/>
      <c r="F529" s="246"/>
      <c r="G529" s="246"/>
      <c r="H529" s="246"/>
      <c r="I529" s="246"/>
      <c r="J529" s="246"/>
      <c r="K529" s="246"/>
      <c r="L529" s="246"/>
      <c r="M529" s="246"/>
      <c r="N529" s="246"/>
      <c r="O529" s="265"/>
      <c r="P529" s="265"/>
      <c r="Q529" s="265"/>
      <c r="R529" s="265"/>
      <c r="S529" s="325"/>
      <c r="T529" s="325"/>
    </row>
    <row r="530" spans="4:20" x14ac:dyDescent="0.2">
      <c r="D530" s="261"/>
      <c r="E530" s="270"/>
      <c r="F530" s="246"/>
      <c r="G530" s="246"/>
      <c r="H530" s="246"/>
      <c r="I530" s="246"/>
      <c r="J530" s="246"/>
      <c r="K530" s="246"/>
      <c r="L530" s="246"/>
      <c r="M530" s="246"/>
      <c r="N530" s="246"/>
      <c r="O530" s="265"/>
      <c r="P530" s="265"/>
      <c r="Q530" s="265"/>
      <c r="R530" s="265"/>
    </row>
    <row r="531" spans="4:20" x14ac:dyDescent="0.2">
      <c r="D531" s="261"/>
      <c r="E531" s="270"/>
      <c r="F531" s="246"/>
      <c r="G531" s="246"/>
      <c r="H531" s="246"/>
      <c r="I531" s="246"/>
      <c r="J531" s="246"/>
      <c r="K531" s="246"/>
      <c r="L531" s="246"/>
      <c r="M531" s="246"/>
      <c r="N531" s="246"/>
      <c r="O531" s="265"/>
      <c r="P531" s="265"/>
      <c r="Q531" s="265"/>
      <c r="R531" s="265"/>
      <c r="T531" s="325"/>
    </row>
    <row r="532" spans="4:20" x14ac:dyDescent="0.2">
      <c r="D532" s="261"/>
      <c r="E532" s="270"/>
      <c r="F532" s="246"/>
      <c r="G532" s="246"/>
      <c r="H532" s="246"/>
      <c r="I532" s="246"/>
      <c r="J532" s="246"/>
      <c r="K532" s="246"/>
      <c r="L532" s="246"/>
      <c r="M532" s="246"/>
      <c r="N532" s="246"/>
      <c r="O532" s="265"/>
      <c r="P532" s="265"/>
      <c r="Q532" s="265"/>
      <c r="R532" s="265"/>
      <c r="S532" s="325"/>
      <c r="T532" s="325"/>
    </row>
    <row r="533" spans="4:20" x14ac:dyDescent="0.2">
      <c r="D533" s="261"/>
      <c r="E533" s="270"/>
      <c r="F533" s="246"/>
      <c r="G533" s="246"/>
      <c r="H533" s="246"/>
      <c r="I533" s="246"/>
      <c r="J533" s="246"/>
      <c r="K533" s="246"/>
      <c r="L533" s="246"/>
      <c r="M533" s="246"/>
      <c r="N533" s="246"/>
      <c r="O533" s="265"/>
      <c r="P533" s="265"/>
      <c r="Q533" s="265"/>
      <c r="R533" s="265"/>
      <c r="S533" s="322"/>
      <c r="T533" s="322"/>
    </row>
    <row r="534" spans="4:20" x14ac:dyDescent="0.2">
      <c r="D534" s="261"/>
      <c r="E534" s="270"/>
      <c r="F534" s="246"/>
      <c r="G534" s="246"/>
      <c r="H534" s="246"/>
      <c r="I534" s="246"/>
      <c r="J534" s="246"/>
      <c r="K534" s="246"/>
      <c r="L534" s="246"/>
      <c r="M534" s="246"/>
      <c r="N534" s="246"/>
      <c r="O534" s="265"/>
      <c r="P534" s="265"/>
      <c r="Q534" s="265"/>
      <c r="R534" s="265"/>
      <c r="S534" s="322"/>
      <c r="T534" s="322"/>
    </row>
    <row r="535" spans="4:20" x14ac:dyDescent="0.2">
      <c r="D535" s="261"/>
      <c r="E535" s="270"/>
      <c r="F535" s="246"/>
      <c r="G535" s="246"/>
      <c r="H535" s="246"/>
      <c r="I535" s="246"/>
      <c r="J535" s="246"/>
      <c r="K535" s="246"/>
      <c r="L535" s="246"/>
      <c r="M535" s="246"/>
      <c r="N535" s="246"/>
      <c r="O535" s="265"/>
      <c r="P535" s="265"/>
      <c r="Q535" s="265"/>
      <c r="R535" s="265"/>
      <c r="S535" s="322"/>
      <c r="T535" s="322"/>
    </row>
    <row r="536" spans="4:20" x14ac:dyDescent="0.2">
      <c r="D536" s="261"/>
      <c r="E536" s="270"/>
      <c r="F536" s="246"/>
      <c r="G536" s="246"/>
      <c r="H536" s="246"/>
      <c r="I536" s="246"/>
      <c r="J536" s="246"/>
      <c r="K536" s="246"/>
      <c r="L536" s="246"/>
      <c r="M536" s="246"/>
      <c r="N536" s="246"/>
      <c r="O536" s="265"/>
      <c r="P536" s="265"/>
      <c r="Q536" s="265"/>
      <c r="R536" s="265"/>
      <c r="S536" s="322"/>
      <c r="T536" s="322"/>
    </row>
    <row r="537" spans="4:20" x14ac:dyDescent="0.2">
      <c r="D537" s="261"/>
      <c r="E537" s="270"/>
      <c r="F537" s="246"/>
      <c r="G537" s="246"/>
      <c r="H537" s="246"/>
      <c r="I537" s="246"/>
      <c r="J537" s="246"/>
      <c r="K537" s="246"/>
      <c r="L537" s="246"/>
      <c r="M537" s="246"/>
      <c r="N537" s="246"/>
      <c r="O537" s="265"/>
      <c r="P537" s="265"/>
      <c r="Q537" s="265"/>
      <c r="R537" s="265"/>
      <c r="S537" s="325"/>
      <c r="T537" s="325"/>
    </row>
    <row r="538" spans="4:20" x14ac:dyDescent="0.2">
      <c r="D538" s="261"/>
      <c r="E538" s="270"/>
      <c r="F538" s="246"/>
      <c r="G538" s="246"/>
      <c r="H538" s="246"/>
      <c r="I538" s="246"/>
      <c r="J538" s="246"/>
      <c r="K538" s="246"/>
      <c r="L538" s="246"/>
      <c r="M538" s="246"/>
      <c r="N538" s="246"/>
      <c r="O538" s="265"/>
      <c r="P538" s="265"/>
      <c r="Q538" s="265"/>
      <c r="R538" s="265"/>
      <c r="S538" s="325"/>
      <c r="T538" s="325"/>
    </row>
    <row r="539" spans="4:20" x14ac:dyDescent="0.2">
      <c r="D539" s="261"/>
      <c r="E539" s="270"/>
      <c r="F539" s="246"/>
      <c r="G539" s="246"/>
      <c r="H539" s="246"/>
      <c r="I539" s="246"/>
      <c r="J539" s="246"/>
      <c r="K539" s="246"/>
      <c r="L539" s="246"/>
      <c r="M539" s="246"/>
      <c r="N539" s="246"/>
      <c r="O539" s="265"/>
      <c r="P539" s="265"/>
      <c r="Q539" s="265"/>
      <c r="R539" s="265"/>
      <c r="S539" s="322"/>
      <c r="T539" s="322"/>
    </row>
    <row r="540" spans="4:20" x14ac:dyDescent="0.2">
      <c r="D540" s="261"/>
      <c r="E540" s="270"/>
      <c r="F540" s="246"/>
      <c r="G540" s="246"/>
      <c r="H540" s="246"/>
      <c r="I540" s="246"/>
      <c r="J540" s="246"/>
      <c r="K540" s="246"/>
      <c r="L540" s="246"/>
      <c r="M540" s="246"/>
      <c r="N540" s="246"/>
      <c r="O540" s="265"/>
      <c r="P540" s="265"/>
      <c r="Q540" s="265"/>
      <c r="R540" s="265"/>
      <c r="S540" s="322"/>
      <c r="T540" s="322"/>
    </row>
    <row r="541" spans="4:20" x14ac:dyDescent="0.2">
      <c r="D541" s="261"/>
      <c r="E541" s="270"/>
      <c r="F541" s="246"/>
      <c r="G541" s="246"/>
      <c r="H541" s="246"/>
      <c r="I541" s="246"/>
      <c r="J541" s="246"/>
      <c r="K541" s="246"/>
      <c r="L541" s="246"/>
      <c r="M541" s="246"/>
      <c r="N541" s="246"/>
      <c r="O541" s="265"/>
      <c r="P541" s="265"/>
      <c r="Q541" s="265"/>
      <c r="R541" s="265"/>
      <c r="S541" s="322"/>
      <c r="T541" s="322"/>
    </row>
    <row r="542" spans="4:20" x14ac:dyDescent="0.2">
      <c r="D542" s="261"/>
      <c r="E542" s="270"/>
      <c r="F542" s="246"/>
      <c r="G542" s="246"/>
      <c r="H542" s="246"/>
      <c r="I542" s="246"/>
      <c r="J542" s="246"/>
      <c r="K542" s="246"/>
      <c r="L542" s="246"/>
      <c r="M542" s="246"/>
      <c r="N542" s="246"/>
      <c r="O542" s="265"/>
      <c r="P542" s="265"/>
      <c r="Q542" s="265"/>
      <c r="R542" s="265"/>
      <c r="T542" s="322"/>
    </row>
    <row r="543" spans="4:20" x14ac:dyDescent="0.2">
      <c r="D543" s="261"/>
      <c r="E543" s="270"/>
      <c r="F543" s="246"/>
      <c r="G543" s="246"/>
      <c r="H543" s="246"/>
      <c r="I543" s="246"/>
      <c r="J543" s="246"/>
      <c r="K543" s="246"/>
      <c r="L543" s="246"/>
      <c r="M543" s="246"/>
      <c r="N543" s="246"/>
      <c r="O543" s="265"/>
      <c r="P543" s="265"/>
      <c r="Q543" s="265"/>
      <c r="R543" s="265"/>
      <c r="S543" s="325"/>
      <c r="T543" s="322"/>
    </row>
    <row r="544" spans="4:20" x14ac:dyDescent="0.2">
      <c r="D544" s="261"/>
      <c r="E544" s="270"/>
      <c r="F544" s="246"/>
      <c r="G544" s="246"/>
      <c r="H544" s="246"/>
      <c r="I544" s="246"/>
      <c r="J544" s="246"/>
      <c r="K544" s="246"/>
      <c r="L544" s="246"/>
      <c r="M544" s="246"/>
      <c r="N544" s="246"/>
      <c r="O544" s="265"/>
      <c r="P544" s="265"/>
      <c r="Q544" s="265"/>
      <c r="R544" s="265"/>
    </row>
    <row r="545" spans="4:20" x14ac:dyDescent="0.2">
      <c r="D545" s="261"/>
      <c r="E545" s="270"/>
      <c r="F545" s="246"/>
      <c r="G545" s="246"/>
      <c r="H545" s="246"/>
      <c r="I545" s="246"/>
      <c r="J545" s="246"/>
      <c r="K545" s="246"/>
      <c r="L545" s="246"/>
      <c r="M545" s="246"/>
      <c r="N545" s="246"/>
      <c r="O545" s="265"/>
      <c r="P545" s="265"/>
      <c r="Q545" s="265"/>
      <c r="R545" s="265"/>
      <c r="S545" s="322"/>
      <c r="T545" s="322"/>
    </row>
    <row r="546" spans="4:20" x14ac:dyDescent="0.2">
      <c r="D546" s="261"/>
      <c r="E546" s="270"/>
      <c r="F546" s="246"/>
      <c r="G546" s="246"/>
      <c r="H546" s="246"/>
      <c r="I546" s="246"/>
      <c r="J546" s="246"/>
      <c r="K546" s="246"/>
      <c r="L546" s="246"/>
      <c r="M546" s="246"/>
      <c r="N546" s="246"/>
      <c r="O546" s="265"/>
      <c r="P546" s="265"/>
      <c r="Q546" s="265"/>
      <c r="R546" s="265"/>
      <c r="S546" s="325"/>
      <c r="T546" s="325"/>
    </row>
    <row r="547" spans="4:20" x14ac:dyDescent="0.2">
      <c r="D547" s="261"/>
      <c r="E547" s="270"/>
      <c r="F547" s="246"/>
      <c r="G547" s="246"/>
      <c r="H547" s="246"/>
      <c r="I547" s="246"/>
      <c r="J547" s="246"/>
      <c r="K547" s="246"/>
      <c r="L547" s="246"/>
      <c r="M547" s="246"/>
      <c r="N547" s="246"/>
      <c r="O547" s="265"/>
      <c r="P547" s="265"/>
      <c r="Q547" s="265"/>
      <c r="R547" s="265"/>
      <c r="S547" s="322"/>
      <c r="T547" s="322"/>
    </row>
    <row r="548" spans="4:20" x14ac:dyDescent="0.2">
      <c r="D548" s="261"/>
      <c r="E548" s="270"/>
      <c r="F548" s="246"/>
      <c r="G548" s="246"/>
      <c r="H548" s="246"/>
      <c r="I548" s="246"/>
      <c r="J548" s="246"/>
      <c r="K548" s="246"/>
      <c r="L548" s="246"/>
      <c r="M548" s="246"/>
      <c r="N548" s="246"/>
      <c r="O548" s="265"/>
      <c r="P548" s="265"/>
      <c r="Q548" s="265"/>
      <c r="R548" s="265"/>
      <c r="S548" s="322"/>
      <c r="T548" s="322"/>
    </row>
    <row r="549" spans="4:20" x14ac:dyDescent="0.2">
      <c r="D549" s="261"/>
      <c r="E549" s="270"/>
      <c r="F549" s="246"/>
      <c r="G549" s="246"/>
      <c r="H549" s="246"/>
      <c r="I549" s="246"/>
      <c r="J549" s="246"/>
      <c r="K549" s="246"/>
      <c r="L549" s="246"/>
      <c r="M549" s="246"/>
      <c r="N549" s="246"/>
      <c r="O549" s="265"/>
      <c r="P549" s="265"/>
      <c r="Q549" s="265"/>
      <c r="R549" s="265"/>
      <c r="S549" s="322"/>
      <c r="T549" s="322"/>
    </row>
    <row r="550" spans="4:20" x14ac:dyDescent="0.2">
      <c r="D550" s="261"/>
      <c r="E550" s="270"/>
      <c r="F550" s="246"/>
      <c r="G550" s="246"/>
      <c r="H550" s="246"/>
      <c r="I550" s="246"/>
      <c r="J550" s="246"/>
      <c r="K550" s="246"/>
      <c r="L550" s="246"/>
      <c r="M550" s="246"/>
      <c r="N550" s="246"/>
      <c r="O550" s="265"/>
      <c r="P550" s="265"/>
      <c r="Q550" s="265"/>
      <c r="R550" s="265"/>
      <c r="S550" s="322"/>
      <c r="T550" s="322"/>
    </row>
    <row r="551" spans="4:20" x14ac:dyDescent="0.2">
      <c r="D551" s="261"/>
      <c r="E551" s="270"/>
      <c r="F551" s="246"/>
      <c r="G551" s="246"/>
      <c r="H551" s="246"/>
      <c r="I551" s="246"/>
      <c r="J551" s="246"/>
      <c r="K551" s="246"/>
      <c r="L551" s="246"/>
      <c r="M551" s="246"/>
      <c r="N551" s="246"/>
      <c r="O551" s="265"/>
      <c r="P551" s="265"/>
      <c r="Q551" s="265"/>
      <c r="R551" s="265"/>
      <c r="S551" s="322"/>
      <c r="T551" s="322"/>
    </row>
    <row r="552" spans="4:20" x14ac:dyDescent="0.2">
      <c r="D552" s="261"/>
      <c r="E552" s="270"/>
      <c r="F552" s="246"/>
      <c r="G552" s="246"/>
      <c r="H552" s="246"/>
      <c r="I552" s="246"/>
      <c r="J552" s="246"/>
      <c r="K552" s="246"/>
      <c r="L552" s="246"/>
      <c r="M552" s="246"/>
      <c r="N552" s="246"/>
      <c r="O552" s="265"/>
      <c r="P552" s="265"/>
      <c r="Q552" s="265"/>
      <c r="R552" s="265"/>
      <c r="S552" s="325"/>
      <c r="T552" s="322"/>
    </row>
    <row r="553" spans="4:20" x14ac:dyDescent="0.2">
      <c r="D553" s="261"/>
      <c r="E553" s="270"/>
      <c r="F553" s="246"/>
      <c r="G553" s="246"/>
      <c r="H553" s="246"/>
      <c r="I553" s="246"/>
      <c r="J553" s="246"/>
      <c r="K553" s="246"/>
      <c r="L553" s="246"/>
      <c r="M553" s="246"/>
      <c r="N553" s="246"/>
      <c r="O553" s="265"/>
      <c r="P553" s="265"/>
      <c r="Q553" s="265"/>
      <c r="R553" s="265"/>
      <c r="S553" s="322"/>
      <c r="T553" s="322"/>
    </row>
    <row r="554" spans="4:20" x14ac:dyDescent="0.2">
      <c r="D554" s="261"/>
      <c r="E554" s="270"/>
      <c r="F554" s="246"/>
      <c r="G554" s="246"/>
      <c r="H554" s="246"/>
      <c r="I554" s="246"/>
      <c r="J554" s="246"/>
      <c r="K554" s="246"/>
      <c r="L554" s="246"/>
      <c r="M554" s="246"/>
      <c r="N554" s="246"/>
      <c r="O554" s="265"/>
      <c r="P554" s="265"/>
      <c r="Q554" s="265"/>
      <c r="R554" s="265"/>
      <c r="S554" s="322"/>
      <c r="T554" s="322"/>
    </row>
    <row r="555" spans="4:20" x14ac:dyDescent="0.2">
      <c r="D555" s="261"/>
      <c r="E555" s="270"/>
      <c r="F555" s="246"/>
      <c r="G555" s="246"/>
      <c r="H555" s="246"/>
      <c r="I555" s="246"/>
      <c r="J555" s="246"/>
      <c r="K555" s="246"/>
      <c r="L555" s="246"/>
      <c r="M555" s="246"/>
      <c r="N555" s="246"/>
      <c r="O555" s="265"/>
      <c r="P555" s="265"/>
      <c r="Q555" s="265"/>
      <c r="R555" s="265"/>
      <c r="S555" s="325"/>
      <c r="T555" s="322"/>
    </row>
    <row r="556" spans="4:20" x14ac:dyDescent="0.2">
      <c r="D556" s="261"/>
      <c r="E556" s="270"/>
      <c r="F556" s="246"/>
      <c r="G556" s="246"/>
      <c r="H556" s="246"/>
      <c r="I556" s="246"/>
      <c r="J556" s="246"/>
      <c r="K556" s="246"/>
      <c r="L556" s="246"/>
      <c r="M556" s="246"/>
      <c r="N556" s="246"/>
      <c r="O556" s="265"/>
      <c r="P556" s="265"/>
      <c r="Q556" s="265"/>
      <c r="R556" s="265"/>
      <c r="S556" s="322"/>
      <c r="T556" s="322"/>
    </row>
    <row r="557" spans="4:20" x14ac:dyDescent="0.2">
      <c r="D557" s="261"/>
      <c r="E557" s="270"/>
      <c r="F557" s="246"/>
      <c r="G557" s="246"/>
      <c r="H557" s="246"/>
      <c r="I557" s="246"/>
      <c r="J557" s="246"/>
      <c r="K557" s="246"/>
      <c r="L557" s="246"/>
      <c r="M557" s="246"/>
      <c r="N557" s="246"/>
      <c r="O557" s="265"/>
      <c r="P557" s="265"/>
      <c r="Q557" s="265"/>
      <c r="R557" s="265"/>
      <c r="S557" s="322"/>
      <c r="T557" s="322"/>
    </row>
    <row r="558" spans="4:20" x14ac:dyDescent="0.2">
      <c r="D558" s="261"/>
      <c r="E558" s="270"/>
      <c r="F558" s="246"/>
      <c r="G558" s="246"/>
      <c r="H558" s="246"/>
      <c r="I558" s="246"/>
      <c r="J558" s="246"/>
      <c r="K558" s="246"/>
      <c r="L558" s="246"/>
      <c r="M558" s="246"/>
      <c r="N558" s="246"/>
      <c r="O558" s="265"/>
      <c r="P558" s="265"/>
      <c r="Q558" s="265"/>
      <c r="R558" s="265"/>
      <c r="S558" s="325"/>
      <c r="T558" s="325"/>
    </row>
    <row r="559" spans="4:20" x14ac:dyDescent="0.2">
      <c r="D559" s="261"/>
      <c r="E559" s="270"/>
      <c r="F559" s="246"/>
      <c r="G559" s="246"/>
      <c r="H559" s="246"/>
      <c r="I559" s="246"/>
      <c r="J559" s="246"/>
      <c r="K559" s="246"/>
      <c r="L559" s="246"/>
      <c r="M559" s="246"/>
      <c r="N559" s="246"/>
      <c r="O559" s="265"/>
      <c r="P559" s="265"/>
      <c r="Q559" s="265"/>
      <c r="R559" s="265"/>
      <c r="S559" s="325"/>
      <c r="T559" s="325"/>
    </row>
    <row r="560" spans="4:20" x14ac:dyDescent="0.2">
      <c r="D560" s="261"/>
      <c r="E560" s="270"/>
      <c r="F560" s="246"/>
      <c r="G560" s="246"/>
      <c r="H560" s="246"/>
      <c r="I560" s="246"/>
      <c r="J560" s="246"/>
      <c r="K560" s="246"/>
      <c r="L560" s="246"/>
      <c r="M560" s="246"/>
      <c r="N560" s="246"/>
      <c r="O560" s="265"/>
      <c r="P560" s="265"/>
      <c r="Q560" s="265"/>
      <c r="R560" s="265"/>
      <c r="S560" s="322"/>
      <c r="T560" s="322"/>
    </row>
    <row r="561" spans="4:20" x14ac:dyDescent="0.2">
      <c r="D561" s="261"/>
      <c r="E561" s="270"/>
      <c r="F561" s="246"/>
      <c r="G561" s="246"/>
      <c r="H561" s="246"/>
      <c r="I561" s="246"/>
      <c r="J561" s="246"/>
      <c r="K561" s="246"/>
      <c r="L561" s="246"/>
      <c r="M561" s="246"/>
      <c r="N561" s="246"/>
      <c r="O561" s="265"/>
      <c r="P561" s="265"/>
      <c r="Q561" s="265"/>
      <c r="R561" s="265"/>
      <c r="S561" s="322"/>
      <c r="T561" s="322"/>
    </row>
    <row r="562" spans="4:20" x14ac:dyDescent="0.2">
      <c r="D562" s="261"/>
      <c r="E562" s="270"/>
      <c r="F562" s="246"/>
      <c r="G562" s="246"/>
      <c r="H562" s="246"/>
      <c r="I562" s="246"/>
      <c r="J562" s="246"/>
      <c r="K562" s="246"/>
      <c r="L562" s="246"/>
      <c r="M562" s="246"/>
      <c r="N562" s="246"/>
      <c r="O562" s="265"/>
      <c r="P562" s="265"/>
      <c r="Q562" s="265"/>
      <c r="R562" s="265"/>
      <c r="S562" s="322"/>
      <c r="T562" s="322"/>
    </row>
    <row r="563" spans="4:20" x14ac:dyDescent="0.2">
      <c r="D563" s="261"/>
      <c r="E563" s="270"/>
      <c r="F563" s="246"/>
      <c r="G563" s="246"/>
      <c r="H563" s="246"/>
      <c r="I563" s="246"/>
      <c r="J563" s="246"/>
      <c r="K563" s="246"/>
      <c r="L563" s="246"/>
      <c r="M563" s="246"/>
      <c r="N563" s="246"/>
      <c r="O563" s="265"/>
      <c r="P563" s="265"/>
      <c r="Q563" s="265"/>
      <c r="R563" s="265"/>
      <c r="S563" s="322"/>
    </row>
    <row r="564" spans="4:20" x14ac:dyDescent="0.2">
      <c r="D564" s="261"/>
      <c r="E564" s="270"/>
      <c r="F564" s="246"/>
      <c r="G564" s="246"/>
      <c r="H564" s="246"/>
      <c r="I564" s="246"/>
      <c r="J564" s="246"/>
      <c r="K564" s="246"/>
      <c r="L564" s="246"/>
      <c r="M564" s="246"/>
      <c r="N564" s="246"/>
      <c r="O564" s="265"/>
      <c r="P564" s="265"/>
      <c r="Q564" s="265"/>
      <c r="R564" s="265"/>
      <c r="S564" s="322"/>
      <c r="T564" s="325"/>
    </row>
    <row r="565" spans="4:20" x14ac:dyDescent="0.2">
      <c r="D565" s="261"/>
      <c r="E565" s="270"/>
      <c r="F565" s="246"/>
      <c r="G565" s="246"/>
      <c r="H565" s="246"/>
      <c r="I565" s="246"/>
      <c r="J565" s="246"/>
      <c r="K565" s="246"/>
      <c r="L565" s="246"/>
      <c r="M565" s="246"/>
      <c r="N565" s="246"/>
      <c r="O565" s="265"/>
      <c r="P565" s="265"/>
      <c r="Q565" s="265"/>
      <c r="R565" s="265"/>
      <c r="S565" s="325"/>
      <c r="T565" s="325"/>
    </row>
    <row r="566" spans="4:20" x14ac:dyDescent="0.2">
      <c r="D566" s="261"/>
      <c r="E566" s="270"/>
      <c r="F566" s="246"/>
      <c r="G566" s="246"/>
      <c r="H566" s="246"/>
      <c r="I566" s="246"/>
      <c r="J566" s="246"/>
      <c r="K566" s="246"/>
      <c r="L566" s="246"/>
      <c r="M566" s="246"/>
      <c r="N566" s="246"/>
      <c r="O566" s="265"/>
      <c r="P566" s="265"/>
      <c r="Q566" s="265"/>
      <c r="R566" s="265"/>
      <c r="S566" s="322"/>
      <c r="T566" s="322"/>
    </row>
    <row r="567" spans="4:20" x14ac:dyDescent="0.2">
      <c r="D567" s="261"/>
      <c r="E567" s="270"/>
      <c r="F567" s="246"/>
      <c r="G567" s="246"/>
      <c r="H567" s="246"/>
      <c r="I567" s="246"/>
      <c r="J567" s="246"/>
      <c r="K567" s="246"/>
      <c r="L567" s="246"/>
      <c r="M567" s="246"/>
      <c r="N567" s="246"/>
      <c r="O567" s="265"/>
      <c r="P567" s="265"/>
      <c r="Q567" s="265"/>
      <c r="R567" s="265"/>
      <c r="T567" s="322"/>
    </row>
    <row r="568" spans="4:20" x14ac:dyDescent="0.2">
      <c r="D568" s="261"/>
      <c r="E568" s="270"/>
      <c r="F568" s="246"/>
      <c r="G568" s="246"/>
      <c r="H568" s="246"/>
      <c r="I568" s="246"/>
      <c r="J568" s="246"/>
      <c r="K568" s="246"/>
      <c r="L568" s="246"/>
      <c r="M568" s="246"/>
      <c r="N568" s="246"/>
      <c r="O568" s="265"/>
      <c r="P568" s="265"/>
      <c r="Q568" s="265"/>
      <c r="R568" s="265"/>
    </row>
    <row r="569" spans="4:20" x14ac:dyDescent="0.2">
      <c r="D569" s="261"/>
      <c r="E569" s="270"/>
      <c r="F569" s="246"/>
      <c r="G569" s="246"/>
      <c r="H569" s="246"/>
      <c r="I569" s="246"/>
      <c r="J569" s="246"/>
      <c r="K569" s="246"/>
      <c r="L569" s="246"/>
      <c r="M569" s="246"/>
      <c r="N569" s="246"/>
      <c r="O569" s="265"/>
      <c r="P569" s="265"/>
      <c r="Q569" s="265"/>
      <c r="R569" s="265"/>
      <c r="S569" s="322"/>
      <c r="T569" s="322"/>
    </row>
    <row r="570" spans="4:20" x14ac:dyDescent="0.2">
      <c r="D570" s="261"/>
      <c r="E570" s="270"/>
      <c r="F570" s="246"/>
      <c r="G570" s="246"/>
      <c r="H570" s="246"/>
      <c r="I570" s="246"/>
      <c r="J570" s="246"/>
      <c r="K570" s="246"/>
      <c r="L570" s="246"/>
      <c r="M570" s="246"/>
      <c r="N570" s="246"/>
      <c r="O570" s="265"/>
      <c r="P570" s="265"/>
      <c r="Q570" s="265"/>
      <c r="R570" s="265"/>
      <c r="S570" s="322"/>
      <c r="T570" s="325"/>
    </row>
    <row r="571" spans="4:20" x14ac:dyDescent="0.2">
      <c r="D571" s="261"/>
      <c r="E571" s="270"/>
      <c r="F571" s="246"/>
      <c r="G571" s="246"/>
      <c r="H571" s="246"/>
      <c r="I571" s="246"/>
      <c r="J571" s="246"/>
      <c r="K571" s="246"/>
      <c r="L571" s="246"/>
      <c r="M571" s="246"/>
      <c r="N571" s="246"/>
      <c r="O571" s="265"/>
      <c r="P571" s="265"/>
      <c r="Q571" s="265"/>
      <c r="R571" s="265"/>
      <c r="S571" s="325"/>
      <c r="T571" s="325"/>
    </row>
    <row r="572" spans="4:20" x14ac:dyDescent="0.2">
      <c r="D572" s="261"/>
      <c r="E572" s="270"/>
      <c r="F572" s="246"/>
      <c r="G572" s="246"/>
      <c r="H572" s="246"/>
      <c r="I572" s="246"/>
      <c r="J572" s="246"/>
      <c r="K572" s="246"/>
      <c r="L572" s="246"/>
      <c r="M572" s="246"/>
      <c r="N572" s="246"/>
      <c r="O572" s="265"/>
      <c r="P572" s="265"/>
      <c r="Q572" s="265"/>
      <c r="R572" s="265"/>
      <c r="S572" s="322"/>
      <c r="T572" s="322"/>
    </row>
    <row r="573" spans="4:20" x14ac:dyDescent="0.2">
      <c r="D573" s="261"/>
      <c r="E573" s="270"/>
      <c r="F573" s="246"/>
      <c r="G573" s="246"/>
      <c r="H573" s="246"/>
      <c r="I573" s="246"/>
      <c r="J573" s="246"/>
      <c r="K573" s="246"/>
      <c r="L573" s="246"/>
      <c r="M573" s="246"/>
      <c r="N573" s="246"/>
      <c r="O573" s="265"/>
      <c r="P573" s="265"/>
      <c r="Q573" s="265"/>
      <c r="R573" s="265"/>
      <c r="S573" s="322"/>
      <c r="T573" s="322"/>
    </row>
    <row r="574" spans="4:20" x14ac:dyDescent="0.2">
      <c r="D574" s="261"/>
      <c r="E574" s="270"/>
      <c r="F574" s="246"/>
      <c r="G574" s="246"/>
      <c r="H574" s="246"/>
      <c r="I574" s="246"/>
      <c r="J574" s="246"/>
      <c r="K574" s="246"/>
      <c r="L574" s="246"/>
      <c r="M574" s="246"/>
      <c r="N574" s="246"/>
      <c r="O574" s="265"/>
      <c r="P574" s="265"/>
      <c r="Q574" s="265"/>
      <c r="R574" s="265"/>
      <c r="S574" s="322"/>
      <c r="T574" s="322"/>
    </row>
    <row r="575" spans="4:20" x14ac:dyDescent="0.2">
      <c r="D575" s="261"/>
      <c r="E575" s="270"/>
      <c r="F575" s="246"/>
      <c r="G575" s="246"/>
      <c r="H575" s="246"/>
      <c r="I575" s="246"/>
      <c r="J575" s="246"/>
      <c r="K575" s="246"/>
      <c r="L575" s="246"/>
      <c r="M575" s="246"/>
      <c r="N575" s="246"/>
      <c r="O575" s="265"/>
      <c r="P575" s="265"/>
      <c r="Q575" s="265"/>
      <c r="R575" s="265"/>
      <c r="S575" s="322"/>
      <c r="T575" s="322"/>
    </row>
    <row r="576" spans="4:20" x14ac:dyDescent="0.2">
      <c r="D576" s="261"/>
      <c r="E576" s="270"/>
      <c r="F576" s="246"/>
      <c r="G576" s="246"/>
      <c r="H576" s="246"/>
      <c r="I576" s="246"/>
      <c r="J576" s="246"/>
      <c r="K576" s="246"/>
      <c r="L576" s="246"/>
      <c r="M576" s="246"/>
      <c r="N576" s="246"/>
      <c r="O576" s="265"/>
      <c r="P576" s="265"/>
      <c r="Q576" s="265"/>
      <c r="R576" s="265"/>
      <c r="S576" s="325"/>
      <c r="T576" s="325"/>
    </row>
    <row r="577" spans="4:20" x14ac:dyDescent="0.2">
      <c r="D577" s="261"/>
      <c r="E577" s="270"/>
      <c r="F577" s="246"/>
      <c r="G577" s="246"/>
      <c r="H577" s="246"/>
      <c r="I577" s="246"/>
      <c r="J577" s="246"/>
      <c r="K577" s="246"/>
      <c r="L577" s="246"/>
      <c r="M577" s="246"/>
      <c r="N577" s="246"/>
      <c r="O577" s="265"/>
      <c r="P577" s="265"/>
      <c r="Q577" s="265"/>
      <c r="R577" s="265"/>
      <c r="S577" s="325"/>
      <c r="T577" s="325"/>
    </row>
    <row r="578" spans="4:20" x14ac:dyDescent="0.2">
      <c r="D578" s="261"/>
      <c r="E578" s="270"/>
      <c r="F578" s="246"/>
      <c r="G578" s="246"/>
      <c r="H578" s="246"/>
      <c r="I578" s="246"/>
      <c r="J578" s="246"/>
      <c r="K578" s="246"/>
      <c r="L578" s="246"/>
      <c r="M578" s="246"/>
      <c r="N578" s="246"/>
      <c r="O578" s="265"/>
      <c r="P578" s="265"/>
      <c r="Q578" s="265"/>
      <c r="R578" s="265"/>
      <c r="S578" s="322"/>
      <c r="T578" s="322"/>
    </row>
    <row r="579" spans="4:20" x14ac:dyDescent="0.2">
      <c r="D579" s="261"/>
      <c r="E579" s="270"/>
      <c r="F579" s="246"/>
      <c r="G579" s="246"/>
      <c r="H579" s="246"/>
      <c r="I579" s="246"/>
      <c r="J579" s="246"/>
      <c r="K579" s="246"/>
      <c r="L579" s="246"/>
      <c r="M579" s="246"/>
      <c r="N579" s="246"/>
      <c r="O579" s="265"/>
      <c r="P579" s="265"/>
      <c r="Q579" s="265"/>
      <c r="R579" s="265"/>
      <c r="S579" s="322"/>
      <c r="T579" s="322"/>
    </row>
    <row r="580" spans="4:20" x14ac:dyDescent="0.2">
      <c r="D580" s="261"/>
      <c r="E580" s="270"/>
      <c r="F580" s="246"/>
      <c r="G580" s="246"/>
      <c r="H580" s="246"/>
      <c r="I580" s="246"/>
      <c r="J580" s="246"/>
      <c r="K580" s="246"/>
      <c r="L580" s="246"/>
      <c r="M580" s="246"/>
      <c r="N580" s="246"/>
      <c r="O580" s="265"/>
      <c r="P580" s="265"/>
      <c r="Q580" s="265"/>
      <c r="R580" s="265"/>
      <c r="S580" s="322"/>
      <c r="T580" s="322"/>
    </row>
    <row r="581" spans="4:20" x14ac:dyDescent="0.2">
      <c r="D581" s="261"/>
      <c r="E581" s="270"/>
      <c r="F581" s="246"/>
      <c r="G581" s="246"/>
      <c r="H581" s="246"/>
      <c r="I581" s="246"/>
      <c r="J581" s="246"/>
      <c r="K581" s="246"/>
      <c r="L581" s="246"/>
      <c r="M581" s="246"/>
      <c r="N581" s="246"/>
      <c r="O581" s="265"/>
      <c r="P581" s="265"/>
      <c r="Q581" s="265"/>
      <c r="R581" s="265"/>
      <c r="S581" s="322"/>
      <c r="T581" s="322"/>
    </row>
    <row r="582" spans="4:20" x14ac:dyDescent="0.2">
      <c r="D582" s="261"/>
      <c r="E582" s="270"/>
      <c r="F582" s="246"/>
      <c r="G582" s="246"/>
      <c r="H582" s="246"/>
      <c r="I582" s="246"/>
      <c r="J582" s="246"/>
      <c r="K582" s="246"/>
      <c r="L582" s="246"/>
      <c r="M582" s="246"/>
      <c r="N582" s="246"/>
      <c r="O582" s="265"/>
      <c r="P582" s="265"/>
      <c r="Q582" s="265"/>
      <c r="R582" s="265"/>
      <c r="S582" s="325"/>
      <c r="T582" s="325"/>
    </row>
    <row r="583" spans="4:20" x14ac:dyDescent="0.2">
      <c r="D583" s="261"/>
      <c r="E583" s="270"/>
      <c r="F583" s="246"/>
      <c r="G583" s="246"/>
      <c r="H583" s="246"/>
      <c r="I583" s="246"/>
      <c r="J583" s="246"/>
      <c r="K583" s="246"/>
      <c r="L583" s="246"/>
      <c r="M583" s="246"/>
      <c r="N583" s="246"/>
      <c r="O583" s="265"/>
      <c r="P583" s="265"/>
      <c r="Q583" s="265"/>
      <c r="R583" s="265"/>
      <c r="S583" s="325"/>
      <c r="T583" s="325"/>
    </row>
    <row r="584" spans="4:20" x14ac:dyDescent="0.2">
      <c r="D584" s="261"/>
      <c r="E584" s="270"/>
      <c r="F584" s="246"/>
      <c r="G584" s="246"/>
      <c r="H584" s="246"/>
      <c r="I584" s="246"/>
      <c r="J584" s="246"/>
      <c r="K584" s="246"/>
      <c r="L584" s="246"/>
      <c r="M584" s="246"/>
      <c r="N584" s="246"/>
      <c r="O584" s="265"/>
      <c r="P584" s="265"/>
      <c r="Q584" s="265"/>
      <c r="R584" s="265"/>
      <c r="S584" s="322"/>
      <c r="T584" s="322"/>
    </row>
    <row r="585" spans="4:20" x14ac:dyDescent="0.2">
      <c r="D585" s="261"/>
      <c r="E585" s="270"/>
      <c r="F585" s="246"/>
      <c r="G585" s="246"/>
      <c r="H585" s="246"/>
      <c r="I585" s="246"/>
      <c r="J585" s="246"/>
      <c r="K585" s="246"/>
      <c r="L585" s="246"/>
      <c r="M585" s="246"/>
      <c r="N585" s="246"/>
      <c r="O585" s="265"/>
      <c r="P585" s="265"/>
      <c r="Q585" s="265"/>
      <c r="R585" s="265"/>
      <c r="S585" s="325"/>
      <c r="T585" s="325"/>
    </row>
    <row r="586" spans="4:20" x14ac:dyDescent="0.2">
      <c r="D586" s="261"/>
      <c r="E586" s="270"/>
      <c r="F586" s="246"/>
      <c r="G586" s="246"/>
      <c r="H586" s="246"/>
      <c r="I586" s="246"/>
      <c r="J586" s="246"/>
      <c r="K586" s="246"/>
      <c r="L586" s="246"/>
      <c r="M586" s="246"/>
      <c r="N586" s="246"/>
      <c r="O586" s="265"/>
      <c r="P586" s="265"/>
      <c r="Q586" s="265"/>
      <c r="R586" s="265"/>
      <c r="T586" s="325"/>
    </row>
    <row r="587" spans="4:20" x14ac:dyDescent="0.2">
      <c r="D587" s="261"/>
      <c r="E587" s="270"/>
      <c r="F587" s="246"/>
      <c r="G587" s="246"/>
      <c r="H587" s="246"/>
      <c r="I587" s="246"/>
      <c r="J587" s="246"/>
      <c r="K587" s="246"/>
      <c r="L587" s="246"/>
      <c r="M587" s="246"/>
      <c r="N587" s="246"/>
      <c r="O587" s="265"/>
      <c r="P587" s="265"/>
      <c r="Q587" s="265"/>
      <c r="R587" s="265"/>
      <c r="S587" s="322"/>
      <c r="T587" s="322"/>
    </row>
    <row r="588" spans="4:20" x14ac:dyDescent="0.2">
      <c r="D588" s="261"/>
      <c r="E588" s="270"/>
      <c r="F588" s="246"/>
      <c r="G588" s="246"/>
      <c r="H588" s="246"/>
      <c r="I588" s="246"/>
      <c r="J588" s="246"/>
      <c r="K588" s="246"/>
      <c r="L588" s="246"/>
      <c r="M588" s="246"/>
      <c r="N588" s="246"/>
      <c r="O588" s="265"/>
      <c r="P588" s="265"/>
      <c r="Q588" s="265"/>
      <c r="R588" s="265"/>
      <c r="S588" s="322"/>
      <c r="T588" s="322"/>
    </row>
    <row r="589" spans="4:20" x14ac:dyDescent="0.2">
      <c r="D589" s="261"/>
      <c r="E589" s="270"/>
      <c r="F589" s="246"/>
      <c r="G589" s="246"/>
      <c r="H589" s="246"/>
      <c r="I589" s="246"/>
      <c r="J589" s="246"/>
      <c r="K589" s="246"/>
      <c r="L589" s="246"/>
      <c r="M589" s="246"/>
      <c r="N589" s="246"/>
      <c r="O589" s="265"/>
      <c r="P589" s="265"/>
      <c r="Q589" s="265"/>
      <c r="R589" s="265"/>
      <c r="S589" s="322"/>
      <c r="T589" s="322"/>
    </row>
    <row r="590" spans="4:20" x14ac:dyDescent="0.2">
      <c r="D590" s="261"/>
      <c r="E590" s="270"/>
      <c r="F590" s="246"/>
      <c r="G590" s="246"/>
      <c r="H590" s="246"/>
      <c r="I590" s="246"/>
      <c r="J590" s="246"/>
      <c r="K590" s="246"/>
      <c r="L590" s="246"/>
      <c r="M590" s="246"/>
      <c r="N590" s="246"/>
      <c r="O590" s="265"/>
      <c r="P590" s="265"/>
      <c r="Q590" s="265"/>
      <c r="R590" s="265"/>
      <c r="S590" s="322"/>
      <c r="T590" s="322"/>
    </row>
    <row r="591" spans="4:20" x14ac:dyDescent="0.2">
      <c r="D591" s="261"/>
      <c r="E591" s="270"/>
      <c r="F591" s="246"/>
      <c r="G591" s="246"/>
      <c r="H591" s="246"/>
      <c r="I591" s="246"/>
      <c r="J591" s="246"/>
      <c r="K591" s="246"/>
      <c r="L591" s="246"/>
      <c r="M591" s="246"/>
      <c r="N591" s="246"/>
      <c r="O591" s="265"/>
      <c r="P591" s="265"/>
      <c r="Q591" s="265"/>
      <c r="R591" s="265"/>
      <c r="S591" s="322"/>
      <c r="T591" s="325"/>
    </row>
    <row r="592" spans="4:20" x14ac:dyDescent="0.2">
      <c r="D592" s="261"/>
      <c r="E592" s="270"/>
      <c r="F592" s="246"/>
      <c r="G592" s="246"/>
      <c r="H592" s="246"/>
      <c r="I592" s="246"/>
      <c r="J592" s="246"/>
      <c r="K592" s="246"/>
      <c r="L592" s="246"/>
      <c r="M592" s="246"/>
      <c r="N592" s="246"/>
      <c r="O592" s="265"/>
      <c r="P592" s="265"/>
      <c r="Q592" s="265"/>
      <c r="R592" s="265"/>
      <c r="S592" s="322"/>
      <c r="T592" s="322"/>
    </row>
    <row r="593" spans="4:20" x14ac:dyDescent="0.2">
      <c r="D593" s="261"/>
      <c r="E593" s="270"/>
      <c r="F593" s="246"/>
      <c r="G593" s="246"/>
      <c r="H593" s="246"/>
      <c r="I593" s="246"/>
      <c r="J593" s="246"/>
      <c r="K593" s="246"/>
      <c r="L593" s="246"/>
      <c r="M593" s="246"/>
      <c r="N593" s="246"/>
      <c r="O593" s="265"/>
      <c r="P593" s="265"/>
      <c r="Q593" s="265"/>
      <c r="R593" s="265"/>
      <c r="S593" s="322"/>
      <c r="T593" s="322"/>
    </row>
    <row r="594" spans="4:20" x14ac:dyDescent="0.2">
      <c r="D594" s="261"/>
      <c r="E594" s="270"/>
      <c r="F594" s="246"/>
      <c r="G594" s="246"/>
      <c r="H594" s="246"/>
      <c r="I594" s="246"/>
      <c r="J594" s="246"/>
      <c r="K594" s="246"/>
      <c r="L594" s="246"/>
      <c r="M594" s="246"/>
      <c r="N594" s="246"/>
      <c r="O594" s="265"/>
      <c r="P594" s="265"/>
      <c r="Q594" s="265"/>
      <c r="R594" s="265"/>
      <c r="S594" s="322"/>
      <c r="T594" s="322"/>
    </row>
    <row r="595" spans="4:20" x14ac:dyDescent="0.2">
      <c r="D595" s="261"/>
      <c r="E595" s="270"/>
      <c r="F595" s="246"/>
      <c r="G595" s="246"/>
      <c r="H595" s="246"/>
      <c r="I595" s="246"/>
      <c r="J595" s="246"/>
      <c r="K595" s="246"/>
      <c r="L595" s="246"/>
      <c r="M595" s="246"/>
      <c r="N595" s="246"/>
      <c r="O595" s="265"/>
      <c r="P595" s="265"/>
      <c r="Q595" s="265"/>
      <c r="R595" s="265"/>
      <c r="S595" s="322"/>
      <c r="T595" s="322"/>
    </row>
    <row r="596" spans="4:20" x14ac:dyDescent="0.2">
      <c r="D596" s="261"/>
      <c r="E596" s="270"/>
      <c r="F596" s="246"/>
      <c r="G596" s="246"/>
      <c r="H596" s="246"/>
      <c r="I596" s="246"/>
      <c r="J596" s="246"/>
      <c r="K596" s="246"/>
      <c r="L596" s="246"/>
      <c r="M596" s="246"/>
      <c r="N596" s="246"/>
      <c r="O596" s="265"/>
      <c r="P596" s="265"/>
      <c r="Q596" s="265"/>
      <c r="R596" s="265"/>
      <c r="S596" s="322"/>
      <c r="T596" s="322"/>
    </row>
    <row r="597" spans="4:20" x14ac:dyDescent="0.2">
      <c r="D597" s="261"/>
      <c r="E597" s="270"/>
      <c r="F597" s="246"/>
      <c r="G597" s="246"/>
      <c r="H597" s="246"/>
      <c r="I597" s="246"/>
      <c r="J597" s="246"/>
      <c r="K597" s="246"/>
      <c r="L597" s="246"/>
      <c r="M597" s="246"/>
      <c r="N597" s="246"/>
      <c r="O597" s="265"/>
      <c r="P597" s="265"/>
      <c r="Q597" s="265"/>
      <c r="R597" s="265"/>
      <c r="S597" s="322"/>
      <c r="T597" s="322"/>
    </row>
    <row r="598" spans="4:20" x14ac:dyDescent="0.2">
      <c r="D598" s="261"/>
      <c r="E598" s="270"/>
      <c r="F598" s="246"/>
      <c r="G598" s="246"/>
      <c r="H598" s="246"/>
      <c r="I598" s="246"/>
      <c r="J598" s="246"/>
      <c r="K598" s="246"/>
      <c r="L598" s="246"/>
      <c r="M598" s="246"/>
      <c r="N598" s="246"/>
      <c r="O598" s="265"/>
      <c r="P598" s="265"/>
      <c r="Q598" s="265"/>
      <c r="R598" s="265"/>
      <c r="S598" s="322"/>
      <c r="T598" s="322"/>
    </row>
    <row r="599" spans="4:20" x14ac:dyDescent="0.2">
      <c r="D599" s="261"/>
      <c r="E599" s="270"/>
      <c r="F599" s="246"/>
      <c r="G599" s="246"/>
      <c r="H599" s="246"/>
      <c r="I599" s="246"/>
      <c r="J599" s="246"/>
      <c r="K599" s="246"/>
      <c r="L599" s="246"/>
      <c r="M599" s="246"/>
      <c r="N599" s="246"/>
      <c r="O599" s="265"/>
      <c r="P599" s="265"/>
      <c r="Q599" s="265"/>
      <c r="R599" s="265"/>
      <c r="S599" s="322"/>
      <c r="T599" s="322"/>
    </row>
    <row r="600" spans="4:20" x14ac:dyDescent="0.2">
      <c r="D600" s="261"/>
      <c r="E600" s="270"/>
      <c r="F600" s="246"/>
      <c r="G600" s="246"/>
      <c r="H600" s="246"/>
      <c r="I600" s="246"/>
      <c r="J600" s="246"/>
      <c r="K600" s="246"/>
      <c r="L600" s="246"/>
      <c r="M600" s="246"/>
      <c r="N600" s="246"/>
      <c r="O600" s="265"/>
      <c r="P600" s="265"/>
      <c r="Q600" s="265"/>
      <c r="R600" s="265"/>
      <c r="S600" s="322"/>
      <c r="T600" s="322"/>
    </row>
    <row r="601" spans="4:20" x14ac:dyDescent="0.2">
      <c r="D601" s="261"/>
      <c r="E601" s="270"/>
      <c r="F601" s="246"/>
      <c r="G601" s="246"/>
      <c r="H601" s="246"/>
      <c r="I601" s="246"/>
      <c r="J601" s="246"/>
      <c r="K601" s="246"/>
      <c r="L601" s="246"/>
      <c r="M601" s="246"/>
      <c r="N601" s="246"/>
      <c r="O601" s="265"/>
      <c r="P601" s="265"/>
      <c r="Q601" s="265"/>
      <c r="R601" s="265"/>
      <c r="S601" s="322"/>
      <c r="T601" s="322"/>
    </row>
    <row r="602" spans="4:20" x14ac:dyDescent="0.2">
      <c r="D602" s="261"/>
      <c r="E602" s="270"/>
      <c r="F602" s="246"/>
      <c r="G602" s="246"/>
      <c r="H602" s="246"/>
      <c r="I602" s="246"/>
      <c r="J602" s="246"/>
      <c r="K602" s="246"/>
      <c r="L602" s="246"/>
      <c r="M602" s="246"/>
      <c r="N602" s="246"/>
      <c r="O602" s="265"/>
      <c r="P602" s="265"/>
      <c r="Q602" s="265"/>
      <c r="R602" s="265"/>
      <c r="S602" s="322"/>
      <c r="T602" s="322"/>
    </row>
    <row r="603" spans="4:20" x14ac:dyDescent="0.2">
      <c r="D603" s="261"/>
      <c r="E603" s="270"/>
      <c r="F603" s="246"/>
      <c r="G603" s="246"/>
      <c r="H603" s="246"/>
      <c r="I603" s="246"/>
      <c r="J603" s="246"/>
      <c r="K603" s="246"/>
      <c r="L603" s="246"/>
      <c r="M603" s="246"/>
      <c r="N603" s="246"/>
      <c r="O603" s="265"/>
      <c r="P603" s="265"/>
      <c r="Q603" s="265"/>
      <c r="R603" s="265"/>
      <c r="S603" s="325"/>
      <c r="T603" s="325"/>
    </row>
    <row r="604" spans="4:20" x14ac:dyDescent="0.2">
      <c r="D604" s="261"/>
      <c r="E604" s="270"/>
      <c r="F604" s="246"/>
      <c r="G604" s="246"/>
      <c r="H604" s="246"/>
      <c r="I604" s="246"/>
      <c r="J604" s="246"/>
      <c r="K604" s="246"/>
      <c r="L604" s="246"/>
      <c r="M604" s="246"/>
      <c r="N604" s="246"/>
      <c r="O604" s="265"/>
      <c r="P604" s="265"/>
      <c r="Q604" s="265"/>
      <c r="R604" s="265"/>
      <c r="S604" s="325"/>
      <c r="T604" s="325"/>
    </row>
    <row r="605" spans="4:20" x14ac:dyDescent="0.2">
      <c r="D605" s="261"/>
      <c r="E605" s="270"/>
      <c r="F605" s="246"/>
      <c r="G605" s="246"/>
      <c r="H605" s="246"/>
      <c r="I605" s="246"/>
      <c r="J605" s="246"/>
      <c r="K605" s="246"/>
      <c r="L605" s="246"/>
      <c r="M605" s="246"/>
      <c r="N605" s="246"/>
      <c r="O605" s="265"/>
      <c r="P605" s="265"/>
      <c r="Q605" s="265"/>
      <c r="R605" s="265"/>
    </row>
    <row r="606" spans="4:20" x14ac:dyDescent="0.2">
      <c r="D606" s="261"/>
      <c r="E606" s="270"/>
      <c r="F606" s="246"/>
      <c r="G606" s="246"/>
      <c r="H606" s="246"/>
      <c r="I606" s="246"/>
      <c r="J606" s="246"/>
      <c r="K606" s="246"/>
      <c r="L606" s="246"/>
      <c r="M606" s="246"/>
      <c r="N606" s="246"/>
      <c r="O606" s="265"/>
      <c r="P606" s="265"/>
      <c r="Q606" s="265"/>
      <c r="R606" s="265"/>
      <c r="S606" s="325"/>
      <c r="T606" s="325"/>
    </row>
    <row r="607" spans="4:20" x14ac:dyDescent="0.2">
      <c r="D607" s="261"/>
      <c r="E607" s="270"/>
      <c r="F607" s="246"/>
      <c r="G607" s="246"/>
      <c r="H607" s="246"/>
      <c r="I607" s="246"/>
      <c r="J607" s="246"/>
      <c r="K607" s="246"/>
      <c r="L607" s="246"/>
      <c r="M607" s="246"/>
      <c r="N607" s="246"/>
      <c r="O607" s="265"/>
      <c r="P607" s="265"/>
      <c r="Q607" s="265"/>
      <c r="R607" s="265"/>
      <c r="S607" s="325"/>
      <c r="T607" s="325"/>
    </row>
    <row r="608" spans="4:20" x14ac:dyDescent="0.2">
      <c r="D608" s="261"/>
      <c r="E608" s="270"/>
      <c r="F608" s="246"/>
      <c r="G608" s="246"/>
      <c r="H608" s="246"/>
      <c r="I608" s="246"/>
      <c r="J608" s="246"/>
      <c r="K608" s="246"/>
      <c r="L608" s="246"/>
      <c r="M608" s="246"/>
      <c r="N608" s="246"/>
      <c r="O608" s="265"/>
      <c r="P608" s="265"/>
      <c r="Q608" s="265"/>
      <c r="R608" s="265"/>
    </row>
    <row r="609" spans="4:20" x14ac:dyDescent="0.2">
      <c r="D609" s="261"/>
      <c r="E609" s="270"/>
      <c r="F609" s="246"/>
      <c r="G609" s="246"/>
      <c r="H609" s="246"/>
      <c r="I609" s="246"/>
      <c r="J609" s="246"/>
      <c r="K609" s="246"/>
      <c r="L609" s="246"/>
      <c r="M609" s="246"/>
      <c r="N609" s="246"/>
      <c r="O609" s="265"/>
      <c r="P609" s="265"/>
      <c r="Q609" s="265"/>
      <c r="R609" s="265"/>
      <c r="S609" s="325"/>
      <c r="T609" s="325"/>
    </row>
    <row r="610" spans="4:20" x14ac:dyDescent="0.2">
      <c r="D610" s="261"/>
      <c r="E610" s="270"/>
      <c r="F610" s="246"/>
      <c r="G610" s="246"/>
      <c r="H610" s="246"/>
      <c r="I610" s="246"/>
      <c r="J610" s="246"/>
      <c r="K610" s="246"/>
      <c r="L610" s="246"/>
      <c r="M610" s="246"/>
      <c r="N610" s="246"/>
      <c r="O610" s="265"/>
      <c r="P610" s="265"/>
      <c r="Q610" s="265"/>
      <c r="R610" s="265"/>
      <c r="S610" s="325"/>
      <c r="T610" s="325"/>
    </row>
    <row r="611" spans="4:20" x14ac:dyDescent="0.2">
      <c r="D611" s="261"/>
      <c r="E611" s="270"/>
      <c r="F611" s="246"/>
      <c r="G611" s="246"/>
      <c r="H611" s="246"/>
      <c r="I611" s="246"/>
      <c r="J611" s="246"/>
      <c r="K611" s="246"/>
      <c r="L611" s="246"/>
      <c r="M611" s="246"/>
      <c r="N611" s="246"/>
      <c r="O611" s="265"/>
      <c r="P611" s="265"/>
      <c r="Q611" s="265"/>
      <c r="R611" s="265"/>
      <c r="S611" s="322"/>
      <c r="T611" s="322"/>
    </row>
    <row r="612" spans="4:20" x14ac:dyDescent="0.2">
      <c r="D612" s="261"/>
      <c r="E612" s="270"/>
      <c r="F612" s="246"/>
      <c r="G612" s="246"/>
      <c r="H612" s="246"/>
      <c r="I612" s="246"/>
      <c r="J612" s="246"/>
      <c r="K612" s="246"/>
      <c r="L612" s="246"/>
      <c r="M612" s="246"/>
      <c r="N612" s="246"/>
      <c r="O612" s="265"/>
      <c r="P612" s="265"/>
      <c r="Q612" s="265"/>
      <c r="R612" s="265"/>
      <c r="S612" s="322"/>
      <c r="T612" s="322"/>
    </row>
    <row r="613" spans="4:20" x14ac:dyDescent="0.2">
      <c r="D613" s="261"/>
      <c r="E613" s="270"/>
      <c r="F613" s="246"/>
      <c r="G613" s="246"/>
      <c r="H613" s="246"/>
      <c r="I613" s="246"/>
      <c r="J613" s="246"/>
      <c r="K613" s="246"/>
      <c r="L613" s="246"/>
      <c r="M613" s="246"/>
      <c r="N613" s="246"/>
      <c r="O613" s="265"/>
      <c r="P613" s="265"/>
      <c r="Q613" s="265"/>
      <c r="R613" s="265"/>
      <c r="S613" s="325"/>
      <c r="T613" s="322"/>
    </row>
    <row r="614" spans="4:20" x14ac:dyDescent="0.2">
      <c r="D614" s="261"/>
      <c r="E614" s="270"/>
      <c r="F614" s="246"/>
      <c r="G614" s="246"/>
      <c r="H614" s="246"/>
      <c r="I614" s="246"/>
      <c r="J614" s="246"/>
      <c r="K614" s="246"/>
      <c r="L614" s="246"/>
      <c r="M614" s="246"/>
      <c r="N614" s="246"/>
      <c r="O614" s="265"/>
      <c r="P614" s="265"/>
      <c r="Q614" s="265"/>
      <c r="R614" s="265"/>
      <c r="S614" s="322"/>
      <c r="T614" s="322"/>
    </row>
    <row r="615" spans="4:20" x14ac:dyDescent="0.2">
      <c r="D615" s="261"/>
      <c r="E615" s="270"/>
      <c r="F615" s="246"/>
      <c r="G615" s="246"/>
      <c r="H615" s="246"/>
      <c r="I615" s="246"/>
      <c r="J615" s="246"/>
      <c r="K615" s="246"/>
      <c r="L615" s="246"/>
      <c r="M615" s="246"/>
      <c r="N615" s="246"/>
      <c r="O615" s="265"/>
      <c r="P615" s="265"/>
      <c r="Q615" s="265"/>
      <c r="R615" s="265"/>
      <c r="S615" s="322"/>
      <c r="T615" s="322"/>
    </row>
    <row r="616" spans="4:20" x14ac:dyDescent="0.2">
      <c r="D616" s="261"/>
      <c r="E616" s="270"/>
      <c r="F616" s="246"/>
      <c r="G616" s="246"/>
      <c r="H616" s="246"/>
      <c r="I616" s="246"/>
      <c r="J616" s="246"/>
      <c r="K616" s="246"/>
      <c r="L616" s="246"/>
      <c r="M616" s="246"/>
      <c r="N616" s="246"/>
      <c r="O616" s="265"/>
      <c r="P616" s="265"/>
      <c r="Q616" s="265"/>
      <c r="R616" s="265"/>
      <c r="S616" s="322"/>
      <c r="T616" s="322"/>
    </row>
    <row r="617" spans="4:20" x14ac:dyDescent="0.2">
      <c r="D617" s="261"/>
      <c r="E617" s="270"/>
      <c r="F617" s="246"/>
      <c r="G617" s="246"/>
      <c r="H617" s="246"/>
      <c r="I617" s="246"/>
      <c r="J617" s="246"/>
      <c r="K617" s="246"/>
      <c r="L617" s="246"/>
      <c r="M617" s="246"/>
      <c r="N617" s="246"/>
      <c r="O617" s="265"/>
      <c r="P617" s="265"/>
      <c r="Q617" s="265"/>
      <c r="R617" s="265"/>
      <c r="S617" s="322"/>
      <c r="T617" s="325"/>
    </row>
    <row r="618" spans="4:20" x14ac:dyDescent="0.2">
      <c r="D618" s="261"/>
      <c r="E618" s="270"/>
      <c r="F618" s="246"/>
      <c r="G618" s="246"/>
      <c r="H618" s="246"/>
      <c r="I618" s="246"/>
      <c r="J618" s="246"/>
      <c r="K618" s="246"/>
      <c r="L618" s="246"/>
      <c r="M618" s="246"/>
      <c r="N618" s="246"/>
      <c r="O618" s="265"/>
      <c r="P618" s="265"/>
      <c r="Q618" s="265"/>
      <c r="R618" s="265"/>
      <c r="S618" s="325"/>
      <c r="T618" s="325"/>
    </row>
    <row r="619" spans="4:20" x14ac:dyDescent="0.2">
      <c r="D619" s="261"/>
      <c r="E619" s="270"/>
      <c r="F619" s="246"/>
      <c r="G619" s="246"/>
      <c r="H619" s="246"/>
      <c r="I619" s="246"/>
      <c r="J619" s="246"/>
      <c r="K619" s="246"/>
      <c r="L619" s="246"/>
      <c r="M619" s="246"/>
      <c r="N619" s="246"/>
      <c r="O619" s="265"/>
      <c r="P619" s="265"/>
      <c r="Q619" s="265"/>
      <c r="R619" s="265"/>
      <c r="S619" s="325"/>
      <c r="T619" s="325"/>
    </row>
    <row r="620" spans="4:20" x14ac:dyDescent="0.2">
      <c r="D620" s="261"/>
      <c r="E620" s="270"/>
      <c r="F620" s="246"/>
      <c r="G620" s="246"/>
      <c r="H620" s="246"/>
      <c r="I620" s="246"/>
      <c r="J620" s="246"/>
      <c r="K620" s="246"/>
      <c r="L620" s="246"/>
      <c r="M620" s="246"/>
      <c r="N620" s="246"/>
      <c r="O620" s="265"/>
      <c r="P620" s="265"/>
      <c r="Q620" s="265"/>
      <c r="R620" s="265"/>
      <c r="S620" s="322"/>
      <c r="T620" s="322"/>
    </row>
    <row r="621" spans="4:20" x14ac:dyDescent="0.2">
      <c r="D621" s="261"/>
      <c r="E621" s="270"/>
      <c r="F621" s="246"/>
      <c r="G621" s="246"/>
      <c r="H621" s="246"/>
      <c r="I621" s="246"/>
      <c r="J621" s="246"/>
      <c r="K621" s="246"/>
      <c r="L621" s="246"/>
      <c r="M621" s="246"/>
      <c r="N621" s="246"/>
      <c r="O621" s="265"/>
      <c r="P621" s="265"/>
      <c r="Q621" s="265"/>
      <c r="R621" s="265"/>
      <c r="S621" s="322"/>
      <c r="T621" s="322"/>
    </row>
    <row r="622" spans="4:20" x14ac:dyDescent="0.2">
      <c r="D622" s="261"/>
      <c r="E622" s="270"/>
      <c r="F622" s="246"/>
      <c r="G622" s="246"/>
      <c r="H622" s="246"/>
      <c r="I622" s="246"/>
      <c r="J622" s="246"/>
      <c r="K622" s="246"/>
      <c r="L622" s="246"/>
      <c r="M622" s="246"/>
      <c r="N622" s="246"/>
      <c r="O622" s="265"/>
      <c r="P622" s="265"/>
      <c r="Q622" s="265"/>
      <c r="R622" s="265"/>
      <c r="S622" s="322"/>
      <c r="T622" s="322"/>
    </row>
    <row r="623" spans="4:20" x14ac:dyDescent="0.2">
      <c r="D623" s="261"/>
      <c r="E623" s="270"/>
      <c r="F623" s="246"/>
      <c r="G623" s="246"/>
      <c r="H623" s="246"/>
      <c r="I623" s="246"/>
      <c r="J623" s="246"/>
      <c r="K623" s="246"/>
      <c r="L623" s="246"/>
      <c r="M623" s="246"/>
      <c r="N623" s="246"/>
      <c r="O623" s="265"/>
      <c r="P623" s="265"/>
      <c r="Q623" s="265"/>
      <c r="R623" s="265"/>
      <c r="S623" s="322"/>
      <c r="T623" s="322"/>
    </row>
    <row r="624" spans="4:20" x14ac:dyDescent="0.2">
      <c r="D624" s="261"/>
      <c r="E624" s="270"/>
      <c r="F624" s="246"/>
      <c r="G624" s="246"/>
      <c r="H624" s="246"/>
      <c r="I624" s="246"/>
      <c r="J624" s="246"/>
      <c r="K624" s="246"/>
      <c r="L624" s="246"/>
      <c r="M624" s="246"/>
      <c r="N624" s="246"/>
      <c r="O624" s="265"/>
      <c r="P624" s="265"/>
      <c r="Q624" s="265"/>
      <c r="R624" s="265"/>
      <c r="S624" s="325"/>
      <c r="T624" s="325"/>
    </row>
    <row r="625" spans="4:20" x14ac:dyDescent="0.2">
      <c r="D625" s="261"/>
      <c r="E625" s="270"/>
      <c r="F625" s="246"/>
      <c r="G625" s="246"/>
      <c r="H625" s="246"/>
      <c r="I625" s="246"/>
      <c r="J625" s="246"/>
      <c r="K625" s="246"/>
      <c r="L625" s="246"/>
      <c r="M625" s="246"/>
      <c r="N625" s="246"/>
      <c r="O625" s="265"/>
      <c r="P625" s="265"/>
      <c r="Q625" s="265"/>
      <c r="R625" s="265"/>
      <c r="S625" s="325"/>
      <c r="T625" s="325"/>
    </row>
    <row r="626" spans="4:20" x14ac:dyDescent="0.2">
      <c r="D626" s="261"/>
      <c r="E626" s="270"/>
      <c r="F626" s="246"/>
      <c r="G626" s="246"/>
      <c r="H626" s="246"/>
      <c r="I626" s="246"/>
      <c r="J626" s="246"/>
      <c r="K626" s="246"/>
      <c r="L626" s="246"/>
      <c r="M626" s="246"/>
      <c r="N626" s="246"/>
      <c r="O626" s="265"/>
      <c r="P626" s="265"/>
      <c r="Q626" s="265"/>
      <c r="R626" s="265"/>
    </row>
    <row r="627" spans="4:20" x14ac:dyDescent="0.2">
      <c r="D627" s="261"/>
      <c r="E627" s="270"/>
      <c r="F627" s="246"/>
      <c r="G627" s="246"/>
      <c r="H627" s="246"/>
      <c r="I627" s="246"/>
      <c r="J627" s="246"/>
      <c r="K627" s="246"/>
      <c r="L627" s="246"/>
      <c r="M627" s="246"/>
      <c r="N627" s="246"/>
      <c r="O627" s="265"/>
      <c r="P627" s="265"/>
      <c r="Q627" s="265"/>
      <c r="R627" s="265"/>
      <c r="S627" s="325"/>
      <c r="T627" s="325"/>
    </row>
    <row r="628" spans="4:20" x14ac:dyDescent="0.2">
      <c r="D628" s="261"/>
      <c r="E628" s="270"/>
      <c r="F628" s="246"/>
      <c r="G628" s="246"/>
      <c r="H628" s="246"/>
      <c r="I628" s="246"/>
      <c r="J628" s="246"/>
      <c r="K628" s="246"/>
      <c r="L628" s="246"/>
      <c r="M628" s="246"/>
      <c r="N628" s="246"/>
      <c r="O628" s="265"/>
      <c r="P628" s="265"/>
      <c r="Q628" s="265"/>
      <c r="R628" s="265"/>
      <c r="S628" s="325"/>
      <c r="T628" s="325"/>
    </row>
    <row r="629" spans="4:20" x14ac:dyDescent="0.2">
      <c r="D629" s="261"/>
      <c r="E629" s="270"/>
      <c r="F629" s="246"/>
      <c r="G629" s="246"/>
      <c r="H629" s="246"/>
      <c r="I629" s="246"/>
      <c r="J629" s="246"/>
      <c r="K629" s="246"/>
      <c r="L629" s="246"/>
      <c r="M629" s="246"/>
      <c r="N629" s="246"/>
      <c r="O629" s="265"/>
      <c r="P629" s="265"/>
      <c r="Q629" s="265"/>
      <c r="R629" s="265"/>
      <c r="S629" s="322"/>
      <c r="T629" s="322"/>
    </row>
    <row r="630" spans="4:20" x14ac:dyDescent="0.2">
      <c r="D630" s="261"/>
      <c r="E630" s="270"/>
      <c r="F630" s="246"/>
      <c r="G630" s="246"/>
      <c r="H630" s="246"/>
      <c r="I630" s="246"/>
      <c r="J630" s="246"/>
      <c r="K630" s="246"/>
      <c r="L630" s="246"/>
      <c r="M630" s="246"/>
      <c r="N630" s="246"/>
      <c r="O630" s="265"/>
      <c r="P630" s="265"/>
      <c r="Q630" s="265"/>
      <c r="R630" s="265"/>
      <c r="S630" s="322"/>
      <c r="T630" s="322"/>
    </row>
    <row r="631" spans="4:20" x14ac:dyDescent="0.2">
      <c r="D631" s="261"/>
      <c r="E631" s="270"/>
      <c r="F631" s="246"/>
      <c r="G631" s="246"/>
      <c r="H631" s="246"/>
      <c r="I631" s="246"/>
      <c r="J631" s="246"/>
      <c r="K631" s="246"/>
      <c r="L631" s="246"/>
      <c r="M631" s="246"/>
      <c r="N631" s="246"/>
      <c r="O631" s="265"/>
      <c r="P631" s="265"/>
      <c r="Q631" s="265"/>
      <c r="R631" s="265"/>
      <c r="S631" s="322"/>
      <c r="T631" s="322"/>
    </row>
    <row r="632" spans="4:20" x14ac:dyDescent="0.2">
      <c r="D632" s="261"/>
      <c r="E632" s="270"/>
      <c r="F632" s="246"/>
      <c r="G632" s="246"/>
      <c r="H632" s="246"/>
      <c r="I632" s="246"/>
      <c r="J632" s="246"/>
      <c r="K632" s="246"/>
      <c r="L632" s="246"/>
      <c r="M632" s="246"/>
      <c r="N632" s="246"/>
      <c r="O632" s="265"/>
      <c r="P632" s="265"/>
      <c r="Q632" s="265"/>
      <c r="R632" s="265"/>
      <c r="S632" s="322"/>
      <c r="T632" s="322"/>
    </row>
    <row r="633" spans="4:20" x14ac:dyDescent="0.2">
      <c r="D633" s="261"/>
      <c r="E633" s="270"/>
      <c r="F633" s="246"/>
      <c r="G633" s="246"/>
      <c r="H633" s="246"/>
      <c r="I633" s="246"/>
      <c r="J633" s="246"/>
      <c r="K633" s="246"/>
      <c r="L633" s="246"/>
      <c r="M633" s="246"/>
      <c r="N633" s="246"/>
      <c r="O633" s="265"/>
      <c r="P633" s="265"/>
      <c r="Q633" s="265"/>
      <c r="R633" s="265"/>
      <c r="S633" s="322"/>
      <c r="T633" s="322"/>
    </row>
    <row r="634" spans="4:20" x14ac:dyDescent="0.2">
      <c r="D634" s="261"/>
      <c r="E634" s="270"/>
      <c r="F634" s="246"/>
      <c r="G634" s="246"/>
      <c r="H634" s="246"/>
      <c r="I634" s="246"/>
      <c r="J634" s="246"/>
      <c r="K634" s="246"/>
      <c r="L634" s="246"/>
      <c r="M634" s="246"/>
      <c r="N634" s="246"/>
      <c r="O634" s="265"/>
      <c r="P634" s="265"/>
      <c r="Q634" s="265"/>
      <c r="R634" s="265"/>
      <c r="S634" s="322"/>
      <c r="T634" s="322"/>
    </row>
    <row r="635" spans="4:20" x14ac:dyDescent="0.2">
      <c r="D635" s="261"/>
      <c r="E635" s="270"/>
      <c r="F635" s="246"/>
      <c r="G635" s="246"/>
      <c r="H635" s="246"/>
      <c r="I635" s="246"/>
      <c r="J635" s="246"/>
      <c r="K635" s="246"/>
      <c r="L635" s="246"/>
      <c r="M635" s="246"/>
      <c r="N635" s="246"/>
      <c r="O635" s="265"/>
      <c r="P635" s="265"/>
      <c r="Q635" s="265"/>
      <c r="R635" s="265"/>
      <c r="S635" s="322"/>
      <c r="T635" s="322"/>
    </row>
    <row r="636" spans="4:20" x14ac:dyDescent="0.2">
      <c r="D636" s="261"/>
      <c r="E636" s="270"/>
      <c r="F636" s="246"/>
      <c r="G636" s="246"/>
      <c r="H636" s="246"/>
      <c r="I636" s="246"/>
      <c r="J636" s="246"/>
      <c r="K636" s="246"/>
      <c r="L636" s="246"/>
      <c r="M636" s="246"/>
      <c r="N636" s="246"/>
      <c r="O636" s="265"/>
      <c r="P636" s="265"/>
      <c r="Q636" s="265"/>
      <c r="R636" s="265"/>
      <c r="S636" s="322"/>
      <c r="T636" s="322"/>
    </row>
    <row r="637" spans="4:20" x14ac:dyDescent="0.2">
      <c r="D637" s="261"/>
      <c r="E637" s="270"/>
      <c r="F637" s="246"/>
      <c r="G637" s="246"/>
      <c r="H637" s="246"/>
      <c r="I637" s="246"/>
      <c r="J637" s="246"/>
      <c r="K637" s="246"/>
      <c r="L637" s="246"/>
      <c r="M637" s="246"/>
      <c r="N637" s="246"/>
      <c r="O637" s="265"/>
      <c r="P637" s="265"/>
      <c r="Q637" s="265"/>
      <c r="R637" s="265"/>
      <c r="S637" s="322"/>
      <c r="T637" s="322"/>
    </row>
    <row r="638" spans="4:20" x14ac:dyDescent="0.2">
      <c r="D638" s="261"/>
      <c r="E638" s="270"/>
      <c r="F638" s="246"/>
      <c r="G638" s="246"/>
      <c r="H638" s="246"/>
      <c r="I638" s="246"/>
      <c r="J638" s="246"/>
      <c r="K638" s="246"/>
      <c r="L638" s="246"/>
      <c r="M638" s="246"/>
      <c r="N638" s="246"/>
      <c r="O638" s="265"/>
      <c r="P638" s="265"/>
      <c r="Q638" s="265"/>
      <c r="R638" s="265"/>
      <c r="S638" s="322"/>
      <c r="T638" s="322"/>
    </row>
    <row r="639" spans="4:20" x14ac:dyDescent="0.2">
      <c r="D639" s="261"/>
      <c r="E639" s="270"/>
      <c r="F639" s="246"/>
      <c r="G639" s="246"/>
      <c r="H639" s="246"/>
      <c r="I639" s="246"/>
      <c r="J639" s="246"/>
      <c r="K639" s="246"/>
      <c r="L639" s="246"/>
      <c r="M639" s="246"/>
      <c r="N639" s="246"/>
      <c r="O639" s="265"/>
      <c r="P639" s="265"/>
      <c r="Q639" s="265"/>
      <c r="R639" s="265"/>
      <c r="S639" s="322"/>
      <c r="T639" s="325"/>
    </row>
    <row r="640" spans="4:20" x14ac:dyDescent="0.2">
      <c r="D640" s="261"/>
      <c r="E640" s="270"/>
      <c r="F640" s="246"/>
      <c r="G640" s="246"/>
      <c r="H640" s="246"/>
      <c r="I640" s="246"/>
      <c r="J640" s="246"/>
      <c r="K640" s="246"/>
      <c r="L640" s="246"/>
      <c r="M640" s="246"/>
      <c r="N640" s="246"/>
      <c r="O640" s="265"/>
      <c r="P640" s="265"/>
      <c r="Q640" s="265"/>
      <c r="R640" s="265"/>
      <c r="S640" s="322"/>
      <c r="T640" s="325"/>
    </row>
    <row r="641" spans="4:20" x14ac:dyDescent="0.2">
      <c r="D641" s="261"/>
      <c r="E641" s="270"/>
      <c r="F641" s="246"/>
      <c r="G641" s="246"/>
      <c r="H641" s="246"/>
      <c r="I641" s="246"/>
      <c r="J641" s="246"/>
      <c r="K641" s="246"/>
      <c r="L641" s="246"/>
      <c r="M641" s="246"/>
      <c r="N641" s="246"/>
      <c r="O641" s="265"/>
      <c r="P641" s="265"/>
      <c r="Q641" s="265"/>
      <c r="R641" s="265"/>
      <c r="S641" s="322"/>
      <c r="T641" s="322"/>
    </row>
    <row r="642" spans="4:20" x14ac:dyDescent="0.2">
      <c r="D642" s="261"/>
      <c r="E642" s="270"/>
      <c r="F642" s="246"/>
      <c r="G642" s="246"/>
      <c r="H642" s="246"/>
      <c r="I642" s="246"/>
      <c r="J642" s="246"/>
      <c r="K642" s="246"/>
      <c r="L642" s="246"/>
      <c r="M642" s="246"/>
      <c r="N642" s="246"/>
      <c r="O642" s="265"/>
      <c r="P642" s="265"/>
      <c r="Q642" s="265"/>
      <c r="R642" s="265"/>
      <c r="S642" s="322"/>
      <c r="T642" s="322"/>
    </row>
    <row r="643" spans="4:20" x14ac:dyDescent="0.2">
      <c r="D643" s="261"/>
      <c r="E643" s="270"/>
      <c r="F643" s="246"/>
      <c r="G643" s="246"/>
      <c r="H643" s="246"/>
      <c r="I643" s="246"/>
      <c r="J643" s="246"/>
      <c r="K643" s="246"/>
      <c r="L643" s="246"/>
      <c r="M643" s="246"/>
      <c r="N643" s="246"/>
      <c r="O643" s="265"/>
      <c r="P643" s="265"/>
      <c r="Q643" s="265"/>
      <c r="R643" s="265"/>
      <c r="S643" s="322"/>
      <c r="T643" s="322"/>
    </row>
    <row r="644" spans="4:20" x14ac:dyDescent="0.2">
      <c r="D644" s="261"/>
      <c r="E644" s="270"/>
      <c r="F644" s="246"/>
      <c r="G644" s="246"/>
      <c r="H644" s="246"/>
      <c r="I644" s="246"/>
      <c r="J644" s="246"/>
      <c r="K644" s="246"/>
      <c r="L644" s="246"/>
      <c r="M644" s="246"/>
      <c r="N644" s="246"/>
      <c r="O644" s="265"/>
      <c r="P644" s="265"/>
      <c r="Q644" s="265"/>
      <c r="R644" s="265"/>
      <c r="S644" s="322"/>
      <c r="T644" s="322"/>
    </row>
    <row r="645" spans="4:20" x14ac:dyDescent="0.2">
      <c r="D645" s="261"/>
      <c r="E645" s="270"/>
      <c r="F645" s="246"/>
      <c r="G645" s="246"/>
      <c r="H645" s="246"/>
      <c r="I645" s="246"/>
      <c r="J645" s="246"/>
      <c r="K645" s="246"/>
      <c r="L645" s="246"/>
      <c r="M645" s="246"/>
      <c r="N645" s="246"/>
      <c r="O645" s="265"/>
      <c r="P645" s="265"/>
      <c r="Q645" s="265"/>
      <c r="R645" s="265"/>
      <c r="S645" s="325"/>
      <c r="T645" s="325"/>
    </row>
    <row r="646" spans="4:20" x14ac:dyDescent="0.2">
      <c r="D646" s="261"/>
      <c r="E646" s="270"/>
      <c r="F646" s="246"/>
      <c r="G646" s="246"/>
      <c r="H646" s="246"/>
      <c r="I646" s="246"/>
      <c r="J646" s="246"/>
      <c r="K646" s="246"/>
      <c r="L646" s="246"/>
      <c r="M646" s="246"/>
      <c r="N646" s="246"/>
      <c r="O646" s="265"/>
      <c r="P646" s="265"/>
      <c r="Q646" s="265"/>
      <c r="R646" s="265"/>
      <c r="S646" s="325"/>
      <c r="T646" s="325"/>
    </row>
    <row r="647" spans="4:20" x14ac:dyDescent="0.2">
      <c r="D647" s="261"/>
      <c r="E647" s="270"/>
      <c r="F647" s="246"/>
      <c r="G647" s="246"/>
      <c r="H647" s="246"/>
      <c r="I647" s="246"/>
      <c r="J647" s="246"/>
      <c r="K647" s="246"/>
      <c r="L647" s="246"/>
      <c r="M647" s="246"/>
      <c r="N647" s="246"/>
      <c r="O647" s="265"/>
      <c r="P647" s="265"/>
      <c r="Q647" s="265"/>
      <c r="R647" s="265"/>
    </row>
    <row r="648" spans="4:20" x14ac:dyDescent="0.2">
      <c r="D648" s="261"/>
      <c r="E648" s="270"/>
      <c r="F648" s="246"/>
      <c r="G648" s="246"/>
      <c r="H648" s="246"/>
      <c r="I648" s="246"/>
      <c r="J648" s="246"/>
      <c r="K648" s="246"/>
      <c r="L648" s="246"/>
      <c r="M648" s="246"/>
      <c r="N648" s="246"/>
      <c r="O648" s="265"/>
      <c r="P648" s="265"/>
      <c r="Q648" s="265"/>
      <c r="R648" s="265"/>
      <c r="S648" s="325"/>
      <c r="T648" s="325"/>
    </row>
    <row r="649" spans="4:20" x14ac:dyDescent="0.2">
      <c r="D649" s="261"/>
      <c r="E649" s="270"/>
      <c r="F649" s="246"/>
      <c r="G649" s="246"/>
      <c r="H649" s="246"/>
      <c r="I649" s="246"/>
      <c r="J649" s="246"/>
      <c r="K649" s="246"/>
      <c r="L649" s="246"/>
      <c r="M649" s="246"/>
      <c r="N649" s="246"/>
      <c r="O649" s="265"/>
      <c r="P649" s="265"/>
      <c r="Q649" s="265"/>
      <c r="R649" s="265"/>
      <c r="S649" s="325"/>
      <c r="T649" s="325"/>
    </row>
    <row r="650" spans="4:20" x14ac:dyDescent="0.2">
      <c r="D650" s="261"/>
      <c r="E650" s="270"/>
      <c r="F650" s="246"/>
      <c r="G650" s="246"/>
      <c r="H650" s="246"/>
      <c r="I650" s="246"/>
      <c r="J650" s="246"/>
      <c r="K650" s="246"/>
      <c r="L650" s="246"/>
      <c r="M650" s="246"/>
      <c r="N650" s="246"/>
      <c r="O650" s="265"/>
      <c r="P650" s="265"/>
      <c r="Q650" s="265"/>
      <c r="R650" s="265"/>
    </row>
    <row r="651" spans="4:20" x14ac:dyDescent="0.2">
      <c r="D651" s="261"/>
      <c r="E651" s="270"/>
      <c r="F651" s="246"/>
      <c r="G651" s="246"/>
      <c r="H651" s="246"/>
      <c r="I651" s="246"/>
      <c r="J651" s="246"/>
      <c r="K651" s="246"/>
      <c r="L651" s="246"/>
      <c r="M651" s="246"/>
      <c r="N651" s="246"/>
      <c r="O651" s="265"/>
      <c r="P651" s="265"/>
      <c r="Q651" s="265"/>
      <c r="R651" s="265"/>
      <c r="S651" s="325"/>
      <c r="T651" s="325"/>
    </row>
    <row r="652" spans="4:20" x14ac:dyDescent="0.2">
      <c r="D652" s="261"/>
      <c r="E652" s="270"/>
      <c r="F652" s="246"/>
      <c r="G652" s="246"/>
      <c r="H652" s="246"/>
      <c r="I652" s="246"/>
      <c r="J652" s="246"/>
      <c r="K652" s="246"/>
      <c r="L652" s="246"/>
      <c r="M652" s="246"/>
      <c r="N652" s="246"/>
      <c r="O652" s="265"/>
      <c r="P652" s="265"/>
      <c r="Q652" s="265"/>
      <c r="R652" s="265"/>
      <c r="S652" s="325"/>
      <c r="T652" s="325"/>
    </row>
    <row r="653" spans="4:20" x14ac:dyDescent="0.2">
      <c r="D653" s="261"/>
      <c r="E653" s="270"/>
      <c r="F653" s="246"/>
      <c r="G653" s="246"/>
      <c r="H653" s="246"/>
      <c r="I653" s="246"/>
      <c r="J653" s="246"/>
      <c r="K653" s="246"/>
      <c r="L653" s="246"/>
      <c r="M653" s="246"/>
      <c r="N653" s="246"/>
      <c r="O653" s="265"/>
      <c r="P653" s="265"/>
      <c r="Q653" s="265"/>
      <c r="R653" s="265"/>
      <c r="T653" s="322"/>
    </row>
    <row r="654" spans="4:20" x14ac:dyDescent="0.2">
      <c r="D654" s="261"/>
      <c r="E654" s="270"/>
      <c r="F654" s="246"/>
      <c r="G654" s="246"/>
      <c r="H654" s="246"/>
      <c r="I654" s="246"/>
      <c r="J654" s="246"/>
      <c r="K654" s="246"/>
      <c r="L654" s="246"/>
      <c r="M654" s="246"/>
      <c r="N654" s="246"/>
      <c r="O654" s="265"/>
      <c r="P654" s="265"/>
      <c r="Q654" s="265"/>
      <c r="R654" s="265"/>
      <c r="T654" s="322"/>
    </row>
    <row r="655" spans="4:20" x14ac:dyDescent="0.2">
      <c r="D655" s="261"/>
      <c r="E655" s="270"/>
      <c r="F655" s="246"/>
      <c r="G655" s="246"/>
      <c r="H655" s="246"/>
      <c r="I655" s="246"/>
      <c r="J655" s="246"/>
      <c r="K655" s="246"/>
      <c r="L655" s="246"/>
      <c r="M655" s="246"/>
      <c r="N655" s="246"/>
      <c r="O655" s="265"/>
      <c r="P655" s="265"/>
      <c r="Q655" s="265"/>
      <c r="R655" s="265"/>
      <c r="S655" s="325"/>
      <c r="T655" s="325"/>
    </row>
    <row r="656" spans="4:20" x14ac:dyDescent="0.2">
      <c r="D656" s="261"/>
      <c r="E656" s="270"/>
      <c r="F656" s="246"/>
      <c r="G656" s="246"/>
      <c r="H656" s="246"/>
      <c r="I656" s="246"/>
      <c r="J656" s="246"/>
      <c r="K656" s="246"/>
      <c r="L656" s="246"/>
      <c r="M656" s="246"/>
      <c r="N656" s="246"/>
      <c r="O656" s="265"/>
      <c r="P656" s="265"/>
      <c r="Q656" s="265"/>
      <c r="R656" s="265"/>
      <c r="S656" s="322"/>
      <c r="T656" s="322"/>
    </row>
    <row r="657" spans="4:20" x14ac:dyDescent="0.2">
      <c r="D657" s="261"/>
      <c r="E657" s="270"/>
      <c r="F657" s="246"/>
      <c r="G657" s="246"/>
      <c r="H657" s="246"/>
      <c r="I657" s="246"/>
      <c r="J657" s="246"/>
      <c r="K657" s="246"/>
      <c r="L657" s="246"/>
      <c r="M657" s="246"/>
      <c r="N657" s="246"/>
      <c r="O657" s="265"/>
      <c r="P657" s="265"/>
      <c r="Q657" s="265"/>
      <c r="R657" s="265"/>
      <c r="S657" s="322"/>
      <c r="T657" s="322"/>
    </row>
    <row r="658" spans="4:20" x14ac:dyDescent="0.2">
      <c r="D658" s="261"/>
      <c r="E658" s="270"/>
      <c r="F658" s="246"/>
      <c r="G658" s="246"/>
      <c r="H658" s="246"/>
      <c r="I658" s="246"/>
      <c r="J658" s="246"/>
      <c r="K658" s="246"/>
      <c r="L658" s="246"/>
      <c r="M658" s="246"/>
      <c r="N658" s="246"/>
      <c r="O658" s="265"/>
      <c r="P658" s="265"/>
      <c r="Q658" s="265"/>
      <c r="R658" s="265"/>
      <c r="S658" s="322"/>
      <c r="T658" s="322"/>
    </row>
    <row r="659" spans="4:20" x14ac:dyDescent="0.2">
      <c r="D659" s="261"/>
      <c r="E659" s="270"/>
      <c r="F659" s="246"/>
      <c r="G659" s="246"/>
      <c r="H659" s="246"/>
      <c r="I659" s="246"/>
      <c r="J659" s="246"/>
      <c r="K659" s="246"/>
      <c r="L659" s="246"/>
      <c r="M659" s="246"/>
      <c r="N659" s="246"/>
      <c r="O659" s="265"/>
      <c r="P659" s="265"/>
      <c r="Q659" s="265"/>
      <c r="R659" s="265"/>
    </row>
    <row r="660" spans="4:20" x14ac:dyDescent="0.2">
      <c r="D660" s="261"/>
      <c r="E660" s="270"/>
      <c r="F660" s="246"/>
      <c r="G660" s="246"/>
      <c r="H660" s="246"/>
      <c r="I660" s="246"/>
      <c r="J660" s="246"/>
      <c r="K660" s="246"/>
      <c r="L660" s="246"/>
      <c r="M660" s="246"/>
      <c r="N660" s="246"/>
      <c r="O660" s="265"/>
      <c r="P660" s="265"/>
      <c r="Q660" s="265"/>
      <c r="R660" s="265"/>
      <c r="S660" s="325"/>
      <c r="T660" s="325"/>
    </row>
    <row r="661" spans="4:20" x14ac:dyDescent="0.2">
      <c r="D661" s="261"/>
      <c r="E661" s="270"/>
      <c r="F661" s="246"/>
      <c r="G661" s="246"/>
      <c r="H661" s="246"/>
      <c r="I661" s="246"/>
      <c r="J661" s="246"/>
      <c r="K661" s="246"/>
      <c r="L661" s="246"/>
      <c r="M661" s="246"/>
      <c r="N661" s="246"/>
      <c r="O661" s="265"/>
      <c r="P661" s="265"/>
      <c r="Q661" s="265"/>
      <c r="R661" s="265"/>
      <c r="S661" s="325"/>
      <c r="T661" s="325"/>
    </row>
    <row r="662" spans="4:20" x14ac:dyDescent="0.2">
      <c r="D662" s="261"/>
      <c r="E662" s="270"/>
      <c r="F662" s="246"/>
      <c r="G662" s="246"/>
      <c r="H662" s="246"/>
      <c r="I662" s="246"/>
      <c r="J662" s="246"/>
      <c r="K662" s="246"/>
      <c r="L662" s="246"/>
      <c r="M662" s="246"/>
      <c r="N662" s="246"/>
      <c r="O662" s="265"/>
      <c r="P662" s="265"/>
      <c r="Q662" s="265"/>
      <c r="R662" s="265"/>
      <c r="S662" s="322"/>
      <c r="T662" s="322"/>
    </row>
    <row r="663" spans="4:20" x14ac:dyDescent="0.2">
      <c r="D663" s="261"/>
      <c r="E663" s="270"/>
      <c r="F663" s="246"/>
      <c r="G663" s="246"/>
      <c r="H663" s="246"/>
      <c r="I663" s="246"/>
      <c r="J663" s="246"/>
      <c r="K663" s="246"/>
      <c r="L663" s="246"/>
      <c r="M663" s="246"/>
      <c r="N663" s="246"/>
      <c r="O663" s="265"/>
      <c r="P663" s="265"/>
      <c r="Q663" s="265"/>
      <c r="R663" s="265"/>
      <c r="S663" s="322"/>
      <c r="T663" s="322"/>
    </row>
    <row r="664" spans="4:20" x14ac:dyDescent="0.2">
      <c r="D664" s="261"/>
      <c r="E664" s="270"/>
      <c r="F664" s="246"/>
      <c r="G664" s="246"/>
      <c r="H664" s="246"/>
      <c r="I664" s="246"/>
      <c r="J664" s="246"/>
      <c r="K664" s="246"/>
      <c r="L664" s="246"/>
      <c r="M664" s="246"/>
      <c r="N664" s="246"/>
      <c r="O664" s="265"/>
      <c r="P664" s="265"/>
      <c r="Q664" s="265"/>
      <c r="R664" s="265"/>
      <c r="S664" s="322"/>
      <c r="T664" s="322"/>
    </row>
    <row r="665" spans="4:20" x14ac:dyDescent="0.2">
      <c r="D665" s="261"/>
      <c r="E665" s="270"/>
      <c r="F665" s="246"/>
      <c r="G665" s="246"/>
      <c r="H665" s="246"/>
      <c r="I665" s="246"/>
      <c r="J665" s="246"/>
      <c r="K665" s="246"/>
      <c r="L665" s="246"/>
      <c r="M665" s="246"/>
      <c r="N665" s="246"/>
      <c r="O665" s="265"/>
      <c r="P665" s="265"/>
      <c r="Q665" s="265"/>
      <c r="R665" s="265"/>
      <c r="S665" s="322"/>
      <c r="T665" s="322"/>
    </row>
    <row r="666" spans="4:20" x14ac:dyDescent="0.2">
      <c r="D666" s="261"/>
      <c r="E666" s="270"/>
      <c r="F666" s="246"/>
      <c r="G666" s="246"/>
      <c r="H666" s="246"/>
      <c r="I666" s="246"/>
      <c r="J666" s="246"/>
      <c r="K666" s="246"/>
      <c r="L666" s="246"/>
      <c r="M666" s="246"/>
      <c r="N666" s="246"/>
      <c r="O666" s="265"/>
      <c r="P666" s="265"/>
      <c r="Q666" s="265"/>
      <c r="R666" s="265"/>
      <c r="S666" s="325"/>
      <c r="T666" s="325"/>
    </row>
    <row r="667" spans="4:20" x14ac:dyDescent="0.2">
      <c r="D667" s="261"/>
      <c r="E667" s="270"/>
      <c r="F667" s="246"/>
      <c r="G667" s="246"/>
      <c r="H667" s="246"/>
      <c r="I667" s="246"/>
      <c r="J667" s="246"/>
      <c r="K667" s="246"/>
      <c r="L667" s="246"/>
      <c r="M667" s="246"/>
      <c r="N667" s="246"/>
      <c r="O667" s="265"/>
      <c r="P667" s="265"/>
      <c r="Q667" s="265"/>
      <c r="R667" s="265"/>
      <c r="S667" s="325"/>
      <c r="T667" s="325"/>
    </row>
    <row r="668" spans="4:20" x14ac:dyDescent="0.2">
      <c r="D668" s="261"/>
      <c r="E668" s="270"/>
      <c r="F668" s="246"/>
      <c r="G668" s="246"/>
      <c r="H668" s="246"/>
      <c r="I668" s="246"/>
      <c r="J668" s="246"/>
      <c r="K668" s="246"/>
      <c r="L668" s="246"/>
      <c r="M668" s="246"/>
      <c r="N668" s="246"/>
      <c r="O668" s="265"/>
      <c r="P668" s="265"/>
      <c r="Q668" s="265"/>
      <c r="R668" s="265"/>
      <c r="S668" s="322"/>
    </row>
    <row r="669" spans="4:20" x14ac:dyDescent="0.2">
      <c r="D669" s="261"/>
      <c r="E669" s="270"/>
      <c r="F669" s="246"/>
      <c r="G669" s="246"/>
      <c r="H669" s="246"/>
      <c r="I669" s="246"/>
      <c r="J669" s="246"/>
      <c r="K669" s="246"/>
      <c r="L669" s="246"/>
      <c r="M669" s="246"/>
      <c r="N669" s="246"/>
      <c r="O669" s="265"/>
      <c r="P669" s="265"/>
      <c r="Q669" s="265"/>
      <c r="R669" s="265"/>
      <c r="S669" s="325"/>
      <c r="T669" s="325"/>
    </row>
    <row r="670" spans="4:20" x14ac:dyDescent="0.2">
      <c r="D670" s="261"/>
      <c r="E670" s="270"/>
      <c r="F670" s="246"/>
      <c r="G670" s="246"/>
      <c r="H670" s="246"/>
      <c r="I670" s="246"/>
      <c r="J670" s="246"/>
      <c r="K670" s="246"/>
      <c r="L670" s="246"/>
      <c r="M670" s="246"/>
      <c r="N670" s="246"/>
      <c r="O670" s="265"/>
      <c r="P670" s="265"/>
      <c r="Q670" s="265"/>
      <c r="R670" s="265"/>
      <c r="S670" s="325"/>
      <c r="T670" s="325"/>
    </row>
    <row r="671" spans="4:20" x14ac:dyDescent="0.2">
      <c r="D671" s="261"/>
      <c r="E671" s="270"/>
      <c r="F671" s="246"/>
      <c r="G671" s="246"/>
      <c r="H671" s="246"/>
      <c r="I671" s="246"/>
      <c r="J671" s="246"/>
      <c r="K671" s="246"/>
      <c r="L671" s="246"/>
      <c r="M671" s="246"/>
      <c r="N671" s="246"/>
      <c r="O671" s="265"/>
      <c r="P671" s="265"/>
      <c r="Q671" s="265"/>
      <c r="R671" s="265"/>
    </row>
    <row r="672" spans="4:20" x14ac:dyDescent="0.2">
      <c r="D672" s="261"/>
      <c r="E672" s="270"/>
      <c r="F672" s="246"/>
      <c r="G672" s="246"/>
      <c r="H672" s="246"/>
      <c r="I672" s="246"/>
      <c r="J672" s="246"/>
      <c r="K672" s="246"/>
      <c r="L672" s="246"/>
      <c r="M672" s="246"/>
      <c r="N672" s="246"/>
      <c r="O672" s="265"/>
      <c r="P672" s="265"/>
      <c r="Q672" s="265"/>
      <c r="R672" s="265"/>
    </row>
    <row r="673" spans="4:20" x14ac:dyDescent="0.2">
      <c r="D673" s="261"/>
      <c r="E673" s="270"/>
      <c r="F673" s="246"/>
      <c r="G673" s="246"/>
      <c r="H673" s="246"/>
      <c r="I673" s="246"/>
      <c r="J673" s="246"/>
      <c r="K673" s="246"/>
      <c r="L673" s="246"/>
      <c r="M673" s="246"/>
      <c r="N673" s="246"/>
      <c r="O673" s="265"/>
      <c r="P673" s="265"/>
      <c r="Q673" s="265"/>
      <c r="R673" s="265"/>
    </row>
    <row r="674" spans="4:20" x14ac:dyDescent="0.2">
      <c r="D674" s="261"/>
      <c r="E674" s="270"/>
      <c r="F674" s="246"/>
      <c r="G674" s="246"/>
      <c r="H674" s="246"/>
      <c r="I674" s="246"/>
      <c r="J674" s="246"/>
      <c r="K674" s="246"/>
      <c r="L674" s="246"/>
      <c r="M674" s="246"/>
      <c r="N674" s="246"/>
      <c r="O674" s="265"/>
      <c r="P674" s="265"/>
      <c r="Q674" s="265"/>
      <c r="R674" s="265"/>
      <c r="S674" s="322"/>
      <c r="T674" s="322"/>
    </row>
    <row r="675" spans="4:20" x14ac:dyDescent="0.2">
      <c r="D675" s="261"/>
      <c r="E675" s="270"/>
      <c r="F675" s="246"/>
      <c r="G675" s="246"/>
      <c r="H675" s="246"/>
      <c r="I675" s="246"/>
      <c r="J675" s="246"/>
      <c r="K675" s="246"/>
      <c r="L675" s="246"/>
      <c r="M675" s="246"/>
      <c r="N675" s="246"/>
      <c r="O675" s="265"/>
      <c r="P675" s="265"/>
      <c r="Q675" s="265"/>
      <c r="R675" s="265"/>
      <c r="S675" s="322"/>
      <c r="T675" s="322"/>
    </row>
    <row r="676" spans="4:20" x14ac:dyDescent="0.2">
      <c r="D676" s="261"/>
      <c r="E676" s="270"/>
      <c r="F676" s="246"/>
      <c r="G676" s="246"/>
      <c r="H676" s="246"/>
      <c r="I676" s="246"/>
      <c r="J676" s="246"/>
      <c r="K676" s="246"/>
      <c r="L676" s="246"/>
      <c r="M676" s="246"/>
      <c r="N676" s="246"/>
      <c r="O676" s="265"/>
      <c r="P676" s="265"/>
      <c r="Q676" s="265"/>
      <c r="R676" s="265"/>
      <c r="T676" s="322"/>
    </row>
    <row r="677" spans="4:20" x14ac:dyDescent="0.2">
      <c r="D677" s="261"/>
      <c r="E677" s="270"/>
      <c r="F677" s="246"/>
      <c r="G677" s="246"/>
      <c r="H677" s="246"/>
      <c r="I677" s="246"/>
      <c r="J677" s="246"/>
      <c r="K677" s="246"/>
      <c r="L677" s="246"/>
      <c r="M677" s="246"/>
      <c r="N677" s="246"/>
      <c r="O677" s="265"/>
      <c r="P677" s="265"/>
      <c r="Q677" s="265"/>
      <c r="R677" s="265"/>
      <c r="S677" s="322"/>
      <c r="T677" s="322"/>
    </row>
    <row r="678" spans="4:20" x14ac:dyDescent="0.2">
      <c r="D678" s="261"/>
      <c r="E678" s="270"/>
      <c r="F678" s="246"/>
      <c r="G678" s="246"/>
      <c r="H678" s="246"/>
      <c r="I678" s="246"/>
      <c r="J678" s="246"/>
      <c r="K678" s="246"/>
      <c r="L678" s="246"/>
      <c r="M678" s="246"/>
      <c r="N678" s="246"/>
      <c r="O678" s="265"/>
      <c r="P678" s="265"/>
      <c r="Q678" s="265"/>
      <c r="R678" s="265"/>
      <c r="S678" s="322"/>
      <c r="T678" s="322"/>
    </row>
    <row r="679" spans="4:20" x14ac:dyDescent="0.2">
      <c r="D679" s="261"/>
      <c r="E679" s="270"/>
      <c r="F679" s="246"/>
      <c r="G679" s="246"/>
      <c r="H679" s="246"/>
      <c r="I679" s="246"/>
      <c r="J679" s="246"/>
      <c r="K679" s="246"/>
      <c r="L679" s="246"/>
      <c r="M679" s="246"/>
      <c r="N679" s="246"/>
      <c r="O679" s="265"/>
      <c r="P679" s="265"/>
      <c r="Q679" s="265"/>
      <c r="R679" s="265"/>
      <c r="S679" s="322"/>
      <c r="T679" s="322"/>
    </row>
    <row r="680" spans="4:20" x14ac:dyDescent="0.2">
      <c r="D680" s="261"/>
      <c r="E680" s="270"/>
      <c r="F680" s="246"/>
      <c r="G680" s="246"/>
      <c r="H680" s="246"/>
      <c r="I680" s="246"/>
      <c r="J680" s="246"/>
      <c r="K680" s="246"/>
      <c r="L680" s="246"/>
      <c r="M680" s="246"/>
      <c r="N680" s="246"/>
      <c r="O680" s="265"/>
      <c r="P680" s="265"/>
      <c r="Q680" s="265"/>
      <c r="R680" s="265"/>
      <c r="S680" s="322"/>
      <c r="T680" s="322"/>
    </row>
    <row r="681" spans="4:20" x14ac:dyDescent="0.2">
      <c r="D681" s="261"/>
      <c r="E681" s="270"/>
      <c r="F681" s="246"/>
      <c r="G681" s="246"/>
      <c r="H681" s="246"/>
      <c r="I681" s="246"/>
      <c r="J681" s="246"/>
      <c r="K681" s="246"/>
      <c r="L681" s="246"/>
      <c r="M681" s="246"/>
      <c r="N681" s="246"/>
      <c r="O681" s="265"/>
      <c r="P681" s="265"/>
      <c r="Q681" s="265"/>
      <c r="R681" s="265"/>
      <c r="S681" s="322"/>
      <c r="T681" s="322"/>
    </row>
    <row r="682" spans="4:20" x14ac:dyDescent="0.2">
      <c r="D682" s="261"/>
      <c r="E682" s="270"/>
      <c r="F682" s="246"/>
      <c r="G682" s="246"/>
      <c r="H682" s="246"/>
      <c r="I682" s="246"/>
      <c r="J682" s="246"/>
      <c r="K682" s="246"/>
      <c r="L682" s="246"/>
      <c r="M682" s="246"/>
      <c r="N682" s="246"/>
      <c r="O682" s="265"/>
      <c r="P682" s="265"/>
      <c r="Q682" s="265"/>
      <c r="R682" s="265"/>
      <c r="S682" s="322"/>
      <c r="T682" s="322"/>
    </row>
    <row r="683" spans="4:20" x14ac:dyDescent="0.2">
      <c r="D683" s="261"/>
      <c r="E683" s="270"/>
      <c r="F683" s="246"/>
      <c r="G683" s="246"/>
      <c r="H683" s="246"/>
      <c r="I683" s="246"/>
      <c r="J683" s="246"/>
      <c r="K683" s="246"/>
      <c r="L683" s="246"/>
      <c r="M683" s="246"/>
      <c r="N683" s="246"/>
      <c r="O683" s="265"/>
      <c r="P683" s="265"/>
      <c r="Q683" s="265"/>
      <c r="R683" s="265"/>
      <c r="S683" s="322"/>
      <c r="T683" s="322"/>
    </row>
    <row r="684" spans="4:20" x14ac:dyDescent="0.2">
      <c r="D684" s="261"/>
      <c r="E684" s="270"/>
      <c r="F684" s="246"/>
      <c r="G684" s="246"/>
      <c r="H684" s="246"/>
      <c r="I684" s="246"/>
      <c r="J684" s="246"/>
      <c r="K684" s="246"/>
      <c r="L684" s="246"/>
      <c r="M684" s="246"/>
      <c r="N684" s="246"/>
      <c r="O684" s="265"/>
      <c r="P684" s="265"/>
      <c r="Q684" s="265"/>
      <c r="R684" s="265"/>
      <c r="S684" s="322"/>
      <c r="T684" s="322"/>
    </row>
    <row r="685" spans="4:20" x14ac:dyDescent="0.2">
      <c r="D685" s="261"/>
      <c r="E685" s="270"/>
      <c r="F685" s="246"/>
      <c r="G685" s="246"/>
      <c r="H685" s="246"/>
      <c r="I685" s="246"/>
      <c r="J685" s="246"/>
      <c r="K685" s="246"/>
      <c r="L685" s="246"/>
      <c r="M685" s="246"/>
      <c r="N685" s="246"/>
      <c r="O685" s="265"/>
      <c r="P685" s="265"/>
      <c r="Q685" s="265"/>
      <c r="R685" s="265"/>
      <c r="S685" s="322"/>
      <c r="T685" s="322"/>
    </row>
    <row r="686" spans="4:20" x14ac:dyDescent="0.2">
      <c r="D686" s="261"/>
      <c r="E686" s="270"/>
      <c r="F686" s="246"/>
      <c r="G686" s="246"/>
      <c r="H686" s="246"/>
      <c r="I686" s="246"/>
      <c r="J686" s="246"/>
      <c r="K686" s="246"/>
      <c r="L686" s="246"/>
      <c r="M686" s="246"/>
      <c r="N686" s="246"/>
      <c r="O686" s="265"/>
      <c r="P686" s="265"/>
      <c r="Q686" s="265"/>
      <c r="R686" s="265"/>
      <c r="S686" s="322"/>
      <c r="T686" s="322"/>
    </row>
    <row r="687" spans="4:20" x14ac:dyDescent="0.2">
      <c r="D687" s="261"/>
      <c r="E687" s="270"/>
      <c r="F687" s="246"/>
      <c r="G687" s="246"/>
      <c r="H687" s="246"/>
      <c r="I687" s="246"/>
      <c r="J687" s="246"/>
      <c r="K687" s="246"/>
      <c r="L687" s="246"/>
      <c r="M687" s="246"/>
      <c r="N687" s="246"/>
      <c r="O687" s="265"/>
      <c r="P687" s="265"/>
      <c r="Q687" s="265"/>
      <c r="R687" s="265"/>
      <c r="S687" s="322"/>
      <c r="T687" s="322"/>
    </row>
    <row r="688" spans="4:20" x14ac:dyDescent="0.2">
      <c r="D688" s="261"/>
      <c r="E688" s="270"/>
      <c r="F688" s="246"/>
      <c r="G688" s="246"/>
      <c r="H688" s="246"/>
      <c r="I688" s="246"/>
      <c r="J688" s="246"/>
      <c r="K688" s="246"/>
      <c r="L688" s="246"/>
      <c r="M688" s="246"/>
      <c r="N688" s="246"/>
      <c r="O688" s="265"/>
      <c r="P688" s="265"/>
      <c r="Q688" s="265"/>
      <c r="R688" s="265"/>
      <c r="S688" s="322"/>
    </row>
    <row r="689" spans="4:20" x14ac:dyDescent="0.2">
      <c r="D689" s="261"/>
      <c r="E689" s="270"/>
      <c r="F689" s="246"/>
      <c r="G689" s="246"/>
      <c r="H689" s="246"/>
      <c r="I689" s="246"/>
      <c r="J689" s="246"/>
      <c r="K689" s="246"/>
      <c r="L689" s="246"/>
      <c r="M689" s="246"/>
      <c r="N689" s="246"/>
      <c r="O689" s="265"/>
      <c r="P689" s="265"/>
      <c r="Q689" s="265"/>
      <c r="R689" s="265"/>
      <c r="S689" s="322"/>
      <c r="T689" s="322"/>
    </row>
    <row r="690" spans="4:20" x14ac:dyDescent="0.2">
      <c r="D690" s="261"/>
      <c r="E690" s="270"/>
      <c r="F690" s="246"/>
      <c r="G690" s="246"/>
      <c r="H690" s="246"/>
      <c r="I690" s="246"/>
      <c r="J690" s="246"/>
      <c r="K690" s="246"/>
      <c r="L690" s="246"/>
      <c r="M690" s="246"/>
      <c r="N690" s="246"/>
      <c r="O690" s="265"/>
      <c r="P690" s="265"/>
      <c r="Q690" s="265"/>
      <c r="R690" s="265"/>
      <c r="S690" s="322"/>
      <c r="T690" s="322"/>
    </row>
    <row r="691" spans="4:20" x14ac:dyDescent="0.2">
      <c r="D691" s="261"/>
      <c r="E691" s="270"/>
      <c r="F691" s="246"/>
      <c r="G691" s="246"/>
      <c r="H691" s="246"/>
      <c r="I691" s="246"/>
      <c r="J691" s="246"/>
      <c r="K691" s="246"/>
      <c r="L691" s="246"/>
      <c r="M691" s="246"/>
      <c r="N691" s="246"/>
      <c r="O691" s="265"/>
      <c r="P691" s="265"/>
      <c r="Q691" s="265"/>
      <c r="R691" s="265"/>
      <c r="S691" s="322"/>
      <c r="T691" s="322"/>
    </row>
    <row r="692" spans="4:20" x14ac:dyDescent="0.2">
      <c r="D692" s="261"/>
      <c r="E692" s="270"/>
      <c r="F692" s="246"/>
      <c r="G692" s="246"/>
      <c r="H692" s="246"/>
      <c r="I692" s="246"/>
      <c r="J692" s="246"/>
      <c r="K692" s="246"/>
      <c r="L692" s="246"/>
      <c r="M692" s="246"/>
      <c r="N692" s="246"/>
      <c r="O692" s="265"/>
      <c r="P692" s="265"/>
      <c r="Q692" s="265"/>
      <c r="R692" s="265"/>
    </row>
    <row r="693" spans="4:20" x14ac:dyDescent="0.2">
      <c r="D693" s="261"/>
      <c r="E693" s="270"/>
      <c r="F693" s="246"/>
      <c r="G693" s="246"/>
      <c r="H693" s="246"/>
      <c r="I693" s="246"/>
      <c r="J693" s="246"/>
      <c r="K693" s="246"/>
      <c r="L693" s="246"/>
      <c r="M693" s="246"/>
      <c r="N693" s="246"/>
      <c r="O693" s="265"/>
      <c r="P693" s="265"/>
      <c r="Q693" s="265"/>
      <c r="R693" s="265"/>
    </row>
    <row r="694" spans="4:20" x14ac:dyDescent="0.2">
      <c r="D694" s="261"/>
      <c r="E694" s="270"/>
      <c r="F694" s="246"/>
      <c r="G694" s="246"/>
      <c r="H694" s="246"/>
      <c r="I694" s="246"/>
      <c r="J694" s="246"/>
      <c r="K694" s="246"/>
      <c r="L694" s="246"/>
      <c r="M694" s="246"/>
      <c r="N694" s="246"/>
      <c r="O694" s="265"/>
      <c r="P694" s="265"/>
      <c r="Q694" s="265"/>
      <c r="R694" s="265"/>
    </row>
    <row r="695" spans="4:20" x14ac:dyDescent="0.2">
      <c r="D695" s="261"/>
      <c r="E695" s="270"/>
      <c r="F695" s="246"/>
      <c r="G695" s="246"/>
      <c r="H695" s="246"/>
      <c r="I695" s="246"/>
      <c r="J695" s="246"/>
      <c r="K695" s="246"/>
      <c r="L695" s="246"/>
      <c r="M695" s="246"/>
      <c r="N695" s="246"/>
      <c r="O695" s="265"/>
      <c r="P695" s="265"/>
      <c r="Q695" s="265"/>
      <c r="R695" s="265"/>
    </row>
    <row r="696" spans="4:20" x14ac:dyDescent="0.2">
      <c r="D696" s="261"/>
      <c r="E696" s="270"/>
      <c r="F696" s="246"/>
      <c r="G696" s="246"/>
      <c r="H696" s="246"/>
      <c r="I696" s="246"/>
      <c r="J696" s="246"/>
      <c r="K696" s="246"/>
      <c r="L696" s="246"/>
      <c r="M696" s="246"/>
      <c r="N696" s="246"/>
      <c r="O696" s="265"/>
      <c r="P696" s="265"/>
      <c r="Q696" s="265"/>
      <c r="R696" s="265"/>
    </row>
    <row r="697" spans="4:20" x14ac:dyDescent="0.2">
      <c r="D697" s="261"/>
      <c r="E697" s="270"/>
      <c r="F697" s="246"/>
      <c r="G697" s="246"/>
      <c r="H697" s="246"/>
      <c r="I697" s="246"/>
      <c r="J697" s="246"/>
      <c r="K697" s="246"/>
      <c r="L697" s="246"/>
      <c r="M697" s="246"/>
      <c r="N697" s="246"/>
      <c r="O697" s="265"/>
      <c r="P697" s="265"/>
      <c r="Q697" s="265"/>
      <c r="R697" s="265"/>
    </row>
    <row r="698" spans="4:20" x14ac:dyDescent="0.2">
      <c r="D698" s="261"/>
      <c r="E698" s="270"/>
      <c r="F698" s="246"/>
      <c r="G698" s="246"/>
      <c r="H698" s="246"/>
      <c r="I698" s="246"/>
      <c r="J698" s="246"/>
      <c r="K698" s="246"/>
      <c r="L698" s="246"/>
      <c r="M698" s="246"/>
      <c r="N698" s="246"/>
      <c r="O698" s="265"/>
      <c r="P698" s="265"/>
      <c r="Q698" s="265"/>
      <c r="R698" s="265"/>
    </row>
    <row r="699" spans="4:20" x14ac:dyDescent="0.2">
      <c r="D699" s="261"/>
      <c r="E699" s="270"/>
      <c r="F699" s="246"/>
      <c r="G699" s="246"/>
      <c r="H699" s="246"/>
      <c r="I699" s="246"/>
      <c r="J699" s="246"/>
      <c r="K699" s="246"/>
      <c r="L699" s="246"/>
      <c r="M699" s="246"/>
      <c r="N699" s="246"/>
      <c r="O699" s="265"/>
      <c r="P699" s="265"/>
      <c r="Q699" s="265"/>
      <c r="R699" s="265"/>
    </row>
    <row r="700" spans="4:20" x14ac:dyDescent="0.2">
      <c r="D700" s="261"/>
      <c r="E700" s="270"/>
      <c r="F700" s="246"/>
      <c r="G700" s="246"/>
      <c r="H700" s="246"/>
      <c r="I700" s="246"/>
      <c r="J700" s="246"/>
      <c r="K700" s="246"/>
      <c r="L700" s="246"/>
      <c r="M700" s="246"/>
      <c r="N700" s="246"/>
      <c r="O700" s="265"/>
      <c r="P700" s="265"/>
      <c r="Q700" s="265"/>
      <c r="R700" s="265"/>
    </row>
    <row r="701" spans="4:20" x14ac:dyDescent="0.2">
      <c r="D701" s="261"/>
      <c r="E701" s="270"/>
      <c r="F701" s="246"/>
      <c r="G701" s="246"/>
      <c r="H701" s="246"/>
      <c r="I701" s="246"/>
      <c r="J701" s="246"/>
      <c r="K701" s="246"/>
      <c r="L701" s="246"/>
      <c r="M701" s="246"/>
      <c r="N701" s="246"/>
      <c r="O701" s="265"/>
      <c r="P701" s="265"/>
      <c r="Q701" s="265"/>
      <c r="R701" s="265"/>
      <c r="S701" s="322"/>
      <c r="T701" s="322"/>
    </row>
    <row r="702" spans="4:20" x14ac:dyDescent="0.2">
      <c r="D702" s="261"/>
      <c r="E702" s="270"/>
      <c r="F702" s="246"/>
      <c r="G702" s="246"/>
      <c r="H702" s="246"/>
      <c r="I702" s="246"/>
      <c r="J702" s="246"/>
      <c r="K702" s="246"/>
      <c r="L702" s="246"/>
      <c r="M702" s="246"/>
      <c r="N702" s="246"/>
      <c r="O702" s="265"/>
      <c r="P702" s="265"/>
      <c r="Q702" s="265"/>
      <c r="R702" s="265"/>
      <c r="S702" s="322"/>
      <c r="T702" s="322"/>
    </row>
    <row r="703" spans="4:20" x14ac:dyDescent="0.2">
      <c r="D703" s="261"/>
      <c r="E703" s="270"/>
      <c r="F703" s="246"/>
      <c r="G703" s="246"/>
      <c r="H703" s="246"/>
      <c r="I703" s="246"/>
      <c r="J703" s="246"/>
      <c r="K703" s="246"/>
      <c r="L703" s="246"/>
      <c r="M703" s="246"/>
      <c r="N703" s="246"/>
      <c r="O703" s="265"/>
      <c r="P703" s="265"/>
      <c r="Q703" s="265"/>
      <c r="R703" s="265"/>
      <c r="S703" s="322"/>
      <c r="T703" s="322"/>
    </row>
    <row r="704" spans="4:20" x14ac:dyDescent="0.2">
      <c r="D704" s="261"/>
      <c r="E704" s="270"/>
      <c r="F704" s="246"/>
      <c r="G704" s="246"/>
      <c r="H704" s="246"/>
      <c r="I704" s="246"/>
      <c r="J704" s="246"/>
      <c r="K704" s="246"/>
      <c r="L704" s="246"/>
      <c r="M704" s="246"/>
      <c r="N704" s="246"/>
      <c r="O704" s="265"/>
      <c r="P704" s="265"/>
      <c r="Q704" s="265"/>
      <c r="R704" s="265"/>
      <c r="S704" s="322"/>
      <c r="T704" s="322"/>
    </row>
    <row r="705" spans="4:20" x14ac:dyDescent="0.2">
      <c r="D705" s="261"/>
      <c r="E705" s="270"/>
      <c r="F705" s="246"/>
      <c r="G705" s="246"/>
      <c r="H705" s="246"/>
      <c r="I705" s="246"/>
      <c r="J705" s="246"/>
      <c r="K705" s="246"/>
      <c r="L705" s="246"/>
      <c r="M705" s="246"/>
      <c r="N705" s="246"/>
      <c r="O705" s="265"/>
      <c r="P705" s="265"/>
      <c r="Q705" s="265"/>
      <c r="R705" s="265"/>
      <c r="S705" s="322"/>
      <c r="T705" s="322"/>
    </row>
    <row r="706" spans="4:20" x14ac:dyDescent="0.2">
      <c r="D706" s="261"/>
      <c r="E706" s="270"/>
      <c r="F706" s="246"/>
      <c r="G706" s="246"/>
      <c r="H706" s="246"/>
      <c r="I706" s="246"/>
      <c r="J706" s="246"/>
      <c r="K706" s="246"/>
      <c r="L706" s="246"/>
      <c r="M706" s="246"/>
      <c r="N706" s="246"/>
      <c r="O706" s="265"/>
      <c r="P706" s="265"/>
      <c r="Q706" s="265"/>
      <c r="R706" s="265"/>
      <c r="S706" s="322"/>
      <c r="T706" s="322"/>
    </row>
    <row r="707" spans="4:20" x14ac:dyDescent="0.2">
      <c r="D707" s="261"/>
      <c r="E707" s="270"/>
      <c r="F707" s="246"/>
      <c r="G707" s="246"/>
      <c r="H707" s="246"/>
      <c r="I707" s="246"/>
      <c r="J707" s="246"/>
      <c r="K707" s="246"/>
      <c r="L707" s="246"/>
      <c r="M707" s="246"/>
      <c r="N707" s="246"/>
      <c r="O707" s="265"/>
      <c r="P707" s="265"/>
      <c r="Q707" s="265"/>
      <c r="R707" s="265"/>
      <c r="S707" s="322"/>
      <c r="T707" s="322"/>
    </row>
    <row r="708" spans="4:20" x14ac:dyDescent="0.2">
      <c r="D708" s="261"/>
      <c r="E708" s="270"/>
      <c r="F708" s="246"/>
      <c r="G708" s="246"/>
      <c r="H708" s="246"/>
      <c r="I708" s="246"/>
      <c r="J708" s="246"/>
      <c r="K708" s="246"/>
      <c r="L708" s="246"/>
      <c r="M708" s="246"/>
      <c r="N708" s="246"/>
      <c r="O708" s="265"/>
      <c r="P708" s="265"/>
      <c r="Q708" s="265"/>
      <c r="R708" s="265"/>
      <c r="S708" s="322"/>
      <c r="T708" s="322"/>
    </row>
    <row r="709" spans="4:20" x14ac:dyDescent="0.2">
      <c r="D709" s="261"/>
      <c r="E709" s="270"/>
      <c r="F709" s="246"/>
      <c r="G709" s="246"/>
      <c r="H709" s="246"/>
      <c r="I709" s="246"/>
      <c r="J709" s="246"/>
      <c r="K709" s="246"/>
      <c r="L709" s="246"/>
      <c r="M709" s="246"/>
      <c r="N709" s="246"/>
      <c r="O709" s="265"/>
      <c r="P709" s="265"/>
      <c r="Q709" s="265"/>
      <c r="R709" s="265"/>
      <c r="S709" s="322"/>
      <c r="T709" s="322"/>
    </row>
    <row r="710" spans="4:20" x14ac:dyDescent="0.2">
      <c r="D710" s="261"/>
      <c r="E710" s="270"/>
      <c r="F710" s="246"/>
      <c r="G710" s="246"/>
      <c r="H710" s="246"/>
      <c r="I710" s="246"/>
      <c r="J710" s="246"/>
      <c r="K710" s="246"/>
      <c r="L710" s="246"/>
      <c r="M710" s="246"/>
      <c r="N710" s="246"/>
      <c r="O710" s="265"/>
      <c r="P710" s="265"/>
      <c r="Q710" s="265"/>
      <c r="R710" s="265"/>
      <c r="S710" s="322"/>
      <c r="T710" s="322"/>
    </row>
    <row r="711" spans="4:20" x14ac:dyDescent="0.2">
      <c r="D711" s="261"/>
      <c r="E711" s="270"/>
      <c r="F711" s="246"/>
      <c r="G711" s="246"/>
      <c r="H711" s="246"/>
      <c r="I711" s="246"/>
      <c r="J711" s="246"/>
      <c r="K711" s="246"/>
      <c r="L711" s="246"/>
      <c r="M711" s="246"/>
      <c r="N711" s="246"/>
      <c r="O711" s="265"/>
      <c r="P711" s="265"/>
      <c r="Q711" s="265"/>
      <c r="R711" s="265"/>
      <c r="S711" s="322"/>
      <c r="T711" s="322"/>
    </row>
    <row r="712" spans="4:20" x14ac:dyDescent="0.2">
      <c r="D712" s="261"/>
      <c r="E712" s="270"/>
      <c r="F712" s="246"/>
      <c r="G712" s="246"/>
      <c r="H712" s="246"/>
      <c r="I712" s="246"/>
      <c r="J712" s="246"/>
      <c r="K712" s="246"/>
      <c r="L712" s="246"/>
      <c r="M712" s="246"/>
      <c r="N712" s="246"/>
      <c r="O712" s="265"/>
      <c r="P712" s="265"/>
      <c r="Q712" s="265"/>
      <c r="R712" s="265"/>
      <c r="S712" s="322"/>
      <c r="T712" s="322"/>
    </row>
    <row r="713" spans="4:20" x14ac:dyDescent="0.2">
      <c r="D713" s="261"/>
      <c r="E713" s="270"/>
      <c r="F713" s="246"/>
      <c r="G713" s="246"/>
      <c r="H713" s="246"/>
      <c r="I713" s="246"/>
      <c r="J713" s="246"/>
      <c r="K713" s="246"/>
      <c r="L713" s="246"/>
      <c r="M713" s="246"/>
      <c r="N713" s="246"/>
      <c r="O713" s="265"/>
      <c r="P713" s="265"/>
      <c r="Q713" s="265"/>
      <c r="R713" s="265"/>
      <c r="S713" s="322"/>
      <c r="T713" s="322"/>
    </row>
    <row r="714" spans="4:20" x14ac:dyDescent="0.2">
      <c r="D714" s="261"/>
      <c r="E714" s="270"/>
      <c r="F714" s="246"/>
      <c r="G714" s="246"/>
      <c r="H714" s="246"/>
      <c r="I714" s="246"/>
      <c r="J714" s="246"/>
      <c r="K714" s="246"/>
      <c r="L714" s="246"/>
      <c r="M714" s="246"/>
      <c r="N714" s="246"/>
      <c r="O714" s="265"/>
      <c r="P714" s="265"/>
      <c r="Q714" s="265"/>
      <c r="R714" s="265"/>
      <c r="S714" s="322"/>
      <c r="T714" s="322"/>
    </row>
    <row r="715" spans="4:20" x14ac:dyDescent="0.2">
      <c r="D715" s="261"/>
      <c r="E715" s="270"/>
      <c r="F715" s="246"/>
      <c r="G715" s="246"/>
      <c r="H715" s="246"/>
      <c r="I715" s="246"/>
      <c r="J715" s="246"/>
      <c r="K715" s="246"/>
      <c r="L715" s="246"/>
      <c r="M715" s="246"/>
      <c r="N715" s="246"/>
      <c r="O715" s="265"/>
      <c r="P715" s="265"/>
      <c r="Q715" s="265"/>
      <c r="R715" s="265"/>
      <c r="S715" s="322"/>
      <c r="T715" s="322"/>
    </row>
    <row r="716" spans="4:20" x14ac:dyDescent="0.2">
      <c r="D716" s="261"/>
      <c r="E716" s="270"/>
      <c r="F716" s="246"/>
      <c r="G716" s="246"/>
      <c r="H716" s="246"/>
      <c r="I716" s="246"/>
      <c r="J716" s="246"/>
      <c r="K716" s="246"/>
      <c r="L716" s="246"/>
      <c r="M716" s="246"/>
      <c r="N716" s="246"/>
      <c r="O716" s="265"/>
      <c r="P716" s="265"/>
      <c r="Q716" s="265"/>
      <c r="R716" s="265"/>
      <c r="T716" s="322"/>
    </row>
    <row r="717" spans="4:20" x14ac:dyDescent="0.2">
      <c r="D717" s="261"/>
      <c r="E717" s="270"/>
      <c r="F717" s="246"/>
      <c r="G717" s="246"/>
      <c r="H717" s="246"/>
      <c r="I717" s="246"/>
      <c r="J717" s="246"/>
      <c r="K717" s="246"/>
      <c r="L717" s="246"/>
      <c r="M717" s="246"/>
      <c r="N717" s="246"/>
      <c r="O717" s="265"/>
      <c r="P717" s="265"/>
      <c r="Q717" s="265"/>
      <c r="R717" s="265"/>
    </row>
    <row r="718" spans="4:20" x14ac:dyDescent="0.2">
      <c r="D718" s="261"/>
      <c r="E718" s="270"/>
      <c r="F718" s="246"/>
      <c r="G718" s="246"/>
      <c r="H718" s="246"/>
      <c r="I718" s="246"/>
      <c r="J718" s="246"/>
      <c r="K718" s="246"/>
      <c r="L718" s="246"/>
      <c r="M718" s="246"/>
      <c r="N718" s="246"/>
      <c r="O718" s="265"/>
      <c r="P718" s="265"/>
      <c r="Q718" s="265"/>
      <c r="R718" s="265"/>
    </row>
    <row r="719" spans="4:20" x14ac:dyDescent="0.2">
      <c r="D719" s="261"/>
      <c r="E719" s="270"/>
      <c r="F719" s="256"/>
      <c r="G719" s="256"/>
      <c r="H719" s="256"/>
      <c r="I719" s="256"/>
      <c r="J719" s="256"/>
      <c r="K719" s="256"/>
      <c r="L719" s="256"/>
      <c r="M719" s="256"/>
      <c r="N719" s="256"/>
      <c r="O719" s="265"/>
      <c r="P719" s="265"/>
      <c r="Q719" s="265"/>
      <c r="R719" s="265"/>
    </row>
    <row r="720" spans="4:20" x14ac:dyDescent="0.2">
      <c r="D720" s="261"/>
      <c r="E720" s="270"/>
      <c r="F720" s="261"/>
      <c r="G720" s="261"/>
      <c r="H720" s="261"/>
      <c r="I720" s="261"/>
      <c r="J720" s="261"/>
      <c r="K720" s="261"/>
      <c r="L720" s="261"/>
      <c r="M720" s="261"/>
      <c r="N720" s="261"/>
      <c r="O720" s="265"/>
      <c r="P720" s="265"/>
      <c r="Q720" s="265"/>
      <c r="R720" s="265"/>
    </row>
    <row r="721" spans="4:18" x14ac:dyDescent="0.2">
      <c r="D721" s="261"/>
      <c r="E721" s="270"/>
      <c r="F721" s="261"/>
      <c r="G721" s="261"/>
      <c r="H721" s="261"/>
      <c r="I721" s="261"/>
      <c r="J721" s="261"/>
      <c r="K721" s="261"/>
      <c r="L721" s="261"/>
      <c r="M721" s="261"/>
      <c r="N721" s="261"/>
      <c r="O721" s="265"/>
      <c r="P721" s="265"/>
      <c r="Q721" s="265"/>
      <c r="R721" s="265"/>
    </row>
    <row r="722" spans="4:18" x14ac:dyDescent="0.2">
      <c r="D722" s="261"/>
      <c r="E722" s="270"/>
      <c r="F722" s="261"/>
      <c r="G722" s="261"/>
      <c r="H722" s="261"/>
      <c r="I722" s="261"/>
      <c r="J722" s="261"/>
      <c r="K722" s="261"/>
      <c r="L722" s="261"/>
      <c r="M722" s="261"/>
      <c r="N722" s="261"/>
      <c r="O722" s="265"/>
      <c r="P722" s="265"/>
      <c r="Q722" s="265"/>
      <c r="R722" s="265"/>
    </row>
    <row r="723" spans="4:18" x14ac:dyDescent="0.2">
      <c r="D723" s="261"/>
      <c r="E723" s="270"/>
      <c r="F723" s="261"/>
      <c r="G723" s="261"/>
      <c r="H723" s="261"/>
      <c r="I723" s="261"/>
      <c r="J723" s="261"/>
      <c r="K723" s="261"/>
      <c r="L723" s="261"/>
      <c r="M723" s="261"/>
      <c r="N723" s="261"/>
      <c r="O723" s="265"/>
      <c r="P723" s="265"/>
      <c r="Q723" s="265"/>
      <c r="R723" s="265"/>
    </row>
    <row r="724" spans="4:18" x14ac:dyDescent="0.2">
      <c r="D724" s="261"/>
      <c r="E724" s="270"/>
      <c r="F724" s="261"/>
      <c r="G724" s="261"/>
      <c r="H724" s="261"/>
      <c r="I724" s="261"/>
      <c r="J724" s="261"/>
      <c r="K724" s="261"/>
      <c r="L724" s="261"/>
      <c r="M724" s="261"/>
      <c r="N724" s="261"/>
      <c r="O724" s="265"/>
      <c r="P724" s="265"/>
      <c r="Q724" s="265"/>
      <c r="R724" s="265"/>
    </row>
    <row r="725" spans="4:18" x14ac:dyDescent="0.2">
      <c r="D725" s="261"/>
      <c r="E725" s="270"/>
      <c r="F725" s="261"/>
      <c r="G725" s="261"/>
      <c r="H725" s="261"/>
      <c r="I725" s="261"/>
      <c r="J725" s="261"/>
      <c r="K725" s="261"/>
      <c r="L725" s="261"/>
      <c r="M725" s="261"/>
      <c r="N725" s="261"/>
      <c r="O725" s="265"/>
      <c r="P725" s="265"/>
      <c r="Q725" s="265"/>
      <c r="R725" s="265"/>
    </row>
    <row r="726" spans="4:18" x14ac:dyDescent="0.2">
      <c r="D726" s="261"/>
      <c r="E726" s="270"/>
      <c r="F726" s="261"/>
      <c r="G726" s="261"/>
      <c r="H726" s="261"/>
      <c r="I726" s="261"/>
      <c r="J726" s="261"/>
      <c r="K726" s="261"/>
      <c r="L726" s="261"/>
      <c r="M726" s="261"/>
      <c r="N726" s="261"/>
      <c r="O726" s="265"/>
      <c r="P726" s="265"/>
      <c r="Q726" s="265"/>
      <c r="R726" s="265"/>
    </row>
    <row r="727" spans="4:18" x14ac:dyDescent="0.2">
      <c r="D727" s="261"/>
      <c r="E727" s="270"/>
      <c r="F727" s="261"/>
      <c r="G727" s="261"/>
      <c r="H727" s="261"/>
      <c r="I727" s="261"/>
      <c r="J727" s="261"/>
      <c r="K727" s="261"/>
      <c r="L727" s="261"/>
      <c r="M727" s="261"/>
      <c r="N727" s="261"/>
      <c r="O727" s="265"/>
      <c r="P727" s="265"/>
      <c r="Q727" s="265"/>
      <c r="R727" s="265"/>
    </row>
    <row r="728" spans="4:18" x14ac:dyDescent="0.2">
      <c r="D728" s="261"/>
      <c r="E728" s="270"/>
      <c r="F728" s="261"/>
      <c r="G728" s="261"/>
      <c r="H728" s="261"/>
      <c r="I728" s="261"/>
      <c r="J728" s="261"/>
      <c r="K728" s="261"/>
      <c r="L728" s="261"/>
      <c r="M728" s="261"/>
      <c r="N728" s="261"/>
      <c r="O728" s="265"/>
      <c r="P728" s="265"/>
      <c r="Q728" s="265"/>
      <c r="R728" s="265"/>
    </row>
    <row r="729" spans="4:18" x14ac:dyDescent="0.2">
      <c r="D729" s="261"/>
      <c r="E729" s="270"/>
      <c r="F729" s="261"/>
      <c r="G729" s="261"/>
      <c r="H729" s="261"/>
      <c r="I729" s="261"/>
      <c r="J729" s="261"/>
      <c r="K729" s="261"/>
      <c r="L729" s="261"/>
      <c r="M729" s="261"/>
      <c r="N729" s="261"/>
      <c r="O729" s="265"/>
      <c r="P729" s="265"/>
      <c r="Q729" s="265"/>
      <c r="R729" s="265"/>
    </row>
    <row r="730" spans="4:18" x14ac:dyDescent="0.2">
      <c r="D730" s="261"/>
      <c r="E730" s="270"/>
      <c r="F730" s="261"/>
      <c r="G730" s="261"/>
      <c r="H730" s="261"/>
      <c r="I730" s="261"/>
      <c r="J730" s="261"/>
      <c r="K730" s="261"/>
      <c r="L730" s="261"/>
      <c r="M730" s="261"/>
      <c r="N730" s="261"/>
      <c r="O730" s="265"/>
      <c r="P730" s="265"/>
      <c r="Q730" s="265"/>
      <c r="R730" s="265"/>
    </row>
    <row r="731" spans="4:18" x14ac:dyDescent="0.2">
      <c r="D731" s="261"/>
      <c r="E731" s="270"/>
      <c r="F731" s="261"/>
      <c r="G731" s="261"/>
      <c r="H731" s="261"/>
      <c r="I731" s="261"/>
      <c r="J731" s="261"/>
      <c r="K731" s="261"/>
      <c r="L731" s="261"/>
      <c r="M731" s="261"/>
      <c r="N731" s="261"/>
      <c r="O731" s="265"/>
      <c r="P731" s="265"/>
      <c r="Q731" s="265"/>
      <c r="R731" s="265"/>
    </row>
    <row r="732" spans="4:18" x14ac:dyDescent="0.2">
      <c r="D732" s="261"/>
      <c r="E732" s="270"/>
      <c r="F732" s="261"/>
      <c r="G732" s="261"/>
      <c r="H732" s="261"/>
      <c r="I732" s="261"/>
      <c r="J732" s="261"/>
      <c r="K732" s="261"/>
      <c r="L732" s="261"/>
      <c r="M732" s="261"/>
      <c r="N732" s="261"/>
      <c r="O732" s="265"/>
      <c r="P732" s="265"/>
      <c r="Q732" s="265"/>
      <c r="R732" s="265"/>
    </row>
    <row r="733" spans="4:18" x14ac:dyDescent="0.2">
      <c r="D733" s="261"/>
      <c r="E733" s="270"/>
      <c r="F733" s="261"/>
      <c r="G733" s="261"/>
      <c r="H733" s="261"/>
      <c r="I733" s="261"/>
      <c r="J733" s="261"/>
      <c r="K733" s="261"/>
      <c r="L733" s="261"/>
      <c r="M733" s="261"/>
      <c r="N733" s="261"/>
      <c r="O733" s="265"/>
      <c r="P733" s="265"/>
      <c r="Q733" s="265"/>
      <c r="R733" s="265"/>
    </row>
    <row r="734" spans="4:18" x14ac:dyDescent="0.2">
      <c r="D734" s="261"/>
      <c r="E734" s="270"/>
      <c r="F734" s="261"/>
      <c r="G734" s="261"/>
      <c r="H734" s="261"/>
      <c r="I734" s="261"/>
      <c r="J734" s="261"/>
      <c r="K734" s="261"/>
      <c r="L734" s="261"/>
      <c r="M734" s="261"/>
      <c r="N734" s="261"/>
      <c r="O734" s="265"/>
      <c r="P734" s="265"/>
      <c r="Q734" s="265"/>
      <c r="R734" s="265"/>
    </row>
    <row r="735" spans="4:18" x14ac:dyDescent="0.2">
      <c r="D735" s="261"/>
      <c r="E735" s="270"/>
      <c r="F735" s="261"/>
      <c r="G735" s="261"/>
      <c r="H735" s="261"/>
      <c r="I735" s="261"/>
      <c r="J735" s="261"/>
      <c r="K735" s="261"/>
      <c r="L735" s="261"/>
      <c r="M735" s="261"/>
      <c r="N735" s="261"/>
      <c r="O735" s="265"/>
      <c r="P735" s="265"/>
      <c r="Q735" s="265"/>
      <c r="R735" s="265"/>
    </row>
    <row r="736" spans="4:18" x14ac:dyDescent="0.2">
      <c r="D736" s="261"/>
      <c r="E736" s="270"/>
      <c r="F736" s="261"/>
      <c r="G736" s="261"/>
      <c r="H736" s="261"/>
      <c r="I736" s="261"/>
      <c r="J736" s="261"/>
      <c r="K736" s="261"/>
      <c r="L736" s="261"/>
      <c r="M736" s="261"/>
      <c r="N736" s="261"/>
      <c r="O736" s="265"/>
      <c r="P736" s="265"/>
      <c r="Q736" s="265"/>
      <c r="R736" s="265"/>
    </row>
    <row r="737" spans="4:18" x14ac:dyDescent="0.2">
      <c r="D737" s="261"/>
      <c r="E737" s="270"/>
      <c r="F737" s="261"/>
      <c r="G737" s="261"/>
      <c r="H737" s="261"/>
      <c r="I737" s="261"/>
      <c r="J737" s="261"/>
      <c r="K737" s="261"/>
      <c r="L737" s="261"/>
      <c r="M737" s="261"/>
      <c r="N737" s="261"/>
      <c r="O737" s="265"/>
      <c r="P737" s="265"/>
      <c r="Q737" s="265"/>
      <c r="R737" s="265"/>
    </row>
    <row r="738" spans="4:18" x14ac:dyDescent="0.2">
      <c r="D738" s="261"/>
      <c r="E738" s="270"/>
      <c r="F738" s="261"/>
      <c r="G738" s="261"/>
      <c r="H738" s="261"/>
      <c r="I738" s="261"/>
      <c r="J738" s="261"/>
      <c r="K738" s="261"/>
      <c r="L738" s="261"/>
      <c r="M738" s="261"/>
      <c r="N738" s="261"/>
      <c r="O738" s="265"/>
      <c r="P738" s="265"/>
      <c r="Q738" s="265"/>
      <c r="R738" s="265"/>
    </row>
    <row r="739" spans="4:18" x14ac:dyDescent="0.2">
      <c r="D739" s="261"/>
      <c r="E739" s="270"/>
      <c r="F739" s="261"/>
      <c r="G739" s="261"/>
      <c r="H739" s="261"/>
      <c r="I739" s="261"/>
      <c r="J739" s="261"/>
      <c r="K739" s="261"/>
      <c r="L739" s="261"/>
      <c r="M739" s="261"/>
      <c r="N739" s="261"/>
      <c r="O739" s="265"/>
      <c r="P739" s="265"/>
      <c r="Q739" s="265"/>
      <c r="R739" s="265"/>
    </row>
    <row r="740" spans="4:18" x14ac:dyDescent="0.2">
      <c r="D740" s="261"/>
      <c r="E740" s="270"/>
      <c r="F740" s="261"/>
      <c r="G740" s="261"/>
      <c r="H740" s="261"/>
      <c r="I740" s="261"/>
      <c r="J740" s="261"/>
      <c r="K740" s="261"/>
      <c r="L740" s="261"/>
      <c r="M740" s="261"/>
      <c r="N740" s="261"/>
      <c r="O740" s="265"/>
      <c r="P740" s="265"/>
      <c r="Q740" s="265"/>
      <c r="R740" s="265"/>
    </row>
    <row r="741" spans="4:18" x14ac:dyDescent="0.2">
      <c r="D741" s="261"/>
      <c r="E741" s="270"/>
      <c r="F741" s="261"/>
      <c r="G741" s="261"/>
      <c r="H741" s="261"/>
      <c r="I741" s="261"/>
      <c r="J741" s="261"/>
      <c r="K741" s="261"/>
      <c r="L741" s="261"/>
      <c r="M741" s="261"/>
      <c r="N741" s="261"/>
      <c r="O741" s="265"/>
      <c r="P741" s="265"/>
      <c r="Q741" s="265"/>
      <c r="R741" s="265"/>
    </row>
    <row r="742" spans="4:18" x14ac:dyDescent="0.2">
      <c r="D742" s="261"/>
      <c r="E742" s="270"/>
      <c r="F742" s="261"/>
      <c r="G742" s="261"/>
      <c r="H742" s="261"/>
      <c r="I742" s="261"/>
      <c r="J742" s="261"/>
      <c r="K742" s="261"/>
      <c r="L742" s="261"/>
      <c r="M742" s="261"/>
      <c r="N742" s="261"/>
      <c r="O742" s="265"/>
      <c r="P742" s="265"/>
      <c r="Q742" s="265"/>
      <c r="R742" s="265"/>
    </row>
    <row r="743" spans="4:18" x14ac:dyDescent="0.2">
      <c r="D743" s="261"/>
      <c r="E743" s="270"/>
      <c r="F743" s="261"/>
      <c r="G743" s="261"/>
      <c r="H743" s="261"/>
      <c r="I743" s="261"/>
      <c r="J743" s="261"/>
      <c r="K743" s="261"/>
      <c r="L743" s="261"/>
      <c r="M743" s="261"/>
      <c r="N743" s="261"/>
      <c r="O743" s="265"/>
      <c r="P743" s="265"/>
      <c r="Q743" s="265"/>
      <c r="R743" s="265"/>
    </row>
    <row r="744" spans="4:18" x14ac:dyDescent="0.2">
      <c r="D744" s="261"/>
      <c r="E744" s="270"/>
      <c r="F744" s="261"/>
      <c r="G744" s="261"/>
      <c r="H744" s="261"/>
      <c r="I744" s="261"/>
      <c r="J744" s="261"/>
      <c r="K744" s="261"/>
      <c r="L744" s="261"/>
      <c r="M744" s="261"/>
      <c r="N744" s="261"/>
      <c r="O744" s="265"/>
      <c r="P744" s="265"/>
      <c r="Q744" s="265"/>
      <c r="R744" s="265"/>
    </row>
    <row r="745" spans="4:18" x14ac:dyDescent="0.2">
      <c r="D745" s="261"/>
      <c r="E745" s="270"/>
      <c r="F745" s="261"/>
      <c r="G745" s="261"/>
      <c r="H745" s="261"/>
      <c r="I745" s="261"/>
      <c r="J745" s="261"/>
      <c r="K745" s="261"/>
      <c r="L745" s="261"/>
      <c r="M745" s="261"/>
      <c r="N745" s="261"/>
      <c r="O745" s="265"/>
      <c r="P745" s="265"/>
      <c r="Q745" s="265"/>
      <c r="R745" s="265"/>
    </row>
    <row r="746" spans="4:18" x14ac:dyDescent="0.2">
      <c r="D746" s="261"/>
      <c r="E746" s="270"/>
      <c r="F746" s="261"/>
      <c r="G746" s="261"/>
      <c r="H746" s="261"/>
      <c r="I746" s="261"/>
      <c r="J746" s="261"/>
      <c r="K746" s="261"/>
      <c r="L746" s="261"/>
      <c r="M746" s="261"/>
      <c r="N746" s="261"/>
      <c r="O746" s="265"/>
      <c r="P746" s="265"/>
      <c r="Q746" s="265"/>
      <c r="R746" s="265"/>
    </row>
    <row r="747" spans="4:18" x14ac:dyDescent="0.2">
      <c r="D747" s="261"/>
      <c r="E747" s="270"/>
      <c r="F747" s="261"/>
      <c r="G747" s="261"/>
      <c r="H747" s="261"/>
      <c r="I747" s="261"/>
      <c r="J747" s="261"/>
      <c r="K747" s="261"/>
      <c r="L747" s="261"/>
      <c r="M747" s="261"/>
      <c r="N747" s="261"/>
      <c r="O747" s="265"/>
      <c r="P747" s="265"/>
      <c r="Q747" s="265"/>
      <c r="R747" s="265"/>
    </row>
    <row r="748" spans="4:18" x14ac:dyDescent="0.2">
      <c r="D748" s="261"/>
      <c r="E748" s="270"/>
      <c r="F748" s="261"/>
      <c r="G748" s="261"/>
      <c r="H748" s="261"/>
      <c r="I748" s="261"/>
      <c r="J748" s="261"/>
      <c r="K748" s="261"/>
      <c r="L748" s="261"/>
      <c r="M748" s="261"/>
      <c r="N748" s="261"/>
      <c r="O748" s="265"/>
      <c r="P748" s="265"/>
      <c r="Q748" s="265"/>
      <c r="R748" s="265"/>
    </row>
    <row r="749" spans="4:18" x14ac:dyDescent="0.2">
      <c r="D749" s="261"/>
      <c r="E749" s="270"/>
      <c r="F749" s="261"/>
      <c r="G749" s="261"/>
      <c r="H749" s="261"/>
      <c r="I749" s="261"/>
      <c r="J749" s="261"/>
      <c r="K749" s="261"/>
      <c r="L749" s="261"/>
      <c r="M749" s="261"/>
      <c r="N749" s="261"/>
      <c r="O749" s="265"/>
      <c r="P749" s="265"/>
      <c r="Q749" s="265"/>
      <c r="R749" s="265"/>
    </row>
    <row r="750" spans="4:18" x14ac:dyDescent="0.2">
      <c r="D750" s="261"/>
      <c r="E750" s="270"/>
      <c r="F750" s="261"/>
      <c r="G750" s="261"/>
      <c r="H750" s="261"/>
      <c r="I750" s="261"/>
      <c r="J750" s="261"/>
      <c r="K750" s="261"/>
      <c r="L750" s="261"/>
      <c r="M750" s="261"/>
      <c r="N750" s="261"/>
      <c r="O750" s="265"/>
      <c r="P750" s="265"/>
      <c r="Q750" s="265"/>
      <c r="R750" s="265"/>
    </row>
    <row r="751" spans="4:18" x14ac:dyDescent="0.2">
      <c r="D751" s="261"/>
      <c r="E751" s="270"/>
      <c r="F751" s="261"/>
      <c r="G751" s="261"/>
      <c r="H751" s="261"/>
      <c r="I751" s="261"/>
      <c r="J751" s="261"/>
      <c r="K751" s="261"/>
      <c r="L751" s="261"/>
      <c r="M751" s="261"/>
      <c r="N751" s="261"/>
      <c r="O751" s="265"/>
      <c r="P751" s="265"/>
      <c r="Q751" s="265"/>
      <c r="R751" s="265"/>
    </row>
    <row r="752" spans="4:18" x14ac:dyDescent="0.2">
      <c r="D752" s="261"/>
      <c r="E752" s="270"/>
      <c r="F752" s="261"/>
      <c r="G752" s="261"/>
      <c r="H752" s="261"/>
      <c r="I752" s="261"/>
      <c r="J752" s="261"/>
      <c r="K752" s="261"/>
      <c r="L752" s="261"/>
      <c r="M752" s="261"/>
      <c r="N752" s="261"/>
      <c r="O752" s="265"/>
      <c r="P752" s="265"/>
      <c r="Q752" s="265"/>
      <c r="R752" s="265"/>
    </row>
    <row r="753" spans="4:18" x14ac:dyDescent="0.2">
      <c r="D753" s="261"/>
      <c r="E753" s="270"/>
      <c r="F753" s="261"/>
      <c r="G753" s="261"/>
      <c r="H753" s="261"/>
      <c r="I753" s="261"/>
      <c r="J753" s="261"/>
      <c r="K753" s="261"/>
      <c r="L753" s="261"/>
      <c r="M753" s="261"/>
      <c r="N753" s="261"/>
      <c r="O753" s="265"/>
      <c r="P753" s="265"/>
      <c r="Q753" s="265"/>
      <c r="R753" s="265"/>
    </row>
    <row r="754" spans="4:18" x14ac:dyDescent="0.2">
      <c r="D754" s="261"/>
      <c r="E754" s="270"/>
      <c r="F754" s="261"/>
      <c r="G754" s="261"/>
      <c r="H754" s="261"/>
      <c r="I754" s="261"/>
      <c r="J754" s="261"/>
      <c r="K754" s="261"/>
      <c r="L754" s="261"/>
      <c r="M754" s="261"/>
      <c r="N754" s="261"/>
      <c r="O754" s="265"/>
      <c r="P754" s="265"/>
      <c r="Q754" s="265"/>
      <c r="R754" s="265"/>
    </row>
    <row r="755" spans="4:18" x14ac:dyDescent="0.2">
      <c r="D755" s="261"/>
      <c r="E755" s="270"/>
      <c r="F755" s="261"/>
      <c r="G755" s="261"/>
      <c r="H755" s="261"/>
      <c r="I755" s="261"/>
      <c r="J755" s="261"/>
      <c r="K755" s="261"/>
      <c r="L755" s="261"/>
      <c r="M755" s="261"/>
      <c r="N755" s="261"/>
      <c r="O755" s="265"/>
      <c r="P755" s="265"/>
      <c r="Q755" s="265"/>
      <c r="R755" s="265"/>
    </row>
    <row r="756" spans="4:18" x14ac:dyDescent="0.2">
      <c r="D756" s="261"/>
      <c r="E756" s="270"/>
      <c r="F756" s="261"/>
      <c r="G756" s="261"/>
      <c r="H756" s="261"/>
      <c r="I756" s="261"/>
      <c r="J756" s="261"/>
      <c r="K756" s="261"/>
      <c r="L756" s="261"/>
      <c r="M756" s="261"/>
      <c r="N756" s="261"/>
      <c r="O756" s="265"/>
      <c r="P756" s="265"/>
      <c r="Q756" s="265"/>
      <c r="R756" s="265"/>
    </row>
    <row r="757" spans="4:18" x14ac:dyDescent="0.2">
      <c r="D757" s="261"/>
      <c r="E757" s="270"/>
      <c r="F757" s="261"/>
      <c r="G757" s="261"/>
      <c r="H757" s="261"/>
      <c r="I757" s="261"/>
      <c r="J757" s="261"/>
      <c r="K757" s="261"/>
      <c r="L757" s="261"/>
      <c r="M757" s="261"/>
      <c r="N757" s="261"/>
      <c r="O757" s="265"/>
      <c r="P757" s="265"/>
      <c r="Q757" s="265"/>
      <c r="R757" s="265"/>
    </row>
    <row r="758" spans="4:18" x14ac:dyDescent="0.2">
      <c r="D758" s="261"/>
      <c r="E758" s="270"/>
      <c r="F758" s="261"/>
      <c r="G758" s="261"/>
      <c r="H758" s="261"/>
      <c r="I758" s="261"/>
      <c r="J758" s="261"/>
      <c r="K758" s="261"/>
      <c r="L758" s="261"/>
      <c r="M758" s="261"/>
      <c r="N758" s="261"/>
      <c r="O758" s="265"/>
      <c r="P758" s="265"/>
      <c r="Q758" s="265"/>
      <c r="R758" s="265"/>
    </row>
    <row r="759" spans="4:18" x14ac:dyDescent="0.2">
      <c r="D759" s="261"/>
      <c r="E759" s="270"/>
      <c r="F759" s="261"/>
      <c r="G759" s="261"/>
      <c r="H759" s="261"/>
      <c r="I759" s="261"/>
      <c r="J759" s="261"/>
      <c r="K759" s="261"/>
      <c r="L759" s="261"/>
      <c r="M759" s="261"/>
      <c r="N759" s="261"/>
      <c r="O759" s="265"/>
      <c r="P759" s="265"/>
      <c r="Q759" s="265"/>
      <c r="R759" s="265"/>
    </row>
    <row r="760" spans="4:18" x14ac:dyDescent="0.2">
      <c r="D760" s="261"/>
      <c r="E760" s="270"/>
      <c r="F760" s="261"/>
      <c r="G760" s="261"/>
      <c r="H760" s="261"/>
      <c r="I760" s="261"/>
      <c r="J760" s="261"/>
      <c r="K760" s="261"/>
      <c r="L760" s="261"/>
      <c r="M760" s="261"/>
      <c r="N760" s="261"/>
      <c r="O760" s="265"/>
      <c r="P760" s="265"/>
      <c r="Q760" s="265"/>
      <c r="R760" s="265"/>
    </row>
    <row r="761" spans="4:18" x14ac:dyDescent="0.2">
      <c r="D761" s="261"/>
      <c r="E761" s="270"/>
      <c r="F761" s="261"/>
      <c r="G761" s="261"/>
      <c r="H761" s="261"/>
      <c r="I761" s="261"/>
      <c r="J761" s="261"/>
      <c r="K761" s="261"/>
      <c r="L761" s="261"/>
      <c r="M761" s="261"/>
      <c r="N761" s="261"/>
      <c r="O761" s="265"/>
      <c r="P761" s="265"/>
      <c r="Q761" s="265"/>
      <c r="R761" s="265"/>
    </row>
    <row r="762" spans="4:18" x14ac:dyDescent="0.2">
      <c r="D762" s="261"/>
      <c r="E762" s="270"/>
      <c r="F762" s="261"/>
      <c r="G762" s="261"/>
      <c r="H762" s="261"/>
      <c r="I762" s="261"/>
      <c r="J762" s="261"/>
      <c r="K762" s="261"/>
      <c r="L762" s="261"/>
      <c r="M762" s="261"/>
      <c r="N762" s="261"/>
      <c r="O762" s="265"/>
      <c r="P762" s="265"/>
      <c r="Q762" s="265"/>
      <c r="R762" s="265"/>
    </row>
    <row r="763" spans="4:18" x14ac:dyDescent="0.2">
      <c r="D763" s="261"/>
      <c r="E763" s="270"/>
      <c r="F763" s="261"/>
      <c r="G763" s="261"/>
      <c r="H763" s="261"/>
      <c r="I763" s="261"/>
      <c r="J763" s="261"/>
      <c r="K763" s="261"/>
      <c r="L763" s="261"/>
      <c r="M763" s="261"/>
      <c r="N763" s="261"/>
      <c r="O763" s="265"/>
      <c r="P763" s="265"/>
      <c r="Q763" s="265"/>
      <c r="R763" s="265"/>
    </row>
    <row r="764" spans="4:18" x14ac:dyDescent="0.2">
      <c r="D764" s="261"/>
      <c r="E764" s="270"/>
      <c r="F764" s="261"/>
      <c r="G764" s="261"/>
      <c r="H764" s="261"/>
      <c r="I764" s="261"/>
      <c r="J764" s="261"/>
      <c r="K764" s="261"/>
      <c r="L764" s="261"/>
      <c r="M764" s="261"/>
      <c r="N764" s="261"/>
      <c r="O764" s="265"/>
      <c r="P764" s="265"/>
      <c r="Q764" s="265"/>
      <c r="R764" s="265"/>
    </row>
    <row r="765" spans="4:18" x14ac:dyDescent="0.2">
      <c r="D765" s="261"/>
      <c r="E765" s="270"/>
      <c r="F765" s="261"/>
      <c r="G765" s="261"/>
      <c r="H765" s="261"/>
      <c r="I765" s="261"/>
      <c r="J765" s="261"/>
      <c r="K765" s="261"/>
      <c r="L765" s="261"/>
      <c r="M765" s="261"/>
      <c r="N765" s="261"/>
      <c r="O765" s="265"/>
      <c r="P765" s="265"/>
      <c r="Q765" s="265"/>
      <c r="R765" s="265"/>
    </row>
    <row r="766" spans="4:18" x14ac:dyDescent="0.2">
      <c r="D766" s="261"/>
      <c r="E766" s="270"/>
      <c r="F766" s="261"/>
      <c r="G766" s="261"/>
      <c r="H766" s="261"/>
      <c r="I766" s="261"/>
      <c r="J766" s="261"/>
      <c r="K766" s="261"/>
      <c r="L766" s="261"/>
      <c r="M766" s="261"/>
      <c r="N766" s="261"/>
      <c r="O766" s="265"/>
      <c r="P766" s="265"/>
      <c r="Q766" s="265"/>
      <c r="R766" s="265"/>
    </row>
    <row r="767" spans="4:18" x14ac:dyDescent="0.2">
      <c r="D767" s="261"/>
      <c r="E767" s="270"/>
      <c r="F767" s="261"/>
      <c r="G767" s="261"/>
      <c r="H767" s="261"/>
      <c r="I767" s="261"/>
      <c r="J767" s="261"/>
      <c r="K767" s="261"/>
      <c r="L767" s="261"/>
      <c r="M767" s="261"/>
      <c r="N767" s="261"/>
      <c r="O767" s="265"/>
      <c r="P767" s="265"/>
      <c r="Q767" s="265"/>
      <c r="R767" s="265"/>
    </row>
    <row r="768" spans="4:18" x14ac:dyDescent="0.2">
      <c r="D768" s="261"/>
      <c r="E768" s="270"/>
      <c r="F768" s="261"/>
      <c r="G768" s="261"/>
      <c r="H768" s="261"/>
      <c r="I768" s="261"/>
      <c r="J768" s="261"/>
      <c r="K768" s="261"/>
      <c r="L768" s="261"/>
      <c r="M768" s="261"/>
      <c r="N768" s="261"/>
      <c r="O768" s="265"/>
      <c r="P768" s="265"/>
      <c r="Q768" s="265"/>
      <c r="R768" s="265"/>
    </row>
    <row r="769" spans="4:18" x14ac:dyDescent="0.2">
      <c r="D769" s="261"/>
      <c r="E769" s="270"/>
      <c r="F769" s="261"/>
      <c r="G769" s="261"/>
      <c r="H769" s="261"/>
      <c r="I769" s="261"/>
      <c r="J769" s="261"/>
      <c r="K769" s="261"/>
      <c r="L769" s="261"/>
      <c r="M769" s="261"/>
      <c r="N769" s="261"/>
      <c r="O769" s="265"/>
      <c r="P769" s="265"/>
      <c r="Q769" s="265"/>
      <c r="R769" s="265"/>
    </row>
    <row r="770" spans="4:18" x14ac:dyDescent="0.2">
      <c r="D770" s="261"/>
      <c r="E770" s="270"/>
      <c r="F770" s="261"/>
      <c r="G770" s="261"/>
      <c r="H770" s="261"/>
      <c r="I770" s="261"/>
      <c r="J770" s="261"/>
      <c r="K770" s="261"/>
      <c r="L770" s="261"/>
      <c r="M770" s="261"/>
      <c r="N770" s="261"/>
      <c r="O770" s="265"/>
      <c r="P770" s="265"/>
      <c r="Q770" s="265"/>
      <c r="R770" s="265"/>
    </row>
    <row r="771" spans="4:18" x14ac:dyDescent="0.2">
      <c r="D771" s="261"/>
      <c r="E771" s="270"/>
      <c r="F771" s="261"/>
      <c r="G771" s="261"/>
      <c r="H771" s="261"/>
      <c r="I771" s="261"/>
      <c r="J771" s="261"/>
      <c r="K771" s="261"/>
      <c r="L771" s="261"/>
      <c r="M771" s="261"/>
      <c r="N771" s="261"/>
      <c r="O771" s="265"/>
      <c r="P771" s="265"/>
      <c r="Q771" s="265"/>
      <c r="R771" s="265"/>
    </row>
    <row r="772" spans="4:18" x14ac:dyDescent="0.2">
      <c r="D772" s="261"/>
      <c r="E772" s="270"/>
      <c r="F772" s="261"/>
      <c r="G772" s="261"/>
      <c r="H772" s="261"/>
      <c r="I772" s="261"/>
      <c r="J772" s="261"/>
      <c r="K772" s="261"/>
      <c r="L772" s="261"/>
      <c r="M772" s="261"/>
      <c r="N772" s="261"/>
      <c r="O772" s="265"/>
      <c r="P772" s="265"/>
      <c r="Q772" s="265"/>
      <c r="R772" s="265"/>
    </row>
    <row r="773" spans="4:18" x14ac:dyDescent="0.2">
      <c r="D773" s="261"/>
      <c r="E773" s="270"/>
      <c r="F773" s="261"/>
      <c r="G773" s="261"/>
      <c r="H773" s="261"/>
      <c r="I773" s="261"/>
      <c r="J773" s="261"/>
      <c r="K773" s="261"/>
      <c r="L773" s="261"/>
      <c r="M773" s="261"/>
      <c r="N773" s="261"/>
      <c r="O773" s="265"/>
      <c r="P773" s="265"/>
      <c r="Q773" s="265"/>
      <c r="R773" s="265"/>
    </row>
    <row r="774" spans="4:18" x14ac:dyDescent="0.2">
      <c r="D774" s="261"/>
      <c r="E774" s="270"/>
      <c r="F774" s="261"/>
      <c r="G774" s="261"/>
      <c r="H774" s="261"/>
      <c r="I774" s="261"/>
      <c r="J774" s="261"/>
      <c r="K774" s="261"/>
      <c r="L774" s="261"/>
      <c r="M774" s="261"/>
      <c r="N774" s="261"/>
      <c r="O774" s="265"/>
      <c r="P774" s="265"/>
      <c r="Q774" s="265"/>
      <c r="R774" s="265"/>
    </row>
    <row r="775" spans="4:18" x14ac:dyDescent="0.2">
      <c r="D775" s="261"/>
      <c r="E775" s="270"/>
      <c r="F775" s="261"/>
      <c r="G775" s="261"/>
      <c r="H775" s="261"/>
      <c r="I775" s="261"/>
      <c r="J775" s="261"/>
      <c r="K775" s="261"/>
      <c r="L775" s="261"/>
      <c r="M775" s="261"/>
      <c r="N775" s="261"/>
      <c r="O775" s="265"/>
      <c r="P775" s="265"/>
      <c r="Q775" s="265"/>
      <c r="R775" s="265"/>
    </row>
    <row r="776" spans="4:18" x14ac:dyDescent="0.2">
      <c r="D776" s="261"/>
      <c r="E776" s="270"/>
      <c r="F776" s="261"/>
      <c r="G776" s="261"/>
      <c r="H776" s="261"/>
      <c r="I776" s="261"/>
      <c r="J776" s="261"/>
      <c r="K776" s="261"/>
      <c r="L776" s="261"/>
      <c r="M776" s="261"/>
      <c r="N776" s="261"/>
      <c r="O776" s="265"/>
      <c r="P776" s="265"/>
      <c r="Q776" s="265"/>
      <c r="R776" s="265"/>
    </row>
    <row r="777" spans="4:18" x14ac:dyDescent="0.2">
      <c r="D777" s="261"/>
      <c r="E777" s="270"/>
      <c r="F777" s="261"/>
      <c r="G777" s="261"/>
      <c r="H777" s="261"/>
      <c r="I777" s="261"/>
      <c r="J777" s="261"/>
      <c r="K777" s="261"/>
      <c r="L777" s="261"/>
      <c r="M777" s="261"/>
      <c r="N777" s="261"/>
      <c r="O777" s="265"/>
      <c r="P777" s="265"/>
      <c r="Q777" s="265"/>
      <c r="R777" s="265"/>
    </row>
    <row r="778" spans="4:18" x14ac:dyDescent="0.2">
      <c r="D778" s="261"/>
      <c r="E778" s="270"/>
      <c r="F778" s="261"/>
      <c r="G778" s="261"/>
      <c r="H778" s="261"/>
      <c r="I778" s="261"/>
      <c r="J778" s="261"/>
      <c r="K778" s="261"/>
      <c r="L778" s="261"/>
      <c r="M778" s="261"/>
      <c r="N778" s="261"/>
      <c r="O778" s="265"/>
      <c r="P778" s="265"/>
      <c r="Q778" s="265"/>
      <c r="R778" s="265"/>
    </row>
    <row r="779" spans="4:18" x14ac:dyDescent="0.2">
      <c r="D779" s="261"/>
      <c r="E779" s="270"/>
      <c r="F779" s="261"/>
      <c r="G779" s="261"/>
      <c r="H779" s="261"/>
      <c r="I779" s="261"/>
      <c r="J779" s="261"/>
      <c r="K779" s="261"/>
      <c r="L779" s="261"/>
      <c r="M779" s="261"/>
      <c r="N779" s="261"/>
      <c r="O779" s="265"/>
      <c r="P779" s="265"/>
      <c r="Q779" s="265"/>
      <c r="R779" s="265"/>
    </row>
    <row r="780" spans="4:18" x14ac:dyDescent="0.2">
      <c r="D780" s="261"/>
      <c r="E780" s="270"/>
      <c r="F780" s="261"/>
      <c r="G780" s="261"/>
      <c r="H780" s="261"/>
      <c r="I780" s="261"/>
      <c r="J780" s="261"/>
      <c r="K780" s="261"/>
      <c r="L780" s="261"/>
      <c r="M780" s="261"/>
      <c r="N780" s="261"/>
      <c r="O780" s="265"/>
      <c r="P780" s="265"/>
      <c r="Q780" s="265"/>
      <c r="R780" s="265"/>
    </row>
    <row r="781" spans="4:18" x14ac:dyDescent="0.2">
      <c r="D781" s="261"/>
      <c r="E781" s="270"/>
      <c r="F781" s="261"/>
      <c r="G781" s="261"/>
      <c r="H781" s="261"/>
      <c r="I781" s="261"/>
      <c r="J781" s="261"/>
      <c r="K781" s="261"/>
      <c r="L781" s="261"/>
      <c r="M781" s="261"/>
      <c r="N781" s="261"/>
      <c r="O781" s="265"/>
      <c r="P781" s="265"/>
      <c r="Q781" s="265"/>
      <c r="R781" s="265"/>
    </row>
    <row r="782" spans="4:18" x14ac:dyDescent="0.2">
      <c r="D782" s="261"/>
      <c r="E782" s="270"/>
      <c r="F782" s="261"/>
      <c r="G782" s="261"/>
      <c r="H782" s="261"/>
      <c r="I782" s="261"/>
      <c r="J782" s="261"/>
      <c r="K782" s="261"/>
      <c r="L782" s="261"/>
      <c r="M782" s="261"/>
      <c r="N782" s="261"/>
      <c r="O782" s="265"/>
      <c r="P782" s="265"/>
      <c r="Q782" s="265"/>
      <c r="R782" s="265"/>
    </row>
    <row r="783" spans="4:18" x14ac:dyDescent="0.2">
      <c r="D783" s="261"/>
      <c r="E783" s="270"/>
      <c r="F783" s="261"/>
      <c r="G783" s="261"/>
      <c r="H783" s="261"/>
      <c r="I783" s="261"/>
      <c r="J783" s="261"/>
      <c r="K783" s="261"/>
      <c r="L783" s="261"/>
      <c r="M783" s="261"/>
      <c r="N783" s="261"/>
      <c r="O783" s="265"/>
      <c r="P783" s="265"/>
      <c r="Q783" s="265"/>
      <c r="R783" s="265"/>
    </row>
    <row r="784" spans="4:18" x14ac:dyDescent="0.2">
      <c r="D784" s="261"/>
      <c r="E784" s="270"/>
      <c r="F784" s="261"/>
      <c r="G784" s="261"/>
      <c r="H784" s="261"/>
      <c r="I784" s="261"/>
      <c r="J784" s="261"/>
      <c r="K784" s="261"/>
      <c r="L784" s="261"/>
      <c r="M784" s="261"/>
      <c r="N784" s="261"/>
      <c r="O784" s="265"/>
      <c r="P784" s="265"/>
      <c r="Q784" s="265"/>
      <c r="R784" s="265"/>
    </row>
    <row r="785" spans="4:18" x14ac:dyDescent="0.2">
      <c r="D785" s="261"/>
      <c r="E785" s="270"/>
      <c r="F785" s="261"/>
      <c r="G785" s="261"/>
      <c r="H785" s="261"/>
      <c r="I785" s="261"/>
      <c r="J785" s="261"/>
      <c r="K785" s="261"/>
      <c r="L785" s="261"/>
      <c r="M785" s="261"/>
      <c r="N785" s="261"/>
      <c r="O785" s="265"/>
      <c r="P785" s="265"/>
      <c r="Q785" s="265"/>
      <c r="R785" s="265"/>
    </row>
    <row r="786" spans="4:18" x14ac:dyDescent="0.2">
      <c r="D786" s="261"/>
      <c r="E786" s="270"/>
      <c r="F786" s="261"/>
      <c r="G786" s="261"/>
      <c r="H786" s="261"/>
      <c r="I786" s="261"/>
      <c r="J786" s="261"/>
      <c r="K786" s="261"/>
      <c r="L786" s="261"/>
      <c r="M786" s="261"/>
      <c r="N786" s="261"/>
      <c r="O786" s="265"/>
      <c r="P786" s="265"/>
      <c r="Q786" s="265"/>
      <c r="R786" s="265"/>
    </row>
    <row r="787" spans="4:18" x14ac:dyDescent="0.2">
      <c r="D787" s="261"/>
      <c r="E787" s="270"/>
      <c r="F787" s="261"/>
      <c r="G787" s="261"/>
      <c r="H787" s="261"/>
      <c r="I787" s="261"/>
      <c r="J787" s="261"/>
      <c r="K787" s="261"/>
      <c r="L787" s="261"/>
      <c r="M787" s="261"/>
      <c r="N787" s="261"/>
      <c r="O787" s="265"/>
      <c r="P787" s="265"/>
      <c r="Q787" s="265"/>
      <c r="R787" s="265"/>
    </row>
    <row r="788" spans="4:18" x14ac:dyDescent="0.2">
      <c r="D788" s="261"/>
      <c r="E788" s="270"/>
      <c r="F788" s="261"/>
      <c r="G788" s="261"/>
      <c r="H788" s="261"/>
      <c r="I788" s="261"/>
      <c r="J788" s="261"/>
      <c r="K788" s="261"/>
      <c r="L788" s="261"/>
      <c r="M788" s="261"/>
      <c r="N788" s="261"/>
      <c r="O788" s="265"/>
      <c r="P788" s="265"/>
      <c r="Q788" s="265"/>
      <c r="R788" s="265"/>
    </row>
    <row r="789" spans="4:18" x14ac:dyDescent="0.2">
      <c r="D789" s="261"/>
      <c r="E789" s="270"/>
      <c r="F789" s="261"/>
      <c r="G789" s="261"/>
      <c r="H789" s="261"/>
      <c r="I789" s="261"/>
      <c r="J789" s="261"/>
      <c r="K789" s="261"/>
      <c r="L789" s="261"/>
      <c r="M789" s="261"/>
      <c r="N789" s="261"/>
      <c r="O789" s="265"/>
      <c r="P789" s="265"/>
      <c r="Q789" s="265"/>
      <c r="R789" s="265"/>
    </row>
    <row r="790" spans="4:18" x14ac:dyDescent="0.2">
      <c r="D790" s="261"/>
      <c r="E790" s="270"/>
      <c r="F790" s="261"/>
      <c r="G790" s="261"/>
      <c r="H790" s="261"/>
      <c r="I790" s="261"/>
      <c r="J790" s="261"/>
      <c r="K790" s="261"/>
      <c r="L790" s="261"/>
      <c r="M790" s="261"/>
      <c r="N790" s="261"/>
      <c r="O790" s="265"/>
      <c r="P790" s="265"/>
      <c r="Q790" s="265"/>
      <c r="R790" s="265"/>
    </row>
    <row r="791" spans="4:18" x14ac:dyDescent="0.2">
      <c r="D791" s="261"/>
      <c r="E791" s="270"/>
      <c r="F791" s="261"/>
      <c r="G791" s="261"/>
      <c r="H791" s="261"/>
      <c r="I791" s="261"/>
      <c r="J791" s="261"/>
      <c r="K791" s="261"/>
      <c r="L791" s="261"/>
      <c r="M791" s="261"/>
      <c r="N791" s="261"/>
      <c r="O791" s="265"/>
      <c r="P791" s="265"/>
      <c r="Q791" s="265"/>
      <c r="R791" s="265"/>
    </row>
    <row r="792" spans="4:18" x14ac:dyDescent="0.2">
      <c r="D792" s="261"/>
      <c r="E792" s="270"/>
      <c r="F792" s="261"/>
      <c r="G792" s="261"/>
      <c r="H792" s="261"/>
      <c r="I792" s="261"/>
      <c r="J792" s="261"/>
      <c r="K792" s="261"/>
      <c r="L792" s="261"/>
      <c r="M792" s="261"/>
      <c r="N792" s="261"/>
      <c r="O792" s="265"/>
      <c r="P792" s="265"/>
      <c r="Q792" s="265"/>
      <c r="R792" s="265"/>
    </row>
    <row r="793" spans="4:18" x14ac:dyDescent="0.2">
      <c r="D793" s="261"/>
      <c r="E793" s="270"/>
      <c r="F793" s="261"/>
      <c r="G793" s="261"/>
      <c r="H793" s="261"/>
      <c r="I793" s="261"/>
      <c r="J793" s="261"/>
      <c r="K793" s="261"/>
      <c r="L793" s="261"/>
      <c r="M793" s="261"/>
      <c r="N793" s="261"/>
      <c r="O793" s="265"/>
      <c r="P793" s="265"/>
      <c r="Q793" s="265"/>
      <c r="R793" s="265"/>
    </row>
    <row r="794" spans="4:18" x14ac:dyDescent="0.2">
      <c r="D794" s="261"/>
      <c r="E794" s="270"/>
      <c r="F794" s="261"/>
      <c r="G794" s="261"/>
      <c r="H794" s="261"/>
      <c r="I794" s="261"/>
      <c r="J794" s="261"/>
      <c r="K794" s="261"/>
      <c r="L794" s="261"/>
      <c r="M794" s="261"/>
      <c r="N794" s="261"/>
      <c r="O794" s="265"/>
      <c r="P794" s="265"/>
      <c r="Q794" s="265"/>
      <c r="R794" s="265"/>
    </row>
    <row r="795" spans="4:18" x14ac:dyDescent="0.2">
      <c r="D795" s="261"/>
      <c r="E795" s="270"/>
      <c r="F795" s="261"/>
      <c r="G795" s="261"/>
      <c r="H795" s="261"/>
      <c r="I795" s="261"/>
      <c r="J795" s="261"/>
      <c r="K795" s="261"/>
      <c r="L795" s="261"/>
      <c r="M795" s="261"/>
      <c r="N795" s="261"/>
      <c r="O795" s="265"/>
      <c r="P795" s="265"/>
      <c r="Q795" s="265"/>
      <c r="R795" s="265"/>
    </row>
    <row r="796" spans="4:18" x14ac:dyDescent="0.2">
      <c r="D796" s="261"/>
      <c r="E796" s="270"/>
      <c r="F796" s="261"/>
      <c r="G796" s="261"/>
      <c r="H796" s="261"/>
      <c r="I796" s="261"/>
      <c r="J796" s="261"/>
      <c r="K796" s="261"/>
      <c r="L796" s="261"/>
      <c r="M796" s="261"/>
      <c r="N796" s="261"/>
      <c r="O796" s="265"/>
      <c r="P796" s="265"/>
      <c r="Q796" s="265"/>
      <c r="R796" s="265"/>
    </row>
    <row r="797" spans="4:18" x14ac:dyDescent="0.2">
      <c r="D797" s="261"/>
      <c r="E797" s="270"/>
      <c r="F797" s="261"/>
      <c r="G797" s="261"/>
      <c r="H797" s="261"/>
      <c r="I797" s="261"/>
      <c r="J797" s="261"/>
      <c r="K797" s="261"/>
      <c r="L797" s="261"/>
      <c r="M797" s="261"/>
      <c r="N797" s="261"/>
      <c r="O797" s="265"/>
      <c r="P797" s="265"/>
      <c r="Q797" s="265"/>
      <c r="R797" s="265"/>
    </row>
    <row r="798" spans="4:18" x14ac:dyDescent="0.2">
      <c r="D798" s="261"/>
      <c r="E798" s="270"/>
      <c r="F798" s="261"/>
      <c r="G798" s="261"/>
      <c r="H798" s="261"/>
      <c r="I798" s="261"/>
      <c r="J798" s="261"/>
      <c r="K798" s="261"/>
      <c r="L798" s="261"/>
      <c r="M798" s="261"/>
      <c r="N798" s="261"/>
      <c r="O798" s="265"/>
      <c r="P798" s="265"/>
      <c r="Q798" s="265"/>
      <c r="R798" s="265"/>
    </row>
    <row r="799" spans="4:18" x14ac:dyDescent="0.2">
      <c r="D799" s="261"/>
      <c r="E799" s="270"/>
      <c r="F799" s="261"/>
      <c r="G799" s="261"/>
      <c r="H799" s="261"/>
      <c r="I799" s="261"/>
      <c r="J799" s="261"/>
      <c r="K799" s="261"/>
      <c r="L799" s="261"/>
      <c r="M799" s="261"/>
      <c r="N799" s="261"/>
      <c r="O799" s="265"/>
      <c r="P799" s="265"/>
      <c r="Q799" s="265"/>
      <c r="R799" s="265"/>
    </row>
    <row r="800" spans="4:18" x14ac:dyDescent="0.2">
      <c r="D800" s="261"/>
      <c r="E800" s="270"/>
      <c r="F800" s="261"/>
      <c r="G800" s="261"/>
      <c r="H800" s="261"/>
      <c r="I800" s="261"/>
      <c r="J800" s="261"/>
      <c r="K800" s="261"/>
      <c r="L800" s="261"/>
      <c r="M800" s="261"/>
      <c r="N800" s="261"/>
      <c r="O800" s="265"/>
      <c r="P800" s="265"/>
      <c r="Q800" s="265"/>
      <c r="R800" s="265"/>
    </row>
    <row r="801" spans="4:18" x14ac:dyDescent="0.2">
      <c r="D801" s="261"/>
      <c r="E801" s="270"/>
      <c r="F801" s="261"/>
      <c r="G801" s="261"/>
      <c r="H801" s="261"/>
      <c r="I801" s="261"/>
      <c r="J801" s="261"/>
      <c r="K801" s="261"/>
      <c r="L801" s="261"/>
      <c r="M801" s="261"/>
      <c r="N801" s="261"/>
      <c r="O801" s="265"/>
      <c r="P801" s="265"/>
      <c r="Q801" s="265"/>
      <c r="R801" s="265"/>
    </row>
    <row r="802" spans="4:18" x14ac:dyDescent="0.2">
      <c r="D802" s="261"/>
      <c r="E802" s="270"/>
      <c r="F802" s="261"/>
      <c r="G802" s="261"/>
      <c r="H802" s="261"/>
      <c r="I802" s="261"/>
      <c r="J802" s="261"/>
      <c r="K802" s="261"/>
      <c r="L802" s="261"/>
      <c r="M802" s="261"/>
      <c r="N802" s="261"/>
      <c r="O802" s="265"/>
      <c r="P802" s="265"/>
      <c r="Q802" s="265"/>
      <c r="R802" s="265"/>
    </row>
    <row r="803" spans="4:18" x14ac:dyDescent="0.2">
      <c r="D803" s="261"/>
      <c r="E803" s="270"/>
      <c r="F803" s="261"/>
      <c r="G803" s="261"/>
      <c r="H803" s="261"/>
      <c r="I803" s="261"/>
      <c r="J803" s="261"/>
      <c r="K803" s="261"/>
      <c r="L803" s="261"/>
      <c r="M803" s="261"/>
      <c r="N803" s="261"/>
      <c r="O803" s="265"/>
      <c r="P803" s="265"/>
      <c r="Q803" s="265"/>
      <c r="R803" s="265"/>
    </row>
    <row r="804" spans="4:18" x14ac:dyDescent="0.2">
      <c r="D804" s="261"/>
      <c r="E804" s="270"/>
      <c r="F804" s="261"/>
      <c r="G804" s="261"/>
      <c r="H804" s="261"/>
      <c r="I804" s="261"/>
      <c r="J804" s="261"/>
      <c r="K804" s="261"/>
      <c r="L804" s="261"/>
      <c r="M804" s="261"/>
      <c r="N804" s="261"/>
      <c r="O804" s="265"/>
      <c r="P804" s="265"/>
      <c r="Q804" s="265"/>
      <c r="R804" s="265"/>
    </row>
    <row r="805" spans="4:18" x14ac:dyDescent="0.2">
      <c r="D805" s="261"/>
      <c r="E805" s="270"/>
      <c r="F805" s="261"/>
      <c r="G805" s="261"/>
      <c r="H805" s="261"/>
      <c r="I805" s="261"/>
      <c r="J805" s="261"/>
      <c r="K805" s="261"/>
      <c r="L805" s="261"/>
      <c r="M805" s="261"/>
      <c r="N805" s="261"/>
      <c r="O805" s="265"/>
      <c r="P805" s="265"/>
      <c r="Q805" s="265"/>
      <c r="R805" s="265"/>
    </row>
    <row r="806" spans="4:18" x14ac:dyDescent="0.2">
      <c r="D806" s="261"/>
      <c r="E806" s="270"/>
      <c r="F806" s="261"/>
      <c r="G806" s="261"/>
      <c r="H806" s="261"/>
      <c r="I806" s="261"/>
      <c r="J806" s="261"/>
      <c r="K806" s="261"/>
      <c r="L806" s="261"/>
      <c r="M806" s="261"/>
      <c r="N806" s="261"/>
      <c r="O806" s="265"/>
      <c r="P806" s="265"/>
      <c r="Q806" s="265"/>
      <c r="R806" s="265"/>
    </row>
    <row r="807" spans="4:18" x14ac:dyDescent="0.2">
      <c r="D807" s="261"/>
      <c r="E807" s="270"/>
      <c r="F807" s="261"/>
      <c r="G807" s="261"/>
      <c r="H807" s="261"/>
      <c r="I807" s="261"/>
      <c r="J807" s="261"/>
      <c r="K807" s="261"/>
      <c r="L807" s="261"/>
      <c r="M807" s="261"/>
      <c r="N807" s="261"/>
      <c r="O807" s="265"/>
      <c r="P807" s="265"/>
      <c r="Q807" s="265"/>
      <c r="R807" s="265"/>
    </row>
    <row r="808" spans="4:18" x14ac:dyDescent="0.2">
      <c r="D808" s="261"/>
      <c r="E808" s="270"/>
      <c r="F808" s="261"/>
      <c r="G808" s="261"/>
      <c r="H808" s="261"/>
      <c r="I808" s="261"/>
      <c r="J808" s="261"/>
      <c r="K808" s="261"/>
      <c r="L808" s="261"/>
      <c r="M808" s="261"/>
      <c r="N808" s="261"/>
      <c r="O808" s="265"/>
      <c r="P808" s="265"/>
      <c r="Q808" s="265"/>
      <c r="R808" s="265"/>
    </row>
    <row r="809" spans="4:18" x14ac:dyDescent="0.2">
      <c r="D809" s="261"/>
      <c r="E809" s="270"/>
      <c r="F809" s="261"/>
      <c r="G809" s="261"/>
      <c r="H809" s="261"/>
      <c r="I809" s="261"/>
      <c r="J809" s="261"/>
      <c r="K809" s="261"/>
      <c r="L809" s="261"/>
      <c r="M809" s="261"/>
      <c r="N809" s="261"/>
      <c r="O809" s="265"/>
      <c r="P809" s="265"/>
      <c r="Q809" s="265"/>
      <c r="R809" s="265"/>
    </row>
    <row r="810" spans="4:18" x14ac:dyDescent="0.2">
      <c r="D810" s="261"/>
      <c r="E810" s="270"/>
      <c r="F810" s="261"/>
      <c r="G810" s="261"/>
      <c r="H810" s="261"/>
      <c r="I810" s="261"/>
      <c r="J810" s="261"/>
      <c r="K810" s="261"/>
      <c r="L810" s="261"/>
      <c r="M810" s="261"/>
      <c r="N810" s="261"/>
      <c r="O810" s="265"/>
      <c r="P810" s="265"/>
      <c r="Q810" s="265"/>
      <c r="R810" s="265"/>
    </row>
    <row r="811" spans="4:18" x14ac:dyDescent="0.2">
      <c r="D811" s="261"/>
      <c r="E811" s="270"/>
      <c r="F811" s="261"/>
      <c r="G811" s="261"/>
      <c r="H811" s="261"/>
      <c r="I811" s="261"/>
      <c r="J811" s="261"/>
      <c r="K811" s="261"/>
      <c r="L811" s="261"/>
      <c r="M811" s="261"/>
      <c r="N811" s="261"/>
      <c r="O811" s="265"/>
      <c r="P811" s="265"/>
      <c r="Q811" s="265"/>
      <c r="R811" s="265"/>
    </row>
    <row r="812" spans="4:18" x14ac:dyDescent="0.2">
      <c r="D812" s="261"/>
      <c r="E812" s="270"/>
      <c r="F812" s="261"/>
      <c r="G812" s="261"/>
      <c r="H812" s="261"/>
      <c r="I812" s="261"/>
      <c r="J812" s="261"/>
      <c r="K812" s="261"/>
      <c r="L812" s="261"/>
      <c r="M812" s="261"/>
      <c r="N812" s="261"/>
      <c r="O812" s="265"/>
      <c r="P812" s="265"/>
      <c r="Q812" s="265"/>
      <c r="R812" s="265"/>
    </row>
    <row r="813" spans="4:18" x14ac:dyDescent="0.2">
      <c r="D813" s="261"/>
      <c r="E813" s="270"/>
      <c r="F813" s="261"/>
      <c r="G813" s="261"/>
      <c r="H813" s="261"/>
      <c r="I813" s="261"/>
      <c r="J813" s="261"/>
      <c r="K813" s="261"/>
      <c r="L813" s="261"/>
      <c r="M813" s="261"/>
      <c r="N813" s="261"/>
      <c r="O813" s="265"/>
      <c r="P813" s="265"/>
      <c r="Q813" s="265"/>
      <c r="R813" s="265"/>
    </row>
    <row r="814" spans="4:18" x14ac:dyDescent="0.2">
      <c r="D814" s="261"/>
      <c r="E814" s="270"/>
      <c r="F814" s="261"/>
      <c r="G814" s="261"/>
      <c r="H814" s="261"/>
      <c r="I814" s="261"/>
      <c r="J814" s="261"/>
      <c r="K814" s="261"/>
      <c r="L814" s="261"/>
      <c r="M814" s="261"/>
      <c r="N814" s="261"/>
      <c r="O814" s="265"/>
      <c r="P814" s="265"/>
      <c r="Q814" s="265"/>
      <c r="R814" s="265"/>
    </row>
    <row r="815" spans="4:18" x14ac:dyDescent="0.2">
      <c r="D815" s="261"/>
      <c r="E815" s="270"/>
      <c r="F815" s="261"/>
      <c r="G815" s="261"/>
      <c r="H815" s="261"/>
      <c r="I815" s="261"/>
      <c r="J815" s="261"/>
      <c r="K815" s="261"/>
      <c r="L815" s="261"/>
      <c r="M815" s="261"/>
      <c r="N815" s="261"/>
      <c r="O815" s="265"/>
      <c r="P815" s="265"/>
      <c r="Q815" s="265"/>
      <c r="R815" s="265"/>
    </row>
    <row r="816" spans="4:18" x14ac:dyDescent="0.2">
      <c r="D816" s="261"/>
      <c r="E816" s="270"/>
      <c r="F816" s="261"/>
      <c r="G816" s="261"/>
      <c r="H816" s="261"/>
      <c r="I816" s="261"/>
      <c r="J816" s="261"/>
      <c r="K816" s="261"/>
      <c r="L816" s="261"/>
      <c r="M816" s="261"/>
      <c r="N816" s="261"/>
      <c r="O816" s="265"/>
      <c r="P816" s="265"/>
      <c r="Q816" s="265"/>
      <c r="R816" s="265"/>
    </row>
    <row r="817" spans="4:18" x14ac:dyDescent="0.2">
      <c r="D817" s="261"/>
      <c r="E817" s="270"/>
      <c r="F817" s="261"/>
      <c r="G817" s="261"/>
      <c r="H817" s="261"/>
      <c r="I817" s="261"/>
      <c r="J817" s="261"/>
      <c r="K817" s="261"/>
      <c r="L817" s="261"/>
      <c r="M817" s="261"/>
      <c r="N817" s="261"/>
      <c r="O817" s="265"/>
      <c r="P817" s="265"/>
      <c r="Q817" s="265"/>
      <c r="R817" s="265"/>
    </row>
    <row r="818" spans="4:18" x14ac:dyDescent="0.2">
      <c r="D818" s="261"/>
      <c r="E818" s="270"/>
      <c r="F818" s="261"/>
      <c r="G818" s="261"/>
      <c r="H818" s="261"/>
      <c r="I818" s="261"/>
      <c r="J818" s="261"/>
      <c r="K818" s="261"/>
      <c r="L818" s="261"/>
      <c r="M818" s="261"/>
      <c r="N818" s="261"/>
      <c r="O818" s="265"/>
      <c r="P818" s="265"/>
      <c r="Q818" s="265"/>
      <c r="R818" s="265"/>
    </row>
    <row r="819" spans="4:18" x14ac:dyDescent="0.2">
      <c r="D819" s="261"/>
      <c r="E819" s="270"/>
      <c r="F819" s="261"/>
      <c r="G819" s="261"/>
      <c r="H819" s="261"/>
      <c r="I819" s="261"/>
      <c r="J819" s="261"/>
      <c r="K819" s="261"/>
      <c r="L819" s="261"/>
      <c r="M819" s="261"/>
      <c r="N819" s="261"/>
      <c r="O819" s="265"/>
      <c r="P819" s="265"/>
      <c r="Q819" s="265"/>
      <c r="R819" s="265"/>
    </row>
    <row r="820" spans="4:18" x14ac:dyDescent="0.2">
      <c r="D820" s="261"/>
      <c r="E820" s="270"/>
      <c r="F820" s="261"/>
      <c r="G820" s="261"/>
      <c r="H820" s="261"/>
      <c r="I820" s="261"/>
      <c r="J820" s="261"/>
      <c r="K820" s="261"/>
      <c r="L820" s="261"/>
      <c r="M820" s="261"/>
      <c r="N820" s="261"/>
      <c r="O820" s="265"/>
      <c r="P820" s="265"/>
      <c r="Q820" s="265"/>
      <c r="R820" s="265"/>
    </row>
    <row r="821" spans="4:18" x14ac:dyDescent="0.2">
      <c r="D821" s="261"/>
      <c r="E821" s="270"/>
      <c r="F821" s="261"/>
      <c r="G821" s="261"/>
      <c r="H821" s="261"/>
      <c r="I821" s="261"/>
      <c r="J821" s="261"/>
      <c r="K821" s="261"/>
      <c r="L821" s="261"/>
      <c r="M821" s="261"/>
      <c r="N821" s="261"/>
      <c r="O821" s="265"/>
      <c r="P821" s="265"/>
      <c r="Q821" s="265"/>
      <c r="R821" s="265"/>
    </row>
    <row r="822" spans="4:18" x14ac:dyDescent="0.2">
      <c r="D822" s="261"/>
      <c r="E822" s="270"/>
      <c r="F822" s="261"/>
      <c r="G822" s="261"/>
      <c r="H822" s="261"/>
      <c r="I822" s="261"/>
      <c r="J822" s="261"/>
      <c r="K822" s="261"/>
      <c r="L822" s="261"/>
      <c r="M822" s="261"/>
      <c r="N822" s="261"/>
      <c r="O822" s="265"/>
      <c r="P822" s="265"/>
      <c r="Q822" s="265"/>
      <c r="R822" s="265"/>
    </row>
    <row r="823" spans="4:18" x14ac:dyDescent="0.2">
      <c r="D823" s="261"/>
      <c r="E823" s="270"/>
      <c r="F823" s="261"/>
      <c r="G823" s="261"/>
      <c r="H823" s="261"/>
      <c r="I823" s="261"/>
      <c r="J823" s="261"/>
      <c r="K823" s="261"/>
      <c r="L823" s="261"/>
      <c r="M823" s="261"/>
      <c r="N823" s="261"/>
      <c r="O823" s="265"/>
      <c r="P823" s="265"/>
      <c r="Q823" s="265"/>
      <c r="R823" s="265"/>
    </row>
    <row r="824" spans="4:18" x14ac:dyDescent="0.2">
      <c r="D824" s="261"/>
      <c r="E824" s="270"/>
      <c r="F824" s="261"/>
      <c r="G824" s="261"/>
      <c r="H824" s="261"/>
      <c r="I824" s="261"/>
      <c r="J824" s="261"/>
      <c r="K824" s="261"/>
      <c r="L824" s="261"/>
      <c r="M824" s="261"/>
      <c r="N824" s="261"/>
      <c r="O824" s="265"/>
      <c r="P824" s="265"/>
      <c r="Q824" s="265"/>
      <c r="R824" s="265"/>
    </row>
    <row r="825" spans="4:18" x14ac:dyDescent="0.2">
      <c r="D825" s="261"/>
      <c r="E825" s="270"/>
      <c r="F825" s="261"/>
      <c r="G825" s="261"/>
      <c r="H825" s="261"/>
      <c r="I825" s="261"/>
      <c r="J825" s="261"/>
      <c r="K825" s="261"/>
      <c r="L825" s="261"/>
      <c r="M825" s="261"/>
      <c r="N825" s="261"/>
      <c r="O825" s="265"/>
      <c r="P825" s="265"/>
      <c r="Q825" s="265"/>
      <c r="R825" s="265"/>
    </row>
    <row r="826" spans="4:18" x14ac:dyDescent="0.2">
      <c r="D826" s="261"/>
      <c r="E826" s="270"/>
      <c r="F826" s="261"/>
      <c r="G826" s="261"/>
      <c r="H826" s="261"/>
      <c r="I826" s="261"/>
      <c r="J826" s="261"/>
      <c r="K826" s="261"/>
      <c r="L826" s="261"/>
      <c r="M826" s="261"/>
      <c r="N826" s="261"/>
      <c r="O826" s="265"/>
      <c r="P826" s="265"/>
      <c r="Q826" s="265"/>
      <c r="R826" s="265"/>
    </row>
    <row r="827" spans="4:18" x14ac:dyDescent="0.2">
      <c r="D827" s="261"/>
      <c r="E827" s="270"/>
      <c r="F827" s="261"/>
      <c r="G827" s="261"/>
      <c r="H827" s="261"/>
      <c r="I827" s="261"/>
      <c r="J827" s="261"/>
      <c r="K827" s="261"/>
      <c r="L827" s="261"/>
      <c r="M827" s="261"/>
      <c r="N827" s="261"/>
      <c r="O827" s="265"/>
      <c r="P827" s="265"/>
      <c r="Q827" s="265"/>
      <c r="R827" s="265"/>
    </row>
    <row r="828" spans="4:18" x14ac:dyDescent="0.2">
      <c r="D828" s="261"/>
      <c r="E828" s="270"/>
      <c r="F828" s="261"/>
      <c r="G828" s="261"/>
      <c r="H828" s="261"/>
      <c r="I828" s="261"/>
      <c r="J828" s="261"/>
      <c r="K828" s="261"/>
      <c r="L828" s="261"/>
      <c r="M828" s="261"/>
      <c r="N828" s="261"/>
      <c r="O828" s="265"/>
      <c r="P828" s="265"/>
      <c r="Q828" s="265"/>
      <c r="R828" s="265"/>
    </row>
    <row r="829" spans="4:18" x14ac:dyDescent="0.2">
      <c r="D829" s="261"/>
      <c r="E829" s="270"/>
      <c r="F829" s="261"/>
      <c r="G829" s="261"/>
      <c r="H829" s="261"/>
      <c r="I829" s="261"/>
      <c r="J829" s="261"/>
      <c r="K829" s="261"/>
      <c r="L829" s="261"/>
      <c r="M829" s="261"/>
      <c r="N829" s="261"/>
      <c r="O829" s="265"/>
      <c r="P829" s="265"/>
      <c r="Q829" s="265"/>
      <c r="R829" s="265"/>
    </row>
    <row r="830" spans="4:18" x14ac:dyDescent="0.2">
      <c r="D830" s="261"/>
      <c r="E830" s="270"/>
      <c r="F830" s="261"/>
      <c r="G830" s="261"/>
      <c r="H830" s="261"/>
      <c r="I830" s="261"/>
      <c r="J830" s="261"/>
      <c r="K830" s="261"/>
      <c r="L830" s="261"/>
      <c r="M830" s="261"/>
      <c r="N830" s="261"/>
      <c r="O830" s="265"/>
      <c r="P830" s="265"/>
      <c r="Q830" s="265"/>
      <c r="R830" s="265"/>
    </row>
    <row r="831" spans="4:18" x14ac:dyDescent="0.2">
      <c r="D831" s="261"/>
      <c r="E831" s="270"/>
      <c r="F831" s="261"/>
      <c r="G831" s="261"/>
      <c r="H831" s="261"/>
      <c r="I831" s="261"/>
      <c r="J831" s="261"/>
      <c r="K831" s="261"/>
      <c r="L831" s="261"/>
      <c r="M831" s="261"/>
      <c r="N831" s="261"/>
      <c r="O831" s="265"/>
      <c r="P831" s="265"/>
      <c r="Q831" s="265"/>
      <c r="R831" s="265"/>
    </row>
    <row r="832" spans="4:18" x14ac:dyDescent="0.2">
      <c r="D832" s="261"/>
      <c r="E832" s="270"/>
      <c r="F832" s="261"/>
      <c r="G832" s="261"/>
      <c r="H832" s="261"/>
      <c r="I832" s="261"/>
      <c r="J832" s="261"/>
      <c r="K832" s="261"/>
      <c r="L832" s="261"/>
      <c r="M832" s="261"/>
      <c r="N832" s="261"/>
      <c r="O832" s="265"/>
      <c r="P832" s="265"/>
      <c r="Q832" s="265"/>
      <c r="R832" s="265"/>
    </row>
    <row r="833" spans="4:18" x14ac:dyDescent="0.2">
      <c r="D833" s="261"/>
      <c r="E833" s="270"/>
      <c r="F833" s="261"/>
      <c r="G833" s="261"/>
      <c r="H833" s="261"/>
      <c r="I833" s="261"/>
      <c r="J833" s="261"/>
      <c r="K833" s="261"/>
      <c r="L833" s="261"/>
      <c r="M833" s="261"/>
      <c r="N833" s="261"/>
      <c r="O833" s="265"/>
      <c r="P833" s="265"/>
      <c r="Q833" s="265"/>
      <c r="R833" s="265"/>
    </row>
    <row r="834" spans="4:18" x14ac:dyDescent="0.2">
      <c r="D834" s="261"/>
      <c r="E834" s="270"/>
      <c r="F834" s="261"/>
      <c r="G834" s="261"/>
      <c r="H834" s="261"/>
      <c r="I834" s="261"/>
      <c r="J834" s="261"/>
      <c r="K834" s="261"/>
      <c r="L834" s="261"/>
      <c r="M834" s="261"/>
      <c r="N834" s="261"/>
      <c r="O834" s="265"/>
      <c r="P834" s="265"/>
      <c r="Q834" s="265"/>
      <c r="R834" s="265"/>
    </row>
    <row r="835" spans="4:18" x14ac:dyDescent="0.2">
      <c r="D835" s="261"/>
      <c r="E835" s="270"/>
      <c r="F835" s="261"/>
      <c r="G835" s="261"/>
      <c r="H835" s="261"/>
      <c r="I835" s="261"/>
      <c r="J835" s="261"/>
      <c r="K835" s="261"/>
      <c r="L835" s="261"/>
      <c r="M835" s="261"/>
      <c r="N835" s="261"/>
      <c r="O835" s="265"/>
      <c r="P835" s="265"/>
      <c r="Q835" s="265"/>
      <c r="R835" s="265"/>
    </row>
    <row r="836" spans="4:18" x14ac:dyDescent="0.2">
      <c r="D836" s="261"/>
      <c r="E836" s="270"/>
      <c r="F836" s="261"/>
      <c r="G836" s="261"/>
      <c r="H836" s="261"/>
      <c r="I836" s="261"/>
      <c r="J836" s="261"/>
      <c r="K836" s="261"/>
      <c r="L836" s="261"/>
      <c r="M836" s="261"/>
      <c r="N836" s="261"/>
      <c r="O836" s="265"/>
      <c r="P836" s="265"/>
      <c r="Q836" s="265"/>
      <c r="R836" s="265"/>
    </row>
    <row r="837" spans="4:18" x14ac:dyDescent="0.2">
      <c r="D837" s="261"/>
      <c r="E837" s="270"/>
      <c r="F837" s="261"/>
      <c r="G837" s="261"/>
      <c r="H837" s="261"/>
      <c r="I837" s="261"/>
      <c r="J837" s="261"/>
      <c r="K837" s="261"/>
      <c r="L837" s="261"/>
      <c r="M837" s="261"/>
      <c r="N837" s="261"/>
      <c r="O837" s="265"/>
      <c r="P837" s="265"/>
      <c r="Q837" s="265"/>
      <c r="R837" s="265"/>
    </row>
    <row r="838" spans="4:18" x14ac:dyDescent="0.2">
      <c r="D838" s="261"/>
      <c r="E838" s="270"/>
      <c r="F838" s="261"/>
      <c r="G838" s="261"/>
      <c r="H838" s="261"/>
      <c r="I838" s="261"/>
      <c r="J838" s="261"/>
      <c r="K838" s="261"/>
      <c r="L838" s="261"/>
      <c r="M838" s="261"/>
      <c r="N838" s="261"/>
      <c r="O838" s="265"/>
      <c r="P838" s="265"/>
      <c r="Q838" s="265"/>
      <c r="R838" s="265"/>
    </row>
    <row r="839" spans="4:18" x14ac:dyDescent="0.2">
      <c r="D839" s="261"/>
      <c r="E839" s="270"/>
      <c r="F839" s="261"/>
      <c r="G839" s="261"/>
      <c r="H839" s="261"/>
      <c r="I839" s="261"/>
      <c r="J839" s="261"/>
      <c r="K839" s="261"/>
      <c r="L839" s="261"/>
      <c r="M839" s="261"/>
      <c r="N839" s="261"/>
      <c r="O839" s="265"/>
      <c r="P839" s="265"/>
      <c r="Q839" s="265"/>
      <c r="R839" s="265"/>
    </row>
    <row r="840" spans="4:18" x14ac:dyDescent="0.2">
      <c r="D840" s="261"/>
      <c r="E840" s="270"/>
      <c r="F840" s="261"/>
      <c r="G840" s="261"/>
      <c r="H840" s="261"/>
      <c r="I840" s="261"/>
      <c r="J840" s="261"/>
      <c r="K840" s="261"/>
      <c r="L840" s="261"/>
      <c r="M840" s="261"/>
      <c r="N840" s="261"/>
      <c r="O840" s="265"/>
      <c r="P840" s="265"/>
      <c r="Q840" s="265"/>
      <c r="R840" s="265"/>
    </row>
    <row r="841" spans="4:18" x14ac:dyDescent="0.2">
      <c r="D841" s="261"/>
      <c r="E841" s="270"/>
      <c r="F841" s="261"/>
      <c r="G841" s="261"/>
      <c r="H841" s="261"/>
      <c r="I841" s="261"/>
      <c r="J841" s="261"/>
      <c r="K841" s="261"/>
      <c r="L841" s="261"/>
      <c r="M841" s="261"/>
      <c r="N841" s="261"/>
      <c r="O841" s="265"/>
      <c r="P841" s="265"/>
      <c r="Q841" s="265"/>
      <c r="R841" s="265"/>
    </row>
    <row r="842" spans="4:18" x14ac:dyDescent="0.2">
      <c r="D842" s="261"/>
      <c r="E842" s="270"/>
      <c r="F842" s="261"/>
      <c r="G842" s="261"/>
      <c r="H842" s="261"/>
      <c r="I842" s="261"/>
      <c r="J842" s="261"/>
      <c r="K842" s="261"/>
      <c r="L842" s="261"/>
      <c r="M842" s="261"/>
      <c r="N842" s="261"/>
      <c r="O842" s="265"/>
      <c r="P842" s="265"/>
      <c r="Q842" s="265"/>
      <c r="R842" s="265"/>
    </row>
    <row r="843" spans="4:18" x14ac:dyDescent="0.2">
      <c r="D843" s="261"/>
      <c r="E843" s="270"/>
      <c r="F843" s="261"/>
      <c r="G843" s="261"/>
      <c r="H843" s="261"/>
      <c r="I843" s="261"/>
      <c r="J843" s="261"/>
      <c r="K843" s="261"/>
      <c r="L843" s="261"/>
      <c r="M843" s="261"/>
      <c r="N843" s="261"/>
      <c r="O843" s="265"/>
      <c r="P843" s="265"/>
      <c r="Q843" s="265"/>
      <c r="R843" s="265"/>
    </row>
    <row r="844" spans="4:18" x14ac:dyDescent="0.2">
      <c r="D844" s="261"/>
      <c r="E844" s="270"/>
      <c r="F844" s="261"/>
      <c r="G844" s="261"/>
      <c r="H844" s="261"/>
      <c r="I844" s="261"/>
      <c r="J844" s="261"/>
      <c r="K844" s="261"/>
      <c r="L844" s="261"/>
      <c r="M844" s="261"/>
      <c r="N844" s="261"/>
      <c r="O844" s="265"/>
      <c r="P844" s="265"/>
      <c r="Q844" s="265"/>
      <c r="R844" s="265"/>
    </row>
    <row r="845" spans="4:18" x14ac:dyDescent="0.2">
      <c r="D845" s="261"/>
      <c r="E845" s="270"/>
      <c r="F845" s="261"/>
      <c r="G845" s="261"/>
      <c r="H845" s="261"/>
      <c r="I845" s="261"/>
      <c r="J845" s="261"/>
      <c r="K845" s="261"/>
      <c r="L845" s="261"/>
      <c r="M845" s="261"/>
      <c r="N845" s="261"/>
      <c r="O845" s="265"/>
      <c r="P845" s="265"/>
      <c r="Q845" s="265"/>
      <c r="R845" s="265"/>
    </row>
    <row r="846" spans="4:18" x14ac:dyDescent="0.2">
      <c r="D846" s="261"/>
      <c r="E846" s="270"/>
      <c r="F846" s="261"/>
      <c r="G846" s="261"/>
      <c r="H846" s="261"/>
      <c r="I846" s="261"/>
      <c r="J846" s="261"/>
      <c r="K846" s="261"/>
      <c r="L846" s="261"/>
      <c r="M846" s="261"/>
      <c r="N846" s="261"/>
      <c r="O846" s="265"/>
      <c r="P846" s="265"/>
      <c r="Q846" s="265"/>
      <c r="R846" s="265"/>
    </row>
    <row r="847" spans="4:18" x14ac:dyDescent="0.2">
      <c r="D847" s="261"/>
      <c r="E847" s="270"/>
      <c r="F847" s="261"/>
      <c r="G847" s="261"/>
      <c r="H847" s="261"/>
      <c r="I847" s="261"/>
      <c r="J847" s="261"/>
      <c r="K847" s="261"/>
      <c r="L847" s="261"/>
      <c r="M847" s="261"/>
      <c r="N847" s="261"/>
      <c r="O847" s="265"/>
      <c r="P847" s="265"/>
      <c r="Q847" s="265"/>
      <c r="R847" s="265"/>
    </row>
    <row r="848" spans="4:18" x14ac:dyDescent="0.2">
      <c r="D848" s="261"/>
      <c r="E848" s="270"/>
      <c r="F848" s="261"/>
      <c r="G848" s="261"/>
      <c r="H848" s="261"/>
      <c r="I848" s="261"/>
      <c r="J848" s="261"/>
      <c r="K848" s="261"/>
      <c r="L848" s="261"/>
      <c r="M848" s="261"/>
      <c r="N848" s="261"/>
      <c r="O848" s="265"/>
      <c r="P848" s="265"/>
      <c r="Q848" s="265"/>
      <c r="R848" s="265"/>
    </row>
    <row r="849" spans="4:18" x14ac:dyDescent="0.2">
      <c r="D849" s="261"/>
      <c r="E849" s="270"/>
      <c r="F849" s="261"/>
      <c r="G849" s="261"/>
      <c r="H849" s="261"/>
      <c r="I849" s="261"/>
      <c r="J849" s="261"/>
      <c r="K849" s="261"/>
      <c r="L849" s="261"/>
      <c r="M849" s="261"/>
      <c r="N849" s="261"/>
      <c r="O849" s="265"/>
      <c r="P849" s="265"/>
      <c r="Q849" s="265"/>
      <c r="R849" s="265"/>
    </row>
    <row r="850" spans="4:18" x14ac:dyDescent="0.2">
      <c r="D850" s="261"/>
      <c r="E850" s="270"/>
      <c r="F850" s="261"/>
      <c r="G850" s="261"/>
      <c r="H850" s="261"/>
      <c r="I850" s="261"/>
      <c r="J850" s="261"/>
      <c r="K850" s="261"/>
      <c r="L850" s="261"/>
      <c r="M850" s="261"/>
      <c r="N850" s="261"/>
      <c r="O850" s="265"/>
      <c r="P850" s="265"/>
      <c r="Q850" s="265"/>
      <c r="R850" s="265"/>
    </row>
    <row r="851" spans="4:18" x14ac:dyDescent="0.2">
      <c r="D851" s="261"/>
      <c r="E851" s="270"/>
      <c r="F851" s="261"/>
      <c r="G851" s="261"/>
      <c r="H851" s="261"/>
      <c r="I851" s="261"/>
      <c r="J851" s="261"/>
      <c r="K851" s="261"/>
      <c r="L851" s="261"/>
      <c r="M851" s="261"/>
      <c r="N851" s="261"/>
      <c r="O851" s="265"/>
      <c r="P851" s="265"/>
      <c r="Q851" s="265"/>
      <c r="R851" s="265"/>
    </row>
    <row r="852" spans="4:18" x14ac:dyDescent="0.2">
      <c r="D852" s="261"/>
      <c r="E852" s="270"/>
      <c r="F852" s="261"/>
      <c r="G852" s="261"/>
      <c r="H852" s="261"/>
      <c r="I852" s="261"/>
      <c r="J852" s="261"/>
      <c r="K852" s="261"/>
      <c r="L852" s="261"/>
      <c r="M852" s="261"/>
      <c r="N852" s="261"/>
      <c r="O852" s="265"/>
      <c r="P852" s="265"/>
      <c r="Q852" s="265"/>
      <c r="R852" s="265"/>
    </row>
    <row r="853" spans="4:18" x14ac:dyDescent="0.2">
      <c r="D853" s="261"/>
      <c r="E853" s="270"/>
      <c r="F853" s="261"/>
      <c r="G853" s="261"/>
      <c r="H853" s="261"/>
      <c r="I853" s="261"/>
      <c r="J853" s="261"/>
      <c r="K853" s="261"/>
      <c r="L853" s="261"/>
      <c r="M853" s="261"/>
      <c r="N853" s="261"/>
      <c r="O853" s="265"/>
      <c r="P853" s="265"/>
      <c r="Q853" s="265"/>
      <c r="R853" s="265"/>
    </row>
    <row r="854" spans="4:18" x14ac:dyDescent="0.2">
      <c r="D854" s="261"/>
      <c r="E854" s="270"/>
      <c r="F854" s="261"/>
      <c r="G854" s="261"/>
      <c r="H854" s="261"/>
      <c r="I854" s="261"/>
      <c r="J854" s="261"/>
      <c r="K854" s="261"/>
      <c r="L854" s="261"/>
      <c r="M854" s="261"/>
      <c r="N854" s="261"/>
      <c r="O854" s="265"/>
      <c r="P854" s="265"/>
      <c r="Q854" s="265"/>
      <c r="R854" s="265"/>
    </row>
    <row r="855" spans="4:18" x14ac:dyDescent="0.2">
      <c r="D855" s="261"/>
      <c r="E855" s="270"/>
      <c r="F855" s="261"/>
      <c r="G855" s="261"/>
      <c r="H855" s="261"/>
      <c r="I855" s="261"/>
      <c r="J855" s="261"/>
      <c r="K855" s="261"/>
      <c r="L855" s="261"/>
      <c r="M855" s="261"/>
      <c r="N855" s="261"/>
      <c r="O855" s="265"/>
      <c r="P855" s="265"/>
      <c r="Q855" s="265"/>
      <c r="R855" s="265"/>
    </row>
    <row r="856" spans="4:18" x14ac:dyDescent="0.2">
      <c r="D856" s="261"/>
      <c r="E856" s="270"/>
      <c r="F856" s="261"/>
      <c r="G856" s="261"/>
      <c r="H856" s="261"/>
      <c r="I856" s="261"/>
      <c r="J856" s="261"/>
      <c r="K856" s="261"/>
      <c r="L856" s="261"/>
      <c r="M856" s="261"/>
      <c r="N856" s="261"/>
      <c r="O856" s="265"/>
      <c r="P856" s="265"/>
      <c r="Q856" s="265"/>
      <c r="R856" s="265"/>
    </row>
    <row r="857" spans="4:18" x14ac:dyDescent="0.2">
      <c r="D857" s="261"/>
      <c r="E857" s="270"/>
      <c r="F857" s="261"/>
      <c r="G857" s="261"/>
      <c r="H857" s="261"/>
      <c r="I857" s="261"/>
      <c r="J857" s="261"/>
      <c r="K857" s="261"/>
      <c r="L857" s="261"/>
      <c r="M857" s="261"/>
      <c r="N857" s="261"/>
      <c r="O857" s="265"/>
      <c r="P857" s="265"/>
      <c r="Q857" s="265"/>
      <c r="R857" s="265"/>
    </row>
    <row r="858" spans="4:18" x14ac:dyDescent="0.2">
      <c r="D858" s="261"/>
      <c r="E858" s="270"/>
      <c r="F858" s="261"/>
      <c r="G858" s="261"/>
      <c r="H858" s="261"/>
      <c r="I858" s="261"/>
      <c r="J858" s="261"/>
      <c r="K858" s="261"/>
      <c r="L858" s="261"/>
      <c r="M858" s="261"/>
      <c r="N858" s="261"/>
      <c r="O858" s="265"/>
      <c r="P858" s="265"/>
      <c r="Q858" s="265"/>
      <c r="R858" s="265"/>
    </row>
    <row r="859" spans="4:18" x14ac:dyDescent="0.2">
      <c r="D859" s="261"/>
      <c r="E859" s="270"/>
      <c r="F859" s="261"/>
      <c r="G859" s="261"/>
      <c r="H859" s="261"/>
      <c r="I859" s="261"/>
      <c r="J859" s="261"/>
      <c r="K859" s="261"/>
      <c r="L859" s="261"/>
      <c r="M859" s="261"/>
      <c r="N859" s="261"/>
      <c r="O859" s="265"/>
      <c r="P859" s="265"/>
      <c r="Q859" s="265"/>
      <c r="R859" s="265"/>
    </row>
    <row r="860" spans="4:18" x14ac:dyDescent="0.2">
      <c r="D860" s="261"/>
      <c r="E860" s="270"/>
      <c r="F860" s="261"/>
      <c r="G860" s="261"/>
      <c r="H860" s="261"/>
      <c r="I860" s="261"/>
      <c r="J860" s="261"/>
      <c r="K860" s="261"/>
      <c r="L860" s="261"/>
      <c r="M860" s="261"/>
      <c r="N860" s="261"/>
      <c r="O860" s="265"/>
      <c r="P860" s="265"/>
      <c r="Q860" s="265"/>
      <c r="R860" s="265"/>
    </row>
    <row r="861" spans="4:18" x14ac:dyDescent="0.2">
      <c r="D861" s="261"/>
      <c r="E861" s="270"/>
      <c r="F861" s="261"/>
      <c r="G861" s="261"/>
      <c r="H861" s="261"/>
      <c r="I861" s="261"/>
      <c r="J861" s="261"/>
      <c r="K861" s="261"/>
      <c r="L861" s="261"/>
      <c r="M861" s="261"/>
      <c r="N861" s="261"/>
      <c r="O861" s="265"/>
      <c r="P861" s="265"/>
      <c r="Q861" s="265"/>
      <c r="R861" s="265"/>
    </row>
    <row r="862" spans="4:18" x14ac:dyDescent="0.2">
      <c r="D862" s="261"/>
      <c r="E862" s="270"/>
      <c r="F862" s="261"/>
      <c r="G862" s="261"/>
      <c r="H862" s="261"/>
      <c r="I862" s="261"/>
      <c r="J862" s="261"/>
      <c r="K862" s="261"/>
      <c r="L862" s="261"/>
      <c r="M862" s="261"/>
      <c r="N862" s="261"/>
      <c r="O862" s="265"/>
      <c r="P862" s="265"/>
      <c r="Q862" s="265"/>
      <c r="R862" s="265"/>
    </row>
    <row r="863" spans="4:18" x14ac:dyDescent="0.2">
      <c r="D863" s="261"/>
      <c r="E863" s="270"/>
      <c r="F863" s="261"/>
      <c r="G863" s="261"/>
      <c r="H863" s="261"/>
      <c r="I863" s="261"/>
      <c r="J863" s="261"/>
      <c r="K863" s="261"/>
      <c r="L863" s="261"/>
      <c r="M863" s="261"/>
      <c r="N863" s="261"/>
      <c r="O863" s="265"/>
      <c r="P863" s="265"/>
      <c r="Q863" s="265"/>
      <c r="R863" s="265"/>
    </row>
    <row r="864" spans="4:18" x14ac:dyDescent="0.2">
      <c r="D864" s="261"/>
      <c r="E864" s="270"/>
      <c r="F864" s="261"/>
      <c r="G864" s="261"/>
      <c r="H864" s="261"/>
      <c r="I864" s="261"/>
      <c r="J864" s="261"/>
      <c r="K864" s="261"/>
      <c r="L864" s="261"/>
      <c r="M864" s="261"/>
      <c r="N864" s="261"/>
      <c r="O864" s="265"/>
      <c r="P864" s="265"/>
      <c r="Q864" s="265"/>
      <c r="R864" s="265"/>
    </row>
    <row r="865" spans="4:18" x14ac:dyDescent="0.2">
      <c r="D865" s="261"/>
      <c r="E865" s="270"/>
      <c r="F865" s="261"/>
      <c r="G865" s="261"/>
      <c r="H865" s="261"/>
      <c r="I865" s="261"/>
      <c r="J865" s="261"/>
      <c r="K865" s="261"/>
      <c r="L865" s="261"/>
      <c r="M865" s="261"/>
      <c r="N865" s="261"/>
      <c r="O865" s="265"/>
      <c r="P865" s="265"/>
      <c r="Q865" s="265"/>
      <c r="R865" s="265"/>
    </row>
    <row r="866" spans="4:18" x14ac:dyDescent="0.2">
      <c r="D866" s="261"/>
      <c r="E866" s="270"/>
      <c r="F866" s="261"/>
      <c r="G866" s="261"/>
      <c r="H866" s="261"/>
      <c r="I866" s="261"/>
      <c r="J866" s="261"/>
      <c r="K866" s="261"/>
      <c r="L866" s="261"/>
      <c r="M866" s="261"/>
      <c r="N866" s="261"/>
      <c r="O866" s="265"/>
      <c r="P866" s="265"/>
      <c r="Q866" s="265"/>
      <c r="R866" s="265"/>
    </row>
    <row r="867" spans="4:18" x14ac:dyDescent="0.2">
      <c r="D867" s="261"/>
      <c r="E867" s="270"/>
      <c r="F867" s="261"/>
      <c r="G867" s="261"/>
      <c r="H867" s="261"/>
      <c r="I867" s="261"/>
      <c r="J867" s="261"/>
      <c r="K867" s="261"/>
      <c r="L867" s="261"/>
      <c r="M867" s="261"/>
      <c r="N867" s="261"/>
      <c r="O867" s="265"/>
      <c r="P867" s="265"/>
      <c r="Q867" s="265"/>
      <c r="R867" s="265"/>
    </row>
    <row r="868" spans="4:18" x14ac:dyDescent="0.2">
      <c r="D868" s="261"/>
      <c r="E868" s="270"/>
      <c r="F868" s="261"/>
      <c r="G868" s="261"/>
      <c r="H868" s="261"/>
      <c r="I868" s="261"/>
      <c r="J868" s="261"/>
      <c r="K868" s="261"/>
      <c r="L868" s="261"/>
      <c r="M868" s="261"/>
      <c r="N868" s="261"/>
      <c r="O868" s="265"/>
      <c r="P868" s="265"/>
      <c r="Q868" s="265"/>
      <c r="R868" s="265"/>
    </row>
    <row r="869" spans="4:18" x14ac:dyDescent="0.2">
      <c r="D869" s="261"/>
      <c r="E869" s="270"/>
      <c r="F869" s="261"/>
      <c r="G869" s="261"/>
      <c r="H869" s="261"/>
      <c r="I869" s="261"/>
      <c r="J869" s="261"/>
      <c r="K869" s="261"/>
      <c r="L869" s="261"/>
      <c r="M869" s="261"/>
      <c r="N869" s="261"/>
      <c r="O869" s="265"/>
      <c r="P869" s="265"/>
      <c r="Q869" s="265"/>
      <c r="R869" s="265"/>
    </row>
    <row r="870" spans="4:18" x14ac:dyDescent="0.2">
      <c r="D870" s="261"/>
      <c r="E870" s="270"/>
      <c r="F870" s="261"/>
      <c r="G870" s="261"/>
      <c r="H870" s="261"/>
      <c r="I870" s="261"/>
      <c r="J870" s="261"/>
      <c r="K870" s="261"/>
      <c r="L870" s="261"/>
      <c r="M870" s="261"/>
      <c r="N870" s="261"/>
      <c r="O870" s="265"/>
      <c r="P870" s="265"/>
      <c r="Q870" s="265"/>
      <c r="R870" s="265"/>
    </row>
    <row r="871" spans="4:18" x14ac:dyDescent="0.2">
      <c r="D871" s="261"/>
      <c r="E871" s="270"/>
      <c r="F871" s="261"/>
      <c r="G871" s="261"/>
      <c r="H871" s="261"/>
      <c r="I871" s="261"/>
      <c r="J871" s="261"/>
      <c r="K871" s="261"/>
      <c r="L871" s="261"/>
      <c r="M871" s="261"/>
      <c r="N871" s="261"/>
      <c r="O871" s="265"/>
      <c r="P871" s="265"/>
      <c r="Q871" s="265"/>
      <c r="R871" s="265"/>
    </row>
    <row r="872" spans="4:18" x14ac:dyDescent="0.2">
      <c r="D872" s="261"/>
      <c r="E872" s="270"/>
      <c r="F872" s="261"/>
      <c r="G872" s="261"/>
      <c r="H872" s="261"/>
      <c r="I872" s="261"/>
      <c r="J872" s="261"/>
      <c r="K872" s="261"/>
      <c r="L872" s="261"/>
      <c r="M872" s="261"/>
      <c r="N872" s="261"/>
      <c r="O872" s="265"/>
      <c r="P872" s="265"/>
      <c r="Q872" s="265"/>
      <c r="R872" s="265"/>
    </row>
    <row r="873" spans="4:18" x14ac:dyDescent="0.2">
      <c r="D873" s="261"/>
      <c r="E873" s="270"/>
      <c r="F873" s="261"/>
      <c r="G873" s="261"/>
      <c r="H873" s="261"/>
      <c r="I873" s="261"/>
      <c r="J873" s="261"/>
      <c r="K873" s="261"/>
      <c r="L873" s="261"/>
      <c r="M873" s="261"/>
      <c r="N873" s="261"/>
      <c r="O873" s="265"/>
      <c r="P873" s="265"/>
      <c r="Q873" s="265"/>
      <c r="R873" s="265"/>
    </row>
    <row r="874" spans="4:18" x14ac:dyDescent="0.2">
      <c r="D874" s="261"/>
      <c r="E874" s="270"/>
      <c r="F874" s="261"/>
      <c r="G874" s="261"/>
      <c r="H874" s="261"/>
      <c r="I874" s="261"/>
      <c r="J874" s="261"/>
      <c r="K874" s="261"/>
      <c r="L874" s="261"/>
      <c r="M874" s="261"/>
      <c r="N874" s="261"/>
      <c r="O874" s="265"/>
      <c r="P874" s="265"/>
      <c r="Q874" s="265"/>
      <c r="R874" s="265"/>
    </row>
    <row r="875" spans="4:18" x14ac:dyDescent="0.2">
      <c r="D875" s="261"/>
      <c r="E875" s="270"/>
      <c r="F875" s="261"/>
      <c r="G875" s="261"/>
      <c r="H875" s="261"/>
      <c r="I875" s="261"/>
      <c r="J875" s="261"/>
      <c r="K875" s="261"/>
      <c r="L875" s="261"/>
      <c r="M875" s="261"/>
      <c r="N875" s="261"/>
      <c r="O875" s="265"/>
      <c r="P875" s="265"/>
      <c r="Q875" s="265"/>
      <c r="R875" s="265"/>
    </row>
    <row r="876" spans="4:18" x14ac:dyDescent="0.2">
      <c r="D876" s="261"/>
      <c r="E876" s="270"/>
      <c r="F876" s="261"/>
      <c r="G876" s="261"/>
      <c r="H876" s="261"/>
      <c r="I876" s="261"/>
      <c r="J876" s="261"/>
      <c r="K876" s="261"/>
      <c r="L876" s="261"/>
      <c r="M876" s="261"/>
      <c r="N876" s="261"/>
      <c r="O876" s="265"/>
      <c r="P876" s="265"/>
      <c r="Q876" s="265"/>
      <c r="R876" s="265"/>
    </row>
    <row r="877" spans="4:18" x14ac:dyDescent="0.2">
      <c r="D877" s="261"/>
      <c r="E877" s="270"/>
      <c r="F877" s="261"/>
      <c r="G877" s="261"/>
      <c r="H877" s="261"/>
      <c r="I877" s="261"/>
      <c r="J877" s="261"/>
      <c r="K877" s="261"/>
      <c r="L877" s="261"/>
      <c r="M877" s="261"/>
      <c r="N877" s="261"/>
      <c r="O877" s="265"/>
      <c r="P877" s="265"/>
      <c r="Q877" s="265"/>
      <c r="R877" s="265"/>
    </row>
    <row r="878" spans="4:18" x14ac:dyDescent="0.2">
      <c r="D878" s="261"/>
      <c r="E878" s="270"/>
      <c r="F878" s="261"/>
      <c r="G878" s="261"/>
      <c r="H878" s="261"/>
      <c r="I878" s="261"/>
      <c r="J878" s="261"/>
      <c r="K878" s="261"/>
      <c r="L878" s="261"/>
      <c r="M878" s="261"/>
      <c r="N878" s="261"/>
      <c r="O878" s="265"/>
      <c r="P878" s="265"/>
      <c r="Q878" s="265"/>
      <c r="R878" s="265"/>
    </row>
    <row r="879" spans="4:18" x14ac:dyDescent="0.2">
      <c r="D879" s="261"/>
      <c r="E879" s="270"/>
      <c r="F879" s="261"/>
      <c r="G879" s="261"/>
      <c r="H879" s="261"/>
      <c r="I879" s="261"/>
      <c r="J879" s="261"/>
      <c r="K879" s="261"/>
      <c r="L879" s="261"/>
      <c r="M879" s="261"/>
      <c r="N879" s="261"/>
      <c r="O879" s="265"/>
      <c r="P879" s="265"/>
      <c r="Q879" s="265"/>
      <c r="R879" s="265"/>
    </row>
    <row r="880" spans="4:18" x14ac:dyDescent="0.2">
      <c r="D880" s="261"/>
      <c r="E880" s="270"/>
      <c r="F880" s="261"/>
      <c r="G880" s="261"/>
      <c r="H880" s="261"/>
      <c r="I880" s="261"/>
      <c r="J880" s="261"/>
      <c r="K880" s="261"/>
      <c r="L880" s="261"/>
      <c r="M880" s="261"/>
      <c r="N880" s="261"/>
      <c r="O880" s="265"/>
      <c r="P880" s="265"/>
      <c r="Q880" s="265"/>
      <c r="R880" s="265"/>
    </row>
    <row r="881" spans="4:18" x14ac:dyDescent="0.2">
      <c r="D881" s="261"/>
      <c r="E881" s="270"/>
      <c r="F881" s="261"/>
      <c r="G881" s="261"/>
      <c r="H881" s="261"/>
      <c r="I881" s="261"/>
      <c r="J881" s="261"/>
      <c r="K881" s="261"/>
      <c r="L881" s="261"/>
      <c r="M881" s="261"/>
      <c r="N881" s="261"/>
      <c r="O881" s="265"/>
      <c r="P881" s="265"/>
      <c r="Q881" s="265"/>
      <c r="R881" s="265"/>
    </row>
    <row r="882" spans="4:18" x14ac:dyDescent="0.2">
      <c r="D882" s="261"/>
      <c r="E882" s="270"/>
      <c r="F882" s="261"/>
      <c r="G882" s="261"/>
      <c r="H882" s="261"/>
      <c r="I882" s="261"/>
      <c r="J882" s="261"/>
      <c r="K882" s="261"/>
      <c r="L882" s="261"/>
      <c r="M882" s="261"/>
      <c r="N882" s="261"/>
      <c r="O882" s="265"/>
      <c r="P882" s="265"/>
      <c r="Q882" s="265"/>
      <c r="R882" s="265"/>
    </row>
    <row r="883" spans="4:18" x14ac:dyDescent="0.2">
      <c r="D883" s="261"/>
      <c r="E883" s="270"/>
      <c r="F883" s="261"/>
      <c r="G883" s="261"/>
      <c r="H883" s="261"/>
      <c r="I883" s="261"/>
      <c r="J883" s="261"/>
      <c r="K883" s="261"/>
      <c r="L883" s="261"/>
      <c r="M883" s="261"/>
      <c r="N883" s="261"/>
      <c r="O883" s="265"/>
      <c r="P883" s="265"/>
      <c r="Q883" s="265"/>
      <c r="R883" s="265"/>
    </row>
    <row r="884" spans="4:18" x14ac:dyDescent="0.2">
      <c r="D884" s="261"/>
      <c r="E884" s="270"/>
      <c r="F884" s="261"/>
      <c r="G884" s="261"/>
      <c r="H884" s="261"/>
      <c r="I884" s="261"/>
      <c r="J884" s="261"/>
      <c r="K884" s="261"/>
      <c r="L884" s="261"/>
      <c r="M884" s="261"/>
      <c r="N884" s="261"/>
      <c r="O884" s="265"/>
      <c r="P884" s="265"/>
      <c r="Q884" s="265"/>
      <c r="R884" s="265"/>
    </row>
    <row r="885" spans="4:18" x14ac:dyDescent="0.2">
      <c r="D885" s="261"/>
      <c r="E885" s="270"/>
      <c r="F885" s="261"/>
      <c r="G885" s="261"/>
      <c r="H885" s="261"/>
      <c r="I885" s="261"/>
      <c r="J885" s="261"/>
      <c r="K885" s="261"/>
      <c r="L885" s="261"/>
      <c r="M885" s="261"/>
      <c r="N885" s="261"/>
      <c r="O885" s="265"/>
      <c r="P885" s="265"/>
      <c r="Q885" s="265"/>
      <c r="R885" s="265"/>
    </row>
    <row r="886" spans="4:18" x14ac:dyDescent="0.2">
      <c r="D886" s="261"/>
      <c r="E886" s="270"/>
      <c r="F886" s="261"/>
      <c r="G886" s="261"/>
      <c r="H886" s="261"/>
      <c r="I886" s="261"/>
      <c r="J886" s="261"/>
      <c r="K886" s="261"/>
      <c r="L886" s="261"/>
      <c r="M886" s="261"/>
      <c r="N886" s="261"/>
      <c r="O886" s="265"/>
      <c r="P886" s="265"/>
      <c r="Q886" s="265"/>
      <c r="R886" s="265"/>
    </row>
    <row r="887" spans="4:18" x14ac:dyDescent="0.2">
      <c r="D887" s="261"/>
      <c r="E887" s="270"/>
      <c r="F887" s="261"/>
      <c r="G887" s="261"/>
      <c r="H887" s="261"/>
      <c r="I887" s="261"/>
      <c r="J887" s="261"/>
      <c r="K887" s="261"/>
      <c r="L887" s="261"/>
      <c r="M887" s="261"/>
      <c r="N887" s="261"/>
      <c r="O887" s="265"/>
      <c r="P887" s="265"/>
      <c r="Q887" s="265"/>
      <c r="R887" s="265"/>
    </row>
    <row r="888" spans="4:18" x14ac:dyDescent="0.2">
      <c r="D888" s="261"/>
      <c r="E888" s="270"/>
      <c r="F888" s="261"/>
      <c r="G888" s="261"/>
      <c r="H888" s="261"/>
      <c r="I888" s="261"/>
      <c r="J888" s="261"/>
      <c r="K888" s="261"/>
      <c r="L888" s="261"/>
      <c r="M888" s="261"/>
      <c r="N888" s="261"/>
      <c r="O888" s="265"/>
      <c r="P888" s="265"/>
      <c r="Q888" s="265"/>
      <c r="R888" s="265"/>
    </row>
    <row r="889" spans="4:18" x14ac:dyDescent="0.2">
      <c r="D889" s="261"/>
      <c r="E889" s="270"/>
      <c r="F889" s="261"/>
      <c r="G889" s="261"/>
      <c r="H889" s="261"/>
      <c r="I889" s="261"/>
      <c r="J889" s="261"/>
      <c r="K889" s="261"/>
      <c r="L889" s="261"/>
      <c r="M889" s="261"/>
      <c r="N889" s="261"/>
      <c r="O889" s="265"/>
      <c r="P889" s="265"/>
      <c r="Q889" s="265"/>
      <c r="R889" s="265"/>
    </row>
    <row r="890" spans="4:18" x14ac:dyDescent="0.2">
      <c r="D890" s="261"/>
      <c r="E890" s="270"/>
      <c r="F890" s="261"/>
      <c r="G890" s="261"/>
      <c r="H890" s="261"/>
      <c r="I890" s="261"/>
      <c r="J890" s="261"/>
      <c r="K890" s="261"/>
      <c r="L890" s="261"/>
      <c r="M890" s="261"/>
      <c r="N890" s="261"/>
      <c r="O890" s="265"/>
      <c r="P890" s="265"/>
      <c r="Q890" s="265"/>
      <c r="R890" s="265"/>
    </row>
    <row r="891" spans="4:18" x14ac:dyDescent="0.2">
      <c r="D891" s="261"/>
      <c r="E891" s="270"/>
      <c r="F891" s="261"/>
      <c r="G891" s="261"/>
      <c r="H891" s="261"/>
      <c r="I891" s="261"/>
      <c r="J891" s="261"/>
      <c r="K891" s="261"/>
      <c r="L891" s="261"/>
      <c r="M891" s="261"/>
      <c r="N891" s="261"/>
      <c r="O891" s="265"/>
      <c r="P891" s="265"/>
      <c r="Q891" s="265"/>
      <c r="R891" s="265"/>
    </row>
    <row r="892" spans="4:18" x14ac:dyDescent="0.2">
      <c r="D892" s="261"/>
      <c r="E892" s="270"/>
      <c r="F892" s="261"/>
      <c r="G892" s="261"/>
      <c r="H892" s="261"/>
      <c r="I892" s="261"/>
      <c r="J892" s="261"/>
      <c r="K892" s="261"/>
      <c r="L892" s="261"/>
      <c r="M892" s="261"/>
      <c r="N892" s="261"/>
      <c r="O892" s="265"/>
      <c r="P892" s="265"/>
      <c r="Q892" s="265"/>
      <c r="R892" s="265"/>
    </row>
    <row r="893" spans="4:18" x14ac:dyDescent="0.2">
      <c r="D893" s="261"/>
      <c r="E893" s="270"/>
      <c r="F893" s="261"/>
      <c r="G893" s="261"/>
      <c r="H893" s="261"/>
      <c r="I893" s="261"/>
      <c r="J893" s="261"/>
      <c r="K893" s="261"/>
      <c r="L893" s="261"/>
      <c r="M893" s="261"/>
      <c r="N893" s="261"/>
      <c r="O893" s="265"/>
      <c r="P893" s="265"/>
      <c r="Q893" s="265"/>
      <c r="R893" s="265"/>
    </row>
    <row r="894" spans="4:18" x14ac:dyDescent="0.2">
      <c r="D894" s="261"/>
      <c r="E894" s="270"/>
      <c r="F894" s="261"/>
      <c r="G894" s="261"/>
      <c r="H894" s="261"/>
      <c r="I894" s="261"/>
      <c r="J894" s="261"/>
      <c r="K894" s="261"/>
      <c r="L894" s="261"/>
      <c r="M894" s="261"/>
      <c r="N894" s="261"/>
      <c r="O894" s="265"/>
      <c r="P894" s="265"/>
      <c r="Q894" s="265"/>
      <c r="R894" s="265"/>
    </row>
    <row r="895" spans="4:18" x14ac:dyDescent="0.2">
      <c r="D895" s="261"/>
      <c r="E895" s="270"/>
      <c r="F895" s="261"/>
      <c r="G895" s="261"/>
      <c r="H895" s="261"/>
      <c r="I895" s="261"/>
      <c r="J895" s="261"/>
      <c r="K895" s="261"/>
      <c r="L895" s="261"/>
      <c r="M895" s="261"/>
      <c r="N895" s="261"/>
      <c r="O895" s="265"/>
      <c r="P895" s="265"/>
      <c r="Q895" s="265"/>
      <c r="R895" s="265"/>
    </row>
    <row r="896" spans="4:18" x14ac:dyDescent="0.2">
      <c r="D896" s="261"/>
      <c r="E896" s="270"/>
      <c r="F896" s="261"/>
      <c r="G896" s="261"/>
      <c r="H896" s="261"/>
      <c r="I896" s="261"/>
      <c r="J896" s="261"/>
      <c r="K896" s="261"/>
      <c r="L896" s="261"/>
      <c r="M896" s="261"/>
      <c r="N896" s="261"/>
      <c r="O896" s="265"/>
      <c r="P896" s="265"/>
      <c r="Q896" s="265"/>
      <c r="R896" s="265"/>
    </row>
    <row r="897" spans="4:18" x14ac:dyDescent="0.2">
      <c r="D897" s="261"/>
      <c r="E897" s="270"/>
      <c r="F897" s="261"/>
      <c r="G897" s="261"/>
      <c r="H897" s="261"/>
      <c r="I897" s="261"/>
      <c r="J897" s="261"/>
      <c r="K897" s="261"/>
      <c r="L897" s="261"/>
      <c r="M897" s="261"/>
      <c r="N897" s="261"/>
      <c r="O897" s="265"/>
      <c r="P897" s="265"/>
      <c r="Q897" s="265"/>
      <c r="R897" s="265"/>
    </row>
    <row r="898" spans="4:18" x14ac:dyDescent="0.2">
      <c r="D898" s="261"/>
      <c r="E898" s="270"/>
      <c r="F898" s="261"/>
      <c r="G898" s="261"/>
      <c r="H898" s="261"/>
      <c r="I898" s="261"/>
      <c r="J898" s="261"/>
      <c r="K898" s="261"/>
      <c r="L898" s="261"/>
      <c r="M898" s="261"/>
      <c r="N898" s="261"/>
      <c r="O898" s="265"/>
      <c r="P898" s="265"/>
      <c r="Q898" s="265"/>
      <c r="R898" s="265"/>
    </row>
    <row r="899" spans="4:18" x14ac:dyDescent="0.2">
      <c r="D899" s="261"/>
      <c r="E899" s="270"/>
      <c r="F899" s="261"/>
      <c r="G899" s="261"/>
      <c r="H899" s="261"/>
      <c r="I899" s="261"/>
      <c r="J899" s="261"/>
      <c r="K899" s="261"/>
      <c r="L899" s="261"/>
      <c r="M899" s="261"/>
      <c r="N899" s="261"/>
      <c r="O899" s="265"/>
      <c r="P899" s="265"/>
      <c r="Q899" s="265"/>
      <c r="R899" s="265"/>
    </row>
    <row r="900" spans="4:18" x14ac:dyDescent="0.2">
      <c r="D900" s="261"/>
      <c r="E900" s="270"/>
      <c r="F900" s="261"/>
      <c r="G900" s="261"/>
      <c r="H900" s="261"/>
      <c r="I900" s="261"/>
      <c r="J900" s="261"/>
      <c r="K900" s="261"/>
      <c r="L900" s="261"/>
      <c r="M900" s="261"/>
      <c r="N900" s="261"/>
      <c r="O900" s="265"/>
      <c r="P900" s="265"/>
      <c r="Q900" s="265"/>
      <c r="R900" s="265"/>
    </row>
    <row r="901" spans="4:18" x14ac:dyDescent="0.2">
      <c r="D901" s="261"/>
      <c r="E901" s="270"/>
      <c r="F901" s="261"/>
      <c r="G901" s="261"/>
      <c r="H901" s="261"/>
      <c r="I901" s="261"/>
      <c r="J901" s="261"/>
      <c r="K901" s="261"/>
      <c r="L901" s="261"/>
      <c r="M901" s="261"/>
      <c r="N901" s="261"/>
      <c r="O901" s="265"/>
      <c r="P901" s="265"/>
      <c r="Q901" s="265"/>
      <c r="R901" s="265"/>
    </row>
    <row r="902" spans="4:18" x14ac:dyDescent="0.2">
      <c r="D902" s="261"/>
      <c r="E902" s="270"/>
      <c r="F902" s="261"/>
      <c r="G902" s="261"/>
      <c r="H902" s="261"/>
      <c r="I902" s="261"/>
      <c r="J902" s="261"/>
      <c r="K902" s="261"/>
      <c r="L902" s="261"/>
      <c r="M902" s="261"/>
      <c r="N902" s="261"/>
      <c r="O902" s="265"/>
      <c r="P902" s="265"/>
      <c r="Q902" s="265"/>
      <c r="R902" s="265"/>
    </row>
    <row r="903" spans="4:18" x14ac:dyDescent="0.2">
      <c r="D903" s="261"/>
      <c r="E903" s="270"/>
      <c r="F903" s="261"/>
      <c r="G903" s="261"/>
      <c r="H903" s="261"/>
      <c r="I903" s="261"/>
      <c r="J903" s="261"/>
      <c r="K903" s="261"/>
      <c r="L903" s="261"/>
      <c r="M903" s="261"/>
      <c r="N903" s="261"/>
      <c r="O903" s="265"/>
      <c r="P903" s="265"/>
      <c r="Q903" s="265"/>
      <c r="R903" s="265"/>
    </row>
    <row r="904" spans="4:18" x14ac:dyDescent="0.2">
      <c r="D904" s="261"/>
      <c r="E904" s="270"/>
      <c r="F904" s="261"/>
      <c r="G904" s="261"/>
      <c r="H904" s="261"/>
      <c r="I904" s="261"/>
      <c r="J904" s="261"/>
      <c r="K904" s="261"/>
      <c r="L904" s="261"/>
      <c r="M904" s="261"/>
      <c r="N904" s="261"/>
      <c r="O904" s="265"/>
      <c r="P904" s="265"/>
      <c r="Q904" s="265"/>
      <c r="R904" s="265"/>
    </row>
    <row r="905" spans="4:18" x14ac:dyDescent="0.2">
      <c r="D905" s="261"/>
      <c r="E905" s="270"/>
      <c r="F905" s="261"/>
      <c r="G905" s="261"/>
      <c r="H905" s="261"/>
      <c r="I905" s="261"/>
      <c r="J905" s="261"/>
      <c r="K905" s="261"/>
      <c r="L905" s="261"/>
      <c r="M905" s="261"/>
      <c r="N905" s="261"/>
      <c r="O905" s="265"/>
      <c r="P905" s="265"/>
      <c r="Q905" s="265"/>
      <c r="R905" s="265"/>
    </row>
    <row r="906" spans="4:18" x14ac:dyDescent="0.2">
      <c r="D906" s="261"/>
      <c r="E906" s="270"/>
      <c r="F906" s="261"/>
      <c r="G906" s="261"/>
      <c r="H906" s="261"/>
      <c r="I906" s="261"/>
      <c r="J906" s="261"/>
      <c r="K906" s="261"/>
      <c r="L906" s="261"/>
      <c r="M906" s="261"/>
      <c r="N906" s="261"/>
      <c r="O906" s="265"/>
      <c r="P906" s="265"/>
      <c r="Q906" s="265"/>
      <c r="R906" s="265"/>
    </row>
    <row r="907" spans="4:18" x14ac:dyDescent="0.2">
      <c r="D907" s="261"/>
      <c r="E907" s="270"/>
      <c r="F907" s="261"/>
      <c r="G907" s="261"/>
      <c r="H907" s="261"/>
      <c r="I907" s="261"/>
      <c r="J907" s="261"/>
      <c r="K907" s="261"/>
      <c r="L907" s="261"/>
      <c r="M907" s="261"/>
      <c r="N907" s="261"/>
      <c r="O907" s="265"/>
      <c r="P907" s="265"/>
      <c r="Q907" s="265"/>
      <c r="R907" s="265"/>
    </row>
    <row r="908" spans="4:18" x14ac:dyDescent="0.2">
      <c r="D908" s="261"/>
      <c r="E908" s="270"/>
      <c r="F908" s="261"/>
      <c r="G908" s="261"/>
      <c r="H908" s="261"/>
      <c r="I908" s="261"/>
      <c r="J908" s="261"/>
      <c r="K908" s="261"/>
      <c r="L908" s="261"/>
      <c r="M908" s="261"/>
      <c r="N908" s="261"/>
      <c r="O908" s="265"/>
      <c r="P908" s="265"/>
      <c r="Q908" s="265"/>
      <c r="R908" s="265"/>
    </row>
    <row r="909" spans="4:18" x14ac:dyDescent="0.2">
      <c r="D909" s="261"/>
      <c r="E909" s="270"/>
      <c r="F909" s="261"/>
      <c r="G909" s="261"/>
      <c r="H909" s="261"/>
      <c r="I909" s="261"/>
      <c r="J909" s="261"/>
      <c r="K909" s="261"/>
      <c r="L909" s="261"/>
      <c r="M909" s="261"/>
      <c r="N909" s="261"/>
      <c r="O909" s="265"/>
      <c r="P909" s="265"/>
      <c r="Q909" s="265"/>
      <c r="R909" s="265"/>
    </row>
    <row r="910" spans="4:18" x14ac:dyDescent="0.2">
      <c r="D910" s="261"/>
      <c r="E910" s="270"/>
      <c r="F910" s="261"/>
      <c r="G910" s="261"/>
      <c r="H910" s="261"/>
      <c r="I910" s="261"/>
      <c r="J910" s="261"/>
      <c r="K910" s="261"/>
      <c r="L910" s="261"/>
      <c r="M910" s="261"/>
      <c r="N910" s="261"/>
      <c r="O910" s="265"/>
      <c r="P910" s="265"/>
      <c r="Q910" s="265"/>
      <c r="R910" s="265"/>
    </row>
    <row r="911" spans="4:18" x14ac:dyDescent="0.2">
      <c r="D911" s="261"/>
      <c r="E911" s="270"/>
      <c r="F911" s="261"/>
      <c r="G911" s="261"/>
      <c r="H911" s="261"/>
      <c r="I911" s="261"/>
      <c r="J911" s="261"/>
      <c r="K911" s="261"/>
      <c r="L911" s="261"/>
      <c r="M911" s="261"/>
      <c r="N911" s="261"/>
      <c r="O911" s="265"/>
      <c r="P911" s="265"/>
      <c r="Q911" s="265"/>
      <c r="R911" s="265"/>
    </row>
    <row r="912" spans="4:18" x14ac:dyDescent="0.2">
      <c r="D912" s="261"/>
      <c r="E912" s="270"/>
      <c r="F912" s="261"/>
      <c r="G912" s="261"/>
      <c r="H912" s="261"/>
      <c r="I912" s="261"/>
      <c r="J912" s="261"/>
      <c r="K912" s="261"/>
      <c r="L912" s="261"/>
      <c r="M912" s="261"/>
      <c r="N912" s="261"/>
      <c r="O912" s="265"/>
      <c r="P912" s="265"/>
      <c r="Q912" s="265"/>
      <c r="R912" s="265"/>
    </row>
    <row r="913" spans="4:18" x14ac:dyDescent="0.2">
      <c r="D913" s="261"/>
      <c r="E913" s="270"/>
      <c r="F913" s="261"/>
      <c r="G913" s="261"/>
      <c r="H913" s="261"/>
      <c r="I913" s="261"/>
      <c r="J913" s="261"/>
      <c r="K913" s="261"/>
      <c r="L913" s="261"/>
      <c r="M913" s="261"/>
      <c r="N913" s="261"/>
      <c r="O913" s="265"/>
      <c r="P913" s="265"/>
      <c r="Q913" s="265"/>
      <c r="R913" s="265"/>
    </row>
    <row r="914" spans="4:18" x14ac:dyDescent="0.2">
      <c r="D914" s="261"/>
      <c r="E914" s="270"/>
      <c r="F914" s="261"/>
      <c r="G914" s="261"/>
      <c r="H914" s="261"/>
      <c r="I914" s="261"/>
      <c r="J914" s="261"/>
      <c r="K914" s="261"/>
      <c r="L914" s="261"/>
      <c r="M914" s="261"/>
      <c r="N914" s="261"/>
      <c r="O914" s="265"/>
      <c r="P914" s="265"/>
      <c r="Q914" s="265"/>
      <c r="R914" s="265"/>
    </row>
    <row r="915" spans="4:18" x14ac:dyDescent="0.2">
      <c r="D915" s="261"/>
      <c r="E915" s="270"/>
      <c r="F915" s="261"/>
      <c r="G915" s="261"/>
      <c r="H915" s="261"/>
      <c r="I915" s="261"/>
      <c r="J915" s="261"/>
      <c r="K915" s="261"/>
      <c r="L915" s="261"/>
      <c r="M915" s="261"/>
      <c r="N915" s="261"/>
      <c r="O915" s="265"/>
      <c r="P915" s="265"/>
      <c r="Q915" s="265"/>
      <c r="R915" s="265"/>
    </row>
    <row r="916" spans="4:18" x14ac:dyDescent="0.2">
      <c r="D916" s="261"/>
      <c r="E916" s="270"/>
      <c r="F916" s="261"/>
      <c r="G916" s="261"/>
      <c r="H916" s="261"/>
      <c r="I916" s="261"/>
      <c r="J916" s="261"/>
      <c r="K916" s="261"/>
      <c r="L916" s="261"/>
      <c r="M916" s="261"/>
      <c r="N916" s="261"/>
      <c r="O916" s="265"/>
      <c r="P916" s="265"/>
      <c r="Q916" s="265"/>
      <c r="R916" s="265"/>
    </row>
    <row r="917" spans="4:18" x14ac:dyDescent="0.2">
      <c r="D917" s="261"/>
      <c r="E917" s="270"/>
      <c r="F917" s="261"/>
      <c r="G917" s="261"/>
      <c r="H917" s="261"/>
      <c r="I917" s="261"/>
      <c r="J917" s="261"/>
      <c r="K917" s="261"/>
      <c r="L917" s="261"/>
      <c r="M917" s="261"/>
      <c r="N917" s="261"/>
      <c r="O917" s="265"/>
      <c r="P917" s="265"/>
      <c r="Q917" s="265"/>
      <c r="R917" s="265"/>
    </row>
    <row r="918" spans="4:18" x14ac:dyDescent="0.2">
      <c r="D918" s="261"/>
      <c r="E918" s="270"/>
      <c r="F918" s="261"/>
      <c r="G918" s="261"/>
      <c r="H918" s="261"/>
      <c r="I918" s="261"/>
      <c r="J918" s="261"/>
      <c r="K918" s="261"/>
      <c r="L918" s="261"/>
      <c r="M918" s="261"/>
      <c r="N918" s="261"/>
      <c r="O918" s="265"/>
      <c r="P918" s="265"/>
      <c r="Q918" s="265"/>
      <c r="R918" s="265"/>
    </row>
    <row r="919" spans="4:18" x14ac:dyDescent="0.2">
      <c r="D919" s="261"/>
      <c r="E919" s="270"/>
      <c r="F919" s="261"/>
      <c r="G919" s="261"/>
      <c r="H919" s="261"/>
      <c r="I919" s="261"/>
      <c r="J919" s="261"/>
      <c r="K919" s="261"/>
      <c r="L919" s="261"/>
      <c r="M919" s="261"/>
      <c r="N919" s="261"/>
      <c r="O919" s="265"/>
      <c r="P919" s="265"/>
      <c r="Q919" s="265"/>
      <c r="R919" s="265"/>
    </row>
    <row r="920" spans="4:18" x14ac:dyDescent="0.2">
      <c r="D920" s="261"/>
      <c r="E920" s="270"/>
      <c r="F920" s="261"/>
      <c r="G920" s="261"/>
      <c r="H920" s="261"/>
      <c r="I920" s="261"/>
      <c r="J920" s="261"/>
      <c r="K920" s="261"/>
      <c r="L920" s="261"/>
      <c r="M920" s="261"/>
      <c r="N920" s="261"/>
      <c r="O920" s="265"/>
      <c r="P920" s="265"/>
      <c r="Q920" s="265"/>
      <c r="R920" s="265"/>
    </row>
    <row r="921" spans="4:18" x14ac:dyDescent="0.2">
      <c r="D921" s="261"/>
      <c r="E921" s="270"/>
      <c r="F921" s="261"/>
      <c r="G921" s="261"/>
      <c r="H921" s="261"/>
      <c r="I921" s="261"/>
      <c r="J921" s="261"/>
      <c r="K921" s="261"/>
      <c r="L921" s="261"/>
      <c r="M921" s="261"/>
      <c r="N921" s="261"/>
      <c r="O921" s="265"/>
      <c r="P921" s="265"/>
      <c r="Q921" s="265"/>
      <c r="R921" s="265"/>
    </row>
    <row r="922" spans="4:18" x14ac:dyDescent="0.2">
      <c r="D922" s="261"/>
      <c r="E922" s="270"/>
      <c r="F922" s="261"/>
      <c r="G922" s="261"/>
      <c r="H922" s="261"/>
      <c r="I922" s="261"/>
      <c r="J922" s="261"/>
      <c r="K922" s="261"/>
      <c r="L922" s="261"/>
      <c r="M922" s="261"/>
      <c r="N922" s="261"/>
      <c r="O922" s="265"/>
      <c r="P922" s="265"/>
      <c r="Q922" s="265"/>
      <c r="R922" s="265"/>
    </row>
    <row r="923" spans="4:18" x14ac:dyDescent="0.2">
      <c r="D923" s="261"/>
      <c r="E923" s="270"/>
      <c r="F923" s="261"/>
      <c r="G923" s="261"/>
      <c r="H923" s="261"/>
      <c r="I923" s="261"/>
      <c r="J923" s="261"/>
      <c r="K923" s="261"/>
      <c r="L923" s="261"/>
      <c r="M923" s="261"/>
      <c r="N923" s="261"/>
      <c r="O923" s="265"/>
      <c r="P923" s="265"/>
      <c r="Q923" s="265"/>
      <c r="R923" s="265"/>
    </row>
    <row r="924" spans="4:18" x14ac:dyDescent="0.2">
      <c r="D924" s="261"/>
      <c r="E924" s="270"/>
      <c r="F924" s="261"/>
      <c r="G924" s="261"/>
      <c r="H924" s="261"/>
      <c r="I924" s="261"/>
      <c r="J924" s="261"/>
      <c r="K924" s="261"/>
      <c r="L924" s="261"/>
      <c r="M924" s="261"/>
      <c r="N924" s="261"/>
      <c r="O924" s="265"/>
      <c r="P924" s="265"/>
      <c r="Q924" s="265"/>
      <c r="R924" s="265"/>
    </row>
    <row r="925" spans="4:18" x14ac:dyDescent="0.2">
      <c r="D925" s="261"/>
      <c r="E925" s="270"/>
      <c r="F925" s="261"/>
      <c r="G925" s="261"/>
      <c r="H925" s="261"/>
      <c r="I925" s="261"/>
      <c r="J925" s="261"/>
      <c r="K925" s="261"/>
      <c r="L925" s="261"/>
      <c r="M925" s="261"/>
      <c r="N925" s="261"/>
      <c r="O925" s="265"/>
      <c r="P925" s="265"/>
      <c r="Q925" s="265"/>
      <c r="R925" s="265"/>
    </row>
    <row r="926" spans="4:18" x14ac:dyDescent="0.2">
      <c r="D926" s="261"/>
      <c r="E926" s="270"/>
      <c r="F926" s="261"/>
      <c r="G926" s="261"/>
      <c r="H926" s="261"/>
      <c r="I926" s="261"/>
      <c r="J926" s="261"/>
      <c r="K926" s="261"/>
      <c r="L926" s="261"/>
      <c r="M926" s="261"/>
      <c r="N926" s="261"/>
      <c r="O926" s="265"/>
      <c r="P926" s="265"/>
      <c r="Q926" s="265"/>
      <c r="R926" s="265"/>
    </row>
    <row r="927" spans="4:18" x14ac:dyDescent="0.2">
      <c r="D927" s="261"/>
      <c r="E927" s="270"/>
      <c r="F927" s="261"/>
      <c r="G927" s="261"/>
      <c r="H927" s="261"/>
      <c r="I927" s="261"/>
      <c r="J927" s="261"/>
      <c r="K927" s="261"/>
      <c r="L927" s="261"/>
      <c r="M927" s="261"/>
      <c r="N927" s="261"/>
      <c r="O927" s="265"/>
      <c r="P927" s="265"/>
      <c r="Q927" s="265"/>
      <c r="R927" s="265"/>
    </row>
    <row r="928" spans="4:18" x14ac:dyDescent="0.2">
      <c r="D928" s="261"/>
      <c r="E928" s="270"/>
      <c r="F928" s="261"/>
      <c r="G928" s="261"/>
      <c r="H928" s="261"/>
      <c r="I928" s="261"/>
      <c r="J928" s="261"/>
      <c r="K928" s="261"/>
      <c r="L928" s="261"/>
      <c r="M928" s="261"/>
      <c r="N928" s="261"/>
      <c r="O928" s="265"/>
      <c r="P928" s="265"/>
      <c r="Q928" s="265"/>
      <c r="R928" s="265"/>
    </row>
    <row r="929" spans="4:18" x14ac:dyDescent="0.2">
      <c r="D929" s="261"/>
      <c r="E929" s="270"/>
      <c r="F929" s="261"/>
      <c r="G929" s="261"/>
      <c r="H929" s="261"/>
      <c r="I929" s="261"/>
      <c r="J929" s="261"/>
      <c r="K929" s="261"/>
      <c r="L929" s="261"/>
      <c r="M929" s="261"/>
      <c r="N929" s="261"/>
      <c r="O929" s="265"/>
      <c r="P929" s="265"/>
      <c r="Q929" s="265"/>
      <c r="R929" s="265"/>
    </row>
    <row r="930" spans="4:18" x14ac:dyDescent="0.2">
      <c r="D930" s="261"/>
      <c r="E930" s="270"/>
      <c r="F930" s="261"/>
      <c r="G930" s="261"/>
      <c r="H930" s="261"/>
      <c r="I930" s="261"/>
      <c r="J930" s="261"/>
      <c r="K930" s="261"/>
      <c r="L930" s="261"/>
      <c r="M930" s="261"/>
      <c r="N930" s="261"/>
      <c r="O930" s="265"/>
      <c r="P930" s="265"/>
      <c r="Q930" s="265"/>
      <c r="R930" s="265"/>
    </row>
    <row r="931" spans="4:18" x14ac:dyDescent="0.2">
      <c r="D931" s="261"/>
      <c r="E931" s="270"/>
      <c r="F931" s="261"/>
      <c r="G931" s="261"/>
      <c r="H931" s="261"/>
      <c r="I931" s="261"/>
      <c r="J931" s="261"/>
      <c r="K931" s="261"/>
      <c r="L931" s="261"/>
      <c r="M931" s="261"/>
      <c r="N931" s="261"/>
      <c r="O931" s="265"/>
      <c r="P931" s="265"/>
      <c r="Q931" s="265"/>
      <c r="R931" s="265"/>
    </row>
    <row r="932" spans="4:18" x14ac:dyDescent="0.2">
      <c r="D932" s="261"/>
      <c r="E932" s="270"/>
      <c r="F932" s="261"/>
      <c r="G932" s="261"/>
      <c r="H932" s="261"/>
      <c r="I932" s="261"/>
      <c r="J932" s="261"/>
      <c r="K932" s="261"/>
      <c r="L932" s="261"/>
      <c r="M932" s="261"/>
      <c r="N932" s="261"/>
      <c r="O932" s="265"/>
      <c r="P932" s="265"/>
      <c r="Q932" s="265"/>
      <c r="R932" s="265"/>
    </row>
    <row r="933" spans="4:18" x14ac:dyDescent="0.2">
      <c r="D933" s="261"/>
      <c r="E933" s="270"/>
      <c r="F933" s="261"/>
      <c r="G933" s="261"/>
      <c r="H933" s="261"/>
      <c r="I933" s="261"/>
      <c r="J933" s="261"/>
      <c r="K933" s="261"/>
      <c r="L933" s="261"/>
      <c r="M933" s="261"/>
      <c r="N933" s="261"/>
      <c r="O933" s="265"/>
      <c r="P933" s="265"/>
      <c r="Q933" s="265"/>
      <c r="R933" s="265"/>
    </row>
    <row r="934" spans="4:18" x14ac:dyDescent="0.2">
      <c r="D934" s="261"/>
      <c r="E934" s="270"/>
      <c r="F934" s="261"/>
      <c r="G934" s="261"/>
      <c r="H934" s="261"/>
      <c r="I934" s="261"/>
      <c r="J934" s="261"/>
      <c r="K934" s="261"/>
      <c r="L934" s="261"/>
      <c r="M934" s="261"/>
      <c r="N934" s="261"/>
      <c r="O934" s="265"/>
      <c r="P934" s="265"/>
      <c r="Q934" s="265"/>
      <c r="R934" s="265"/>
    </row>
    <row r="935" spans="4:18" x14ac:dyDescent="0.2">
      <c r="D935" s="261"/>
      <c r="E935" s="270"/>
      <c r="F935" s="261"/>
      <c r="G935" s="261"/>
      <c r="H935" s="261"/>
      <c r="I935" s="261"/>
      <c r="J935" s="261"/>
      <c r="K935" s="261"/>
      <c r="L935" s="261"/>
      <c r="M935" s="261"/>
      <c r="N935" s="261"/>
      <c r="O935" s="265"/>
      <c r="P935" s="265"/>
      <c r="Q935" s="265"/>
      <c r="R935" s="265"/>
    </row>
    <row r="936" spans="4:18" x14ac:dyDescent="0.2">
      <c r="D936" s="261"/>
      <c r="E936" s="270"/>
      <c r="F936" s="261"/>
      <c r="G936" s="261"/>
      <c r="H936" s="261"/>
      <c r="I936" s="261"/>
      <c r="J936" s="261"/>
      <c r="K936" s="261"/>
      <c r="L936" s="261"/>
      <c r="M936" s="261"/>
      <c r="N936" s="261"/>
      <c r="O936" s="265"/>
      <c r="P936" s="265"/>
      <c r="Q936" s="265"/>
      <c r="R936" s="265"/>
    </row>
    <row r="937" spans="4:18" x14ac:dyDescent="0.2">
      <c r="D937" s="261"/>
      <c r="E937" s="270"/>
      <c r="F937" s="261"/>
      <c r="G937" s="261"/>
      <c r="H937" s="261"/>
      <c r="I937" s="261"/>
      <c r="J937" s="261"/>
      <c r="K937" s="261"/>
      <c r="L937" s="261"/>
      <c r="M937" s="261"/>
      <c r="N937" s="261"/>
      <c r="O937" s="265"/>
      <c r="P937" s="265"/>
      <c r="Q937" s="265"/>
      <c r="R937" s="265"/>
    </row>
    <row r="938" spans="4:18" x14ac:dyDescent="0.2">
      <c r="D938" s="261"/>
      <c r="E938" s="270"/>
      <c r="F938" s="261"/>
      <c r="G938" s="261"/>
      <c r="H938" s="261"/>
      <c r="I938" s="261"/>
      <c r="J938" s="261"/>
      <c r="K938" s="261"/>
      <c r="L938" s="261"/>
      <c r="M938" s="261"/>
      <c r="N938" s="261"/>
      <c r="O938" s="265"/>
      <c r="P938" s="265"/>
      <c r="Q938" s="265"/>
      <c r="R938" s="265"/>
    </row>
    <row r="939" spans="4:18" x14ac:dyDescent="0.2">
      <c r="D939" s="261"/>
      <c r="E939" s="270"/>
      <c r="F939" s="261"/>
      <c r="G939" s="261"/>
      <c r="H939" s="261"/>
      <c r="I939" s="261"/>
      <c r="J939" s="261"/>
      <c r="K939" s="261"/>
      <c r="L939" s="261"/>
      <c r="M939" s="261"/>
      <c r="N939" s="261"/>
      <c r="O939" s="265"/>
      <c r="P939" s="265"/>
      <c r="Q939" s="265"/>
      <c r="R939" s="265"/>
    </row>
    <row r="940" spans="4:18" x14ac:dyDescent="0.2">
      <c r="D940" s="261"/>
      <c r="E940" s="270"/>
      <c r="F940" s="261"/>
      <c r="G940" s="261"/>
      <c r="H940" s="261"/>
      <c r="I940" s="261"/>
      <c r="J940" s="261"/>
      <c r="K940" s="261"/>
      <c r="L940" s="261"/>
      <c r="M940" s="261"/>
      <c r="N940" s="261"/>
      <c r="O940" s="265"/>
      <c r="P940" s="265"/>
      <c r="Q940" s="265"/>
      <c r="R940" s="265"/>
    </row>
    <row r="941" spans="4:18" x14ac:dyDescent="0.2">
      <c r="D941" s="261"/>
      <c r="E941" s="270"/>
      <c r="F941" s="261"/>
      <c r="G941" s="261"/>
      <c r="H941" s="261"/>
      <c r="I941" s="261"/>
      <c r="J941" s="261"/>
      <c r="K941" s="261"/>
      <c r="L941" s="261"/>
      <c r="M941" s="261"/>
      <c r="N941" s="261"/>
      <c r="O941" s="265"/>
      <c r="P941" s="265"/>
      <c r="Q941" s="265"/>
      <c r="R941" s="265"/>
    </row>
    <row r="942" spans="4:18" x14ac:dyDescent="0.2">
      <c r="D942" s="261"/>
      <c r="E942" s="270"/>
      <c r="F942" s="261"/>
      <c r="G942" s="261"/>
      <c r="H942" s="261"/>
      <c r="I942" s="261"/>
      <c r="J942" s="261"/>
      <c r="K942" s="261"/>
      <c r="L942" s="261"/>
      <c r="M942" s="261"/>
      <c r="N942" s="261"/>
      <c r="O942" s="265"/>
      <c r="P942" s="265"/>
      <c r="Q942" s="265"/>
      <c r="R942" s="265"/>
    </row>
    <row r="943" spans="4:18" x14ac:dyDescent="0.2">
      <c r="D943" s="261"/>
      <c r="E943" s="270"/>
      <c r="F943" s="261"/>
      <c r="G943" s="261"/>
      <c r="H943" s="261"/>
      <c r="I943" s="261"/>
      <c r="J943" s="261"/>
      <c r="K943" s="261"/>
      <c r="L943" s="261"/>
      <c r="M943" s="261"/>
      <c r="N943" s="261"/>
      <c r="O943" s="265"/>
      <c r="P943" s="265"/>
      <c r="Q943" s="265"/>
      <c r="R943" s="265"/>
    </row>
    <row r="944" spans="4:18" x14ac:dyDescent="0.2">
      <c r="D944" s="261"/>
      <c r="E944" s="270"/>
      <c r="F944" s="261"/>
      <c r="G944" s="261"/>
      <c r="H944" s="261"/>
      <c r="I944" s="261"/>
      <c r="J944" s="261"/>
      <c r="K944" s="261"/>
      <c r="L944" s="261"/>
      <c r="M944" s="261"/>
      <c r="N944" s="261"/>
      <c r="O944" s="265"/>
      <c r="P944" s="265"/>
      <c r="Q944" s="265"/>
      <c r="R944" s="265"/>
    </row>
    <row r="945" spans="4:18" x14ac:dyDescent="0.2">
      <c r="D945" s="261"/>
      <c r="E945" s="270"/>
      <c r="F945" s="261"/>
      <c r="G945" s="261"/>
      <c r="H945" s="261"/>
      <c r="I945" s="261"/>
      <c r="J945" s="261"/>
      <c r="K945" s="261"/>
      <c r="L945" s="261"/>
      <c r="M945" s="261"/>
      <c r="N945" s="261"/>
      <c r="O945" s="265"/>
      <c r="P945" s="265"/>
      <c r="Q945" s="265"/>
      <c r="R945" s="265"/>
    </row>
    <row r="946" spans="4:18" x14ac:dyDescent="0.2">
      <c r="D946" s="261"/>
      <c r="E946" s="270"/>
      <c r="F946" s="261"/>
      <c r="G946" s="261"/>
      <c r="H946" s="261"/>
      <c r="I946" s="261"/>
      <c r="J946" s="261"/>
      <c r="K946" s="261"/>
      <c r="L946" s="261"/>
      <c r="M946" s="261"/>
      <c r="N946" s="261"/>
      <c r="O946" s="265"/>
      <c r="P946" s="265"/>
      <c r="Q946" s="265"/>
      <c r="R946" s="265"/>
    </row>
    <row r="947" spans="4:18" x14ac:dyDescent="0.2">
      <c r="D947" s="261"/>
      <c r="E947" s="270"/>
      <c r="F947" s="261"/>
      <c r="G947" s="261"/>
      <c r="H947" s="261"/>
      <c r="I947" s="261"/>
      <c r="J947" s="261"/>
      <c r="K947" s="261"/>
      <c r="L947" s="261"/>
      <c r="M947" s="261"/>
      <c r="N947" s="261"/>
      <c r="O947" s="265"/>
      <c r="P947" s="265"/>
      <c r="Q947" s="265"/>
      <c r="R947" s="265"/>
    </row>
    <row r="948" spans="4:18" x14ac:dyDescent="0.2">
      <c r="D948" s="261"/>
      <c r="E948" s="270"/>
      <c r="F948" s="261"/>
      <c r="G948" s="261"/>
      <c r="H948" s="261"/>
      <c r="I948" s="261"/>
      <c r="J948" s="261"/>
      <c r="K948" s="261"/>
      <c r="L948" s="261"/>
      <c r="M948" s="261"/>
      <c r="N948" s="261"/>
      <c r="O948" s="265"/>
      <c r="P948" s="265"/>
      <c r="Q948" s="265"/>
      <c r="R948" s="265"/>
    </row>
    <row r="949" spans="4:18" x14ac:dyDescent="0.2">
      <c r="D949" s="261"/>
      <c r="E949" s="270"/>
      <c r="F949" s="261"/>
      <c r="G949" s="261"/>
      <c r="H949" s="261"/>
      <c r="I949" s="261"/>
      <c r="J949" s="261"/>
      <c r="K949" s="261"/>
      <c r="L949" s="261"/>
      <c r="M949" s="261"/>
      <c r="N949" s="261"/>
      <c r="O949" s="265"/>
      <c r="P949" s="265"/>
      <c r="Q949" s="265"/>
      <c r="R949" s="265"/>
    </row>
    <row r="950" spans="4:18" x14ac:dyDescent="0.2">
      <c r="D950" s="261"/>
      <c r="E950" s="270"/>
      <c r="F950" s="261"/>
      <c r="G950" s="261"/>
      <c r="H950" s="261"/>
      <c r="I950" s="261"/>
      <c r="J950" s="261"/>
      <c r="K950" s="261"/>
      <c r="L950" s="261"/>
      <c r="M950" s="261"/>
      <c r="N950" s="261"/>
      <c r="O950" s="265"/>
      <c r="P950" s="265"/>
      <c r="Q950" s="265"/>
      <c r="R950" s="265"/>
    </row>
    <row r="951" spans="4:18" x14ac:dyDescent="0.2">
      <c r="D951" s="261"/>
      <c r="E951" s="270"/>
      <c r="F951" s="261"/>
      <c r="G951" s="261"/>
      <c r="H951" s="261"/>
      <c r="I951" s="261"/>
      <c r="J951" s="261"/>
      <c r="K951" s="261"/>
      <c r="L951" s="261"/>
      <c r="M951" s="261"/>
      <c r="N951" s="261"/>
      <c r="O951" s="265"/>
      <c r="P951" s="265"/>
      <c r="Q951" s="265"/>
      <c r="R951" s="265"/>
    </row>
    <row r="952" spans="4:18" x14ac:dyDescent="0.2">
      <c r="D952" s="261"/>
      <c r="E952" s="270"/>
      <c r="F952" s="261"/>
      <c r="G952" s="261"/>
      <c r="H952" s="261"/>
      <c r="I952" s="261"/>
      <c r="J952" s="261"/>
      <c r="K952" s="261"/>
      <c r="L952" s="261"/>
      <c r="M952" s="261"/>
      <c r="N952" s="261"/>
      <c r="O952" s="265"/>
      <c r="P952" s="265"/>
      <c r="Q952" s="265"/>
      <c r="R952" s="265"/>
    </row>
    <row r="953" spans="4:18" x14ac:dyDescent="0.2">
      <c r="D953" s="261"/>
      <c r="E953" s="270"/>
      <c r="F953" s="261"/>
      <c r="G953" s="261"/>
      <c r="H953" s="261"/>
      <c r="I953" s="261"/>
      <c r="J953" s="261"/>
      <c r="K953" s="261"/>
      <c r="L953" s="261"/>
      <c r="M953" s="261"/>
      <c r="N953" s="261"/>
      <c r="O953" s="265"/>
      <c r="P953" s="265"/>
      <c r="Q953" s="265"/>
      <c r="R953" s="265"/>
    </row>
    <row r="954" spans="4:18" x14ac:dyDescent="0.2">
      <c r="D954" s="261"/>
      <c r="E954" s="270"/>
      <c r="F954" s="261"/>
      <c r="G954" s="261"/>
      <c r="H954" s="261"/>
      <c r="I954" s="261"/>
      <c r="J954" s="261"/>
      <c r="K954" s="261"/>
      <c r="L954" s="261"/>
      <c r="M954" s="261"/>
      <c r="N954" s="261"/>
      <c r="O954" s="265"/>
      <c r="P954" s="265"/>
      <c r="Q954" s="265"/>
      <c r="R954" s="265"/>
    </row>
    <row r="955" spans="4:18" x14ac:dyDescent="0.2">
      <c r="D955" s="261"/>
      <c r="E955" s="270"/>
      <c r="F955" s="261"/>
      <c r="G955" s="261"/>
      <c r="H955" s="261"/>
      <c r="I955" s="261"/>
      <c r="J955" s="261"/>
      <c r="K955" s="261"/>
      <c r="L955" s="261"/>
      <c r="M955" s="261"/>
      <c r="N955" s="261"/>
      <c r="O955" s="265"/>
      <c r="P955" s="265"/>
      <c r="Q955" s="265"/>
      <c r="R955" s="265"/>
    </row>
    <row r="956" spans="4:18" x14ac:dyDescent="0.2">
      <c r="D956" s="261"/>
      <c r="E956" s="270"/>
      <c r="F956" s="261"/>
      <c r="G956" s="261"/>
      <c r="H956" s="261"/>
      <c r="I956" s="261"/>
      <c r="J956" s="261"/>
      <c r="K956" s="261"/>
      <c r="L956" s="261"/>
      <c r="M956" s="261"/>
      <c r="N956" s="261"/>
      <c r="O956" s="265"/>
      <c r="P956" s="265"/>
      <c r="Q956" s="265"/>
      <c r="R956" s="265"/>
    </row>
    <row r="957" spans="4:18" x14ac:dyDescent="0.2">
      <c r="D957" s="261"/>
      <c r="E957" s="270"/>
      <c r="F957" s="261"/>
      <c r="G957" s="261"/>
      <c r="H957" s="261"/>
      <c r="I957" s="261"/>
      <c r="J957" s="261"/>
      <c r="K957" s="261"/>
      <c r="L957" s="261"/>
      <c r="M957" s="261"/>
      <c r="N957" s="261"/>
      <c r="O957" s="265"/>
      <c r="P957" s="265"/>
      <c r="Q957" s="265"/>
      <c r="R957" s="265"/>
    </row>
    <row r="958" spans="4:18" x14ac:dyDescent="0.2">
      <c r="D958" s="261"/>
      <c r="E958" s="270"/>
      <c r="F958" s="261"/>
      <c r="G958" s="261"/>
      <c r="H958" s="261"/>
      <c r="I958" s="261"/>
      <c r="J958" s="261"/>
      <c r="K958" s="261"/>
      <c r="L958" s="261"/>
      <c r="M958" s="261"/>
      <c r="N958" s="261"/>
      <c r="O958" s="265"/>
      <c r="P958" s="265"/>
      <c r="Q958" s="265"/>
      <c r="R958" s="265"/>
    </row>
    <row r="959" spans="4:18" x14ac:dyDescent="0.2">
      <c r="D959" s="261"/>
      <c r="E959" s="270"/>
      <c r="F959" s="261"/>
      <c r="G959" s="261"/>
      <c r="H959" s="261"/>
      <c r="I959" s="261"/>
      <c r="J959" s="261"/>
      <c r="K959" s="261"/>
      <c r="L959" s="261"/>
      <c r="M959" s="261"/>
      <c r="N959" s="261"/>
      <c r="O959" s="265"/>
      <c r="P959" s="265"/>
      <c r="Q959" s="265"/>
      <c r="R959" s="265"/>
    </row>
    <row r="960" spans="4:18" x14ac:dyDescent="0.2">
      <c r="D960" s="261"/>
      <c r="E960" s="270"/>
      <c r="F960" s="261"/>
      <c r="G960" s="261"/>
      <c r="H960" s="261"/>
      <c r="I960" s="261"/>
      <c r="J960" s="261"/>
      <c r="K960" s="261"/>
      <c r="L960" s="261"/>
      <c r="M960" s="261"/>
      <c r="N960" s="261"/>
      <c r="O960" s="265"/>
      <c r="P960" s="265"/>
      <c r="Q960" s="265"/>
      <c r="R960" s="265"/>
    </row>
    <row r="961" spans="4:18" x14ac:dyDescent="0.2">
      <c r="D961" s="261"/>
      <c r="E961" s="270"/>
      <c r="F961" s="261"/>
      <c r="G961" s="261"/>
      <c r="H961" s="261"/>
      <c r="I961" s="261"/>
      <c r="J961" s="261"/>
      <c r="K961" s="261"/>
      <c r="L961" s="261"/>
      <c r="M961" s="261"/>
      <c r="N961" s="261"/>
      <c r="O961" s="265"/>
      <c r="P961" s="265"/>
      <c r="Q961" s="265"/>
      <c r="R961" s="265"/>
    </row>
    <row r="962" spans="4:18" x14ac:dyDescent="0.2">
      <c r="D962" s="261"/>
      <c r="E962" s="270"/>
      <c r="F962" s="261"/>
      <c r="G962" s="261"/>
      <c r="H962" s="261"/>
      <c r="I962" s="261"/>
      <c r="J962" s="261"/>
      <c r="K962" s="261"/>
      <c r="L962" s="261"/>
      <c r="M962" s="261"/>
      <c r="N962" s="261"/>
      <c r="O962" s="265"/>
      <c r="P962" s="265"/>
      <c r="Q962" s="265"/>
      <c r="R962" s="265"/>
    </row>
    <row r="963" spans="4:18" x14ac:dyDescent="0.2">
      <c r="D963" s="261"/>
      <c r="E963" s="270"/>
      <c r="F963" s="261"/>
      <c r="G963" s="261"/>
      <c r="H963" s="261"/>
      <c r="I963" s="261"/>
      <c r="J963" s="261"/>
      <c r="K963" s="261"/>
      <c r="L963" s="261"/>
      <c r="M963" s="261"/>
      <c r="N963" s="261"/>
      <c r="O963" s="265"/>
      <c r="P963" s="265"/>
      <c r="Q963" s="265"/>
      <c r="R963" s="265"/>
    </row>
    <row r="964" spans="4:18" x14ac:dyDescent="0.2">
      <c r="D964" s="261"/>
      <c r="E964" s="270"/>
      <c r="F964" s="261"/>
      <c r="G964" s="261"/>
      <c r="H964" s="261"/>
      <c r="I964" s="261"/>
      <c r="J964" s="261"/>
      <c r="K964" s="261"/>
      <c r="L964" s="261"/>
      <c r="M964" s="261"/>
      <c r="N964" s="261"/>
      <c r="O964" s="265"/>
      <c r="P964" s="265"/>
      <c r="Q964" s="265"/>
      <c r="R964" s="265"/>
    </row>
    <row r="965" spans="4:18" x14ac:dyDescent="0.2">
      <c r="D965" s="261"/>
      <c r="E965" s="270"/>
      <c r="F965" s="261"/>
      <c r="G965" s="261"/>
      <c r="H965" s="261"/>
      <c r="I965" s="261"/>
      <c r="J965" s="261"/>
      <c r="K965" s="261"/>
      <c r="L965" s="261"/>
      <c r="M965" s="261"/>
      <c r="N965" s="261"/>
      <c r="O965" s="265"/>
      <c r="P965" s="265"/>
      <c r="Q965" s="265"/>
      <c r="R965" s="265"/>
    </row>
    <row r="966" spans="4:18" x14ac:dyDescent="0.2">
      <c r="D966" s="261"/>
      <c r="E966" s="270"/>
      <c r="F966" s="261"/>
      <c r="G966" s="261"/>
      <c r="H966" s="261"/>
      <c r="I966" s="261"/>
      <c r="J966" s="261"/>
      <c r="K966" s="261"/>
      <c r="L966" s="261"/>
      <c r="M966" s="261"/>
      <c r="N966" s="261"/>
      <c r="O966" s="265"/>
      <c r="P966" s="265"/>
      <c r="Q966" s="265"/>
      <c r="R966" s="265"/>
    </row>
    <row r="967" spans="4:18" x14ac:dyDescent="0.2">
      <c r="D967" s="261"/>
      <c r="E967" s="270"/>
      <c r="F967" s="261"/>
      <c r="G967" s="261"/>
      <c r="H967" s="261"/>
      <c r="I967" s="261"/>
      <c r="J967" s="261"/>
      <c r="K967" s="261"/>
      <c r="L967" s="261"/>
      <c r="M967" s="261"/>
      <c r="N967" s="261"/>
      <c r="O967" s="265"/>
      <c r="P967" s="265"/>
      <c r="Q967" s="265"/>
      <c r="R967" s="265"/>
    </row>
    <row r="968" spans="4:18" x14ac:dyDescent="0.2">
      <c r="D968" s="261"/>
      <c r="E968" s="270"/>
      <c r="F968" s="261"/>
      <c r="G968" s="261"/>
      <c r="H968" s="261"/>
      <c r="I968" s="261"/>
      <c r="J968" s="261"/>
      <c r="K968" s="261"/>
      <c r="L968" s="261"/>
      <c r="M968" s="261"/>
      <c r="N968" s="261"/>
      <c r="O968" s="265"/>
      <c r="P968" s="265"/>
      <c r="Q968" s="265"/>
      <c r="R968" s="265"/>
    </row>
    <row r="969" spans="4:18" x14ac:dyDescent="0.2">
      <c r="D969" s="261"/>
      <c r="E969" s="270"/>
      <c r="F969" s="261"/>
      <c r="G969" s="261"/>
      <c r="H969" s="261"/>
      <c r="I969" s="261"/>
      <c r="J969" s="261"/>
      <c r="K969" s="261"/>
      <c r="L969" s="261"/>
      <c r="M969" s="261"/>
      <c r="N969" s="261"/>
      <c r="O969" s="265"/>
      <c r="P969" s="265"/>
      <c r="Q969" s="265"/>
      <c r="R969" s="265"/>
    </row>
    <row r="970" spans="4:18" x14ac:dyDescent="0.2">
      <c r="D970" s="261"/>
      <c r="E970" s="270"/>
      <c r="F970" s="261"/>
      <c r="G970" s="261"/>
      <c r="H970" s="261"/>
      <c r="I970" s="261"/>
      <c r="J970" s="261"/>
      <c r="K970" s="261"/>
      <c r="L970" s="261"/>
      <c r="M970" s="261"/>
      <c r="N970" s="261"/>
      <c r="O970" s="265"/>
      <c r="P970" s="265"/>
      <c r="Q970" s="265"/>
      <c r="R970" s="265"/>
    </row>
    <row r="971" spans="4:18" x14ac:dyDescent="0.2">
      <c r="D971" s="261"/>
      <c r="E971" s="270"/>
      <c r="F971" s="261"/>
      <c r="G971" s="261"/>
      <c r="H971" s="261"/>
      <c r="I971" s="261"/>
      <c r="J971" s="261"/>
      <c r="K971" s="261"/>
      <c r="L971" s="261"/>
      <c r="M971" s="261"/>
      <c r="N971" s="261"/>
      <c r="O971" s="265"/>
      <c r="P971" s="265"/>
      <c r="Q971" s="265"/>
      <c r="R971" s="265"/>
    </row>
    <row r="972" spans="4:18" x14ac:dyDescent="0.2">
      <c r="D972" s="261"/>
      <c r="E972" s="270"/>
      <c r="F972" s="261"/>
      <c r="G972" s="261"/>
      <c r="H972" s="261"/>
      <c r="I972" s="261"/>
      <c r="J972" s="261"/>
      <c r="K972" s="261"/>
      <c r="L972" s="261"/>
      <c r="M972" s="261"/>
      <c r="N972" s="261"/>
      <c r="O972" s="265"/>
      <c r="P972" s="265"/>
      <c r="Q972" s="265"/>
      <c r="R972" s="265"/>
    </row>
    <row r="973" spans="4:18" x14ac:dyDescent="0.2">
      <c r="D973" s="261"/>
      <c r="E973" s="270"/>
      <c r="F973" s="261"/>
      <c r="G973" s="261"/>
      <c r="H973" s="261"/>
      <c r="I973" s="261"/>
      <c r="J973" s="261"/>
      <c r="K973" s="261"/>
      <c r="L973" s="261"/>
      <c r="M973" s="261"/>
      <c r="N973" s="261"/>
      <c r="O973" s="265"/>
      <c r="P973" s="265"/>
      <c r="Q973" s="265"/>
      <c r="R973" s="265"/>
    </row>
    <row r="974" spans="4:18" x14ac:dyDescent="0.2">
      <c r="D974" s="261"/>
      <c r="E974" s="270"/>
      <c r="F974" s="261"/>
      <c r="G974" s="261"/>
      <c r="H974" s="261"/>
      <c r="I974" s="261"/>
      <c r="J974" s="261"/>
      <c r="K974" s="261"/>
      <c r="L974" s="261"/>
      <c r="M974" s="261"/>
      <c r="N974" s="261"/>
      <c r="O974" s="265"/>
      <c r="P974" s="265"/>
      <c r="Q974" s="265"/>
      <c r="R974" s="265"/>
    </row>
    <row r="975" spans="4:18" x14ac:dyDescent="0.2">
      <c r="D975" s="261"/>
      <c r="E975" s="270"/>
      <c r="F975" s="261"/>
      <c r="G975" s="261"/>
      <c r="H975" s="261"/>
      <c r="I975" s="261"/>
      <c r="J975" s="261"/>
      <c r="K975" s="261"/>
      <c r="L975" s="261"/>
      <c r="M975" s="261"/>
      <c r="N975" s="261"/>
      <c r="O975" s="265"/>
      <c r="P975" s="265"/>
      <c r="Q975" s="265"/>
      <c r="R975" s="265"/>
    </row>
    <row r="976" spans="4:18" x14ac:dyDescent="0.2">
      <c r="D976" s="261"/>
      <c r="E976" s="270"/>
      <c r="F976" s="261"/>
      <c r="G976" s="261"/>
      <c r="H976" s="261"/>
      <c r="I976" s="261"/>
      <c r="J976" s="261"/>
      <c r="K976" s="261"/>
      <c r="L976" s="261"/>
      <c r="M976" s="261"/>
      <c r="N976" s="261"/>
      <c r="O976" s="265"/>
      <c r="P976" s="265"/>
      <c r="Q976" s="265"/>
      <c r="R976" s="265"/>
    </row>
    <row r="977" spans="4:18" x14ac:dyDescent="0.2">
      <c r="D977" s="261"/>
      <c r="E977" s="270"/>
      <c r="F977" s="261"/>
      <c r="G977" s="261"/>
      <c r="H977" s="261"/>
      <c r="I977" s="261"/>
      <c r="J977" s="261"/>
      <c r="K977" s="261"/>
      <c r="L977" s="261"/>
      <c r="M977" s="261"/>
      <c r="N977" s="261"/>
      <c r="O977" s="265"/>
      <c r="P977" s="265"/>
      <c r="Q977" s="265"/>
      <c r="R977" s="265"/>
    </row>
    <row r="978" spans="4:18" x14ac:dyDescent="0.2">
      <c r="D978" s="261"/>
      <c r="E978" s="270"/>
      <c r="F978" s="261"/>
      <c r="G978" s="261"/>
      <c r="H978" s="261"/>
      <c r="I978" s="261"/>
      <c r="J978" s="261"/>
      <c r="K978" s="261"/>
      <c r="L978" s="261"/>
      <c r="M978" s="261"/>
      <c r="N978" s="261"/>
      <c r="O978" s="265"/>
      <c r="P978" s="265"/>
      <c r="Q978" s="265"/>
      <c r="R978" s="265"/>
    </row>
    <row r="979" spans="4:18" x14ac:dyDescent="0.2">
      <c r="D979" s="261"/>
      <c r="E979" s="270"/>
      <c r="F979" s="261"/>
      <c r="G979" s="261"/>
      <c r="H979" s="261"/>
      <c r="I979" s="261"/>
      <c r="J979" s="261"/>
      <c r="K979" s="261"/>
      <c r="L979" s="261"/>
      <c r="M979" s="261"/>
      <c r="N979" s="261"/>
      <c r="O979" s="265"/>
      <c r="P979" s="265"/>
      <c r="Q979" s="265"/>
      <c r="R979" s="265"/>
    </row>
    <row r="980" spans="4:18" x14ac:dyDescent="0.2">
      <c r="D980" s="261"/>
      <c r="E980" s="270"/>
      <c r="F980" s="261"/>
      <c r="G980" s="261"/>
      <c r="H980" s="261"/>
      <c r="I980" s="261"/>
      <c r="J980" s="261"/>
      <c r="K980" s="261"/>
      <c r="L980" s="261"/>
      <c r="M980" s="261"/>
      <c r="N980" s="261"/>
      <c r="O980" s="265"/>
      <c r="P980" s="265"/>
      <c r="Q980" s="265"/>
      <c r="R980" s="265"/>
    </row>
    <row r="981" spans="4:18" x14ac:dyDescent="0.2">
      <c r="D981" s="261"/>
      <c r="E981" s="270"/>
      <c r="F981" s="261"/>
      <c r="G981" s="261"/>
      <c r="H981" s="261"/>
      <c r="I981" s="261"/>
      <c r="J981" s="261"/>
      <c r="K981" s="261"/>
      <c r="L981" s="261"/>
      <c r="M981" s="261"/>
      <c r="N981" s="261"/>
      <c r="O981" s="265"/>
      <c r="P981" s="265"/>
      <c r="Q981" s="265"/>
      <c r="R981" s="265"/>
    </row>
    <row r="982" spans="4:18" x14ac:dyDescent="0.2">
      <c r="D982" s="261"/>
      <c r="E982" s="270"/>
      <c r="F982" s="261"/>
      <c r="G982" s="261"/>
      <c r="H982" s="261"/>
      <c r="I982" s="261"/>
      <c r="J982" s="261"/>
      <c r="K982" s="261"/>
      <c r="L982" s="261"/>
      <c r="M982" s="261"/>
      <c r="N982" s="261"/>
      <c r="O982" s="265"/>
      <c r="P982" s="265"/>
      <c r="Q982" s="265"/>
      <c r="R982" s="265"/>
    </row>
    <row r="983" spans="4:18" x14ac:dyDescent="0.2">
      <c r="D983" s="261"/>
      <c r="E983" s="270"/>
      <c r="F983" s="261"/>
      <c r="G983" s="261"/>
      <c r="H983" s="261"/>
      <c r="I983" s="261"/>
      <c r="J983" s="261"/>
      <c r="K983" s="261"/>
      <c r="L983" s="261"/>
      <c r="M983" s="261"/>
      <c r="N983" s="261"/>
      <c r="O983" s="265"/>
      <c r="P983" s="265"/>
      <c r="Q983" s="265"/>
      <c r="R983" s="265"/>
    </row>
    <row r="984" spans="4:18" x14ac:dyDescent="0.2">
      <c r="D984" s="261"/>
      <c r="E984" s="270"/>
      <c r="F984" s="261"/>
      <c r="G984" s="261"/>
      <c r="H984" s="261"/>
      <c r="I984" s="261"/>
      <c r="J984" s="261"/>
      <c r="K984" s="261"/>
      <c r="L984" s="261"/>
      <c r="M984" s="261"/>
      <c r="N984" s="261"/>
      <c r="O984" s="265"/>
      <c r="P984" s="265"/>
      <c r="Q984" s="265"/>
      <c r="R984" s="265"/>
    </row>
    <row r="985" spans="4:18" x14ac:dyDescent="0.2">
      <c r="D985" s="261"/>
      <c r="E985" s="270"/>
      <c r="F985" s="261"/>
      <c r="G985" s="261"/>
      <c r="H985" s="261"/>
      <c r="I985" s="261"/>
      <c r="J985" s="261"/>
      <c r="K985" s="261"/>
      <c r="L985" s="261"/>
      <c r="M985" s="261"/>
      <c r="N985" s="261"/>
      <c r="O985" s="265"/>
      <c r="P985" s="265"/>
      <c r="Q985" s="265"/>
      <c r="R985" s="265"/>
    </row>
    <row r="986" spans="4:18" x14ac:dyDescent="0.2">
      <c r="D986" s="261"/>
      <c r="E986" s="270"/>
      <c r="F986" s="261"/>
      <c r="G986" s="261"/>
      <c r="H986" s="261"/>
      <c r="I986" s="261"/>
      <c r="J986" s="261"/>
      <c r="K986" s="261"/>
      <c r="L986" s="261"/>
      <c r="M986" s="261"/>
      <c r="N986" s="261"/>
      <c r="O986" s="265"/>
      <c r="P986" s="265"/>
      <c r="Q986" s="265"/>
      <c r="R986" s="265"/>
    </row>
    <row r="987" spans="4:18" x14ac:dyDescent="0.2">
      <c r="D987" s="261"/>
      <c r="E987" s="270"/>
      <c r="F987" s="261"/>
      <c r="G987" s="261"/>
      <c r="H987" s="261"/>
      <c r="I987" s="261"/>
      <c r="J987" s="261"/>
      <c r="K987" s="261"/>
      <c r="L987" s="261"/>
      <c r="M987" s="261"/>
      <c r="N987" s="261"/>
      <c r="O987" s="265"/>
      <c r="P987" s="265"/>
      <c r="Q987" s="265"/>
      <c r="R987" s="265"/>
    </row>
    <row r="988" spans="4:18" x14ac:dyDescent="0.2">
      <c r="D988" s="261"/>
      <c r="E988" s="270"/>
      <c r="F988" s="261"/>
      <c r="G988" s="261"/>
      <c r="H988" s="261"/>
      <c r="I988" s="261"/>
      <c r="J988" s="261"/>
      <c r="K988" s="261"/>
      <c r="L988" s="261"/>
      <c r="M988" s="261"/>
      <c r="N988" s="261"/>
      <c r="O988" s="265"/>
      <c r="P988" s="265"/>
      <c r="Q988" s="265"/>
      <c r="R988" s="265"/>
    </row>
    <row r="989" spans="4:18" x14ac:dyDescent="0.2">
      <c r="D989" s="261"/>
      <c r="E989" s="270"/>
      <c r="F989" s="261"/>
      <c r="G989" s="261"/>
      <c r="H989" s="261"/>
      <c r="I989" s="261"/>
      <c r="J989" s="261"/>
      <c r="K989" s="261"/>
      <c r="L989" s="261"/>
      <c r="M989" s="261"/>
      <c r="N989" s="261"/>
      <c r="O989" s="265"/>
      <c r="P989" s="265"/>
      <c r="Q989" s="265"/>
      <c r="R989" s="265"/>
    </row>
    <row r="990" spans="4:18" x14ac:dyDescent="0.2">
      <c r="D990" s="261"/>
      <c r="E990" s="270"/>
      <c r="F990" s="261"/>
      <c r="G990" s="261"/>
      <c r="H990" s="261"/>
      <c r="I990" s="261"/>
      <c r="J990" s="261"/>
      <c r="K990" s="261"/>
      <c r="L990" s="261"/>
      <c r="M990" s="261"/>
      <c r="N990" s="261"/>
      <c r="O990" s="265"/>
      <c r="P990" s="265"/>
      <c r="Q990" s="265"/>
      <c r="R990" s="265"/>
    </row>
    <row r="991" spans="4:18" x14ac:dyDescent="0.2">
      <c r="D991" s="261"/>
      <c r="E991" s="270"/>
      <c r="F991" s="261"/>
      <c r="G991" s="261"/>
      <c r="H991" s="261"/>
      <c r="I991" s="261"/>
      <c r="J991" s="261"/>
      <c r="K991" s="261"/>
      <c r="L991" s="261"/>
      <c r="M991" s="261"/>
      <c r="N991" s="261"/>
      <c r="O991" s="265"/>
      <c r="P991" s="265"/>
      <c r="Q991" s="265"/>
      <c r="R991" s="265"/>
    </row>
    <row r="992" spans="4:18" x14ac:dyDescent="0.2">
      <c r="D992" s="261"/>
      <c r="E992" s="270"/>
      <c r="F992" s="261"/>
      <c r="G992" s="261"/>
      <c r="H992" s="261"/>
      <c r="I992" s="261"/>
      <c r="J992" s="261"/>
      <c r="K992" s="261"/>
      <c r="L992" s="261"/>
      <c r="M992" s="261"/>
      <c r="N992" s="261"/>
      <c r="O992" s="265"/>
      <c r="P992" s="265"/>
      <c r="Q992" s="265"/>
      <c r="R992" s="265"/>
    </row>
    <row r="993" spans="4:18" x14ac:dyDescent="0.2">
      <c r="D993" s="261"/>
      <c r="E993" s="270"/>
      <c r="F993" s="261"/>
      <c r="G993" s="261"/>
      <c r="H993" s="261"/>
      <c r="I993" s="261"/>
      <c r="J993" s="261"/>
      <c r="K993" s="261"/>
      <c r="L993" s="261"/>
      <c r="M993" s="261"/>
      <c r="N993" s="261"/>
      <c r="O993" s="265"/>
      <c r="P993" s="265"/>
      <c r="Q993" s="265"/>
      <c r="R993" s="265"/>
    </row>
    <row r="994" spans="4:18" x14ac:dyDescent="0.2">
      <c r="D994" s="261"/>
      <c r="E994" s="270"/>
      <c r="F994" s="261"/>
      <c r="G994" s="261"/>
      <c r="H994" s="261"/>
      <c r="I994" s="261"/>
      <c r="J994" s="261"/>
      <c r="K994" s="261"/>
      <c r="L994" s="261"/>
      <c r="M994" s="261"/>
      <c r="N994" s="261"/>
      <c r="O994" s="265"/>
      <c r="P994" s="265"/>
      <c r="Q994" s="265"/>
      <c r="R994" s="265"/>
    </row>
    <row r="995" spans="4:18" x14ac:dyDescent="0.2">
      <c r="D995" s="261"/>
      <c r="E995" s="270"/>
      <c r="F995" s="261"/>
      <c r="G995" s="261"/>
      <c r="H995" s="261"/>
      <c r="I995" s="261"/>
      <c r="J995" s="261"/>
      <c r="K995" s="261"/>
      <c r="L995" s="261"/>
      <c r="M995" s="261"/>
      <c r="N995" s="261"/>
      <c r="O995" s="265"/>
      <c r="P995" s="265"/>
      <c r="Q995" s="265"/>
      <c r="R995" s="265"/>
    </row>
    <row r="996" spans="4:18" x14ac:dyDescent="0.2">
      <c r="D996" s="261"/>
      <c r="E996" s="270"/>
      <c r="F996" s="261"/>
      <c r="G996" s="261"/>
      <c r="H996" s="261"/>
      <c r="I996" s="261"/>
      <c r="J996" s="261"/>
      <c r="K996" s="261"/>
      <c r="L996" s="261"/>
      <c r="M996" s="261"/>
      <c r="N996" s="261"/>
      <c r="O996" s="265"/>
      <c r="P996" s="265"/>
      <c r="Q996" s="265"/>
      <c r="R996" s="265"/>
    </row>
    <row r="997" spans="4:18" x14ac:dyDescent="0.2">
      <c r="D997" s="261"/>
      <c r="E997" s="270"/>
      <c r="F997" s="261"/>
      <c r="G997" s="261"/>
      <c r="H997" s="261"/>
      <c r="I997" s="261"/>
      <c r="J997" s="261"/>
      <c r="K997" s="261"/>
      <c r="L997" s="261"/>
      <c r="M997" s="261"/>
      <c r="N997" s="261"/>
      <c r="O997" s="265"/>
      <c r="P997" s="265"/>
      <c r="Q997" s="265"/>
      <c r="R997" s="265"/>
    </row>
    <row r="998" spans="4:18" x14ac:dyDescent="0.2">
      <c r="D998" s="261"/>
      <c r="E998" s="270"/>
      <c r="F998" s="261"/>
      <c r="G998" s="261"/>
      <c r="H998" s="261"/>
      <c r="I998" s="261"/>
      <c r="J998" s="261"/>
      <c r="K998" s="261"/>
      <c r="L998" s="261"/>
      <c r="M998" s="261"/>
      <c r="N998" s="261"/>
      <c r="O998" s="265"/>
      <c r="P998" s="265"/>
      <c r="Q998" s="265"/>
      <c r="R998" s="265"/>
    </row>
    <row r="999" spans="4:18" x14ac:dyDescent="0.2">
      <c r="D999" s="261"/>
      <c r="E999" s="270"/>
      <c r="F999" s="261"/>
      <c r="G999" s="261"/>
      <c r="H999" s="261"/>
      <c r="I999" s="261"/>
      <c r="J999" s="261"/>
      <c r="K999" s="261"/>
      <c r="L999" s="261"/>
      <c r="M999" s="261"/>
      <c r="N999" s="261"/>
      <c r="O999" s="265"/>
      <c r="P999" s="265"/>
      <c r="Q999" s="265"/>
      <c r="R999" s="265"/>
    </row>
    <row r="1000" spans="4:18" x14ac:dyDescent="0.2">
      <c r="D1000" s="261"/>
      <c r="E1000" s="270"/>
      <c r="F1000" s="261"/>
      <c r="G1000" s="261"/>
      <c r="H1000" s="261"/>
      <c r="I1000" s="261"/>
      <c r="J1000" s="261"/>
      <c r="K1000" s="261"/>
      <c r="L1000" s="261"/>
      <c r="M1000" s="261"/>
      <c r="N1000" s="261"/>
      <c r="O1000" s="265"/>
      <c r="P1000" s="265"/>
      <c r="Q1000" s="265"/>
      <c r="R1000" s="265"/>
    </row>
    <row r="1001" spans="4:18" x14ac:dyDescent="0.2">
      <c r="D1001" s="261"/>
      <c r="E1001" s="270"/>
      <c r="F1001" s="261"/>
      <c r="G1001" s="261"/>
      <c r="H1001" s="261"/>
      <c r="I1001" s="261"/>
      <c r="J1001" s="261"/>
      <c r="K1001" s="261"/>
      <c r="L1001" s="261"/>
      <c r="M1001" s="261"/>
      <c r="N1001" s="261"/>
      <c r="O1001" s="265"/>
      <c r="P1001" s="265"/>
      <c r="Q1001" s="265"/>
      <c r="R1001" s="265"/>
    </row>
    <row r="1002" spans="4:18" x14ac:dyDescent="0.2">
      <c r="D1002" s="261"/>
      <c r="E1002" s="270"/>
      <c r="F1002" s="261"/>
      <c r="G1002" s="261"/>
      <c r="H1002" s="261"/>
      <c r="I1002" s="261"/>
      <c r="J1002" s="261"/>
      <c r="K1002" s="261"/>
      <c r="L1002" s="261"/>
      <c r="M1002" s="261"/>
      <c r="N1002" s="261"/>
      <c r="O1002" s="265"/>
      <c r="P1002" s="265"/>
      <c r="Q1002" s="265"/>
      <c r="R1002" s="265"/>
    </row>
    <row r="1003" spans="4:18" x14ac:dyDescent="0.2">
      <c r="D1003" s="261"/>
      <c r="E1003" s="270"/>
      <c r="F1003" s="261"/>
      <c r="G1003" s="261"/>
      <c r="H1003" s="261"/>
      <c r="I1003" s="261"/>
      <c r="J1003" s="261"/>
      <c r="K1003" s="261"/>
      <c r="L1003" s="261"/>
      <c r="M1003" s="261"/>
      <c r="N1003" s="261"/>
      <c r="O1003" s="265"/>
      <c r="P1003" s="265"/>
      <c r="Q1003" s="265"/>
      <c r="R1003" s="265"/>
    </row>
    <row r="1004" spans="4:18" x14ac:dyDescent="0.2">
      <c r="D1004" s="261"/>
      <c r="E1004" s="270"/>
      <c r="F1004" s="261"/>
      <c r="G1004" s="261"/>
      <c r="H1004" s="261"/>
      <c r="I1004" s="261"/>
      <c r="J1004" s="261"/>
      <c r="K1004" s="261"/>
      <c r="L1004" s="261"/>
      <c r="M1004" s="261"/>
      <c r="N1004" s="261"/>
      <c r="O1004" s="265"/>
      <c r="P1004" s="265"/>
      <c r="Q1004" s="265"/>
      <c r="R1004" s="265"/>
    </row>
    <row r="1005" spans="4:18" x14ac:dyDescent="0.2">
      <c r="D1005" s="261"/>
      <c r="E1005" s="270"/>
      <c r="F1005" s="261"/>
      <c r="G1005" s="261"/>
      <c r="H1005" s="261"/>
      <c r="I1005" s="261"/>
      <c r="J1005" s="261"/>
      <c r="K1005" s="261"/>
      <c r="L1005" s="261"/>
      <c r="M1005" s="261"/>
      <c r="N1005" s="261"/>
      <c r="O1005" s="265"/>
      <c r="P1005" s="265"/>
      <c r="Q1005" s="265"/>
      <c r="R1005" s="265"/>
    </row>
    <row r="1006" spans="4:18" x14ac:dyDescent="0.2">
      <c r="D1006" s="261"/>
      <c r="E1006" s="270"/>
      <c r="F1006" s="261"/>
      <c r="G1006" s="261"/>
      <c r="H1006" s="261"/>
      <c r="I1006" s="261"/>
      <c r="J1006" s="261"/>
      <c r="K1006" s="261"/>
      <c r="L1006" s="261"/>
      <c r="M1006" s="261"/>
      <c r="N1006" s="261"/>
      <c r="O1006" s="265"/>
      <c r="P1006" s="265"/>
      <c r="Q1006" s="265"/>
      <c r="R1006" s="265"/>
    </row>
    <row r="1007" spans="4:18" x14ac:dyDescent="0.2">
      <c r="D1007" s="261"/>
      <c r="E1007" s="270"/>
      <c r="F1007" s="261"/>
      <c r="G1007" s="261"/>
      <c r="H1007" s="261"/>
      <c r="I1007" s="261"/>
      <c r="J1007" s="261"/>
      <c r="K1007" s="261"/>
      <c r="L1007" s="261"/>
      <c r="M1007" s="261"/>
      <c r="N1007" s="261"/>
      <c r="O1007" s="265"/>
      <c r="P1007" s="265"/>
      <c r="Q1007" s="265"/>
      <c r="R1007" s="265"/>
    </row>
    <row r="1008" spans="4:18" x14ac:dyDescent="0.2">
      <c r="D1008" s="261"/>
      <c r="E1008" s="270"/>
      <c r="F1008" s="261"/>
      <c r="G1008" s="261"/>
      <c r="H1008" s="261"/>
      <c r="I1008" s="261"/>
      <c r="J1008" s="261"/>
      <c r="K1008" s="261"/>
      <c r="L1008" s="261"/>
      <c r="M1008" s="261"/>
      <c r="N1008" s="261"/>
      <c r="O1008" s="265"/>
      <c r="P1008" s="265"/>
      <c r="Q1008" s="265"/>
      <c r="R1008" s="265"/>
    </row>
    <row r="1009" spans="4:18" x14ac:dyDescent="0.2">
      <c r="D1009" s="261"/>
      <c r="E1009" s="270"/>
      <c r="F1009" s="261"/>
      <c r="G1009" s="261"/>
      <c r="H1009" s="261"/>
      <c r="I1009" s="261"/>
      <c r="J1009" s="261"/>
      <c r="K1009" s="261"/>
      <c r="L1009" s="261"/>
      <c r="M1009" s="261"/>
      <c r="N1009" s="261"/>
      <c r="O1009" s="265"/>
      <c r="P1009" s="265"/>
      <c r="Q1009" s="265"/>
      <c r="R1009" s="265"/>
    </row>
    <row r="1010" spans="4:18" x14ac:dyDescent="0.2">
      <c r="D1010" s="261"/>
      <c r="E1010" s="270"/>
      <c r="F1010" s="261"/>
      <c r="G1010" s="261"/>
      <c r="H1010" s="261"/>
      <c r="I1010" s="261"/>
      <c r="J1010" s="261"/>
      <c r="K1010" s="261"/>
      <c r="L1010" s="261"/>
      <c r="M1010" s="261"/>
      <c r="N1010" s="261"/>
      <c r="O1010" s="265"/>
      <c r="P1010" s="265"/>
      <c r="Q1010" s="265"/>
      <c r="R1010" s="265"/>
    </row>
    <row r="1011" spans="4:18" x14ac:dyDescent="0.2">
      <c r="D1011" s="261"/>
      <c r="E1011" s="270"/>
      <c r="F1011" s="261"/>
      <c r="G1011" s="261"/>
      <c r="H1011" s="261"/>
      <c r="I1011" s="261"/>
      <c r="J1011" s="261"/>
      <c r="K1011" s="261"/>
      <c r="L1011" s="261"/>
      <c r="M1011" s="261"/>
      <c r="N1011" s="261"/>
      <c r="O1011" s="265"/>
      <c r="P1011" s="265"/>
      <c r="Q1011" s="265"/>
      <c r="R1011" s="265"/>
    </row>
    <row r="1012" spans="4:18" x14ac:dyDescent="0.2">
      <c r="D1012" s="261"/>
      <c r="E1012" s="270"/>
      <c r="F1012" s="261"/>
      <c r="G1012" s="261"/>
      <c r="H1012" s="261"/>
      <c r="I1012" s="261"/>
      <c r="J1012" s="261"/>
      <c r="K1012" s="261"/>
      <c r="L1012" s="261"/>
      <c r="M1012" s="261"/>
      <c r="N1012" s="261"/>
      <c r="O1012" s="265"/>
      <c r="P1012" s="265"/>
      <c r="Q1012" s="265"/>
      <c r="R1012" s="265"/>
    </row>
    <row r="1013" spans="4:18" x14ac:dyDescent="0.2">
      <c r="D1013" s="261"/>
      <c r="E1013" s="270"/>
      <c r="F1013" s="261"/>
      <c r="G1013" s="261"/>
      <c r="H1013" s="261"/>
      <c r="I1013" s="261"/>
      <c r="J1013" s="261"/>
      <c r="K1013" s="261"/>
      <c r="L1013" s="261"/>
      <c r="M1013" s="261"/>
      <c r="N1013" s="261"/>
      <c r="O1013" s="265"/>
      <c r="P1013" s="265"/>
      <c r="Q1013" s="265"/>
      <c r="R1013" s="265"/>
    </row>
    <row r="1014" spans="4:18" x14ac:dyDescent="0.2">
      <c r="D1014" s="261"/>
      <c r="E1014" s="270"/>
      <c r="F1014" s="261"/>
      <c r="G1014" s="261"/>
      <c r="H1014" s="261"/>
      <c r="I1014" s="261"/>
      <c r="J1014" s="261"/>
      <c r="K1014" s="261"/>
      <c r="L1014" s="261"/>
      <c r="M1014" s="261"/>
      <c r="N1014" s="261"/>
      <c r="O1014" s="265"/>
      <c r="P1014" s="265"/>
      <c r="Q1014" s="265"/>
      <c r="R1014" s="265"/>
    </row>
    <row r="1015" spans="4:18" x14ac:dyDescent="0.2">
      <c r="D1015" s="261"/>
      <c r="E1015" s="270"/>
      <c r="F1015" s="261"/>
      <c r="G1015" s="261"/>
      <c r="H1015" s="261"/>
      <c r="I1015" s="261"/>
      <c r="J1015" s="261"/>
      <c r="K1015" s="261"/>
      <c r="L1015" s="261"/>
      <c r="M1015" s="261"/>
      <c r="N1015" s="261"/>
      <c r="O1015" s="265"/>
      <c r="P1015" s="265"/>
      <c r="Q1015" s="265"/>
      <c r="R1015" s="265"/>
    </row>
    <row r="1016" spans="4:18" x14ac:dyDescent="0.2">
      <c r="D1016" s="261"/>
      <c r="E1016" s="270"/>
      <c r="F1016" s="261"/>
      <c r="G1016" s="261"/>
      <c r="H1016" s="261"/>
      <c r="I1016" s="261"/>
      <c r="J1016" s="261"/>
      <c r="K1016" s="261"/>
      <c r="L1016" s="261"/>
      <c r="M1016" s="261"/>
      <c r="N1016" s="261"/>
      <c r="O1016" s="265"/>
      <c r="P1016" s="265"/>
      <c r="Q1016" s="265"/>
      <c r="R1016" s="265"/>
    </row>
    <row r="1017" spans="4:18" x14ac:dyDescent="0.2">
      <c r="D1017" s="261"/>
      <c r="E1017" s="270"/>
      <c r="F1017" s="261"/>
      <c r="G1017" s="261"/>
      <c r="H1017" s="261"/>
      <c r="I1017" s="261"/>
      <c r="J1017" s="261"/>
      <c r="K1017" s="261"/>
      <c r="L1017" s="261"/>
      <c r="M1017" s="261"/>
      <c r="N1017" s="261"/>
      <c r="O1017" s="265"/>
      <c r="P1017" s="265"/>
      <c r="Q1017" s="265"/>
      <c r="R1017" s="265"/>
    </row>
    <row r="1018" spans="4:18" x14ac:dyDescent="0.2">
      <c r="D1018" s="261"/>
      <c r="E1018" s="270"/>
      <c r="F1018" s="261"/>
      <c r="G1018" s="261"/>
      <c r="H1018" s="261"/>
      <c r="I1018" s="261"/>
      <c r="J1018" s="261"/>
      <c r="K1018" s="261"/>
      <c r="L1018" s="261"/>
      <c r="M1018" s="261"/>
      <c r="N1018" s="261"/>
      <c r="O1018" s="265"/>
      <c r="P1018" s="265"/>
      <c r="Q1018" s="265"/>
      <c r="R1018" s="265"/>
    </row>
    <row r="1019" spans="4:18" x14ac:dyDescent="0.2">
      <c r="D1019" s="261"/>
      <c r="E1019" s="270"/>
      <c r="F1019" s="261"/>
      <c r="G1019" s="261"/>
      <c r="H1019" s="261"/>
      <c r="I1019" s="261"/>
      <c r="J1019" s="261"/>
      <c r="K1019" s="261"/>
      <c r="L1019" s="261"/>
      <c r="M1019" s="261"/>
      <c r="N1019" s="261"/>
      <c r="O1019" s="265"/>
      <c r="P1019" s="265"/>
      <c r="Q1019" s="265"/>
      <c r="R1019" s="265"/>
    </row>
    <row r="1020" spans="4:18" x14ac:dyDescent="0.2">
      <c r="D1020" s="261"/>
      <c r="E1020" s="270"/>
      <c r="F1020" s="261"/>
      <c r="G1020" s="261"/>
      <c r="H1020" s="261"/>
      <c r="I1020" s="261"/>
      <c r="J1020" s="261"/>
      <c r="K1020" s="261"/>
      <c r="L1020" s="261"/>
      <c r="M1020" s="261"/>
      <c r="N1020" s="261"/>
      <c r="O1020" s="265"/>
      <c r="P1020" s="265"/>
      <c r="Q1020" s="265"/>
      <c r="R1020" s="265"/>
    </row>
    <row r="1021" spans="4:18" x14ac:dyDescent="0.2">
      <c r="D1021" s="261"/>
      <c r="E1021" s="270"/>
      <c r="F1021" s="261"/>
      <c r="G1021" s="261"/>
      <c r="H1021" s="261"/>
      <c r="I1021" s="261"/>
      <c r="J1021" s="261"/>
      <c r="K1021" s="261"/>
      <c r="L1021" s="261"/>
      <c r="M1021" s="261"/>
      <c r="N1021" s="261"/>
      <c r="O1021" s="265"/>
      <c r="P1021" s="265"/>
      <c r="Q1021" s="265"/>
      <c r="R1021" s="265"/>
    </row>
    <row r="1022" spans="4:18" x14ac:dyDescent="0.2">
      <c r="D1022" s="261"/>
      <c r="E1022" s="270"/>
      <c r="F1022" s="261"/>
      <c r="G1022" s="261"/>
      <c r="H1022" s="261"/>
      <c r="I1022" s="261"/>
      <c r="J1022" s="261"/>
      <c r="K1022" s="261"/>
      <c r="L1022" s="261"/>
      <c r="M1022" s="261"/>
      <c r="N1022" s="261"/>
      <c r="O1022" s="265"/>
      <c r="P1022" s="265"/>
      <c r="Q1022" s="265"/>
      <c r="R1022" s="265"/>
    </row>
    <row r="1023" spans="4:18" x14ac:dyDescent="0.2">
      <c r="D1023" s="261"/>
      <c r="E1023" s="270"/>
      <c r="F1023" s="261"/>
      <c r="G1023" s="261"/>
      <c r="H1023" s="261"/>
      <c r="I1023" s="261"/>
      <c r="J1023" s="261"/>
      <c r="K1023" s="261"/>
      <c r="L1023" s="261"/>
      <c r="M1023" s="261"/>
      <c r="N1023" s="261"/>
      <c r="O1023" s="265"/>
      <c r="P1023" s="265"/>
      <c r="Q1023" s="265"/>
      <c r="R1023" s="265"/>
    </row>
    <row r="1024" spans="4:18" x14ac:dyDescent="0.2">
      <c r="D1024" s="261"/>
      <c r="E1024" s="270"/>
      <c r="F1024" s="261"/>
      <c r="G1024" s="261"/>
      <c r="H1024" s="261"/>
      <c r="I1024" s="261"/>
      <c r="J1024" s="261"/>
      <c r="K1024" s="261"/>
      <c r="L1024" s="261"/>
      <c r="M1024" s="261"/>
      <c r="N1024" s="261"/>
      <c r="O1024" s="265"/>
      <c r="P1024" s="265"/>
      <c r="Q1024" s="265"/>
      <c r="R1024" s="265"/>
    </row>
    <row r="1025" spans="4:18" x14ac:dyDescent="0.2">
      <c r="D1025" s="261"/>
      <c r="E1025" s="270"/>
      <c r="F1025" s="261"/>
      <c r="G1025" s="261"/>
      <c r="H1025" s="261"/>
      <c r="I1025" s="261"/>
      <c r="J1025" s="261"/>
      <c r="K1025" s="261"/>
      <c r="L1025" s="261"/>
      <c r="M1025" s="261"/>
      <c r="N1025" s="261"/>
      <c r="O1025" s="265"/>
      <c r="P1025" s="265"/>
      <c r="Q1025" s="265"/>
      <c r="R1025" s="265"/>
    </row>
    <row r="1026" spans="4:18" x14ac:dyDescent="0.2">
      <c r="D1026" s="261"/>
      <c r="E1026" s="270"/>
      <c r="F1026" s="261"/>
      <c r="G1026" s="261"/>
      <c r="H1026" s="261"/>
      <c r="I1026" s="261"/>
      <c r="J1026" s="261"/>
      <c r="K1026" s="261"/>
      <c r="L1026" s="261"/>
      <c r="M1026" s="261"/>
      <c r="N1026" s="261"/>
      <c r="O1026" s="265"/>
      <c r="P1026" s="265"/>
      <c r="Q1026" s="265"/>
      <c r="R1026" s="265"/>
    </row>
    <row r="1027" spans="4:18" x14ac:dyDescent="0.2">
      <c r="D1027" s="261"/>
      <c r="E1027" s="270"/>
      <c r="F1027" s="261"/>
      <c r="G1027" s="261"/>
      <c r="H1027" s="261"/>
      <c r="I1027" s="261"/>
      <c r="J1027" s="261"/>
      <c r="K1027" s="261"/>
      <c r="L1027" s="261"/>
      <c r="M1027" s="261"/>
      <c r="N1027" s="261"/>
      <c r="O1027" s="265"/>
      <c r="P1027" s="265"/>
      <c r="Q1027" s="265"/>
      <c r="R1027" s="265"/>
    </row>
    <row r="1028" spans="4:18" x14ac:dyDescent="0.2">
      <c r="D1028" s="261"/>
      <c r="E1028" s="270"/>
      <c r="F1028" s="261"/>
      <c r="G1028" s="261"/>
      <c r="H1028" s="261"/>
      <c r="I1028" s="261"/>
      <c r="J1028" s="261"/>
      <c r="K1028" s="261"/>
      <c r="L1028" s="261"/>
      <c r="M1028" s="261"/>
      <c r="N1028" s="261"/>
      <c r="O1028" s="265"/>
      <c r="P1028" s="265"/>
      <c r="Q1028" s="265"/>
      <c r="R1028" s="265"/>
    </row>
    <row r="1029" spans="4:18" x14ac:dyDescent="0.2">
      <c r="D1029" s="261"/>
      <c r="E1029" s="270"/>
      <c r="F1029" s="261"/>
      <c r="G1029" s="261"/>
      <c r="H1029" s="261"/>
      <c r="I1029" s="261"/>
      <c r="J1029" s="261"/>
      <c r="K1029" s="261"/>
      <c r="L1029" s="261"/>
      <c r="M1029" s="261"/>
      <c r="N1029" s="261"/>
      <c r="O1029" s="265"/>
      <c r="P1029" s="265"/>
      <c r="Q1029" s="265"/>
      <c r="R1029" s="265"/>
    </row>
    <row r="1030" spans="4:18" x14ac:dyDescent="0.2">
      <c r="D1030" s="261"/>
      <c r="E1030" s="270"/>
      <c r="F1030" s="261"/>
      <c r="G1030" s="261"/>
      <c r="H1030" s="261"/>
      <c r="I1030" s="261"/>
      <c r="J1030" s="261"/>
      <c r="K1030" s="261"/>
      <c r="L1030" s="261"/>
      <c r="M1030" s="261"/>
      <c r="N1030" s="261"/>
      <c r="O1030" s="265"/>
      <c r="P1030" s="265"/>
      <c r="Q1030" s="265"/>
      <c r="R1030" s="265"/>
    </row>
    <row r="1031" spans="4:18" x14ac:dyDescent="0.2">
      <c r="D1031" s="261"/>
      <c r="E1031" s="270"/>
      <c r="F1031" s="261"/>
      <c r="G1031" s="261"/>
      <c r="H1031" s="261"/>
      <c r="I1031" s="261"/>
      <c r="J1031" s="261"/>
      <c r="K1031" s="261"/>
      <c r="L1031" s="261"/>
      <c r="M1031" s="261"/>
      <c r="N1031" s="261"/>
      <c r="O1031" s="265"/>
      <c r="P1031" s="265"/>
      <c r="Q1031" s="265"/>
      <c r="R1031" s="265"/>
    </row>
    <row r="1032" spans="4:18" x14ac:dyDescent="0.2">
      <c r="D1032" s="261"/>
      <c r="E1032" s="270"/>
      <c r="F1032" s="261"/>
      <c r="G1032" s="261"/>
      <c r="H1032" s="261"/>
      <c r="I1032" s="261"/>
      <c r="J1032" s="261"/>
      <c r="K1032" s="261"/>
      <c r="L1032" s="261"/>
      <c r="M1032" s="261"/>
      <c r="N1032" s="261"/>
      <c r="O1032" s="265"/>
      <c r="P1032" s="265"/>
      <c r="Q1032" s="265"/>
      <c r="R1032" s="265"/>
    </row>
    <row r="1033" spans="4:18" x14ac:dyDescent="0.2">
      <c r="D1033" s="261"/>
      <c r="E1033" s="270"/>
      <c r="F1033" s="261"/>
      <c r="G1033" s="261"/>
      <c r="H1033" s="261"/>
      <c r="I1033" s="261"/>
      <c r="J1033" s="261"/>
      <c r="K1033" s="261"/>
      <c r="L1033" s="261"/>
      <c r="M1033" s="261"/>
      <c r="N1033" s="261"/>
      <c r="O1033" s="265"/>
      <c r="P1033" s="265"/>
      <c r="Q1033" s="265"/>
      <c r="R1033" s="265"/>
    </row>
    <row r="1034" spans="4:18" x14ac:dyDescent="0.2">
      <c r="D1034" s="261"/>
      <c r="E1034" s="270"/>
      <c r="F1034" s="261"/>
      <c r="G1034" s="261"/>
      <c r="H1034" s="261"/>
      <c r="I1034" s="261"/>
      <c r="J1034" s="261"/>
      <c r="K1034" s="261"/>
      <c r="L1034" s="261"/>
      <c r="M1034" s="261"/>
      <c r="N1034" s="261"/>
      <c r="O1034" s="265"/>
      <c r="P1034" s="265"/>
      <c r="Q1034" s="265"/>
      <c r="R1034" s="265"/>
    </row>
    <row r="1035" spans="4:18" x14ac:dyDescent="0.2">
      <c r="D1035" s="261"/>
      <c r="E1035" s="270"/>
      <c r="F1035" s="261"/>
      <c r="G1035" s="261"/>
      <c r="H1035" s="261"/>
      <c r="I1035" s="261"/>
      <c r="J1035" s="261"/>
      <c r="K1035" s="261"/>
      <c r="L1035" s="261"/>
      <c r="M1035" s="261"/>
      <c r="N1035" s="261"/>
      <c r="O1035" s="265"/>
      <c r="P1035" s="265"/>
      <c r="Q1035" s="265"/>
      <c r="R1035" s="265"/>
    </row>
    <row r="1036" spans="4:18" x14ac:dyDescent="0.2">
      <c r="D1036" s="261"/>
      <c r="E1036" s="270"/>
      <c r="F1036" s="261"/>
      <c r="G1036" s="261"/>
      <c r="H1036" s="261"/>
      <c r="I1036" s="261"/>
      <c r="J1036" s="261"/>
      <c r="K1036" s="261"/>
      <c r="L1036" s="261"/>
      <c r="M1036" s="261"/>
      <c r="N1036" s="261"/>
      <c r="O1036" s="265"/>
      <c r="P1036" s="265"/>
      <c r="Q1036" s="265"/>
      <c r="R1036" s="265"/>
    </row>
    <row r="1037" spans="4:18" x14ac:dyDescent="0.2">
      <c r="D1037" s="261"/>
      <c r="E1037" s="270"/>
      <c r="F1037" s="261"/>
      <c r="G1037" s="261"/>
      <c r="H1037" s="261"/>
      <c r="I1037" s="261"/>
      <c r="J1037" s="261"/>
      <c r="K1037" s="261"/>
      <c r="L1037" s="261"/>
      <c r="M1037" s="261"/>
      <c r="N1037" s="261"/>
      <c r="O1037" s="265"/>
      <c r="P1037" s="265"/>
      <c r="Q1037" s="265"/>
      <c r="R1037" s="265"/>
    </row>
    <row r="1038" spans="4:18" x14ac:dyDescent="0.2">
      <c r="D1038" s="261"/>
      <c r="E1038" s="270"/>
      <c r="F1038" s="261"/>
      <c r="G1038" s="261"/>
      <c r="H1038" s="261"/>
      <c r="I1038" s="261"/>
      <c r="J1038" s="261"/>
      <c r="K1038" s="261"/>
      <c r="L1038" s="261"/>
      <c r="M1038" s="261"/>
      <c r="N1038" s="261"/>
      <c r="O1038" s="265"/>
      <c r="P1038" s="265"/>
      <c r="Q1038" s="265"/>
      <c r="R1038" s="265"/>
    </row>
    <row r="1039" spans="4:18" x14ac:dyDescent="0.2">
      <c r="D1039" s="261"/>
      <c r="E1039" s="270"/>
      <c r="F1039" s="261"/>
      <c r="G1039" s="261"/>
      <c r="H1039" s="261"/>
      <c r="I1039" s="261"/>
      <c r="J1039" s="261"/>
      <c r="K1039" s="261"/>
      <c r="L1039" s="261"/>
      <c r="M1039" s="261"/>
      <c r="N1039" s="261"/>
      <c r="O1039" s="265"/>
      <c r="P1039" s="265"/>
      <c r="Q1039" s="265"/>
      <c r="R1039" s="265"/>
    </row>
    <row r="1040" spans="4:18" x14ac:dyDescent="0.2">
      <c r="D1040" s="261"/>
      <c r="E1040" s="270"/>
      <c r="F1040" s="261"/>
      <c r="G1040" s="261"/>
      <c r="H1040" s="261"/>
      <c r="I1040" s="261"/>
      <c r="J1040" s="261"/>
      <c r="K1040" s="261"/>
      <c r="L1040" s="261"/>
      <c r="M1040" s="261"/>
      <c r="N1040" s="261"/>
      <c r="O1040" s="265"/>
      <c r="P1040" s="265"/>
      <c r="Q1040" s="265"/>
      <c r="R1040" s="265"/>
    </row>
    <row r="1041" spans="4:18" x14ac:dyDescent="0.2">
      <c r="D1041" s="261"/>
      <c r="E1041" s="270"/>
      <c r="F1041" s="261"/>
      <c r="G1041" s="261"/>
      <c r="H1041" s="261"/>
      <c r="I1041" s="261"/>
      <c r="J1041" s="261"/>
      <c r="K1041" s="261"/>
      <c r="L1041" s="261"/>
      <c r="M1041" s="261"/>
      <c r="N1041" s="261"/>
      <c r="O1041" s="265"/>
      <c r="P1041" s="265"/>
      <c r="Q1041" s="265"/>
      <c r="R1041" s="265"/>
    </row>
    <row r="1042" spans="4:18" x14ac:dyDescent="0.2">
      <c r="D1042" s="261"/>
      <c r="E1042" s="270"/>
      <c r="F1042" s="261"/>
      <c r="G1042" s="261"/>
      <c r="H1042" s="261"/>
      <c r="I1042" s="261"/>
      <c r="J1042" s="261"/>
      <c r="K1042" s="261"/>
      <c r="L1042" s="261"/>
      <c r="M1042" s="261"/>
      <c r="N1042" s="261"/>
      <c r="O1042" s="265"/>
      <c r="P1042" s="265"/>
      <c r="Q1042" s="265"/>
      <c r="R1042" s="265"/>
    </row>
    <row r="1043" spans="4:18" x14ac:dyDescent="0.2">
      <c r="D1043" s="261"/>
      <c r="E1043" s="270"/>
      <c r="F1043" s="261"/>
      <c r="G1043" s="261"/>
      <c r="H1043" s="261"/>
      <c r="I1043" s="261"/>
      <c r="J1043" s="261"/>
      <c r="K1043" s="261"/>
      <c r="L1043" s="261"/>
      <c r="M1043" s="261"/>
      <c r="N1043" s="261"/>
      <c r="O1043" s="265"/>
      <c r="P1043" s="265"/>
      <c r="Q1043" s="265"/>
      <c r="R1043" s="265"/>
    </row>
    <row r="1044" spans="4:18" x14ac:dyDescent="0.2">
      <c r="D1044" s="261"/>
      <c r="E1044" s="270"/>
      <c r="F1044" s="261"/>
      <c r="G1044" s="261"/>
      <c r="H1044" s="261"/>
      <c r="I1044" s="261"/>
      <c r="J1044" s="261"/>
      <c r="K1044" s="261"/>
      <c r="L1044" s="261"/>
      <c r="M1044" s="261"/>
      <c r="N1044" s="261"/>
      <c r="O1044" s="265"/>
      <c r="P1044" s="265"/>
      <c r="Q1044" s="265"/>
      <c r="R1044" s="265"/>
    </row>
    <row r="1045" spans="4:18" x14ac:dyDescent="0.2">
      <c r="D1045" s="261"/>
      <c r="E1045" s="270"/>
      <c r="F1045" s="261"/>
      <c r="G1045" s="261"/>
      <c r="H1045" s="261"/>
      <c r="I1045" s="261"/>
      <c r="J1045" s="261"/>
      <c r="K1045" s="261"/>
      <c r="L1045" s="261"/>
      <c r="M1045" s="261"/>
      <c r="N1045" s="261"/>
      <c r="O1045" s="265"/>
      <c r="P1045" s="265"/>
      <c r="Q1045" s="265"/>
      <c r="R1045" s="265"/>
    </row>
    <row r="1046" spans="4:18" x14ac:dyDescent="0.2">
      <c r="D1046" s="261"/>
      <c r="E1046" s="270"/>
      <c r="F1046" s="261"/>
      <c r="G1046" s="261"/>
      <c r="H1046" s="261"/>
      <c r="I1046" s="261"/>
      <c r="J1046" s="261"/>
      <c r="K1046" s="261"/>
      <c r="L1046" s="261"/>
      <c r="M1046" s="261"/>
      <c r="N1046" s="261"/>
      <c r="O1046" s="265"/>
      <c r="P1046" s="265"/>
      <c r="Q1046" s="265"/>
      <c r="R1046" s="265"/>
    </row>
    <row r="1047" spans="4:18" x14ac:dyDescent="0.2">
      <c r="D1047" s="261"/>
      <c r="E1047" s="270"/>
      <c r="F1047" s="261"/>
      <c r="G1047" s="261"/>
      <c r="H1047" s="261"/>
      <c r="I1047" s="261"/>
      <c r="J1047" s="261"/>
      <c r="K1047" s="261"/>
      <c r="L1047" s="261"/>
      <c r="M1047" s="261"/>
      <c r="N1047" s="261"/>
      <c r="O1047" s="265"/>
      <c r="P1047" s="265"/>
      <c r="Q1047" s="265"/>
      <c r="R1047" s="265"/>
    </row>
    <row r="1048" spans="4:18" x14ac:dyDescent="0.2">
      <c r="D1048" s="261"/>
      <c r="E1048" s="270"/>
      <c r="F1048" s="261"/>
      <c r="G1048" s="261"/>
      <c r="H1048" s="261"/>
      <c r="I1048" s="261"/>
      <c r="J1048" s="261"/>
      <c r="K1048" s="261"/>
      <c r="L1048" s="261"/>
      <c r="M1048" s="261"/>
      <c r="N1048" s="261"/>
      <c r="O1048" s="265"/>
      <c r="P1048" s="265"/>
      <c r="Q1048" s="265"/>
      <c r="R1048" s="265"/>
    </row>
    <row r="1049" spans="4:18" x14ac:dyDescent="0.2">
      <c r="D1049" s="261"/>
      <c r="E1049" s="270"/>
      <c r="F1049" s="261"/>
      <c r="G1049" s="261"/>
      <c r="H1049" s="261"/>
      <c r="I1049" s="261"/>
      <c r="J1049" s="261"/>
      <c r="K1049" s="261"/>
      <c r="L1049" s="261"/>
      <c r="M1049" s="261"/>
      <c r="N1049" s="261"/>
      <c r="O1049" s="265"/>
      <c r="P1049" s="265"/>
      <c r="Q1049" s="265"/>
      <c r="R1049" s="265"/>
    </row>
    <row r="1050" spans="4:18" x14ac:dyDescent="0.2">
      <c r="D1050" s="261"/>
      <c r="E1050" s="270"/>
      <c r="F1050" s="261"/>
      <c r="G1050" s="261"/>
      <c r="H1050" s="261"/>
      <c r="I1050" s="261"/>
      <c r="J1050" s="261"/>
      <c r="K1050" s="261"/>
      <c r="L1050" s="261"/>
      <c r="M1050" s="261"/>
      <c r="N1050" s="261"/>
      <c r="O1050" s="265"/>
      <c r="P1050" s="265"/>
      <c r="Q1050" s="265"/>
      <c r="R1050" s="265"/>
    </row>
    <row r="1051" spans="4:18" x14ac:dyDescent="0.2">
      <c r="D1051" s="261"/>
      <c r="E1051" s="270"/>
      <c r="F1051" s="261"/>
      <c r="G1051" s="261"/>
      <c r="H1051" s="261"/>
      <c r="I1051" s="261"/>
      <c r="J1051" s="261"/>
      <c r="K1051" s="261"/>
      <c r="L1051" s="261"/>
      <c r="M1051" s="261"/>
      <c r="N1051" s="261"/>
      <c r="O1051" s="265"/>
      <c r="P1051" s="265"/>
      <c r="Q1051" s="265"/>
      <c r="R1051" s="265"/>
    </row>
    <row r="1052" spans="4:18" x14ac:dyDescent="0.2">
      <c r="D1052" s="261"/>
      <c r="E1052" s="270"/>
      <c r="F1052" s="261"/>
      <c r="G1052" s="261"/>
      <c r="H1052" s="261"/>
      <c r="I1052" s="261"/>
      <c r="J1052" s="261"/>
      <c r="K1052" s="261"/>
      <c r="L1052" s="261"/>
      <c r="M1052" s="261"/>
      <c r="N1052" s="261"/>
      <c r="O1052" s="265"/>
      <c r="P1052" s="265"/>
      <c r="Q1052" s="265"/>
      <c r="R1052" s="265"/>
    </row>
    <row r="1053" spans="4:18" x14ac:dyDescent="0.2">
      <c r="D1053" s="261"/>
      <c r="E1053" s="270"/>
      <c r="F1053" s="261"/>
      <c r="G1053" s="261"/>
      <c r="H1053" s="261"/>
      <c r="I1053" s="261"/>
      <c r="J1053" s="261"/>
      <c r="K1053" s="261"/>
      <c r="L1053" s="261"/>
      <c r="M1053" s="261"/>
      <c r="N1053" s="261"/>
      <c r="O1053" s="265"/>
      <c r="P1053" s="265"/>
      <c r="Q1053" s="265"/>
      <c r="R1053" s="265"/>
    </row>
    <row r="1054" spans="4:18" x14ac:dyDescent="0.2">
      <c r="D1054" s="261"/>
      <c r="E1054" s="270"/>
      <c r="F1054" s="261"/>
      <c r="G1054" s="261"/>
      <c r="H1054" s="261"/>
      <c r="I1054" s="261"/>
      <c r="J1054" s="261"/>
      <c r="K1054" s="261"/>
      <c r="L1054" s="261"/>
      <c r="M1054" s="261"/>
      <c r="N1054" s="261"/>
      <c r="O1054" s="265"/>
      <c r="P1054" s="265"/>
      <c r="Q1054" s="265"/>
      <c r="R1054" s="265"/>
    </row>
    <row r="1055" spans="4:18" x14ac:dyDescent="0.2">
      <c r="D1055" s="261"/>
      <c r="E1055" s="270"/>
      <c r="F1055" s="261"/>
      <c r="G1055" s="261"/>
      <c r="H1055" s="261"/>
      <c r="I1055" s="261"/>
      <c r="J1055" s="261"/>
      <c r="K1055" s="261"/>
      <c r="L1055" s="261"/>
      <c r="M1055" s="261"/>
      <c r="N1055" s="261"/>
      <c r="O1055" s="265"/>
      <c r="P1055" s="265"/>
      <c r="Q1055" s="265"/>
      <c r="R1055" s="265"/>
    </row>
    <row r="1056" spans="4:18" x14ac:dyDescent="0.2">
      <c r="D1056" s="261"/>
      <c r="E1056" s="270"/>
      <c r="F1056" s="261"/>
      <c r="G1056" s="261"/>
      <c r="H1056" s="261"/>
      <c r="I1056" s="261"/>
      <c r="J1056" s="261"/>
      <c r="K1056" s="261"/>
      <c r="L1056" s="261"/>
      <c r="M1056" s="261"/>
      <c r="N1056" s="261"/>
      <c r="O1056" s="265"/>
      <c r="P1056" s="265"/>
      <c r="Q1056" s="265"/>
      <c r="R1056" s="265"/>
    </row>
    <row r="1057" spans="4:18" x14ac:dyDescent="0.2">
      <c r="D1057" s="261"/>
      <c r="E1057" s="270"/>
      <c r="F1057" s="261"/>
      <c r="G1057" s="261"/>
      <c r="H1057" s="261"/>
      <c r="I1057" s="261"/>
      <c r="J1057" s="261"/>
      <c r="K1057" s="261"/>
      <c r="L1057" s="261"/>
      <c r="M1057" s="261"/>
      <c r="N1057" s="261"/>
      <c r="O1057" s="265"/>
      <c r="P1057" s="265"/>
      <c r="Q1057" s="265"/>
      <c r="R1057" s="265"/>
    </row>
    <row r="1058" spans="4:18" x14ac:dyDescent="0.2">
      <c r="D1058" s="261"/>
      <c r="E1058" s="270"/>
      <c r="F1058" s="261"/>
      <c r="G1058" s="261"/>
      <c r="H1058" s="261"/>
      <c r="I1058" s="261"/>
      <c r="J1058" s="261"/>
      <c r="K1058" s="261"/>
      <c r="L1058" s="261"/>
      <c r="M1058" s="261"/>
      <c r="N1058" s="261"/>
      <c r="O1058" s="265"/>
      <c r="P1058" s="265"/>
      <c r="Q1058" s="265"/>
      <c r="R1058" s="265"/>
    </row>
    <row r="1059" spans="4:18" x14ac:dyDescent="0.2">
      <c r="D1059" s="261"/>
      <c r="E1059" s="270"/>
      <c r="F1059" s="261"/>
      <c r="G1059" s="261"/>
      <c r="H1059" s="261"/>
      <c r="I1059" s="261"/>
      <c r="J1059" s="261"/>
      <c r="K1059" s="261"/>
      <c r="L1059" s="261"/>
      <c r="M1059" s="261"/>
      <c r="N1059" s="261"/>
      <c r="O1059" s="265"/>
      <c r="P1059" s="265"/>
      <c r="Q1059" s="265"/>
      <c r="R1059" s="265"/>
    </row>
    <row r="1060" spans="4:18" x14ac:dyDescent="0.2">
      <c r="D1060" s="261"/>
      <c r="E1060" s="270"/>
      <c r="F1060" s="261"/>
      <c r="G1060" s="261"/>
      <c r="H1060" s="261"/>
      <c r="I1060" s="261"/>
      <c r="J1060" s="261"/>
      <c r="K1060" s="261"/>
      <c r="L1060" s="261"/>
      <c r="M1060" s="261"/>
      <c r="N1060" s="261"/>
      <c r="O1060" s="265"/>
      <c r="P1060" s="265"/>
      <c r="Q1060" s="265"/>
      <c r="R1060" s="265"/>
    </row>
    <row r="1061" spans="4:18" x14ac:dyDescent="0.2">
      <c r="D1061" s="261"/>
      <c r="E1061" s="270"/>
      <c r="F1061" s="261"/>
      <c r="G1061" s="261"/>
      <c r="H1061" s="261"/>
      <c r="I1061" s="261"/>
      <c r="J1061" s="261"/>
      <c r="K1061" s="261"/>
      <c r="L1061" s="261"/>
      <c r="M1061" s="261"/>
      <c r="N1061" s="261"/>
      <c r="O1061" s="265"/>
      <c r="P1061" s="265"/>
      <c r="Q1061" s="265"/>
      <c r="R1061" s="265"/>
    </row>
    <row r="1062" spans="4:18" x14ac:dyDescent="0.2">
      <c r="D1062" s="261"/>
      <c r="E1062" s="270"/>
      <c r="F1062" s="261"/>
      <c r="G1062" s="261"/>
      <c r="H1062" s="261"/>
      <c r="I1062" s="261"/>
      <c r="J1062" s="261"/>
      <c r="K1062" s="261"/>
      <c r="L1062" s="261"/>
      <c r="M1062" s="261"/>
      <c r="N1062" s="261"/>
      <c r="O1062" s="265"/>
      <c r="P1062" s="265"/>
      <c r="Q1062" s="265"/>
      <c r="R1062" s="265"/>
    </row>
    <row r="1063" spans="4:18" x14ac:dyDescent="0.2">
      <c r="D1063" s="261"/>
      <c r="E1063" s="270"/>
      <c r="F1063" s="261"/>
      <c r="G1063" s="261"/>
      <c r="H1063" s="261"/>
      <c r="I1063" s="261"/>
      <c r="J1063" s="261"/>
      <c r="K1063" s="261"/>
      <c r="L1063" s="261"/>
      <c r="M1063" s="261"/>
      <c r="N1063" s="261"/>
      <c r="O1063" s="265"/>
      <c r="P1063" s="265"/>
      <c r="Q1063" s="265"/>
      <c r="R1063" s="265"/>
    </row>
    <row r="1064" spans="4:18" x14ac:dyDescent="0.2">
      <c r="D1064" s="261"/>
      <c r="E1064" s="270"/>
      <c r="F1064" s="261"/>
      <c r="G1064" s="261"/>
      <c r="H1064" s="261"/>
      <c r="I1064" s="261"/>
      <c r="J1064" s="261"/>
      <c r="K1064" s="261"/>
      <c r="L1064" s="261"/>
      <c r="M1064" s="261"/>
      <c r="N1064" s="261"/>
      <c r="O1064" s="265"/>
      <c r="P1064" s="265"/>
      <c r="Q1064" s="265"/>
      <c r="R1064" s="265"/>
    </row>
    <row r="1065" spans="4:18" x14ac:dyDescent="0.2">
      <c r="D1065" s="261"/>
      <c r="E1065" s="270"/>
      <c r="F1065" s="261"/>
      <c r="G1065" s="261"/>
      <c r="H1065" s="261"/>
      <c r="I1065" s="261"/>
      <c r="J1065" s="261"/>
      <c r="K1065" s="261"/>
      <c r="L1065" s="261"/>
      <c r="M1065" s="261"/>
      <c r="N1065" s="261"/>
      <c r="O1065" s="265"/>
      <c r="P1065" s="265"/>
      <c r="Q1065" s="265"/>
      <c r="R1065" s="265"/>
    </row>
    <row r="1066" spans="4:18" x14ac:dyDescent="0.2">
      <c r="D1066" s="261"/>
      <c r="E1066" s="270"/>
      <c r="F1066" s="261"/>
      <c r="G1066" s="261"/>
      <c r="H1066" s="261"/>
      <c r="I1066" s="261"/>
      <c r="J1066" s="261"/>
      <c r="K1066" s="261"/>
      <c r="L1066" s="261"/>
      <c r="M1066" s="261"/>
      <c r="N1066" s="261"/>
      <c r="O1066" s="265"/>
      <c r="P1066" s="265"/>
      <c r="Q1066" s="265"/>
      <c r="R1066" s="265"/>
    </row>
    <row r="1067" spans="4:18" x14ac:dyDescent="0.2">
      <c r="D1067" s="261"/>
      <c r="E1067" s="270"/>
      <c r="F1067" s="261"/>
      <c r="G1067" s="261"/>
      <c r="H1067" s="261"/>
      <c r="I1067" s="261"/>
      <c r="J1067" s="261"/>
      <c r="K1067" s="261"/>
      <c r="L1067" s="261"/>
      <c r="M1067" s="261"/>
      <c r="N1067" s="261"/>
      <c r="O1067" s="265"/>
      <c r="P1067" s="265"/>
      <c r="Q1067" s="265"/>
      <c r="R1067" s="265"/>
    </row>
    <row r="1068" spans="4:18" x14ac:dyDescent="0.2">
      <c r="D1068" s="261"/>
      <c r="E1068" s="270"/>
      <c r="F1068" s="261"/>
      <c r="G1068" s="261"/>
      <c r="H1068" s="261"/>
      <c r="I1068" s="261"/>
      <c r="J1068" s="261"/>
      <c r="K1068" s="261"/>
      <c r="L1068" s="261"/>
      <c r="M1068" s="261"/>
      <c r="N1068" s="261"/>
      <c r="O1068" s="265"/>
      <c r="P1068" s="265"/>
      <c r="Q1068" s="265"/>
      <c r="R1068" s="265"/>
    </row>
    <row r="1069" spans="4:18" x14ac:dyDescent="0.2">
      <c r="D1069" s="261"/>
      <c r="E1069" s="270"/>
      <c r="F1069" s="261"/>
      <c r="G1069" s="261"/>
      <c r="H1069" s="261"/>
      <c r="I1069" s="261"/>
      <c r="J1069" s="261"/>
      <c r="K1069" s="261"/>
      <c r="L1069" s="261"/>
      <c r="M1069" s="261"/>
      <c r="N1069" s="261"/>
      <c r="O1069" s="265"/>
      <c r="P1069" s="265"/>
      <c r="Q1069" s="265"/>
      <c r="R1069" s="265"/>
    </row>
    <row r="1070" spans="4:18" x14ac:dyDescent="0.2">
      <c r="D1070" s="261"/>
      <c r="E1070" s="270"/>
      <c r="F1070" s="261"/>
      <c r="G1070" s="261"/>
      <c r="H1070" s="261"/>
      <c r="I1070" s="261"/>
      <c r="J1070" s="261"/>
      <c r="K1070" s="261"/>
      <c r="L1070" s="261"/>
      <c r="M1070" s="261"/>
      <c r="N1070" s="261"/>
      <c r="O1070" s="265"/>
      <c r="P1070" s="265"/>
      <c r="Q1070" s="265"/>
      <c r="R1070" s="265"/>
    </row>
    <row r="1071" spans="4:18" x14ac:dyDescent="0.2">
      <c r="D1071" s="261"/>
      <c r="E1071" s="270"/>
      <c r="F1071" s="261"/>
      <c r="G1071" s="261"/>
      <c r="H1071" s="261"/>
      <c r="I1071" s="261"/>
      <c r="J1071" s="261"/>
      <c r="K1071" s="261"/>
      <c r="L1071" s="261"/>
      <c r="M1071" s="261"/>
      <c r="N1071" s="261"/>
      <c r="O1071" s="265"/>
      <c r="P1071" s="265"/>
      <c r="Q1071" s="265"/>
      <c r="R1071" s="265"/>
    </row>
    <row r="1072" spans="4:18" x14ac:dyDescent="0.2">
      <c r="D1072" s="261"/>
      <c r="E1072" s="270"/>
      <c r="F1072" s="261"/>
      <c r="G1072" s="261"/>
      <c r="H1072" s="261"/>
      <c r="I1072" s="261"/>
      <c r="J1072" s="261"/>
      <c r="K1072" s="261"/>
      <c r="L1072" s="261"/>
      <c r="M1072" s="261"/>
      <c r="N1072" s="261"/>
      <c r="O1072" s="265"/>
      <c r="P1072" s="265"/>
      <c r="Q1072" s="265"/>
      <c r="R1072" s="265"/>
    </row>
    <row r="1073" spans="4:18" x14ac:dyDescent="0.2">
      <c r="D1073" s="261"/>
      <c r="E1073" s="270"/>
      <c r="F1073" s="261"/>
      <c r="G1073" s="261"/>
      <c r="H1073" s="261"/>
      <c r="I1073" s="261"/>
      <c r="J1073" s="261"/>
      <c r="K1073" s="261"/>
      <c r="L1073" s="261"/>
      <c r="M1073" s="261"/>
      <c r="N1073" s="261"/>
      <c r="O1073" s="265"/>
      <c r="P1073" s="265"/>
      <c r="Q1073" s="265"/>
      <c r="R1073" s="265"/>
    </row>
    <row r="1074" spans="4:18" x14ac:dyDescent="0.2">
      <c r="D1074" s="261"/>
      <c r="E1074" s="270"/>
      <c r="F1074" s="261"/>
      <c r="G1074" s="261"/>
      <c r="H1074" s="261"/>
      <c r="I1074" s="261"/>
      <c r="J1074" s="261"/>
      <c r="K1074" s="261"/>
      <c r="L1074" s="261"/>
      <c r="M1074" s="261"/>
      <c r="N1074" s="261"/>
      <c r="O1074" s="265"/>
      <c r="P1074" s="265"/>
      <c r="Q1074" s="265"/>
      <c r="R1074" s="265"/>
    </row>
    <row r="1075" spans="4:18" x14ac:dyDescent="0.2">
      <c r="D1075" s="261"/>
      <c r="E1075" s="270"/>
      <c r="F1075" s="261"/>
      <c r="G1075" s="261"/>
      <c r="H1075" s="261"/>
      <c r="I1075" s="261"/>
      <c r="J1075" s="261"/>
      <c r="K1075" s="261"/>
      <c r="L1075" s="261"/>
      <c r="M1075" s="261"/>
      <c r="N1075" s="261"/>
      <c r="O1075" s="265"/>
      <c r="P1075" s="265"/>
      <c r="Q1075" s="265"/>
      <c r="R1075" s="265"/>
    </row>
    <row r="1076" spans="4:18" x14ac:dyDescent="0.2">
      <c r="D1076" s="261"/>
      <c r="E1076" s="270"/>
      <c r="F1076" s="261"/>
      <c r="G1076" s="261"/>
      <c r="H1076" s="261"/>
      <c r="I1076" s="261"/>
      <c r="J1076" s="261"/>
      <c r="K1076" s="261"/>
      <c r="L1076" s="261"/>
      <c r="M1076" s="261"/>
      <c r="N1076" s="261"/>
      <c r="O1076" s="265"/>
      <c r="P1076" s="265"/>
      <c r="Q1076" s="265"/>
      <c r="R1076" s="265"/>
    </row>
    <row r="1077" spans="4:18" x14ac:dyDescent="0.2">
      <c r="D1077" s="261"/>
      <c r="E1077" s="270"/>
      <c r="F1077" s="261"/>
      <c r="G1077" s="261"/>
      <c r="H1077" s="261"/>
      <c r="I1077" s="261"/>
      <c r="J1077" s="261"/>
      <c r="K1077" s="261"/>
      <c r="L1077" s="261"/>
      <c r="M1077" s="261"/>
      <c r="N1077" s="261"/>
      <c r="O1077" s="265"/>
      <c r="P1077" s="265"/>
      <c r="Q1077" s="265"/>
      <c r="R1077" s="265"/>
    </row>
    <row r="1078" spans="4:18" x14ac:dyDescent="0.2">
      <c r="D1078" s="261"/>
      <c r="E1078" s="270"/>
      <c r="F1078" s="261"/>
      <c r="G1078" s="261"/>
      <c r="H1078" s="261"/>
      <c r="I1078" s="261"/>
      <c r="J1078" s="261"/>
      <c r="K1078" s="261"/>
      <c r="L1078" s="261"/>
      <c r="M1078" s="261"/>
      <c r="N1078" s="261"/>
      <c r="O1078" s="265"/>
      <c r="P1078" s="265"/>
      <c r="Q1078" s="265"/>
      <c r="R1078" s="265"/>
    </row>
    <row r="1079" spans="4:18" x14ac:dyDescent="0.2">
      <c r="D1079" s="261"/>
      <c r="E1079" s="270"/>
      <c r="F1079" s="261"/>
      <c r="G1079" s="261"/>
      <c r="H1079" s="261"/>
      <c r="I1079" s="261"/>
      <c r="J1079" s="261"/>
      <c r="K1079" s="261"/>
      <c r="L1079" s="261"/>
      <c r="M1079" s="261"/>
      <c r="N1079" s="261"/>
      <c r="O1079" s="265"/>
      <c r="P1079" s="265"/>
      <c r="Q1079" s="265"/>
      <c r="R1079" s="265"/>
    </row>
    <row r="1080" spans="4:18" x14ac:dyDescent="0.2">
      <c r="D1080" s="261"/>
      <c r="E1080" s="270"/>
      <c r="F1080" s="261"/>
      <c r="G1080" s="261"/>
      <c r="H1080" s="261"/>
      <c r="I1080" s="261"/>
      <c r="J1080" s="261"/>
      <c r="K1080" s="261"/>
      <c r="L1080" s="261"/>
      <c r="M1080" s="261"/>
      <c r="N1080" s="261"/>
      <c r="O1080" s="265"/>
      <c r="P1080" s="265"/>
      <c r="Q1080" s="265"/>
      <c r="R1080" s="265"/>
    </row>
    <row r="1081" spans="4:18" x14ac:dyDescent="0.2">
      <c r="D1081" s="261"/>
      <c r="E1081" s="270"/>
      <c r="F1081" s="261"/>
      <c r="G1081" s="261"/>
      <c r="H1081" s="261"/>
      <c r="I1081" s="261"/>
      <c r="J1081" s="261"/>
      <c r="K1081" s="261"/>
      <c r="L1081" s="261"/>
      <c r="M1081" s="261"/>
      <c r="N1081" s="261"/>
      <c r="O1081" s="265"/>
      <c r="P1081" s="265"/>
      <c r="Q1081" s="265"/>
      <c r="R1081" s="265"/>
    </row>
    <row r="1082" spans="4:18" x14ac:dyDescent="0.2">
      <c r="D1082" s="261"/>
      <c r="E1082" s="270"/>
      <c r="F1082" s="261"/>
      <c r="G1082" s="261"/>
      <c r="H1082" s="261"/>
      <c r="I1082" s="261"/>
      <c r="J1082" s="261"/>
      <c r="K1082" s="261"/>
      <c r="L1082" s="261"/>
      <c r="M1082" s="261"/>
      <c r="N1082" s="261"/>
      <c r="O1082" s="265"/>
      <c r="P1082" s="265"/>
      <c r="Q1082" s="265"/>
      <c r="R1082" s="265"/>
    </row>
    <row r="1083" spans="4:18" x14ac:dyDescent="0.2">
      <c r="D1083" s="261"/>
      <c r="E1083" s="270"/>
      <c r="F1083" s="261"/>
      <c r="G1083" s="261"/>
      <c r="H1083" s="261"/>
      <c r="I1083" s="261"/>
      <c r="J1083" s="261"/>
      <c r="K1083" s="261"/>
      <c r="L1083" s="261"/>
      <c r="M1083" s="261"/>
      <c r="N1083" s="261"/>
      <c r="O1083" s="265"/>
      <c r="P1083" s="265"/>
      <c r="Q1083" s="265"/>
      <c r="R1083" s="265"/>
    </row>
    <row r="1084" spans="4:18" x14ac:dyDescent="0.2">
      <c r="D1084" s="261"/>
      <c r="E1084" s="270"/>
      <c r="F1084" s="261"/>
      <c r="G1084" s="261"/>
      <c r="H1084" s="261"/>
      <c r="I1084" s="261"/>
      <c r="J1084" s="261"/>
      <c r="K1084" s="261"/>
      <c r="L1084" s="261"/>
      <c r="M1084" s="261"/>
      <c r="N1084" s="261"/>
      <c r="O1084" s="265"/>
      <c r="P1084" s="265"/>
      <c r="Q1084" s="265"/>
      <c r="R1084" s="265"/>
    </row>
    <row r="1085" spans="4:18" x14ac:dyDescent="0.2">
      <c r="D1085" s="261"/>
      <c r="E1085" s="270"/>
      <c r="F1085" s="261"/>
      <c r="G1085" s="261"/>
      <c r="H1085" s="261"/>
      <c r="I1085" s="261"/>
      <c r="J1085" s="261"/>
      <c r="K1085" s="261"/>
      <c r="L1085" s="261"/>
      <c r="M1085" s="261"/>
      <c r="N1085" s="261"/>
      <c r="O1085" s="265"/>
      <c r="P1085" s="265"/>
      <c r="Q1085" s="265"/>
      <c r="R1085" s="265"/>
    </row>
    <row r="1086" spans="4:18" x14ac:dyDescent="0.2">
      <c r="D1086" s="261"/>
      <c r="E1086" s="270"/>
      <c r="F1086" s="261"/>
      <c r="G1086" s="261"/>
      <c r="H1086" s="261"/>
      <c r="I1086" s="261"/>
      <c r="J1086" s="261"/>
      <c r="K1086" s="261"/>
      <c r="L1086" s="261"/>
      <c r="M1086" s="261"/>
      <c r="N1086" s="261"/>
      <c r="O1086" s="265"/>
      <c r="P1086" s="265"/>
      <c r="Q1086" s="265"/>
      <c r="R1086" s="265"/>
    </row>
    <row r="1087" spans="4:18" x14ac:dyDescent="0.2">
      <c r="D1087" s="261"/>
      <c r="E1087" s="270"/>
      <c r="F1087" s="261"/>
      <c r="G1087" s="261"/>
      <c r="H1087" s="261"/>
      <c r="I1087" s="261"/>
      <c r="J1087" s="261"/>
      <c r="K1087" s="261"/>
      <c r="L1087" s="261"/>
      <c r="M1087" s="261"/>
      <c r="N1087" s="261"/>
      <c r="O1087" s="265"/>
      <c r="P1087" s="265"/>
      <c r="Q1087" s="265"/>
      <c r="R1087" s="265"/>
    </row>
    <row r="1088" spans="4:18" x14ac:dyDescent="0.2">
      <c r="D1088" s="261"/>
      <c r="E1088" s="270"/>
      <c r="F1088" s="261"/>
      <c r="G1088" s="261"/>
      <c r="H1088" s="261"/>
      <c r="I1088" s="261"/>
      <c r="J1088" s="261"/>
      <c r="K1088" s="261"/>
      <c r="L1088" s="261"/>
      <c r="M1088" s="261"/>
      <c r="N1088" s="261"/>
      <c r="O1088" s="265"/>
      <c r="P1088" s="265"/>
      <c r="Q1088" s="265"/>
      <c r="R1088" s="265"/>
    </row>
    <row r="1089" spans="4:18" x14ac:dyDescent="0.2">
      <c r="D1089" s="261"/>
      <c r="E1089" s="270"/>
      <c r="F1089" s="261"/>
      <c r="G1089" s="261"/>
      <c r="H1089" s="261"/>
      <c r="I1089" s="261"/>
      <c r="J1089" s="261"/>
      <c r="K1089" s="261"/>
      <c r="L1089" s="261"/>
      <c r="M1089" s="261"/>
      <c r="N1089" s="261"/>
      <c r="O1089" s="265"/>
      <c r="P1089" s="265"/>
      <c r="Q1089" s="265"/>
      <c r="R1089" s="265"/>
    </row>
    <row r="1090" spans="4:18" x14ac:dyDescent="0.2">
      <c r="D1090" s="261"/>
      <c r="E1090" s="270"/>
      <c r="F1090" s="261"/>
      <c r="G1090" s="261"/>
      <c r="H1090" s="261"/>
      <c r="I1090" s="261"/>
      <c r="J1090" s="261"/>
      <c r="K1090" s="261"/>
      <c r="L1090" s="261"/>
      <c r="M1090" s="261"/>
      <c r="N1090" s="261"/>
      <c r="O1090" s="265"/>
      <c r="P1090" s="265"/>
      <c r="Q1090" s="265"/>
      <c r="R1090" s="265"/>
    </row>
    <row r="1091" spans="4:18" x14ac:dyDescent="0.2">
      <c r="D1091" s="261"/>
      <c r="E1091" s="270"/>
      <c r="F1091" s="261"/>
      <c r="G1091" s="261"/>
      <c r="H1091" s="261"/>
      <c r="I1091" s="261"/>
      <c r="J1091" s="261"/>
      <c r="K1091" s="261"/>
      <c r="L1091" s="261"/>
      <c r="M1091" s="261"/>
      <c r="N1091" s="261"/>
      <c r="O1091" s="265"/>
      <c r="P1091" s="265"/>
      <c r="Q1091" s="265"/>
      <c r="R1091" s="265"/>
    </row>
    <row r="1092" spans="4:18" x14ac:dyDescent="0.2">
      <c r="D1092" s="261"/>
      <c r="E1092" s="270"/>
      <c r="F1092" s="261"/>
      <c r="G1092" s="261"/>
      <c r="H1092" s="261"/>
      <c r="I1092" s="261"/>
      <c r="J1092" s="261"/>
      <c r="K1092" s="261"/>
      <c r="L1092" s="261"/>
      <c r="M1092" s="261"/>
      <c r="N1092" s="261"/>
      <c r="O1092" s="265"/>
      <c r="P1092" s="265"/>
      <c r="Q1092" s="265"/>
      <c r="R1092" s="265"/>
    </row>
    <row r="1093" spans="4:18" x14ac:dyDescent="0.2">
      <c r="D1093" s="261"/>
      <c r="E1093" s="270"/>
      <c r="F1093" s="261"/>
      <c r="G1093" s="261"/>
      <c r="H1093" s="261"/>
      <c r="I1093" s="261"/>
      <c r="J1093" s="261"/>
      <c r="K1093" s="261"/>
      <c r="L1093" s="261"/>
      <c r="M1093" s="261"/>
      <c r="N1093" s="261"/>
      <c r="O1093" s="265"/>
      <c r="P1093" s="265"/>
      <c r="Q1093" s="265"/>
      <c r="R1093" s="265"/>
    </row>
    <row r="1094" spans="4:18" x14ac:dyDescent="0.2">
      <c r="D1094" s="261"/>
      <c r="E1094" s="270"/>
      <c r="F1094" s="261"/>
      <c r="G1094" s="261"/>
      <c r="H1094" s="261"/>
      <c r="I1094" s="261"/>
      <c r="J1094" s="261"/>
      <c r="K1094" s="261"/>
      <c r="L1094" s="261"/>
      <c r="M1094" s="261"/>
      <c r="N1094" s="261"/>
      <c r="O1094" s="265"/>
      <c r="P1094" s="265"/>
      <c r="Q1094" s="265"/>
      <c r="R1094" s="265"/>
    </row>
    <row r="1095" spans="4:18" x14ac:dyDescent="0.2">
      <c r="D1095" s="261"/>
      <c r="E1095" s="270"/>
      <c r="F1095" s="261"/>
      <c r="G1095" s="261"/>
      <c r="H1095" s="261"/>
      <c r="I1095" s="261"/>
      <c r="J1095" s="261"/>
      <c r="K1095" s="261"/>
      <c r="L1095" s="261"/>
      <c r="M1095" s="261"/>
      <c r="N1095" s="261"/>
      <c r="O1095" s="265"/>
      <c r="P1095" s="265"/>
      <c r="Q1095" s="265"/>
      <c r="R1095" s="265"/>
    </row>
    <row r="1096" spans="4:18" x14ac:dyDescent="0.2">
      <c r="D1096" s="261"/>
      <c r="E1096" s="270"/>
      <c r="F1096" s="261"/>
      <c r="G1096" s="261"/>
      <c r="H1096" s="261"/>
      <c r="I1096" s="261"/>
      <c r="J1096" s="261"/>
      <c r="K1096" s="261"/>
      <c r="L1096" s="261"/>
      <c r="M1096" s="261"/>
      <c r="N1096" s="261"/>
      <c r="O1096" s="265"/>
      <c r="P1096" s="265"/>
      <c r="Q1096" s="265"/>
      <c r="R1096" s="265"/>
    </row>
    <row r="1097" spans="4:18" x14ac:dyDescent="0.2">
      <c r="D1097" s="261"/>
      <c r="E1097" s="270"/>
      <c r="F1097" s="261"/>
      <c r="G1097" s="261"/>
      <c r="H1097" s="261"/>
      <c r="I1097" s="261"/>
      <c r="J1097" s="261"/>
      <c r="K1097" s="261"/>
      <c r="L1097" s="261"/>
      <c r="M1097" s="261"/>
      <c r="N1097" s="261"/>
      <c r="O1097" s="265"/>
      <c r="P1097" s="265"/>
      <c r="Q1097" s="265"/>
      <c r="R1097" s="265"/>
    </row>
    <row r="1098" spans="4:18" x14ac:dyDescent="0.2">
      <c r="D1098" s="261"/>
      <c r="E1098" s="270"/>
      <c r="F1098" s="261"/>
      <c r="G1098" s="261"/>
      <c r="H1098" s="261"/>
      <c r="I1098" s="261"/>
      <c r="J1098" s="261"/>
      <c r="K1098" s="261"/>
      <c r="L1098" s="261"/>
      <c r="M1098" s="261"/>
      <c r="N1098" s="261"/>
      <c r="O1098" s="265"/>
      <c r="P1098" s="265"/>
      <c r="Q1098" s="265"/>
      <c r="R1098" s="265"/>
    </row>
    <row r="1099" spans="4:18" x14ac:dyDescent="0.2">
      <c r="D1099" s="261"/>
      <c r="E1099" s="270"/>
      <c r="F1099" s="261"/>
      <c r="G1099" s="261"/>
      <c r="H1099" s="261"/>
      <c r="I1099" s="261"/>
      <c r="J1099" s="261"/>
      <c r="K1099" s="261"/>
      <c r="L1099" s="261"/>
      <c r="M1099" s="261"/>
      <c r="N1099" s="261"/>
      <c r="O1099" s="265"/>
      <c r="P1099" s="265"/>
      <c r="Q1099" s="265"/>
      <c r="R1099" s="265"/>
    </row>
    <row r="1100" spans="4:18" x14ac:dyDescent="0.2">
      <c r="D1100" s="261"/>
      <c r="E1100" s="270"/>
      <c r="F1100" s="261"/>
      <c r="G1100" s="261"/>
      <c r="H1100" s="261"/>
      <c r="I1100" s="261"/>
      <c r="J1100" s="261"/>
      <c r="K1100" s="261"/>
      <c r="L1100" s="261"/>
      <c r="M1100" s="261"/>
      <c r="N1100" s="261"/>
      <c r="O1100" s="265"/>
      <c r="P1100" s="265"/>
      <c r="Q1100" s="265"/>
      <c r="R1100" s="265"/>
    </row>
    <row r="1101" spans="4:18" x14ac:dyDescent="0.2">
      <c r="D1101" s="261"/>
      <c r="E1101" s="270"/>
      <c r="F1101" s="261"/>
      <c r="G1101" s="261"/>
      <c r="H1101" s="261"/>
      <c r="I1101" s="261"/>
      <c r="J1101" s="261"/>
      <c r="K1101" s="261"/>
      <c r="L1101" s="261"/>
      <c r="M1101" s="261"/>
      <c r="N1101" s="261"/>
      <c r="O1101" s="265"/>
      <c r="P1101" s="265"/>
      <c r="Q1101" s="265"/>
      <c r="R1101" s="265"/>
    </row>
    <row r="1102" spans="4:18" x14ac:dyDescent="0.2">
      <c r="D1102" s="261"/>
      <c r="E1102" s="270"/>
      <c r="F1102" s="261"/>
      <c r="G1102" s="261"/>
      <c r="H1102" s="261"/>
      <c r="I1102" s="261"/>
      <c r="J1102" s="261"/>
      <c r="K1102" s="261"/>
      <c r="L1102" s="261"/>
      <c r="M1102" s="261"/>
      <c r="N1102" s="261"/>
      <c r="O1102" s="265"/>
      <c r="P1102" s="265"/>
      <c r="Q1102" s="265"/>
      <c r="R1102" s="265"/>
    </row>
    <row r="1103" spans="4:18" x14ac:dyDescent="0.2">
      <c r="D1103" s="261"/>
      <c r="E1103" s="270"/>
      <c r="F1103" s="261"/>
      <c r="G1103" s="261"/>
      <c r="H1103" s="261"/>
      <c r="I1103" s="261"/>
      <c r="J1103" s="261"/>
      <c r="K1103" s="261"/>
      <c r="L1103" s="261"/>
      <c r="M1103" s="261"/>
      <c r="N1103" s="261"/>
      <c r="O1103" s="265"/>
      <c r="P1103" s="265"/>
      <c r="Q1103" s="265"/>
      <c r="R1103" s="265"/>
    </row>
    <row r="1104" spans="4:18" x14ac:dyDescent="0.2">
      <c r="D1104" s="261"/>
      <c r="E1104" s="270"/>
      <c r="F1104" s="261"/>
      <c r="G1104" s="261"/>
      <c r="H1104" s="261"/>
      <c r="I1104" s="261"/>
      <c r="J1104" s="261"/>
      <c r="K1104" s="261"/>
      <c r="L1104" s="261"/>
      <c r="M1104" s="261"/>
      <c r="N1104" s="261"/>
      <c r="O1104" s="265"/>
      <c r="P1104" s="265"/>
      <c r="Q1104" s="265"/>
      <c r="R1104" s="265"/>
    </row>
    <row r="1105" spans="4:18" x14ac:dyDescent="0.2">
      <c r="D1105" s="261"/>
      <c r="E1105" s="270"/>
      <c r="F1105" s="261"/>
      <c r="G1105" s="261"/>
      <c r="H1105" s="261"/>
      <c r="I1105" s="261"/>
      <c r="J1105" s="261"/>
      <c r="K1105" s="261"/>
      <c r="L1105" s="261"/>
      <c r="M1105" s="261"/>
      <c r="N1105" s="261"/>
      <c r="O1105" s="265"/>
      <c r="P1105" s="265"/>
      <c r="Q1105" s="265"/>
      <c r="R1105" s="265"/>
    </row>
    <row r="1106" spans="4:18" x14ac:dyDescent="0.2">
      <c r="D1106" s="261"/>
      <c r="E1106" s="270"/>
      <c r="F1106" s="261"/>
      <c r="G1106" s="261"/>
      <c r="H1106" s="261"/>
      <c r="I1106" s="261"/>
      <c r="J1106" s="261"/>
      <c r="K1106" s="261"/>
      <c r="L1106" s="261"/>
      <c r="M1106" s="261"/>
      <c r="N1106" s="261"/>
      <c r="O1106" s="265"/>
      <c r="P1106" s="265"/>
      <c r="Q1106" s="265"/>
      <c r="R1106" s="265"/>
    </row>
    <row r="1107" spans="4:18" x14ac:dyDescent="0.2">
      <c r="D1107" s="261"/>
      <c r="E1107" s="270"/>
      <c r="F1107" s="261"/>
      <c r="G1107" s="261"/>
      <c r="H1107" s="261"/>
      <c r="I1107" s="261"/>
      <c r="J1107" s="261"/>
      <c r="K1107" s="261"/>
      <c r="L1107" s="261"/>
      <c r="M1107" s="261"/>
      <c r="N1107" s="261"/>
      <c r="O1107" s="265"/>
      <c r="P1107" s="265"/>
      <c r="Q1107" s="265"/>
      <c r="R1107" s="265"/>
    </row>
    <row r="1108" spans="4:18" x14ac:dyDescent="0.2">
      <c r="D1108" s="261"/>
      <c r="E1108" s="270"/>
      <c r="F1108" s="261"/>
      <c r="G1108" s="261"/>
      <c r="H1108" s="261"/>
      <c r="I1108" s="261"/>
      <c r="J1108" s="261"/>
      <c r="K1108" s="261"/>
      <c r="L1108" s="261"/>
      <c r="M1108" s="261"/>
      <c r="N1108" s="261"/>
      <c r="O1108" s="265"/>
      <c r="P1108" s="265"/>
      <c r="Q1108" s="265"/>
      <c r="R1108" s="265"/>
    </row>
    <row r="1109" spans="4:18" x14ac:dyDescent="0.2">
      <c r="D1109" s="261"/>
      <c r="E1109" s="270"/>
      <c r="F1109" s="261"/>
      <c r="G1109" s="261"/>
      <c r="H1109" s="261"/>
      <c r="I1109" s="261"/>
      <c r="J1109" s="261"/>
      <c r="K1109" s="261"/>
      <c r="L1109" s="261"/>
      <c r="M1109" s="261"/>
      <c r="N1109" s="261"/>
      <c r="O1109" s="265"/>
      <c r="P1109" s="265"/>
      <c r="Q1109" s="265"/>
      <c r="R1109" s="265"/>
    </row>
    <row r="1110" spans="4:18" x14ac:dyDescent="0.2">
      <c r="D1110" s="261"/>
      <c r="E1110" s="270"/>
      <c r="F1110" s="261"/>
      <c r="G1110" s="261"/>
      <c r="H1110" s="261"/>
      <c r="I1110" s="261"/>
      <c r="J1110" s="261"/>
      <c r="K1110" s="261"/>
      <c r="L1110" s="261"/>
      <c r="M1110" s="261"/>
      <c r="N1110" s="261"/>
      <c r="O1110" s="265"/>
      <c r="P1110" s="265"/>
      <c r="Q1110" s="265"/>
      <c r="R1110" s="265"/>
    </row>
    <row r="1111" spans="4:18" x14ac:dyDescent="0.2">
      <c r="D1111" s="261"/>
      <c r="E1111" s="270"/>
      <c r="F1111" s="261"/>
      <c r="G1111" s="261"/>
      <c r="H1111" s="261"/>
      <c r="I1111" s="261"/>
      <c r="J1111" s="261"/>
      <c r="K1111" s="261"/>
      <c r="L1111" s="261"/>
      <c r="M1111" s="261"/>
      <c r="N1111" s="261"/>
      <c r="O1111" s="265"/>
      <c r="P1111" s="265"/>
      <c r="Q1111" s="265"/>
      <c r="R1111" s="265"/>
    </row>
    <row r="1112" spans="4:18" x14ac:dyDescent="0.2">
      <c r="D1112" s="261"/>
      <c r="E1112" s="270"/>
      <c r="F1112" s="261"/>
      <c r="G1112" s="261"/>
      <c r="H1112" s="261"/>
      <c r="I1112" s="261"/>
      <c r="J1112" s="261"/>
      <c r="K1112" s="261"/>
      <c r="L1112" s="261"/>
      <c r="M1112" s="261"/>
      <c r="N1112" s="261"/>
      <c r="O1112" s="265"/>
      <c r="P1112" s="265"/>
      <c r="Q1112" s="265"/>
      <c r="R1112" s="265"/>
    </row>
    <row r="1113" spans="4:18" x14ac:dyDescent="0.2">
      <c r="D1113" s="261"/>
      <c r="E1113" s="270"/>
      <c r="F1113" s="261"/>
      <c r="G1113" s="261"/>
      <c r="H1113" s="261"/>
      <c r="I1113" s="261"/>
      <c r="J1113" s="261"/>
      <c r="K1113" s="261"/>
      <c r="L1113" s="261"/>
      <c r="M1113" s="261"/>
      <c r="N1113" s="261"/>
      <c r="O1113" s="265"/>
      <c r="P1113" s="265"/>
      <c r="Q1113" s="265"/>
      <c r="R1113" s="265"/>
    </row>
    <row r="1114" spans="4:18" x14ac:dyDescent="0.2">
      <c r="D1114" s="261"/>
      <c r="E1114" s="270"/>
      <c r="F1114" s="261"/>
      <c r="G1114" s="261"/>
      <c r="H1114" s="261"/>
      <c r="I1114" s="261"/>
      <c r="J1114" s="261"/>
      <c r="K1114" s="261"/>
      <c r="L1114" s="261"/>
      <c r="M1114" s="261"/>
      <c r="N1114" s="261"/>
      <c r="O1114" s="265"/>
      <c r="P1114" s="265"/>
      <c r="Q1114" s="265"/>
      <c r="R1114" s="265"/>
    </row>
    <row r="1115" spans="4:18" x14ac:dyDescent="0.2">
      <c r="D1115" s="261"/>
      <c r="E1115" s="270"/>
      <c r="F1115" s="261"/>
      <c r="G1115" s="261"/>
      <c r="H1115" s="261"/>
      <c r="I1115" s="261"/>
      <c r="J1115" s="261"/>
      <c r="K1115" s="261"/>
      <c r="L1115" s="261"/>
      <c r="M1115" s="261"/>
      <c r="N1115" s="261"/>
      <c r="O1115" s="265"/>
      <c r="P1115" s="265"/>
      <c r="Q1115" s="265"/>
      <c r="R1115" s="265"/>
    </row>
    <row r="1116" spans="4:18" x14ac:dyDescent="0.2">
      <c r="D1116" s="261"/>
      <c r="E1116" s="270"/>
      <c r="F1116" s="261"/>
      <c r="G1116" s="261"/>
      <c r="H1116" s="261"/>
      <c r="I1116" s="261"/>
      <c r="J1116" s="261"/>
      <c r="K1116" s="261"/>
      <c r="L1116" s="261"/>
      <c r="M1116" s="261"/>
      <c r="N1116" s="261"/>
      <c r="O1116" s="265"/>
      <c r="P1116" s="265"/>
      <c r="Q1116" s="265"/>
      <c r="R1116" s="265"/>
    </row>
    <row r="1117" spans="4:18" x14ac:dyDescent="0.2">
      <c r="D1117" s="261"/>
      <c r="E1117" s="270"/>
      <c r="F1117" s="261"/>
      <c r="G1117" s="261"/>
      <c r="H1117" s="261"/>
      <c r="I1117" s="261"/>
      <c r="J1117" s="261"/>
      <c r="K1117" s="261"/>
      <c r="L1117" s="261"/>
      <c r="M1117" s="261"/>
      <c r="N1117" s="261"/>
      <c r="O1117" s="265"/>
      <c r="P1117" s="265"/>
      <c r="Q1117" s="265"/>
      <c r="R1117" s="265"/>
    </row>
    <row r="1118" spans="4:18" x14ac:dyDescent="0.2">
      <c r="D1118" s="261"/>
      <c r="E1118" s="270"/>
      <c r="F1118" s="261"/>
      <c r="G1118" s="261"/>
      <c r="H1118" s="261"/>
      <c r="I1118" s="261"/>
      <c r="J1118" s="261"/>
      <c r="K1118" s="261"/>
      <c r="L1118" s="261"/>
      <c r="M1118" s="261"/>
      <c r="N1118" s="261"/>
      <c r="O1118" s="265"/>
      <c r="P1118" s="265"/>
      <c r="Q1118" s="265"/>
      <c r="R1118" s="265"/>
    </row>
    <row r="1119" spans="4:18" x14ac:dyDescent="0.2">
      <c r="D1119" s="261"/>
      <c r="E1119" s="270"/>
      <c r="F1119" s="261"/>
      <c r="G1119" s="261"/>
      <c r="H1119" s="261"/>
      <c r="I1119" s="261"/>
      <c r="J1119" s="261"/>
      <c r="K1119" s="261"/>
      <c r="L1119" s="261"/>
      <c r="M1119" s="261"/>
      <c r="N1119" s="261"/>
      <c r="O1119" s="265"/>
      <c r="P1119" s="265"/>
      <c r="Q1119" s="265"/>
      <c r="R1119" s="265"/>
    </row>
    <row r="1120" spans="4:18" x14ac:dyDescent="0.2">
      <c r="D1120" s="261"/>
      <c r="E1120" s="270"/>
      <c r="F1120" s="261"/>
      <c r="G1120" s="261"/>
      <c r="H1120" s="261"/>
      <c r="I1120" s="261"/>
      <c r="J1120" s="261"/>
      <c r="K1120" s="261"/>
      <c r="L1120" s="261"/>
      <c r="M1120" s="261"/>
      <c r="N1120" s="261"/>
      <c r="O1120" s="265"/>
      <c r="P1120" s="265"/>
      <c r="Q1120" s="265"/>
      <c r="R1120" s="265"/>
    </row>
    <row r="1121" spans="4:18" x14ac:dyDescent="0.2">
      <c r="D1121" s="261"/>
      <c r="E1121" s="270"/>
      <c r="F1121" s="261"/>
      <c r="G1121" s="261"/>
      <c r="H1121" s="261"/>
      <c r="I1121" s="261"/>
      <c r="J1121" s="261"/>
      <c r="K1121" s="261"/>
      <c r="L1121" s="261"/>
      <c r="M1121" s="261"/>
      <c r="N1121" s="261"/>
      <c r="O1121" s="265"/>
      <c r="P1121" s="265"/>
      <c r="Q1121" s="265"/>
      <c r="R1121" s="265"/>
    </row>
    <row r="1122" spans="4:18" x14ac:dyDescent="0.2">
      <c r="D1122" s="261"/>
      <c r="E1122" s="270"/>
      <c r="F1122" s="261"/>
      <c r="G1122" s="261"/>
      <c r="H1122" s="261"/>
      <c r="I1122" s="261"/>
      <c r="J1122" s="261"/>
      <c r="K1122" s="261"/>
      <c r="L1122" s="261"/>
      <c r="M1122" s="261"/>
      <c r="N1122" s="261"/>
      <c r="O1122" s="265"/>
      <c r="P1122" s="265"/>
      <c r="Q1122" s="265"/>
      <c r="R1122" s="265"/>
    </row>
    <row r="1123" spans="4:18" x14ac:dyDescent="0.2">
      <c r="D1123" s="261"/>
      <c r="E1123" s="270"/>
      <c r="F1123" s="261"/>
      <c r="G1123" s="261"/>
      <c r="H1123" s="261"/>
      <c r="I1123" s="261"/>
      <c r="J1123" s="261"/>
      <c r="K1123" s="261"/>
      <c r="L1123" s="261"/>
      <c r="M1123" s="261"/>
      <c r="N1123" s="261"/>
      <c r="O1123" s="265"/>
      <c r="P1123" s="265"/>
      <c r="Q1123" s="265"/>
      <c r="R1123" s="265"/>
    </row>
    <row r="1124" spans="4:18" x14ac:dyDescent="0.2">
      <c r="D1124" s="261"/>
      <c r="E1124" s="270"/>
      <c r="F1124" s="261"/>
      <c r="G1124" s="261"/>
      <c r="H1124" s="261"/>
      <c r="I1124" s="261"/>
      <c r="J1124" s="261"/>
      <c r="K1124" s="261"/>
      <c r="L1124" s="261"/>
      <c r="M1124" s="261"/>
      <c r="N1124" s="261"/>
      <c r="O1124" s="265"/>
      <c r="P1124" s="265"/>
      <c r="Q1124" s="265"/>
      <c r="R1124" s="265"/>
    </row>
    <row r="1125" spans="4:18" x14ac:dyDescent="0.2">
      <c r="D1125" s="261"/>
      <c r="E1125" s="270"/>
      <c r="F1125" s="261"/>
      <c r="G1125" s="261"/>
      <c r="H1125" s="261"/>
      <c r="I1125" s="261"/>
      <c r="J1125" s="261"/>
      <c r="K1125" s="261"/>
      <c r="L1125" s="261"/>
      <c r="M1125" s="261"/>
      <c r="N1125" s="261"/>
      <c r="O1125" s="265"/>
      <c r="P1125" s="265"/>
      <c r="Q1125" s="265"/>
      <c r="R1125" s="265"/>
    </row>
    <row r="1126" spans="4:18" x14ac:dyDescent="0.2">
      <c r="D1126" s="261"/>
      <c r="E1126" s="270"/>
      <c r="F1126" s="261"/>
      <c r="G1126" s="261"/>
      <c r="H1126" s="261"/>
      <c r="I1126" s="261"/>
      <c r="J1126" s="261"/>
      <c r="K1126" s="261"/>
      <c r="L1126" s="261"/>
      <c r="M1126" s="261"/>
      <c r="N1126" s="261"/>
      <c r="O1126" s="265"/>
      <c r="P1126" s="265"/>
      <c r="Q1126" s="265"/>
      <c r="R1126" s="265"/>
    </row>
    <row r="1127" spans="4:18" x14ac:dyDescent="0.2">
      <c r="D1127" s="261"/>
      <c r="E1127" s="270"/>
      <c r="F1127" s="261"/>
      <c r="G1127" s="261"/>
      <c r="H1127" s="261"/>
      <c r="I1127" s="261"/>
      <c r="J1127" s="261"/>
      <c r="K1127" s="261"/>
      <c r="L1127" s="261"/>
      <c r="M1127" s="261"/>
      <c r="N1127" s="261"/>
      <c r="O1127" s="265"/>
      <c r="P1127" s="265"/>
      <c r="Q1127" s="265"/>
      <c r="R1127" s="265"/>
    </row>
    <row r="1128" spans="4:18" x14ac:dyDescent="0.2">
      <c r="D1128" s="261"/>
      <c r="E1128" s="270"/>
      <c r="F1128" s="261"/>
      <c r="G1128" s="261"/>
      <c r="H1128" s="261"/>
      <c r="I1128" s="261"/>
      <c r="J1128" s="261"/>
      <c r="K1128" s="261"/>
      <c r="L1128" s="261"/>
      <c r="M1128" s="261"/>
      <c r="N1128" s="261"/>
      <c r="O1128" s="265"/>
      <c r="P1128" s="265"/>
      <c r="Q1128" s="265"/>
      <c r="R1128" s="265"/>
    </row>
    <row r="1129" spans="4:18" x14ac:dyDescent="0.2">
      <c r="D1129" s="261"/>
      <c r="E1129" s="270"/>
      <c r="F1129" s="261"/>
      <c r="G1129" s="261"/>
      <c r="H1129" s="261"/>
      <c r="I1129" s="261"/>
      <c r="J1129" s="261"/>
      <c r="K1129" s="261"/>
      <c r="L1129" s="261"/>
      <c r="M1129" s="261"/>
      <c r="N1129" s="261"/>
      <c r="O1129" s="265"/>
      <c r="P1129" s="265"/>
      <c r="Q1129" s="265"/>
      <c r="R1129" s="265"/>
    </row>
    <row r="1130" spans="4:18" x14ac:dyDescent="0.2">
      <c r="D1130" s="261"/>
      <c r="E1130" s="270"/>
      <c r="F1130" s="261"/>
      <c r="G1130" s="261"/>
      <c r="H1130" s="261"/>
      <c r="I1130" s="261"/>
      <c r="J1130" s="261"/>
      <c r="K1130" s="261"/>
      <c r="L1130" s="261"/>
      <c r="M1130" s="261"/>
      <c r="N1130" s="261"/>
      <c r="O1130" s="265"/>
      <c r="P1130" s="265"/>
      <c r="Q1130" s="265"/>
      <c r="R1130" s="265"/>
    </row>
    <row r="1131" spans="4:18" x14ac:dyDescent="0.2">
      <c r="D1131" s="261"/>
      <c r="E1131" s="270"/>
      <c r="F1131" s="261"/>
      <c r="G1131" s="261"/>
      <c r="H1131" s="261"/>
      <c r="I1131" s="261"/>
      <c r="J1131" s="261"/>
      <c r="K1131" s="261"/>
      <c r="L1131" s="261"/>
      <c r="M1131" s="261"/>
      <c r="N1131" s="261"/>
      <c r="O1131" s="265"/>
      <c r="P1131" s="265"/>
      <c r="Q1131" s="265"/>
      <c r="R1131" s="265"/>
    </row>
    <row r="1132" spans="4:18" x14ac:dyDescent="0.2">
      <c r="D1132" s="261"/>
      <c r="E1132" s="270"/>
      <c r="F1132" s="261"/>
      <c r="G1132" s="261"/>
      <c r="H1132" s="261"/>
      <c r="I1132" s="261"/>
      <c r="J1132" s="261"/>
      <c r="K1132" s="261"/>
      <c r="L1132" s="261"/>
      <c r="M1132" s="261"/>
      <c r="N1132" s="261"/>
      <c r="O1132" s="265"/>
      <c r="P1132" s="265"/>
      <c r="Q1132" s="265"/>
      <c r="R1132" s="265"/>
    </row>
    <row r="1133" spans="4:18" x14ac:dyDescent="0.2">
      <c r="D1133" s="261"/>
      <c r="E1133" s="270"/>
      <c r="F1133" s="261"/>
      <c r="G1133" s="261"/>
      <c r="H1133" s="261"/>
      <c r="I1133" s="261"/>
      <c r="J1133" s="261"/>
      <c r="K1133" s="261"/>
      <c r="L1133" s="261"/>
      <c r="M1133" s="261"/>
      <c r="N1133" s="261"/>
      <c r="O1133" s="265"/>
      <c r="P1133" s="265"/>
      <c r="Q1133" s="265"/>
      <c r="R1133" s="265"/>
    </row>
    <row r="1134" spans="4:18" x14ac:dyDescent="0.2">
      <c r="D1134" s="261"/>
      <c r="E1134" s="270"/>
      <c r="F1134" s="261"/>
      <c r="G1134" s="261"/>
      <c r="H1134" s="261"/>
      <c r="I1134" s="261"/>
      <c r="J1134" s="261"/>
      <c r="K1134" s="261"/>
      <c r="L1134" s="261"/>
      <c r="M1134" s="261"/>
      <c r="N1134" s="261"/>
      <c r="O1134" s="265"/>
      <c r="P1134" s="265"/>
      <c r="Q1134" s="265"/>
      <c r="R1134" s="265"/>
    </row>
    <row r="1135" spans="4:18" x14ac:dyDescent="0.2">
      <c r="D1135" s="261"/>
      <c r="E1135" s="270"/>
      <c r="F1135" s="261"/>
      <c r="G1135" s="261"/>
      <c r="H1135" s="261"/>
      <c r="I1135" s="261"/>
      <c r="J1135" s="261"/>
      <c r="K1135" s="261"/>
      <c r="L1135" s="261"/>
      <c r="M1135" s="261"/>
      <c r="N1135" s="261"/>
      <c r="O1135" s="265"/>
      <c r="P1135" s="265"/>
      <c r="Q1135" s="265"/>
      <c r="R1135" s="265"/>
    </row>
    <row r="1136" spans="4:18" x14ac:dyDescent="0.2">
      <c r="D1136" s="261"/>
      <c r="E1136" s="270"/>
      <c r="F1136" s="261"/>
      <c r="G1136" s="261"/>
      <c r="H1136" s="261"/>
      <c r="I1136" s="261"/>
      <c r="J1136" s="261"/>
      <c r="K1136" s="261"/>
      <c r="L1136" s="261"/>
      <c r="M1136" s="261"/>
      <c r="N1136" s="261"/>
      <c r="O1136" s="265"/>
      <c r="P1136" s="265"/>
      <c r="Q1136" s="265"/>
      <c r="R1136" s="265"/>
    </row>
    <row r="1137" spans="4:18" x14ac:dyDescent="0.2">
      <c r="D1137" s="261"/>
      <c r="E1137" s="270"/>
      <c r="F1137" s="261"/>
      <c r="G1137" s="261"/>
      <c r="H1137" s="261"/>
      <c r="I1137" s="261"/>
      <c r="J1137" s="261"/>
      <c r="K1137" s="261"/>
      <c r="L1137" s="261"/>
      <c r="M1137" s="261"/>
      <c r="N1137" s="261"/>
      <c r="O1137" s="265"/>
      <c r="P1137" s="265"/>
      <c r="Q1137" s="265"/>
      <c r="R1137" s="265"/>
    </row>
    <row r="1138" spans="4:18" x14ac:dyDescent="0.2">
      <c r="D1138" s="261"/>
      <c r="E1138" s="270"/>
      <c r="F1138" s="261"/>
      <c r="G1138" s="261"/>
      <c r="H1138" s="261"/>
      <c r="I1138" s="261"/>
      <c r="J1138" s="261"/>
      <c r="K1138" s="261"/>
      <c r="L1138" s="261"/>
      <c r="M1138" s="261"/>
      <c r="N1138" s="261"/>
      <c r="O1138" s="265"/>
      <c r="P1138" s="265"/>
      <c r="Q1138" s="265"/>
      <c r="R1138" s="265"/>
    </row>
    <row r="1139" spans="4:18" x14ac:dyDescent="0.2">
      <c r="D1139" s="261"/>
      <c r="E1139" s="270"/>
      <c r="F1139" s="261"/>
      <c r="G1139" s="261"/>
      <c r="H1139" s="261"/>
      <c r="I1139" s="261"/>
      <c r="J1139" s="261"/>
      <c r="K1139" s="261"/>
      <c r="L1139" s="261"/>
      <c r="M1139" s="261"/>
      <c r="N1139" s="261"/>
      <c r="O1139" s="265"/>
      <c r="P1139" s="265"/>
      <c r="Q1139" s="265"/>
      <c r="R1139" s="265"/>
    </row>
    <row r="1140" spans="4:18" x14ac:dyDescent="0.2">
      <c r="D1140" s="261"/>
      <c r="E1140" s="270"/>
      <c r="F1140" s="261"/>
      <c r="G1140" s="261"/>
      <c r="H1140" s="261"/>
      <c r="I1140" s="261"/>
      <c r="J1140" s="261"/>
      <c r="K1140" s="261"/>
      <c r="L1140" s="261"/>
      <c r="M1140" s="261"/>
      <c r="N1140" s="261"/>
      <c r="O1140" s="265"/>
      <c r="P1140" s="265"/>
      <c r="Q1140" s="265"/>
      <c r="R1140" s="265"/>
    </row>
    <row r="1141" spans="4:18" x14ac:dyDescent="0.2">
      <c r="D1141" s="261"/>
      <c r="E1141" s="270"/>
      <c r="F1141" s="261"/>
      <c r="G1141" s="261"/>
      <c r="H1141" s="261"/>
      <c r="I1141" s="261"/>
      <c r="J1141" s="261"/>
      <c r="K1141" s="261"/>
      <c r="L1141" s="261"/>
      <c r="M1141" s="261"/>
      <c r="N1141" s="261"/>
      <c r="O1141" s="265"/>
      <c r="P1141" s="265"/>
      <c r="Q1141" s="265"/>
      <c r="R1141" s="265"/>
    </row>
    <row r="1142" spans="4:18" x14ac:dyDescent="0.2">
      <c r="D1142" s="261"/>
      <c r="E1142" s="270"/>
      <c r="F1142" s="261"/>
      <c r="G1142" s="261"/>
      <c r="H1142" s="261"/>
      <c r="I1142" s="261"/>
      <c r="J1142" s="261"/>
      <c r="K1142" s="261"/>
      <c r="L1142" s="261"/>
      <c r="M1142" s="261"/>
      <c r="N1142" s="261"/>
      <c r="O1142" s="265"/>
      <c r="P1142" s="265"/>
      <c r="Q1142" s="265"/>
      <c r="R1142" s="265"/>
    </row>
    <row r="1143" spans="4:18" x14ac:dyDescent="0.2">
      <c r="D1143" s="261"/>
      <c r="E1143" s="270"/>
      <c r="F1143" s="261"/>
      <c r="G1143" s="261"/>
      <c r="H1143" s="261"/>
      <c r="I1143" s="261"/>
      <c r="J1143" s="261"/>
      <c r="K1143" s="261"/>
      <c r="L1143" s="261"/>
      <c r="M1143" s="261"/>
      <c r="N1143" s="261"/>
      <c r="O1143" s="265"/>
      <c r="P1143" s="265"/>
      <c r="Q1143" s="265"/>
      <c r="R1143" s="265"/>
    </row>
    <row r="1144" spans="4:18" x14ac:dyDescent="0.2">
      <c r="D1144" s="261"/>
      <c r="E1144" s="270"/>
      <c r="F1144" s="261"/>
      <c r="G1144" s="261"/>
      <c r="H1144" s="261"/>
      <c r="I1144" s="261"/>
      <c r="J1144" s="261"/>
      <c r="K1144" s="261"/>
      <c r="L1144" s="261"/>
      <c r="M1144" s="261"/>
      <c r="N1144" s="261"/>
      <c r="O1144" s="265"/>
      <c r="P1144" s="265"/>
      <c r="Q1144" s="265"/>
      <c r="R1144" s="265"/>
    </row>
    <row r="1145" spans="4:18" x14ac:dyDescent="0.2">
      <c r="D1145" s="261"/>
      <c r="E1145" s="270"/>
      <c r="F1145" s="261"/>
      <c r="G1145" s="261"/>
      <c r="H1145" s="261"/>
      <c r="I1145" s="261"/>
      <c r="J1145" s="261"/>
      <c r="K1145" s="261"/>
      <c r="L1145" s="261"/>
      <c r="M1145" s="261"/>
      <c r="N1145" s="261"/>
      <c r="O1145" s="265"/>
      <c r="P1145" s="265"/>
      <c r="Q1145" s="265"/>
      <c r="R1145" s="265"/>
    </row>
    <row r="1146" spans="4:18" x14ac:dyDescent="0.2">
      <c r="D1146" s="261"/>
      <c r="E1146" s="270"/>
      <c r="F1146" s="261"/>
      <c r="G1146" s="261"/>
      <c r="H1146" s="261"/>
      <c r="I1146" s="261"/>
      <c r="J1146" s="261"/>
      <c r="K1146" s="261"/>
      <c r="L1146" s="261"/>
      <c r="M1146" s="261"/>
      <c r="N1146" s="261"/>
      <c r="O1146" s="265"/>
      <c r="P1146" s="265"/>
      <c r="Q1146" s="265"/>
      <c r="R1146" s="265"/>
    </row>
    <row r="1147" spans="4:18" x14ac:dyDescent="0.2">
      <c r="D1147" s="261"/>
      <c r="E1147" s="270"/>
      <c r="F1147" s="261"/>
      <c r="G1147" s="261"/>
      <c r="H1147" s="261"/>
      <c r="I1147" s="261"/>
      <c r="J1147" s="261"/>
      <c r="K1147" s="261"/>
      <c r="L1147" s="261"/>
      <c r="M1147" s="261"/>
      <c r="N1147" s="261"/>
      <c r="O1147" s="265"/>
      <c r="P1147" s="265"/>
      <c r="Q1147" s="265"/>
      <c r="R1147" s="265"/>
    </row>
    <row r="1148" spans="4:18" x14ac:dyDescent="0.2">
      <c r="D1148" s="261"/>
      <c r="E1148" s="270"/>
      <c r="F1148" s="261"/>
      <c r="G1148" s="261"/>
      <c r="H1148" s="261"/>
      <c r="I1148" s="261"/>
      <c r="J1148" s="261"/>
      <c r="K1148" s="261"/>
      <c r="L1148" s="261"/>
      <c r="M1148" s="261"/>
      <c r="N1148" s="261"/>
      <c r="O1148" s="265"/>
      <c r="P1148" s="265"/>
      <c r="Q1148" s="265"/>
      <c r="R1148" s="265"/>
    </row>
    <row r="1149" spans="4:18" x14ac:dyDescent="0.2">
      <c r="D1149" s="261"/>
      <c r="E1149" s="270"/>
      <c r="F1149" s="261"/>
      <c r="G1149" s="261"/>
      <c r="H1149" s="261"/>
      <c r="I1149" s="261"/>
      <c r="J1149" s="261"/>
      <c r="K1149" s="261"/>
      <c r="L1149" s="261"/>
      <c r="M1149" s="261"/>
      <c r="N1149" s="261"/>
      <c r="O1149" s="265"/>
      <c r="P1149" s="265"/>
      <c r="Q1149" s="265"/>
      <c r="R1149" s="265"/>
    </row>
    <row r="1150" spans="4:18" x14ac:dyDescent="0.2">
      <c r="D1150" s="261"/>
      <c r="E1150" s="270"/>
      <c r="F1150" s="261"/>
      <c r="G1150" s="261"/>
      <c r="H1150" s="261"/>
      <c r="I1150" s="261"/>
      <c r="J1150" s="261"/>
      <c r="K1150" s="261"/>
      <c r="L1150" s="261"/>
      <c r="M1150" s="261"/>
      <c r="N1150" s="261"/>
      <c r="O1150" s="265"/>
      <c r="P1150" s="265"/>
      <c r="Q1150" s="265"/>
      <c r="R1150" s="265"/>
    </row>
    <row r="1151" spans="4:18" x14ac:dyDescent="0.2">
      <c r="D1151" s="261"/>
      <c r="E1151" s="270"/>
      <c r="F1151" s="261"/>
      <c r="G1151" s="261"/>
      <c r="H1151" s="261"/>
      <c r="I1151" s="261"/>
      <c r="J1151" s="261"/>
      <c r="K1151" s="261"/>
      <c r="L1151" s="261"/>
      <c r="M1151" s="261"/>
      <c r="N1151" s="261"/>
      <c r="O1151" s="265"/>
      <c r="P1151" s="265"/>
      <c r="Q1151" s="265"/>
      <c r="R1151" s="265"/>
    </row>
    <row r="1152" spans="4:18" x14ac:dyDescent="0.2">
      <c r="D1152" s="261"/>
      <c r="E1152" s="270"/>
      <c r="F1152" s="261"/>
      <c r="G1152" s="261"/>
      <c r="H1152" s="261"/>
      <c r="I1152" s="261"/>
      <c r="J1152" s="261"/>
      <c r="K1152" s="261"/>
      <c r="L1152" s="261"/>
      <c r="M1152" s="261"/>
      <c r="N1152" s="261"/>
      <c r="O1152" s="265"/>
      <c r="P1152" s="265"/>
      <c r="Q1152" s="265"/>
      <c r="R1152" s="265"/>
    </row>
    <row r="1153" spans="4:18" x14ac:dyDescent="0.2">
      <c r="D1153" s="261"/>
      <c r="E1153" s="270"/>
      <c r="F1153" s="261"/>
      <c r="G1153" s="261"/>
      <c r="H1153" s="261"/>
      <c r="I1153" s="261"/>
      <c r="J1153" s="261"/>
      <c r="K1153" s="261"/>
      <c r="L1153" s="261"/>
      <c r="M1153" s="261"/>
      <c r="N1153" s="261"/>
      <c r="O1153" s="265"/>
      <c r="P1153" s="265"/>
      <c r="Q1153" s="265"/>
      <c r="R1153" s="265"/>
    </row>
    <row r="1154" spans="4:18" x14ac:dyDescent="0.2">
      <c r="D1154" s="261"/>
      <c r="E1154" s="270"/>
      <c r="F1154" s="261"/>
      <c r="G1154" s="261"/>
      <c r="H1154" s="261"/>
      <c r="I1154" s="261"/>
      <c r="J1154" s="261"/>
      <c r="K1154" s="261"/>
      <c r="L1154" s="261"/>
      <c r="M1154" s="261"/>
      <c r="N1154" s="261"/>
      <c r="O1154" s="265"/>
      <c r="P1154" s="265"/>
      <c r="Q1154" s="265"/>
      <c r="R1154" s="265"/>
    </row>
    <row r="1155" spans="4:18" x14ac:dyDescent="0.2">
      <c r="D1155" s="261"/>
      <c r="E1155" s="270"/>
      <c r="F1155" s="261"/>
      <c r="G1155" s="261"/>
      <c r="H1155" s="261"/>
      <c r="I1155" s="261"/>
      <c r="J1155" s="261"/>
      <c r="K1155" s="261"/>
      <c r="L1155" s="261"/>
      <c r="M1155" s="261"/>
      <c r="N1155" s="261"/>
      <c r="O1155" s="265"/>
      <c r="P1155" s="265"/>
      <c r="Q1155" s="265"/>
      <c r="R1155" s="265"/>
    </row>
    <row r="1156" spans="4:18" x14ac:dyDescent="0.2">
      <c r="D1156" s="261"/>
      <c r="E1156" s="270"/>
      <c r="F1156" s="261"/>
      <c r="G1156" s="261"/>
      <c r="H1156" s="261"/>
      <c r="I1156" s="261"/>
      <c r="J1156" s="261"/>
      <c r="K1156" s="261"/>
      <c r="L1156" s="261"/>
      <c r="M1156" s="261"/>
      <c r="N1156" s="261"/>
      <c r="O1156" s="265"/>
      <c r="P1156" s="265"/>
      <c r="Q1156" s="265"/>
      <c r="R1156" s="265"/>
    </row>
    <row r="1157" spans="4:18" x14ac:dyDescent="0.2">
      <c r="D1157" s="261"/>
      <c r="E1157" s="270"/>
      <c r="F1157" s="261"/>
      <c r="G1157" s="261"/>
      <c r="H1157" s="261"/>
      <c r="I1157" s="261"/>
      <c r="J1157" s="261"/>
      <c r="K1157" s="261"/>
      <c r="L1157" s="261"/>
      <c r="M1157" s="261"/>
      <c r="N1157" s="261"/>
      <c r="O1157" s="265"/>
      <c r="P1157" s="265"/>
      <c r="Q1157" s="265"/>
      <c r="R1157" s="265"/>
    </row>
    <row r="1158" spans="4:18" x14ac:dyDescent="0.2">
      <c r="D1158" s="261"/>
      <c r="E1158" s="270"/>
      <c r="F1158" s="261"/>
      <c r="G1158" s="261"/>
      <c r="H1158" s="261"/>
      <c r="I1158" s="261"/>
      <c r="J1158" s="261"/>
      <c r="K1158" s="261"/>
      <c r="L1158" s="261"/>
      <c r="M1158" s="261"/>
      <c r="N1158" s="261"/>
      <c r="O1158" s="265"/>
      <c r="P1158" s="265"/>
      <c r="Q1158" s="265"/>
      <c r="R1158" s="265"/>
    </row>
    <row r="1159" spans="4:18" x14ac:dyDescent="0.2">
      <c r="D1159" s="261"/>
      <c r="E1159" s="270"/>
      <c r="F1159" s="261"/>
      <c r="G1159" s="261"/>
      <c r="H1159" s="261"/>
      <c r="I1159" s="261"/>
      <c r="J1159" s="261"/>
      <c r="K1159" s="261"/>
      <c r="L1159" s="261"/>
      <c r="M1159" s="261"/>
      <c r="N1159" s="261"/>
      <c r="O1159" s="265"/>
      <c r="P1159" s="265"/>
      <c r="Q1159" s="265"/>
      <c r="R1159" s="265"/>
    </row>
    <row r="1160" spans="4:18" x14ac:dyDescent="0.2">
      <c r="D1160" s="261"/>
      <c r="E1160" s="270"/>
      <c r="F1160" s="261"/>
      <c r="G1160" s="261"/>
      <c r="H1160" s="261"/>
      <c r="I1160" s="261"/>
      <c r="J1160" s="261"/>
      <c r="K1160" s="261"/>
      <c r="L1160" s="261"/>
      <c r="M1160" s="261"/>
      <c r="N1160" s="261"/>
      <c r="O1160" s="265"/>
      <c r="P1160" s="265"/>
      <c r="Q1160" s="265"/>
      <c r="R1160" s="265"/>
    </row>
    <row r="1161" spans="4:18" x14ac:dyDescent="0.2">
      <c r="D1161" s="261"/>
      <c r="E1161" s="270"/>
      <c r="F1161" s="261"/>
      <c r="G1161" s="261"/>
      <c r="H1161" s="261"/>
      <c r="I1161" s="261"/>
      <c r="J1161" s="261"/>
      <c r="K1161" s="261"/>
      <c r="L1161" s="261"/>
      <c r="M1161" s="261"/>
      <c r="N1161" s="261"/>
      <c r="O1161" s="265"/>
      <c r="P1161" s="265"/>
      <c r="Q1161" s="265"/>
      <c r="R1161" s="265"/>
    </row>
    <row r="1162" spans="4:18" x14ac:dyDescent="0.2">
      <c r="D1162" s="261"/>
      <c r="E1162" s="270"/>
      <c r="F1162" s="261"/>
      <c r="G1162" s="261"/>
      <c r="H1162" s="261"/>
      <c r="I1162" s="261"/>
      <c r="J1162" s="261"/>
      <c r="K1162" s="261"/>
      <c r="L1162" s="261"/>
      <c r="M1162" s="261"/>
      <c r="N1162" s="261"/>
      <c r="O1162" s="265"/>
      <c r="P1162" s="265"/>
      <c r="Q1162" s="265"/>
      <c r="R1162" s="265"/>
    </row>
    <row r="1163" spans="4:18" x14ac:dyDescent="0.2">
      <c r="D1163" s="261"/>
      <c r="E1163" s="270"/>
      <c r="F1163" s="261"/>
      <c r="G1163" s="261"/>
      <c r="H1163" s="261"/>
      <c r="I1163" s="261"/>
      <c r="J1163" s="261"/>
      <c r="K1163" s="261"/>
      <c r="L1163" s="261"/>
      <c r="M1163" s="261"/>
      <c r="N1163" s="261"/>
      <c r="O1163" s="265"/>
      <c r="P1163" s="265"/>
      <c r="Q1163" s="265"/>
      <c r="R1163" s="265"/>
    </row>
    <row r="1164" spans="4:18" x14ac:dyDescent="0.2">
      <c r="D1164" s="261"/>
      <c r="E1164" s="270"/>
      <c r="F1164" s="261"/>
      <c r="G1164" s="261"/>
      <c r="H1164" s="261"/>
      <c r="I1164" s="261"/>
      <c r="J1164" s="261"/>
      <c r="K1164" s="261"/>
      <c r="L1164" s="261"/>
      <c r="M1164" s="261"/>
      <c r="N1164" s="261"/>
      <c r="O1164" s="265"/>
      <c r="P1164" s="265"/>
      <c r="Q1164" s="265"/>
      <c r="R1164" s="265"/>
    </row>
    <row r="1165" spans="4:18" x14ac:dyDescent="0.2">
      <c r="D1165" s="261"/>
      <c r="E1165" s="270"/>
      <c r="F1165" s="261"/>
      <c r="G1165" s="261"/>
      <c r="H1165" s="261"/>
      <c r="I1165" s="261"/>
      <c r="J1165" s="261"/>
      <c r="K1165" s="261"/>
      <c r="L1165" s="261"/>
      <c r="M1165" s="261"/>
      <c r="N1165" s="261"/>
      <c r="O1165" s="265"/>
      <c r="P1165" s="265"/>
      <c r="Q1165" s="265"/>
      <c r="R1165" s="265"/>
    </row>
    <row r="1166" spans="4:18" x14ac:dyDescent="0.2">
      <c r="D1166" s="261"/>
      <c r="E1166" s="270"/>
      <c r="F1166" s="261"/>
      <c r="G1166" s="261"/>
      <c r="H1166" s="261"/>
      <c r="I1166" s="261"/>
      <c r="J1166" s="261"/>
      <c r="K1166" s="261"/>
      <c r="L1166" s="261"/>
      <c r="M1166" s="261"/>
      <c r="N1166" s="261"/>
      <c r="O1166" s="265"/>
      <c r="P1166" s="265"/>
      <c r="Q1166" s="265"/>
      <c r="R1166" s="265"/>
    </row>
    <row r="1167" spans="4:18" x14ac:dyDescent="0.2">
      <c r="D1167" s="261"/>
      <c r="E1167" s="270"/>
      <c r="F1167" s="261"/>
      <c r="G1167" s="261"/>
      <c r="H1167" s="261"/>
      <c r="I1167" s="261"/>
      <c r="J1167" s="261"/>
      <c r="K1167" s="261"/>
      <c r="L1167" s="261"/>
      <c r="M1167" s="261"/>
      <c r="N1167" s="261"/>
      <c r="O1167" s="265"/>
      <c r="P1167" s="265"/>
      <c r="Q1167" s="265"/>
      <c r="R1167" s="265"/>
    </row>
    <row r="1168" spans="4:18" x14ac:dyDescent="0.2">
      <c r="D1168" s="261"/>
      <c r="E1168" s="270"/>
      <c r="F1168" s="261"/>
      <c r="G1168" s="261"/>
      <c r="H1168" s="261"/>
      <c r="I1168" s="261"/>
      <c r="J1168" s="261"/>
      <c r="K1168" s="261"/>
      <c r="L1168" s="261"/>
      <c r="M1168" s="261"/>
      <c r="N1168" s="261"/>
      <c r="O1168" s="265"/>
      <c r="P1168" s="265"/>
      <c r="Q1168" s="265"/>
      <c r="R1168" s="265"/>
    </row>
    <row r="1169" spans="4:18" x14ac:dyDescent="0.2">
      <c r="D1169" s="261"/>
      <c r="E1169" s="270"/>
      <c r="F1169" s="261"/>
      <c r="G1169" s="261"/>
      <c r="H1169" s="261"/>
      <c r="I1169" s="261"/>
      <c r="J1169" s="261"/>
      <c r="K1169" s="261"/>
      <c r="L1169" s="261"/>
      <c r="M1169" s="261"/>
      <c r="N1169" s="261"/>
      <c r="O1169" s="265"/>
      <c r="P1169" s="265"/>
      <c r="Q1169" s="265"/>
      <c r="R1169" s="265"/>
    </row>
    <row r="1170" spans="4:18" x14ac:dyDescent="0.2">
      <c r="D1170" s="261"/>
      <c r="E1170" s="270"/>
      <c r="F1170" s="261"/>
      <c r="G1170" s="261"/>
      <c r="H1170" s="261"/>
      <c r="I1170" s="261"/>
      <c r="J1170" s="261"/>
      <c r="K1170" s="261"/>
      <c r="L1170" s="261"/>
      <c r="M1170" s="261"/>
      <c r="N1170" s="261"/>
      <c r="O1170" s="265"/>
      <c r="P1170" s="265"/>
      <c r="Q1170" s="265"/>
      <c r="R1170" s="265"/>
    </row>
    <row r="1171" spans="4:18" x14ac:dyDescent="0.2">
      <c r="D1171" s="261"/>
      <c r="E1171" s="270"/>
      <c r="F1171" s="261"/>
      <c r="G1171" s="261"/>
      <c r="H1171" s="261"/>
      <c r="I1171" s="261"/>
      <c r="J1171" s="261"/>
      <c r="K1171" s="261"/>
      <c r="L1171" s="261"/>
      <c r="M1171" s="261"/>
      <c r="N1171" s="261"/>
      <c r="O1171" s="265"/>
      <c r="P1171" s="265"/>
      <c r="Q1171" s="265"/>
      <c r="R1171" s="265"/>
    </row>
    <row r="1172" spans="4:18" x14ac:dyDescent="0.2">
      <c r="D1172" s="261"/>
      <c r="E1172" s="270"/>
      <c r="F1172" s="261"/>
      <c r="G1172" s="261"/>
      <c r="H1172" s="261"/>
      <c r="I1172" s="261"/>
      <c r="J1172" s="261"/>
      <c r="K1172" s="261"/>
      <c r="L1172" s="261"/>
      <c r="M1172" s="261"/>
      <c r="N1172" s="261"/>
      <c r="O1172" s="265"/>
      <c r="P1172" s="265"/>
      <c r="Q1172" s="265"/>
      <c r="R1172" s="265"/>
    </row>
    <row r="1173" spans="4:18" x14ac:dyDescent="0.2">
      <c r="D1173" s="261"/>
      <c r="E1173" s="270"/>
      <c r="F1173" s="261"/>
      <c r="G1173" s="261"/>
      <c r="H1173" s="261"/>
      <c r="I1173" s="261"/>
      <c r="J1173" s="261"/>
      <c r="K1173" s="261"/>
      <c r="L1173" s="261"/>
      <c r="M1173" s="261"/>
      <c r="N1173" s="261"/>
      <c r="O1173" s="265"/>
      <c r="P1173" s="265"/>
      <c r="Q1173" s="265"/>
      <c r="R1173" s="265"/>
    </row>
    <row r="1174" spans="4:18" x14ac:dyDescent="0.2">
      <c r="D1174" s="261"/>
      <c r="E1174" s="270"/>
      <c r="F1174" s="261"/>
      <c r="G1174" s="261"/>
      <c r="H1174" s="261"/>
      <c r="I1174" s="261"/>
      <c r="J1174" s="261"/>
      <c r="K1174" s="261"/>
      <c r="L1174" s="261"/>
      <c r="M1174" s="261"/>
      <c r="N1174" s="261"/>
      <c r="O1174" s="265"/>
      <c r="P1174" s="265"/>
      <c r="Q1174" s="265"/>
      <c r="R1174" s="265"/>
    </row>
    <row r="1175" spans="4:18" x14ac:dyDescent="0.2">
      <c r="D1175" s="261"/>
      <c r="E1175" s="270"/>
      <c r="F1175" s="261"/>
      <c r="G1175" s="261"/>
      <c r="H1175" s="261"/>
      <c r="I1175" s="261"/>
      <c r="J1175" s="261"/>
      <c r="K1175" s="261"/>
      <c r="L1175" s="261"/>
      <c r="M1175" s="261"/>
      <c r="N1175" s="261"/>
      <c r="O1175" s="265"/>
      <c r="P1175" s="265"/>
      <c r="Q1175" s="265"/>
      <c r="R1175" s="265"/>
    </row>
    <row r="1176" spans="4:18" x14ac:dyDescent="0.2">
      <c r="D1176" s="261"/>
      <c r="E1176" s="270"/>
      <c r="F1176" s="261"/>
      <c r="G1176" s="261"/>
      <c r="H1176" s="261"/>
      <c r="I1176" s="261"/>
      <c r="J1176" s="261"/>
      <c r="K1176" s="261"/>
      <c r="L1176" s="261"/>
      <c r="M1176" s="261"/>
      <c r="N1176" s="261"/>
      <c r="O1176" s="265"/>
      <c r="P1176" s="265"/>
      <c r="Q1176" s="265"/>
      <c r="R1176" s="265"/>
    </row>
    <row r="1177" spans="4:18" x14ac:dyDescent="0.2">
      <c r="D1177" s="261"/>
      <c r="E1177" s="270"/>
      <c r="F1177" s="261"/>
      <c r="G1177" s="261"/>
      <c r="H1177" s="261"/>
      <c r="I1177" s="261"/>
      <c r="J1177" s="261"/>
      <c r="K1177" s="261"/>
      <c r="L1177" s="261"/>
      <c r="M1177" s="261"/>
      <c r="N1177" s="261"/>
      <c r="O1177" s="265"/>
      <c r="P1177" s="265"/>
      <c r="Q1177" s="265"/>
      <c r="R1177" s="265"/>
    </row>
    <row r="1178" spans="4:18" x14ac:dyDescent="0.2">
      <c r="D1178" s="261"/>
      <c r="E1178" s="270"/>
      <c r="F1178" s="261"/>
      <c r="G1178" s="261"/>
      <c r="H1178" s="261"/>
      <c r="I1178" s="261"/>
      <c r="J1178" s="261"/>
      <c r="K1178" s="261"/>
      <c r="L1178" s="261"/>
      <c r="M1178" s="261"/>
      <c r="N1178" s="261"/>
      <c r="O1178" s="265"/>
      <c r="P1178" s="265"/>
      <c r="Q1178" s="265"/>
      <c r="R1178" s="265"/>
    </row>
    <row r="1179" spans="4:18" x14ac:dyDescent="0.2">
      <c r="D1179" s="261"/>
      <c r="E1179" s="270"/>
      <c r="F1179" s="261"/>
      <c r="G1179" s="261"/>
      <c r="H1179" s="261"/>
      <c r="I1179" s="261"/>
      <c r="J1179" s="261"/>
      <c r="K1179" s="261"/>
      <c r="L1179" s="261"/>
      <c r="M1179" s="261"/>
      <c r="N1179" s="261"/>
      <c r="O1179" s="265"/>
      <c r="P1179" s="265"/>
      <c r="Q1179" s="265"/>
      <c r="R1179" s="265"/>
    </row>
    <row r="1180" spans="4:18" x14ac:dyDescent="0.2">
      <c r="D1180" s="261"/>
      <c r="E1180" s="270"/>
      <c r="F1180" s="261"/>
      <c r="G1180" s="261"/>
      <c r="H1180" s="261"/>
      <c r="I1180" s="261"/>
      <c r="J1180" s="261"/>
      <c r="K1180" s="261"/>
      <c r="L1180" s="261"/>
      <c r="M1180" s="261"/>
      <c r="N1180" s="261"/>
      <c r="O1180" s="265"/>
      <c r="P1180" s="265"/>
      <c r="Q1180" s="265"/>
      <c r="R1180" s="265"/>
    </row>
    <row r="1181" spans="4:18" x14ac:dyDescent="0.2">
      <c r="D1181" s="261"/>
      <c r="E1181" s="270"/>
      <c r="F1181" s="261"/>
      <c r="G1181" s="261"/>
      <c r="H1181" s="261"/>
      <c r="I1181" s="261"/>
      <c r="J1181" s="261"/>
      <c r="K1181" s="261"/>
      <c r="L1181" s="261"/>
      <c r="M1181" s="261"/>
      <c r="N1181" s="261"/>
      <c r="O1181" s="265"/>
      <c r="P1181" s="265"/>
      <c r="Q1181" s="265"/>
      <c r="R1181" s="265"/>
    </row>
    <row r="1182" spans="4:18" x14ac:dyDescent="0.2">
      <c r="D1182" s="261"/>
      <c r="E1182" s="270"/>
      <c r="F1182" s="261"/>
      <c r="G1182" s="261"/>
      <c r="H1182" s="261"/>
      <c r="I1182" s="261"/>
      <c r="J1182" s="261"/>
      <c r="K1182" s="261"/>
      <c r="L1182" s="261"/>
      <c r="M1182" s="261"/>
      <c r="N1182" s="261"/>
      <c r="O1182" s="265"/>
      <c r="P1182" s="265"/>
      <c r="Q1182" s="265"/>
      <c r="R1182" s="265"/>
    </row>
    <row r="1183" spans="4:18" x14ac:dyDescent="0.2">
      <c r="D1183" s="261"/>
      <c r="E1183" s="270"/>
      <c r="F1183" s="261"/>
      <c r="G1183" s="261"/>
      <c r="H1183" s="261"/>
      <c r="I1183" s="261"/>
      <c r="J1183" s="261"/>
      <c r="K1183" s="261"/>
      <c r="L1183" s="261"/>
      <c r="M1183" s="261"/>
      <c r="N1183" s="261"/>
      <c r="O1183" s="265"/>
      <c r="P1183" s="265"/>
      <c r="Q1183" s="265"/>
      <c r="R1183" s="265"/>
    </row>
    <row r="1184" spans="4:18" x14ac:dyDescent="0.2">
      <c r="D1184" s="261"/>
      <c r="E1184" s="270"/>
      <c r="F1184" s="261"/>
      <c r="G1184" s="261"/>
      <c r="H1184" s="261"/>
      <c r="I1184" s="261"/>
      <c r="J1184" s="261"/>
      <c r="K1184" s="261"/>
      <c r="L1184" s="261"/>
      <c r="M1184" s="261"/>
      <c r="N1184" s="261"/>
      <c r="O1184" s="265"/>
      <c r="P1184" s="265"/>
      <c r="Q1184" s="265"/>
      <c r="R1184" s="265"/>
    </row>
    <row r="1185" spans="4:18" x14ac:dyDescent="0.2">
      <c r="D1185" s="261"/>
      <c r="E1185" s="270"/>
      <c r="F1185" s="261"/>
      <c r="G1185" s="261"/>
      <c r="H1185" s="261"/>
      <c r="I1185" s="261"/>
      <c r="J1185" s="261"/>
      <c r="K1185" s="261"/>
      <c r="L1185" s="261"/>
      <c r="M1185" s="261"/>
      <c r="N1185" s="261"/>
      <c r="O1185" s="265"/>
      <c r="P1185" s="265"/>
      <c r="Q1185" s="265"/>
      <c r="R1185" s="265"/>
    </row>
    <row r="1186" spans="4:18" x14ac:dyDescent="0.2">
      <c r="D1186" s="261"/>
      <c r="E1186" s="270"/>
      <c r="F1186" s="261"/>
      <c r="G1186" s="261"/>
      <c r="H1186" s="261"/>
      <c r="I1186" s="261"/>
      <c r="J1186" s="261"/>
      <c r="K1186" s="261"/>
      <c r="L1186" s="261"/>
      <c r="M1186" s="261"/>
      <c r="N1186" s="261"/>
      <c r="O1186" s="265"/>
      <c r="P1186" s="265"/>
      <c r="Q1186" s="265"/>
      <c r="R1186" s="265"/>
    </row>
    <row r="1187" spans="4:18" x14ac:dyDescent="0.2">
      <c r="D1187" s="261"/>
      <c r="E1187" s="270"/>
      <c r="F1187" s="261"/>
      <c r="G1187" s="261"/>
      <c r="H1187" s="261"/>
      <c r="I1187" s="261"/>
      <c r="J1187" s="261"/>
      <c r="K1187" s="261"/>
      <c r="L1187" s="261"/>
      <c r="M1187" s="261"/>
      <c r="N1187" s="261"/>
      <c r="O1187" s="265"/>
      <c r="P1187" s="265"/>
      <c r="Q1187" s="265"/>
      <c r="R1187" s="265"/>
    </row>
    <row r="1188" spans="4:18" x14ac:dyDescent="0.2">
      <c r="D1188" s="261"/>
      <c r="E1188" s="270"/>
      <c r="F1188" s="261"/>
      <c r="G1188" s="261"/>
      <c r="H1188" s="261"/>
      <c r="I1188" s="261"/>
      <c r="J1188" s="261"/>
      <c r="K1188" s="261"/>
      <c r="L1188" s="261"/>
      <c r="M1188" s="261"/>
      <c r="N1188" s="261"/>
      <c r="O1188" s="265"/>
      <c r="P1188" s="265"/>
      <c r="Q1188" s="265"/>
      <c r="R1188" s="265"/>
    </row>
    <row r="1189" spans="4:18" x14ac:dyDescent="0.2">
      <c r="D1189" s="261"/>
      <c r="E1189" s="270"/>
      <c r="F1189" s="261"/>
      <c r="G1189" s="261"/>
      <c r="H1189" s="261"/>
      <c r="I1189" s="261"/>
      <c r="J1189" s="261"/>
      <c r="K1189" s="261"/>
      <c r="L1189" s="261"/>
      <c r="M1189" s="261"/>
      <c r="N1189" s="261"/>
      <c r="O1189" s="265"/>
      <c r="P1189" s="265"/>
      <c r="Q1189" s="265"/>
      <c r="R1189" s="265"/>
    </row>
    <row r="1190" spans="4:18" x14ac:dyDescent="0.2">
      <c r="D1190" s="261"/>
      <c r="E1190" s="270"/>
      <c r="F1190" s="261"/>
      <c r="G1190" s="261"/>
      <c r="H1190" s="261"/>
      <c r="I1190" s="261"/>
      <c r="J1190" s="261"/>
      <c r="K1190" s="261"/>
      <c r="L1190" s="261"/>
      <c r="M1190" s="261"/>
      <c r="N1190" s="261"/>
      <c r="O1190" s="265"/>
      <c r="P1190" s="265"/>
      <c r="Q1190" s="265"/>
      <c r="R1190" s="265"/>
    </row>
    <row r="1191" spans="4:18" x14ac:dyDescent="0.2">
      <c r="D1191" s="261"/>
      <c r="E1191" s="270"/>
      <c r="F1191" s="261"/>
      <c r="G1191" s="261"/>
      <c r="H1191" s="261"/>
      <c r="I1191" s="261"/>
      <c r="J1191" s="261"/>
      <c r="K1191" s="261"/>
      <c r="L1191" s="261"/>
      <c r="M1191" s="261"/>
      <c r="N1191" s="261"/>
      <c r="O1191" s="265"/>
      <c r="P1191" s="265"/>
      <c r="Q1191" s="265"/>
      <c r="R1191" s="265"/>
    </row>
    <row r="1192" spans="4:18" x14ac:dyDescent="0.2">
      <c r="D1192" s="261"/>
      <c r="E1192" s="270"/>
      <c r="F1192" s="261"/>
      <c r="G1192" s="261"/>
      <c r="H1192" s="261"/>
      <c r="I1192" s="261"/>
      <c r="J1192" s="261"/>
      <c r="K1192" s="261"/>
      <c r="L1192" s="261"/>
      <c r="M1192" s="261"/>
      <c r="N1192" s="261"/>
      <c r="O1192" s="265"/>
      <c r="P1192" s="265"/>
      <c r="Q1192" s="265"/>
      <c r="R1192" s="265"/>
    </row>
    <row r="1193" spans="4:18" x14ac:dyDescent="0.2">
      <c r="D1193" s="261"/>
      <c r="E1193" s="270"/>
      <c r="F1193" s="261"/>
      <c r="G1193" s="261"/>
      <c r="H1193" s="261"/>
      <c r="I1193" s="261"/>
      <c r="J1193" s="261"/>
      <c r="K1193" s="261"/>
      <c r="L1193" s="261"/>
      <c r="M1193" s="261"/>
      <c r="N1193" s="261"/>
      <c r="O1193" s="265"/>
      <c r="P1193" s="265"/>
      <c r="Q1193" s="265"/>
      <c r="R1193" s="265"/>
    </row>
    <row r="1194" spans="4:18" x14ac:dyDescent="0.2">
      <c r="D1194" s="261"/>
      <c r="E1194" s="270"/>
      <c r="F1194" s="261"/>
      <c r="G1194" s="261"/>
      <c r="H1194" s="261"/>
      <c r="I1194" s="261"/>
      <c r="J1194" s="261"/>
      <c r="K1194" s="261"/>
      <c r="L1194" s="261"/>
      <c r="M1194" s="261"/>
      <c r="N1194" s="261"/>
      <c r="O1194" s="265"/>
      <c r="P1194" s="265"/>
      <c r="Q1194" s="265"/>
      <c r="R1194" s="265"/>
    </row>
    <row r="1195" spans="4:18" x14ac:dyDescent="0.2">
      <c r="D1195" s="261"/>
      <c r="E1195" s="270"/>
      <c r="F1195" s="261"/>
      <c r="G1195" s="261"/>
      <c r="H1195" s="261"/>
      <c r="I1195" s="261"/>
      <c r="J1195" s="261"/>
      <c r="K1195" s="261"/>
      <c r="L1195" s="261"/>
      <c r="M1195" s="261"/>
      <c r="N1195" s="261"/>
      <c r="O1195" s="265"/>
      <c r="P1195" s="265"/>
      <c r="Q1195" s="265"/>
      <c r="R1195" s="265"/>
    </row>
    <row r="1196" spans="4:18" x14ac:dyDescent="0.2">
      <c r="D1196" s="261"/>
      <c r="E1196" s="270"/>
      <c r="F1196" s="261"/>
      <c r="G1196" s="261"/>
      <c r="H1196" s="261"/>
      <c r="I1196" s="261"/>
      <c r="J1196" s="261"/>
      <c r="K1196" s="261"/>
      <c r="L1196" s="261"/>
      <c r="M1196" s="261"/>
      <c r="N1196" s="261"/>
      <c r="O1196" s="265"/>
      <c r="P1196" s="265"/>
      <c r="Q1196" s="265"/>
      <c r="R1196" s="265"/>
    </row>
    <row r="1197" spans="4:18" x14ac:dyDescent="0.2">
      <c r="D1197" s="261"/>
      <c r="E1197" s="270"/>
      <c r="F1197" s="261"/>
      <c r="G1197" s="261"/>
      <c r="H1197" s="261"/>
      <c r="I1197" s="261"/>
      <c r="J1197" s="261"/>
      <c r="K1197" s="261"/>
      <c r="L1197" s="261"/>
      <c r="M1197" s="261"/>
      <c r="N1197" s="261"/>
      <c r="O1197" s="265"/>
      <c r="P1197" s="265"/>
      <c r="Q1197" s="265"/>
      <c r="R1197" s="265"/>
    </row>
    <row r="1198" spans="4:18" x14ac:dyDescent="0.2">
      <c r="D1198" s="261"/>
      <c r="E1198" s="270"/>
      <c r="F1198" s="261"/>
      <c r="G1198" s="261"/>
      <c r="H1198" s="261"/>
      <c r="I1198" s="261"/>
      <c r="J1198" s="261"/>
      <c r="K1198" s="261"/>
      <c r="L1198" s="261"/>
      <c r="M1198" s="261"/>
      <c r="N1198" s="261"/>
      <c r="O1198" s="265"/>
      <c r="P1198" s="265"/>
      <c r="Q1198" s="265"/>
      <c r="R1198" s="265"/>
    </row>
    <row r="1199" spans="4:18" x14ac:dyDescent="0.2">
      <c r="D1199" s="261"/>
      <c r="E1199" s="270"/>
      <c r="F1199" s="261"/>
      <c r="G1199" s="261"/>
      <c r="H1199" s="261"/>
      <c r="I1199" s="261"/>
      <c r="J1199" s="261"/>
      <c r="K1199" s="261"/>
      <c r="L1199" s="261"/>
      <c r="M1199" s="261"/>
      <c r="N1199" s="261"/>
      <c r="O1199" s="265"/>
      <c r="P1199" s="265"/>
      <c r="Q1199" s="265"/>
      <c r="R1199" s="265"/>
    </row>
    <row r="1200" spans="4:18" x14ac:dyDescent="0.2">
      <c r="D1200" s="261"/>
      <c r="E1200" s="270"/>
      <c r="F1200" s="261"/>
      <c r="G1200" s="261"/>
      <c r="H1200" s="261"/>
      <c r="I1200" s="261"/>
      <c r="J1200" s="261"/>
      <c r="K1200" s="261"/>
      <c r="L1200" s="261"/>
      <c r="M1200" s="261"/>
      <c r="N1200" s="261"/>
      <c r="O1200" s="265"/>
      <c r="P1200" s="265"/>
      <c r="Q1200" s="265"/>
      <c r="R1200" s="265"/>
    </row>
    <row r="1201" spans="4:18" x14ac:dyDescent="0.2">
      <c r="D1201" s="261"/>
      <c r="E1201" s="270"/>
      <c r="F1201" s="261"/>
      <c r="G1201" s="261"/>
      <c r="H1201" s="261"/>
      <c r="I1201" s="261"/>
      <c r="J1201" s="261"/>
      <c r="K1201" s="261"/>
      <c r="L1201" s="261"/>
      <c r="M1201" s="261"/>
      <c r="N1201" s="261"/>
      <c r="O1201" s="265"/>
      <c r="P1201" s="265"/>
      <c r="Q1201" s="265"/>
      <c r="R1201" s="265"/>
    </row>
    <row r="1202" spans="4:18" x14ac:dyDescent="0.2">
      <c r="D1202" s="261"/>
      <c r="E1202" s="270"/>
      <c r="F1202" s="261"/>
      <c r="G1202" s="261"/>
      <c r="H1202" s="261"/>
      <c r="I1202" s="261"/>
      <c r="J1202" s="261"/>
      <c r="K1202" s="261"/>
      <c r="L1202" s="261"/>
      <c r="M1202" s="261"/>
      <c r="N1202" s="261"/>
      <c r="O1202" s="265"/>
      <c r="P1202" s="265"/>
      <c r="Q1202" s="265"/>
      <c r="R1202" s="265"/>
    </row>
    <row r="1203" spans="4:18" x14ac:dyDescent="0.2">
      <c r="D1203" s="261"/>
      <c r="E1203" s="270"/>
      <c r="F1203" s="261"/>
      <c r="G1203" s="261"/>
      <c r="H1203" s="261"/>
      <c r="I1203" s="261"/>
      <c r="J1203" s="261"/>
      <c r="K1203" s="261"/>
      <c r="L1203" s="261"/>
      <c r="M1203" s="261"/>
      <c r="N1203" s="261"/>
      <c r="O1203" s="265"/>
      <c r="P1203" s="265"/>
      <c r="Q1203" s="265"/>
      <c r="R1203" s="265"/>
    </row>
    <row r="1204" spans="4:18" x14ac:dyDescent="0.2">
      <c r="D1204" s="261"/>
      <c r="E1204" s="270"/>
      <c r="F1204" s="261"/>
      <c r="G1204" s="261"/>
      <c r="H1204" s="261"/>
      <c r="I1204" s="261"/>
      <c r="J1204" s="261"/>
      <c r="K1204" s="261"/>
      <c r="L1204" s="261"/>
      <c r="M1204" s="261"/>
      <c r="N1204" s="261"/>
      <c r="O1204" s="265"/>
      <c r="P1204" s="265"/>
      <c r="Q1204" s="265"/>
      <c r="R1204" s="265"/>
    </row>
    <row r="1205" spans="4:18" x14ac:dyDescent="0.2">
      <c r="D1205" s="261"/>
      <c r="E1205" s="270"/>
      <c r="F1205" s="261"/>
      <c r="G1205" s="261"/>
      <c r="H1205" s="261"/>
      <c r="I1205" s="261"/>
      <c r="J1205" s="261"/>
      <c r="K1205" s="261"/>
      <c r="L1205" s="261"/>
      <c r="M1205" s="261"/>
      <c r="N1205" s="261"/>
      <c r="O1205" s="265"/>
      <c r="P1205" s="265"/>
      <c r="Q1205" s="265"/>
      <c r="R1205" s="265"/>
    </row>
    <row r="1206" spans="4:18" x14ac:dyDescent="0.2">
      <c r="D1206" s="261"/>
      <c r="E1206" s="270"/>
      <c r="F1206" s="261"/>
      <c r="G1206" s="261"/>
      <c r="H1206" s="261"/>
      <c r="I1206" s="261"/>
      <c r="J1206" s="261"/>
      <c r="K1206" s="261"/>
      <c r="L1206" s="261"/>
      <c r="M1206" s="261"/>
      <c r="N1206" s="261"/>
      <c r="O1206" s="265"/>
      <c r="P1206" s="265"/>
      <c r="Q1206" s="265"/>
      <c r="R1206" s="265"/>
    </row>
    <row r="1207" spans="4:18" x14ac:dyDescent="0.2">
      <c r="D1207" s="261"/>
      <c r="E1207" s="270"/>
      <c r="F1207" s="261"/>
      <c r="G1207" s="261"/>
      <c r="H1207" s="261"/>
      <c r="I1207" s="261"/>
      <c r="J1207" s="261"/>
      <c r="K1207" s="261"/>
      <c r="L1207" s="261"/>
      <c r="M1207" s="261"/>
      <c r="N1207" s="261"/>
      <c r="O1207" s="265"/>
      <c r="P1207" s="265"/>
      <c r="Q1207" s="265"/>
      <c r="R1207" s="265"/>
    </row>
    <row r="1208" spans="4:18" x14ac:dyDescent="0.2">
      <c r="D1208" s="261"/>
      <c r="E1208" s="270"/>
      <c r="F1208" s="261"/>
      <c r="G1208" s="261"/>
      <c r="H1208" s="261"/>
      <c r="I1208" s="261"/>
      <c r="J1208" s="261"/>
      <c r="K1208" s="261"/>
      <c r="L1208" s="261"/>
      <c r="M1208" s="261"/>
      <c r="N1208" s="261"/>
      <c r="O1208" s="265"/>
      <c r="P1208" s="265"/>
      <c r="Q1208" s="265"/>
      <c r="R1208" s="265"/>
    </row>
    <row r="1209" spans="4:18" x14ac:dyDescent="0.2">
      <c r="D1209" s="261"/>
      <c r="E1209" s="270"/>
      <c r="F1209" s="261"/>
      <c r="G1209" s="261"/>
      <c r="H1209" s="261"/>
      <c r="I1209" s="261"/>
      <c r="J1209" s="261"/>
      <c r="K1209" s="261"/>
      <c r="L1209" s="261"/>
      <c r="M1209" s="261"/>
      <c r="N1209" s="261"/>
      <c r="O1209" s="265"/>
      <c r="P1209" s="265"/>
      <c r="Q1209" s="265"/>
      <c r="R1209" s="265"/>
    </row>
    <row r="1210" spans="4:18" x14ac:dyDescent="0.2">
      <c r="D1210" s="261"/>
      <c r="E1210" s="270"/>
      <c r="F1210" s="261"/>
      <c r="G1210" s="261"/>
      <c r="H1210" s="261"/>
      <c r="I1210" s="261"/>
      <c r="J1210" s="261"/>
      <c r="K1210" s="261"/>
      <c r="L1210" s="261"/>
      <c r="M1210" s="261"/>
      <c r="N1210" s="261"/>
      <c r="O1210" s="265"/>
      <c r="P1210" s="265"/>
      <c r="Q1210" s="265"/>
      <c r="R1210" s="265"/>
    </row>
    <row r="1211" spans="4:18" x14ac:dyDescent="0.2">
      <c r="D1211" s="261"/>
      <c r="E1211" s="270"/>
      <c r="F1211" s="261"/>
      <c r="G1211" s="261"/>
      <c r="H1211" s="261"/>
      <c r="I1211" s="261"/>
      <c r="J1211" s="261"/>
      <c r="K1211" s="261"/>
      <c r="L1211" s="261"/>
      <c r="M1211" s="261"/>
      <c r="N1211" s="261"/>
      <c r="O1211" s="265"/>
      <c r="P1211" s="265"/>
      <c r="Q1211" s="265"/>
      <c r="R1211" s="265"/>
    </row>
    <row r="1212" spans="4:18" x14ac:dyDescent="0.2">
      <c r="D1212" s="261"/>
      <c r="E1212" s="270"/>
      <c r="F1212" s="261"/>
      <c r="G1212" s="261"/>
      <c r="H1212" s="261"/>
      <c r="I1212" s="261"/>
      <c r="J1212" s="261"/>
      <c r="K1212" s="261"/>
      <c r="L1212" s="261"/>
      <c r="M1212" s="261"/>
      <c r="N1212" s="261"/>
      <c r="O1212" s="265"/>
      <c r="P1212" s="265"/>
      <c r="Q1212" s="265"/>
      <c r="R1212" s="265"/>
    </row>
    <row r="1213" spans="4:18" x14ac:dyDescent="0.2">
      <c r="D1213" s="261"/>
      <c r="E1213" s="270"/>
      <c r="F1213" s="261"/>
      <c r="G1213" s="261"/>
      <c r="H1213" s="261"/>
      <c r="I1213" s="261"/>
      <c r="J1213" s="261"/>
      <c r="K1213" s="261"/>
      <c r="L1213" s="261"/>
      <c r="M1213" s="261"/>
      <c r="N1213" s="261"/>
      <c r="O1213" s="265"/>
      <c r="P1213" s="265"/>
      <c r="Q1213" s="265"/>
      <c r="R1213" s="265"/>
    </row>
    <row r="1214" spans="4:18" x14ac:dyDescent="0.2">
      <c r="D1214" s="261"/>
      <c r="E1214" s="270"/>
      <c r="F1214" s="261"/>
      <c r="G1214" s="261"/>
      <c r="H1214" s="261"/>
      <c r="I1214" s="261"/>
      <c r="J1214" s="261"/>
      <c r="K1214" s="261"/>
      <c r="L1214" s="261"/>
      <c r="M1214" s="261"/>
      <c r="N1214" s="261"/>
      <c r="O1214" s="265"/>
      <c r="P1214" s="265"/>
      <c r="Q1214" s="265"/>
      <c r="R1214" s="265"/>
    </row>
    <row r="1215" spans="4:18" x14ac:dyDescent="0.2">
      <c r="D1215" s="261"/>
      <c r="E1215" s="270"/>
      <c r="F1215" s="261"/>
      <c r="G1215" s="261"/>
      <c r="H1215" s="261"/>
      <c r="I1215" s="261"/>
      <c r="J1215" s="261"/>
      <c r="K1215" s="261"/>
      <c r="L1215" s="261"/>
      <c r="M1215" s="261"/>
      <c r="N1215" s="261"/>
      <c r="O1215" s="265"/>
      <c r="P1215" s="265"/>
      <c r="Q1215" s="265"/>
      <c r="R1215" s="265"/>
    </row>
    <row r="1216" spans="4:18" x14ac:dyDescent="0.2">
      <c r="D1216" s="261"/>
      <c r="E1216" s="270"/>
      <c r="F1216" s="261"/>
      <c r="G1216" s="261"/>
      <c r="H1216" s="261"/>
      <c r="I1216" s="261"/>
      <c r="J1216" s="261"/>
      <c r="K1216" s="261"/>
      <c r="L1216" s="261"/>
      <c r="M1216" s="261"/>
      <c r="N1216" s="261"/>
      <c r="O1216" s="265"/>
      <c r="P1216" s="265"/>
      <c r="Q1216" s="265"/>
      <c r="R1216" s="265"/>
    </row>
    <row r="1217" spans="4:18" x14ac:dyDescent="0.2">
      <c r="D1217" s="261"/>
      <c r="E1217" s="270"/>
      <c r="F1217" s="261"/>
      <c r="G1217" s="261"/>
      <c r="H1217" s="261"/>
      <c r="I1217" s="261"/>
      <c r="J1217" s="261"/>
      <c r="K1217" s="261"/>
      <c r="L1217" s="261"/>
      <c r="M1217" s="261"/>
      <c r="N1217" s="261"/>
      <c r="O1217" s="265"/>
      <c r="P1217" s="265"/>
      <c r="Q1217" s="265"/>
      <c r="R1217" s="265"/>
    </row>
    <row r="1218" spans="4:18" x14ac:dyDescent="0.2">
      <c r="D1218" s="261"/>
      <c r="E1218" s="270"/>
      <c r="F1218" s="261"/>
      <c r="G1218" s="261"/>
      <c r="H1218" s="261"/>
      <c r="I1218" s="261"/>
      <c r="J1218" s="261"/>
      <c r="K1218" s="261"/>
      <c r="L1218" s="261"/>
      <c r="M1218" s="261"/>
      <c r="N1218" s="261"/>
      <c r="O1218" s="265"/>
      <c r="P1218" s="265"/>
      <c r="Q1218" s="265"/>
      <c r="R1218" s="265"/>
    </row>
    <row r="1219" spans="4:18" x14ac:dyDescent="0.2">
      <c r="D1219" s="261"/>
      <c r="E1219" s="270"/>
      <c r="F1219" s="261"/>
      <c r="G1219" s="261"/>
      <c r="H1219" s="261"/>
      <c r="I1219" s="261"/>
      <c r="J1219" s="261"/>
      <c r="K1219" s="261"/>
      <c r="L1219" s="261"/>
      <c r="M1219" s="261"/>
      <c r="N1219" s="261"/>
      <c r="O1219" s="265"/>
      <c r="P1219" s="265"/>
      <c r="Q1219" s="265"/>
      <c r="R1219" s="265"/>
    </row>
    <row r="1220" spans="4:18" x14ac:dyDescent="0.2">
      <c r="D1220" s="261"/>
      <c r="E1220" s="270"/>
      <c r="F1220" s="261"/>
      <c r="G1220" s="261"/>
      <c r="H1220" s="261"/>
      <c r="I1220" s="261"/>
      <c r="J1220" s="261"/>
      <c r="K1220" s="261"/>
      <c r="L1220" s="261"/>
      <c r="M1220" s="261"/>
      <c r="N1220" s="261"/>
      <c r="O1220" s="265"/>
      <c r="P1220" s="265"/>
      <c r="Q1220" s="265"/>
      <c r="R1220" s="265"/>
    </row>
    <row r="1221" spans="4:18" x14ac:dyDescent="0.2">
      <c r="D1221" s="261"/>
      <c r="E1221" s="270"/>
      <c r="F1221" s="261"/>
      <c r="G1221" s="261"/>
      <c r="H1221" s="261"/>
      <c r="I1221" s="261"/>
      <c r="J1221" s="261"/>
      <c r="K1221" s="261"/>
      <c r="L1221" s="261"/>
      <c r="M1221" s="261"/>
      <c r="N1221" s="261"/>
      <c r="O1221" s="265"/>
      <c r="P1221" s="265"/>
      <c r="Q1221" s="265"/>
      <c r="R1221" s="265"/>
    </row>
    <row r="1222" spans="4:18" x14ac:dyDescent="0.2">
      <c r="D1222" s="261"/>
      <c r="E1222" s="270"/>
      <c r="F1222" s="261"/>
      <c r="G1222" s="261"/>
      <c r="H1222" s="261"/>
      <c r="I1222" s="261"/>
      <c r="J1222" s="261"/>
      <c r="K1222" s="261"/>
      <c r="L1222" s="261"/>
      <c r="M1222" s="261"/>
      <c r="N1222" s="261"/>
      <c r="O1222" s="265"/>
      <c r="P1222" s="265"/>
      <c r="Q1222" s="265"/>
      <c r="R1222" s="265"/>
    </row>
    <row r="1223" spans="4:18" x14ac:dyDescent="0.2">
      <c r="D1223" s="261"/>
      <c r="E1223" s="270"/>
      <c r="F1223" s="261"/>
      <c r="G1223" s="261"/>
      <c r="H1223" s="261"/>
      <c r="I1223" s="261"/>
      <c r="J1223" s="261"/>
      <c r="K1223" s="261"/>
      <c r="L1223" s="261"/>
      <c r="M1223" s="261"/>
      <c r="N1223" s="261"/>
      <c r="O1223" s="265"/>
      <c r="P1223" s="265"/>
      <c r="Q1223" s="265"/>
      <c r="R1223" s="265"/>
    </row>
    <row r="1224" spans="4:18" x14ac:dyDescent="0.2">
      <c r="D1224" s="261"/>
      <c r="E1224" s="270"/>
      <c r="F1224" s="261"/>
      <c r="G1224" s="261"/>
      <c r="H1224" s="261"/>
      <c r="I1224" s="261"/>
      <c r="J1224" s="261"/>
      <c r="K1224" s="261"/>
      <c r="L1224" s="261"/>
      <c r="M1224" s="261"/>
      <c r="N1224" s="261"/>
      <c r="O1224" s="265"/>
      <c r="P1224" s="265"/>
      <c r="Q1224" s="265"/>
      <c r="R1224" s="265"/>
    </row>
    <row r="1225" spans="4:18" x14ac:dyDescent="0.2">
      <c r="D1225" s="261"/>
      <c r="E1225" s="270"/>
      <c r="F1225" s="261"/>
      <c r="G1225" s="261"/>
      <c r="H1225" s="261"/>
      <c r="I1225" s="261"/>
      <c r="J1225" s="261"/>
      <c r="K1225" s="261"/>
      <c r="L1225" s="261"/>
      <c r="M1225" s="261"/>
      <c r="N1225" s="261"/>
      <c r="O1225" s="265"/>
      <c r="P1225" s="265"/>
      <c r="Q1225" s="265"/>
      <c r="R1225" s="265"/>
    </row>
    <row r="1226" spans="4:18" x14ac:dyDescent="0.2">
      <c r="D1226" s="261"/>
      <c r="E1226" s="270"/>
      <c r="F1226" s="261"/>
      <c r="G1226" s="261"/>
      <c r="H1226" s="261"/>
      <c r="I1226" s="261"/>
      <c r="J1226" s="261"/>
      <c r="K1226" s="261"/>
      <c r="L1226" s="261"/>
      <c r="M1226" s="261"/>
      <c r="N1226" s="261"/>
      <c r="O1226" s="265"/>
      <c r="P1226" s="265"/>
      <c r="Q1226" s="265"/>
      <c r="R1226" s="265"/>
    </row>
    <row r="1227" spans="4:18" x14ac:dyDescent="0.2">
      <c r="D1227" s="261"/>
      <c r="E1227" s="270"/>
      <c r="F1227" s="261"/>
      <c r="G1227" s="261"/>
      <c r="H1227" s="261"/>
      <c r="I1227" s="261"/>
      <c r="J1227" s="261"/>
      <c r="K1227" s="261"/>
      <c r="L1227" s="261"/>
      <c r="M1227" s="261"/>
      <c r="N1227" s="261"/>
      <c r="O1227" s="265"/>
      <c r="P1227" s="265"/>
      <c r="Q1227" s="265"/>
      <c r="R1227" s="265"/>
    </row>
    <row r="1228" spans="4:18" x14ac:dyDescent="0.2">
      <c r="D1228" s="261"/>
      <c r="E1228" s="270"/>
      <c r="F1228" s="261"/>
      <c r="G1228" s="261"/>
      <c r="H1228" s="261"/>
      <c r="I1228" s="261"/>
      <c r="J1228" s="261"/>
      <c r="K1228" s="261"/>
      <c r="L1228" s="261"/>
      <c r="M1228" s="261"/>
      <c r="N1228" s="261"/>
      <c r="O1228" s="265"/>
      <c r="P1228" s="265"/>
      <c r="Q1228" s="265"/>
      <c r="R1228" s="265"/>
    </row>
    <row r="1229" spans="4:18" x14ac:dyDescent="0.2">
      <c r="D1229" s="261"/>
      <c r="E1229" s="270"/>
      <c r="F1229" s="261"/>
      <c r="G1229" s="261"/>
      <c r="H1229" s="261"/>
      <c r="I1229" s="261"/>
      <c r="J1229" s="261"/>
      <c r="K1229" s="261"/>
      <c r="L1229" s="261"/>
      <c r="M1229" s="261"/>
      <c r="N1229" s="261"/>
      <c r="O1229" s="265"/>
      <c r="P1229" s="265"/>
      <c r="Q1229" s="265"/>
      <c r="R1229" s="265"/>
    </row>
    <row r="1230" spans="4:18" x14ac:dyDescent="0.2">
      <c r="D1230" s="261"/>
      <c r="E1230" s="270"/>
      <c r="F1230" s="261"/>
      <c r="G1230" s="261"/>
      <c r="H1230" s="261"/>
      <c r="I1230" s="261"/>
      <c r="J1230" s="261"/>
      <c r="K1230" s="261"/>
      <c r="L1230" s="261"/>
      <c r="M1230" s="261"/>
      <c r="N1230" s="261"/>
      <c r="O1230" s="265"/>
      <c r="P1230" s="265"/>
      <c r="Q1230" s="265"/>
      <c r="R1230" s="265"/>
    </row>
    <row r="1231" spans="4:18" x14ac:dyDescent="0.2">
      <c r="D1231" s="261"/>
      <c r="E1231" s="270"/>
      <c r="F1231" s="261"/>
      <c r="G1231" s="261"/>
      <c r="H1231" s="261"/>
      <c r="I1231" s="261"/>
      <c r="J1231" s="261"/>
      <c r="K1231" s="261"/>
      <c r="L1231" s="261"/>
      <c r="M1231" s="261"/>
      <c r="N1231" s="261"/>
      <c r="O1231" s="265"/>
      <c r="P1231" s="265"/>
      <c r="Q1231" s="265"/>
      <c r="R1231" s="265"/>
    </row>
    <row r="1232" spans="4:18" x14ac:dyDescent="0.2">
      <c r="D1232" s="261"/>
      <c r="E1232" s="270"/>
      <c r="F1232" s="261"/>
      <c r="G1232" s="261"/>
      <c r="H1232" s="261"/>
      <c r="I1232" s="261"/>
      <c r="J1232" s="261"/>
      <c r="K1232" s="261"/>
      <c r="L1232" s="261"/>
      <c r="M1232" s="261"/>
      <c r="N1232" s="261"/>
      <c r="O1232" s="265"/>
      <c r="P1232" s="265"/>
      <c r="Q1232" s="265"/>
      <c r="R1232" s="265"/>
    </row>
    <row r="1233" spans="4:18" x14ac:dyDescent="0.2">
      <c r="D1233" s="261"/>
      <c r="E1233" s="270"/>
      <c r="F1233" s="261"/>
      <c r="G1233" s="261"/>
      <c r="H1233" s="261"/>
      <c r="I1233" s="261"/>
      <c r="J1233" s="261"/>
      <c r="K1233" s="261"/>
      <c r="L1233" s="261"/>
      <c r="M1233" s="261"/>
      <c r="N1233" s="261"/>
      <c r="O1233" s="265"/>
      <c r="P1233" s="265"/>
      <c r="Q1233" s="265"/>
      <c r="R1233" s="265"/>
    </row>
    <row r="1234" spans="4:18" x14ac:dyDescent="0.2">
      <c r="D1234" s="261"/>
      <c r="E1234" s="270"/>
      <c r="F1234" s="261"/>
      <c r="G1234" s="261"/>
      <c r="H1234" s="261"/>
      <c r="I1234" s="261"/>
      <c r="J1234" s="261"/>
      <c r="K1234" s="261"/>
      <c r="L1234" s="261"/>
      <c r="M1234" s="261"/>
      <c r="N1234" s="261"/>
      <c r="O1234" s="265"/>
      <c r="P1234" s="265"/>
      <c r="Q1234" s="265"/>
      <c r="R1234" s="265"/>
    </row>
    <row r="1235" spans="4:18" x14ac:dyDescent="0.2">
      <c r="D1235" s="261"/>
      <c r="E1235" s="270"/>
      <c r="F1235" s="261"/>
      <c r="G1235" s="261"/>
      <c r="H1235" s="261"/>
      <c r="I1235" s="261"/>
      <c r="J1235" s="261"/>
      <c r="K1235" s="261"/>
      <c r="L1235" s="261"/>
      <c r="M1235" s="261"/>
      <c r="N1235" s="261"/>
      <c r="O1235" s="265"/>
      <c r="P1235" s="265"/>
      <c r="Q1235" s="265"/>
      <c r="R1235" s="265"/>
    </row>
    <row r="1236" spans="4:18" x14ac:dyDescent="0.2">
      <c r="D1236" s="261"/>
      <c r="E1236" s="270"/>
      <c r="F1236" s="261"/>
      <c r="G1236" s="261"/>
      <c r="H1236" s="261"/>
      <c r="I1236" s="261"/>
      <c r="J1236" s="261"/>
      <c r="K1236" s="261"/>
      <c r="L1236" s="261"/>
      <c r="M1236" s="261"/>
      <c r="N1236" s="261"/>
      <c r="O1236" s="265"/>
      <c r="P1236" s="265"/>
      <c r="Q1236" s="265"/>
      <c r="R1236" s="265"/>
    </row>
    <row r="1237" spans="4:18" x14ac:dyDescent="0.2">
      <c r="D1237" s="261"/>
      <c r="E1237" s="270"/>
      <c r="F1237" s="261"/>
      <c r="G1237" s="261"/>
      <c r="H1237" s="261"/>
      <c r="I1237" s="261"/>
      <c r="J1237" s="261"/>
      <c r="K1237" s="261"/>
      <c r="L1237" s="261"/>
      <c r="M1237" s="261"/>
      <c r="N1237" s="261"/>
      <c r="O1237" s="265"/>
      <c r="P1237" s="265"/>
      <c r="Q1237" s="265"/>
      <c r="R1237" s="265"/>
    </row>
    <row r="1238" spans="4:18" x14ac:dyDescent="0.2">
      <c r="D1238" s="261"/>
      <c r="E1238" s="270"/>
      <c r="F1238" s="261"/>
      <c r="G1238" s="261"/>
      <c r="H1238" s="261"/>
      <c r="I1238" s="261"/>
      <c r="J1238" s="261"/>
      <c r="K1238" s="261"/>
      <c r="L1238" s="261"/>
      <c r="M1238" s="261"/>
      <c r="N1238" s="261"/>
      <c r="O1238" s="265"/>
      <c r="P1238" s="265"/>
      <c r="Q1238" s="265"/>
      <c r="R1238" s="265"/>
    </row>
    <row r="1239" spans="4:18" x14ac:dyDescent="0.2">
      <c r="D1239" s="261"/>
      <c r="E1239" s="270"/>
      <c r="F1239" s="261"/>
      <c r="G1239" s="261"/>
      <c r="H1239" s="261"/>
      <c r="I1239" s="261"/>
      <c r="J1239" s="261"/>
      <c r="K1239" s="261"/>
      <c r="L1239" s="261"/>
      <c r="M1239" s="261"/>
      <c r="N1239" s="261"/>
      <c r="O1239" s="265"/>
      <c r="P1239" s="265"/>
      <c r="Q1239" s="265"/>
      <c r="R1239" s="265"/>
    </row>
    <row r="1240" spans="4:18" x14ac:dyDescent="0.2">
      <c r="D1240" s="261"/>
      <c r="E1240" s="270"/>
      <c r="F1240" s="261"/>
      <c r="G1240" s="261"/>
      <c r="H1240" s="261"/>
      <c r="I1240" s="261"/>
      <c r="J1240" s="261"/>
      <c r="K1240" s="261"/>
      <c r="L1240" s="261"/>
      <c r="M1240" s="261"/>
      <c r="N1240" s="261"/>
      <c r="O1240" s="265"/>
      <c r="P1240" s="265"/>
      <c r="Q1240" s="265"/>
      <c r="R1240" s="265"/>
    </row>
    <row r="1241" spans="4:18" x14ac:dyDescent="0.2">
      <c r="D1241" s="261"/>
      <c r="E1241" s="270"/>
      <c r="F1241" s="261"/>
      <c r="G1241" s="261"/>
      <c r="H1241" s="261"/>
      <c r="I1241" s="261"/>
      <c r="J1241" s="261"/>
      <c r="K1241" s="261"/>
      <c r="L1241" s="261"/>
      <c r="M1241" s="261"/>
      <c r="N1241" s="261"/>
      <c r="O1241" s="265"/>
      <c r="P1241" s="265"/>
      <c r="Q1241" s="265"/>
      <c r="R1241" s="265"/>
    </row>
    <row r="1242" spans="4:18" x14ac:dyDescent="0.2">
      <c r="D1242" s="261"/>
      <c r="E1242" s="270"/>
      <c r="F1242" s="261"/>
      <c r="G1242" s="261"/>
      <c r="H1242" s="261"/>
      <c r="I1242" s="261"/>
      <c r="J1242" s="261"/>
      <c r="K1242" s="261"/>
      <c r="L1242" s="261"/>
      <c r="M1242" s="261"/>
      <c r="N1242" s="261"/>
      <c r="O1242" s="265"/>
      <c r="P1242" s="265"/>
      <c r="Q1242" s="265"/>
      <c r="R1242" s="265"/>
    </row>
    <row r="1243" spans="4:18" x14ac:dyDescent="0.2">
      <c r="D1243" s="261"/>
      <c r="E1243" s="270"/>
      <c r="F1243" s="261"/>
      <c r="G1243" s="261"/>
      <c r="H1243" s="261"/>
      <c r="I1243" s="261"/>
      <c r="J1243" s="261"/>
      <c r="K1243" s="261"/>
      <c r="L1243" s="261"/>
      <c r="M1243" s="261"/>
      <c r="N1243" s="261"/>
      <c r="O1243" s="265"/>
      <c r="P1243" s="265"/>
      <c r="Q1243" s="265"/>
      <c r="R1243" s="265"/>
    </row>
    <row r="1244" spans="4:18" x14ac:dyDescent="0.2">
      <c r="D1244" s="261"/>
      <c r="E1244" s="270"/>
      <c r="F1244" s="261"/>
      <c r="G1244" s="261"/>
      <c r="H1244" s="261"/>
      <c r="I1244" s="261"/>
      <c r="J1244" s="261"/>
      <c r="K1244" s="261"/>
      <c r="L1244" s="261"/>
      <c r="M1244" s="261"/>
      <c r="N1244" s="261"/>
      <c r="O1244" s="265"/>
      <c r="P1244" s="265"/>
      <c r="Q1244" s="265"/>
      <c r="R1244" s="265"/>
    </row>
    <row r="1245" spans="4:18" x14ac:dyDescent="0.2">
      <c r="D1245" s="261"/>
      <c r="E1245" s="270"/>
      <c r="F1245" s="261"/>
      <c r="G1245" s="261"/>
      <c r="H1245" s="261"/>
      <c r="I1245" s="261"/>
      <c r="J1245" s="261"/>
      <c r="K1245" s="261"/>
      <c r="L1245" s="261"/>
      <c r="M1245" s="261"/>
      <c r="N1245" s="261"/>
      <c r="O1245" s="265"/>
      <c r="P1245" s="265"/>
      <c r="Q1245" s="265"/>
      <c r="R1245" s="265"/>
    </row>
    <row r="1246" spans="4:18" x14ac:dyDescent="0.2">
      <c r="D1246" s="261"/>
      <c r="E1246" s="270"/>
      <c r="F1246" s="261"/>
      <c r="G1246" s="261"/>
      <c r="H1246" s="261"/>
      <c r="I1246" s="261"/>
      <c r="J1246" s="261"/>
      <c r="K1246" s="261"/>
      <c r="L1246" s="261"/>
      <c r="M1246" s="261"/>
      <c r="N1246" s="261"/>
      <c r="O1246" s="265"/>
      <c r="P1246" s="265"/>
      <c r="Q1246" s="265"/>
      <c r="R1246" s="265"/>
    </row>
    <row r="1247" spans="4:18" x14ac:dyDescent="0.2">
      <c r="D1247" s="261"/>
      <c r="E1247" s="270"/>
      <c r="F1247" s="261"/>
      <c r="G1247" s="261"/>
      <c r="H1247" s="261"/>
      <c r="I1247" s="261"/>
      <c r="J1247" s="261"/>
      <c r="K1247" s="261"/>
      <c r="L1247" s="261"/>
      <c r="M1247" s="261"/>
      <c r="N1247" s="261"/>
      <c r="O1247" s="265"/>
      <c r="P1247" s="265"/>
      <c r="Q1247" s="265"/>
      <c r="R1247" s="265"/>
    </row>
    <row r="1248" spans="4:18" x14ac:dyDescent="0.2">
      <c r="D1248" s="261"/>
      <c r="E1248" s="270"/>
      <c r="F1248" s="261"/>
      <c r="G1248" s="261"/>
      <c r="H1248" s="261"/>
      <c r="I1248" s="261"/>
      <c r="J1248" s="261"/>
      <c r="K1248" s="261"/>
      <c r="L1248" s="261"/>
      <c r="M1248" s="261"/>
      <c r="N1248" s="261"/>
      <c r="O1248" s="265"/>
      <c r="P1248" s="265"/>
      <c r="Q1248" s="265"/>
      <c r="R1248" s="265"/>
    </row>
    <row r="1249" spans="4:18" x14ac:dyDescent="0.2">
      <c r="D1249" s="261"/>
      <c r="E1249" s="270"/>
      <c r="F1249" s="261"/>
      <c r="G1249" s="261"/>
      <c r="H1249" s="261"/>
      <c r="I1249" s="261"/>
      <c r="J1249" s="261"/>
      <c r="K1249" s="261"/>
      <c r="L1249" s="261"/>
      <c r="M1249" s="261"/>
      <c r="N1249" s="261"/>
      <c r="O1249" s="265"/>
      <c r="P1249" s="265"/>
      <c r="Q1249" s="265"/>
      <c r="R1249" s="265"/>
    </row>
    <row r="1250" spans="4:18" x14ac:dyDescent="0.2">
      <c r="D1250" s="261"/>
      <c r="E1250" s="270"/>
      <c r="F1250" s="261"/>
      <c r="G1250" s="261"/>
      <c r="H1250" s="261"/>
      <c r="I1250" s="261"/>
      <c r="J1250" s="261"/>
      <c r="K1250" s="261"/>
      <c r="L1250" s="261"/>
      <c r="M1250" s="261"/>
      <c r="N1250" s="261"/>
      <c r="O1250" s="265"/>
      <c r="P1250" s="265"/>
      <c r="Q1250" s="265"/>
      <c r="R1250" s="265"/>
    </row>
    <row r="1251" spans="4:18" x14ac:dyDescent="0.2">
      <c r="D1251" s="261"/>
      <c r="E1251" s="270"/>
      <c r="F1251" s="261"/>
      <c r="G1251" s="261"/>
      <c r="H1251" s="261"/>
      <c r="I1251" s="261"/>
      <c r="J1251" s="261"/>
      <c r="K1251" s="261"/>
      <c r="L1251" s="261"/>
      <c r="M1251" s="261"/>
      <c r="N1251" s="261"/>
      <c r="O1251" s="265"/>
      <c r="P1251" s="265"/>
      <c r="Q1251" s="265"/>
      <c r="R1251" s="265"/>
    </row>
    <row r="1252" spans="4:18" x14ac:dyDescent="0.2">
      <c r="D1252" s="261"/>
      <c r="E1252" s="270"/>
      <c r="F1252" s="261"/>
      <c r="G1252" s="261"/>
      <c r="H1252" s="261"/>
      <c r="I1252" s="261"/>
      <c r="J1252" s="261"/>
      <c r="K1252" s="261"/>
      <c r="L1252" s="261"/>
      <c r="M1252" s="261"/>
      <c r="N1252" s="261"/>
      <c r="O1252" s="265"/>
      <c r="P1252" s="265"/>
      <c r="Q1252" s="265"/>
      <c r="R1252" s="265"/>
    </row>
    <row r="1253" spans="4:18" x14ac:dyDescent="0.2">
      <c r="D1253" s="261"/>
      <c r="E1253" s="270"/>
      <c r="F1253" s="261"/>
      <c r="G1253" s="261"/>
      <c r="H1253" s="261"/>
      <c r="I1253" s="261"/>
      <c r="J1253" s="261"/>
      <c r="K1253" s="261"/>
      <c r="L1253" s="261"/>
      <c r="M1253" s="261"/>
      <c r="N1253" s="261"/>
      <c r="O1253" s="265"/>
      <c r="P1253" s="265"/>
      <c r="Q1253" s="265"/>
      <c r="R1253" s="265"/>
    </row>
    <row r="1254" spans="4:18" x14ac:dyDescent="0.2">
      <c r="D1254" s="261"/>
      <c r="E1254" s="270"/>
      <c r="F1254" s="261"/>
      <c r="G1254" s="261"/>
      <c r="H1254" s="261"/>
      <c r="I1254" s="261"/>
      <c r="J1254" s="261"/>
      <c r="K1254" s="261"/>
      <c r="L1254" s="261"/>
      <c r="M1254" s="261"/>
      <c r="N1254" s="261"/>
      <c r="O1254" s="265"/>
      <c r="P1254" s="265"/>
      <c r="Q1254" s="265"/>
      <c r="R1254" s="265"/>
    </row>
    <row r="1255" spans="4:18" x14ac:dyDescent="0.2">
      <c r="D1255" s="261"/>
      <c r="E1255" s="270"/>
      <c r="F1255" s="261"/>
      <c r="G1255" s="261"/>
      <c r="H1255" s="261"/>
      <c r="I1255" s="261"/>
      <c r="J1255" s="261"/>
      <c r="K1255" s="261"/>
      <c r="L1255" s="261"/>
      <c r="M1255" s="261"/>
      <c r="N1255" s="261"/>
      <c r="O1255" s="265"/>
      <c r="P1255" s="265"/>
      <c r="Q1255" s="265"/>
      <c r="R1255" s="265"/>
    </row>
    <row r="1256" spans="4:18" x14ac:dyDescent="0.2">
      <c r="D1256" s="261"/>
      <c r="E1256" s="270"/>
      <c r="F1256" s="261"/>
      <c r="G1256" s="261"/>
      <c r="H1256" s="261"/>
      <c r="I1256" s="261"/>
      <c r="J1256" s="261"/>
      <c r="K1256" s="261"/>
      <c r="L1256" s="261"/>
      <c r="M1256" s="261"/>
      <c r="N1256" s="261"/>
      <c r="O1256" s="265"/>
      <c r="P1256" s="265"/>
      <c r="Q1256" s="265"/>
      <c r="R1256" s="265"/>
    </row>
    <row r="1257" spans="4:18" x14ac:dyDescent="0.2">
      <c r="D1257" s="261"/>
      <c r="E1257" s="270"/>
      <c r="F1257" s="261"/>
      <c r="G1257" s="261"/>
      <c r="H1257" s="261"/>
      <c r="I1257" s="261"/>
      <c r="J1257" s="261"/>
      <c r="K1257" s="261"/>
      <c r="L1257" s="261"/>
      <c r="M1257" s="261"/>
      <c r="N1257" s="261"/>
      <c r="O1257" s="265"/>
      <c r="P1257" s="265"/>
      <c r="Q1257" s="265"/>
      <c r="R1257" s="265"/>
    </row>
    <row r="1258" spans="4:18" x14ac:dyDescent="0.2">
      <c r="D1258" s="261"/>
      <c r="E1258" s="270"/>
      <c r="F1258" s="261"/>
      <c r="G1258" s="261"/>
      <c r="H1258" s="261"/>
      <c r="I1258" s="261"/>
      <c r="J1258" s="261"/>
      <c r="K1258" s="261"/>
      <c r="L1258" s="261"/>
      <c r="M1258" s="261"/>
      <c r="N1258" s="261"/>
      <c r="O1258" s="265"/>
      <c r="P1258" s="265"/>
      <c r="Q1258" s="265"/>
      <c r="R1258" s="265"/>
    </row>
    <row r="1259" spans="4:18" x14ac:dyDescent="0.2">
      <c r="D1259" s="261"/>
      <c r="E1259" s="270"/>
      <c r="F1259" s="261"/>
      <c r="G1259" s="261"/>
      <c r="H1259" s="261"/>
      <c r="I1259" s="261"/>
      <c r="J1259" s="261"/>
      <c r="K1259" s="261"/>
      <c r="L1259" s="261"/>
      <c r="M1259" s="261"/>
      <c r="N1259" s="261"/>
      <c r="O1259" s="265"/>
      <c r="P1259" s="265"/>
      <c r="Q1259" s="265"/>
      <c r="R1259" s="265"/>
    </row>
    <row r="1260" spans="4:18" x14ac:dyDescent="0.2">
      <c r="D1260" s="261"/>
      <c r="E1260" s="270"/>
      <c r="F1260" s="261"/>
      <c r="G1260" s="261"/>
      <c r="H1260" s="261"/>
      <c r="I1260" s="261"/>
      <c r="J1260" s="261"/>
      <c r="K1260" s="261"/>
      <c r="L1260" s="261"/>
      <c r="M1260" s="261"/>
      <c r="N1260" s="261"/>
      <c r="O1260" s="265"/>
      <c r="P1260" s="265"/>
      <c r="Q1260" s="265"/>
      <c r="R1260" s="265"/>
    </row>
    <row r="1261" spans="4:18" x14ac:dyDescent="0.2">
      <c r="D1261" s="261"/>
      <c r="E1261" s="270"/>
      <c r="F1261" s="261"/>
      <c r="G1261" s="261"/>
      <c r="H1261" s="261"/>
      <c r="I1261" s="261"/>
      <c r="J1261" s="261"/>
      <c r="K1261" s="261"/>
      <c r="L1261" s="261"/>
      <c r="M1261" s="261"/>
      <c r="N1261" s="261"/>
      <c r="O1261" s="265"/>
      <c r="P1261" s="265"/>
      <c r="Q1261" s="265"/>
      <c r="R1261" s="265"/>
    </row>
    <row r="1262" spans="4:18" x14ac:dyDescent="0.2">
      <c r="D1262" s="261"/>
      <c r="E1262" s="270"/>
      <c r="F1262" s="261"/>
      <c r="G1262" s="261"/>
      <c r="H1262" s="261"/>
      <c r="I1262" s="261"/>
      <c r="J1262" s="261"/>
      <c r="K1262" s="261"/>
      <c r="L1262" s="261"/>
      <c r="M1262" s="261"/>
      <c r="N1262" s="261"/>
      <c r="O1262" s="265"/>
      <c r="P1262" s="265"/>
      <c r="Q1262" s="265"/>
      <c r="R1262" s="265"/>
    </row>
    <row r="1263" spans="4:18" x14ac:dyDescent="0.2">
      <c r="D1263" s="261"/>
      <c r="E1263" s="270"/>
      <c r="F1263" s="261"/>
      <c r="G1263" s="261"/>
      <c r="H1263" s="261"/>
      <c r="I1263" s="261"/>
      <c r="J1263" s="261"/>
      <c r="K1263" s="261"/>
      <c r="L1263" s="261"/>
      <c r="M1263" s="261"/>
      <c r="N1263" s="261"/>
      <c r="O1263" s="265"/>
      <c r="P1263" s="265"/>
      <c r="Q1263" s="265"/>
      <c r="R1263" s="265"/>
    </row>
    <row r="1264" spans="4:18" x14ac:dyDescent="0.2">
      <c r="D1264" s="261"/>
      <c r="E1264" s="270"/>
      <c r="F1264" s="261"/>
      <c r="G1264" s="261"/>
      <c r="H1264" s="261"/>
      <c r="I1264" s="261"/>
      <c r="J1264" s="261"/>
      <c r="K1264" s="261"/>
      <c r="L1264" s="261"/>
      <c r="M1264" s="261"/>
      <c r="N1264" s="261"/>
      <c r="O1264" s="265"/>
      <c r="P1264" s="265"/>
      <c r="Q1264" s="265"/>
      <c r="R1264" s="265"/>
    </row>
    <row r="1265" spans="4:18" x14ac:dyDescent="0.2">
      <c r="D1265" s="261"/>
      <c r="E1265" s="270"/>
      <c r="F1265" s="261"/>
      <c r="G1265" s="261"/>
      <c r="H1265" s="261"/>
      <c r="I1265" s="261"/>
      <c r="J1265" s="261"/>
      <c r="K1265" s="261"/>
      <c r="L1265" s="261"/>
      <c r="M1265" s="261"/>
      <c r="N1265" s="261"/>
      <c r="O1265" s="265"/>
      <c r="P1265" s="265"/>
      <c r="Q1265" s="265"/>
      <c r="R1265" s="265"/>
    </row>
    <row r="1266" spans="4:18" x14ac:dyDescent="0.2">
      <c r="D1266" s="261"/>
      <c r="E1266" s="270"/>
      <c r="F1266" s="261"/>
      <c r="G1266" s="261"/>
      <c r="H1266" s="261"/>
      <c r="I1266" s="261"/>
      <c r="J1266" s="261"/>
      <c r="K1266" s="261"/>
      <c r="L1266" s="261"/>
      <c r="M1266" s="261"/>
      <c r="N1266" s="261"/>
      <c r="O1266" s="265"/>
      <c r="P1266" s="265"/>
      <c r="Q1266" s="265"/>
      <c r="R1266" s="265"/>
    </row>
    <row r="1267" spans="4:18" x14ac:dyDescent="0.2">
      <c r="D1267" s="261"/>
      <c r="E1267" s="270"/>
      <c r="F1267" s="261"/>
      <c r="G1267" s="261"/>
      <c r="H1267" s="261"/>
      <c r="I1267" s="261"/>
      <c r="J1267" s="261"/>
      <c r="K1267" s="261"/>
      <c r="L1267" s="261"/>
      <c r="M1267" s="261"/>
      <c r="N1267" s="261"/>
      <c r="O1267" s="265"/>
      <c r="P1267" s="265"/>
      <c r="Q1267" s="265"/>
      <c r="R1267" s="265"/>
    </row>
    <row r="1268" spans="4:18" x14ac:dyDescent="0.2">
      <c r="D1268" s="261"/>
      <c r="E1268" s="270"/>
      <c r="F1268" s="261"/>
      <c r="G1268" s="261"/>
      <c r="H1268" s="261"/>
      <c r="I1268" s="261"/>
      <c r="J1268" s="261"/>
      <c r="K1268" s="261"/>
      <c r="L1268" s="261"/>
      <c r="M1268" s="261"/>
      <c r="N1268" s="261"/>
      <c r="O1268" s="265"/>
      <c r="P1268" s="265"/>
      <c r="Q1268" s="265"/>
      <c r="R1268" s="265"/>
    </row>
    <row r="1269" spans="4:18" x14ac:dyDescent="0.2">
      <c r="D1269" s="261"/>
      <c r="E1269" s="270"/>
      <c r="F1269" s="261"/>
      <c r="G1269" s="261"/>
      <c r="H1269" s="261"/>
      <c r="I1269" s="261"/>
      <c r="J1269" s="261"/>
      <c r="K1269" s="261"/>
      <c r="L1269" s="261"/>
      <c r="M1269" s="261"/>
      <c r="N1269" s="261"/>
      <c r="O1269" s="265"/>
      <c r="P1269" s="265"/>
      <c r="Q1269" s="265"/>
      <c r="R1269" s="265"/>
    </row>
    <row r="1270" spans="4:18" x14ac:dyDescent="0.2">
      <c r="D1270" s="261"/>
      <c r="E1270" s="270"/>
      <c r="F1270" s="261"/>
      <c r="G1270" s="261"/>
      <c r="H1270" s="261"/>
      <c r="I1270" s="261"/>
      <c r="J1270" s="261"/>
      <c r="K1270" s="261"/>
      <c r="L1270" s="261"/>
      <c r="M1270" s="261"/>
      <c r="N1270" s="261"/>
      <c r="O1270" s="265"/>
      <c r="P1270" s="265"/>
      <c r="Q1270" s="265"/>
      <c r="R1270" s="265"/>
    </row>
    <row r="1271" spans="4:18" x14ac:dyDescent="0.2">
      <c r="D1271" s="261"/>
      <c r="E1271" s="270"/>
      <c r="F1271" s="261"/>
      <c r="G1271" s="261"/>
      <c r="H1271" s="261"/>
      <c r="I1271" s="261"/>
      <c r="J1271" s="261"/>
      <c r="K1271" s="261"/>
      <c r="L1271" s="261"/>
      <c r="M1271" s="261"/>
      <c r="N1271" s="261"/>
      <c r="O1271" s="265"/>
      <c r="P1271" s="265"/>
      <c r="Q1271" s="265"/>
      <c r="R1271" s="265"/>
    </row>
    <row r="1272" spans="4:18" x14ac:dyDescent="0.2">
      <c r="D1272" s="261"/>
      <c r="E1272" s="270"/>
      <c r="F1272" s="261"/>
      <c r="G1272" s="261"/>
      <c r="H1272" s="261"/>
      <c r="I1272" s="261"/>
      <c r="J1272" s="261"/>
      <c r="K1272" s="261"/>
      <c r="L1272" s="261"/>
      <c r="M1272" s="261"/>
      <c r="N1272" s="261"/>
      <c r="O1272" s="265"/>
      <c r="P1272" s="265"/>
      <c r="Q1272" s="265"/>
      <c r="R1272" s="265"/>
    </row>
    <row r="1273" spans="4:18" x14ac:dyDescent="0.2">
      <c r="D1273" s="261"/>
      <c r="E1273" s="270"/>
      <c r="F1273" s="261"/>
      <c r="G1273" s="261"/>
      <c r="H1273" s="261"/>
      <c r="I1273" s="261"/>
      <c r="J1273" s="261"/>
      <c r="K1273" s="261"/>
      <c r="L1273" s="261"/>
      <c r="M1273" s="261"/>
      <c r="N1273" s="261"/>
      <c r="O1273" s="265"/>
      <c r="P1273" s="265"/>
      <c r="Q1273" s="265"/>
      <c r="R1273" s="265"/>
    </row>
    <row r="1274" spans="4:18" x14ac:dyDescent="0.2">
      <c r="D1274" s="261"/>
      <c r="E1274" s="270"/>
      <c r="F1274" s="261"/>
      <c r="G1274" s="261"/>
      <c r="H1274" s="261"/>
      <c r="I1274" s="261"/>
      <c r="J1274" s="261"/>
      <c r="K1274" s="261"/>
      <c r="L1274" s="261"/>
      <c r="M1274" s="261"/>
      <c r="N1274" s="261"/>
      <c r="O1274" s="265"/>
      <c r="P1274" s="265"/>
      <c r="Q1274" s="265"/>
      <c r="R1274" s="265"/>
    </row>
    <row r="1275" spans="4:18" x14ac:dyDescent="0.2">
      <c r="D1275" s="261"/>
      <c r="E1275" s="270"/>
      <c r="F1275" s="261"/>
      <c r="G1275" s="261"/>
      <c r="H1275" s="261"/>
      <c r="I1275" s="261"/>
      <c r="J1275" s="261"/>
      <c r="K1275" s="261"/>
      <c r="L1275" s="261"/>
      <c r="M1275" s="261"/>
      <c r="N1275" s="261"/>
      <c r="O1275" s="265"/>
      <c r="P1275" s="265"/>
      <c r="Q1275" s="265"/>
      <c r="R1275" s="265"/>
    </row>
    <row r="1276" spans="4:18" x14ac:dyDescent="0.2">
      <c r="D1276" s="261"/>
      <c r="E1276" s="270"/>
      <c r="F1276" s="261"/>
      <c r="G1276" s="261"/>
      <c r="H1276" s="261"/>
      <c r="I1276" s="261"/>
      <c r="J1276" s="261"/>
      <c r="K1276" s="261"/>
      <c r="L1276" s="261"/>
      <c r="M1276" s="261"/>
      <c r="N1276" s="261"/>
      <c r="O1276" s="265"/>
      <c r="P1276" s="265"/>
      <c r="Q1276" s="265"/>
      <c r="R1276" s="265"/>
    </row>
    <row r="1277" spans="4:18" x14ac:dyDescent="0.2">
      <c r="D1277" s="261"/>
      <c r="E1277" s="270"/>
      <c r="F1277" s="261"/>
      <c r="G1277" s="261"/>
      <c r="H1277" s="261"/>
      <c r="I1277" s="261"/>
      <c r="J1277" s="261"/>
      <c r="K1277" s="261"/>
      <c r="L1277" s="261"/>
      <c r="M1277" s="261"/>
      <c r="N1277" s="261"/>
      <c r="O1277" s="265"/>
      <c r="P1277" s="265"/>
      <c r="Q1277" s="265"/>
      <c r="R1277" s="265"/>
    </row>
    <row r="1278" spans="4:18" x14ac:dyDescent="0.2">
      <c r="D1278" s="261"/>
      <c r="E1278" s="270"/>
      <c r="F1278" s="261"/>
      <c r="G1278" s="261"/>
      <c r="H1278" s="261"/>
      <c r="I1278" s="261"/>
      <c r="J1278" s="261"/>
      <c r="K1278" s="261"/>
      <c r="L1278" s="261"/>
      <c r="M1278" s="261"/>
      <c r="N1278" s="261"/>
      <c r="O1278" s="265"/>
      <c r="P1278" s="265"/>
      <c r="Q1278" s="265"/>
      <c r="R1278" s="265"/>
    </row>
    <row r="1279" spans="4:18" x14ac:dyDescent="0.2">
      <c r="D1279" s="261"/>
      <c r="E1279" s="270"/>
      <c r="F1279" s="261"/>
      <c r="G1279" s="261"/>
      <c r="H1279" s="261"/>
      <c r="I1279" s="261"/>
      <c r="J1279" s="261"/>
      <c r="K1279" s="261"/>
      <c r="L1279" s="261"/>
      <c r="M1279" s="261"/>
      <c r="N1279" s="261"/>
      <c r="O1279" s="265"/>
      <c r="P1279" s="265"/>
      <c r="Q1279" s="265"/>
      <c r="R1279" s="265"/>
    </row>
    <row r="1280" spans="4:18" x14ac:dyDescent="0.2">
      <c r="D1280" s="261"/>
      <c r="E1280" s="270"/>
      <c r="F1280" s="261"/>
      <c r="G1280" s="261"/>
      <c r="H1280" s="261"/>
      <c r="I1280" s="261"/>
      <c r="J1280" s="261"/>
      <c r="K1280" s="261"/>
      <c r="L1280" s="261"/>
      <c r="M1280" s="261"/>
      <c r="N1280" s="261"/>
      <c r="O1280" s="265"/>
      <c r="P1280" s="265"/>
      <c r="Q1280" s="265"/>
      <c r="R1280" s="265"/>
    </row>
    <row r="1281" spans="4:18" x14ac:dyDescent="0.2">
      <c r="D1281" s="261"/>
      <c r="E1281" s="270"/>
      <c r="F1281" s="261"/>
      <c r="G1281" s="261"/>
      <c r="H1281" s="261"/>
      <c r="I1281" s="261"/>
      <c r="J1281" s="261"/>
      <c r="K1281" s="261"/>
      <c r="L1281" s="261"/>
      <c r="M1281" s="261"/>
      <c r="N1281" s="261"/>
      <c r="O1281" s="265"/>
      <c r="P1281" s="265"/>
      <c r="Q1281" s="265"/>
      <c r="R1281" s="265"/>
    </row>
    <row r="1282" spans="4:18" x14ac:dyDescent="0.2">
      <c r="D1282" s="261"/>
      <c r="E1282" s="270"/>
      <c r="F1282" s="261"/>
      <c r="G1282" s="261"/>
      <c r="H1282" s="261"/>
      <c r="I1282" s="261"/>
      <c r="J1282" s="261"/>
      <c r="K1282" s="261"/>
      <c r="L1282" s="261"/>
      <c r="M1282" s="261"/>
      <c r="N1282" s="261"/>
      <c r="O1282" s="265"/>
      <c r="P1282" s="265"/>
      <c r="Q1282" s="265"/>
      <c r="R1282" s="265"/>
    </row>
    <row r="1283" spans="4:18" x14ac:dyDescent="0.2">
      <c r="D1283" s="261"/>
      <c r="E1283" s="270"/>
      <c r="F1283" s="261"/>
      <c r="G1283" s="261"/>
      <c r="H1283" s="261"/>
      <c r="I1283" s="261"/>
      <c r="J1283" s="261"/>
      <c r="K1283" s="261"/>
      <c r="L1283" s="261"/>
      <c r="M1283" s="261"/>
      <c r="N1283" s="261"/>
      <c r="O1283" s="265"/>
      <c r="P1283" s="265"/>
      <c r="Q1283" s="265"/>
      <c r="R1283" s="265"/>
    </row>
    <row r="1284" spans="4:18" x14ac:dyDescent="0.2">
      <c r="D1284" s="261"/>
      <c r="E1284" s="270"/>
      <c r="F1284" s="261"/>
      <c r="G1284" s="261"/>
      <c r="H1284" s="261"/>
      <c r="I1284" s="261"/>
      <c r="J1284" s="261"/>
      <c r="K1284" s="261"/>
      <c r="L1284" s="261"/>
      <c r="M1284" s="261"/>
      <c r="N1284" s="261"/>
      <c r="O1284" s="265"/>
      <c r="P1284" s="265"/>
      <c r="Q1284" s="265"/>
      <c r="R1284" s="265"/>
    </row>
    <row r="1285" spans="4:18" x14ac:dyDescent="0.2">
      <c r="D1285" s="261"/>
      <c r="E1285" s="270"/>
      <c r="F1285" s="261"/>
      <c r="G1285" s="261"/>
      <c r="H1285" s="261"/>
      <c r="I1285" s="261"/>
      <c r="J1285" s="261"/>
      <c r="K1285" s="261"/>
      <c r="L1285" s="261"/>
      <c r="M1285" s="261"/>
      <c r="N1285" s="261"/>
      <c r="O1285" s="265"/>
      <c r="P1285" s="265"/>
      <c r="Q1285" s="265"/>
      <c r="R1285" s="265"/>
    </row>
    <row r="1286" spans="4:18" x14ac:dyDescent="0.2">
      <c r="D1286" s="261"/>
      <c r="E1286" s="270"/>
      <c r="F1286" s="261"/>
      <c r="G1286" s="261"/>
      <c r="H1286" s="261"/>
      <c r="I1286" s="261"/>
      <c r="J1286" s="261"/>
      <c r="K1286" s="261"/>
      <c r="L1286" s="261"/>
      <c r="M1286" s="261"/>
      <c r="N1286" s="261"/>
      <c r="O1286" s="265"/>
      <c r="P1286" s="265"/>
      <c r="Q1286" s="265"/>
      <c r="R1286" s="265"/>
    </row>
    <row r="1287" spans="4:18" x14ac:dyDescent="0.2">
      <c r="D1287" s="261"/>
      <c r="E1287" s="270"/>
      <c r="F1287" s="261"/>
      <c r="G1287" s="261"/>
      <c r="H1287" s="261"/>
      <c r="I1287" s="261"/>
      <c r="J1287" s="261"/>
      <c r="K1287" s="261"/>
      <c r="L1287" s="261"/>
      <c r="M1287" s="261"/>
      <c r="N1287" s="261"/>
      <c r="O1287" s="265"/>
      <c r="P1287" s="265"/>
      <c r="Q1287" s="265"/>
      <c r="R1287" s="265"/>
    </row>
    <row r="1288" spans="4:18" x14ac:dyDescent="0.2">
      <c r="D1288" s="261"/>
      <c r="E1288" s="270"/>
      <c r="F1288" s="261"/>
      <c r="G1288" s="261"/>
      <c r="H1288" s="261"/>
      <c r="I1288" s="261"/>
      <c r="J1288" s="261"/>
      <c r="K1288" s="261"/>
      <c r="L1288" s="261"/>
      <c r="M1288" s="261"/>
      <c r="N1288" s="261"/>
      <c r="O1288" s="265"/>
      <c r="P1288" s="265"/>
      <c r="Q1288" s="265"/>
      <c r="R1288" s="265"/>
    </row>
    <row r="1289" spans="4:18" x14ac:dyDescent="0.2">
      <c r="D1289" s="261"/>
      <c r="E1289" s="270"/>
      <c r="F1289" s="261"/>
      <c r="G1289" s="261"/>
      <c r="H1289" s="261"/>
      <c r="I1289" s="261"/>
      <c r="J1289" s="261"/>
      <c r="K1289" s="261"/>
      <c r="L1289" s="261"/>
      <c r="M1289" s="261"/>
      <c r="N1289" s="261"/>
      <c r="O1289" s="265"/>
      <c r="P1289" s="265"/>
      <c r="Q1289" s="265"/>
      <c r="R1289" s="265"/>
    </row>
    <row r="1290" spans="4:18" x14ac:dyDescent="0.2">
      <c r="D1290" s="261"/>
      <c r="E1290" s="270"/>
      <c r="F1290" s="261"/>
      <c r="G1290" s="261"/>
      <c r="H1290" s="261"/>
      <c r="I1290" s="261"/>
      <c r="J1290" s="261"/>
      <c r="K1290" s="261"/>
      <c r="L1290" s="261"/>
      <c r="M1290" s="261"/>
      <c r="N1290" s="261"/>
      <c r="O1290" s="265"/>
      <c r="P1290" s="265"/>
      <c r="Q1290" s="265"/>
      <c r="R1290" s="265"/>
    </row>
    <row r="1291" spans="4:18" x14ac:dyDescent="0.2">
      <c r="D1291" s="261"/>
      <c r="E1291" s="270"/>
      <c r="F1291" s="261"/>
      <c r="G1291" s="261"/>
      <c r="H1291" s="261"/>
      <c r="I1291" s="261"/>
      <c r="J1291" s="261"/>
      <c r="K1291" s="261"/>
      <c r="L1291" s="261"/>
      <c r="M1291" s="261"/>
      <c r="N1291" s="261"/>
      <c r="O1291" s="265"/>
      <c r="P1291" s="265"/>
      <c r="Q1291" s="265"/>
      <c r="R1291" s="265"/>
    </row>
    <row r="1292" spans="4:18" x14ac:dyDescent="0.2">
      <c r="D1292" s="261"/>
      <c r="E1292" s="270"/>
      <c r="F1292" s="261"/>
      <c r="G1292" s="261"/>
      <c r="H1292" s="261"/>
      <c r="I1292" s="261"/>
      <c r="J1292" s="261"/>
      <c r="K1292" s="261"/>
      <c r="L1292" s="261"/>
      <c r="M1292" s="261"/>
      <c r="N1292" s="261"/>
      <c r="O1292" s="265"/>
      <c r="P1292" s="265"/>
      <c r="Q1292" s="265"/>
      <c r="R1292" s="265"/>
    </row>
    <row r="1293" spans="4:18" x14ac:dyDescent="0.2">
      <c r="D1293" s="261"/>
      <c r="E1293" s="270"/>
      <c r="F1293" s="261"/>
      <c r="G1293" s="261"/>
      <c r="H1293" s="261"/>
      <c r="I1293" s="261"/>
      <c r="J1293" s="261"/>
      <c r="K1293" s="261"/>
      <c r="L1293" s="261"/>
      <c r="M1293" s="261"/>
      <c r="N1293" s="261"/>
      <c r="O1293" s="265"/>
      <c r="P1293" s="265"/>
      <c r="Q1293" s="265"/>
      <c r="R1293" s="265"/>
    </row>
    <row r="1294" spans="4:18" x14ac:dyDescent="0.2">
      <c r="D1294" s="261"/>
      <c r="E1294" s="270"/>
      <c r="F1294" s="261"/>
      <c r="G1294" s="261"/>
      <c r="H1294" s="261"/>
      <c r="I1294" s="261"/>
      <c r="J1294" s="261"/>
      <c r="K1294" s="261"/>
      <c r="L1294" s="261"/>
      <c r="M1294" s="261"/>
      <c r="N1294" s="261"/>
      <c r="O1294" s="265"/>
      <c r="P1294" s="265"/>
      <c r="Q1294" s="265"/>
      <c r="R1294" s="265"/>
    </row>
    <row r="1295" spans="4:18" x14ac:dyDescent="0.2">
      <c r="D1295" s="261"/>
      <c r="E1295" s="270"/>
      <c r="F1295" s="261"/>
      <c r="G1295" s="261"/>
      <c r="H1295" s="261"/>
      <c r="I1295" s="261"/>
      <c r="J1295" s="261"/>
      <c r="K1295" s="261"/>
      <c r="L1295" s="261"/>
      <c r="M1295" s="261"/>
      <c r="N1295" s="261"/>
      <c r="O1295" s="265"/>
      <c r="P1295" s="265"/>
      <c r="Q1295" s="265"/>
      <c r="R1295" s="265"/>
    </row>
    <row r="1296" spans="4:18" x14ac:dyDescent="0.2">
      <c r="D1296" s="261"/>
      <c r="E1296" s="270"/>
      <c r="F1296" s="261"/>
      <c r="G1296" s="261"/>
      <c r="H1296" s="261"/>
      <c r="I1296" s="261"/>
      <c r="J1296" s="261"/>
      <c r="K1296" s="261"/>
      <c r="L1296" s="261"/>
      <c r="M1296" s="261"/>
      <c r="N1296" s="261"/>
      <c r="O1296" s="265"/>
      <c r="P1296" s="265"/>
      <c r="Q1296" s="265"/>
      <c r="R1296" s="265"/>
    </row>
    <row r="1297" spans="4:18" x14ac:dyDescent="0.2">
      <c r="D1297" s="261"/>
      <c r="E1297" s="270"/>
      <c r="F1297" s="261"/>
      <c r="G1297" s="261"/>
      <c r="H1297" s="261"/>
      <c r="I1297" s="261"/>
      <c r="J1297" s="261"/>
      <c r="K1297" s="261"/>
      <c r="L1297" s="261"/>
      <c r="M1297" s="261"/>
      <c r="N1297" s="261"/>
      <c r="O1297" s="265"/>
      <c r="P1297" s="265"/>
      <c r="Q1297" s="265"/>
      <c r="R1297" s="265"/>
    </row>
    <row r="1298" spans="4:18" x14ac:dyDescent="0.2">
      <c r="D1298" s="261"/>
      <c r="E1298" s="270"/>
      <c r="F1298" s="261"/>
      <c r="G1298" s="261"/>
      <c r="H1298" s="261"/>
      <c r="I1298" s="261"/>
      <c r="J1298" s="261"/>
      <c r="K1298" s="261"/>
      <c r="L1298" s="261"/>
      <c r="M1298" s="261"/>
      <c r="N1298" s="261"/>
      <c r="O1298" s="265"/>
      <c r="P1298" s="265"/>
      <c r="Q1298" s="265"/>
      <c r="R1298" s="265"/>
    </row>
    <row r="1299" spans="4:18" x14ac:dyDescent="0.2">
      <c r="D1299" s="261"/>
      <c r="E1299" s="270"/>
      <c r="F1299" s="261"/>
      <c r="G1299" s="261"/>
      <c r="H1299" s="261"/>
      <c r="I1299" s="261"/>
      <c r="J1299" s="261"/>
      <c r="K1299" s="261"/>
      <c r="L1299" s="261"/>
      <c r="M1299" s="261"/>
      <c r="N1299" s="261"/>
      <c r="O1299" s="265"/>
      <c r="P1299" s="265"/>
      <c r="Q1299" s="265"/>
      <c r="R1299" s="265"/>
    </row>
    <row r="1300" spans="4:18" x14ac:dyDescent="0.2">
      <c r="D1300" s="261"/>
      <c r="E1300" s="270"/>
      <c r="F1300" s="261"/>
      <c r="G1300" s="261"/>
      <c r="H1300" s="261"/>
      <c r="I1300" s="261"/>
      <c r="J1300" s="261"/>
      <c r="K1300" s="261"/>
      <c r="L1300" s="261"/>
      <c r="M1300" s="261"/>
      <c r="N1300" s="261"/>
      <c r="O1300" s="265"/>
      <c r="P1300" s="265"/>
      <c r="Q1300" s="265"/>
      <c r="R1300" s="265"/>
    </row>
    <row r="1301" spans="4:18" x14ac:dyDescent="0.2">
      <c r="D1301" s="261"/>
      <c r="E1301" s="270"/>
      <c r="F1301" s="261"/>
      <c r="G1301" s="261"/>
      <c r="H1301" s="261"/>
      <c r="I1301" s="261"/>
      <c r="J1301" s="261"/>
      <c r="K1301" s="261"/>
      <c r="L1301" s="261"/>
      <c r="M1301" s="261"/>
      <c r="N1301" s="261"/>
      <c r="O1301" s="265"/>
      <c r="P1301" s="265"/>
      <c r="Q1301" s="265"/>
      <c r="R1301" s="265"/>
    </row>
    <row r="1302" spans="4:18" x14ac:dyDescent="0.2">
      <c r="D1302" s="261"/>
      <c r="E1302" s="270"/>
      <c r="F1302" s="261"/>
      <c r="G1302" s="261"/>
      <c r="H1302" s="261"/>
      <c r="I1302" s="261"/>
      <c r="J1302" s="261"/>
      <c r="K1302" s="261"/>
      <c r="L1302" s="261"/>
      <c r="M1302" s="261"/>
      <c r="N1302" s="261"/>
      <c r="O1302" s="265"/>
      <c r="P1302" s="265"/>
      <c r="Q1302" s="265"/>
      <c r="R1302" s="265"/>
    </row>
    <row r="1303" spans="4:18" x14ac:dyDescent="0.2">
      <c r="D1303" s="261"/>
      <c r="E1303" s="270"/>
      <c r="F1303" s="261"/>
      <c r="G1303" s="261"/>
      <c r="H1303" s="261"/>
      <c r="I1303" s="261"/>
      <c r="J1303" s="261"/>
      <c r="K1303" s="261"/>
      <c r="L1303" s="261"/>
      <c r="M1303" s="261"/>
      <c r="N1303" s="261"/>
      <c r="O1303" s="265"/>
      <c r="P1303" s="265"/>
      <c r="Q1303" s="265"/>
      <c r="R1303" s="265"/>
    </row>
    <row r="1304" spans="4:18" x14ac:dyDescent="0.2">
      <c r="D1304" s="261"/>
      <c r="E1304" s="270"/>
      <c r="F1304" s="261"/>
      <c r="G1304" s="261"/>
      <c r="H1304" s="261"/>
      <c r="I1304" s="261"/>
      <c r="J1304" s="261"/>
      <c r="K1304" s="261"/>
      <c r="L1304" s="261"/>
      <c r="M1304" s="261"/>
      <c r="N1304" s="261"/>
      <c r="O1304" s="265"/>
      <c r="P1304" s="265"/>
      <c r="Q1304" s="265"/>
      <c r="R1304" s="265"/>
    </row>
    <row r="1305" spans="4:18" x14ac:dyDescent="0.2">
      <c r="D1305" s="261"/>
      <c r="E1305" s="270"/>
      <c r="F1305" s="261"/>
      <c r="G1305" s="261"/>
      <c r="H1305" s="261"/>
      <c r="I1305" s="261"/>
      <c r="J1305" s="261"/>
      <c r="K1305" s="261"/>
      <c r="L1305" s="261"/>
      <c r="M1305" s="261"/>
      <c r="N1305" s="261"/>
      <c r="O1305" s="265"/>
      <c r="P1305" s="265"/>
      <c r="Q1305" s="265"/>
      <c r="R1305" s="265"/>
    </row>
    <row r="1306" spans="4:18" x14ac:dyDescent="0.2">
      <c r="D1306" s="261"/>
      <c r="E1306" s="270"/>
      <c r="F1306" s="261"/>
      <c r="G1306" s="261"/>
      <c r="H1306" s="261"/>
      <c r="I1306" s="261"/>
      <c r="J1306" s="261"/>
      <c r="K1306" s="261"/>
      <c r="L1306" s="261"/>
      <c r="M1306" s="261"/>
      <c r="N1306" s="261"/>
      <c r="O1306" s="265"/>
      <c r="P1306" s="265"/>
      <c r="Q1306" s="265"/>
      <c r="R1306" s="265"/>
    </row>
    <row r="1307" spans="4:18" x14ac:dyDescent="0.2">
      <c r="D1307" s="261"/>
      <c r="E1307" s="270"/>
      <c r="F1307" s="261"/>
      <c r="G1307" s="261"/>
      <c r="H1307" s="261"/>
      <c r="I1307" s="261"/>
      <c r="J1307" s="261"/>
      <c r="K1307" s="261"/>
      <c r="L1307" s="261"/>
      <c r="M1307" s="261"/>
      <c r="N1307" s="261"/>
      <c r="O1307" s="265"/>
      <c r="P1307" s="265"/>
      <c r="Q1307" s="265"/>
      <c r="R1307" s="265"/>
    </row>
    <row r="1308" spans="4:18" x14ac:dyDescent="0.2">
      <c r="D1308" s="261"/>
      <c r="E1308" s="270"/>
      <c r="F1308" s="261"/>
      <c r="G1308" s="261"/>
      <c r="H1308" s="261"/>
      <c r="I1308" s="261"/>
      <c r="J1308" s="261"/>
      <c r="K1308" s="261"/>
      <c r="L1308" s="261"/>
      <c r="M1308" s="261"/>
      <c r="N1308" s="261"/>
      <c r="O1308" s="265"/>
      <c r="P1308" s="265"/>
      <c r="Q1308" s="265"/>
      <c r="R1308" s="265"/>
    </row>
    <row r="1309" spans="4:18" x14ac:dyDescent="0.2">
      <c r="D1309" s="261"/>
      <c r="E1309" s="270"/>
      <c r="F1309" s="261"/>
      <c r="G1309" s="261"/>
      <c r="H1309" s="261"/>
      <c r="I1309" s="261"/>
      <c r="J1309" s="261"/>
      <c r="K1309" s="261"/>
      <c r="L1309" s="261"/>
      <c r="M1309" s="261"/>
      <c r="N1309" s="261"/>
      <c r="O1309" s="265"/>
      <c r="P1309" s="265"/>
      <c r="Q1309" s="265"/>
      <c r="R1309" s="265"/>
    </row>
    <row r="1310" spans="4:18" x14ac:dyDescent="0.2">
      <c r="D1310" s="261"/>
      <c r="E1310" s="270"/>
      <c r="F1310" s="261"/>
      <c r="G1310" s="261"/>
      <c r="H1310" s="261"/>
      <c r="I1310" s="261"/>
      <c r="J1310" s="261"/>
      <c r="K1310" s="261"/>
      <c r="L1310" s="261"/>
      <c r="M1310" s="261"/>
      <c r="N1310" s="261"/>
      <c r="O1310" s="265"/>
      <c r="P1310" s="265"/>
      <c r="Q1310" s="265"/>
      <c r="R1310" s="265"/>
    </row>
    <row r="1311" spans="4:18" x14ac:dyDescent="0.2">
      <c r="D1311" s="261"/>
      <c r="E1311" s="270"/>
      <c r="F1311" s="261"/>
      <c r="G1311" s="261"/>
      <c r="H1311" s="261"/>
      <c r="I1311" s="261"/>
      <c r="J1311" s="261"/>
      <c r="K1311" s="261"/>
      <c r="L1311" s="261"/>
      <c r="M1311" s="261"/>
      <c r="N1311" s="261"/>
      <c r="O1311" s="265"/>
      <c r="P1311" s="265"/>
      <c r="Q1311" s="265"/>
      <c r="R1311" s="265"/>
    </row>
    <row r="1312" spans="4:18" x14ac:dyDescent="0.2">
      <c r="D1312" s="261"/>
      <c r="E1312" s="270"/>
      <c r="F1312" s="261"/>
      <c r="G1312" s="261"/>
      <c r="H1312" s="261"/>
      <c r="I1312" s="261"/>
      <c r="J1312" s="261"/>
      <c r="K1312" s="261"/>
      <c r="L1312" s="261"/>
      <c r="M1312" s="261"/>
      <c r="N1312" s="261"/>
      <c r="O1312" s="265"/>
      <c r="P1312" s="265"/>
      <c r="Q1312" s="265"/>
      <c r="R1312" s="265"/>
    </row>
    <row r="1313" spans="4:18" x14ac:dyDescent="0.2">
      <c r="D1313" s="261"/>
      <c r="E1313" s="270"/>
      <c r="F1313" s="261"/>
      <c r="G1313" s="261"/>
      <c r="H1313" s="261"/>
      <c r="I1313" s="261"/>
      <c r="J1313" s="261"/>
      <c r="K1313" s="261"/>
      <c r="L1313" s="261"/>
      <c r="M1313" s="261"/>
      <c r="N1313" s="261"/>
      <c r="O1313" s="265"/>
      <c r="P1313" s="265"/>
      <c r="Q1313" s="265"/>
      <c r="R1313" s="265"/>
    </row>
    <row r="1314" spans="4:18" x14ac:dyDescent="0.2">
      <c r="D1314" s="261"/>
      <c r="E1314" s="270"/>
      <c r="F1314" s="261"/>
      <c r="G1314" s="261"/>
      <c r="H1314" s="261"/>
      <c r="I1314" s="261"/>
      <c r="J1314" s="261"/>
      <c r="K1314" s="261"/>
      <c r="L1314" s="261"/>
      <c r="M1314" s="261"/>
      <c r="N1314" s="261"/>
      <c r="O1314" s="265"/>
      <c r="P1314" s="265"/>
      <c r="Q1314" s="265"/>
      <c r="R1314" s="265"/>
    </row>
    <row r="1315" spans="4:18" x14ac:dyDescent="0.2">
      <c r="D1315" s="261"/>
      <c r="E1315" s="270"/>
      <c r="F1315" s="261"/>
      <c r="G1315" s="261"/>
      <c r="H1315" s="261"/>
      <c r="I1315" s="261"/>
      <c r="J1315" s="261"/>
      <c r="K1315" s="261"/>
      <c r="L1315" s="261"/>
      <c r="M1315" s="261"/>
      <c r="N1315" s="261"/>
      <c r="O1315" s="265"/>
      <c r="P1315" s="265"/>
      <c r="Q1315" s="265"/>
      <c r="R1315" s="265"/>
    </row>
    <row r="1316" spans="4:18" x14ac:dyDescent="0.2">
      <c r="D1316" s="261"/>
      <c r="E1316" s="270"/>
      <c r="F1316" s="261"/>
      <c r="G1316" s="261"/>
      <c r="H1316" s="261"/>
      <c r="I1316" s="261"/>
      <c r="J1316" s="261"/>
      <c r="K1316" s="261"/>
      <c r="L1316" s="261"/>
      <c r="M1316" s="261"/>
      <c r="N1316" s="261"/>
      <c r="O1316" s="265"/>
      <c r="P1316" s="265"/>
      <c r="Q1316" s="265"/>
      <c r="R1316" s="265"/>
    </row>
    <row r="1317" spans="4:18" x14ac:dyDescent="0.2">
      <c r="D1317" s="261"/>
      <c r="E1317" s="270"/>
      <c r="F1317" s="261"/>
      <c r="G1317" s="261"/>
      <c r="H1317" s="261"/>
      <c r="I1317" s="261"/>
      <c r="J1317" s="261"/>
      <c r="K1317" s="261"/>
      <c r="L1317" s="261"/>
      <c r="M1317" s="261"/>
      <c r="N1317" s="261"/>
      <c r="O1317" s="265"/>
      <c r="P1317" s="265"/>
      <c r="Q1317" s="265"/>
      <c r="R1317" s="265"/>
    </row>
    <row r="1318" spans="4:18" x14ac:dyDescent="0.2">
      <c r="D1318" s="261"/>
      <c r="E1318" s="270"/>
      <c r="F1318" s="261"/>
      <c r="G1318" s="261"/>
      <c r="H1318" s="261"/>
      <c r="I1318" s="261"/>
      <c r="J1318" s="261"/>
      <c r="K1318" s="261"/>
      <c r="L1318" s="261"/>
      <c r="M1318" s="261"/>
      <c r="N1318" s="261"/>
      <c r="O1318" s="265"/>
      <c r="P1318" s="265"/>
      <c r="Q1318" s="265"/>
      <c r="R1318" s="265"/>
    </row>
    <row r="1319" spans="4:18" x14ac:dyDescent="0.2">
      <c r="D1319" s="261"/>
      <c r="E1319" s="270"/>
      <c r="F1319" s="261"/>
      <c r="G1319" s="261"/>
      <c r="H1319" s="261"/>
      <c r="I1319" s="261"/>
      <c r="J1319" s="261"/>
      <c r="K1319" s="261"/>
      <c r="L1319" s="261"/>
      <c r="M1319" s="261"/>
      <c r="N1319" s="261"/>
      <c r="O1319" s="265"/>
      <c r="P1319" s="265"/>
      <c r="Q1319" s="265"/>
      <c r="R1319" s="265"/>
    </row>
    <row r="1320" spans="4:18" x14ac:dyDescent="0.2">
      <c r="D1320" s="261"/>
      <c r="E1320" s="270"/>
      <c r="F1320" s="261"/>
      <c r="G1320" s="261"/>
      <c r="H1320" s="261"/>
      <c r="I1320" s="261"/>
      <c r="J1320" s="261"/>
      <c r="K1320" s="261"/>
      <c r="L1320" s="261"/>
      <c r="M1320" s="261"/>
      <c r="N1320" s="261"/>
      <c r="O1320" s="265"/>
      <c r="P1320" s="265"/>
      <c r="Q1320" s="265"/>
      <c r="R1320" s="265"/>
    </row>
    <row r="1321" spans="4:18" x14ac:dyDescent="0.2">
      <c r="D1321" s="261"/>
      <c r="E1321" s="270"/>
      <c r="F1321" s="261"/>
      <c r="G1321" s="261"/>
      <c r="H1321" s="261"/>
      <c r="I1321" s="261"/>
      <c r="J1321" s="261"/>
      <c r="K1321" s="261"/>
      <c r="L1321" s="261"/>
      <c r="M1321" s="261"/>
      <c r="N1321" s="261"/>
      <c r="O1321" s="265"/>
      <c r="P1321" s="265"/>
      <c r="Q1321" s="265"/>
      <c r="R1321" s="265"/>
    </row>
    <row r="1322" spans="4:18" x14ac:dyDescent="0.2">
      <c r="D1322" s="261"/>
      <c r="E1322" s="270"/>
      <c r="F1322" s="261"/>
      <c r="G1322" s="261"/>
      <c r="H1322" s="261"/>
      <c r="I1322" s="261"/>
      <c r="J1322" s="261"/>
      <c r="K1322" s="261"/>
      <c r="L1322" s="261"/>
      <c r="M1322" s="261"/>
      <c r="N1322" s="261"/>
      <c r="O1322" s="265"/>
      <c r="P1322" s="265"/>
      <c r="Q1322" s="265"/>
      <c r="R1322" s="265"/>
    </row>
    <row r="1323" spans="4:18" x14ac:dyDescent="0.2">
      <c r="D1323" s="261"/>
      <c r="E1323" s="270"/>
      <c r="F1323" s="261"/>
      <c r="G1323" s="261"/>
      <c r="H1323" s="261"/>
      <c r="I1323" s="261"/>
      <c r="J1323" s="261"/>
      <c r="K1323" s="261"/>
      <c r="L1323" s="261"/>
      <c r="M1323" s="261"/>
      <c r="N1323" s="261"/>
      <c r="O1323" s="265"/>
      <c r="P1323" s="265"/>
      <c r="Q1323" s="265"/>
      <c r="R1323" s="265"/>
    </row>
    <row r="1324" spans="4:18" x14ac:dyDescent="0.2">
      <c r="D1324" s="261"/>
      <c r="E1324" s="270"/>
      <c r="F1324" s="261"/>
      <c r="G1324" s="261"/>
      <c r="H1324" s="261"/>
      <c r="I1324" s="261"/>
      <c r="J1324" s="261"/>
      <c r="K1324" s="261"/>
      <c r="L1324" s="261"/>
      <c r="M1324" s="261"/>
      <c r="N1324" s="261"/>
      <c r="O1324" s="265"/>
      <c r="P1324" s="265"/>
      <c r="Q1324" s="265"/>
      <c r="R1324" s="265"/>
    </row>
    <row r="1325" spans="4:18" x14ac:dyDescent="0.2">
      <c r="D1325" s="261"/>
      <c r="E1325" s="270"/>
      <c r="F1325" s="261"/>
      <c r="G1325" s="261"/>
      <c r="H1325" s="261"/>
      <c r="I1325" s="261"/>
      <c r="J1325" s="261"/>
      <c r="K1325" s="261"/>
      <c r="L1325" s="261"/>
      <c r="M1325" s="261"/>
      <c r="N1325" s="261"/>
      <c r="O1325" s="265"/>
      <c r="P1325" s="265"/>
      <c r="Q1325" s="265"/>
      <c r="R1325" s="265"/>
    </row>
    <row r="1326" spans="4:18" x14ac:dyDescent="0.2">
      <c r="D1326" s="261"/>
      <c r="E1326" s="270"/>
      <c r="F1326" s="261"/>
      <c r="G1326" s="261"/>
      <c r="H1326" s="261"/>
      <c r="I1326" s="261"/>
      <c r="J1326" s="261"/>
      <c r="K1326" s="261"/>
      <c r="L1326" s="261"/>
      <c r="M1326" s="261"/>
      <c r="N1326" s="261"/>
      <c r="O1326" s="265"/>
      <c r="P1326" s="265"/>
      <c r="Q1326" s="265"/>
      <c r="R1326" s="265"/>
    </row>
    <row r="1327" spans="4:18" x14ac:dyDescent="0.2">
      <c r="D1327" s="261"/>
      <c r="E1327" s="270"/>
      <c r="F1327" s="261"/>
      <c r="G1327" s="261"/>
      <c r="H1327" s="261"/>
      <c r="I1327" s="261"/>
      <c r="J1327" s="261"/>
      <c r="K1327" s="261"/>
      <c r="L1327" s="261"/>
      <c r="M1327" s="261"/>
      <c r="N1327" s="261"/>
      <c r="O1327" s="265"/>
      <c r="P1327" s="265"/>
      <c r="Q1327" s="265"/>
      <c r="R1327" s="265"/>
    </row>
    <row r="1328" spans="4:18" x14ac:dyDescent="0.2">
      <c r="D1328" s="261"/>
      <c r="E1328" s="270"/>
      <c r="F1328" s="261"/>
      <c r="G1328" s="261"/>
      <c r="H1328" s="261"/>
      <c r="I1328" s="261"/>
      <c r="J1328" s="261"/>
      <c r="K1328" s="261"/>
      <c r="L1328" s="261"/>
      <c r="M1328" s="261"/>
      <c r="N1328" s="261"/>
      <c r="O1328" s="265"/>
      <c r="P1328" s="265"/>
      <c r="Q1328" s="265"/>
      <c r="R1328" s="265"/>
    </row>
    <row r="1329" spans="4:18" x14ac:dyDescent="0.2">
      <c r="D1329" s="261"/>
      <c r="E1329" s="270"/>
      <c r="F1329" s="261"/>
      <c r="G1329" s="261"/>
      <c r="H1329" s="261"/>
      <c r="I1329" s="261"/>
      <c r="J1329" s="261"/>
      <c r="K1329" s="261"/>
      <c r="L1329" s="261"/>
      <c r="M1329" s="261"/>
      <c r="N1329" s="261"/>
      <c r="O1329" s="265"/>
      <c r="P1329" s="265"/>
      <c r="Q1329" s="265"/>
      <c r="R1329" s="265"/>
    </row>
    <row r="1330" spans="4:18" x14ac:dyDescent="0.2">
      <c r="D1330" s="261"/>
      <c r="E1330" s="270"/>
      <c r="F1330" s="261"/>
      <c r="G1330" s="261"/>
      <c r="H1330" s="261"/>
      <c r="I1330" s="261"/>
      <c r="J1330" s="261"/>
      <c r="K1330" s="261"/>
      <c r="L1330" s="261"/>
      <c r="M1330" s="261"/>
      <c r="N1330" s="261"/>
      <c r="O1330" s="265"/>
      <c r="P1330" s="265"/>
      <c r="Q1330" s="265"/>
      <c r="R1330" s="265"/>
    </row>
    <row r="1331" spans="4:18" x14ac:dyDescent="0.2">
      <c r="D1331" s="261"/>
      <c r="E1331" s="270"/>
      <c r="F1331" s="261"/>
      <c r="G1331" s="261"/>
      <c r="H1331" s="261"/>
      <c r="I1331" s="261"/>
      <c r="J1331" s="261"/>
      <c r="K1331" s="261"/>
      <c r="L1331" s="261"/>
      <c r="M1331" s="261"/>
      <c r="N1331" s="261"/>
      <c r="O1331" s="265"/>
      <c r="P1331" s="265"/>
      <c r="Q1331" s="265"/>
      <c r="R1331" s="265"/>
    </row>
    <row r="1332" spans="4:18" x14ac:dyDescent="0.2">
      <c r="D1332" s="261"/>
      <c r="E1332" s="270"/>
      <c r="F1332" s="261"/>
      <c r="G1332" s="261"/>
      <c r="H1332" s="261"/>
      <c r="I1332" s="261"/>
      <c r="J1332" s="261"/>
      <c r="K1332" s="261"/>
      <c r="L1332" s="261"/>
      <c r="M1332" s="261"/>
      <c r="N1332" s="261"/>
      <c r="O1332" s="265"/>
      <c r="P1332" s="265"/>
      <c r="Q1332" s="265"/>
      <c r="R1332" s="265"/>
    </row>
    <row r="1333" spans="4:18" x14ac:dyDescent="0.2">
      <c r="D1333" s="261"/>
      <c r="E1333" s="270"/>
      <c r="F1333" s="261"/>
      <c r="G1333" s="261"/>
      <c r="H1333" s="261"/>
      <c r="I1333" s="261"/>
      <c r="J1333" s="261"/>
      <c r="K1333" s="261"/>
      <c r="L1333" s="261"/>
      <c r="M1333" s="261"/>
      <c r="N1333" s="261"/>
      <c r="O1333" s="265"/>
      <c r="P1333" s="265"/>
      <c r="Q1333" s="265"/>
      <c r="R1333" s="265"/>
    </row>
    <row r="1334" spans="4:18" x14ac:dyDescent="0.2">
      <c r="D1334" s="261"/>
      <c r="E1334" s="270"/>
      <c r="F1334" s="261"/>
      <c r="G1334" s="261"/>
      <c r="H1334" s="261"/>
      <c r="I1334" s="261"/>
      <c r="J1334" s="261"/>
      <c r="K1334" s="261"/>
      <c r="L1334" s="261"/>
      <c r="M1334" s="261"/>
      <c r="N1334" s="261"/>
      <c r="O1334" s="265"/>
      <c r="P1334" s="265"/>
      <c r="Q1334" s="265"/>
      <c r="R1334" s="265"/>
    </row>
    <row r="1335" spans="4:18" x14ac:dyDescent="0.2">
      <c r="D1335" s="261"/>
      <c r="E1335" s="270"/>
      <c r="F1335" s="261"/>
      <c r="G1335" s="261"/>
      <c r="H1335" s="261"/>
      <c r="I1335" s="261"/>
      <c r="J1335" s="261"/>
      <c r="K1335" s="261"/>
      <c r="L1335" s="261"/>
      <c r="M1335" s="261"/>
      <c r="N1335" s="261"/>
      <c r="O1335" s="265"/>
      <c r="P1335" s="265"/>
      <c r="Q1335" s="265"/>
      <c r="R1335" s="265"/>
    </row>
    <row r="1336" spans="4:18" x14ac:dyDescent="0.2">
      <c r="D1336" s="261"/>
      <c r="E1336" s="270"/>
      <c r="F1336" s="261"/>
      <c r="G1336" s="261"/>
      <c r="H1336" s="261"/>
      <c r="I1336" s="261"/>
      <c r="J1336" s="261"/>
      <c r="K1336" s="261"/>
      <c r="L1336" s="261"/>
      <c r="M1336" s="261"/>
      <c r="N1336" s="261"/>
      <c r="O1336" s="265"/>
      <c r="P1336" s="265"/>
      <c r="Q1336" s="265"/>
      <c r="R1336" s="265"/>
    </row>
    <row r="1337" spans="4:18" x14ac:dyDescent="0.2">
      <c r="D1337" s="261"/>
      <c r="E1337" s="270"/>
      <c r="F1337" s="261"/>
      <c r="G1337" s="261"/>
      <c r="H1337" s="261"/>
      <c r="I1337" s="261"/>
      <c r="J1337" s="261"/>
      <c r="K1337" s="261"/>
      <c r="L1337" s="261"/>
      <c r="M1337" s="261"/>
      <c r="N1337" s="261"/>
      <c r="O1337" s="265"/>
      <c r="P1337" s="265"/>
      <c r="Q1337" s="265"/>
      <c r="R1337" s="265"/>
    </row>
    <row r="1338" spans="4:18" x14ac:dyDescent="0.2">
      <c r="D1338" s="261"/>
      <c r="E1338" s="270"/>
      <c r="F1338" s="261"/>
      <c r="G1338" s="261"/>
      <c r="H1338" s="261"/>
      <c r="I1338" s="261"/>
      <c r="J1338" s="261"/>
      <c r="K1338" s="261"/>
      <c r="L1338" s="261"/>
      <c r="M1338" s="261"/>
      <c r="N1338" s="261"/>
      <c r="O1338" s="265"/>
      <c r="P1338" s="265"/>
      <c r="Q1338" s="265"/>
      <c r="R1338" s="265"/>
    </row>
    <row r="1339" spans="4:18" x14ac:dyDescent="0.2">
      <c r="D1339" s="261"/>
      <c r="E1339" s="270"/>
      <c r="F1339" s="261"/>
      <c r="G1339" s="261"/>
      <c r="H1339" s="261"/>
      <c r="I1339" s="261"/>
      <c r="J1339" s="261"/>
      <c r="K1339" s="261"/>
      <c r="L1339" s="261"/>
      <c r="M1339" s="261"/>
      <c r="N1339" s="261"/>
      <c r="O1339" s="265"/>
      <c r="P1339" s="265"/>
      <c r="Q1339" s="265"/>
      <c r="R1339" s="265"/>
    </row>
    <row r="1340" spans="4:18" x14ac:dyDescent="0.2">
      <c r="D1340" s="261"/>
      <c r="E1340" s="270"/>
      <c r="F1340" s="261"/>
      <c r="G1340" s="261"/>
      <c r="H1340" s="261"/>
      <c r="I1340" s="261"/>
      <c r="J1340" s="261"/>
      <c r="K1340" s="261"/>
      <c r="L1340" s="261"/>
      <c r="M1340" s="261"/>
      <c r="N1340" s="261"/>
      <c r="O1340" s="265"/>
      <c r="P1340" s="265"/>
      <c r="Q1340" s="265"/>
      <c r="R1340" s="265"/>
    </row>
    <row r="1341" spans="4:18" x14ac:dyDescent="0.2">
      <c r="D1341" s="261"/>
      <c r="E1341" s="270"/>
      <c r="F1341" s="261"/>
      <c r="G1341" s="261"/>
      <c r="H1341" s="261"/>
      <c r="I1341" s="261"/>
      <c r="J1341" s="261"/>
      <c r="K1341" s="261"/>
      <c r="L1341" s="261"/>
      <c r="M1341" s="261"/>
      <c r="N1341" s="261"/>
      <c r="O1341" s="265"/>
      <c r="P1341" s="265"/>
      <c r="Q1341" s="265"/>
      <c r="R1341" s="265"/>
    </row>
    <row r="1342" spans="4:18" x14ac:dyDescent="0.2">
      <c r="D1342" s="261"/>
      <c r="E1342" s="270"/>
      <c r="F1342" s="261"/>
      <c r="G1342" s="261"/>
      <c r="H1342" s="261"/>
      <c r="I1342" s="261"/>
      <c r="J1342" s="261"/>
      <c r="K1342" s="261"/>
      <c r="L1342" s="261"/>
      <c r="M1342" s="261"/>
      <c r="N1342" s="261"/>
      <c r="O1342" s="265"/>
      <c r="P1342" s="265"/>
      <c r="Q1342" s="265"/>
      <c r="R1342" s="265"/>
    </row>
    <row r="1343" spans="4:18" x14ac:dyDescent="0.2">
      <c r="D1343" s="261"/>
      <c r="E1343" s="270"/>
      <c r="F1343" s="261"/>
      <c r="G1343" s="261"/>
      <c r="H1343" s="261"/>
      <c r="I1343" s="261"/>
      <c r="J1343" s="261"/>
      <c r="K1343" s="261"/>
      <c r="L1343" s="261"/>
      <c r="M1343" s="261"/>
      <c r="N1343" s="261"/>
      <c r="O1343" s="265"/>
      <c r="P1343" s="265"/>
      <c r="Q1343" s="265"/>
      <c r="R1343" s="265"/>
    </row>
    <row r="1344" spans="4:18" x14ac:dyDescent="0.2">
      <c r="D1344" s="261"/>
      <c r="E1344" s="270"/>
      <c r="F1344" s="261"/>
      <c r="G1344" s="261"/>
      <c r="H1344" s="261"/>
      <c r="I1344" s="261"/>
      <c r="J1344" s="261"/>
      <c r="K1344" s="261"/>
      <c r="L1344" s="261"/>
      <c r="M1344" s="261"/>
      <c r="N1344" s="261"/>
      <c r="O1344" s="265"/>
      <c r="P1344" s="265"/>
      <c r="Q1344" s="265"/>
      <c r="R1344" s="265"/>
    </row>
    <row r="1345" spans="4:18" x14ac:dyDescent="0.2">
      <c r="D1345" s="261"/>
      <c r="E1345" s="270"/>
      <c r="F1345" s="261"/>
      <c r="G1345" s="261"/>
      <c r="H1345" s="261"/>
      <c r="I1345" s="261"/>
      <c r="J1345" s="261"/>
      <c r="K1345" s="261"/>
      <c r="L1345" s="261"/>
      <c r="M1345" s="261"/>
      <c r="N1345" s="261"/>
      <c r="O1345" s="265"/>
      <c r="P1345" s="265"/>
      <c r="Q1345" s="265"/>
      <c r="R1345" s="265"/>
    </row>
    <row r="1346" spans="4:18" x14ac:dyDescent="0.2">
      <c r="D1346" s="261"/>
      <c r="E1346" s="270"/>
      <c r="F1346" s="261"/>
      <c r="G1346" s="261"/>
      <c r="H1346" s="261"/>
      <c r="I1346" s="261"/>
      <c r="J1346" s="261"/>
      <c r="K1346" s="261"/>
      <c r="L1346" s="261"/>
      <c r="M1346" s="261"/>
      <c r="N1346" s="261"/>
      <c r="O1346" s="265"/>
      <c r="P1346" s="265"/>
      <c r="Q1346" s="265"/>
      <c r="R1346" s="265"/>
    </row>
    <row r="1347" spans="4:18" x14ac:dyDescent="0.2">
      <c r="D1347" s="261"/>
      <c r="E1347" s="270"/>
      <c r="F1347" s="261"/>
      <c r="G1347" s="261"/>
      <c r="H1347" s="261"/>
      <c r="I1347" s="261"/>
      <c r="J1347" s="261"/>
      <c r="K1347" s="261"/>
      <c r="L1347" s="261"/>
      <c r="M1347" s="261"/>
      <c r="N1347" s="261"/>
      <c r="O1347" s="265"/>
      <c r="P1347" s="265"/>
      <c r="Q1347" s="265"/>
      <c r="R1347" s="265"/>
    </row>
    <row r="1348" spans="4:18" x14ac:dyDescent="0.2">
      <c r="D1348" s="261"/>
      <c r="E1348" s="270"/>
      <c r="F1348" s="261"/>
      <c r="G1348" s="261"/>
      <c r="H1348" s="261"/>
      <c r="I1348" s="261"/>
      <c r="J1348" s="261"/>
      <c r="K1348" s="261"/>
      <c r="L1348" s="261"/>
      <c r="M1348" s="261"/>
      <c r="N1348" s="261"/>
      <c r="O1348" s="265"/>
      <c r="P1348" s="265"/>
      <c r="Q1348" s="265"/>
      <c r="R1348" s="265"/>
    </row>
    <row r="1349" spans="4:18" x14ac:dyDescent="0.2">
      <c r="D1349" s="261"/>
      <c r="E1349" s="270"/>
      <c r="F1349" s="261"/>
      <c r="G1349" s="261"/>
      <c r="H1349" s="261"/>
      <c r="I1349" s="261"/>
      <c r="J1349" s="261"/>
      <c r="K1349" s="261"/>
      <c r="L1349" s="261"/>
      <c r="M1349" s="261"/>
      <c r="N1349" s="261"/>
      <c r="O1349" s="265"/>
      <c r="P1349" s="265"/>
      <c r="Q1349" s="265"/>
      <c r="R1349" s="265"/>
    </row>
    <row r="1350" spans="4:18" x14ac:dyDescent="0.2">
      <c r="D1350" s="261"/>
      <c r="E1350" s="270"/>
      <c r="F1350" s="261"/>
      <c r="G1350" s="261"/>
      <c r="H1350" s="261"/>
      <c r="I1350" s="261"/>
      <c r="J1350" s="261"/>
      <c r="K1350" s="261"/>
      <c r="L1350" s="261"/>
      <c r="M1350" s="261"/>
      <c r="N1350" s="261"/>
      <c r="O1350" s="265"/>
      <c r="P1350" s="265"/>
      <c r="Q1350" s="265"/>
      <c r="R1350" s="265"/>
    </row>
    <row r="1351" spans="4:18" x14ac:dyDescent="0.2">
      <c r="D1351" s="261"/>
      <c r="E1351" s="270"/>
      <c r="F1351" s="261"/>
      <c r="G1351" s="261"/>
      <c r="H1351" s="261"/>
      <c r="I1351" s="261"/>
      <c r="J1351" s="261"/>
      <c r="K1351" s="261"/>
      <c r="L1351" s="261"/>
      <c r="M1351" s="261"/>
      <c r="N1351" s="261"/>
      <c r="O1351" s="265"/>
      <c r="P1351" s="265"/>
      <c r="Q1351" s="265"/>
      <c r="R1351" s="265"/>
    </row>
    <row r="1352" spans="4:18" x14ac:dyDescent="0.2">
      <c r="D1352" s="261"/>
      <c r="E1352" s="270"/>
      <c r="F1352" s="261"/>
      <c r="G1352" s="261"/>
      <c r="H1352" s="261"/>
      <c r="I1352" s="261"/>
      <c r="J1352" s="261"/>
      <c r="K1352" s="261"/>
      <c r="L1352" s="261"/>
      <c r="M1352" s="261"/>
      <c r="N1352" s="261"/>
      <c r="O1352" s="265"/>
      <c r="P1352" s="265"/>
      <c r="Q1352" s="265"/>
      <c r="R1352" s="265"/>
    </row>
    <row r="1353" spans="4:18" x14ac:dyDescent="0.2">
      <c r="D1353" s="261"/>
      <c r="E1353" s="270"/>
      <c r="F1353" s="261"/>
      <c r="G1353" s="261"/>
      <c r="H1353" s="261"/>
      <c r="I1353" s="261"/>
      <c r="J1353" s="261"/>
      <c r="K1353" s="261"/>
      <c r="L1353" s="261"/>
      <c r="M1353" s="261"/>
      <c r="N1353" s="261"/>
      <c r="O1353" s="265"/>
      <c r="P1353" s="265"/>
      <c r="Q1353" s="265"/>
      <c r="R1353" s="265"/>
    </row>
    <row r="1354" spans="4:18" x14ac:dyDescent="0.2">
      <c r="D1354" s="261"/>
      <c r="E1354" s="270"/>
      <c r="F1354" s="261"/>
      <c r="G1354" s="261"/>
      <c r="H1354" s="261"/>
      <c r="I1354" s="261"/>
      <c r="J1354" s="261"/>
      <c r="K1354" s="261"/>
      <c r="L1354" s="261"/>
      <c r="M1354" s="261"/>
      <c r="N1354" s="261"/>
      <c r="O1354" s="265"/>
      <c r="P1354" s="265"/>
      <c r="Q1354" s="265"/>
      <c r="R1354" s="265"/>
    </row>
    <row r="1355" spans="4:18" x14ac:dyDescent="0.2">
      <c r="D1355" s="261"/>
      <c r="E1355" s="270"/>
      <c r="F1355" s="261"/>
      <c r="G1355" s="261"/>
      <c r="H1355" s="261"/>
      <c r="I1355" s="261"/>
      <c r="J1355" s="261"/>
      <c r="K1355" s="261"/>
      <c r="L1355" s="261"/>
      <c r="M1355" s="261"/>
      <c r="N1355" s="261"/>
      <c r="O1355" s="265"/>
      <c r="P1355" s="265"/>
      <c r="Q1355" s="265"/>
      <c r="R1355" s="265"/>
    </row>
    <row r="1356" spans="4:18" x14ac:dyDescent="0.2">
      <c r="D1356" s="261"/>
      <c r="E1356" s="270"/>
      <c r="F1356" s="261"/>
      <c r="G1356" s="261"/>
      <c r="H1356" s="261"/>
      <c r="I1356" s="261"/>
      <c r="J1356" s="261"/>
      <c r="K1356" s="261"/>
      <c r="L1356" s="261"/>
      <c r="M1356" s="261"/>
      <c r="N1356" s="261"/>
      <c r="O1356" s="265"/>
      <c r="P1356" s="265"/>
      <c r="Q1356" s="265"/>
      <c r="R1356" s="265"/>
    </row>
    <row r="1357" spans="4:18" x14ac:dyDescent="0.2">
      <c r="D1357" s="261"/>
      <c r="E1357" s="270"/>
      <c r="F1357" s="261"/>
      <c r="G1357" s="261"/>
      <c r="H1357" s="261"/>
      <c r="I1357" s="261"/>
      <c r="J1357" s="261"/>
      <c r="K1357" s="261"/>
      <c r="L1357" s="261"/>
      <c r="M1357" s="261"/>
      <c r="N1357" s="261"/>
      <c r="O1357" s="265"/>
      <c r="P1357" s="265"/>
      <c r="Q1357" s="265"/>
      <c r="R1357" s="265"/>
    </row>
    <row r="1358" spans="4:18" x14ac:dyDescent="0.2">
      <c r="D1358" s="261"/>
      <c r="E1358" s="270"/>
      <c r="F1358" s="261"/>
      <c r="G1358" s="261"/>
      <c r="H1358" s="261"/>
      <c r="I1358" s="261"/>
      <c r="J1358" s="261"/>
      <c r="K1358" s="261"/>
      <c r="L1358" s="261"/>
      <c r="M1358" s="261"/>
      <c r="N1358" s="261"/>
      <c r="O1358" s="265"/>
      <c r="P1358" s="265"/>
      <c r="Q1358" s="265"/>
      <c r="R1358" s="265"/>
    </row>
    <row r="1359" spans="4:18" x14ac:dyDescent="0.2">
      <c r="D1359" s="261"/>
      <c r="E1359" s="270"/>
      <c r="F1359" s="261"/>
      <c r="G1359" s="261"/>
      <c r="H1359" s="261"/>
      <c r="I1359" s="261"/>
      <c r="J1359" s="261"/>
      <c r="K1359" s="261"/>
      <c r="L1359" s="261"/>
      <c r="M1359" s="261"/>
      <c r="N1359" s="261"/>
      <c r="O1359" s="265"/>
      <c r="P1359" s="265"/>
      <c r="Q1359" s="265"/>
      <c r="R1359" s="265"/>
    </row>
    <row r="1360" spans="4:18" x14ac:dyDescent="0.2">
      <c r="D1360" s="261"/>
      <c r="E1360" s="270"/>
      <c r="F1360" s="261"/>
      <c r="G1360" s="261"/>
      <c r="H1360" s="261"/>
      <c r="I1360" s="261"/>
      <c r="J1360" s="261"/>
      <c r="K1360" s="261"/>
      <c r="L1360" s="261"/>
      <c r="M1360" s="261"/>
      <c r="N1360" s="261"/>
      <c r="O1360" s="265"/>
      <c r="P1360" s="265"/>
      <c r="Q1360" s="265"/>
      <c r="R1360" s="265"/>
    </row>
    <row r="1361" spans="4:18" x14ac:dyDescent="0.2">
      <c r="D1361" s="261"/>
      <c r="E1361" s="270"/>
      <c r="F1361" s="261"/>
      <c r="G1361" s="261"/>
      <c r="H1361" s="261"/>
      <c r="I1361" s="261"/>
      <c r="J1361" s="261"/>
      <c r="K1361" s="261"/>
      <c r="L1361" s="261"/>
      <c r="M1361" s="261"/>
      <c r="N1361" s="261"/>
      <c r="O1361" s="265"/>
      <c r="P1361" s="265"/>
      <c r="Q1361" s="265"/>
      <c r="R1361" s="265"/>
    </row>
    <row r="1362" spans="4:18" x14ac:dyDescent="0.2">
      <c r="D1362" s="261"/>
      <c r="E1362" s="270"/>
      <c r="F1362" s="261"/>
      <c r="G1362" s="261"/>
      <c r="H1362" s="261"/>
      <c r="I1362" s="261"/>
      <c r="J1362" s="261"/>
      <c r="K1362" s="261"/>
      <c r="L1362" s="261"/>
      <c r="M1362" s="261"/>
      <c r="N1362" s="261"/>
      <c r="O1362" s="265"/>
      <c r="P1362" s="265"/>
      <c r="Q1362" s="265"/>
      <c r="R1362" s="265"/>
    </row>
    <row r="1363" spans="4:18" x14ac:dyDescent="0.2">
      <c r="D1363" s="261"/>
      <c r="E1363" s="270"/>
      <c r="F1363" s="261"/>
      <c r="G1363" s="261"/>
      <c r="H1363" s="261"/>
      <c r="I1363" s="261"/>
      <c r="J1363" s="261"/>
      <c r="K1363" s="261"/>
      <c r="L1363" s="261"/>
      <c r="M1363" s="261"/>
      <c r="N1363" s="261"/>
      <c r="O1363" s="265"/>
      <c r="P1363" s="265"/>
      <c r="Q1363" s="265"/>
      <c r="R1363" s="265"/>
    </row>
    <row r="1364" spans="4:18" x14ac:dyDescent="0.2">
      <c r="D1364" s="261"/>
      <c r="E1364" s="270"/>
      <c r="F1364" s="261"/>
      <c r="G1364" s="261"/>
      <c r="H1364" s="261"/>
      <c r="I1364" s="261"/>
      <c r="J1364" s="261"/>
      <c r="K1364" s="261"/>
      <c r="L1364" s="261"/>
      <c r="M1364" s="261"/>
      <c r="N1364" s="261"/>
      <c r="O1364" s="265"/>
      <c r="P1364" s="265"/>
      <c r="Q1364" s="265"/>
      <c r="R1364" s="265"/>
    </row>
    <row r="1365" spans="4:18" x14ac:dyDescent="0.2">
      <c r="D1365" s="261"/>
      <c r="E1365" s="270"/>
      <c r="F1365" s="261"/>
      <c r="G1365" s="261"/>
      <c r="H1365" s="261"/>
      <c r="I1365" s="261"/>
      <c r="J1365" s="261"/>
      <c r="K1365" s="261"/>
      <c r="L1365" s="261"/>
      <c r="M1365" s="261"/>
      <c r="N1365" s="261"/>
      <c r="O1365" s="265"/>
      <c r="P1365" s="265"/>
      <c r="Q1365" s="265"/>
      <c r="R1365" s="265"/>
    </row>
    <row r="1366" spans="4:18" x14ac:dyDescent="0.2">
      <c r="D1366" s="261"/>
      <c r="E1366" s="270"/>
      <c r="F1366" s="261"/>
      <c r="G1366" s="261"/>
      <c r="H1366" s="261"/>
      <c r="I1366" s="261"/>
      <c r="J1366" s="261"/>
      <c r="K1366" s="261"/>
      <c r="L1366" s="261"/>
      <c r="M1366" s="261"/>
      <c r="N1366" s="261"/>
      <c r="O1366" s="265"/>
      <c r="P1366" s="265"/>
      <c r="Q1366" s="265"/>
      <c r="R1366" s="265"/>
    </row>
    <row r="1367" spans="4:18" x14ac:dyDescent="0.2">
      <c r="D1367" s="261"/>
      <c r="E1367" s="270"/>
      <c r="F1367" s="261"/>
      <c r="G1367" s="261"/>
      <c r="H1367" s="261"/>
      <c r="I1367" s="261"/>
      <c r="J1367" s="261"/>
      <c r="K1367" s="261"/>
      <c r="L1367" s="261"/>
      <c r="M1367" s="261"/>
      <c r="N1367" s="261"/>
      <c r="O1367" s="265"/>
      <c r="P1367" s="265"/>
      <c r="Q1367" s="265"/>
      <c r="R1367" s="265"/>
    </row>
    <row r="1368" spans="4:18" x14ac:dyDescent="0.2">
      <c r="D1368" s="261"/>
      <c r="E1368" s="270"/>
      <c r="F1368" s="261"/>
      <c r="G1368" s="261"/>
      <c r="H1368" s="261"/>
      <c r="I1368" s="261"/>
      <c r="J1368" s="261"/>
      <c r="K1368" s="261"/>
      <c r="L1368" s="261"/>
      <c r="M1368" s="261"/>
      <c r="N1368" s="261"/>
      <c r="O1368" s="265"/>
      <c r="P1368" s="265"/>
      <c r="Q1368" s="265"/>
      <c r="R1368" s="265"/>
    </row>
    <row r="1369" spans="4:18" x14ac:dyDescent="0.2">
      <c r="D1369" s="261"/>
      <c r="E1369" s="270"/>
      <c r="F1369" s="261"/>
      <c r="G1369" s="261"/>
      <c r="H1369" s="261"/>
      <c r="I1369" s="261"/>
      <c r="J1369" s="261"/>
      <c r="K1369" s="261"/>
      <c r="L1369" s="261"/>
      <c r="M1369" s="261"/>
      <c r="N1369" s="261"/>
      <c r="O1369" s="265"/>
      <c r="P1369" s="265"/>
      <c r="Q1369" s="265"/>
      <c r="R1369" s="265"/>
    </row>
    <row r="1370" spans="4:18" x14ac:dyDescent="0.2">
      <c r="D1370" s="261"/>
      <c r="E1370" s="270"/>
      <c r="F1370" s="261"/>
      <c r="G1370" s="261"/>
      <c r="H1370" s="261"/>
      <c r="I1370" s="261"/>
      <c r="J1370" s="261"/>
      <c r="K1370" s="261"/>
      <c r="L1370" s="261"/>
      <c r="M1370" s="261"/>
      <c r="N1370" s="261"/>
      <c r="O1370" s="265"/>
      <c r="P1370" s="265"/>
      <c r="Q1370" s="265"/>
      <c r="R1370" s="265"/>
    </row>
    <row r="1371" spans="4:18" x14ac:dyDescent="0.2">
      <c r="D1371" s="261"/>
      <c r="E1371" s="270"/>
      <c r="F1371" s="261"/>
      <c r="G1371" s="261"/>
      <c r="H1371" s="261"/>
      <c r="I1371" s="261"/>
      <c r="J1371" s="261"/>
      <c r="K1371" s="261"/>
      <c r="L1371" s="261"/>
      <c r="M1371" s="261"/>
      <c r="N1371" s="261"/>
      <c r="O1371" s="265"/>
      <c r="P1371" s="265"/>
      <c r="Q1371" s="265"/>
      <c r="R1371" s="265"/>
    </row>
    <row r="1372" spans="4:18" x14ac:dyDescent="0.2">
      <c r="D1372" s="261"/>
      <c r="E1372" s="270"/>
      <c r="F1372" s="261"/>
      <c r="G1372" s="261"/>
      <c r="H1372" s="261"/>
      <c r="I1372" s="261"/>
      <c r="J1372" s="261"/>
      <c r="K1372" s="261"/>
      <c r="L1372" s="261"/>
      <c r="M1372" s="261"/>
      <c r="N1372" s="261"/>
      <c r="O1372" s="265"/>
      <c r="P1372" s="265"/>
      <c r="Q1372" s="265"/>
      <c r="R1372" s="265"/>
    </row>
    <row r="1373" spans="4:18" x14ac:dyDescent="0.2">
      <c r="D1373" s="261"/>
      <c r="E1373" s="270"/>
      <c r="F1373" s="261"/>
      <c r="G1373" s="261"/>
      <c r="H1373" s="261"/>
      <c r="I1373" s="261"/>
      <c r="J1373" s="261"/>
      <c r="K1373" s="261"/>
      <c r="L1373" s="261"/>
      <c r="M1373" s="261"/>
      <c r="N1373" s="261"/>
      <c r="O1373" s="265"/>
      <c r="P1373" s="265"/>
      <c r="Q1373" s="265"/>
      <c r="R1373" s="265"/>
    </row>
    <row r="1374" spans="4:18" x14ac:dyDescent="0.2">
      <c r="D1374" s="261"/>
      <c r="E1374" s="270"/>
      <c r="F1374" s="261"/>
      <c r="G1374" s="261"/>
      <c r="H1374" s="261"/>
      <c r="I1374" s="261"/>
      <c r="J1374" s="261"/>
      <c r="K1374" s="261"/>
      <c r="L1374" s="261"/>
      <c r="M1374" s="261"/>
      <c r="N1374" s="261"/>
      <c r="O1374" s="265"/>
      <c r="P1374" s="265"/>
      <c r="Q1374" s="265"/>
      <c r="R1374" s="265"/>
    </row>
    <row r="1375" spans="4:18" x14ac:dyDescent="0.2">
      <c r="D1375" s="261"/>
      <c r="E1375" s="270"/>
      <c r="F1375" s="261"/>
      <c r="G1375" s="261"/>
      <c r="H1375" s="261"/>
      <c r="I1375" s="261"/>
      <c r="J1375" s="261"/>
      <c r="K1375" s="261"/>
      <c r="L1375" s="261"/>
      <c r="M1375" s="261"/>
      <c r="N1375" s="261"/>
      <c r="O1375" s="265"/>
      <c r="P1375" s="265"/>
      <c r="Q1375" s="265"/>
      <c r="R1375" s="265"/>
    </row>
    <row r="1376" spans="4:18" x14ac:dyDescent="0.2">
      <c r="D1376" s="261"/>
      <c r="E1376" s="270"/>
      <c r="F1376" s="261"/>
      <c r="G1376" s="261"/>
      <c r="H1376" s="261"/>
      <c r="I1376" s="261"/>
      <c r="J1376" s="261"/>
      <c r="K1376" s="261"/>
      <c r="L1376" s="261"/>
      <c r="M1376" s="261"/>
      <c r="N1376" s="261"/>
      <c r="O1376" s="265"/>
      <c r="P1376" s="265"/>
      <c r="Q1376" s="265"/>
      <c r="R1376" s="265"/>
    </row>
    <row r="1377" spans="4:18" x14ac:dyDescent="0.2">
      <c r="D1377" s="261"/>
      <c r="E1377" s="270"/>
      <c r="F1377" s="261"/>
      <c r="G1377" s="261"/>
      <c r="H1377" s="261"/>
      <c r="I1377" s="261"/>
      <c r="J1377" s="261"/>
      <c r="K1377" s="261"/>
      <c r="L1377" s="261"/>
      <c r="M1377" s="261"/>
      <c r="N1377" s="261"/>
      <c r="O1377" s="265"/>
      <c r="P1377" s="265"/>
      <c r="Q1377" s="265"/>
      <c r="R1377" s="265"/>
    </row>
    <row r="1378" spans="4:18" x14ac:dyDescent="0.2">
      <c r="D1378" s="261"/>
      <c r="E1378" s="270"/>
      <c r="F1378" s="261"/>
      <c r="G1378" s="261"/>
      <c r="H1378" s="261"/>
      <c r="I1378" s="261"/>
      <c r="J1378" s="261"/>
      <c r="K1378" s="261"/>
      <c r="L1378" s="261"/>
      <c r="M1378" s="261"/>
      <c r="N1378" s="261"/>
      <c r="O1378" s="265"/>
      <c r="P1378" s="265"/>
      <c r="Q1378" s="265"/>
      <c r="R1378" s="265"/>
    </row>
    <row r="1379" spans="4:18" x14ac:dyDescent="0.2">
      <c r="D1379" s="261"/>
      <c r="E1379" s="270"/>
      <c r="F1379" s="261"/>
      <c r="G1379" s="261"/>
      <c r="H1379" s="261"/>
      <c r="I1379" s="261"/>
      <c r="J1379" s="261"/>
      <c r="K1379" s="261"/>
      <c r="L1379" s="261"/>
      <c r="M1379" s="261"/>
      <c r="N1379" s="261"/>
      <c r="O1379" s="265"/>
      <c r="P1379" s="265"/>
      <c r="Q1379" s="265"/>
      <c r="R1379" s="265"/>
    </row>
    <row r="1380" spans="4:18" x14ac:dyDescent="0.2">
      <c r="D1380" s="261"/>
      <c r="E1380" s="270"/>
      <c r="F1380" s="261"/>
      <c r="G1380" s="261"/>
      <c r="H1380" s="261"/>
      <c r="I1380" s="261"/>
      <c r="J1380" s="261"/>
      <c r="K1380" s="261"/>
      <c r="L1380" s="261"/>
      <c r="M1380" s="261"/>
      <c r="N1380" s="261"/>
      <c r="O1380" s="265"/>
      <c r="P1380" s="265"/>
      <c r="Q1380" s="265"/>
      <c r="R1380" s="265"/>
    </row>
    <row r="1381" spans="4:18" x14ac:dyDescent="0.2">
      <c r="D1381" s="261"/>
      <c r="E1381" s="270"/>
      <c r="F1381" s="261"/>
      <c r="G1381" s="261"/>
      <c r="H1381" s="261"/>
      <c r="I1381" s="261"/>
      <c r="J1381" s="261"/>
      <c r="K1381" s="261"/>
      <c r="L1381" s="261"/>
      <c r="M1381" s="261"/>
      <c r="N1381" s="261"/>
      <c r="O1381" s="265"/>
      <c r="P1381" s="265"/>
      <c r="Q1381" s="265"/>
      <c r="R1381" s="265"/>
    </row>
    <row r="1382" spans="4:18" x14ac:dyDescent="0.2">
      <c r="D1382" s="261"/>
      <c r="E1382" s="270"/>
      <c r="F1382" s="261"/>
      <c r="G1382" s="261"/>
      <c r="H1382" s="261"/>
      <c r="I1382" s="261"/>
      <c r="J1382" s="261"/>
      <c r="K1382" s="261"/>
      <c r="L1382" s="261"/>
      <c r="M1382" s="261"/>
      <c r="N1382" s="261"/>
      <c r="O1382" s="265"/>
      <c r="P1382" s="265"/>
      <c r="Q1382" s="265"/>
      <c r="R1382" s="265"/>
    </row>
    <row r="1383" spans="4:18" x14ac:dyDescent="0.2">
      <c r="D1383" s="261"/>
      <c r="E1383" s="270"/>
      <c r="F1383" s="261"/>
      <c r="G1383" s="261"/>
      <c r="H1383" s="261"/>
      <c r="I1383" s="261"/>
      <c r="J1383" s="261"/>
      <c r="K1383" s="261"/>
      <c r="L1383" s="261"/>
      <c r="M1383" s="261"/>
      <c r="N1383" s="261"/>
      <c r="O1383" s="265"/>
      <c r="P1383" s="265"/>
      <c r="Q1383" s="265"/>
      <c r="R1383" s="265"/>
    </row>
    <row r="1384" spans="4:18" x14ac:dyDescent="0.2">
      <c r="D1384" s="261"/>
      <c r="E1384" s="270"/>
      <c r="F1384" s="261"/>
      <c r="G1384" s="261"/>
      <c r="H1384" s="261"/>
      <c r="I1384" s="261"/>
      <c r="J1384" s="261"/>
      <c r="K1384" s="261"/>
      <c r="L1384" s="261"/>
      <c r="M1384" s="261"/>
      <c r="N1384" s="261"/>
      <c r="O1384" s="265"/>
      <c r="P1384" s="265"/>
      <c r="Q1384" s="265"/>
      <c r="R1384" s="265"/>
    </row>
    <row r="1385" spans="4:18" x14ac:dyDescent="0.2">
      <c r="D1385" s="261"/>
      <c r="E1385" s="270"/>
      <c r="F1385" s="261"/>
      <c r="G1385" s="261"/>
      <c r="H1385" s="261"/>
      <c r="I1385" s="261"/>
      <c r="J1385" s="261"/>
      <c r="K1385" s="261"/>
      <c r="L1385" s="261"/>
      <c r="M1385" s="261"/>
      <c r="N1385" s="261"/>
      <c r="O1385" s="265"/>
      <c r="P1385" s="265"/>
      <c r="Q1385" s="265"/>
      <c r="R1385" s="265"/>
    </row>
    <row r="1386" spans="4:18" x14ac:dyDescent="0.2">
      <c r="D1386" s="261"/>
      <c r="E1386" s="270"/>
      <c r="F1386" s="261"/>
      <c r="G1386" s="261"/>
      <c r="H1386" s="261"/>
      <c r="I1386" s="261"/>
      <c r="J1386" s="261"/>
      <c r="K1386" s="261"/>
      <c r="L1386" s="261"/>
      <c r="M1386" s="261"/>
      <c r="N1386" s="261"/>
      <c r="O1386" s="265"/>
      <c r="P1386" s="265"/>
      <c r="Q1386" s="265"/>
      <c r="R1386" s="265"/>
    </row>
    <row r="1387" spans="4:18" x14ac:dyDescent="0.2">
      <c r="D1387" s="261"/>
      <c r="E1387" s="270"/>
      <c r="F1387" s="261"/>
      <c r="G1387" s="261"/>
      <c r="H1387" s="261"/>
      <c r="I1387" s="261"/>
      <c r="J1387" s="261"/>
      <c r="K1387" s="261"/>
      <c r="L1387" s="261"/>
      <c r="M1387" s="261"/>
      <c r="N1387" s="261"/>
      <c r="O1387" s="265"/>
      <c r="P1387" s="265"/>
      <c r="Q1387" s="265"/>
      <c r="R1387" s="265"/>
    </row>
    <row r="1388" spans="4:18" x14ac:dyDescent="0.2">
      <c r="D1388" s="261"/>
      <c r="E1388" s="270"/>
      <c r="F1388" s="261"/>
      <c r="G1388" s="261"/>
      <c r="H1388" s="261"/>
      <c r="I1388" s="261"/>
      <c r="J1388" s="261"/>
      <c r="K1388" s="261"/>
      <c r="L1388" s="261"/>
      <c r="M1388" s="261"/>
      <c r="N1388" s="261"/>
      <c r="O1388" s="265"/>
      <c r="P1388" s="265"/>
      <c r="Q1388" s="265"/>
      <c r="R1388" s="265"/>
    </row>
    <row r="1389" spans="4:18" x14ac:dyDescent="0.2">
      <c r="D1389" s="261"/>
      <c r="E1389" s="270"/>
      <c r="F1389" s="261"/>
      <c r="G1389" s="261"/>
      <c r="H1389" s="261"/>
      <c r="I1389" s="261"/>
      <c r="J1389" s="261"/>
      <c r="K1389" s="261"/>
      <c r="L1389" s="261"/>
      <c r="M1389" s="261"/>
      <c r="N1389" s="261"/>
      <c r="O1389" s="265"/>
      <c r="P1389" s="265"/>
      <c r="Q1389" s="265"/>
      <c r="R1389" s="265"/>
    </row>
    <row r="1390" spans="4:18" x14ac:dyDescent="0.2">
      <c r="D1390" s="261"/>
      <c r="E1390" s="270"/>
      <c r="F1390" s="261"/>
      <c r="G1390" s="261"/>
      <c r="H1390" s="261"/>
      <c r="I1390" s="261"/>
      <c r="J1390" s="261"/>
      <c r="K1390" s="261"/>
      <c r="L1390" s="261"/>
      <c r="M1390" s="261"/>
      <c r="N1390" s="261"/>
      <c r="O1390" s="265"/>
      <c r="P1390" s="265"/>
      <c r="Q1390" s="265"/>
      <c r="R1390" s="265"/>
    </row>
    <row r="1391" spans="4:18" x14ac:dyDescent="0.2">
      <c r="D1391" s="261"/>
      <c r="E1391" s="270"/>
      <c r="F1391" s="261"/>
      <c r="G1391" s="261"/>
      <c r="H1391" s="261"/>
      <c r="I1391" s="261"/>
      <c r="J1391" s="261"/>
      <c r="K1391" s="261"/>
      <c r="L1391" s="261"/>
      <c r="M1391" s="261"/>
      <c r="N1391" s="261"/>
      <c r="O1391" s="265"/>
      <c r="P1391" s="265"/>
      <c r="Q1391" s="265"/>
      <c r="R1391" s="265"/>
    </row>
    <row r="1392" spans="4:18" x14ac:dyDescent="0.2">
      <c r="D1392" s="261"/>
      <c r="E1392" s="270"/>
      <c r="F1392" s="261"/>
      <c r="G1392" s="261"/>
      <c r="H1392" s="261"/>
      <c r="I1392" s="261"/>
      <c r="J1392" s="261"/>
      <c r="K1392" s="261"/>
      <c r="L1392" s="261"/>
      <c r="M1392" s="261"/>
      <c r="N1392" s="261"/>
      <c r="O1392" s="265"/>
      <c r="P1392" s="265"/>
      <c r="Q1392" s="265"/>
      <c r="R1392" s="265"/>
    </row>
    <row r="1393" spans="4:18" x14ac:dyDescent="0.2">
      <c r="D1393" s="261"/>
      <c r="E1393" s="270"/>
      <c r="F1393" s="261"/>
      <c r="G1393" s="261"/>
      <c r="H1393" s="261"/>
      <c r="I1393" s="261"/>
      <c r="J1393" s="261"/>
      <c r="K1393" s="261"/>
      <c r="L1393" s="261"/>
      <c r="M1393" s="261"/>
      <c r="N1393" s="261"/>
      <c r="O1393" s="265"/>
      <c r="P1393" s="265"/>
      <c r="Q1393" s="265"/>
      <c r="R1393" s="265"/>
    </row>
    <row r="1394" spans="4:18" x14ac:dyDescent="0.2">
      <c r="D1394" s="261"/>
      <c r="E1394" s="270"/>
      <c r="F1394" s="261"/>
      <c r="G1394" s="261"/>
      <c r="H1394" s="261"/>
      <c r="I1394" s="261"/>
      <c r="J1394" s="261"/>
      <c r="K1394" s="261"/>
      <c r="L1394" s="261"/>
      <c r="M1394" s="261"/>
      <c r="N1394" s="261"/>
      <c r="O1394" s="265"/>
      <c r="P1394" s="265"/>
      <c r="Q1394" s="265"/>
      <c r="R1394" s="265"/>
    </row>
    <row r="1395" spans="4:18" x14ac:dyDescent="0.2">
      <c r="D1395" s="261"/>
      <c r="E1395" s="270"/>
      <c r="F1395" s="261"/>
      <c r="G1395" s="261"/>
      <c r="H1395" s="261"/>
      <c r="I1395" s="261"/>
      <c r="J1395" s="261"/>
      <c r="K1395" s="261"/>
      <c r="L1395" s="261"/>
      <c r="M1395" s="261"/>
      <c r="N1395" s="261"/>
      <c r="O1395" s="265"/>
      <c r="P1395" s="265"/>
      <c r="Q1395" s="265"/>
      <c r="R1395" s="265"/>
    </row>
    <row r="1396" spans="4:18" x14ac:dyDescent="0.2">
      <c r="D1396" s="261"/>
      <c r="E1396" s="270"/>
      <c r="F1396" s="261"/>
      <c r="G1396" s="261"/>
      <c r="H1396" s="261"/>
      <c r="I1396" s="261"/>
      <c r="J1396" s="261"/>
      <c r="K1396" s="261"/>
      <c r="L1396" s="261"/>
      <c r="M1396" s="261"/>
      <c r="N1396" s="261"/>
      <c r="O1396" s="265"/>
      <c r="P1396" s="265"/>
      <c r="Q1396" s="265"/>
      <c r="R1396" s="265"/>
    </row>
    <row r="1397" spans="4:18" x14ac:dyDescent="0.2">
      <c r="D1397" s="261"/>
      <c r="E1397" s="270"/>
      <c r="F1397" s="261"/>
      <c r="G1397" s="261"/>
      <c r="H1397" s="261"/>
      <c r="I1397" s="261"/>
      <c r="J1397" s="261"/>
      <c r="K1397" s="261"/>
      <c r="L1397" s="261"/>
      <c r="M1397" s="261"/>
      <c r="N1397" s="261"/>
      <c r="O1397" s="265"/>
      <c r="P1397" s="265"/>
      <c r="Q1397" s="265"/>
      <c r="R1397" s="265"/>
    </row>
    <row r="1398" spans="4:18" x14ac:dyDescent="0.2">
      <c r="D1398" s="261"/>
      <c r="E1398" s="270"/>
      <c r="F1398" s="261"/>
      <c r="G1398" s="261"/>
      <c r="H1398" s="261"/>
      <c r="I1398" s="261"/>
      <c r="J1398" s="261"/>
      <c r="K1398" s="261"/>
      <c r="L1398" s="261"/>
      <c r="M1398" s="261"/>
      <c r="N1398" s="261"/>
      <c r="O1398" s="265"/>
      <c r="P1398" s="265"/>
      <c r="Q1398" s="265"/>
      <c r="R1398" s="265"/>
    </row>
    <row r="1399" spans="4:18" x14ac:dyDescent="0.2">
      <c r="D1399" s="261"/>
      <c r="E1399" s="270"/>
      <c r="F1399" s="261"/>
      <c r="G1399" s="261"/>
      <c r="H1399" s="261"/>
      <c r="I1399" s="261"/>
      <c r="J1399" s="261"/>
      <c r="K1399" s="261"/>
      <c r="L1399" s="261"/>
      <c r="M1399" s="261"/>
      <c r="N1399" s="261"/>
      <c r="O1399" s="265"/>
      <c r="P1399" s="265"/>
      <c r="Q1399" s="265"/>
      <c r="R1399" s="265"/>
    </row>
    <row r="1400" spans="4:18" x14ac:dyDescent="0.2">
      <c r="D1400" s="261"/>
      <c r="E1400" s="270"/>
      <c r="F1400" s="261"/>
      <c r="G1400" s="261"/>
      <c r="H1400" s="261"/>
      <c r="I1400" s="261"/>
      <c r="J1400" s="261"/>
      <c r="K1400" s="261"/>
      <c r="L1400" s="261"/>
      <c r="M1400" s="261"/>
      <c r="N1400" s="261"/>
      <c r="O1400" s="265"/>
      <c r="P1400" s="265"/>
      <c r="Q1400" s="265"/>
      <c r="R1400" s="265"/>
    </row>
    <row r="1401" spans="4:18" x14ac:dyDescent="0.2">
      <c r="D1401" s="261"/>
      <c r="E1401" s="270"/>
      <c r="F1401" s="261"/>
      <c r="G1401" s="261"/>
      <c r="H1401" s="261"/>
      <c r="I1401" s="261"/>
      <c r="J1401" s="261"/>
      <c r="K1401" s="261"/>
      <c r="L1401" s="261"/>
      <c r="M1401" s="261"/>
      <c r="N1401" s="261"/>
      <c r="O1401" s="265"/>
      <c r="P1401" s="265"/>
      <c r="Q1401" s="265"/>
      <c r="R1401" s="265"/>
    </row>
    <row r="1402" spans="4:18" x14ac:dyDescent="0.2">
      <c r="D1402" s="261"/>
      <c r="E1402" s="270"/>
      <c r="F1402" s="261"/>
      <c r="G1402" s="261"/>
      <c r="H1402" s="261"/>
      <c r="I1402" s="261"/>
      <c r="J1402" s="261"/>
      <c r="K1402" s="261"/>
      <c r="L1402" s="261"/>
      <c r="M1402" s="261"/>
      <c r="N1402" s="261"/>
      <c r="O1402" s="265"/>
      <c r="P1402" s="265"/>
      <c r="Q1402" s="265"/>
      <c r="R1402" s="265"/>
    </row>
    <row r="1403" spans="4:18" x14ac:dyDescent="0.2">
      <c r="D1403" s="261"/>
      <c r="E1403" s="270"/>
      <c r="F1403" s="261"/>
      <c r="G1403" s="261"/>
      <c r="H1403" s="261"/>
      <c r="I1403" s="261"/>
      <c r="J1403" s="261"/>
      <c r="K1403" s="261"/>
      <c r="L1403" s="261"/>
      <c r="M1403" s="261"/>
      <c r="N1403" s="261"/>
      <c r="O1403" s="265"/>
      <c r="P1403" s="265"/>
      <c r="Q1403" s="265"/>
      <c r="R1403" s="265"/>
    </row>
    <row r="1404" spans="4:18" x14ac:dyDescent="0.2">
      <c r="D1404" s="261"/>
      <c r="E1404" s="270"/>
      <c r="F1404" s="261"/>
      <c r="G1404" s="261"/>
      <c r="H1404" s="261"/>
      <c r="I1404" s="261"/>
      <c r="J1404" s="261"/>
      <c r="K1404" s="261"/>
      <c r="L1404" s="261"/>
      <c r="M1404" s="261"/>
      <c r="N1404" s="261"/>
      <c r="O1404" s="265"/>
      <c r="P1404" s="265"/>
      <c r="Q1404" s="265"/>
      <c r="R1404" s="265"/>
    </row>
    <row r="1405" spans="4:18" x14ac:dyDescent="0.2">
      <c r="D1405" s="261"/>
      <c r="E1405" s="270"/>
      <c r="F1405" s="261"/>
      <c r="G1405" s="261"/>
      <c r="H1405" s="261"/>
      <c r="I1405" s="261"/>
      <c r="J1405" s="261"/>
      <c r="K1405" s="261"/>
      <c r="L1405" s="261"/>
      <c r="M1405" s="261"/>
      <c r="N1405" s="261"/>
      <c r="O1405" s="265"/>
      <c r="P1405" s="265"/>
      <c r="Q1405" s="265"/>
      <c r="R1405" s="265"/>
    </row>
    <row r="1406" spans="4:18" x14ac:dyDescent="0.2">
      <c r="D1406" s="261"/>
      <c r="E1406" s="270"/>
      <c r="F1406" s="261"/>
      <c r="G1406" s="261"/>
      <c r="H1406" s="261"/>
      <c r="I1406" s="261"/>
      <c r="J1406" s="261"/>
      <c r="K1406" s="261"/>
      <c r="L1406" s="261"/>
      <c r="M1406" s="261"/>
      <c r="N1406" s="261"/>
      <c r="O1406" s="265"/>
      <c r="P1406" s="265"/>
      <c r="Q1406" s="265"/>
      <c r="R1406" s="265"/>
    </row>
    <row r="1407" spans="4:18" x14ac:dyDescent="0.2">
      <c r="D1407" s="261"/>
      <c r="E1407" s="270"/>
      <c r="F1407" s="261"/>
      <c r="G1407" s="261"/>
      <c r="H1407" s="261"/>
      <c r="I1407" s="261"/>
      <c r="J1407" s="261"/>
      <c r="K1407" s="261"/>
      <c r="L1407" s="261"/>
      <c r="M1407" s="261"/>
      <c r="N1407" s="261"/>
      <c r="O1407" s="265"/>
      <c r="P1407" s="265"/>
      <c r="Q1407" s="265"/>
      <c r="R1407" s="265"/>
    </row>
    <row r="1408" spans="4:18" x14ac:dyDescent="0.2">
      <c r="D1408" s="261"/>
      <c r="E1408" s="270"/>
      <c r="F1408" s="261"/>
      <c r="G1408" s="261"/>
      <c r="H1408" s="261"/>
      <c r="I1408" s="261"/>
      <c r="J1408" s="261"/>
      <c r="K1408" s="261"/>
      <c r="L1408" s="261"/>
      <c r="M1408" s="261"/>
      <c r="N1408" s="261"/>
      <c r="O1408" s="265"/>
      <c r="P1408" s="265"/>
      <c r="Q1408" s="265"/>
      <c r="R1408" s="265"/>
    </row>
    <row r="1409" spans="4:18" x14ac:dyDescent="0.2">
      <c r="D1409" s="261"/>
      <c r="E1409" s="270"/>
      <c r="F1409" s="261"/>
      <c r="G1409" s="261"/>
      <c r="H1409" s="261"/>
      <c r="I1409" s="261"/>
      <c r="J1409" s="261"/>
      <c r="K1409" s="261"/>
      <c r="L1409" s="261"/>
      <c r="M1409" s="261"/>
      <c r="N1409" s="261"/>
      <c r="O1409" s="265"/>
      <c r="P1409" s="265"/>
      <c r="Q1409" s="265"/>
      <c r="R1409" s="265"/>
    </row>
    <row r="1410" spans="4:18" x14ac:dyDescent="0.2">
      <c r="D1410" s="261"/>
      <c r="E1410" s="270"/>
      <c r="F1410" s="261"/>
      <c r="G1410" s="261"/>
      <c r="H1410" s="261"/>
      <c r="I1410" s="261"/>
      <c r="J1410" s="261"/>
      <c r="K1410" s="261"/>
      <c r="L1410" s="261"/>
      <c r="M1410" s="261"/>
      <c r="N1410" s="261"/>
      <c r="O1410" s="265"/>
      <c r="P1410" s="265"/>
      <c r="Q1410" s="265"/>
      <c r="R1410" s="265"/>
    </row>
    <row r="1411" spans="4:18" x14ac:dyDescent="0.2">
      <c r="D1411" s="261"/>
      <c r="E1411" s="270"/>
      <c r="F1411" s="261"/>
      <c r="G1411" s="261"/>
      <c r="H1411" s="261"/>
      <c r="I1411" s="261"/>
      <c r="J1411" s="261"/>
      <c r="K1411" s="261"/>
      <c r="L1411" s="261"/>
      <c r="M1411" s="261"/>
      <c r="N1411" s="261"/>
      <c r="O1411" s="265"/>
      <c r="P1411" s="265"/>
      <c r="Q1411" s="265"/>
      <c r="R1411" s="265"/>
    </row>
    <row r="1412" spans="4:18" x14ac:dyDescent="0.2">
      <c r="D1412" s="261"/>
      <c r="E1412" s="270"/>
      <c r="F1412" s="261"/>
      <c r="G1412" s="261"/>
      <c r="H1412" s="261"/>
      <c r="I1412" s="261"/>
      <c r="J1412" s="261"/>
      <c r="K1412" s="261"/>
      <c r="L1412" s="261"/>
      <c r="M1412" s="261"/>
      <c r="N1412" s="261"/>
      <c r="O1412" s="265"/>
      <c r="P1412" s="265"/>
      <c r="Q1412" s="265"/>
      <c r="R1412" s="265"/>
    </row>
    <row r="1413" spans="4:18" x14ac:dyDescent="0.2">
      <c r="D1413" s="261"/>
      <c r="E1413" s="270"/>
      <c r="F1413" s="261"/>
      <c r="G1413" s="261"/>
      <c r="H1413" s="261"/>
      <c r="I1413" s="261"/>
      <c r="J1413" s="261"/>
      <c r="K1413" s="261"/>
      <c r="L1413" s="261"/>
      <c r="M1413" s="261"/>
      <c r="N1413" s="261"/>
      <c r="O1413" s="265"/>
      <c r="P1413" s="265"/>
      <c r="Q1413" s="265"/>
      <c r="R1413" s="265"/>
    </row>
    <row r="1414" spans="4:18" x14ac:dyDescent="0.2">
      <c r="D1414" s="261"/>
      <c r="E1414" s="270"/>
      <c r="F1414" s="261"/>
      <c r="G1414" s="261"/>
      <c r="H1414" s="261"/>
      <c r="I1414" s="261"/>
      <c r="J1414" s="261"/>
      <c r="K1414" s="261"/>
      <c r="L1414" s="261"/>
      <c r="M1414" s="261"/>
      <c r="N1414" s="261"/>
      <c r="O1414" s="265"/>
      <c r="P1414" s="265"/>
      <c r="Q1414" s="265"/>
      <c r="R1414" s="265"/>
    </row>
    <row r="1415" spans="4:18" x14ac:dyDescent="0.2">
      <c r="D1415" s="261"/>
      <c r="E1415" s="270"/>
      <c r="F1415" s="261"/>
      <c r="G1415" s="261"/>
      <c r="H1415" s="261"/>
      <c r="I1415" s="261"/>
      <c r="J1415" s="261"/>
      <c r="K1415" s="261"/>
      <c r="L1415" s="261"/>
      <c r="M1415" s="261"/>
      <c r="N1415" s="261"/>
      <c r="O1415" s="265"/>
      <c r="P1415" s="265"/>
      <c r="Q1415" s="265"/>
      <c r="R1415" s="265"/>
    </row>
    <row r="1416" spans="4:18" x14ac:dyDescent="0.2">
      <c r="D1416" s="261"/>
      <c r="E1416" s="270"/>
      <c r="F1416" s="261"/>
      <c r="G1416" s="261"/>
      <c r="H1416" s="261"/>
      <c r="I1416" s="261"/>
      <c r="J1416" s="261"/>
      <c r="K1416" s="261"/>
      <c r="L1416" s="261"/>
      <c r="M1416" s="261"/>
      <c r="N1416" s="261"/>
      <c r="O1416" s="265"/>
      <c r="P1416" s="265"/>
      <c r="Q1416" s="265"/>
      <c r="R1416" s="265"/>
    </row>
    <row r="1417" spans="4:18" x14ac:dyDescent="0.2">
      <c r="D1417" s="261"/>
      <c r="E1417" s="270"/>
      <c r="F1417" s="261"/>
      <c r="G1417" s="261"/>
      <c r="H1417" s="261"/>
      <c r="I1417" s="261"/>
      <c r="J1417" s="261"/>
      <c r="K1417" s="261"/>
      <c r="L1417" s="261"/>
      <c r="M1417" s="261"/>
      <c r="N1417" s="261"/>
      <c r="O1417" s="265"/>
      <c r="P1417" s="265"/>
      <c r="Q1417" s="265"/>
      <c r="R1417" s="265"/>
    </row>
    <row r="1418" spans="4:18" x14ac:dyDescent="0.2">
      <c r="D1418" s="261"/>
      <c r="E1418" s="270"/>
      <c r="F1418" s="261"/>
      <c r="G1418" s="261"/>
      <c r="H1418" s="261"/>
      <c r="I1418" s="261"/>
      <c r="J1418" s="261"/>
      <c r="K1418" s="261"/>
      <c r="L1418" s="261"/>
      <c r="M1418" s="261"/>
      <c r="N1418" s="261"/>
      <c r="O1418" s="265"/>
      <c r="P1418" s="265"/>
      <c r="Q1418" s="265"/>
      <c r="R1418" s="265"/>
    </row>
    <row r="1419" spans="4:18" x14ac:dyDescent="0.2">
      <c r="D1419" s="261"/>
      <c r="E1419" s="270"/>
      <c r="F1419" s="261"/>
      <c r="G1419" s="261"/>
      <c r="H1419" s="261"/>
      <c r="I1419" s="261"/>
      <c r="J1419" s="261"/>
      <c r="K1419" s="261"/>
      <c r="L1419" s="261"/>
      <c r="M1419" s="261"/>
      <c r="N1419" s="261"/>
      <c r="O1419" s="265"/>
      <c r="P1419" s="265"/>
      <c r="Q1419" s="265"/>
      <c r="R1419" s="265"/>
    </row>
    <row r="1420" spans="4:18" x14ac:dyDescent="0.2">
      <c r="D1420" s="261"/>
      <c r="E1420" s="270"/>
      <c r="F1420" s="261"/>
      <c r="G1420" s="261"/>
      <c r="H1420" s="261"/>
      <c r="I1420" s="261"/>
      <c r="J1420" s="261"/>
      <c r="K1420" s="261"/>
      <c r="L1420" s="261"/>
      <c r="M1420" s="261"/>
      <c r="N1420" s="261"/>
      <c r="O1420" s="265"/>
      <c r="P1420" s="265"/>
      <c r="Q1420" s="265"/>
      <c r="R1420" s="265"/>
    </row>
    <row r="1421" spans="4:18" x14ac:dyDescent="0.2">
      <c r="D1421" s="261"/>
      <c r="E1421" s="270"/>
      <c r="F1421" s="261"/>
      <c r="G1421" s="261"/>
      <c r="H1421" s="261"/>
      <c r="I1421" s="261"/>
      <c r="J1421" s="261"/>
      <c r="K1421" s="261"/>
      <c r="L1421" s="261"/>
      <c r="M1421" s="261"/>
      <c r="N1421" s="261"/>
      <c r="O1421" s="265"/>
      <c r="P1421" s="265"/>
      <c r="Q1421" s="265"/>
      <c r="R1421" s="265"/>
    </row>
    <row r="1422" spans="4:18" x14ac:dyDescent="0.2">
      <c r="D1422" s="261"/>
      <c r="E1422" s="270"/>
      <c r="F1422" s="261"/>
      <c r="G1422" s="261"/>
      <c r="H1422" s="261"/>
      <c r="I1422" s="261"/>
      <c r="J1422" s="261"/>
      <c r="K1422" s="261"/>
      <c r="L1422" s="261"/>
      <c r="M1422" s="261"/>
      <c r="N1422" s="261"/>
      <c r="O1422" s="265"/>
      <c r="P1422" s="265"/>
      <c r="Q1422" s="265"/>
      <c r="R1422" s="265"/>
    </row>
    <row r="1423" spans="4:18" x14ac:dyDescent="0.2">
      <c r="D1423" s="261"/>
      <c r="E1423" s="270"/>
      <c r="F1423" s="261"/>
      <c r="G1423" s="261"/>
      <c r="H1423" s="261"/>
      <c r="I1423" s="261"/>
      <c r="J1423" s="261"/>
      <c r="K1423" s="261"/>
      <c r="L1423" s="261"/>
      <c r="M1423" s="261"/>
      <c r="N1423" s="261"/>
      <c r="O1423" s="265"/>
      <c r="P1423" s="265"/>
      <c r="Q1423" s="265"/>
      <c r="R1423" s="265"/>
    </row>
    <row r="1424" spans="4:18" x14ac:dyDescent="0.2">
      <c r="D1424" s="261"/>
      <c r="E1424" s="270"/>
      <c r="F1424" s="261"/>
      <c r="G1424" s="261"/>
      <c r="H1424" s="261"/>
      <c r="I1424" s="261"/>
      <c r="J1424" s="261"/>
      <c r="K1424" s="261"/>
      <c r="L1424" s="261"/>
      <c r="M1424" s="261"/>
      <c r="N1424" s="261"/>
      <c r="O1424" s="265"/>
      <c r="P1424" s="265"/>
      <c r="Q1424" s="265"/>
      <c r="R1424" s="265"/>
    </row>
    <row r="1425" spans="4:18" x14ac:dyDescent="0.2">
      <c r="D1425" s="261"/>
      <c r="E1425" s="270"/>
      <c r="F1425" s="261"/>
      <c r="G1425" s="261"/>
      <c r="H1425" s="261"/>
      <c r="I1425" s="261"/>
      <c r="J1425" s="261"/>
      <c r="K1425" s="261"/>
      <c r="L1425" s="261"/>
      <c r="M1425" s="261"/>
      <c r="N1425" s="261"/>
      <c r="O1425" s="265"/>
      <c r="P1425" s="265"/>
      <c r="Q1425" s="265"/>
      <c r="R1425" s="265"/>
    </row>
    <row r="1426" spans="4:18" x14ac:dyDescent="0.2">
      <c r="D1426" s="261"/>
      <c r="E1426" s="270"/>
      <c r="F1426" s="261"/>
      <c r="G1426" s="261"/>
      <c r="H1426" s="261"/>
      <c r="I1426" s="261"/>
      <c r="J1426" s="261"/>
      <c r="K1426" s="261"/>
      <c r="L1426" s="261"/>
      <c r="M1426" s="261"/>
      <c r="N1426" s="261"/>
      <c r="O1426" s="265"/>
      <c r="P1426" s="265"/>
      <c r="Q1426" s="265"/>
      <c r="R1426" s="265"/>
    </row>
    <row r="1427" spans="4:18" x14ac:dyDescent="0.2">
      <c r="D1427" s="261"/>
      <c r="E1427" s="270"/>
      <c r="F1427" s="261"/>
      <c r="G1427" s="261"/>
      <c r="H1427" s="261"/>
      <c r="I1427" s="261"/>
      <c r="J1427" s="261"/>
      <c r="K1427" s="261"/>
      <c r="L1427" s="261"/>
      <c r="M1427" s="261"/>
      <c r="N1427" s="261"/>
      <c r="O1427" s="265"/>
      <c r="P1427" s="265"/>
      <c r="Q1427" s="265"/>
      <c r="R1427" s="265"/>
    </row>
    <row r="1428" spans="4:18" x14ac:dyDescent="0.2">
      <c r="D1428" s="261"/>
      <c r="E1428" s="270"/>
      <c r="F1428" s="261"/>
      <c r="G1428" s="261"/>
      <c r="H1428" s="261"/>
      <c r="I1428" s="261"/>
      <c r="J1428" s="261"/>
      <c r="K1428" s="261"/>
      <c r="L1428" s="261"/>
      <c r="M1428" s="261"/>
      <c r="N1428" s="261"/>
      <c r="O1428" s="265"/>
      <c r="P1428" s="265"/>
      <c r="Q1428" s="265"/>
      <c r="R1428" s="265"/>
    </row>
    <row r="1429" spans="4:18" x14ac:dyDescent="0.2">
      <c r="D1429" s="261"/>
      <c r="E1429" s="270"/>
      <c r="F1429" s="261"/>
      <c r="G1429" s="261"/>
      <c r="H1429" s="261"/>
      <c r="I1429" s="261"/>
      <c r="J1429" s="261"/>
      <c r="K1429" s="261"/>
      <c r="L1429" s="261"/>
      <c r="M1429" s="261"/>
      <c r="N1429" s="261"/>
      <c r="O1429" s="265"/>
      <c r="P1429" s="265"/>
      <c r="Q1429" s="265"/>
      <c r="R1429" s="265"/>
    </row>
    <row r="1430" spans="4:18" x14ac:dyDescent="0.2">
      <c r="D1430" s="261"/>
      <c r="E1430" s="270"/>
      <c r="F1430" s="261"/>
      <c r="G1430" s="261"/>
      <c r="H1430" s="261"/>
      <c r="I1430" s="261"/>
      <c r="J1430" s="261"/>
      <c r="K1430" s="261"/>
      <c r="L1430" s="261"/>
      <c r="M1430" s="261"/>
      <c r="N1430" s="261"/>
      <c r="O1430" s="265"/>
      <c r="P1430" s="265"/>
      <c r="Q1430" s="265"/>
      <c r="R1430" s="265"/>
    </row>
    <row r="1431" spans="4:18" x14ac:dyDescent="0.2">
      <c r="D1431" s="261"/>
      <c r="E1431" s="270"/>
      <c r="F1431" s="261"/>
      <c r="G1431" s="261"/>
      <c r="H1431" s="261"/>
      <c r="I1431" s="261"/>
      <c r="J1431" s="261"/>
      <c r="K1431" s="261"/>
      <c r="L1431" s="261"/>
      <c r="M1431" s="261"/>
      <c r="N1431" s="261"/>
      <c r="O1431" s="265"/>
      <c r="P1431" s="265"/>
      <c r="Q1431" s="265"/>
      <c r="R1431" s="265"/>
    </row>
    <row r="1432" spans="4:18" x14ac:dyDescent="0.2">
      <c r="D1432" s="261"/>
      <c r="E1432" s="270"/>
      <c r="F1432" s="261"/>
      <c r="G1432" s="261"/>
      <c r="H1432" s="261"/>
      <c r="I1432" s="261"/>
      <c r="J1432" s="261"/>
      <c r="K1432" s="261"/>
      <c r="L1432" s="261"/>
      <c r="M1432" s="261"/>
      <c r="N1432" s="261"/>
      <c r="O1432" s="265"/>
      <c r="P1432" s="265"/>
      <c r="Q1432" s="265"/>
      <c r="R1432" s="265"/>
    </row>
    <row r="1433" spans="4:18" x14ac:dyDescent="0.2">
      <c r="D1433" s="261"/>
      <c r="E1433" s="270"/>
      <c r="F1433" s="261"/>
      <c r="G1433" s="261"/>
      <c r="H1433" s="261"/>
      <c r="I1433" s="261"/>
      <c r="J1433" s="261"/>
      <c r="K1433" s="261"/>
      <c r="L1433" s="261"/>
      <c r="M1433" s="261"/>
      <c r="N1433" s="261"/>
      <c r="O1433" s="265"/>
      <c r="P1433" s="265"/>
      <c r="Q1433" s="265"/>
      <c r="R1433" s="265"/>
    </row>
    <row r="1434" spans="4:18" x14ac:dyDescent="0.2">
      <c r="D1434" s="261"/>
      <c r="E1434" s="270"/>
      <c r="F1434" s="261"/>
      <c r="G1434" s="261"/>
      <c r="H1434" s="261"/>
      <c r="I1434" s="261"/>
      <c r="J1434" s="261"/>
      <c r="K1434" s="261"/>
      <c r="L1434" s="261"/>
      <c r="M1434" s="261"/>
      <c r="N1434" s="261"/>
      <c r="O1434" s="265"/>
      <c r="P1434" s="265"/>
      <c r="Q1434" s="265"/>
      <c r="R1434" s="265"/>
    </row>
    <row r="1435" spans="4:18" x14ac:dyDescent="0.2">
      <c r="D1435" s="261"/>
      <c r="E1435" s="270"/>
      <c r="F1435" s="261"/>
      <c r="G1435" s="261"/>
      <c r="H1435" s="261"/>
      <c r="I1435" s="261"/>
      <c r="J1435" s="261"/>
      <c r="K1435" s="261"/>
      <c r="L1435" s="261"/>
      <c r="M1435" s="261"/>
      <c r="N1435" s="261"/>
      <c r="O1435" s="265"/>
      <c r="P1435" s="265"/>
      <c r="Q1435" s="265"/>
      <c r="R1435" s="265"/>
    </row>
    <row r="1436" spans="4:18" x14ac:dyDescent="0.2">
      <c r="D1436" s="261"/>
      <c r="E1436" s="270"/>
      <c r="F1436" s="261"/>
      <c r="G1436" s="261"/>
      <c r="H1436" s="261"/>
      <c r="I1436" s="261"/>
      <c r="J1436" s="261"/>
      <c r="K1436" s="261"/>
      <c r="L1436" s="261"/>
      <c r="M1436" s="261"/>
      <c r="N1436" s="261"/>
      <c r="O1436" s="265"/>
      <c r="P1436" s="265"/>
      <c r="Q1436" s="265"/>
      <c r="R1436" s="265"/>
    </row>
    <row r="1437" spans="4:18" x14ac:dyDescent="0.2">
      <c r="D1437" s="261"/>
      <c r="E1437" s="270"/>
      <c r="F1437" s="261"/>
      <c r="G1437" s="261"/>
      <c r="H1437" s="261"/>
      <c r="I1437" s="261"/>
      <c r="J1437" s="261"/>
      <c r="K1437" s="261"/>
      <c r="L1437" s="261"/>
      <c r="M1437" s="261"/>
      <c r="N1437" s="261"/>
      <c r="O1437" s="265"/>
      <c r="P1437" s="265"/>
      <c r="Q1437" s="265"/>
      <c r="R1437" s="265"/>
    </row>
    <row r="1438" spans="4:18" x14ac:dyDescent="0.2">
      <c r="D1438" s="261"/>
      <c r="E1438" s="270"/>
      <c r="F1438" s="261"/>
      <c r="G1438" s="261"/>
      <c r="H1438" s="261"/>
      <c r="I1438" s="261"/>
      <c r="J1438" s="261"/>
      <c r="K1438" s="261"/>
      <c r="L1438" s="261"/>
      <c r="M1438" s="261"/>
      <c r="N1438" s="261"/>
      <c r="O1438" s="265"/>
      <c r="P1438" s="265"/>
      <c r="Q1438" s="265"/>
      <c r="R1438" s="265"/>
    </row>
    <row r="1439" spans="4:18" x14ac:dyDescent="0.2">
      <c r="D1439" s="261"/>
      <c r="E1439" s="270"/>
      <c r="F1439" s="261"/>
      <c r="G1439" s="261"/>
      <c r="H1439" s="261"/>
      <c r="I1439" s="261"/>
      <c r="J1439" s="261"/>
      <c r="K1439" s="261"/>
      <c r="L1439" s="261"/>
      <c r="M1439" s="261"/>
      <c r="N1439" s="261"/>
      <c r="O1439" s="265"/>
      <c r="P1439" s="265"/>
      <c r="Q1439" s="265"/>
      <c r="R1439" s="265"/>
    </row>
    <row r="1440" spans="4:18" x14ac:dyDescent="0.2">
      <c r="D1440" s="261"/>
      <c r="E1440" s="270"/>
      <c r="F1440" s="261"/>
      <c r="G1440" s="261"/>
      <c r="H1440" s="261"/>
      <c r="I1440" s="261"/>
      <c r="J1440" s="261"/>
      <c r="K1440" s="261"/>
      <c r="L1440" s="261"/>
      <c r="M1440" s="261"/>
      <c r="N1440" s="261"/>
      <c r="O1440" s="265"/>
      <c r="P1440" s="265"/>
      <c r="Q1440" s="265"/>
      <c r="R1440" s="265"/>
    </row>
    <row r="1441" spans="4:18" x14ac:dyDescent="0.2">
      <c r="D1441" s="261"/>
      <c r="E1441" s="270"/>
      <c r="F1441" s="261"/>
      <c r="G1441" s="261"/>
      <c r="H1441" s="261"/>
      <c r="I1441" s="261"/>
      <c r="J1441" s="261"/>
      <c r="K1441" s="261"/>
      <c r="L1441" s="261"/>
      <c r="M1441" s="261"/>
      <c r="N1441" s="261"/>
      <c r="O1441" s="265"/>
      <c r="P1441" s="265"/>
      <c r="Q1441" s="265"/>
      <c r="R1441" s="265"/>
    </row>
    <row r="1442" spans="4:18" x14ac:dyDescent="0.2">
      <c r="D1442" s="261"/>
      <c r="E1442" s="270"/>
      <c r="F1442" s="261"/>
      <c r="G1442" s="261"/>
      <c r="H1442" s="261"/>
      <c r="I1442" s="261"/>
      <c r="J1442" s="261"/>
      <c r="K1442" s="261"/>
      <c r="L1442" s="261"/>
      <c r="M1442" s="261"/>
      <c r="N1442" s="261"/>
      <c r="O1442" s="265"/>
      <c r="P1442" s="265"/>
      <c r="Q1442" s="265"/>
      <c r="R1442" s="265"/>
    </row>
    <row r="1443" spans="4:18" x14ac:dyDescent="0.2">
      <c r="D1443" s="261"/>
      <c r="E1443" s="270"/>
      <c r="F1443" s="261"/>
      <c r="G1443" s="261"/>
      <c r="H1443" s="261"/>
      <c r="I1443" s="261"/>
      <c r="J1443" s="261"/>
      <c r="K1443" s="261"/>
      <c r="L1443" s="261"/>
      <c r="M1443" s="261"/>
      <c r="N1443" s="261"/>
      <c r="O1443" s="265"/>
      <c r="P1443" s="265"/>
      <c r="Q1443" s="265"/>
      <c r="R1443" s="265"/>
    </row>
    <row r="1444" spans="4:18" x14ac:dyDescent="0.2">
      <c r="D1444" s="261"/>
      <c r="E1444" s="270"/>
      <c r="F1444" s="261"/>
      <c r="G1444" s="261"/>
      <c r="H1444" s="261"/>
      <c r="I1444" s="261"/>
      <c r="J1444" s="261"/>
      <c r="K1444" s="261"/>
      <c r="L1444" s="261"/>
      <c r="M1444" s="261"/>
      <c r="N1444" s="261"/>
      <c r="O1444" s="265"/>
      <c r="P1444" s="265"/>
      <c r="Q1444" s="265"/>
      <c r="R1444" s="265"/>
    </row>
    <row r="1445" spans="4:18" x14ac:dyDescent="0.2">
      <c r="D1445" s="261"/>
      <c r="E1445" s="270"/>
      <c r="F1445" s="261"/>
      <c r="G1445" s="261"/>
      <c r="H1445" s="261"/>
      <c r="I1445" s="261"/>
      <c r="J1445" s="261"/>
      <c r="K1445" s="261"/>
      <c r="L1445" s="261"/>
      <c r="M1445" s="261"/>
      <c r="N1445" s="261"/>
      <c r="O1445" s="265"/>
      <c r="P1445" s="265"/>
      <c r="Q1445" s="265"/>
      <c r="R1445" s="265"/>
    </row>
    <row r="1446" spans="4:18" x14ac:dyDescent="0.2">
      <c r="D1446" s="261"/>
      <c r="E1446" s="270"/>
      <c r="F1446" s="261"/>
      <c r="G1446" s="261"/>
      <c r="H1446" s="261"/>
      <c r="I1446" s="261"/>
      <c r="J1446" s="261"/>
      <c r="K1446" s="261"/>
      <c r="L1446" s="261"/>
      <c r="M1446" s="261"/>
      <c r="N1446" s="261"/>
      <c r="O1446" s="265"/>
      <c r="P1446" s="265"/>
      <c r="Q1446" s="265"/>
      <c r="R1446" s="265"/>
    </row>
    <row r="1447" spans="4:18" x14ac:dyDescent="0.2">
      <c r="D1447" s="261"/>
      <c r="E1447" s="270"/>
      <c r="F1447" s="261"/>
      <c r="G1447" s="261"/>
      <c r="H1447" s="261"/>
      <c r="I1447" s="261"/>
      <c r="J1447" s="261"/>
      <c r="K1447" s="261"/>
      <c r="L1447" s="261"/>
      <c r="M1447" s="261"/>
      <c r="N1447" s="261"/>
      <c r="O1447" s="265"/>
      <c r="P1447" s="265"/>
      <c r="Q1447" s="265"/>
      <c r="R1447" s="265"/>
    </row>
    <row r="1448" spans="4:18" x14ac:dyDescent="0.2">
      <c r="D1448" s="261"/>
      <c r="E1448" s="270"/>
      <c r="F1448" s="261"/>
      <c r="G1448" s="261"/>
      <c r="H1448" s="261"/>
      <c r="I1448" s="261"/>
      <c r="J1448" s="261"/>
      <c r="K1448" s="261"/>
      <c r="L1448" s="261"/>
      <c r="M1448" s="261"/>
      <c r="N1448" s="261"/>
      <c r="O1448" s="265"/>
      <c r="P1448" s="265"/>
      <c r="Q1448" s="265"/>
      <c r="R1448" s="265"/>
    </row>
    <row r="1449" spans="4:18" x14ac:dyDescent="0.2">
      <c r="D1449" s="261"/>
      <c r="E1449" s="270"/>
      <c r="F1449" s="261"/>
      <c r="G1449" s="261"/>
      <c r="H1449" s="261"/>
      <c r="I1449" s="261"/>
      <c r="J1449" s="261"/>
      <c r="K1449" s="261"/>
      <c r="L1449" s="261"/>
      <c r="M1449" s="261"/>
      <c r="N1449" s="261"/>
      <c r="O1449" s="265"/>
      <c r="P1449" s="265"/>
      <c r="Q1449" s="265"/>
      <c r="R1449" s="265"/>
    </row>
    <row r="1450" spans="4:18" x14ac:dyDescent="0.2">
      <c r="D1450" s="261"/>
      <c r="E1450" s="270"/>
      <c r="F1450" s="261"/>
      <c r="G1450" s="261"/>
      <c r="H1450" s="261"/>
      <c r="I1450" s="261"/>
      <c r="J1450" s="261"/>
      <c r="K1450" s="261"/>
      <c r="L1450" s="261"/>
      <c r="M1450" s="261"/>
      <c r="N1450" s="261"/>
      <c r="O1450" s="265"/>
      <c r="P1450" s="265"/>
      <c r="Q1450" s="265"/>
      <c r="R1450" s="265"/>
    </row>
    <row r="1451" spans="4:18" x14ac:dyDescent="0.2">
      <c r="D1451" s="261"/>
      <c r="E1451" s="270"/>
      <c r="F1451" s="261"/>
      <c r="G1451" s="261"/>
      <c r="H1451" s="261"/>
      <c r="I1451" s="261"/>
      <c r="J1451" s="261"/>
      <c r="K1451" s="261"/>
      <c r="L1451" s="261"/>
      <c r="M1451" s="261"/>
      <c r="N1451" s="261"/>
      <c r="O1451" s="265"/>
      <c r="P1451" s="265"/>
      <c r="Q1451" s="265"/>
      <c r="R1451" s="265"/>
    </row>
    <row r="1452" spans="4:18" x14ac:dyDescent="0.2">
      <c r="D1452" s="261"/>
      <c r="E1452" s="270"/>
      <c r="F1452" s="261"/>
      <c r="G1452" s="261"/>
      <c r="H1452" s="261"/>
      <c r="I1452" s="261"/>
      <c r="J1452" s="261"/>
      <c r="K1452" s="261"/>
      <c r="L1452" s="261"/>
      <c r="M1452" s="261"/>
      <c r="N1452" s="261"/>
      <c r="O1452" s="265"/>
      <c r="P1452" s="265"/>
      <c r="Q1452" s="265"/>
      <c r="R1452" s="265"/>
    </row>
    <row r="1453" spans="4:18" x14ac:dyDescent="0.2">
      <c r="D1453" s="261"/>
      <c r="E1453" s="270"/>
      <c r="F1453" s="261"/>
      <c r="G1453" s="261"/>
      <c r="H1453" s="261"/>
      <c r="I1453" s="261"/>
      <c r="J1453" s="261"/>
      <c r="K1453" s="261"/>
      <c r="L1453" s="261"/>
      <c r="M1453" s="261"/>
      <c r="N1453" s="261"/>
      <c r="O1453" s="265"/>
      <c r="P1453" s="265"/>
      <c r="Q1453" s="265"/>
      <c r="R1453" s="265"/>
    </row>
    <row r="1454" spans="4:18" x14ac:dyDescent="0.2">
      <c r="D1454" s="261"/>
      <c r="E1454" s="270"/>
      <c r="F1454" s="261"/>
      <c r="G1454" s="261"/>
      <c r="H1454" s="261"/>
      <c r="I1454" s="261"/>
      <c r="J1454" s="261"/>
      <c r="K1454" s="261"/>
      <c r="L1454" s="261"/>
      <c r="M1454" s="261"/>
      <c r="N1454" s="261"/>
      <c r="O1454" s="265"/>
      <c r="P1454" s="265"/>
      <c r="Q1454" s="265"/>
      <c r="R1454" s="265"/>
    </row>
    <row r="1455" spans="4:18" x14ac:dyDescent="0.2">
      <c r="D1455" s="261"/>
      <c r="E1455" s="270"/>
      <c r="F1455" s="261"/>
      <c r="G1455" s="261"/>
      <c r="H1455" s="261"/>
      <c r="I1455" s="261"/>
      <c r="J1455" s="261"/>
      <c r="K1455" s="261"/>
      <c r="L1455" s="261"/>
      <c r="M1455" s="261"/>
      <c r="N1455" s="261"/>
      <c r="O1455" s="265"/>
      <c r="P1455" s="265"/>
      <c r="Q1455" s="265"/>
      <c r="R1455" s="265"/>
    </row>
    <row r="1456" spans="4:18" x14ac:dyDescent="0.2">
      <c r="D1456" s="261"/>
      <c r="E1456" s="270"/>
      <c r="F1456" s="261"/>
      <c r="G1456" s="261"/>
      <c r="H1456" s="261"/>
      <c r="I1456" s="261"/>
      <c r="J1456" s="261"/>
      <c r="K1456" s="261"/>
      <c r="L1456" s="261"/>
      <c r="M1456" s="261"/>
      <c r="N1456" s="261"/>
      <c r="O1456" s="265"/>
      <c r="P1456" s="265"/>
      <c r="Q1456" s="265"/>
      <c r="R1456" s="265"/>
    </row>
    <row r="1457" spans="4:18" x14ac:dyDescent="0.2">
      <c r="D1457" s="261"/>
      <c r="E1457" s="270"/>
      <c r="F1457" s="261"/>
      <c r="G1457" s="261"/>
      <c r="H1457" s="261"/>
      <c r="I1457" s="261"/>
      <c r="J1457" s="261"/>
      <c r="K1457" s="261"/>
      <c r="L1457" s="261"/>
      <c r="M1457" s="261"/>
      <c r="N1457" s="261"/>
      <c r="O1457" s="265"/>
      <c r="P1457" s="265"/>
      <c r="Q1457" s="265"/>
      <c r="R1457" s="265"/>
    </row>
    <row r="1458" spans="4:18" x14ac:dyDescent="0.2">
      <c r="D1458" s="261"/>
      <c r="E1458" s="270"/>
      <c r="F1458" s="261"/>
      <c r="G1458" s="261"/>
      <c r="H1458" s="261"/>
      <c r="I1458" s="261"/>
      <c r="J1458" s="261"/>
      <c r="K1458" s="261"/>
      <c r="L1458" s="261"/>
      <c r="M1458" s="261"/>
      <c r="N1458" s="261"/>
      <c r="O1458" s="265"/>
      <c r="P1458" s="265"/>
      <c r="Q1458" s="265"/>
      <c r="R1458" s="265"/>
    </row>
    <row r="1459" spans="4:18" x14ac:dyDescent="0.2">
      <c r="D1459" s="261"/>
      <c r="E1459" s="270"/>
      <c r="F1459" s="261"/>
      <c r="G1459" s="261"/>
      <c r="H1459" s="261"/>
      <c r="I1459" s="261"/>
      <c r="J1459" s="261"/>
      <c r="K1459" s="261"/>
      <c r="L1459" s="261"/>
      <c r="M1459" s="261"/>
      <c r="N1459" s="261"/>
      <c r="O1459" s="265"/>
      <c r="P1459" s="265"/>
      <c r="Q1459" s="265"/>
      <c r="R1459" s="265"/>
    </row>
    <row r="1460" spans="4:18" x14ac:dyDescent="0.2">
      <c r="D1460" s="261"/>
      <c r="E1460" s="270"/>
      <c r="F1460" s="261"/>
      <c r="G1460" s="261"/>
      <c r="H1460" s="261"/>
      <c r="I1460" s="261"/>
      <c r="J1460" s="261"/>
      <c r="K1460" s="261"/>
      <c r="L1460" s="261"/>
      <c r="M1460" s="261"/>
      <c r="N1460" s="261"/>
      <c r="O1460" s="265"/>
      <c r="P1460" s="265"/>
      <c r="Q1460" s="265"/>
      <c r="R1460" s="265"/>
    </row>
    <row r="1461" spans="4:18" x14ac:dyDescent="0.2">
      <c r="D1461" s="261"/>
      <c r="E1461" s="270"/>
      <c r="F1461" s="261"/>
      <c r="G1461" s="261"/>
      <c r="H1461" s="261"/>
      <c r="I1461" s="261"/>
      <c r="J1461" s="261"/>
      <c r="K1461" s="261"/>
      <c r="L1461" s="261"/>
      <c r="M1461" s="261"/>
      <c r="N1461" s="261"/>
      <c r="O1461" s="265"/>
      <c r="P1461" s="265"/>
      <c r="Q1461" s="265"/>
      <c r="R1461" s="265"/>
    </row>
    <row r="1462" spans="4:18" x14ac:dyDescent="0.2">
      <c r="D1462" s="261"/>
      <c r="E1462" s="270"/>
      <c r="F1462" s="261"/>
      <c r="G1462" s="261"/>
      <c r="H1462" s="261"/>
      <c r="I1462" s="261"/>
      <c r="J1462" s="261"/>
      <c r="K1462" s="261"/>
      <c r="L1462" s="261"/>
      <c r="M1462" s="261"/>
      <c r="N1462" s="261"/>
      <c r="O1462" s="265"/>
      <c r="P1462" s="265"/>
      <c r="Q1462" s="265"/>
      <c r="R1462" s="265"/>
    </row>
    <row r="1463" spans="4:18" x14ac:dyDescent="0.2">
      <c r="D1463" s="261"/>
      <c r="E1463" s="270"/>
      <c r="F1463" s="261"/>
      <c r="G1463" s="261"/>
      <c r="H1463" s="261"/>
      <c r="I1463" s="261"/>
      <c r="J1463" s="261"/>
      <c r="K1463" s="261"/>
      <c r="L1463" s="261"/>
      <c r="M1463" s="261"/>
      <c r="N1463" s="261"/>
      <c r="O1463" s="265"/>
      <c r="P1463" s="265"/>
      <c r="Q1463" s="265"/>
      <c r="R1463" s="265"/>
    </row>
    <row r="1464" spans="4:18" x14ac:dyDescent="0.2">
      <c r="D1464" s="261"/>
      <c r="E1464" s="270"/>
      <c r="F1464" s="261"/>
      <c r="G1464" s="261"/>
      <c r="H1464" s="261"/>
      <c r="I1464" s="261"/>
      <c r="J1464" s="261"/>
      <c r="K1464" s="261"/>
      <c r="L1464" s="261"/>
      <c r="M1464" s="261"/>
      <c r="N1464" s="261"/>
      <c r="O1464" s="265"/>
      <c r="P1464" s="265"/>
      <c r="Q1464" s="265"/>
      <c r="R1464" s="265"/>
    </row>
    <row r="1465" spans="4:18" x14ac:dyDescent="0.2">
      <c r="D1465" s="261"/>
      <c r="E1465" s="270"/>
      <c r="F1465" s="261"/>
      <c r="G1465" s="261"/>
      <c r="H1465" s="261"/>
      <c r="I1465" s="261"/>
      <c r="J1465" s="261"/>
      <c r="K1465" s="261"/>
      <c r="L1465" s="261"/>
      <c r="M1465" s="261"/>
      <c r="N1465" s="261"/>
      <c r="O1465" s="265"/>
      <c r="P1465" s="265"/>
      <c r="Q1465" s="265"/>
      <c r="R1465" s="265"/>
    </row>
    <row r="1466" spans="4:18" x14ac:dyDescent="0.2">
      <c r="D1466" s="261"/>
      <c r="E1466" s="270"/>
      <c r="F1466" s="261"/>
      <c r="G1466" s="261"/>
      <c r="H1466" s="261"/>
      <c r="I1466" s="261"/>
      <c r="J1466" s="261"/>
      <c r="K1466" s="261"/>
      <c r="L1466" s="261"/>
      <c r="M1466" s="261"/>
      <c r="N1466" s="261"/>
      <c r="O1466" s="265"/>
      <c r="P1466" s="265"/>
      <c r="Q1466" s="265"/>
      <c r="R1466" s="265"/>
    </row>
    <row r="1467" spans="4:18" x14ac:dyDescent="0.2">
      <c r="D1467" s="261"/>
      <c r="E1467" s="270"/>
      <c r="F1467" s="261"/>
      <c r="G1467" s="261"/>
      <c r="H1467" s="261"/>
      <c r="I1467" s="261"/>
      <c r="J1467" s="261"/>
      <c r="K1467" s="261"/>
      <c r="L1467" s="261"/>
      <c r="M1467" s="261"/>
      <c r="N1467" s="261"/>
      <c r="O1467" s="265"/>
      <c r="P1467" s="265"/>
      <c r="Q1467" s="265"/>
      <c r="R1467" s="265"/>
    </row>
    <row r="1468" spans="4:18" x14ac:dyDescent="0.2">
      <c r="D1468" s="261"/>
      <c r="E1468" s="270"/>
      <c r="F1468" s="261"/>
      <c r="G1468" s="261"/>
      <c r="H1468" s="261"/>
      <c r="I1468" s="261"/>
      <c r="J1468" s="261"/>
      <c r="K1468" s="261"/>
      <c r="L1468" s="261"/>
      <c r="M1468" s="261"/>
      <c r="N1468" s="261"/>
      <c r="O1468" s="265"/>
      <c r="P1468" s="265"/>
      <c r="Q1468" s="265"/>
      <c r="R1468" s="265"/>
    </row>
    <row r="1469" spans="4:18" x14ac:dyDescent="0.2">
      <c r="D1469" s="261"/>
      <c r="E1469" s="270"/>
      <c r="F1469" s="261"/>
      <c r="G1469" s="261"/>
      <c r="H1469" s="261"/>
      <c r="I1469" s="261"/>
      <c r="J1469" s="261"/>
      <c r="K1469" s="261"/>
      <c r="L1469" s="261"/>
      <c r="M1469" s="261"/>
      <c r="N1469" s="261"/>
      <c r="O1469" s="265"/>
      <c r="P1469" s="265"/>
      <c r="Q1469" s="265"/>
      <c r="R1469" s="265"/>
    </row>
    <row r="1470" spans="4:18" x14ac:dyDescent="0.2">
      <c r="D1470" s="261"/>
      <c r="E1470" s="270"/>
      <c r="F1470" s="261"/>
      <c r="G1470" s="261"/>
      <c r="H1470" s="261"/>
      <c r="I1470" s="261"/>
      <c r="J1470" s="261"/>
      <c r="K1470" s="261"/>
      <c r="L1470" s="261"/>
      <c r="M1470" s="261"/>
      <c r="N1470" s="261"/>
      <c r="O1470" s="265"/>
      <c r="P1470" s="265"/>
      <c r="Q1470" s="265"/>
      <c r="R1470" s="265"/>
    </row>
    <row r="1471" spans="4:18" x14ac:dyDescent="0.2">
      <c r="D1471" s="261"/>
      <c r="E1471" s="270"/>
      <c r="F1471" s="261"/>
      <c r="G1471" s="261"/>
      <c r="H1471" s="261"/>
      <c r="I1471" s="261"/>
      <c r="J1471" s="261"/>
      <c r="K1471" s="261"/>
      <c r="L1471" s="261"/>
      <c r="M1471" s="261"/>
      <c r="N1471" s="261"/>
      <c r="O1471" s="265"/>
      <c r="P1471" s="265"/>
      <c r="Q1471" s="265"/>
      <c r="R1471" s="265"/>
    </row>
    <row r="1472" spans="4:18" x14ac:dyDescent="0.2">
      <c r="D1472" s="261"/>
      <c r="E1472" s="270"/>
      <c r="F1472" s="261"/>
      <c r="G1472" s="261"/>
      <c r="H1472" s="261"/>
      <c r="I1472" s="261"/>
      <c r="J1472" s="261"/>
      <c r="K1472" s="261"/>
      <c r="L1472" s="261"/>
      <c r="M1472" s="261"/>
      <c r="N1472" s="261"/>
      <c r="O1472" s="265"/>
      <c r="P1472" s="265"/>
      <c r="Q1472" s="265"/>
      <c r="R1472" s="265"/>
    </row>
    <row r="1473" spans="4:18" x14ac:dyDescent="0.2">
      <c r="D1473" s="261"/>
      <c r="E1473" s="270"/>
      <c r="F1473" s="261"/>
      <c r="G1473" s="261"/>
      <c r="H1473" s="261"/>
      <c r="I1473" s="261"/>
      <c r="J1473" s="261"/>
      <c r="K1473" s="261"/>
      <c r="L1473" s="261"/>
      <c r="M1473" s="261"/>
      <c r="N1473" s="261"/>
      <c r="O1473" s="265"/>
      <c r="P1473" s="265"/>
      <c r="Q1473" s="265"/>
      <c r="R1473" s="265"/>
    </row>
    <row r="1474" spans="4:18" x14ac:dyDescent="0.2">
      <c r="D1474" s="261"/>
      <c r="E1474" s="270"/>
      <c r="F1474" s="261"/>
      <c r="G1474" s="261"/>
      <c r="H1474" s="261"/>
      <c r="I1474" s="261"/>
      <c r="J1474" s="261"/>
      <c r="K1474" s="261"/>
      <c r="L1474" s="261"/>
      <c r="M1474" s="261"/>
      <c r="N1474" s="261"/>
      <c r="O1474" s="265"/>
      <c r="P1474" s="265"/>
      <c r="Q1474" s="265"/>
      <c r="R1474" s="265"/>
    </row>
    <row r="1475" spans="4:18" x14ac:dyDescent="0.2">
      <c r="D1475" s="261"/>
      <c r="E1475" s="270"/>
      <c r="F1475" s="261"/>
      <c r="G1475" s="261"/>
      <c r="H1475" s="261"/>
      <c r="I1475" s="261"/>
      <c r="J1475" s="261"/>
      <c r="K1475" s="261"/>
      <c r="L1475" s="261"/>
      <c r="M1475" s="261"/>
      <c r="N1475" s="261"/>
      <c r="O1475" s="265"/>
      <c r="P1475" s="265"/>
      <c r="Q1475" s="265"/>
      <c r="R1475" s="265"/>
    </row>
    <row r="1476" spans="4:18" x14ac:dyDescent="0.2">
      <c r="D1476" s="261"/>
      <c r="E1476" s="270"/>
      <c r="F1476" s="261"/>
      <c r="G1476" s="261"/>
      <c r="H1476" s="261"/>
      <c r="I1476" s="261"/>
      <c r="J1476" s="261"/>
      <c r="K1476" s="261"/>
      <c r="L1476" s="261"/>
      <c r="M1476" s="261"/>
      <c r="N1476" s="261"/>
      <c r="O1476" s="265"/>
      <c r="P1476" s="265"/>
      <c r="Q1476" s="265"/>
      <c r="R1476" s="265"/>
    </row>
    <row r="1477" spans="4:18" x14ac:dyDescent="0.2">
      <c r="D1477" s="261"/>
      <c r="E1477" s="270"/>
      <c r="F1477" s="261"/>
      <c r="G1477" s="261"/>
      <c r="H1477" s="261"/>
      <c r="I1477" s="261"/>
      <c r="J1477" s="261"/>
      <c r="K1477" s="261"/>
      <c r="L1477" s="261"/>
      <c r="M1477" s="261"/>
      <c r="N1477" s="261"/>
      <c r="O1477" s="265"/>
      <c r="P1477" s="265"/>
      <c r="Q1477" s="265"/>
      <c r="R1477" s="265"/>
    </row>
    <row r="1478" spans="4:18" x14ac:dyDescent="0.2">
      <c r="D1478" s="261"/>
      <c r="E1478" s="270"/>
      <c r="F1478" s="261"/>
      <c r="G1478" s="261"/>
      <c r="H1478" s="261"/>
      <c r="I1478" s="261"/>
      <c r="J1478" s="261"/>
      <c r="K1478" s="261"/>
      <c r="L1478" s="261"/>
      <c r="M1478" s="261"/>
      <c r="N1478" s="261"/>
      <c r="O1478" s="265"/>
      <c r="P1478" s="265"/>
      <c r="Q1478" s="265"/>
      <c r="R1478" s="265"/>
    </row>
    <row r="1479" spans="4:18" x14ac:dyDescent="0.2">
      <c r="D1479" s="261"/>
      <c r="E1479" s="270"/>
      <c r="F1479" s="261"/>
      <c r="G1479" s="261"/>
      <c r="H1479" s="261"/>
      <c r="I1479" s="261"/>
      <c r="J1479" s="261"/>
      <c r="K1479" s="261"/>
      <c r="L1479" s="261"/>
      <c r="M1479" s="261"/>
      <c r="N1479" s="261"/>
      <c r="O1479" s="265"/>
      <c r="P1479" s="265"/>
      <c r="Q1479" s="265"/>
      <c r="R1479" s="265"/>
    </row>
    <row r="1480" spans="4:18" x14ac:dyDescent="0.2">
      <c r="D1480" s="261"/>
      <c r="E1480" s="270"/>
      <c r="F1480" s="261"/>
      <c r="G1480" s="261"/>
      <c r="H1480" s="261"/>
      <c r="I1480" s="261"/>
      <c r="J1480" s="261"/>
      <c r="K1480" s="261"/>
      <c r="L1480" s="261"/>
      <c r="M1480" s="261"/>
      <c r="N1480" s="261"/>
      <c r="O1480" s="265"/>
      <c r="P1480" s="265"/>
      <c r="Q1480" s="265"/>
      <c r="R1480" s="265"/>
    </row>
    <row r="1481" spans="4:18" x14ac:dyDescent="0.2">
      <c r="D1481" s="261"/>
      <c r="E1481" s="270"/>
      <c r="F1481" s="261"/>
      <c r="G1481" s="261"/>
      <c r="H1481" s="261"/>
      <c r="I1481" s="261"/>
      <c r="J1481" s="261"/>
      <c r="K1481" s="261"/>
      <c r="L1481" s="261"/>
      <c r="M1481" s="261"/>
      <c r="N1481" s="261"/>
      <c r="O1481" s="265"/>
      <c r="P1481" s="265"/>
      <c r="Q1481" s="265"/>
      <c r="R1481" s="265"/>
    </row>
    <row r="1482" spans="4:18" x14ac:dyDescent="0.2">
      <c r="D1482" s="261"/>
      <c r="E1482" s="270"/>
      <c r="F1482" s="261"/>
      <c r="G1482" s="261"/>
      <c r="H1482" s="261"/>
      <c r="I1482" s="261"/>
      <c r="J1482" s="261"/>
      <c r="K1482" s="261"/>
      <c r="L1482" s="261"/>
      <c r="M1482" s="261"/>
      <c r="N1482" s="261"/>
      <c r="O1482" s="265"/>
      <c r="P1482" s="265"/>
      <c r="Q1482" s="265"/>
      <c r="R1482" s="265"/>
    </row>
    <row r="1483" spans="4:18" x14ac:dyDescent="0.2">
      <c r="D1483" s="261"/>
      <c r="E1483" s="270"/>
      <c r="F1483" s="261"/>
      <c r="G1483" s="261"/>
      <c r="H1483" s="261"/>
      <c r="I1483" s="261"/>
      <c r="J1483" s="261"/>
      <c r="K1483" s="261"/>
      <c r="L1483" s="261"/>
      <c r="M1483" s="261"/>
      <c r="N1483" s="261"/>
      <c r="O1483" s="265"/>
      <c r="P1483" s="265"/>
      <c r="Q1483" s="265"/>
      <c r="R1483" s="265"/>
    </row>
    <row r="1484" spans="4:18" x14ac:dyDescent="0.2">
      <c r="D1484" s="261"/>
      <c r="E1484" s="270"/>
      <c r="F1484" s="261"/>
      <c r="G1484" s="261"/>
      <c r="H1484" s="261"/>
      <c r="I1484" s="261"/>
      <c r="J1484" s="261"/>
      <c r="K1484" s="261"/>
      <c r="L1484" s="261"/>
      <c r="M1484" s="261"/>
      <c r="N1484" s="261"/>
      <c r="O1484" s="265"/>
      <c r="P1484" s="265"/>
      <c r="Q1484" s="265"/>
      <c r="R1484" s="265"/>
    </row>
    <row r="1485" spans="4:18" x14ac:dyDescent="0.2">
      <c r="D1485" s="261"/>
      <c r="E1485" s="270"/>
      <c r="F1485" s="261"/>
      <c r="G1485" s="261"/>
      <c r="H1485" s="261"/>
      <c r="I1485" s="261"/>
      <c r="J1485" s="261"/>
      <c r="K1485" s="261"/>
      <c r="L1485" s="261"/>
      <c r="M1485" s="261"/>
      <c r="N1485" s="261"/>
      <c r="O1485" s="265"/>
      <c r="P1485" s="265"/>
      <c r="Q1485" s="265"/>
      <c r="R1485" s="265"/>
    </row>
    <row r="1486" spans="4:18" x14ac:dyDescent="0.2">
      <c r="D1486" s="261"/>
      <c r="E1486" s="270"/>
      <c r="F1486" s="261"/>
      <c r="G1486" s="261"/>
      <c r="H1486" s="261"/>
      <c r="I1486" s="261"/>
      <c r="J1486" s="261"/>
      <c r="K1486" s="261"/>
      <c r="L1486" s="261"/>
      <c r="M1486" s="261"/>
      <c r="N1486" s="261"/>
      <c r="O1486" s="265"/>
      <c r="P1486" s="265"/>
      <c r="Q1486" s="265"/>
      <c r="R1486" s="265"/>
    </row>
    <row r="1487" spans="4:18" x14ac:dyDescent="0.2">
      <c r="D1487" s="261"/>
      <c r="E1487" s="270"/>
      <c r="F1487" s="261"/>
      <c r="G1487" s="261"/>
      <c r="H1487" s="261"/>
      <c r="I1487" s="261"/>
      <c r="J1487" s="261"/>
      <c r="K1487" s="261"/>
      <c r="L1487" s="261"/>
      <c r="M1487" s="261"/>
      <c r="N1487" s="261"/>
      <c r="O1487" s="265"/>
      <c r="P1487" s="265"/>
      <c r="Q1487" s="265"/>
      <c r="R1487" s="265"/>
    </row>
    <row r="1488" spans="4:18" x14ac:dyDescent="0.2">
      <c r="D1488" s="261"/>
      <c r="E1488" s="270"/>
      <c r="F1488" s="261"/>
      <c r="G1488" s="261"/>
      <c r="H1488" s="261"/>
      <c r="I1488" s="261"/>
      <c r="J1488" s="261"/>
      <c r="K1488" s="261"/>
      <c r="L1488" s="261"/>
      <c r="M1488" s="261"/>
      <c r="N1488" s="261"/>
      <c r="O1488" s="265"/>
      <c r="P1488" s="265"/>
      <c r="Q1488" s="265"/>
      <c r="R1488" s="265"/>
    </row>
    <row r="1489" spans="4:18" x14ac:dyDescent="0.2">
      <c r="D1489" s="261"/>
      <c r="E1489" s="270"/>
      <c r="F1489" s="261"/>
      <c r="G1489" s="261"/>
      <c r="H1489" s="261"/>
      <c r="I1489" s="261"/>
      <c r="J1489" s="261"/>
      <c r="K1489" s="261"/>
      <c r="L1489" s="261"/>
      <c r="M1489" s="261"/>
      <c r="N1489" s="261"/>
      <c r="O1489" s="265"/>
      <c r="P1489" s="265"/>
      <c r="Q1489" s="265"/>
      <c r="R1489" s="265"/>
    </row>
    <row r="1490" spans="4:18" x14ac:dyDescent="0.2">
      <c r="D1490" s="261"/>
      <c r="E1490" s="270"/>
      <c r="F1490" s="261"/>
      <c r="G1490" s="261"/>
      <c r="H1490" s="261"/>
      <c r="I1490" s="261"/>
      <c r="J1490" s="261"/>
      <c r="K1490" s="261"/>
      <c r="L1490" s="261"/>
      <c r="M1490" s="261"/>
      <c r="N1490" s="261"/>
      <c r="O1490" s="265"/>
      <c r="P1490" s="265"/>
      <c r="Q1490" s="265"/>
      <c r="R1490" s="265"/>
    </row>
    <row r="1491" spans="4:18" x14ac:dyDescent="0.2">
      <c r="D1491" s="261"/>
      <c r="E1491" s="270"/>
      <c r="F1491" s="261"/>
      <c r="G1491" s="261"/>
      <c r="H1491" s="261"/>
      <c r="I1491" s="261"/>
      <c r="J1491" s="261"/>
      <c r="K1491" s="261"/>
      <c r="L1491" s="261"/>
      <c r="M1491" s="261"/>
      <c r="N1491" s="261"/>
      <c r="O1491" s="265"/>
      <c r="P1491" s="265"/>
      <c r="Q1491" s="265"/>
      <c r="R1491" s="265"/>
    </row>
    <row r="1492" spans="4:18" x14ac:dyDescent="0.2">
      <c r="D1492" s="261"/>
      <c r="E1492" s="270"/>
      <c r="F1492" s="261"/>
      <c r="G1492" s="261"/>
      <c r="H1492" s="261"/>
      <c r="I1492" s="261"/>
      <c r="J1492" s="261"/>
      <c r="K1492" s="261"/>
      <c r="L1492" s="261"/>
      <c r="M1492" s="261"/>
      <c r="N1492" s="261"/>
      <c r="O1492" s="265"/>
      <c r="P1492" s="265"/>
      <c r="Q1492" s="265"/>
      <c r="R1492" s="265"/>
    </row>
    <row r="1493" spans="4:18" x14ac:dyDescent="0.2">
      <c r="D1493" s="261"/>
      <c r="E1493" s="270"/>
      <c r="F1493" s="261"/>
      <c r="G1493" s="261"/>
      <c r="H1493" s="261"/>
      <c r="I1493" s="261"/>
      <c r="J1493" s="261"/>
      <c r="K1493" s="261"/>
      <c r="L1493" s="261"/>
      <c r="M1493" s="261"/>
      <c r="N1493" s="261"/>
      <c r="O1493" s="265"/>
      <c r="P1493" s="265"/>
      <c r="Q1493" s="265"/>
      <c r="R1493" s="265"/>
    </row>
    <row r="1494" spans="4:18" x14ac:dyDescent="0.2">
      <c r="D1494" s="261"/>
      <c r="E1494" s="270"/>
      <c r="F1494" s="261"/>
      <c r="G1494" s="261"/>
      <c r="H1494" s="261"/>
      <c r="I1494" s="261"/>
      <c r="J1494" s="261"/>
      <c r="K1494" s="261"/>
      <c r="L1494" s="261"/>
      <c r="M1494" s="261"/>
      <c r="N1494" s="261"/>
      <c r="O1494" s="265"/>
      <c r="P1494" s="265"/>
      <c r="Q1494" s="265"/>
      <c r="R1494" s="265"/>
    </row>
    <row r="1495" spans="4:18" x14ac:dyDescent="0.2">
      <c r="D1495" s="261"/>
      <c r="E1495" s="270"/>
      <c r="F1495" s="261"/>
      <c r="G1495" s="261"/>
      <c r="H1495" s="261"/>
      <c r="I1495" s="261"/>
      <c r="J1495" s="261"/>
      <c r="K1495" s="261"/>
      <c r="L1495" s="261"/>
      <c r="M1495" s="261"/>
      <c r="N1495" s="261"/>
      <c r="O1495" s="265"/>
      <c r="P1495" s="265"/>
      <c r="Q1495" s="265"/>
      <c r="R1495" s="265"/>
    </row>
    <row r="1496" spans="4:18" x14ac:dyDescent="0.2">
      <c r="D1496" s="261"/>
      <c r="E1496" s="270"/>
      <c r="F1496" s="261"/>
      <c r="G1496" s="261"/>
      <c r="H1496" s="261"/>
      <c r="I1496" s="261"/>
      <c r="J1496" s="261"/>
      <c r="K1496" s="261"/>
      <c r="L1496" s="261"/>
      <c r="M1496" s="261"/>
      <c r="N1496" s="261"/>
      <c r="O1496" s="265"/>
      <c r="P1496" s="265"/>
      <c r="Q1496" s="265"/>
      <c r="R1496" s="265"/>
    </row>
    <row r="1497" spans="4:18" x14ac:dyDescent="0.2">
      <c r="D1497" s="261"/>
      <c r="E1497" s="270"/>
      <c r="F1497" s="261"/>
      <c r="G1497" s="261"/>
      <c r="H1497" s="261"/>
      <c r="I1497" s="261"/>
      <c r="J1497" s="261"/>
      <c r="K1497" s="261"/>
      <c r="L1497" s="261"/>
      <c r="M1497" s="261"/>
      <c r="N1497" s="261"/>
      <c r="O1497" s="265"/>
      <c r="P1497" s="265"/>
      <c r="Q1497" s="265"/>
      <c r="R1497" s="265"/>
    </row>
    <row r="1498" spans="4:18" x14ac:dyDescent="0.2">
      <c r="D1498" s="261"/>
      <c r="E1498" s="270"/>
      <c r="F1498" s="261"/>
      <c r="G1498" s="261"/>
      <c r="H1498" s="261"/>
      <c r="I1498" s="261"/>
      <c r="J1498" s="261"/>
      <c r="K1498" s="261"/>
      <c r="L1498" s="261"/>
      <c r="M1498" s="261"/>
      <c r="N1498" s="261"/>
      <c r="O1498" s="265"/>
      <c r="P1498" s="265"/>
      <c r="Q1498" s="265"/>
      <c r="R1498" s="265"/>
    </row>
    <row r="1499" spans="4:18" x14ac:dyDescent="0.2">
      <c r="D1499" s="261"/>
      <c r="E1499" s="270"/>
      <c r="F1499" s="261"/>
      <c r="G1499" s="261"/>
      <c r="H1499" s="261"/>
      <c r="I1499" s="261"/>
      <c r="J1499" s="261"/>
      <c r="K1499" s="261"/>
      <c r="L1499" s="261"/>
      <c r="M1499" s="261"/>
      <c r="N1499" s="261"/>
      <c r="O1499" s="265"/>
      <c r="P1499" s="265"/>
      <c r="Q1499" s="265"/>
      <c r="R1499" s="265"/>
    </row>
    <row r="1500" spans="4:18" x14ac:dyDescent="0.2">
      <c r="D1500" s="261"/>
      <c r="E1500" s="270"/>
      <c r="F1500" s="261"/>
      <c r="G1500" s="261"/>
      <c r="H1500" s="261"/>
      <c r="I1500" s="261"/>
      <c r="J1500" s="261"/>
      <c r="K1500" s="261"/>
      <c r="L1500" s="261"/>
      <c r="M1500" s="261"/>
      <c r="N1500" s="261"/>
      <c r="O1500" s="265"/>
      <c r="P1500" s="265"/>
      <c r="Q1500" s="265"/>
      <c r="R1500" s="265"/>
    </row>
    <row r="1501" spans="4:18" x14ac:dyDescent="0.2">
      <c r="D1501" s="261"/>
      <c r="E1501" s="270"/>
      <c r="F1501" s="261"/>
      <c r="G1501" s="261"/>
      <c r="H1501" s="261"/>
      <c r="I1501" s="261"/>
      <c r="J1501" s="261"/>
      <c r="K1501" s="261"/>
      <c r="L1501" s="261"/>
      <c r="M1501" s="261"/>
      <c r="N1501" s="261"/>
      <c r="O1501" s="265"/>
      <c r="P1501" s="265"/>
      <c r="Q1501" s="265"/>
      <c r="R1501" s="265"/>
    </row>
    <row r="1502" spans="4:18" x14ac:dyDescent="0.2">
      <c r="D1502" s="261"/>
      <c r="E1502" s="270"/>
      <c r="F1502" s="261"/>
      <c r="G1502" s="261"/>
      <c r="H1502" s="261"/>
      <c r="I1502" s="261"/>
      <c r="J1502" s="261"/>
      <c r="K1502" s="261"/>
      <c r="L1502" s="261"/>
      <c r="M1502" s="261"/>
      <c r="N1502" s="261"/>
      <c r="O1502" s="265"/>
      <c r="P1502" s="265"/>
      <c r="Q1502" s="265"/>
      <c r="R1502" s="265"/>
    </row>
    <row r="1503" spans="4:18" x14ac:dyDescent="0.2">
      <c r="D1503" s="261"/>
      <c r="E1503" s="270"/>
      <c r="F1503" s="261"/>
      <c r="G1503" s="261"/>
      <c r="H1503" s="261"/>
      <c r="I1503" s="261"/>
      <c r="J1503" s="261"/>
      <c r="K1503" s="261"/>
      <c r="L1503" s="261"/>
      <c r="M1503" s="261"/>
      <c r="N1503" s="261"/>
      <c r="O1503" s="265"/>
      <c r="P1503" s="265"/>
      <c r="Q1503" s="265"/>
      <c r="R1503" s="265"/>
    </row>
    <row r="1504" spans="4:18" x14ac:dyDescent="0.2">
      <c r="D1504" s="261"/>
      <c r="E1504" s="270"/>
      <c r="F1504" s="261"/>
      <c r="G1504" s="261"/>
      <c r="H1504" s="261"/>
      <c r="I1504" s="261"/>
      <c r="J1504" s="261"/>
      <c r="K1504" s="261"/>
      <c r="L1504" s="261"/>
      <c r="M1504" s="261"/>
      <c r="N1504" s="261"/>
      <c r="O1504" s="265"/>
      <c r="P1504" s="265"/>
      <c r="Q1504" s="265"/>
      <c r="R1504" s="265"/>
    </row>
    <row r="1505" spans="4:18" x14ac:dyDescent="0.2">
      <c r="D1505" s="261"/>
      <c r="E1505" s="270"/>
      <c r="F1505" s="261"/>
      <c r="G1505" s="261"/>
      <c r="H1505" s="261"/>
      <c r="I1505" s="261"/>
      <c r="J1505" s="261"/>
      <c r="K1505" s="261"/>
      <c r="L1505" s="261"/>
      <c r="M1505" s="261"/>
      <c r="N1505" s="261"/>
      <c r="O1505" s="265"/>
      <c r="P1505" s="265"/>
      <c r="Q1505" s="265"/>
      <c r="R1505" s="265"/>
    </row>
    <row r="1506" spans="4:18" x14ac:dyDescent="0.2">
      <c r="D1506" s="261"/>
      <c r="E1506" s="270"/>
      <c r="F1506" s="261"/>
      <c r="G1506" s="261"/>
      <c r="H1506" s="261"/>
      <c r="I1506" s="261"/>
      <c r="J1506" s="261"/>
      <c r="K1506" s="261"/>
      <c r="L1506" s="261"/>
      <c r="M1506" s="261"/>
      <c r="N1506" s="261"/>
      <c r="O1506" s="265"/>
      <c r="P1506" s="265"/>
      <c r="Q1506" s="265"/>
      <c r="R1506" s="265"/>
    </row>
    <row r="1507" spans="4:18" x14ac:dyDescent="0.2">
      <c r="D1507" s="261"/>
      <c r="E1507" s="270"/>
      <c r="F1507" s="261"/>
      <c r="G1507" s="261"/>
      <c r="H1507" s="261"/>
      <c r="I1507" s="261"/>
      <c r="J1507" s="261"/>
      <c r="K1507" s="261"/>
      <c r="L1507" s="261"/>
      <c r="M1507" s="261"/>
      <c r="N1507" s="261"/>
      <c r="O1507" s="265"/>
      <c r="P1507" s="265"/>
      <c r="Q1507" s="265"/>
      <c r="R1507" s="265"/>
    </row>
    <row r="1508" spans="4:18" x14ac:dyDescent="0.2">
      <c r="D1508" s="261"/>
      <c r="E1508" s="270"/>
      <c r="F1508" s="261"/>
      <c r="G1508" s="261"/>
      <c r="H1508" s="261"/>
      <c r="I1508" s="261"/>
      <c r="J1508" s="261"/>
      <c r="K1508" s="261"/>
      <c r="L1508" s="261"/>
      <c r="M1508" s="261"/>
      <c r="N1508" s="261"/>
      <c r="O1508" s="265"/>
      <c r="P1508" s="265"/>
      <c r="Q1508" s="265"/>
      <c r="R1508" s="265"/>
    </row>
    <row r="1509" spans="4:18" x14ac:dyDescent="0.2">
      <c r="D1509" s="261"/>
      <c r="E1509" s="270"/>
      <c r="F1509" s="261"/>
      <c r="G1509" s="261"/>
      <c r="H1509" s="261"/>
      <c r="I1509" s="261"/>
      <c r="J1509" s="261"/>
      <c r="K1509" s="261"/>
      <c r="L1509" s="261"/>
      <c r="M1509" s="261"/>
      <c r="N1509" s="261"/>
      <c r="O1509" s="265"/>
      <c r="P1509" s="265"/>
      <c r="Q1509" s="265"/>
      <c r="R1509" s="265"/>
    </row>
    <row r="1510" spans="4:18" x14ac:dyDescent="0.2">
      <c r="D1510" s="261"/>
      <c r="E1510" s="270"/>
      <c r="F1510" s="261"/>
      <c r="G1510" s="261"/>
      <c r="H1510" s="261"/>
      <c r="I1510" s="261"/>
      <c r="J1510" s="261"/>
      <c r="K1510" s="261"/>
      <c r="L1510" s="261"/>
      <c r="M1510" s="261"/>
      <c r="N1510" s="261"/>
      <c r="O1510" s="265"/>
      <c r="P1510" s="265"/>
      <c r="Q1510" s="265"/>
      <c r="R1510" s="265"/>
    </row>
    <row r="1511" spans="4:18" x14ac:dyDescent="0.2">
      <c r="D1511" s="261"/>
      <c r="E1511" s="270"/>
      <c r="F1511" s="261"/>
      <c r="G1511" s="261"/>
      <c r="H1511" s="261"/>
      <c r="I1511" s="261"/>
      <c r="J1511" s="261"/>
      <c r="K1511" s="261"/>
      <c r="L1511" s="261"/>
      <c r="M1511" s="261"/>
      <c r="N1511" s="261"/>
      <c r="O1511" s="265"/>
      <c r="P1511" s="265"/>
      <c r="Q1511" s="265"/>
      <c r="R1511" s="265"/>
    </row>
    <row r="1512" spans="4:18" x14ac:dyDescent="0.2">
      <c r="D1512" s="261"/>
      <c r="E1512" s="270"/>
      <c r="F1512" s="261"/>
      <c r="G1512" s="261"/>
      <c r="H1512" s="261"/>
      <c r="I1512" s="261"/>
      <c r="J1512" s="261"/>
      <c r="K1512" s="261"/>
      <c r="L1512" s="261"/>
      <c r="M1512" s="261"/>
      <c r="N1512" s="261"/>
      <c r="O1512" s="265"/>
      <c r="P1512" s="265"/>
      <c r="Q1512" s="265"/>
      <c r="R1512" s="265"/>
    </row>
    <row r="1513" spans="4:18" x14ac:dyDescent="0.2">
      <c r="D1513" s="261"/>
      <c r="E1513" s="270"/>
      <c r="F1513" s="261"/>
      <c r="G1513" s="261"/>
      <c r="H1513" s="261"/>
      <c r="I1513" s="261"/>
      <c r="J1513" s="261"/>
      <c r="K1513" s="261"/>
      <c r="L1513" s="261"/>
      <c r="M1513" s="261"/>
      <c r="N1513" s="261"/>
      <c r="O1513" s="265"/>
      <c r="P1513" s="265"/>
      <c r="Q1513" s="265"/>
      <c r="R1513" s="265"/>
    </row>
    <row r="1514" spans="4:18" x14ac:dyDescent="0.2">
      <c r="D1514" s="261"/>
      <c r="E1514" s="270"/>
      <c r="F1514" s="261"/>
      <c r="G1514" s="261"/>
      <c r="H1514" s="261"/>
      <c r="I1514" s="261"/>
      <c r="J1514" s="261"/>
      <c r="K1514" s="261"/>
      <c r="L1514" s="261"/>
      <c r="M1514" s="261"/>
      <c r="N1514" s="261"/>
      <c r="O1514" s="265"/>
      <c r="P1514" s="265"/>
      <c r="Q1514" s="265"/>
      <c r="R1514" s="265"/>
    </row>
    <row r="1515" spans="4:18" x14ac:dyDescent="0.2">
      <c r="D1515" s="261"/>
      <c r="E1515" s="270"/>
      <c r="F1515" s="261"/>
      <c r="G1515" s="261"/>
      <c r="H1515" s="261"/>
      <c r="I1515" s="261"/>
      <c r="J1515" s="261"/>
      <c r="K1515" s="261"/>
      <c r="L1515" s="261"/>
      <c r="M1515" s="261"/>
      <c r="N1515" s="261"/>
      <c r="O1515" s="265"/>
      <c r="P1515" s="265"/>
      <c r="Q1515" s="265"/>
      <c r="R1515" s="265"/>
    </row>
    <row r="1516" spans="4:18" x14ac:dyDescent="0.2">
      <c r="D1516" s="261"/>
      <c r="E1516" s="270"/>
      <c r="F1516" s="261"/>
      <c r="G1516" s="261"/>
      <c r="H1516" s="261"/>
      <c r="I1516" s="261"/>
      <c r="J1516" s="261"/>
      <c r="K1516" s="261"/>
      <c r="L1516" s="261"/>
      <c r="M1516" s="261"/>
      <c r="N1516" s="261"/>
      <c r="O1516" s="265"/>
      <c r="P1516" s="265"/>
      <c r="Q1516" s="265"/>
      <c r="R1516" s="265"/>
    </row>
    <row r="1517" spans="4:18" x14ac:dyDescent="0.2">
      <c r="D1517" s="261"/>
      <c r="E1517" s="270"/>
      <c r="F1517" s="261"/>
      <c r="G1517" s="261"/>
      <c r="H1517" s="261"/>
      <c r="I1517" s="261"/>
      <c r="J1517" s="261"/>
      <c r="K1517" s="261"/>
      <c r="L1517" s="261"/>
      <c r="M1517" s="261"/>
      <c r="N1517" s="261"/>
      <c r="O1517" s="265"/>
      <c r="P1517" s="265"/>
      <c r="Q1517" s="265"/>
      <c r="R1517" s="265"/>
    </row>
    <row r="1518" spans="4:18" x14ac:dyDescent="0.2">
      <c r="D1518" s="261"/>
      <c r="E1518" s="270"/>
      <c r="F1518" s="261"/>
      <c r="G1518" s="261"/>
      <c r="H1518" s="261"/>
      <c r="I1518" s="261"/>
      <c r="J1518" s="261"/>
      <c r="K1518" s="261"/>
      <c r="L1518" s="261"/>
      <c r="M1518" s="261"/>
      <c r="N1518" s="261"/>
      <c r="O1518" s="265"/>
      <c r="P1518" s="265"/>
      <c r="Q1518" s="265"/>
      <c r="R1518" s="265"/>
    </row>
    <row r="1519" spans="4:18" x14ac:dyDescent="0.2">
      <c r="D1519" s="261"/>
      <c r="E1519" s="270"/>
      <c r="F1519" s="261"/>
      <c r="G1519" s="261"/>
      <c r="H1519" s="261"/>
      <c r="I1519" s="261"/>
      <c r="J1519" s="261"/>
      <c r="K1519" s="261"/>
      <c r="L1519" s="261"/>
      <c r="M1519" s="261"/>
      <c r="N1519" s="261"/>
      <c r="O1519" s="265"/>
      <c r="P1519" s="265"/>
      <c r="Q1519" s="265"/>
      <c r="R1519" s="265"/>
    </row>
    <row r="1520" spans="4:18" x14ac:dyDescent="0.2">
      <c r="D1520" s="261"/>
      <c r="E1520" s="270"/>
      <c r="F1520" s="261"/>
      <c r="G1520" s="261"/>
      <c r="H1520" s="261"/>
      <c r="I1520" s="261"/>
      <c r="J1520" s="261"/>
      <c r="K1520" s="261"/>
      <c r="L1520" s="261"/>
      <c r="M1520" s="261"/>
      <c r="N1520" s="261"/>
      <c r="O1520" s="265"/>
      <c r="P1520" s="265"/>
      <c r="Q1520" s="265"/>
      <c r="R1520" s="265"/>
    </row>
    <row r="1521" spans="4:18" x14ac:dyDescent="0.2">
      <c r="D1521" s="261"/>
      <c r="E1521" s="270"/>
      <c r="F1521" s="261"/>
      <c r="G1521" s="261"/>
      <c r="H1521" s="261"/>
      <c r="I1521" s="261"/>
      <c r="J1521" s="261"/>
      <c r="K1521" s="261"/>
      <c r="L1521" s="261"/>
      <c r="M1521" s="261"/>
      <c r="N1521" s="261"/>
      <c r="O1521" s="265"/>
      <c r="P1521" s="265"/>
      <c r="Q1521" s="265"/>
      <c r="R1521" s="265"/>
    </row>
    <row r="1522" spans="4:18" x14ac:dyDescent="0.2">
      <c r="D1522" s="261"/>
      <c r="E1522" s="270"/>
      <c r="F1522" s="261"/>
      <c r="G1522" s="261"/>
      <c r="H1522" s="261"/>
      <c r="I1522" s="261"/>
      <c r="J1522" s="261"/>
      <c r="K1522" s="261"/>
      <c r="L1522" s="261"/>
      <c r="M1522" s="261"/>
      <c r="N1522" s="261"/>
      <c r="O1522" s="265"/>
      <c r="P1522" s="265"/>
      <c r="Q1522" s="265"/>
      <c r="R1522" s="265"/>
    </row>
    <row r="1523" spans="4:18" x14ac:dyDescent="0.2">
      <c r="D1523" s="261"/>
      <c r="E1523" s="270"/>
      <c r="F1523" s="261"/>
      <c r="G1523" s="261"/>
      <c r="H1523" s="261"/>
      <c r="I1523" s="261"/>
      <c r="J1523" s="261"/>
      <c r="K1523" s="261"/>
      <c r="L1523" s="261"/>
      <c r="M1523" s="261"/>
      <c r="N1523" s="261"/>
      <c r="O1523" s="265"/>
      <c r="P1523" s="265"/>
      <c r="Q1523" s="265"/>
      <c r="R1523" s="265"/>
    </row>
    <row r="1524" spans="4:18" x14ac:dyDescent="0.2">
      <c r="D1524" s="261"/>
      <c r="E1524" s="270"/>
      <c r="F1524" s="261"/>
      <c r="G1524" s="261"/>
      <c r="H1524" s="261"/>
      <c r="I1524" s="261"/>
      <c r="J1524" s="261"/>
      <c r="K1524" s="261"/>
      <c r="L1524" s="261"/>
      <c r="M1524" s="261"/>
      <c r="N1524" s="261"/>
      <c r="O1524" s="265"/>
      <c r="P1524" s="265"/>
      <c r="Q1524" s="265"/>
      <c r="R1524" s="265"/>
    </row>
    <row r="1525" spans="4:18" x14ac:dyDescent="0.2">
      <c r="D1525" s="261"/>
      <c r="E1525" s="270"/>
      <c r="F1525" s="261"/>
      <c r="G1525" s="261"/>
      <c r="H1525" s="261"/>
      <c r="I1525" s="261"/>
      <c r="J1525" s="261"/>
      <c r="K1525" s="261"/>
      <c r="L1525" s="261"/>
      <c r="M1525" s="261"/>
      <c r="N1525" s="261"/>
      <c r="O1525" s="265"/>
      <c r="P1525" s="265"/>
      <c r="Q1525" s="265"/>
      <c r="R1525" s="265"/>
    </row>
    <row r="1526" spans="4:18" x14ac:dyDescent="0.2">
      <c r="D1526" s="261"/>
      <c r="E1526" s="270"/>
      <c r="F1526" s="261"/>
      <c r="G1526" s="261"/>
      <c r="H1526" s="261"/>
      <c r="I1526" s="261"/>
      <c r="J1526" s="261"/>
      <c r="K1526" s="261"/>
      <c r="L1526" s="261"/>
      <c r="M1526" s="261"/>
      <c r="N1526" s="261"/>
      <c r="O1526" s="265"/>
      <c r="P1526" s="265"/>
      <c r="Q1526" s="265"/>
      <c r="R1526" s="265"/>
    </row>
    <row r="1527" spans="4:18" x14ac:dyDescent="0.2">
      <c r="D1527" s="261"/>
      <c r="E1527" s="270"/>
      <c r="F1527" s="261"/>
      <c r="G1527" s="261"/>
      <c r="H1527" s="261"/>
      <c r="I1527" s="261"/>
      <c r="J1527" s="261"/>
      <c r="K1527" s="261"/>
      <c r="L1527" s="261"/>
      <c r="M1527" s="261"/>
      <c r="N1527" s="261"/>
      <c r="O1527" s="265"/>
      <c r="P1527" s="265"/>
      <c r="Q1527" s="265"/>
      <c r="R1527" s="265"/>
    </row>
    <row r="1528" spans="4:18" x14ac:dyDescent="0.2">
      <c r="D1528" s="261"/>
      <c r="E1528" s="270"/>
      <c r="F1528" s="261"/>
      <c r="G1528" s="261"/>
      <c r="H1528" s="261"/>
      <c r="I1528" s="261"/>
      <c r="J1528" s="261"/>
      <c r="K1528" s="261"/>
      <c r="L1528" s="261"/>
      <c r="M1528" s="261"/>
      <c r="N1528" s="261"/>
      <c r="O1528" s="265"/>
      <c r="P1528" s="265"/>
      <c r="Q1528" s="265"/>
      <c r="R1528" s="265"/>
    </row>
    <row r="1529" spans="4:18" x14ac:dyDescent="0.2">
      <c r="D1529" s="261"/>
      <c r="E1529" s="270"/>
      <c r="F1529" s="261"/>
      <c r="G1529" s="261"/>
      <c r="H1529" s="261"/>
      <c r="I1529" s="261"/>
      <c r="J1529" s="261"/>
      <c r="K1529" s="261"/>
      <c r="L1529" s="261"/>
      <c r="M1529" s="261"/>
      <c r="N1529" s="261"/>
      <c r="O1529" s="265"/>
      <c r="P1529" s="265"/>
      <c r="Q1529" s="265"/>
      <c r="R1529" s="265"/>
    </row>
    <row r="1530" spans="4:18" x14ac:dyDescent="0.2">
      <c r="D1530" s="261"/>
      <c r="E1530" s="270"/>
      <c r="F1530" s="261"/>
      <c r="G1530" s="261"/>
      <c r="H1530" s="261"/>
      <c r="I1530" s="261"/>
      <c r="J1530" s="261"/>
      <c r="K1530" s="261"/>
      <c r="L1530" s="261"/>
      <c r="M1530" s="261"/>
      <c r="N1530" s="261"/>
      <c r="O1530" s="265"/>
      <c r="P1530" s="265"/>
      <c r="Q1530" s="265"/>
      <c r="R1530" s="265"/>
    </row>
    <row r="1531" spans="4:18" x14ac:dyDescent="0.2">
      <c r="D1531" s="261"/>
      <c r="E1531" s="270"/>
      <c r="F1531" s="261"/>
      <c r="G1531" s="261"/>
      <c r="H1531" s="261"/>
      <c r="I1531" s="261"/>
      <c r="J1531" s="261"/>
      <c r="K1531" s="261"/>
      <c r="L1531" s="261"/>
      <c r="M1531" s="261"/>
      <c r="N1531" s="261"/>
      <c r="O1531" s="265"/>
      <c r="P1531" s="265"/>
      <c r="Q1531" s="265"/>
      <c r="R1531" s="265"/>
    </row>
    <row r="1532" spans="4:18" x14ac:dyDescent="0.2">
      <c r="D1532" s="261"/>
      <c r="E1532" s="270"/>
      <c r="F1532" s="261"/>
      <c r="G1532" s="261"/>
      <c r="H1532" s="261"/>
      <c r="I1532" s="261"/>
      <c r="J1532" s="261"/>
      <c r="K1532" s="261"/>
      <c r="L1532" s="261"/>
      <c r="M1532" s="261"/>
      <c r="N1532" s="261"/>
      <c r="O1532" s="265"/>
      <c r="P1532" s="265"/>
      <c r="Q1532" s="265"/>
      <c r="R1532" s="265"/>
    </row>
    <row r="1533" spans="4:18" x14ac:dyDescent="0.2">
      <c r="D1533" s="261"/>
      <c r="E1533" s="270"/>
      <c r="F1533" s="261"/>
      <c r="G1533" s="261"/>
      <c r="H1533" s="261"/>
      <c r="I1533" s="261"/>
      <c r="J1533" s="261"/>
      <c r="K1533" s="261"/>
      <c r="L1533" s="261"/>
      <c r="M1533" s="261"/>
      <c r="N1533" s="261"/>
      <c r="O1533" s="265"/>
      <c r="P1533" s="265"/>
      <c r="Q1533" s="265"/>
      <c r="R1533" s="265"/>
    </row>
    <row r="1534" spans="4:18" x14ac:dyDescent="0.2">
      <c r="D1534" s="261"/>
      <c r="E1534" s="270"/>
      <c r="F1534" s="261"/>
      <c r="G1534" s="261"/>
      <c r="H1534" s="261"/>
      <c r="I1534" s="261"/>
      <c r="J1534" s="261"/>
      <c r="K1534" s="261"/>
      <c r="L1534" s="261"/>
      <c r="M1534" s="261"/>
      <c r="N1534" s="261"/>
      <c r="O1534" s="265"/>
      <c r="P1534" s="265"/>
      <c r="Q1534" s="265"/>
      <c r="R1534" s="265"/>
    </row>
    <row r="1535" spans="4:18" x14ac:dyDescent="0.2">
      <c r="D1535" s="261"/>
      <c r="E1535" s="270"/>
      <c r="F1535" s="261"/>
      <c r="G1535" s="261"/>
      <c r="H1535" s="261"/>
      <c r="I1535" s="261"/>
      <c r="J1535" s="261"/>
      <c r="K1535" s="261"/>
      <c r="L1535" s="261"/>
      <c r="M1535" s="261"/>
      <c r="N1535" s="261"/>
      <c r="O1535" s="265"/>
      <c r="P1535" s="265"/>
      <c r="Q1535" s="265"/>
      <c r="R1535" s="265"/>
    </row>
    <row r="1536" spans="4:18" x14ac:dyDescent="0.2">
      <c r="D1536" s="261"/>
      <c r="E1536" s="270"/>
      <c r="F1536" s="261"/>
      <c r="G1536" s="261"/>
      <c r="H1536" s="261"/>
      <c r="I1536" s="261"/>
      <c r="J1536" s="261"/>
      <c r="K1536" s="261"/>
      <c r="L1536" s="261"/>
      <c r="M1536" s="261"/>
      <c r="N1536" s="261"/>
      <c r="O1536" s="265"/>
      <c r="P1536" s="265"/>
      <c r="Q1536" s="265"/>
      <c r="R1536" s="265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 enableFormatConditionsCalculation="0">
    <tabColor rgb="FF0070C0"/>
  </sheetPr>
  <dimension ref="B2:M179"/>
  <sheetViews>
    <sheetView showRuler="0" zoomScale="90" zoomScaleNormal="90" workbookViewId="0">
      <selection activeCell="B4" sqref="B4"/>
    </sheetView>
  </sheetViews>
  <sheetFormatPr baseColWidth="10" defaultColWidth="8.83203125" defaultRowHeight="15" x14ac:dyDescent="0.2"/>
  <cols>
    <col min="3" max="3" width="22.83203125" bestFit="1" customWidth="1"/>
    <col min="4" max="11" width="11.5" bestFit="1" customWidth="1"/>
    <col min="12" max="12" width="12.6640625" bestFit="1" customWidth="1"/>
  </cols>
  <sheetData>
    <row r="2" spans="2:13" x14ac:dyDescent="0.2">
      <c r="B2" s="2" t="s">
        <v>591</v>
      </c>
    </row>
    <row r="3" spans="2:13" x14ac:dyDescent="0.2">
      <c r="B3" t="s">
        <v>112</v>
      </c>
    </row>
    <row r="4" spans="2:13" x14ac:dyDescent="0.2">
      <c r="B4" t="s">
        <v>134</v>
      </c>
      <c r="C4" t="s">
        <v>1</v>
      </c>
      <c r="D4" s="11">
        <v>2010</v>
      </c>
      <c r="E4" s="11">
        <v>2015</v>
      </c>
      <c r="F4" s="11">
        <v>2020</v>
      </c>
      <c r="G4" s="11">
        <v>2025</v>
      </c>
      <c r="H4" s="11">
        <v>2030</v>
      </c>
      <c r="I4" s="11">
        <v>2035</v>
      </c>
      <c r="J4" s="11">
        <v>2040</v>
      </c>
      <c r="K4" s="11">
        <v>2045</v>
      </c>
      <c r="L4" s="11">
        <v>2050</v>
      </c>
    </row>
    <row r="5" spans="2:13" x14ac:dyDescent="0.2">
      <c r="B5" t="s">
        <v>542</v>
      </c>
      <c r="C5" t="s">
        <v>565</v>
      </c>
      <c r="D5" s="384">
        <v>6.992091368594</v>
      </c>
      <c r="E5" s="384">
        <v>8.965842594183</v>
      </c>
      <c r="F5" s="384">
        <v>14.16714773144</v>
      </c>
      <c r="G5" s="384">
        <v>54.428819147825003</v>
      </c>
      <c r="H5" s="384">
        <v>45.045225443169997</v>
      </c>
      <c r="I5" s="384">
        <v>104.642539947136</v>
      </c>
      <c r="J5" s="384">
        <v>222.33597189838599</v>
      </c>
      <c r="K5" s="384">
        <v>356.65695412087803</v>
      </c>
      <c r="L5" s="384">
        <v>589.47808633626403</v>
      </c>
      <c r="M5" s="239"/>
    </row>
    <row r="6" spans="2:13" x14ac:dyDescent="0.2">
      <c r="B6" t="s">
        <v>542</v>
      </c>
      <c r="C6" t="s">
        <v>566</v>
      </c>
      <c r="D6" s="384">
        <v>571.94620920526802</v>
      </c>
      <c r="E6" s="384">
        <v>1218.8119949115701</v>
      </c>
      <c r="F6" s="384">
        <v>2197.6661562917802</v>
      </c>
      <c r="G6" s="384">
        <v>3419.8701236074298</v>
      </c>
      <c r="H6" s="384">
        <v>2116.4052072796799</v>
      </c>
      <c r="I6" s="384">
        <v>1143.0571667670299</v>
      </c>
      <c r="J6" s="384">
        <v>501.99447362120299</v>
      </c>
      <c r="K6" s="384">
        <v>145.31592061132901</v>
      </c>
      <c r="L6" s="384">
        <v>0.51065382550799998</v>
      </c>
      <c r="M6" s="239"/>
    </row>
    <row r="7" spans="2:13" x14ac:dyDescent="0.2">
      <c r="B7" t="s">
        <v>542</v>
      </c>
      <c r="C7" t="s">
        <v>567</v>
      </c>
      <c r="D7" s="384">
        <v>6.992091368594</v>
      </c>
      <c r="E7" s="384"/>
      <c r="F7" s="384"/>
      <c r="G7" s="384"/>
      <c r="H7" s="384"/>
      <c r="I7" s="384"/>
      <c r="J7" s="384"/>
      <c r="K7" s="384"/>
      <c r="L7" s="384">
        <v>0.51065382550799998</v>
      </c>
      <c r="M7" s="239"/>
    </row>
    <row r="8" spans="2:13" x14ac:dyDescent="0.2">
      <c r="B8" t="s">
        <v>542</v>
      </c>
      <c r="C8" t="s">
        <v>568</v>
      </c>
      <c r="D8" s="384">
        <v>336.24431383626597</v>
      </c>
      <c r="E8" s="384">
        <v>308.06233590165198</v>
      </c>
      <c r="F8" s="384">
        <v>352.33447938453202</v>
      </c>
      <c r="G8" s="384">
        <v>415.693497227752</v>
      </c>
      <c r="H8" s="384">
        <v>474.13128586112202</v>
      </c>
      <c r="I8" s="384">
        <v>532.56907449449204</v>
      </c>
      <c r="J8" s="384">
        <v>591.00686312786195</v>
      </c>
      <c r="K8" s="384">
        <v>478.01565156393099</v>
      </c>
      <c r="L8" s="384">
        <v>324.20721239460102</v>
      </c>
      <c r="M8" s="239"/>
    </row>
    <row r="9" spans="2:13" x14ac:dyDescent="0.2">
      <c r="B9" t="s">
        <v>542</v>
      </c>
      <c r="C9" t="s">
        <v>569</v>
      </c>
      <c r="D9" s="384"/>
      <c r="E9" s="384">
        <v>9.6232648339200004</v>
      </c>
      <c r="F9" s="384">
        <v>103.77425112647499</v>
      </c>
      <c r="G9" s="384">
        <v>115.73812225773</v>
      </c>
      <c r="H9" s="384">
        <v>153.87043079512401</v>
      </c>
      <c r="I9" s="384">
        <v>213.19481643552899</v>
      </c>
      <c r="J9" s="384">
        <v>289.51087253749699</v>
      </c>
      <c r="K9" s="384"/>
      <c r="L9" s="384"/>
      <c r="M9" s="239"/>
    </row>
    <row r="10" spans="2:13" x14ac:dyDescent="0.2">
      <c r="B10" t="s">
        <v>542</v>
      </c>
      <c r="C10" t="s">
        <v>592</v>
      </c>
      <c r="D10" s="384">
        <v>65.757599999999996</v>
      </c>
      <c r="E10" s="384">
        <v>64.266210000000001</v>
      </c>
      <c r="F10" s="384">
        <v>64.266210000000001</v>
      </c>
      <c r="G10" s="384">
        <v>63.876802499999997</v>
      </c>
      <c r="H10" s="384">
        <v>63.487394999999999</v>
      </c>
      <c r="I10" s="384">
        <v>64.166849999999997</v>
      </c>
      <c r="J10" s="384">
        <v>36.98865</v>
      </c>
      <c r="K10" s="384">
        <v>65.525760000000005</v>
      </c>
      <c r="L10" s="384">
        <v>36.98865</v>
      </c>
      <c r="M10" s="239"/>
    </row>
    <row r="11" spans="2:13" x14ac:dyDescent="0.2">
      <c r="B11" t="s">
        <v>542</v>
      </c>
      <c r="C11" t="s">
        <v>570</v>
      </c>
      <c r="D11" s="384">
        <v>1380.64</v>
      </c>
      <c r="E11" s="384">
        <v>1199.25488670196</v>
      </c>
      <c r="F11" s="384">
        <v>2016.717193308886</v>
      </c>
      <c r="G11" s="384">
        <v>1997.9388637808181</v>
      </c>
      <c r="H11" s="384">
        <v>1427.7859194996979</v>
      </c>
      <c r="I11" s="384">
        <v>1776.7130974718921</v>
      </c>
      <c r="J11" s="384">
        <v>902.32213275095501</v>
      </c>
      <c r="K11" s="384">
        <v>690.32</v>
      </c>
      <c r="L11" s="384">
        <v>690.32</v>
      </c>
      <c r="M11" s="239"/>
    </row>
    <row r="12" spans="2:13" x14ac:dyDescent="0.2">
      <c r="B12" t="s">
        <v>542</v>
      </c>
      <c r="C12" t="s">
        <v>571</v>
      </c>
      <c r="D12" s="384">
        <v>180.63993495452499</v>
      </c>
      <c r="E12" s="384">
        <v>10.418034</v>
      </c>
      <c r="F12" s="384">
        <v>10.418034</v>
      </c>
      <c r="G12" s="384">
        <v>9.7167458571429997</v>
      </c>
      <c r="H12" s="384">
        <v>10.841077880254</v>
      </c>
      <c r="I12" s="384">
        <v>28.827073151507001</v>
      </c>
      <c r="J12" s="384">
        <v>74.422481596796004</v>
      </c>
      <c r="K12" s="384">
        <v>172.15413813584399</v>
      </c>
      <c r="L12" s="384">
        <v>364.66758401865002</v>
      </c>
      <c r="M12" s="239"/>
    </row>
    <row r="13" spans="2:13" x14ac:dyDescent="0.2">
      <c r="B13" t="s">
        <v>542</v>
      </c>
      <c r="C13" t="s">
        <v>572</v>
      </c>
      <c r="D13" s="384">
        <v>0.64700000000000002</v>
      </c>
      <c r="E13" s="384">
        <v>0.32350000000000001</v>
      </c>
      <c r="F13" s="384">
        <v>0.32350000000000001</v>
      </c>
      <c r="G13" s="384">
        <v>0.31958333333299999</v>
      </c>
      <c r="H13" s="384">
        <v>0.315666666667</v>
      </c>
      <c r="I13" s="384">
        <v>0.31175000000000003</v>
      </c>
      <c r="J13" s="384">
        <v>0.307833333333</v>
      </c>
      <c r="K13" s="384">
        <v>0.30391666666700001</v>
      </c>
      <c r="L13" s="384">
        <v>0.3</v>
      </c>
      <c r="M13" s="239"/>
    </row>
    <row r="14" spans="2:13" x14ac:dyDescent="0.2">
      <c r="B14" t="s">
        <v>542</v>
      </c>
      <c r="C14" t="s">
        <v>573</v>
      </c>
      <c r="D14" s="384">
        <v>1.1000000000000001</v>
      </c>
      <c r="E14" s="384">
        <v>403.05568034510202</v>
      </c>
      <c r="F14" s="384">
        <v>458.841942590766</v>
      </c>
      <c r="G14" s="384">
        <v>358.56185849834799</v>
      </c>
      <c r="H14" s="384">
        <v>611.63535242291698</v>
      </c>
      <c r="I14" s="384">
        <v>560.43011771039096</v>
      </c>
      <c r="J14" s="384">
        <v>420.57374880817599</v>
      </c>
      <c r="K14" s="384">
        <v>329.58142694469899</v>
      </c>
      <c r="L14" s="384">
        <v>243.222553721514</v>
      </c>
      <c r="M14" s="239"/>
    </row>
    <row r="15" spans="2:13" x14ac:dyDescent="0.2">
      <c r="B15" t="s">
        <v>542</v>
      </c>
      <c r="C15" t="s">
        <v>574</v>
      </c>
      <c r="D15" s="384">
        <v>59.367011765813999</v>
      </c>
      <c r="E15" s="384">
        <v>51.324555308401003</v>
      </c>
      <c r="F15" s="384">
        <v>71.738989196386001</v>
      </c>
      <c r="G15" s="384">
        <v>14.307003755352</v>
      </c>
      <c r="H15" s="384">
        <v>39.994578679733998</v>
      </c>
      <c r="I15" s="384">
        <v>17.168404506422</v>
      </c>
      <c r="J15" s="384">
        <v>18.729168552461001</v>
      </c>
      <c r="K15" s="384">
        <v>185.22574066000601</v>
      </c>
      <c r="L15" s="384">
        <v>379.85480721574999</v>
      </c>
      <c r="M15" s="239"/>
    </row>
    <row r="16" spans="2:13" x14ac:dyDescent="0.2">
      <c r="B16" t="s">
        <v>542</v>
      </c>
      <c r="C16" t="s">
        <v>595</v>
      </c>
      <c r="D16" s="384">
        <v>30.668399999999998</v>
      </c>
      <c r="E16" s="384">
        <v>28.336410000000001</v>
      </c>
      <c r="F16" s="384">
        <v>28.336410000000001</v>
      </c>
      <c r="G16" s="384">
        <v>27.522539999999999</v>
      </c>
      <c r="H16" s="384">
        <v>17.250975</v>
      </c>
      <c r="I16" s="384">
        <v>26.951174999999999</v>
      </c>
      <c r="J16" s="384">
        <v>27.193680000000001</v>
      </c>
      <c r="K16" s="384">
        <v>17.250975</v>
      </c>
      <c r="L16" s="384">
        <v>17.250975</v>
      </c>
      <c r="M16" s="239"/>
    </row>
    <row r="17" spans="2:13" x14ac:dyDescent="0.2">
      <c r="B17" t="s">
        <v>542</v>
      </c>
      <c r="C17" t="s">
        <v>575</v>
      </c>
      <c r="D17" s="384">
        <v>3088.65846369459</v>
      </c>
      <c r="E17" s="384">
        <v>2295.8354636945901</v>
      </c>
      <c r="F17" s="384">
        <v>2330.1589327871889</v>
      </c>
      <c r="G17" s="384">
        <v>1119.773005988513</v>
      </c>
      <c r="H17" s="384">
        <v>1650.6591563061429</v>
      </c>
      <c r="I17" s="384">
        <v>2817.8008873340141</v>
      </c>
      <c r="J17" s="384">
        <v>2460.8179237938139</v>
      </c>
      <c r="K17" s="384">
        <v>2642.3202771771298</v>
      </c>
      <c r="L17" s="384">
        <v>2709.3697944747282</v>
      </c>
      <c r="M17" s="239"/>
    </row>
    <row r="18" spans="2:13" x14ac:dyDescent="0.2">
      <c r="B18" t="s">
        <v>542</v>
      </c>
      <c r="C18" t="s">
        <v>576</v>
      </c>
      <c r="D18" s="384">
        <v>706.98557200000005</v>
      </c>
      <c r="E18" s="384">
        <v>380.87381060146299</v>
      </c>
      <c r="F18" s="384">
        <v>355.78766768856599</v>
      </c>
      <c r="G18" s="384">
        <v>340.51933078233299</v>
      </c>
      <c r="H18" s="384">
        <v>303.06524514285701</v>
      </c>
      <c r="I18" s="384">
        <v>277.85147471428598</v>
      </c>
      <c r="J18" s="384">
        <v>252.63770428571399</v>
      </c>
      <c r="K18" s="384">
        <v>227.423933857143</v>
      </c>
      <c r="L18" s="384">
        <v>202.21016342857101</v>
      </c>
      <c r="M18" s="239"/>
    </row>
    <row r="19" spans="2:13" x14ac:dyDescent="0.2">
      <c r="B19" t="s">
        <v>542</v>
      </c>
      <c r="C19" t="s">
        <v>577</v>
      </c>
      <c r="D19" s="384">
        <v>102.995455745236</v>
      </c>
      <c r="E19" s="384">
        <v>2969.4896392253099</v>
      </c>
      <c r="F19" s="384">
        <v>2514.9010772980801</v>
      </c>
      <c r="G19" s="384">
        <v>2575.1358946381429</v>
      </c>
      <c r="H19" s="384">
        <v>2830.2634850420268</v>
      </c>
      <c r="I19" s="384">
        <v>2628.1152313802099</v>
      </c>
      <c r="J19" s="384">
        <v>2425.966977718394</v>
      </c>
      <c r="K19" s="384">
        <v>2223.8187240565671</v>
      </c>
      <c r="L19" s="384">
        <v>2021.6704703947501</v>
      </c>
      <c r="M19" s="239"/>
    </row>
    <row r="20" spans="2:13" x14ac:dyDescent="0.2">
      <c r="B20" t="s">
        <v>542</v>
      </c>
      <c r="C20" t="s">
        <v>578</v>
      </c>
      <c r="D20" s="384">
        <v>3008.3728403924169</v>
      </c>
      <c r="E20" s="384">
        <v>507.83312953668599</v>
      </c>
      <c r="F20" s="384">
        <v>862.90216334852505</v>
      </c>
      <c r="G20" s="384">
        <v>591.55334388791198</v>
      </c>
      <c r="H20" s="384">
        <v>575.34349095984203</v>
      </c>
      <c r="I20" s="384">
        <v>547.79322817487196</v>
      </c>
      <c r="J20" s="384">
        <v>498.32162536695603</v>
      </c>
      <c r="K20" s="384">
        <v>472.78772872551002</v>
      </c>
      <c r="L20" s="384">
        <v>507.65255744133799</v>
      </c>
      <c r="M20" s="239"/>
    </row>
    <row r="21" spans="2:13" x14ac:dyDescent="0.2">
      <c r="B21" t="s">
        <v>542</v>
      </c>
      <c r="C21" t="s">
        <v>291</v>
      </c>
      <c r="D21" s="384">
        <v>0.317945592</v>
      </c>
      <c r="E21" s="384">
        <v>0.48635694816800001</v>
      </c>
      <c r="F21" s="384">
        <v>0.50241599999999997</v>
      </c>
      <c r="G21" s="384">
        <v>0.50241599999999997</v>
      </c>
      <c r="H21" s="384">
        <v>0.50241599999999997</v>
      </c>
      <c r="I21" s="384">
        <v>0.50241599999999997</v>
      </c>
      <c r="J21" s="384">
        <v>0.50241599999999997</v>
      </c>
      <c r="K21" s="384">
        <v>0.50241599999999997</v>
      </c>
      <c r="L21" s="384">
        <v>0.50241599999999997</v>
      </c>
      <c r="M21" s="239"/>
    </row>
    <row r="22" spans="2:13" x14ac:dyDescent="0.2">
      <c r="B22" t="s">
        <v>542</v>
      </c>
      <c r="C22" t="s">
        <v>51</v>
      </c>
      <c r="D22" s="384">
        <v>186.88679999999999</v>
      </c>
      <c r="E22" s="384">
        <v>161.681385142501</v>
      </c>
      <c r="F22" s="384">
        <v>189.64482710919501</v>
      </c>
      <c r="G22" s="384">
        <v>70.101291595744996</v>
      </c>
      <c r="H22" s="384">
        <v>183.658375355988</v>
      </c>
      <c r="I22" s="384">
        <v>207.33632894704499</v>
      </c>
      <c r="J22" s="384">
        <v>207.336328947044</v>
      </c>
      <c r="K22" s="384">
        <v>207.33632894704499</v>
      </c>
      <c r="L22" s="384">
        <v>207.33632894704499</v>
      </c>
      <c r="M22" s="239"/>
    </row>
    <row r="23" spans="2:13" x14ac:dyDescent="0.2">
      <c r="B23" t="s">
        <v>542</v>
      </c>
      <c r="C23" t="s">
        <v>293</v>
      </c>
      <c r="D23" s="384">
        <v>3.6333920879999999</v>
      </c>
      <c r="E23" s="384">
        <v>5.1565782960000002</v>
      </c>
      <c r="F23" s="384">
        <v>4.4009645040000001</v>
      </c>
      <c r="G23" s="384">
        <v>3.7318500000000001</v>
      </c>
      <c r="H23" s="384">
        <v>3.4470000000000001</v>
      </c>
      <c r="I23" s="384">
        <v>3.16215</v>
      </c>
      <c r="J23" s="384">
        <v>12.130384712598</v>
      </c>
      <c r="K23" s="384">
        <v>32.386523410896999</v>
      </c>
      <c r="L23" s="384">
        <v>73.546411073276005</v>
      </c>
      <c r="M23" s="239"/>
    </row>
    <row r="24" spans="2:13" x14ac:dyDescent="0.2">
      <c r="B24" t="s">
        <v>542</v>
      </c>
      <c r="C24" t="s">
        <v>294</v>
      </c>
      <c r="D24" s="384">
        <v>19.224</v>
      </c>
      <c r="E24" s="384">
        <v>23.368734087764</v>
      </c>
      <c r="F24" s="384">
        <v>37.095537812322</v>
      </c>
      <c r="G24" s="384">
        <v>67.173133393721002</v>
      </c>
      <c r="H24" s="384">
        <v>129.49107839999999</v>
      </c>
      <c r="I24" s="384">
        <v>137.16994536000001</v>
      </c>
      <c r="J24" s="384">
        <v>144.84881232000001</v>
      </c>
      <c r="K24" s="384">
        <v>152.52767928</v>
      </c>
      <c r="L24" s="384">
        <v>125.57758376679401</v>
      </c>
      <c r="M24" s="239"/>
    </row>
    <row r="25" spans="2:13" x14ac:dyDescent="0.2">
      <c r="B25" t="s">
        <v>543</v>
      </c>
      <c r="C25" t="s">
        <v>565</v>
      </c>
      <c r="D25" s="384">
        <v>1763.21831894653</v>
      </c>
      <c r="E25" s="384">
        <v>1558.0564664189901</v>
      </c>
      <c r="F25" s="384">
        <v>1241.0639321132301</v>
      </c>
      <c r="G25" s="384">
        <v>1215.28407242098</v>
      </c>
      <c r="H25" s="384">
        <v>1210.1213777564301</v>
      </c>
      <c r="I25" s="384">
        <v>1210.55955210755</v>
      </c>
      <c r="J25" s="384">
        <v>1214.28448050319</v>
      </c>
      <c r="K25" s="384">
        <v>1213.26544241642</v>
      </c>
      <c r="L25" s="384">
        <v>1211.3946808652299</v>
      </c>
      <c r="M25" s="239"/>
    </row>
    <row r="26" spans="2:13" x14ac:dyDescent="0.2">
      <c r="B26" t="s">
        <v>543</v>
      </c>
      <c r="C26" t="s">
        <v>568</v>
      </c>
      <c r="D26" s="384">
        <v>1605.685807637502</v>
      </c>
      <c r="E26" s="384">
        <v>1571.092922317031</v>
      </c>
      <c r="F26" s="384">
        <v>1562.1464701300019</v>
      </c>
      <c r="G26" s="384">
        <v>1668.326853932756</v>
      </c>
      <c r="H26" s="384">
        <v>1832.471132668222</v>
      </c>
      <c r="I26" s="384">
        <v>1946.2766802265519</v>
      </c>
      <c r="J26" s="384">
        <v>2060.082227784882</v>
      </c>
      <c r="K26" s="384">
        <v>2806.2910138924408</v>
      </c>
      <c r="L26" s="384">
        <v>3176.5142400651848</v>
      </c>
      <c r="M26" s="239"/>
    </row>
    <row r="27" spans="2:13" x14ac:dyDescent="0.2">
      <c r="B27" t="s">
        <v>543</v>
      </c>
      <c r="C27" t="s">
        <v>569</v>
      </c>
      <c r="D27" s="384">
        <v>324.94255486920702</v>
      </c>
      <c r="E27" s="384">
        <v>167.424557815783</v>
      </c>
      <c r="F27" s="384">
        <v>281.20033638095202</v>
      </c>
      <c r="G27" s="384">
        <v>196.224163768643</v>
      </c>
      <c r="H27" s="384"/>
      <c r="I27" s="384"/>
      <c r="J27" s="384"/>
      <c r="K27" s="384"/>
      <c r="L27" s="384">
        <v>2.2619072360380001</v>
      </c>
      <c r="M27" s="239"/>
    </row>
    <row r="28" spans="2:13" x14ac:dyDescent="0.2">
      <c r="B28" t="s">
        <v>543</v>
      </c>
      <c r="C28" t="s">
        <v>592</v>
      </c>
      <c r="D28" s="384">
        <v>143.1756</v>
      </c>
      <c r="E28" s="384">
        <v>107.3817</v>
      </c>
      <c r="F28" s="384">
        <v>107.3817</v>
      </c>
      <c r="G28" s="384">
        <v>93.958987500000006</v>
      </c>
      <c r="H28" s="384">
        <v>80.536275000000003</v>
      </c>
      <c r="I28" s="384">
        <v>80.536275000000003</v>
      </c>
      <c r="J28" s="384">
        <v>80.536275000000003</v>
      </c>
      <c r="K28" s="384">
        <v>80.536275000000003</v>
      </c>
      <c r="L28" s="384">
        <v>80.536275000000003</v>
      </c>
      <c r="M28" s="239"/>
    </row>
    <row r="29" spans="2:13" x14ac:dyDescent="0.2">
      <c r="B29" t="s">
        <v>543</v>
      </c>
      <c r="C29" t="s">
        <v>570</v>
      </c>
      <c r="D29" s="384">
        <v>162.27199999999999</v>
      </c>
      <c r="E29" s="384">
        <v>86.372893325685993</v>
      </c>
      <c r="F29" s="384">
        <v>403.87940714915499</v>
      </c>
      <c r="G29" s="384">
        <v>242.19250077258599</v>
      </c>
      <c r="H29" s="384">
        <v>374.48026014136599</v>
      </c>
      <c r="I29" s="384">
        <v>377.64426014136598</v>
      </c>
      <c r="J29" s="384">
        <v>294.646023434168</v>
      </c>
      <c r="K29" s="384">
        <v>143.80508675076399</v>
      </c>
      <c r="L29" s="384">
        <v>104.21250000000001</v>
      </c>
      <c r="M29" s="239"/>
    </row>
    <row r="30" spans="2:13" x14ac:dyDescent="0.2">
      <c r="B30" t="s">
        <v>543</v>
      </c>
      <c r="C30" t="s">
        <v>571</v>
      </c>
      <c r="D30" s="384">
        <v>12.946263</v>
      </c>
      <c r="E30" s="384">
        <v>6.4731315</v>
      </c>
      <c r="F30" s="384">
        <v>6.4731315</v>
      </c>
      <c r="G30" s="384">
        <v>6.0679078214290003</v>
      </c>
      <c r="H30" s="384">
        <v>5.6626841428569996</v>
      </c>
      <c r="I30" s="384">
        <v>5.2574604642859999</v>
      </c>
      <c r="J30" s="384">
        <v>4.8522367857140001</v>
      </c>
      <c r="K30" s="384">
        <v>4.4470131071430004</v>
      </c>
      <c r="L30" s="384">
        <v>4.0417894285709997</v>
      </c>
      <c r="M30" s="239"/>
    </row>
    <row r="31" spans="2:13" x14ac:dyDescent="0.2">
      <c r="B31" t="s">
        <v>543</v>
      </c>
      <c r="C31" t="s">
        <v>572</v>
      </c>
      <c r="D31" s="384">
        <v>18.613455745235999</v>
      </c>
      <c r="E31" s="384">
        <v>0.25</v>
      </c>
      <c r="F31" s="384">
        <v>0.25</v>
      </c>
      <c r="G31" s="384">
        <v>0.27500000000000002</v>
      </c>
      <c r="H31" s="384">
        <v>0.3</v>
      </c>
      <c r="I31" s="384">
        <v>0.32500000000000001</v>
      </c>
      <c r="J31" s="384">
        <v>0.35</v>
      </c>
      <c r="K31" s="384">
        <v>0.375</v>
      </c>
      <c r="L31" s="384">
        <v>0.4</v>
      </c>
      <c r="M31" s="239"/>
    </row>
    <row r="32" spans="2:13" x14ac:dyDescent="0.2">
      <c r="B32" t="s">
        <v>543</v>
      </c>
      <c r="C32" t="s">
        <v>573</v>
      </c>
      <c r="D32" s="384">
        <v>1.8</v>
      </c>
      <c r="E32" s="384">
        <v>98.239185736983003</v>
      </c>
      <c r="F32" s="384">
        <v>312.13321275788098</v>
      </c>
      <c r="G32" s="384">
        <v>35.398538708464002</v>
      </c>
      <c r="H32" s="384">
        <v>6.8340527584570001</v>
      </c>
      <c r="I32" s="384">
        <v>1.872166655642</v>
      </c>
      <c r="J32" s="384">
        <v>1.8</v>
      </c>
      <c r="K32" s="384">
        <v>1.8</v>
      </c>
      <c r="L32" s="384">
        <v>1.8</v>
      </c>
      <c r="M32" s="239"/>
    </row>
    <row r="33" spans="2:13" x14ac:dyDescent="0.2">
      <c r="B33" t="s">
        <v>543</v>
      </c>
      <c r="C33" t="s">
        <v>574</v>
      </c>
      <c r="D33" s="384">
        <v>80.513636643680002</v>
      </c>
      <c r="E33" s="384">
        <v>281.55517424176702</v>
      </c>
      <c r="F33" s="384">
        <v>513.45701814090603</v>
      </c>
      <c r="G33" s="384">
        <v>251.04800291937201</v>
      </c>
      <c r="H33" s="384">
        <v>509.747325429375</v>
      </c>
      <c r="I33" s="384">
        <v>389.58964676030399</v>
      </c>
      <c r="J33" s="384">
        <v>721.03863934115498</v>
      </c>
      <c r="K33" s="384">
        <v>428.79500803255399</v>
      </c>
      <c r="L33" s="384">
        <v>200.238412081776</v>
      </c>
      <c r="M33" s="239"/>
    </row>
    <row r="34" spans="2:13" x14ac:dyDescent="0.2">
      <c r="B34" t="s">
        <v>543</v>
      </c>
      <c r="C34" t="s">
        <v>595</v>
      </c>
      <c r="D34" s="384">
        <v>151.2072</v>
      </c>
      <c r="E34" s="384">
        <v>137.73761999999999</v>
      </c>
      <c r="F34" s="384">
        <v>129.13650000000001</v>
      </c>
      <c r="G34" s="384">
        <v>156.87746999999999</v>
      </c>
      <c r="H34" s="384">
        <v>145.59028840213901</v>
      </c>
      <c r="I34" s="384">
        <v>160.65764999999999</v>
      </c>
      <c r="J34" s="384">
        <v>117.251555839766</v>
      </c>
      <c r="K34" s="384">
        <v>164.43782999999999</v>
      </c>
      <c r="L34" s="384">
        <v>85.054050000000004</v>
      </c>
      <c r="M34" s="239"/>
    </row>
    <row r="35" spans="2:13" x14ac:dyDescent="0.2">
      <c r="B35" t="s">
        <v>543</v>
      </c>
      <c r="C35" t="s">
        <v>575</v>
      </c>
      <c r="D35" s="384">
        <v>3456.7269999999999</v>
      </c>
      <c r="E35" s="384">
        <v>2981.3139078916402</v>
      </c>
      <c r="F35" s="384">
        <v>3888.8768727861629</v>
      </c>
      <c r="G35" s="384">
        <v>3888.8768727861629</v>
      </c>
      <c r="H35" s="384">
        <v>3195.808348489732</v>
      </c>
      <c r="I35" s="384">
        <v>3594.13591226677</v>
      </c>
      <c r="J35" s="384">
        <v>2866.3681548277168</v>
      </c>
      <c r="K35" s="384">
        <v>2728.55602118968</v>
      </c>
      <c r="L35" s="384">
        <v>2720.6476273848598</v>
      </c>
      <c r="M35" s="239"/>
    </row>
    <row r="36" spans="2:13" x14ac:dyDescent="0.2">
      <c r="B36" t="s">
        <v>543</v>
      </c>
      <c r="C36" t="s">
        <v>576</v>
      </c>
      <c r="D36" s="384">
        <v>1243.7077795</v>
      </c>
      <c r="E36" s="384">
        <v>1416.2281497545489</v>
      </c>
      <c r="F36" s="384">
        <v>1532.049774979833</v>
      </c>
      <c r="G36" s="384">
        <v>1507.763836795468</v>
      </c>
      <c r="H36" s="384">
        <v>1483.4658694505879</v>
      </c>
      <c r="I36" s="384">
        <v>1454.4840488102659</v>
      </c>
      <c r="J36" s="384">
        <v>1431.410876127854</v>
      </c>
      <c r="K36" s="384">
        <v>1359.057114847112</v>
      </c>
      <c r="L36" s="384">
        <v>1364.853420484452</v>
      </c>
      <c r="M36" s="239"/>
    </row>
    <row r="37" spans="2:13" x14ac:dyDescent="0.2">
      <c r="B37" t="s">
        <v>543</v>
      </c>
      <c r="C37" t="s">
        <v>577</v>
      </c>
      <c r="D37" s="384">
        <v>414.88758142790698</v>
      </c>
      <c r="E37" s="384">
        <v>3848.0808413822201</v>
      </c>
      <c r="F37" s="384">
        <v>3626.071496903</v>
      </c>
      <c r="G37" s="384">
        <v>3394.938648758216</v>
      </c>
      <c r="H37" s="384">
        <v>3168.3800524462231</v>
      </c>
      <c r="I37" s="384">
        <v>2941.8214561342202</v>
      </c>
      <c r="J37" s="384">
        <v>2715.2628598222268</v>
      </c>
      <c r="K37" s="384">
        <v>2143.308720313883</v>
      </c>
      <c r="L37" s="384">
        <v>2133.85174396202</v>
      </c>
      <c r="M37" s="239"/>
    </row>
    <row r="38" spans="2:13" x14ac:dyDescent="0.2">
      <c r="B38" t="s">
        <v>543</v>
      </c>
      <c r="C38" t="s">
        <v>578</v>
      </c>
      <c r="D38" s="384">
        <v>4352.0072373269113</v>
      </c>
      <c r="E38" s="384">
        <v>405.47718427186101</v>
      </c>
      <c r="F38" s="384">
        <v>704.35548920963902</v>
      </c>
      <c r="G38" s="384">
        <v>417.274377017696</v>
      </c>
      <c r="H38" s="384">
        <v>577.90737554152599</v>
      </c>
      <c r="I38" s="384">
        <v>583.97533782913104</v>
      </c>
      <c r="J38" s="384">
        <v>767.788663747491</v>
      </c>
      <c r="K38" s="384">
        <v>1183.6993366930719</v>
      </c>
      <c r="L38" s="384">
        <v>1148.943618199912</v>
      </c>
      <c r="M38" s="239"/>
    </row>
    <row r="39" spans="2:13" x14ac:dyDescent="0.2">
      <c r="B39" t="s">
        <v>543</v>
      </c>
      <c r="C39" t="s">
        <v>291</v>
      </c>
      <c r="D39" s="384">
        <v>29.623424850469998</v>
      </c>
      <c r="E39" s="384">
        <v>15.537888479937999</v>
      </c>
      <c r="F39" s="384">
        <v>22.148171999999999</v>
      </c>
      <c r="G39" s="384">
        <v>22.148171999999999</v>
      </c>
      <c r="H39" s="384">
        <v>22.148171999999999</v>
      </c>
      <c r="I39" s="384">
        <v>22.148171999999999</v>
      </c>
      <c r="J39" s="384">
        <v>22.148171999999999</v>
      </c>
      <c r="K39" s="384">
        <v>22.148171999999999</v>
      </c>
      <c r="L39" s="384">
        <v>22.148171999999999</v>
      </c>
      <c r="M39" s="239"/>
    </row>
    <row r="40" spans="2:13" x14ac:dyDescent="0.2">
      <c r="B40" t="s">
        <v>543</v>
      </c>
      <c r="C40" t="s">
        <v>51</v>
      </c>
      <c r="D40" s="384">
        <v>506.0016</v>
      </c>
      <c r="E40" s="384">
        <v>243.35738248901899</v>
      </c>
      <c r="F40" s="384">
        <v>177.27342535871199</v>
      </c>
      <c r="G40" s="384"/>
      <c r="H40" s="384"/>
      <c r="I40" s="384"/>
      <c r="J40" s="384"/>
      <c r="K40" s="384"/>
      <c r="L40" s="384"/>
      <c r="M40" s="239"/>
    </row>
    <row r="41" spans="2:13" x14ac:dyDescent="0.2">
      <c r="B41" t="s">
        <v>543</v>
      </c>
      <c r="C41" t="s">
        <v>293</v>
      </c>
      <c r="D41" s="384">
        <v>60.771619512000001</v>
      </c>
      <c r="E41" s="384">
        <v>53.415340408673003</v>
      </c>
      <c r="F41" s="384">
        <v>78.216335999999998</v>
      </c>
      <c r="G41" s="384">
        <v>130.42400944839699</v>
      </c>
      <c r="H41" s="384">
        <v>237.84975600000001</v>
      </c>
      <c r="I41" s="384">
        <v>232.59243896433901</v>
      </c>
      <c r="J41" s="384">
        <v>397.48317600000001</v>
      </c>
      <c r="K41" s="384">
        <v>477.29988600000001</v>
      </c>
      <c r="L41" s="384">
        <v>557.11659599999996</v>
      </c>
      <c r="M41" s="239"/>
    </row>
    <row r="42" spans="2:13" x14ac:dyDescent="0.2">
      <c r="B42" t="s">
        <v>543</v>
      </c>
      <c r="C42" t="s">
        <v>294</v>
      </c>
      <c r="D42" s="384">
        <v>136.0548</v>
      </c>
      <c r="E42" s="384">
        <v>162.51008826855801</v>
      </c>
      <c r="F42" s="384">
        <v>223.81446885934901</v>
      </c>
      <c r="G42" s="384">
        <v>332.41936794256497</v>
      </c>
      <c r="H42" s="384">
        <v>513.57482901072899</v>
      </c>
      <c r="I42" s="384">
        <v>537.593121</v>
      </c>
      <c r="J42" s="384">
        <v>539.23606800000005</v>
      </c>
      <c r="K42" s="384">
        <v>540.87901499999998</v>
      </c>
      <c r="L42" s="384">
        <v>542.52196200000003</v>
      </c>
      <c r="M42" s="239"/>
    </row>
    <row r="43" spans="2:13" x14ac:dyDescent="0.2">
      <c r="B43" t="s">
        <v>544</v>
      </c>
      <c r="C43" t="s">
        <v>565</v>
      </c>
      <c r="D43" s="384">
        <v>3342.4462845428402</v>
      </c>
      <c r="E43" s="384">
        <v>5274.8706925279203</v>
      </c>
      <c r="F43" s="384">
        <v>5749.0865135514596</v>
      </c>
      <c r="G43" s="384">
        <v>5841.4243909153902</v>
      </c>
      <c r="H43" s="384">
        <v>5973.1402680265001</v>
      </c>
      <c r="I43" s="384">
        <v>5600.4484738564797</v>
      </c>
      <c r="J43" s="384">
        <v>5592.891353386949</v>
      </c>
      <c r="K43" s="384">
        <v>5155.0179619124974</v>
      </c>
      <c r="L43" s="384">
        <v>4199.8261185145093</v>
      </c>
      <c r="M43" s="239"/>
    </row>
    <row r="44" spans="2:13" x14ac:dyDescent="0.2">
      <c r="B44" t="s">
        <v>544</v>
      </c>
      <c r="C44" t="s">
        <v>566</v>
      </c>
      <c r="D44" s="384"/>
      <c r="E44" s="384"/>
      <c r="F44" s="384">
        <v>22.997901174508002</v>
      </c>
      <c r="G44" s="384">
        <v>238.66687213011099</v>
      </c>
      <c r="H44" s="384">
        <v>234.68016254347501</v>
      </c>
      <c r="I44" s="384">
        <v>127.296893298829</v>
      </c>
      <c r="J44" s="384">
        <v>72.656556649251996</v>
      </c>
      <c r="K44" s="384">
        <v>28.817610455179</v>
      </c>
      <c r="L44" s="384"/>
      <c r="M44" s="239"/>
    </row>
    <row r="45" spans="2:13" x14ac:dyDescent="0.2">
      <c r="B45" t="s">
        <v>544</v>
      </c>
      <c r="C45" t="s">
        <v>567</v>
      </c>
      <c r="D45" s="389"/>
      <c r="E45" s="389"/>
      <c r="F45" s="389"/>
      <c r="G45" s="389"/>
      <c r="H45" s="389"/>
      <c r="I45" s="389"/>
      <c r="J45" s="389"/>
      <c r="K45" s="389"/>
      <c r="L45" s="389"/>
      <c r="M45" s="239"/>
    </row>
    <row r="46" spans="2:13" x14ac:dyDescent="0.2">
      <c r="B46" t="s">
        <v>544</v>
      </c>
      <c r="C46" t="s">
        <v>568</v>
      </c>
      <c r="D46" s="384">
        <v>1452.088706775289</v>
      </c>
      <c r="E46" s="384">
        <v>1409.466684240723</v>
      </c>
      <c r="F46" s="384">
        <v>1347.655729414902</v>
      </c>
      <c r="G46" s="384">
        <v>1407.7203022429021</v>
      </c>
      <c r="H46" s="384">
        <v>1467.784875070902</v>
      </c>
      <c r="I46" s="384">
        <v>1527.8494478989021</v>
      </c>
      <c r="J46" s="384">
        <v>1587.914020726902</v>
      </c>
      <c r="K46" s="384">
        <v>2532.8543195549018</v>
      </c>
      <c r="L46" s="384">
        <v>3353.754709526987</v>
      </c>
      <c r="M46" s="239"/>
    </row>
    <row r="47" spans="2:13" x14ac:dyDescent="0.2">
      <c r="B47" t="s">
        <v>544</v>
      </c>
      <c r="C47" t="s">
        <v>569</v>
      </c>
      <c r="D47" s="384">
        <v>237.68953264348599</v>
      </c>
      <c r="E47" s="384">
        <v>49.543681990575998</v>
      </c>
      <c r="F47" s="384">
        <v>50.810421245428003</v>
      </c>
      <c r="G47" s="384">
        <v>258.41451472105001</v>
      </c>
      <c r="H47" s="384">
        <v>206.32545702305501</v>
      </c>
      <c r="I47" s="384">
        <v>318.19133745393998</v>
      </c>
      <c r="J47" s="384">
        <v>384.96225795775501</v>
      </c>
      <c r="K47" s="384">
        <v>559.12317816131201</v>
      </c>
      <c r="L47" s="384">
        <v>655.69681976271295</v>
      </c>
      <c r="M47" s="239"/>
    </row>
    <row r="48" spans="2:13" x14ac:dyDescent="0.2">
      <c r="B48" t="s">
        <v>544</v>
      </c>
      <c r="C48" t="s">
        <v>592</v>
      </c>
      <c r="D48" s="384">
        <v>198.12293469159999</v>
      </c>
      <c r="E48" s="384">
        <v>14.600339999999999</v>
      </c>
      <c r="F48" s="384">
        <v>326.48813553549002</v>
      </c>
      <c r="G48" s="384">
        <v>20.043585</v>
      </c>
      <c r="H48" s="384">
        <v>46.818155657300998</v>
      </c>
      <c r="I48" s="384">
        <v>160.454795128238</v>
      </c>
      <c r="J48" s="384">
        <v>85.097395917851998</v>
      </c>
      <c r="K48" s="384">
        <v>75.269495880367003</v>
      </c>
      <c r="L48" s="384">
        <v>132.59009204949601</v>
      </c>
      <c r="M48" s="239"/>
    </row>
    <row r="49" spans="2:13" x14ac:dyDescent="0.2">
      <c r="B49" t="s">
        <v>544</v>
      </c>
      <c r="C49" t="s">
        <v>570</v>
      </c>
      <c r="D49" s="384"/>
      <c r="E49" s="384">
        <v>0.2</v>
      </c>
      <c r="F49" s="384"/>
      <c r="G49" s="384"/>
      <c r="H49" s="384"/>
      <c r="I49" s="384"/>
      <c r="J49" s="384"/>
      <c r="K49" s="384"/>
      <c r="L49" s="384"/>
      <c r="M49" s="239"/>
    </row>
    <row r="50" spans="2:13" x14ac:dyDescent="0.2">
      <c r="B50" t="s">
        <v>544</v>
      </c>
      <c r="C50" t="s">
        <v>571</v>
      </c>
      <c r="D50" s="384">
        <v>310.01887125000002</v>
      </c>
      <c r="E50" s="384">
        <v>2853.1704095408491</v>
      </c>
      <c r="F50" s="384">
        <v>3314.948241810388</v>
      </c>
      <c r="G50" s="384">
        <v>3995.2577966394638</v>
      </c>
      <c r="H50" s="384">
        <v>4064.0319967248952</v>
      </c>
      <c r="I50" s="384">
        <v>3640.24047150462</v>
      </c>
      <c r="J50" s="384">
        <v>3716.874694003347</v>
      </c>
      <c r="K50" s="384">
        <v>3669.8030943436052</v>
      </c>
      <c r="L50" s="384">
        <v>3046.2031722291822</v>
      </c>
      <c r="M50" s="239"/>
    </row>
    <row r="51" spans="2:13" x14ac:dyDescent="0.2">
      <c r="B51" t="s">
        <v>544</v>
      </c>
      <c r="C51" t="s">
        <v>572</v>
      </c>
      <c r="D51" s="384">
        <v>0.26400000000000001</v>
      </c>
      <c r="E51" s="384">
        <v>0.13200000000000001</v>
      </c>
      <c r="F51" s="384">
        <v>0.13200000000000001</v>
      </c>
      <c r="G51" s="384">
        <v>0.16</v>
      </c>
      <c r="H51" s="384">
        <v>0.188</v>
      </c>
      <c r="I51" s="384">
        <v>0.216</v>
      </c>
      <c r="J51" s="384">
        <v>0.24399999999999999</v>
      </c>
      <c r="K51" s="384">
        <v>0.27200000000000002</v>
      </c>
      <c r="L51" s="384">
        <v>0.3</v>
      </c>
      <c r="M51" s="239"/>
    </row>
    <row r="52" spans="2:13" x14ac:dyDescent="0.2">
      <c r="B52" t="s">
        <v>544</v>
      </c>
      <c r="C52" t="s">
        <v>573</v>
      </c>
      <c r="D52" s="384">
        <v>1.217374815289</v>
      </c>
      <c r="E52" s="384">
        <v>42.347548407959998</v>
      </c>
      <c r="F52" s="384">
        <v>29.410426760804999</v>
      </c>
      <c r="G52" s="384">
        <v>13.787893555747001</v>
      </c>
      <c r="H52" s="384">
        <v>2.7295577892549998</v>
      </c>
      <c r="I52" s="384">
        <v>1.2721666556419999</v>
      </c>
      <c r="J52" s="384">
        <v>1.24270796384</v>
      </c>
      <c r="K52" s="384">
        <v>1.2168284192950001</v>
      </c>
      <c r="L52" s="384">
        <v>1.2</v>
      </c>
      <c r="M52" s="239"/>
    </row>
    <row r="53" spans="2:13" x14ac:dyDescent="0.2">
      <c r="B53" t="s">
        <v>544</v>
      </c>
      <c r="C53" t="s">
        <v>574</v>
      </c>
      <c r="D53" s="384">
        <v>359.15856760674302</v>
      </c>
      <c r="E53" s="384">
        <v>335.99639382490301</v>
      </c>
      <c r="F53" s="384">
        <v>414.76094972207801</v>
      </c>
      <c r="G53" s="384">
        <v>650.52274262954995</v>
      </c>
      <c r="H53" s="384">
        <v>584.536163686902</v>
      </c>
      <c r="I53" s="384">
        <v>515.86896709800305</v>
      </c>
      <c r="J53" s="384">
        <v>478.37337644220099</v>
      </c>
      <c r="K53" s="384">
        <v>0.32346597650100001</v>
      </c>
      <c r="L53" s="384"/>
      <c r="M53" s="239"/>
    </row>
    <row r="54" spans="2:13" x14ac:dyDescent="0.2">
      <c r="B54" t="s">
        <v>544</v>
      </c>
      <c r="C54" t="s">
        <v>595</v>
      </c>
      <c r="D54" s="384">
        <v>84.178799999999995</v>
      </c>
      <c r="E54" s="384">
        <v>63.134099999999997</v>
      </c>
      <c r="F54" s="384">
        <v>74.481480000000005</v>
      </c>
      <c r="G54" s="384">
        <v>55.242337499999998</v>
      </c>
      <c r="H54" s="384">
        <v>47.350574999999999</v>
      </c>
      <c r="I54" s="384">
        <v>47.350574999999999</v>
      </c>
      <c r="J54" s="384">
        <v>47.350574999999999</v>
      </c>
      <c r="K54" s="384">
        <v>56.677725000000002</v>
      </c>
      <c r="L54" s="384">
        <v>56.899799999999999</v>
      </c>
      <c r="M54" s="239"/>
    </row>
    <row r="55" spans="2:13" x14ac:dyDescent="0.2">
      <c r="B55" t="s">
        <v>544</v>
      </c>
      <c r="C55" t="s">
        <v>575</v>
      </c>
      <c r="D55" s="384">
        <v>1257.4946027493429</v>
      </c>
      <c r="E55" s="384">
        <v>1272.3075896991629</v>
      </c>
      <c r="F55" s="384">
        <v>1564.113996848318</v>
      </c>
      <c r="G55" s="384">
        <v>1433.364090471749</v>
      </c>
      <c r="H55" s="384">
        <v>1565.6518498405289</v>
      </c>
      <c r="I55" s="384">
        <v>2037.241690880546</v>
      </c>
      <c r="J55" s="384">
        <v>2078.874975268428</v>
      </c>
      <c r="K55" s="384">
        <v>1870.8565385850229</v>
      </c>
      <c r="L55" s="384">
        <v>1582.38240679204</v>
      </c>
      <c r="M55" s="239"/>
    </row>
    <row r="56" spans="2:13" x14ac:dyDescent="0.2">
      <c r="B56" t="s">
        <v>544</v>
      </c>
      <c r="C56" t="s">
        <v>576</v>
      </c>
      <c r="D56" s="384">
        <v>388.69397280783102</v>
      </c>
      <c r="E56" s="384">
        <v>182.21633875000001</v>
      </c>
      <c r="F56" s="384">
        <v>182.21633875000001</v>
      </c>
      <c r="G56" s="384">
        <v>169.22945741071399</v>
      </c>
      <c r="H56" s="384">
        <v>156.242576071429</v>
      </c>
      <c r="I56" s="384">
        <v>143.25569473214301</v>
      </c>
      <c r="J56" s="384">
        <v>130.268813392857</v>
      </c>
      <c r="K56" s="384">
        <v>117.281932053571</v>
      </c>
      <c r="L56" s="384">
        <v>104.29505071428601</v>
      </c>
      <c r="M56" s="239"/>
    </row>
    <row r="57" spans="2:13" x14ac:dyDescent="0.2">
      <c r="B57" t="s">
        <v>544</v>
      </c>
      <c r="C57" t="s">
        <v>577</v>
      </c>
      <c r="D57" s="384">
        <v>35.878999999999998</v>
      </c>
      <c r="E57" s="384">
        <v>1453.31417454656</v>
      </c>
      <c r="F57" s="384">
        <v>1466.65797580085</v>
      </c>
      <c r="G57" s="384">
        <v>1458.055495105536</v>
      </c>
      <c r="H57" s="384">
        <v>1567.716520751723</v>
      </c>
      <c r="I57" s="384">
        <v>1424.5337207073001</v>
      </c>
      <c r="J57" s="384">
        <v>1455.618267701157</v>
      </c>
      <c r="K57" s="384">
        <v>1456.0052717335129</v>
      </c>
      <c r="L57" s="384">
        <v>1456.39227568858</v>
      </c>
      <c r="M57" s="239"/>
    </row>
    <row r="58" spans="2:13" x14ac:dyDescent="0.2">
      <c r="B58" t="s">
        <v>544</v>
      </c>
      <c r="C58" t="s">
        <v>578</v>
      </c>
      <c r="D58" s="384">
        <v>1692.9865232034499</v>
      </c>
      <c r="E58" s="384">
        <v>216.41733115189501</v>
      </c>
      <c r="F58" s="384">
        <v>214.93587880691999</v>
      </c>
      <c r="G58" s="384">
        <v>118.51779532956201</v>
      </c>
      <c r="H58" s="384">
        <v>45.683528385221003</v>
      </c>
      <c r="I58" s="384">
        <v>10.228462896911999</v>
      </c>
      <c r="J58" s="384">
        <v>13.933913294462</v>
      </c>
      <c r="K58" s="384">
        <v>220.41110182046199</v>
      </c>
      <c r="L58" s="384">
        <v>254.25586713923599</v>
      </c>
      <c r="M58" s="239"/>
    </row>
    <row r="59" spans="2:13" x14ac:dyDescent="0.2">
      <c r="B59" t="s">
        <v>544</v>
      </c>
      <c r="C59" t="s">
        <v>291</v>
      </c>
      <c r="D59" s="384">
        <v>0.63283482000000002</v>
      </c>
      <c r="E59" s="384">
        <v>1.0486511524090001</v>
      </c>
      <c r="F59" s="384">
        <v>0.87922800000000001</v>
      </c>
      <c r="G59" s="384">
        <v>0.87922800000000001</v>
      </c>
      <c r="H59" s="384">
        <v>0.87922800000000001</v>
      </c>
      <c r="I59" s="384">
        <v>0.87922800000000001</v>
      </c>
      <c r="J59" s="384">
        <v>0.87922800000000001</v>
      </c>
      <c r="K59" s="384">
        <v>0.87922800000000001</v>
      </c>
      <c r="L59" s="384">
        <v>0.87922800000000001</v>
      </c>
      <c r="M59" s="239"/>
    </row>
    <row r="60" spans="2:13" x14ac:dyDescent="0.2">
      <c r="B60" t="s">
        <v>544</v>
      </c>
      <c r="C60" t="s">
        <v>51</v>
      </c>
      <c r="D60" s="384">
        <v>230.67348098400001</v>
      </c>
      <c r="E60" s="384">
        <v>220.26694678065701</v>
      </c>
      <c r="F60" s="384">
        <v>281.85584804123101</v>
      </c>
      <c r="G60" s="384">
        <v>314.94263849659399</v>
      </c>
      <c r="H60" s="384">
        <v>419.68533146251599</v>
      </c>
      <c r="I60" s="384">
        <v>460.29726301875098</v>
      </c>
      <c r="J60" s="384">
        <v>436.40790348545499</v>
      </c>
      <c r="K60" s="384">
        <v>430.09586027568798</v>
      </c>
      <c r="L60" s="384">
        <v>430.38119683647898</v>
      </c>
      <c r="M60" s="239"/>
    </row>
    <row r="61" spans="2:13" x14ac:dyDescent="0.2">
      <c r="B61" t="s">
        <v>544</v>
      </c>
      <c r="C61" t="s">
        <v>293</v>
      </c>
      <c r="D61" s="384">
        <v>2.7322065741000001</v>
      </c>
      <c r="E61" s="384">
        <v>2.3695674658220001</v>
      </c>
      <c r="F61" s="384">
        <v>2.3193000000000001</v>
      </c>
      <c r="G61" s="384">
        <v>2.3125499999999999</v>
      </c>
      <c r="H61" s="384">
        <v>2.3058000000000001</v>
      </c>
      <c r="I61" s="384">
        <v>10.251231622505999</v>
      </c>
      <c r="J61" s="384">
        <v>34.035339827384</v>
      </c>
      <c r="K61" s="384">
        <v>82.008359999999996</v>
      </c>
      <c r="L61" s="384">
        <v>97.239348000000007</v>
      </c>
      <c r="M61" s="239"/>
    </row>
    <row r="62" spans="2:13" x14ac:dyDescent="0.2">
      <c r="B62" t="s">
        <v>544</v>
      </c>
      <c r="C62" t="s">
        <v>294</v>
      </c>
      <c r="D62" s="384">
        <v>9.2100723856800002</v>
      </c>
      <c r="E62" s="384">
        <v>9.1982325742570001</v>
      </c>
      <c r="F62" s="384">
        <v>9.2303999999999995</v>
      </c>
      <c r="G62" s="384">
        <v>9.2249999999999996</v>
      </c>
      <c r="H62" s="384">
        <v>9.2195999999999998</v>
      </c>
      <c r="I62" s="384">
        <v>9.2141999999999999</v>
      </c>
      <c r="J62" s="384">
        <v>9.2088000000000001</v>
      </c>
      <c r="K62" s="384">
        <v>9.2034000000000002</v>
      </c>
      <c r="L62" s="384">
        <v>9.1980000000000004</v>
      </c>
      <c r="M62" s="239"/>
    </row>
    <row r="63" spans="2:13" x14ac:dyDescent="0.2">
      <c r="B63" t="s">
        <v>545</v>
      </c>
      <c r="C63" t="s">
        <v>565</v>
      </c>
      <c r="D63" s="384">
        <v>849.20073351496001</v>
      </c>
      <c r="E63" s="384">
        <v>805.25889223840204</v>
      </c>
      <c r="F63" s="384">
        <v>664.701725447238</v>
      </c>
      <c r="G63" s="384">
        <v>661.41498378787105</v>
      </c>
      <c r="H63" s="384">
        <v>651.73633070407197</v>
      </c>
      <c r="I63" s="384">
        <v>657.11400972437195</v>
      </c>
      <c r="J63" s="384">
        <v>664.20861345589503</v>
      </c>
      <c r="K63" s="384">
        <v>675.69668394094197</v>
      </c>
      <c r="L63" s="384">
        <v>706.71962608295996</v>
      </c>
      <c r="M63" s="239"/>
    </row>
    <row r="64" spans="2:13" x14ac:dyDescent="0.2">
      <c r="B64" t="s">
        <v>545</v>
      </c>
      <c r="C64" t="s">
        <v>566</v>
      </c>
      <c r="D64" s="384"/>
      <c r="E64" s="384">
        <v>975.14460715675295</v>
      </c>
      <c r="F64" s="384">
        <v>1136.93005829091</v>
      </c>
      <c r="G64" s="384">
        <v>1208.8326900284701</v>
      </c>
      <c r="H64" s="384">
        <v>1154.45110598203</v>
      </c>
      <c r="I64" s="384">
        <v>878.46527588699996</v>
      </c>
      <c r="J64" s="384">
        <v>565.70058540217497</v>
      </c>
      <c r="K64" s="384">
        <v>336.42142778787201</v>
      </c>
      <c r="L64" s="384">
        <v>146.51688272470801</v>
      </c>
      <c r="M64" s="239"/>
    </row>
    <row r="65" spans="2:13" x14ac:dyDescent="0.2">
      <c r="B65" t="s">
        <v>545</v>
      </c>
      <c r="C65" t="s">
        <v>567</v>
      </c>
      <c r="D65" s="384">
        <v>296.02859757190703</v>
      </c>
      <c r="E65" s="384"/>
      <c r="F65" s="384"/>
      <c r="G65" s="384"/>
      <c r="H65" s="384"/>
      <c r="I65" s="384"/>
      <c r="J65" s="384"/>
      <c r="K65" s="384"/>
      <c r="L65" s="384"/>
      <c r="M65" s="239"/>
    </row>
    <row r="66" spans="2:13" x14ac:dyDescent="0.2">
      <c r="B66" t="s">
        <v>545</v>
      </c>
      <c r="C66" t="s">
        <v>568</v>
      </c>
      <c r="D66" s="384">
        <v>1123.428753155637</v>
      </c>
      <c r="E66" s="384">
        <v>1273.8879498412589</v>
      </c>
      <c r="F66" s="384">
        <v>1215.724562519965</v>
      </c>
      <c r="G66" s="384">
        <v>1250.3845048728649</v>
      </c>
      <c r="H66" s="384">
        <v>1285.044447225765</v>
      </c>
      <c r="I66" s="384">
        <v>1319.7043895786651</v>
      </c>
      <c r="J66" s="384">
        <v>1348.2137323115201</v>
      </c>
      <c r="K66" s="384">
        <v>1610.507288939802</v>
      </c>
      <c r="L66" s="384">
        <v>1804.927946966156</v>
      </c>
      <c r="M66" s="239"/>
    </row>
    <row r="67" spans="2:13" x14ac:dyDescent="0.2">
      <c r="B67" t="s">
        <v>545</v>
      </c>
      <c r="C67" t="s">
        <v>569</v>
      </c>
      <c r="D67" s="384">
        <v>15</v>
      </c>
      <c r="E67" s="384">
        <v>30.359385396036998</v>
      </c>
      <c r="F67" s="384">
        <v>396.92374765175202</v>
      </c>
      <c r="G67" s="384">
        <v>561.426285907335</v>
      </c>
      <c r="H67" s="384">
        <v>645.73219957238496</v>
      </c>
      <c r="I67" s="384">
        <v>432.800320072293</v>
      </c>
      <c r="J67" s="384">
        <v>473.16526053600103</v>
      </c>
      <c r="K67" s="384">
        <v>428.37167880892099</v>
      </c>
      <c r="L67" s="384">
        <v>633.36456529257202</v>
      </c>
      <c r="M67" s="239"/>
    </row>
    <row r="68" spans="2:13" x14ac:dyDescent="0.2">
      <c r="B68" t="s">
        <v>545</v>
      </c>
      <c r="C68" t="s">
        <v>592</v>
      </c>
      <c r="D68" s="384">
        <v>37.71</v>
      </c>
      <c r="E68" s="384">
        <v>28.282499999999999</v>
      </c>
      <c r="F68" s="384">
        <v>33.168149999999997</v>
      </c>
      <c r="G68" s="384">
        <v>24.747187499999999</v>
      </c>
      <c r="H68" s="384">
        <v>21.211874999999999</v>
      </c>
      <c r="I68" s="384">
        <v>31.183875</v>
      </c>
      <c r="J68" s="384">
        <v>31.433174999999999</v>
      </c>
      <c r="K68" s="384">
        <v>41.009625</v>
      </c>
      <c r="L68" s="384">
        <v>41.481000000000002</v>
      </c>
      <c r="M68" s="239"/>
    </row>
    <row r="69" spans="2:13" x14ac:dyDescent="0.2">
      <c r="B69" t="s">
        <v>545</v>
      </c>
      <c r="C69" t="s">
        <v>570</v>
      </c>
      <c r="D69" s="384">
        <v>17.145</v>
      </c>
      <c r="E69" s="384">
        <v>842.669383904185</v>
      </c>
      <c r="F69" s="384">
        <v>842.669383904185</v>
      </c>
      <c r="G69" s="384">
        <v>500.16018282378502</v>
      </c>
      <c r="H69" s="384">
        <v>567.856118231403</v>
      </c>
      <c r="I69" s="384">
        <v>746.52708320608201</v>
      </c>
      <c r="J69" s="384">
        <v>538.655447855744</v>
      </c>
      <c r="K69" s="384">
        <v>439.07248986358098</v>
      </c>
      <c r="L69" s="384">
        <v>199.91614216833801</v>
      </c>
      <c r="M69" s="239"/>
    </row>
    <row r="70" spans="2:13" x14ac:dyDescent="0.2">
      <c r="B70" t="s">
        <v>545</v>
      </c>
      <c r="C70" t="s">
        <v>571</v>
      </c>
      <c r="D70" s="384">
        <v>19.146317333332998</v>
      </c>
      <c r="E70" s="384">
        <v>9.5731586666670001</v>
      </c>
      <c r="F70" s="384">
        <v>9.5731586666670001</v>
      </c>
      <c r="G70" s="384">
        <v>8.8965044761899996</v>
      </c>
      <c r="H70" s="384">
        <v>8.2198502857139992</v>
      </c>
      <c r="I70" s="384">
        <v>7.5431960952379997</v>
      </c>
      <c r="J70" s="384">
        <v>6.8665419047620002</v>
      </c>
      <c r="K70" s="384">
        <v>6.1898877142859998</v>
      </c>
      <c r="L70" s="384">
        <v>5.5132335238100003</v>
      </c>
      <c r="M70" s="239"/>
    </row>
    <row r="71" spans="2:13" x14ac:dyDescent="0.2">
      <c r="B71" t="s">
        <v>545</v>
      </c>
      <c r="C71" t="s">
        <v>572</v>
      </c>
      <c r="D71" s="384">
        <v>321.850581427907</v>
      </c>
      <c r="E71" s="384">
        <v>0.2</v>
      </c>
      <c r="F71" s="384">
        <v>0.2</v>
      </c>
      <c r="G71" s="384">
        <v>0.2</v>
      </c>
      <c r="H71" s="384">
        <v>0.2</v>
      </c>
      <c r="I71" s="384">
        <v>0.2</v>
      </c>
      <c r="J71" s="384">
        <v>0.2</v>
      </c>
      <c r="K71" s="384">
        <v>0.2</v>
      </c>
      <c r="L71" s="384">
        <v>0.2</v>
      </c>
      <c r="M71" s="239"/>
    </row>
    <row r="72" spans="2:13" x14ac:dyDescent="0.2">
      <c r="B72" t="s">
        <v>545</v>
      </c>
      <c r="C72" t="s">
        <v>573</v>
      </c>
      <c r="D72" s="384">
        <v>0.8</v>
      </c>
      <c r="E72" s="384">
        <v>21.714078397104998</v>
      </c>
      <c r="F72" s="384">
        <v>11.397665713216</v>
      </c>
      <c r="G72" s="384">
        <v>0.8</v>
      </c>
      <c r="H72" s="384">
        <v>0.8</v>
      </c>
      <c r="I72" s="384">
        <v>0.8</v>
      </c>
      <c r="J72" s="384">
        <v>0.8</v>
      </c>
      <c r="K72" s="384">
        <v>0.8</v>
      </c>
      <c r="L72" s="384">
        <v>0.8</v>
      </c>
      <c r="M72" s="239"/>
    </row>
    <row r="73" spans="2:13" x14ac:dyDescent="0.2">
      <c r="B73" t="s">
        <v>545</v>
      </c>
      <c r="C73" t="s">
        <v>574</v>
      </c>
      <c r="D73" s="384">
        <v>0.94521489326200003</v>
      </c>
      <c r="E73" s="384">
        <v>77.037986094627996</v>
      </c>
      <c r="F73" s="384">
        <v>303.97324561632001</v>
      </c>
      <c r="G73" s="384">
        <v>359.70167397931198</v>
      </c>
      <c r="H73" s="384">
        <v>415.430102342304</v>
      </c>
      <c r="I73" s="384">
        <v>178.330970761575</v>
      </c>
      <c r="J73" s="384">
        <v>194.542877194445</v>
      </c>
      <c r="K73" s="384"/>
      <c r="L73" s="384"/>
      <c r="M73" s="239"/>
    </row>
    <row r="74" spans="2:13" x14ac:dyDescent="0.2">
      <c r="B74" t="s">
        <v>545</v>
      </c>
      <c r="C74" t="s">
        <v>595</v>
      </c>
      <c r="D74" s="384">
        <v>39.866399999999999</v>
      </c>
      <c r="E74" s="384">
        <v>40.863059999999997</v>
      </c>
      <c r="F74" s="384">
        <v>29.899799999999999</v>
      </c>
      <c r="G74" s="384">
        <v>26.162324999999999</v>
      </c>
      <c r="H74" s="384">
        <v>22.424849999999999</v>
      </c>
      <c r="I74" s="384">
        <v>22.424849999999999</v>
      </c>
      <c r="J74" s="384">
        <v>22.424849999999999</v>
      </c>
      <c r="K74" s="384">
        <v>22.424849999999999</v>
      </c>
      <c r="L74" s="384">
        <v>22.424849999999999</v>
      </c>
      <c r="M74" s="239"/>
    </row>
    <row r="75" spans="2:13" x14ac:dyDescent="0.2">
      <c r="B75" t="s">
        <v>545</v>
      </c>
      <c r="C75" t="s">
        <v>575</v>
      </c>
      <c r="D75" s="384">
        <v>1192.6963406649779</v>
      </c>
      <c r="E75" s="384">
        <v>921.99184066497799</v>
      </c>
      <c r="F75" s="384">
        <v>767.58167060742699</v>
      </c>
      <c r="G75" s="384">
        <v>279.12200000000001</v>
      </c>
      <c r="H75" s="384">
        <v>385.78628011328902</v>
      </c>
      <c r="I75" s="384">
        <v>845.10195340414703</v>
      </c>
      <c r="J75" s="384">
        <v>913.57434066497797</v>
      </c>
      <c r="K75" s="384">
        <v>913.57434066497797</v>
      </c>
      <c r="L75" s="384">
        <v>850.00610157175197</v>
      </c>
      <c r="M75" s="239"/>
    </row>
    <row r="76" spans="2:13" x14ac:dyDescent="0.2">
      <c r="B76" t="s">
        <v>545</v>
      </c>
      <c r="C76" t="s">
        <v>576</v>
      </c>
      <c r="D76" s="384">
        <v>217.29265696831899</v>
      </c>
      <c r="E76" s="384">
        <v>150.40387112031601</v>
      </c>
      <c r="F76" s="384">
        <v>224.595282831036</v>
      </c>
      <c r="G76" s="384">
        <v>225.14280011455901</v>
      </c>
      <c r="H76" s="384">
        <v>225.69004817380801</v>
      </c>
      <c r="I76" s="384">
        <v>212.578893324679</v>
      </c>
      <c r="J76" s="384">
        <v>208.18634888231099</v>
      </c>
      <c r="K76" s="384">
        <v>196.393723753747</v>
      </c>
      <c r="L76" s="384">
        <v>174.607258168871</v>
      </c>
      <c r="M76" s="239"/>
    </row>
    <row r="77" spans="2:13" x14ac:dyDescent="0.2">
      <c r="B77" t="s">
        <v>545</v>
      </c>
      <c r="C77" t="s">
        <v>577</v>
      </c>
      <c r="D77" s="384">
        <v>25.86</v>
      </c>
      <c r="E77" s="384">
        <v>692.13062759229399</v>
      </c>
      <c r="F77" s="384">
        <v>334.42318159687198</v>
      </c>
      <c r="G77" s="384">
        <v>635.48847951629796</v>
      </c>
      <c r="H77" s="384">
        <v>846.20719913984101</v>
      </c>
      <c r="I77" s="384">
        <v>924.64311197364805</v>
      </c>
      <c r="J77" s="384">
        <v>841.482156052817</v>
      </c>
      <c r="K77" s="384">
        <v>743.80296425154097</v>
      </c>
      <c r="L77" s="384">
        <v>569.31749762539403</v>
      </c>
      <c r="M77" s="239"/>
    </row>
    <row r="78" spans="2:13" x14ac:dyDescent="0.2">
      <c r="B78" t="s">
        <v>545</v>
      </c>
      <c r="C78" t="s">
        <v>578</v>
      </c>
      <c r="D78" s="384">
        <v>1687.311758542098</v>
      </c>
      <c r="E78" s="384">
        <v>406.79206956351499</v>
      </c>
      <c r="F78" s="384">
        <v>750.25089186146897</v>
      </c>
      <c r="G78" s="384">
        <v>433.71068436665502</v>
      </c>
      <c r="H78" s="384">
        <v>416.27745503135998</v>
      </c>
      <c r="I78" s="384">
        <v>463.44509947326497</v>
      </c>
      <c r="J78" s="384">
        <v>629.389296611296</v>
      </c>
      <c r="K78" s="384">
        <v>843.69406178387806</v>
      </c>
      <c r="L78" s="384">
        <v>1023.794344425575</v>
      </c>
      <c r="M78" s="239"/>
    </row>
    <row r="79" spans="2:13" x14ac:dyDescent="0.2">
      <c r="B79" t="s">
        <v>545</v>
      </c>
      <c r="C79" t="s">
        <v>291</v>
      </c>
      <c r="D79" s="384">
        <v>8.4646629000000004</v>
      </c>
      <c r="E79" s="384">
        <v>12.027557497999</v>
      </c>
      <c r="F79" s="384">
        <v>7.2396719999999997</v>
      </c>
      <c r="G79" s="384">
        <v>8.8842599999999994</v>
      </c>
      <c r="H79" s="384">
        <v>10.528848</v>
      </c>
      <c r="I79" s="384">
        <v>12.173436000000001</v>
      </c>
      <c r="J79" s="384">
        <v>13.818023999999999</v>
      </c>
      <c r="K79" s="384">
        <v>15.462612</v>
      </c>
      <c r="L79" s="384">
        <v>17.107199999999999</v>
      </c>
      <c r="M79" s="239"/>
    </row>
    <row r="80" spans="2:13" x14ac:dyDescent="0.2">
      <c r="B80" t="s">
        <v>545</v>
      </c>
      <c r="C80" t="s">
        <v>51</v>
      </c>
      <c r="D80" s="384">
        <v>173.84399999999999</v>
      </c>
      <c r="E80" s="384">
        <v>159.661274778684</v>
      </c>
      <c r="F80" s="384">
        <v>167.56800010834399</v>
      </c>
      <c r="G80" s="384">
        <v>240.749584093084</v>
      </c>
      <c r="H80" s="384">
        <v>329.48434330062901</v>
      </c>
      <c r="I80" s="384">
        <v>351.14642278883599</v>
      </c>
      <c r="J80" s="384">
        <v>363.33721574065697</v>
      </c>
      <c r="K80" s="384">
        <v>363.33721574065697</v>
      </c>
      <c r="L80" s="384">
        <v>363.33721574065697</v>
      </c>
      <c r="M80" s="239"/>
    </row>
    <row r="81" spans="2:13" x14ac:dyDescent="0.2">
      <c r="B81" t="s">
        <v>545</v>
      </c>
      <c r="C81" t="s">
        <v>293</v>
      </c>
      <c r="D81" s="384">
        <v>10.9385424288</v>
      </c>
      <c r="E81" s="384">
        <v>1.0498399920000001</v>
      </c>
      <c r="F81" s="384">
        <v>0.69840000000000002</v>
      </c>
      <c r="G81" s="384">
        <v>0.69840000000000002</v>
      </c>
      <c r="H81" s="384">
        <v>0.72540000000000004</v>
      </c>
      <c r="I81" s="384">
        <v>0.71865000000000001</v>
      </c>
      <c r="J81" s="384">
        <v>0.71189999999999998</v>
      </c>
      <c r="K81" s="384">
        <v>0.70515000000000005</v>
      </c>
      <c r="L81" s="384">
        <v>0.69840000000000002</v>
      </c>
      <c r="M81" s="239"/>
    </row>
    <row r="82" spans="2:13" x14ac:dyDescent="0.2">
      <c r="B82" t="s">
        <v>545</v>
      </c>
      <c r="C82" t="s">
        <v>294</v>
      </c>
      <c r="D82" s="384">
        <v>15.858000000000001</v>
      </c>
      <c r="E82" s="384">
        <v>15.858000000000001</v>
      </c>
      <c r="F82" s="384">
        <v>15.858000000000001</v>
      </c>
      <c r="G82" s="384">
        <v>15.858000000000001</v>
      </c>
      <c r="H82" s="384">
        <v>15.8688</v>
      </c>
      <c r="I82" s="384">
        <v>15.866099999999999</v>
      </c>
      <c r="J82" s="384">
        <v>15.8634</v>
      </c>
      <c r="K82" s="384">
        <v>15.8607</v>
      </c>
      <c r="L82" s="384">
        <v>15.858000000000001</v>
      </c>
      <c r="M82" s="239"/>
    </row>
    <row r="83" spans="2:13" x14ac:dyDescent="0.2">
      <c r="B83" t="s">
        <v>546</v>
      </c>
      <c r="C83" t="s">
        <v>565</v>
      </c>
      <c r="D83" s="384">
        <v>223.99490859286701</v>
      </c>
      <c r="E83" s="384">
        <v>22</v>
      </c>
      <c r="F83" s="384">
        <v>34.436849702449003</v>
      </c>
      <c r="G83" s="384">
        <v>91.468515897448</v>
      </c>
      <c r="H83" s="384">
        <v>185.187361897317</v>
      </c>
      <c r="I83" s="384">
        <v>126.035478005439</v>
      </c>
      <c r="J83" s="384">
        <v>245.94310657261201</v>
      </c>
      <c r="K83" s="384">
        <v>189.01445537458099</v>
      </c>
      <c r="L83" s="384">
        <v>137.03103184873501</v>
      </c>
      <c r="M83" s="239"/>
    </row>
    <row r="84" spans="2:13" x14ac:dyDescent="0.2">
      <c r="B84" t="s">
        <v>546</v>
      </c>
      <c r="C84" t="s">
        <v>566</v>
      </c>
      <c r="D84" s="384">
        <v>34.673416968321</v>
      </c>
      <c r="E84" s="384"/>
      <c r="F84" s="384"/>
      <c r="G84" s="384"/>
      <c r="H84" s="384"/>
      <c r="I84" s="384"/>
      <c r="J84" s="384"/>
      <c r="K84" s="384"/>
      <c r="L84" s="384"/>
      <c r="M84" s="239"/>
    </row>
    <row r="85" spans="2:13" x14ac:dyDescent="0.2">
      <c r="B85" t="s">
        <v>546</v>
      </c>
      <c r="C85" t="s">
        <v>567</v>
      </c>
      <c r="D85" s="384">
        <v>34.673416968321</v>
      </c>
      <c r="E85" s="384"/>
      <c r="F85" s="384"/>
      <c r="G85" s="384"/>
      <c r="H85" s="384"/>
      <c r="I85" s="384"/>
      <c r="J85" s="384"/>
      <c r="K85" s="384"/>
      <c r="L85" s="384"/>
      <c r="M85" s="239"/>
    </row>
    <row r="86" spans="2:13" x14ac:dyDescent="0.2">
      <c r="B86" t="s">
        <v>546</v>
      </c>
      <c r="C86" t="s">
        <v>568</v>
      </c>
      <c r="D86" s="384">
        <v>687.28766723440697</v>
      </c>
      <c r="E86" s="384">
        <v>725.32878719655105</v>
      </c>
      <c r="F86" s="384">
        <v>663.56696728763097</v>
      </c>
      <c r="G86" s="384">
        <v>734.641858002091</v>
      </c>
      <c r="H86" s="384">
        <v>818.21674871655102</v>
      </c>
      <c r="I86" s="384">
        <v>895.54163943101105</v>
      </c>
      <c r="J86" s="384">
        <v>972.86653014547096</v>
      </c>
      <c r="K86" s="384">
        <v>1321.367380531146</v>
      </c>
      <c r="L86" s="384">
        <v>1706.269848993287</v>
      </c>
      <c r="M86" s="239"/>
    </row>
    <row r="87" spans="2:13" x14ac:dyDescent="0.2">
      <c r="B87" t="s">
        <v>546</v>
      </c>
      <c r="C87" t="s">
        <v>592</v>
      </c>
      <c r="D87" s="384">
        <v>51.220799999999997</v>
      </c>
      <c r="E87" s="384">
        <v>52.50132</v>
      </c>
      <c r="F87" s="384">
        <v>52.50132</v>
      </c>
      <c r="G87" s="384">
        <v>47.736674999999998</v>
      </c>
      <c r="H87" s="384">
        <v>37.412954999999997</v>
      </c>
      <c r="I87" s="384">
        <v>48.1203</v>
      </c>
      <c r="J87" s="384">
        <v>48.603014999999999</v>
      </c>
      <c r="K87" s="384">
        <v>38.90052</v>
      </c>
      <c r="L87" s="384">
        <v>36.76455</v>
      </c>
      <c r="M87" s="239"/>
    </row>
    <row r="88" spans="2:13" x14ac:dyDescent="0.2">
      <c r="B88" t="s">
        <v>546</v>
      </c>
      <c r="C88" t="s">
        <v>570</v>
      </c>
      <c r="D88" s="384">
        <v>23.498999999999999</v>
      </c>
      <c r="E88" s="384">
        <v>23.498999999999999</v>
      </c>
      <c r="F88" s="384">
        <v>11.749499999999999</v>
      </c>
      <c r="G88" s="384">
        <v>11.749499999999999</v>
      </c>
      <c r="H88" s="384">
        <v>11.749499999999999</v>
      </c>
      <c r="I88" s="384">
        <v>11.749499999999999</v>
      </c>
      <c r="J88" s="384">
        <v>11.749499999999999</v>
      </c>
      <c r="K88" s="384">
        <v>11.749499999999999</v>
      </c>
      <c r="L88" s="384">
        <v>11.749499999999999</v>
      </c>
      <c r="M88" s="239"/>
    </row>
    <row r="89" spans="2:13" x14ac:dyDescent="0.2">
      <c r="B89" t="s">
        <v>546</v>
      </c>
      <c r="C89" t="s">
        <v>571</v>
      </c>
      <c r="D89" s="384">
        <v>210.57414358666699</v>
      </c>
      <c r="E89" s="384">
        <v>1.652625</v>
      </c>
      <c r="F89" s="384">
        <v>1.652625</v>
      </c>
      <c r="G89" s="384">
        <v>1.5488660714289999</v>
      </c>
      <c r="H89" s="384">
        <v>1.4451071428569999</v>
      </c>
      <c r="I89" s="384">
        <v>1.341348214286</v>
      </c>
      <c r="J89" s="384">
        <v>1.2375892857140001</v>
      </c>
      <c r="K89" s="384">
        <v>1.133830357143</v>
      </c>
      <c r="L89" s="384">
        <v>1.030071428571</v>
      </c>
      <c r="M89" s="239"/>
    </row>
    <row r="90" spans="2:13" x14ac:dyDescent="0.2">
      <c r="B90" t="s">
        <v>546</v>
      </c>
      <c r="C90" t="s">
        <v>572</v>
      </c>
      <c r="D90" s="384">
        <v>1.9E-2</v>
      </c>
      <c r="E90" s="384">
        <v>9.4999999999999998E-3</v>
      </c>
      <c r="F90" s="384">
        <v>9.4999999999999998E-3</v>
      </c>
      <c r="G90" s="384">
        <v>2.4583333333000001E-2</v>
      </c>
      <c r="H90" s="384">
        <v>3.9666666667E-2</v>
      </c>
      <c r="I90" s="384">
        <v>5.475E-2</v>
      </c>
      <c r="J90" s="384">
        <v>6.9833333333E-2</v>
      </c>
      <c r="K90" s="384">
        <v>8.4916666666999999E-2</v>
      </c>
      <c r="L90" s="384">
        <v>0.1</v>
      </c>
      <c r="M90" s="239"/>
    </row>
    <row r="91" spans="2:13" x14ac:dyDescent="0.2">
      <c r="B91" t="s">
        <v>546</v>
      </c>
      <c r="C91" t="s">
        <v>573</v>
      </c>
      <c r="D91" s="384">
        <v>0.7</v>
      </c>
      <c r="E91" s="384">
        <v>0.7</v>
      </c>
      <c r="F91" s="384">
        <v>0.7</v>
      </c>
      <c r="G91" s="384">
        <v>0.7</v>
      </c>
      <c r="H91" s="384">
        <v>0.7</v>
      </c>
      <c r="I91" s="384">
        <v>0.7</v>
      </c>
      <c r="J91" s="384">
        <v>0.7</v>
      </c>
      <c r="K91" s="384">
        <v>0.7</v>
      </c>
      <c r="L91" s="384">
        <v>0.7</v>
      </c>
      <c r="M91" s="239"/>
    </row>
    <row r="92" spans="2:13" x14ac:dyDescent="0.2">
      <c r="B92" t="s">
        <v>546</v>
      </c>
      <c r="C92" t="s">
        <v>574</v>
      </c>
      <c r="D92" s="384">
        <v>19.096566303119999</v>
      </c>
      <c r="E92" s="384"/>
      <c r="F92" s="384">
        <v>783.84810651982104</v>
      </c>
      <c r="G92" s="384">
        <v>489.93684100835202</v>
      </c>
      <c r="H92" s="384">
        <v>511.49507579815599</v>
      </c>
      <c r="I92" s="384">
        <v>415.02914175517799</v>
      </c>
      <c r="J92" s="384">
        <v>310.23777218236802</v>
      </c>
      <c r="K92" s="384"/>
      <c r="L92" s="384"/>
      <c r="M92" s="239"/>
    </row>
    <row r="93" spans="2:13" x14ac:dyDescent="0.2">
      <c r="B93" t="s">
        <v>546</v>
      </c>
      <c r="C93" t="s">
        <v>595</v>
      </c>
      <c r="D93" s="384">
        <v>140.256</v>
      </c>
      <c r="E93" s="384">
        <v>105.19199999999999</v>
      </c>
      <c r="F93" s="384">
        <v>105.19199999999999</v>
      </c>
      <c r="G93" s="384">
        <v>92.043000000000006</v>
      </c>
      <c r="H93" s="384">
        <v>82.374165000000005</v>
      </c>
      <c r="I93" s="384">
        <v>78.894000000000005</v>
      </c>
      <c r="J93" s="384">
        <v>78.894000000000005</v>
      </c>
      <c r="K93" s="384">
        <v>95.871870000000001</v>
      </c>
      <c r="L93" s="384">
        <v>86.039009080644007</v>
      </c>
      <c r="M93" s="239"/>
    </row>
    <row r="94" spans="2:13" x14ac:dyDescent="0.2">
      <c r="B94" t="s">
        <v>546</v>
      </c>
      <c r="C94" t="s">
        <v>575</v>
      </c>
      <c r="D94" s="384">
        <v>1669.8337500570551</v>
      </c>
      <c r="E94" s="384">
        <v>1227.7334401426931</v>
      </c>
      <c r="F94" s="384">
        <v>1466.7437172595719</v>
      </c>
      <c r="G94" s="384">
        <v>1534.305216810872</v>
      </c>
      <c r="H94" s="384">
        <v>1642.6648892019939</v>
      </c>
      <c r="I94" s="384">
        <v>1591.619754583845</v>
      </c>
      <c r="J94" s="384">
        <v>1587.8025535020299</v>
      </c>
      <c r="K94" s="384">
        <v>1494.1646802460609</v>
      </c>
      <c r="L94" s="384">
        <v>1490.8756016093289</v>
      </c>
      <c r="M94" s="239"/>
    </row>
    <row r="95" spans="2:13" x14ac:dyDescent="0.2">
      <c r="B95" t="s">
        <v>546</v>
      </c>
      <c r="C95" t="s">
        <v>576</v>
      </c>
      <c r="D95" s="384">
        <v>477.38351720833299</v>
      </c>
      <c r="E95" s="384">
        <v>413.82754688925201</v>
      </c>
      <c r="F95" s="384">
        <v>633.88145454373796</v>
      </c>
      <c r="G95" s="384">
        <v>610.34270986202398</v>
      </c>
      <c r="H95" s="384">
        <v>624.72589796568104</v>
      </c>
      <c r="I95" s="384">
        <v>532.24089269815704</v>
      </c>
      <c r="J95" s="384">
        <v>537.52223609536395</v>
      </c>
      <c r="K95" s="384">
        <v>541.20112521799604</v>
      </c>
      <c r="L95" s="384">
        <v>547.51173593143005</v>
      </c>
      <c r="M95" s="239"/>
    </row>
    <row r="96" spans="2:13" x14ac:dyDescent="0.2">
      <c r="B96" t="s">
        <v>546</v>
      </c>
      <c r="C96" t="s">
        <v>577</v>
      </c>
      <c r="D96" s="384">
        <v>64.087000000000003</v>
      </c>
      <c r="E96" s="384">
        <v>2712.3764821456762</v>
      </c>
      <c r="F96" s="384">
        <v>2565.495884907572</v>
      </c>
      <c r="G96" s="384">
        <v>2716.415979037984</v>
      </c>
      <c r="H96" s="384">
        <v>2716.280948281491</v>
      </c>
      <c r="I96" s="384">
        <v>2682.2681845867319</v>
      </c>
      <c r="J96" s="384">
        <v>2639.7698743777942</v>
      </c>
      <c r="K96" s="384">
        <v>2715.68992374031</v>
      </c>
      <c r="L96" s="384">
        <v>2715.4973270400228</v>
      </c>
      <c r="M96" s="239"/>
    </row>
    <row r="97" spans="2:13" x14ac:dyDescent="0.2">
      <c r="B97" t="s">
        <v>546</v>
      </c>
      <c r="C97" t="s">
        <v>578</v>
      </c>
      <c r="D97" s="384">
        <v>3383.5826632628909</v>
      </c>
      <c r="E97" s="384">
        <v>501.52594510174401</v>
      </c>
      <c r="F97" s="384">
        <v>486.09910366341097</v>
      </c>
      <c r="G97" s="384">
        <v>249.65335123500699</v>
      </c>
      <c r="H97" s="384">
        <v>284.75583668083499</v>
      </c>
      <c r="I97" s="384">
        <v>117.75339909822701</v>
      </c>
      <c r="J97" s="384">
        <v>226.150076109434</v>
      </c>
      <c r="K97" s="384">
        <v>110.256066019211</v>
      </c>
      <c r="L97" s="384">
        <v>121.811320750493</v>
      </c>
      <c r="M97" s="239"/>
    </row>
    <row r="98" spans="2:13" x14ac:dyDescent="0.2">
      <c r="B98" t="s">
        <v>546</v>
      </c>
      <c r="C98" t="s">
        <v>291</v>
      </c>
      <c r="D98" s="384">
        <v>3.8092762439999999</v>
      </c>
      <c r="E98" s="384">
        <v>7.1615070243699996</v>
      </c>
      <c r="F98" s="384">
        <v>4.3859880000000002</v>
      </c>
      <c r="G98" s="384">
        <v>5.7285899999999996</v>
      </c>
      <c r="H98" s="384">
        <v>7.0711919999999999</v>
      </c>
      <c r="I98" s="384">
        <v>8.4137939999999993</v>
      </c>
      <c r="J98" s="384">
        <v>9.7563960000000005</v>
      </c>
      <c r="K98" s="384">
        <v>11.098998</v>
      </c>
      <c r="L98" s="384">
        <v>12.441599999999999</v>
      </c>
      <c r="M98" s="239"/>
    </row>
    <row r="99" spans="2:13" x14ac:dyDescent="0.2">
      <c r="B99" t="s">
        <v>546</v>
      </c>
      <c r="C99" t="s">
        <v>51</v>
      </c>
      <c r="D99" s="384">
        <v>1542.6756</v>
      </c>
      <c r="E99" s="384">
        <v>1542.6756</v>
      </c>
      <c r="F99" s="384">
        <v>1294.4327437519601</v>
      </c>
      <c r="G99" s="384">
        <v>1152.6026344683801</v>
      </c>
      <c r="H99" s="384">
        <v>1352.6026344683801</v>
      </c>
      <c r="I99" s="384">
        <v>1533.5163857339201</v>
      </c>
      <c r="J99" s="384">
        <v>1598.07594720159</v>
      </c>
      <c r="K99" s="384">
        <v>1695.2779313394501</v>
      </c>
      <c r="L99" s="384">
        <v>1711.4782620291001</v>
      </c>
      <c r="M99" s="239"/>
    </row>
    <row r="100" spans="2:13" x14ac:dyDescent="0.2">
      <c r="B100" t="s">
        <v>546</v>
      </c>
      <c r="C100" t="s">
        <v>293</v>
      </c>
      <c r="D100" s="384">
        <v>4.5119582280000001</v>
      </c>
      <c r="E100" s="384">
        <v>3.2995291139999998</v>
      </c>
      <c r="F100" s="384">
        <v>2.0547</v>
      </c>
      <c r="G100" s="384">
        <v>2.0506500000000001</v>
      </c>
      <c r="H100" s="384">
        <v>2.0466000000000002</v>
      </c>
      <c r="I100" s="384">
        <v>2.0425499999999999</v>
      </c>
      <c r="J100" s="384">
        <v>2.0385</v>
      </c>
      <c r="K100" s="384">
        <v>2.0344500000000001</v>
      </c>
      <c r="L100" s="384">
        <v>2.0304000000000002</v>
      </c>
      <c r="M100" s="239"/>
    </row>
    <row r="101" spans="2:13" x14ac:dyDescent="0.2">
      <c r="B101" t="s">
        <v>546</v>
      </c>
      <c r="C101" t="s">
        <v>295</v>
      </c>
      <c r="D101" s="384">
        <v>1.9079999999999999</v>
      </c>
      <c r="E101" s="384">
        <v>1.9079999999999999</v>
      </c>
      <c r="F101" s="384">
        <v>1.9079999999999999</v>
      </c>
      <c r="G101" s="384">
        <v>1.9079999999999999</v>
      </c>
      <c r="H101" s="384">
        <v>1.9079999999999999</v>
      </c>
      <c r="I101" s="384">
        <v>1.9079999999999999</v>
      </c>
      <c r="J101" s="384">
        <v>1.9079999999999999</v>
      </c>
      <c r="K101" s="384">
        <v>1.9079999999999999</v>
      </c>
      <c r="L101" s="384">
        <v>1.9079999999999999</v>
      </c>
      <c r="M101" s="239"/>
    </row>
    <row r="102" spans="2:13" x14ac:dyDescent="0.2">
      <c r="B102" t="s">
        <v>546</v>
      </c>
      <c r="C102" t="s">
        <v>294</v>
      </c>
      <c r="D102" s="384">
        <v>35.888399999999997</v>
      </c>
      <c r="E102" s="384">
        <v>38.537550000000003</v>
      </c>
      <c r="F102" s="384">
        <v>61.252098825689998</v>
      </c>
      <c r="G102" s="384">
        <v>117.844379184909</v>
      </c>
      <c r="H102" s="384">
        <v>184.07710302663199</v>
      </c>
      <c r="I102" s="384">
        <v>181.70767613753699</v>
      </c>
      <c r="J102" s="384">
        <v>179.338249248441</v>
      </c>
      <c r="K102" s="384">
        <v>142.47783531352499</v>
      </c>
      <c r="L102" s="384">
        <v>92.354547398744998</v>
      </c>
      <c r="M102" s="239"/>
    </row>
    <row r="103" spans="2:13" x14ac:dyDescent="0.2">
      <c r="B103" t="s">
        <v>547</v>
      </c>
      <c r="C103" t="s">
        <v>565</v>
      </c>
      <c r="D103" s="384">
        <v>106.46834258365</v>
      </c>
      <c r="E103" s="384">
        <v>7.2672856933850003</v>
      </c>
      <c r="F103" s="384">
        <v>6.8504633393669998</v>
      </c>
      <c r="G103" s="384">
        <v>6.851458678367</v>
      </c>
      <c r="H103" s="384">
        <v>6.8524421073459996</v>
      </c>
      <c r="I103" s="384">
        <v>6.8533418784159998</v>
      </c>
      <c r="J103" s="384">
        <v>6.8542355862550002</v>
      </c>
      <c r="K103" s="384">
        <v>6.8551516440310003</v>
      </c>
      <c r="L103" s="384">
        <v>6.8561122869020004</v>
      </c>
      <c r="M103" s="239"/>
    </row>
    <row r="104" spans="2:13" x14ac:dyDescent="0.2">
      <c r="B104" t="s">
        <v>547</v>
      </c>
      <c r="C104" t="s">
        <v>566</v>
      </c>
      <c r="D104" s="384">
        <v>111.55356916343</v>
      </c>
      <c r="E104" s="384">
        <v>165.419181923634</v>
      </c>
      <c r="F104" s="384">
        <v>380.76381315340001</v>
      </c>
      <c r="G104" s="384">
        <v>629.75417754013904</v>
      </c>
      <c r="H104" s="384">
        <v>611.56425674521495</v>
      </c>
      <c r="I104" s="384">
        <v>371.10241537237999</v>
      </c>
      <c r="J104" s="384">
        <v>168.29218723589699</v>
      </c>
      <c r="K104" s="384">
        <v>127.24868099816401</v>
      </c>
      <c r="L104" s="384">
        <v>18.020696236427</v>
      </c>
      <c r="M104" s="239"/>
    </row>
    <row r="105" spans="2:13" x14ac:dyDescent="0.2">
      <c r="B105" t="s">
        <v>547</v>
      </c>
      <c r="C105" t="s">
        <v>567</v>
      </c>
      <c r="D105" s="384">
        <v>62.627760917699</v>
      </c>
      <c r="E105" s="384"/>
      <c r="F105" s="384"/>
      <c r="G105" s="384"/>
      <c r="H105" s="384"/>
      <c r="I105" s="384"/>
      <c r="J105" s="384"/>
      <c r="K105" s="384"/>
      <c r="L105" s="384"/>
      <c r="M105" s="239"/>
    </row>
    <row r="106" spans="2:13" x14ac:dyDescent="0.2">
      <c r="B106" t="s">
        <v>547</v>
      </c>
      <c r="C106" t="s">
        <v>568</v>
      </c>
      <c r="D106" s="384">
        <v>705.39148895625101</v>
      </c>
      <c r="E106" s="384">
        <v>783.97314173491498</v>
      </c>
      <c r="F106" s="384">
        <v>665.07308581610198</v>
      </c>
      <c r="G106" s="384">
        <v>723.88639059649904</v>
      </c>
      <c r="H106" s="384">
        <v>838.43613104108204</v>
      </c>
      <c r="I106" s="384">
        <v>925.11765365357201</v>
      </c>
      <c r="J106" s="384">
        <v>1011.799176266062</v>
      </c>
      <c r="K106" s="384">
        <v>1560.675098133031</v>
      </c>
      <c r="L106" s="384">
        <v>1833.8691756467019</v>
      </c>
      <c r="M106" s="239"/>
    </row>
    <row r="107" spans="2:13" x14ac:dyDescent="0.2">
      <c r="B107" t="s">
        <v>547</v>
      </c>
      <c r="C107" t="s">
        <v>569</v>
      </c>
      <c r="D107" s="384"/>
      <c r="E107" s="384">
        <v>17.672680661200001</v>
      </c>
      <c r="F107" s="384">
        <v>468.436184988035</v>
      </c>
      <c r="G107" s="384">
        <v>564.08341463850695</v>
      </c>
      <c r="H107" s="384">
        <v>624.29161578457501</v>
      </c>
      <c r="I107" s="384">
        <v>580.94985103896204</v>
      </c>
      <c r="J107" s="384">
        <v>581.52833404078604</v>
      </c>
      <c r="K107" s="384">
        <v>844.738501989773</v>
      </c>
      <c r="L107" s="384">
        <v>713.63930593825398</v>
      </c>
      <c r="M107" s="239"/>
    </row>
    <row r="108" spans="2:13" x14ac:dyDescent="0.2">
      <c r="B108" t="s">
        <v>547</v>
      </c>
      <c r="C108" t="s">
        <v>592</v>
      </c>
      <c r="D108" s="384">
        <v>148.73759999999999</v>
      </c>
      <c r="E108" s="384">
        <v>122.46102</v>
      </c>
      <c r="F108" s="384">
        <v>118.01493000000001</v>
      </c>
      <c r="G108" s="384">
        <v>114.2066925</v>
      </c>
      <c r="H108" s="384">
        <v>91.710843402139005</v>
      </c>
      <c r="I108" s="384">
        <v>105.4323</v>
      </c>
      <c r="J108" s="384">
        <v>104.567315839766</v>
      </c>
      <c r="K108" s="384">
        <v>106.52067</v>
      </c>
      <c r="L108" s="384">
        <v>83.664900000000003</v>
      </c>
      <c r="M108" s="239"/>
    </row>
    <row r="109" spans="2:13" x14ac:dyDescent="0.2">
      <c r="B109" t="s">
        <v>547</v>
      </c>
      <c r="C109" t="s">
        <v>570</v>
      </c>
      <c r="D109" s="384">
        <v>7.9720000000000004</v>
      </c>
      <c r="E109" s="384">
        <v>3.9860000000000002</v>
      </c>
      <c r="F109" s="384">
        <v>3.9860000000000002</v>
      </c>
      <c r="G109" s="384">
        <v>3.9860000000000002</v>
      </c>
      <c r="H109" s="384">
        <v>3.9860000000000002</v>
      </c>
      <c r="I109" s="384">
        <v>3.9860000000000002</v>
      </c>
      <c r="J109" s="384">
        <v>3.9860000000000002</v>
      </c>
      <c r="K109" s="384">
        <v>3.9860000000000002</v>
      </c>
      <c r="L109" s="384">
        <v>3.9860000000000002</v>
      </c>
      <c r="M109" s="239"/>
    </row>
    <row r="110" spans="2:13" x14ac:dyDescent="0.2">
      <c r="B110" t="s">
        <v>547</v>
      </c>
      <c r="C110" t="s">
        <v>571</v>
      </c>
      <c r="D110" s="384">
        <v>0.37388399999999999</v>
      </c>
      <c r="E110" s="384">
        <v>0.186942</v>
      </c>
      <c r="F110" s="384">
        <v>0.186942</v>
      </c>
      <c r="G110" s="384">
        <v>0.195017571429</v>
      </c>
      <c r="H110" s="384">
        <v>0.203093142857</v>
      </c>
      <c r="I110" s="384">
        <v>0.21116871428600001</v>
      </c>
      <c r="J110" s="384">
        <v>0.21924428571400001</v>
      </c>
      <c r="K110" s="384">
        <v>0.22731985714299999</v>
      </c>
      <c r="L110" s="384">
        <v>0.23539542857099999</v>
      </c>
      <c r="M110" s="239"/>
    </row>
    <row r="111" spans="2:13" x14ac:dyDescent="0.2">
      <c r="B111" t="s">
        <v>547</v>
      </c>
      <c r="C111" t="s">
        <v>572</v>
      </c>
      <c r="D111" s="384">
        <v>0.316</v>
      </c>
      <c r="E111" s="384">
        <v>0.158</v>
      </c>
      <c r="F111" s="384">
        <v>0.158</v>
      </c>
      <c r="G111" s="384">
        <v>0.19833333333299999</v>
      </c>
      <c r="H111" s="384">
        <v>0.23866666666700001</v>
      </c>
      <c r="I111" s="384">
        <v>0.27900000000000003</v>
      </c>
      <c r="J111" s="384">
        <v>0.31933333333300001</v>
      </c>
      <c r="K111" s="384">
        <v>0.35966666666699998</v>
      </c>
      <c r="L111" s="384">
        <v>0.4</v>
      </c>
      <c r="M111" s="239"/>
    </row>
    <row r="112" spans="2:13" x14ac:dyDescent="0.2">
      <c r="B112" t="s">
        <v>547</v>
      </c>
      <c r="C112" t="s">
        <v>573</v>
      </c>
      <c r="D112" s="384">
        <v>1.8254152185999999</v>
      </c>
      <c r="E112" s="384">
        <v>2.8067892886000001</v>
      </c>
      <c r="F112" s="384">
        <v>6.6863601425699999</v>
      </c>
      <c r="G112" s="384">
        <v>235.90302139610299</v>
      </c>
      <c r="H112" s="384">
        <v>238.25675503769801</v>
      </c>
      <c r="I112" s="384">
        <v>16.157038048781001</v>
      </c>
      <c r="J112" s="384">
        <v>197.37390641514901</v>
      </c>
      <c r="K112" s="384">
        <v>241.04725158366099</v>
      </c>
      <c r="L112" s="384">
        <v>372.93555129188098</v>
      </c>
      <c r="M112" s="239"/>
    </row>
    <row r="113" spans="2:13" x14ac:dyDescent="0.2">
      <c r="B113" t="s">
        <v>547</v>
      </c>
      <c r="C113" t="s">
        <v>574</v>
      </c>
      <c r="D113" s="384">
        <v>36.779853974550001</v>
      </c>
      <c r="E113" s="384">
        <v>161.269415390463</v>
      </c>
      <c r="F113" s="384">
        <v>246.70438002917999</v>
      </c>
      <c r="G113" s="384">
        <v>291.93351636786298</v>
      </c>
      <c r="H113" s="384">
        <v>337.162652706546</v>
      </c>
      <c r="I113" s="384">
        <v>207.84382751169201</v>
      </c>
      <c r="J113" s="384">
        <v>157.89080321867499</v>
      </c>
      <c r="K113" s="384"/>
      <c r="L113" s="384"/>
      <c r="M113" s="239"/>
    </row>
    <row r="114" spans="2:13" x14ac:dyDescent="0.2">
      <c r="B114" t="s">
        <v>547</v>
      </c>
      <c r="C114" t="s">
        <v>595</v>
      </c>
      <c r="D114" s="384">
        <v>139.363607306809</v>
      </c>
      <c r="E114" s="384">
        <v>38.132730000000002</v>
      </c>
      <c r="F114" s="384">
        <v>38.132730000000002</v>
      </c>
      <c r="G114" s="384">
        <v>32.987587499999997</v>
      </c>
      <c r="H114" s="384">
        <v>28.275075000000001</v>
      </c>
      <c r="I114" s="384">
        <v>44.433411088938001</v>
      </c>
      <c r="J114" s="384">
        <v>39.302639999999997</v>
      </c>
      <c r="K114" s="384">
        <v>56.284512287616003</v>
      </c>
      <c r="L114" s="384">
        <v>94.490134486621997</v>
      </c>
      <c r="M114" s="239"/>
    </row>
    <row r="115" spans="2:13" x14ac:dyDescent="0.2">
      <c r="B115" t="s">
        <v>547</v>
      </c>
      <c r="C115" t="s">
        <v>575</v>
      </c>
      <c r="D115" s="384">
        <v>3210.0349999999999</v>
      </c>
      <c r="E115" s="384">
        <v>2670.2021422298708</v>
      </c>
      <c r="F115" s="384">
        <v>2698.9662489041848</v>
      </c>
      <c r="G115" s="384">
        <v>2262.1594470174718</v>
      </c>
      <c r="H115" s="384">
        <v>2332.9609832314031</v>
      </c>
      <c r="I115" s="384">
        <v>2511.6319482060821</v>
      </c>
      <c r="J115" s="384">
        <v>2434.4746456582911</v>
      </c>
      <c r="K115" s="384">
        <v>2431.0467205961809</v>
      </c>
      <c r="L115" s="384">
        <v>2160.9533729009381</v>
      </c>
      <c r="M115" s="239"/>
    </row>
    <row r="116" spans="2:13" x14ac:dyDescent="0.2">
      <c r="B116" t="s">
        <v>547</v>
      </c>
      <c r="C116" t="s">
        <v>576</v>
      </c>
      <c r="D116" s="384">
        <v>672.19146650000005</v>
      </c>
      <c r="E116" s="384">
        <v>778.98392325094505</v>
      </c>
      <c r="F116" s="384">
        <v>823.68000583731305</v>
      </c>
      <c r="G116" s="384">
        <v>833.75087218405895</v>
      </c>
      <c r="H116" s="384">
        <v>840.65108252143602</v>
      </c>
      <c r="I116" s="384">
        <v>810.11436233721304</v>
      </c>
      <c r="J116" s="384">
        <v>812.04903988594197</v>
      </c>
      <c r="K116" s="384">
        <v>805.62436921021902</v>
      </c>
      <c r="L116" s="384">
        <v>810.30965880603503</v>
      </c>
      <c r="M116" s="239"/>
    </row>
    <row r="117" spans="2:13" x14ac:dyDescent="0.2">
      <c r="B117" t="s">
        <v>547</v>
      </c>
      <c r="C117" t="s">
        <v>577</v>
      </c>
      <c r="D117" s="384">
        <v>85.462999999999994</v>
      </c>
      <c r="E117" s="384">
        <v>1264.4946065843901</v>
      </c>
      <c r="F117" s="384">
        <v>746.24699672037502</v>
      </c>
      <c r="G117" s="384">
        <v>1316.4324247806869</v>
      </c>
      <c r="H117" s="384">
        <v>1357.812844616584</v>
      </c>
      <c r="I117" s="384">
        <v>1389.3484699227299</v>
      </c>
      <c r="J117" s="384">
        <v>1406.529029561267</v>
      </c>
      <c r="K117" s="384">
        <v>1423.709589221213</v>
      </c>
      <c r="L117" s="384">
        <v>1422.4785211543399</v>
      </c>
      <c r="M117" s="239"/>
    </row>
    <row r="118" spans="2:13" x14ac:dyDescent="0.2">
      <c r="B118" t="s">
        <v>547</v>
      </c>
      <c r="C118" t="s">
        <v>578</v>
      </c>
      <c r="D118" s="384">
        <v>3208.840052017933</v>
      </c>
      <c r="E118" s="384">
        <v>1629.5783983946731</v>
      </c>
      <c r="F118" s="384">
        <v>1864.400553214999</v>
      </c>
      <c r="G118" s="384">
        <v>1435.950233877332</v>
      </c>
      <c r="H118" s="384">
        <v>1472.6240497612489</v>
      </c>
      <c r="I118" s="384">
        <v>1074.0653272640359</v>
      </c>
      <c r="J118" s="384">
        <v>1265.0890135255729</v>
      </c>
      <c r="K118" s="384">
        <v>1219.7839371833979</v>
      </c>
      <c r="L118" s="384">
        <v>1347.998535239687</v>
      </c>
      <c r="M118" s="239"/>
    </row>
    <row r="119" spans="2:13" x14ac:dyDescent="0.2">
      <c r="B119" t="s">
        <v>547</v>
      </c>
      <c r="C119" t="s">
        <v>291</v>
      </c>
      <c r="D119" s="384">
        <v>24.991460495999998</v>
      </c>
      <c r="E119" s="384">
        <v>31.911343876000998</v>
      </c>
      <c r="F119" s="384">
        <v>150.87203830752301</v>
      </c>
      <c r="G119" s="384">
        <v>168.085646714467</v>
      </c>
      <c r="H119" s="384">
        <v>192.09757944439301</v>
      </c>
      <c r="I119" s="384">
        <v>207.61308</v>
      </c>
      <c r="J119" s="384">
        <v>207.61308</v>
      </c>
      <c r="K119" s="384">
        <v>207.61308</v>
      </c>
      <c r="L119" s="384">
        <v>207.61308</v>
      </c>
      <c r="M119" s="239"/>
    </row>
    <row r="120" spans="2:13" x14ac:dyDescent="0.2">
      <c r="B120" t="s">
        <v>547</v>
      </c>
      <c r="C120" t="s">
        <v>293</v>
      </c>
      <c r="D120" s="384">
        <v>19.368602496000001</v>
      </c>
      <c r="E120" s="384">
        <v>13.347736725484999</v>
      </c>
      <c r="F120" s="384">
        <v>7.3289795709609997</v>
      </c>
      <c r="G120" s="384">
        <v>7.3359901256980002</v>
      </c>
      <c r="H120" s="384">
        <v>7.3429167935860002</v>
      </c>
      <c r="I120" s="384">
        <v>7.3492542266959999</v>
      </c>
      <c r="J120" s="384">
        <v>25.708849510848001</v>
      </c>
      <c r="K120" s="384">
        <v>68.404755661552997</v>
      </c>
      <c r="L120" s="384">
        <v>67.966989071819</v>
      </c>
      <c r="M120" s="239"/>
    </row>
    <row r="121" spans="2:13" x14ac:dyDescent="0.2">
      <c r="B121" t="s">
        <v>547</v>
      </c>
      <c r="C121" t="s">
        <v>294</v>
      </c>
      <c r="D121" s="384">
        <v>40.283999999999999</v>
      </c>
      <c r="E121" s="384">
        <v>40.283999999999999</v>
      </c>
      <c r="F121" s="384">
        <v>58.910060287531003</v>
      </c>
      <c r="G121" s="384">
        <v>66.547234196887004</v>
      </c>
      <c r="H121" s="384">
        <v>126.59195445030799</v>
      </c>
      <c r="I121" s="384">
        <v>142.99094012030599</v>
      </c>
      <c r="J121" s="384">
        <v>255.26498825917199</v>
      </c>
      <c r="K121" s="384">
        <v>245.92461467170099</v>
      </c>
      <c r="L121" s="384">
        <v>231.68574623308001</v>
      </c>
      <c r="M121" s="239"/>
    </row>
    <row r="122" spans="2:13" x14ac:dyDescent="0.2">
      <c r="B122" t="s">
        <v>548</v>
      </c>
      <c r="C122" t="s">
        <v>565</v>
      </c>
      <c r="D122" s="384">
        <v>127.13018944979601</v>
      </c>
      <c r="E122" s="384">
        <v>51.838802919830997</v>
      </c>
      <c r="F122" s="384">
        <v>77.564036340556001</v>
      </c>
      <c r="G122" s="384">
        <v>58.462343686335998</v>
      </c>
      <c r="H122" s="384">
        <v>127.022592982408</v>
      </c>
      <c r="I122" s="384">
        <v>203.02009100833999</v>
      </c>
      <c r="J122" s="384">
        <v>28.452598227241001</v>
      </c>
      <c r="K122" s="384">
        <v>19.887691629525001</v>
      </c>
      <c r="L122" s="384">
        <v>34.045562463197001</v>
      </c>
      <c r="M122" s="239"/>
    </row>
    <row r="123" spans="2:13" x14ac:dyDescent="0.2">
      <c r="B123" t="s">
        <v>548</v>
      </c>
      <c r="C123" t="s">
        <v>566</v>
      </c>
      <c r="D123" s="384">
        <v>66.180359300535002</v>
      </c>
      <c r="E123" s="384"/>
      <c r="F123" s="384"/>
      <c r="G123" s="384"/>
      <c r="H123" s="384"/>
      <c r="I123" s="384"/>
      <c r="J123" s="384"/>
      <c r="K123" s="384"/>
      <c r="L123" s="384"/>
      <c r="M123" s="239"/>
    </row>
    <row r="124" spans="2:13" x14ac:dyDescent="0.2">
      <c r="B124" t="s">
        <v>548</v>
      </c>
      <c r="C124" t="s">
        <v>567</v>
      </c>
      <c r="D124" s="384">
        <v>66.180359300535002</v>
      </c>
      <c r="E124" s="384"/>
      <c r="F124" s="384"/>
      <c r="G124" s="384"/>
      <c r="H124" s="384"/>
      <c r="I124" s="384"/>
      <c r="J124" s="384"/>
      <c r="K124" s="384"/>
      <c r="L124" s="384"/>
      <c r="M124" s="239"/>
    </row>
    <row r="125" spans="2:13" x14ac:dyDescent="0.2">
      <c r="B125" t="s">
        <v>548</v>
      </c>
      <c r="C125" t="s">
        <v>568</v>
      </c>
      <c r="D125" s="384">
        <v>758.80216094399998</v>
      </c>
      <c r="E125" s="384">
        <v>783.99617489884804</v>
      </c>
      <c r="F125" s="384">
        <v>902.28779445137297</v>
      </c>
      <c r="G125" s="384">
        <v>956.60042825949301</v>
      </c>
      <c r="H125" s="384">
        <v>1070.9066579195201</v>
      </c>
      <c r="I125" s="384">
        <v>1125.21929172764</v>
      </c>
      <c r="J125" s="384">
        <v>1179.5319255357599</v>
      </c>
      <c r="K125" s="384">
        <v>1514.3553111743261</v>
      </c>
      <c r="L125" s="384">
        <v>1709.8967882419411</v>
      </c>
      <c r="M125" s="239"/>
    </row>
    <row r="126" spans="2:13" x14ac:dyDescent="0.2">
      <c r="B126" t="s">
        <v>548</v>
      </c>
      <c r="C126" t="s">
        <v>569</v>
      </c>
      <c r="D126" s="384"/>
      <c r="E126" s="384">
        <v>175.78091469565101</v>
      </c>
      <c r="F126" s="384"/>
      <c r="G126" s="384">
        <v>53.647228727344</v>
      </c>
      <c r="H126" s="384">
        <v>61.300417232062003</v>
      </c>
      <c r="I126" s="384">
        <v>174.16504102479499</v>
      </c>
      <c r="J126" s="384">
        <v>148.206360307642</v>
      </c>
      <c r="K126" s="384">
        <v>466.70606270438202</v>
      </c>
      <c r="L126" s="384">
        <v>386.93778840524197</v>
      </c>
      <c r="M126" s="239"/>
    </row>
    <row r="127" spans="2:13" x14ac:dyDescent="0.2">
      <c r="B127" t="s">
        <v>548</v>
      </c>
      <c r="C127" t="s">
        <v>592</v>
      </c>
      <c r="D127" s="384">
        <v>7.1387999999999998</v>
      </c>
      <c r="E127" s="384">
        <v>5.3540999999999999</v>
      </c>
      <c r="F127" s="384">
        <v>5.3540999999999999</v>
      </c>
      <c r="G127" s="384">
        <v>4.6848375000000004</v>
      </c>
      <c r="H127" s="384">
        <v>7.4957399999999996</v>
      </c>
      <c r="I127" s="384">
        <v>4.0155750000000001</v>
      </c>
      <c r="J127" s="384">
        <v>4.0155750000000001</v>
      </c>
      <c r="K127" s="384">
        <v>7.7634449999999999</v>
      </c>
      <c r="L127" s="384">
        <v>4.0155750000000001</v>
      </c>
      <c r="M127" s="239"/>
    </row>
    <row r="128" spans="2:13" x14ac:dyDescent="0.2">
      <c r="B128" t="s">
        <v>548</v>
      </c>
      <c r="C128" t="s">
        <v>571</v>
      </c>
      <c r="D128" s="384">
        <v>181.24797746831899</v>
      </c>
      <c r="E128" s="384">
        <v>14.8014405</v>
      </c>
      <c r="F128" s="384">
        <v>14.8014405</v>
      </c>
      <c r="G128" s="384">
        <v>13.765623321428</v>
      </c>
      <c r="H128" s="384">
        <v>12.729806142857001</v>
      </c>
      <c r="I128" s="384">
        <v>11.693988964286</v>
      </c>
      <c r="J128" s="384">
        <v>10.658171785714</v>
      </c>
      <c r="K128" s="384">
        <v>9.6223546071430004</v>
      </c>
      <c r="L128" s="384">
        <v>8.5865374285710008</v>
      </c>
      <c r="M128" s="239"/>
    </row>
    <row r="129" spans="2:13" x14ac:dyDescent="0.2">
      <c r="B129" t="s">
        <v>548</v>
      </c>
      <c r="C129" t="s">
        <v>574</v>
      </c>
      <c r="D129" s="384">
        <v>3.3153267252799998</v>
      </c>
      <c r="E129" s="384"/>
      <c r="F129" s="384">
        <v>148.037053200413</v>
      </c>
      <c r="G129" s="384">
        <v>168.83556254010901</v>
      </c>
      <c r="H129" s="384">
        <v>194.99318490547799</v>
      </c>
      <c r="I129" s="384">
        <v>232.32724591786899</v>
      </c>
      <c r="J129" s="384">
        <v>91.313881711834</v>
      </c>
      <c r="K129" s="384"/>
      <c r="L129" s="384"/>
      <c r="M129" s="239"/>
    </row>
    <row r="130" spans="2:13" x14ac:dyDescent="0.2">
      <c r="B130" t="s">
        <v>548</v>
      </c>
      <c r="C130" t="s">
        <v>595</v>
      </c>
      <c r="D130" s="384">
        <v>12.6036</v>
      </c>
      <c r="E130" s="384">
        <v>12.91869</v>
      </c>
      <c r="F130" s="384">
        <v>12.91869</v>
      </c>
      <c r="G130" s="384">
        <v>8.2711124999999992</v>
      </c>
      <c r="H130" s="384">
        <v>7.0895250000000001</v>
      </c>
      <c r="I130" s="384">
        <v>7.0895250000000001</v>
      </c>
      <c r="J130" s="384">
        <v>7.0895250000000001</v>
      </c>
      <c r="K130" s="384">
        <v>7.0895250000000001</v>
      </c>
      <c r="L130" s="384">
        <v>7.0895250000000001</v>
      </c>
      <c r="M130" s="239"/>
    </row>
    <row r="131" spans="2:13" x14ac:dyDescent="0.2">
      <c r="B131" t="s">
        <v>548</v>
      </c>
      <c r="C131" t="s">
        <v>575</v>
      </c>
      <c r="D131" s="384">
        <v>1696.1279999999999</v>
      </c>
      <c r="E131" s="384">
        <v>1134.7224190114871</v>
      </c>
      <c r="F131" s="384">
        <v>1327.7648044795931</v>
      </c>
      <c r="G131" s="384">
        <v>1369.2414749515251</v>
      </c>
      <c r="H131" s="384">
        <v>1401.604011211133</v>
      </c>
      <c r="I131" s="384">
        <v>1352.2036254062889</v>
      </c>
      <c r="J131" s="384">
        <v>1205.580418124405</v>
      </c>
      <c r="K131" s="384">
        <v>1131.390419011487</v>
      </c>
      <c r="L131" s="384">
        <v>1110.29961281036</v>
      </c>
      <c r="M131" s="239"/>
    </row>
    <row r="132" spans="2:13" x14ac:dyDescent="0.2">
      <c r="B132" t="s">
        <v>548</v>
      </c>
      <c r="C132" t="s">
        <v>576</v>
      </c>
      <c r="D132" s="384">
        <v>578.02486620452498</v>
      </c>
      <c r="E132" s="384">
        <v>378.95461668224999</v>
      </c>
      <c r="F132" s="384">
        <v>626.21072190419397</v>
      </c>
      <c r="G132" s="384">
        <v>664.44175051605202</v>
      </c>
      <c r="H132" s="384">
        <v>609.88863018425104</v>
      </c>
      <c r="I132" s="384">
        <v>517.67761469478705</v>
      </c>
      <c r="J132" s="384">
        <v>525.71874963043399</v>
      </c>
      <c r="K132" s="384">
        <v>532.17566088940396</v>
      </c>
      <c r="L132" s="384">
        <v>528.71127647647995</v>
      </c>
      <c r="M132" s="239"/>
    </row>
    <row r="133" spans="2:13" x14ac:dyDescent="0.2">
      <c r="B133" t="s">
        <v>548</v>
      </c>
      <c r="C133" t="s">
        <v>577</v>
      </c>
      <c r="D133" s="384">
        <v>63.136000000000003</v>
      </c>
      <c r="E133" s="384">
        <v>902.35720320956796</v>
      </c>
      <c r="F133" s="384">
        <v>907.97320925756799</v>
      </c>
      <c r="G133" s="384">
        <v>907.69240895516805</v>
      </c>
      <c r="H133" s="384">
        <v>907.411608652768</v>
      </c>
      <c r="I133" s="384">
        <v>907.03252824452795</v>
      </c>
      <c r="J133" s="384">
        <v>906.65344783628802</v>
      </c>
      <c r="K133" s="384">
        <v>906.27436742804798</v>
      </c>
      <c r="L133" s="384">
        <v>906.27436742804798</v>
      </c>
      <c r="M133" s="239"/>
    </row>
    <row r="134" spans="2:13" x14ac:dyDescent="0.2">
      <c r="B134" t="s">
        <v>548</v>
      </c>
      <c r="C134" t="s">
        <v>578</v>
      </c>
      <c r="D134" s="384">
        <v>2991.640153400735</v>
      </c>
      <c r="E134" s="384">
        <v>2116.069575030705</v>
      </c>
      <c r="F134" s="384">
        <v>1942.047255888129</v>
      </c>
      <c r="G134" s="384">
        <v>1975.6003464655489</v>
      </c>
      <c r="H134" s="384">
        <v>1995.6562524446249</v>
      </c>
      <c r="I134" s="384">
        <v>1931.933728165106</v>
      </c>
      <c r="J134" s="384">
        <v>1964.462969753092</v>
      </c>
      <c r="K134" s="384">
        <v>1964.4574521662439</v>
      </c>
      <c r="L134" s="384">
        <v>1989.445268327323</v>
      </c>
      <c r="M134" s="239"/>
    </row>
    <row r="135" spans="2:13" x14ac:dyDescent="0.2">
      <c r="B135" t="s">
        <v>548</v>
      </c>
      <c r="C135" t="s">
        <v>291</v>
      </c>
      <c r="D135" s="384">
        <v>1.8080340336</v>
      </c>
      <c r="E135" s="384">
        <v>11.554112114218</v>
      </c>
      <c r="F135" s="384">
        <v>9.6328080000000007</v>
      </c>
      <c r="G135" s="384">
        <v>11.656140000000001</v>
      </c>
      <c r="H135" s="384">
        <v>13.679472000000001</v>
      </c>
      <c r="I135" s="384">
        <v>15.702804</v>
      </c>
      <c r="J135" s="384">
        <v>17.726136</v>
      </c>
      <c r="K135" s="384">
        <v>19.749468</v>
      </c>
      <c r="L135" s="384">
        <v>21.7728</v>
      </c>
      <c r="M135" s="239"/>
    </row>
    <row r="136" spans="2:13" x14ac:dyDescent="0.2">
      <c r="B136" t="s">
        <v>548</v>
      </c>
      <c r="C136" t="s">
        <v>51</v>
      </c>
      <c r="D136" s="384">
        <v>223.16399999999999</v>
      </c>
      <c r="E136" s="384">
        <v>209.917906840564</v>
      </c>
      <c r="F136" s="384">
        <v>128.194748738062</v>
      </c>
      <c r="G136" s="384">
        <v>15.702638812296</v>
      </c>
      <c r="H136" s="384">
        <v>158.170839078775</v>
      </c>
      <c r="I136" s="384">
        <v>205.66023916760099</v>
      </c>
      <c r="J136" s="384">
        <v>215.751902064468</v>
      </c>
      <c r="K136" s="384">
        <v>243.03574574063899</v>
      </c>
      <c r="L136" s="384">
        <v>247.58305302000099</v>
      </c>
      <c r="M136" s="239"/>
    </row>
    <row r="137" spans="2:13" x14ac:dyDescent="0.2">
      <c r="B137" t="s">
        <v>548</v>
      </c>
      <c r="C137" t="s">
        <v>293</v>
      </c>
      <c r="D137" s="384">
        <v>33.761454155999999</v>
      </c>
      <c r="E137" s="384">
        <v>28.898168238</v>
      </c>
      <c r="F137" s="384">
        <v>23.943293734737001</v>
      </c>
      <c r="G137" s="384">
        <v>23.932043734735998</v>
      </c>
      <c r="H137" s="384">
        <v>23.919850469997002</v>
      </c>
      <c r="I137" s="384">
        <v>23.907453311274999</v>
      </c>
      <c r="J137" s="384">
        <v>37.860419772265999</v>
      </c>
      <c r="K137" s="384">
        <v>85.912710759684003</v>
      </c>
      <c r="L137" s="384">
        <v>110.740371002882</v>
      </c>
      <c r="M137" s="239"/>
    </row>
    <row r="138" spans="2:13" x14ac:dyDescent="0.2">
      <c r="B138" t="s">
        <v>548</v>
      </c>
      <c r="C138" t="s">
        <v>294</v>
      </c>
      <c r="D138" s="384">
        <v>192.04920000000001</v>
      </c>
      <c r="E138" s="384">
        <v>204.2912917406</v>
      </c>
      <c r="F138" s="384">
        <v>246.57094389541001</v>
      </c>
      <c r="G138" s="384">
        <v>232.21144288775</v>
      </c>
      <c r="H138" s="384">
        <v>216.22948291023999</v>
      </c>
      <c r="I138" s="384">
        <v>230.903238808227</v>
      </c>
      <c r="J138" s="384">
        <v>317.23206004690599</v>
      </c>
      <c r="K138" s="384">
        <v>352.005017649742</v>
      </c>
      <c r="L138" s="384">
        <v>330.96097221834998</v>
      </c>
      <c r="M138" s="239"/>
    </row>
    <row r="139" spans="2:13" x14ac:dyDescent="0.2">
      <c r="B139" t="s">
        <v>549</v>
      </c>
      <c r="C139" t="s">
        <v>565</v>
      </c>
      <c r="D139" s="384">
        <v>640.61877556536797</v>
      </c>
      <c r="E139" s="384">
        <v>625.47110536038497</v>
      </c>
      <c r="F139" s="384">
        <v>482.12490660505898</v>
      </c>
      <c r="G139" s="384">
        <v>254.478406460917</v>
      </c>
      <c r="H139" s="384">
        <v>293.56981640939699</v>
      </c>
      <c r="I139" s="384">
        <v>290.41854406735098</v>
      </c>
      <c r="J139" s="384">
        <v>167.32812696496899</v>
      </c>
      <c r="K139" s="384">
        <v>42.116452120661997</v>
      </c>
      <c r="L139" s="384">
        <v>32.601298047985999</v>
      </c>
      <c r="M139" s="239"/>
    </row>
    <row r="140" spans="2:13" x14ac:dyDescent="0.2">
      <c r="B140" t="s">
        <v>549</v>
      </c>
      <c r="C140" t="s">
        <v>566</v>
      </c>
      <c r="D140" s="384">
        <v>110.03385512213301</v>
      </c>
      <c r="E140" s="384">
        <v>59.180615015420003</v>
      </c>
      <c r="F140" s="384">
        <v>79.114748584061005</v>
      </c>
      <c r="G140" s="384">
        <v>186.845158399593</v>
      </c>
      <c r="H140" s="384">
        <v>179.04930884572099</v>
      </c>
      <c r="I140" s="384">
        <v>25.752559550156999</v>
      </c>
      <c r="J140" s="384"/>
      <c r="K140" s="384"/>
      <c r="L140" s="384"/>
      <c r="M140" s="239"/>
    </row>
    <row r="141" spans="2:13" x14ac:dyDescent="0.2">
      <c r="B141" t="s">
        <v>549</v>
      </c>
      <c r="C141" t="s">
        <v>567</v>
      </c>
      <c r="D141" s="384">
        <v>56.366922202967999</v>
      </c>
      <c r="E141" s="384"/>
      <c r="F141" s="384"/>
      <c r="G141" s="384"/>
      <c r="H141" s="384"/>
      <c r="I141" s="384"/>
      <c r="J141" s="384"/>
      <c r="K141" s="384"/>
      <c r="L141" s="384"/>
      <c r="M141" s="239"/>
    </row>
    <row r="142" spans="2:13" x14ac:dyDescent="0.2">
      <c r="B142" t="s">
        <v>549</v>
      </c>
      <c r="C142" t="s">
        <v>568</v>
      </c>
      <c r="D142" s="384">
        <v>903.64891130964202</v>
      </c>
      <c r="E142" s="384">
        <v>801.75689289203899</v>
      </c>
      <c r="F142" s="384">
        <v>1087.4011572804011</v>
      </c>
      <c r="G142" s="384">
        <v>1128.669115601798</v>
      </c>
      <c r="H142" s="384">
        <v>1230.603664412132</v>
      </c>
      <c r="I142" s="384">
        <v>1334.0688703492419</v>
      </c>
      <c r="J142" s="384">
        <v>1431.70578098086</v>
      </c>
      <c r="K142" s="384">
        <v>1402.864215284877</v>
      </c>
      <c r="L142" s="384">
        <v>1147.371915018924</v>
      </c>
      <c r="M142" s="239"/>
    </row>
    <row r="143" spans="2:13" x14ac:dyDescent="0.2">
      <c r="B143" t="s">
        <v>549</v>
      </c>
      <c r="C143" t="s">
        <v>569</v>
      </c>
      <c r="D143" s="384">
        <v>14.542768327332</v>
      </c>
      <c r="E143" s="384">
        <v>224.33204966300099</v>
      </c>
      <c r="F143" s="384">
        <v>144.434432003848</v>
      </c>
      <c r="G143" s="384">
        <v>493.20416952123401</v>
      </c>
      <c r="H143" s="384">
        <v>381.22795435110999</v>
      </c>
      <c r="I143" s="384">
        <v>634.68119502862305</v>
      </c>
      <c r="J143" s="384">
        <v>793.96161729138998</v>
      </c>
      <c r="K143" s="384">
        <v>394.70116738447899</v>
      </c>
      <c r="L143" s="384">
        <v>216.70888813809401</v>
      </c>
      <c r="M143" s="239"/>
    </row>
    <row r="144" spans="2:13" x14ac:dyDescent="0.2">
      <c r="B144" t="s">
        <v>549</v>
      </c>
      <c r="C144" t="s">
        <v>592</v>
      </c>
      <c r="D144" s="384">
        <v>40.136400000000002</v>
      </c>
      <c r="E144" s="384">
        <v>38.703420000000001</v>
      </c>
      <c r="F144" s="384">
        <v>30.1023</v>
      </c>
      <c r="G144" s="384">
        <v>38.263792500000001</v>
      </c>
      <c r="H144" s="384">
        <v>37.824165000000001</v>
      </c>
      <c r="I144" s="384">
        <v>38.215125</v>
      </c>
      <c r="J144" s="384">
        <v>22.576725</v>
      </c>
      <c r="K144" s="384">
        <v>38.997045</v>
      </c>
      <c r="L144" s="384">
        <v>22.576725</v>
      </c>
      <c r="M144" s="239"/>
    </row>
    <row r="145" spans="2:13" x14ac:dyDescent="0.2">
      <c r="B145" t="s">
        <v>549</v>
      </c>
      <c r="C145" t="s">
        <v>570</v>
      </c>
      <c r="D145" s="384">
        <v>31.33</v>
      </c>
      <c r="E145" s="384">
        <v>15.664999999999999</v>
      </c>
      <c r="F145" s="384">
        <v>106.21804375570299</v>
      </c>
      <c r="G145" s="384">
        <v>106.21804375570299</v>
      </c>
      <c r="H145" s="384">
        <v>15.664999999999999</v>
      </c>
      <c r="I145" s="384">
        <v>15.664999999999999</v>
      </c>
      <c r="J145" s="384">
        <v>15.664999999999999</v>
      </c>
      <c r="K145" s="384">
        <v>15.664999999999999</v>
      </c>
      <c r="L145" s="384">
        <v>15.664999999999999</v>
      </c>
      <c r="M145" s="239"/>
    </row>
    <row r="146" spans="2:13" x14ac:dyDescent="0.2">
      <c r="B146" t="s">
        <v>549</v>
      </c>
      <c r="C146" t="s">
        <v>571</v>
      </c>
      <c r="D146" s="384">
        <v>24.261295307830999</v>
      </c>
      <c r="E146" s="384"/>
      <c r="F146" s="384"/>
      <c r="G146" s="384"/>
      <c r="H146" s="384"/>
      <c r="I146" s="384"/>
      <c r="J146" s="384"/>
      <c r="K146" s="384"/>
      <c r="L146" s="384"/>
      <c r="M146" s="239"/>
    </row>
    <row r="147" spans="2:13" x14ac:dyDescent="0.2">
      <c r="B147" t="s">
        <v>549</v>
      </c>
      <c r="C147" t="s">
        <v>572</v>
      </c>
      <c r="D147" s="384">
        <v>3.73</v>
      </c>
      <c r="E147" s="384">
        <v>1.865</v>
      </c>
      <c r="F147" s="384">
        <v>1.865</v>
      </c>
      <c r="G147" s="384">
        <v>1.6375</v>
      </c>
      <c r="H147" s="384">
        <v>1.41</v>
      </c>
      <c r="I147" s="384">
        <v>1.1825000000000001</v>
      </c>
      <c r="J147" s="384">
        <v>0.95499999999999996</v>
      </c>
      <c r="K147" s="384">
        <v>0.72750000000000004</v>
      </c>
      <c r="L147" s="384">
        <v>0.5</v>
      </c>
      <c r="M147" s="239"/>
    </row>
    <row r="148" spans="2:13" x14ac:dyDescent="0.2">
      <c r="B148" t="s">
        <v>549</v>
      </c>
      <c r="C148" t="s">
        <v>573</v>
      </c>
      <c r="D148" s="384">
        <v>9.089183392512</v>
      </c>
      <c r="E148" s="384">
        <v>533.899978746638</v>
      </c>
      <c r="F148" s="384">
        <v>491.97402363664202</v>
      </c>
      <c r="G148" s="384">
        <v>691.76077610765105</v>
      </c>
      <c r="H148" s="384">
        <v>678.06889236571396</v>
      </c>
      <c r="I148" s="384">
        <v>731.03177081858598</v>
      </c>
      <c r="J148" s="384">
        <v>714.70830036593497</v>
      </c>
      <c r="K148" s="384">
        <v>774.14972641791599</v>
      </c>
      <c r="L148" s="384">
        <v>757.62544613188902</v>
      </c>
      <c r="M148" s="239"/>
    </row>
    <row r="149" spans="2:13" x14ac:dyDescent="0.2">
      <c r="B149" t="s">
        <v>549</v>
      </c>
      <c r="C149" t="s">
        <v>574</v>
      </c>
      <c r="D149" s="384">
        <v>258.96615513266801</v>
      </c>
      <c r="E149" s="384">
        <v>27.889820008558001</v>
      </c>
      <c r="F149" s="384">
        <v>205.417948615228</v>
      </c>
      <c r="G149" s="384">
        <v>441.36675544197999</v>
      </c>
      <c r="H149" s="384">
        <v>342.24480723062197</v>
      </c>
      <c r="I149" s="384">
        <v>569.94392785443097</v>
      </c>
      <c r="J149" s="384">
        <v>541.83002394447794</v>
      </c>
      <c r="K149" s="384">
        <v>216.565181327282</v>
      </c>
      <c r="L149" s="384">
        <v>527.34500961919105</v>
      </c>
      <c r="M149" s="239"/>
    </row>
    <row r="150" spans="2:13" x14ac:dyDescent="0.2">
      <c r="B150" t="s">
        <v>549</v>
      </c>
      <c r="C150" t="s">
        <v>595</v>
      </c>
      <c r="D150" s="384">
        <v>104.25972738479101</v>
      </c>
      <c r="E150" s="384">
        <v>10.9701</v>
      </c>
      <c r="F150" s="384">
        <v>322.91333553548998</v>
      </c>
      <c r="G150" s="384">
        <v>9.5988375000000001</v>
      </c>
      <c r="H150" s="384">
        <v>34.781150657300998</v>
      </c>
      <c r="I150" s="384">
        <v>142.778159039299</v>
      </c>
      <c r="J150" s="384">
        <v>72.580600917851996</v>
      </c>
      <c r="K150" s="384">
        <v>45.799898592750999</v>
      </c>
      <c r="L150" s="384">
        <v>74.413832562874006</v>
      </c>
      <c r="M150" s="239"/>
    </row>
    <row r="151" spans="2:13" x14ac:dyDescent="0.2">
      <c r="B151" t="s">
        <v>549</v>
      </c>
      <c r="C151" t="s">
        <v>575</v>
      </c>
      <c r="D151" s="384">
        <v>341.47789935736398</v>
      </c>
      <c r="E151" s="384">
        <v>723.47365743528906</v>
      </c>
      <c r="F151" s="384">
        <v>335.92588758350598</v>
      </c>
      <c r="G151" s="384">
        <v>597.88625955672796</v>
      </c>
      <c r="H151" s="384">
        <v>582.95589611268599</v>
      </c>
      <c r="I151" s="384">
        <v>790.01466273443498</v>
      </c>
      <c r="J151" s="384">
        <v>878.39476848989204</v>
      </c>
      <c r="K151" s="384">
        <v>1018.771392694019</v>
      </c>
      <c r="L151" s="384">
        <v>867.80670885673703</v>
      </c>
      <c r="M151" s="239"/>
    </row>
    <row r="152" spans="2:13" x14ac:dyDescent="0.2">
      <c r="B152" t="s">
        <v>549</v>
      </c>
      <c r="C152" t="s">
        <v>576</v>
      </c>
      <c r="D152" s="384">
        <v>430.86038006208599</v>
      </c>
      <c r="E152" s="384">
        <v>201.02338874144201</v>
      </c>
      <c r="F152" s="384">
        <v>226.137439740888</v>
      </c>
      <c r="G152" s="384">
        <v>480.38868028875902</v>
      </c>
      <c r="H152" s="384">
        <v>494.35422339034699</v>
      </c>
      <c r="I152" s="384">
        <v>215.06090574079201</v>
      </c>
      <c r="J152" s="384">
        <v>214.12719783441801</v>
      </c>
      <c r="K152" s="384">
        <v>212.87267148498299</v>
      </c>
      <c r="L152" s="384">
        <v>213.24560596989599</v>
      </c>
      <c r="M152" s="239"/>
    </row>
    <row r="153" spans="2:13" x14ac:dyDescent="0.2">
      <c r="B153" t="s">
        <v>549</v>
      </c>
      <c r="C153" t="s">
        <v>577</v>
      </c>
      <c r="D153" s="384">
        <v>30.346</v>
      </c>
      <c r="E153" s="384">
        <v>1731.2291108131701</v>
      </c>
      <c r="F153" s="384">
        <v>1661.1519610585699</v>
      </c>
      <c r="G153" s="384">
        <v>1736.595389580403</v>
      </c>
      <c r="H153" s="384">
        <v>1736.067291575527</v>
      </c>
      <c r="I153" s="384">
        <v>1735.4339842689401</v>
      </c>
      <c r="J153" s="384">
        <v>1734.800676962343</v>
      </c>
      <c r="K153" s="384">
        <v>1734.1673696557571</v>
      </c>
      <c r="L153" s="384">
        <v>1733.53406234917</v>
      </c>
      <c r="M153" s="239"/>
    </row>
    <row r="154" spans="2:13" x14ac:dyDescent="0.2">
      <c r="B154" t="s">
        <v>549</v>
      </c>
      <c r="C154" t="s">
        <v>578</v>
      </c>
      <c r="D154" s="384">
        <v>1194.3379372214031</v>
      </c>
      <c r="E154" s="384">
        <v>35.195220502596001</v>
      </c>
      <c r="F154" s="384">
        <v>1.2</v>
      </c>
      <c r="G154" s="384">
        <v>1.2</v>
      </c>
      <c r="H154" s="384">
        <v>1.2</v>
      </c>
      <c r="I154" s="384">
        <v>1.2</v>
      </c>
      <c r="J154" s="384">
        <v>1.817306563874</v>
      </c>
      <c r="K154" s="384">
        <v>8.4911595788290004</v>
      </c>
      <c r="L154" s="384">
        <v>13.934270646312999</v>
      </c>
      <c r="M154" s="239"/>
    </row>
    <row r="155" spans="2:13" x14ac:dyDescent="0.2">
      <c r="B155" t="s">
        <v>549</v>
      </c>
      <c r="C155" t="s">
        <v>291</v>
      </c>
      <c r="D155" s="384"/>
      <c r="E155" s="384">
        <v>0.83735999999999999</v>
      </c>
      <c r="F155" s="384">
        <v>0.41868</v>
      </c>
      <c r="G155" s="384">
        <v>0.41868</v>
      </c>
      <c r="H155" s="384">
        <v>0.41868</v>
      </c>
      <c r="I155" s="384">
        <v>0.41868</v>
      </c>
      <c r="J155" s="384">
        <v>0.41868</v>
      </c>
      <c r="K155" s="384">
        <v>0.41868</v>
      </c>
      <c r="L155" s="384">
        <v>0.41868</v>
      </c>
      <c r="M155" s="239"/>
    </row>
    <row r="156" spans="2:13" x14ac:dyDescent="0.2">
      <c r="B156" t="s">
        <v>549</v>
      </c>
      <c r="C156" t="s">
        <v>51</v>
      </c>
      <c r="D156" s="384">
        <v>186.88679999999999</v>
      </c>
      <c r="E156" s="384">
        <v>186.88679999999999</v>
      </c>
      <c r="F156" s="384">
        <v>186.88679999999999</v>
      </c>
      <c r="G156" s="384">
        <v>166.15960935186001</v>
      </c>
      <c r="H156" s="384">
        <v>193.95625609243399</v>
      </c>
      <c r="I156" s="384">
        <v>202.07209377255799</v>
      </c>
      <c r="J156" s="384">
        <v>203.577862398744</v>
      </c>
      <c r="K156" s="384">
        <v>201.89249655495101</v>
      </c>
      <c r="L156" s="384">
        <v>207.336328947044</v>
      </c>
      <c r="M156" s="239"/>
    </row>
    <row r="157" spans="2:13" x14ac:dyDescent="0.2">
      <c r="B157" t="s">
        <v>549</v>
      </c>
      <c r="C157" t="s">
        <v>293</v>
      </c>
      <c r="D157" s="384">
        <v>3.3139772280000002</v>
      </c>
      <c r="E157" s="384">
        <v>2.818888614</v>
      </c>
      <c r="F157" s="384">
        <v>2.3237999999999999</v>
      </c>
      <c r="G157" s="384">
        <v>2.3210999999999999</v>
      </c>
      <c r="H157" s="384">
        <v>2.3184</v>
      </c>
      <c r="I157" s="384">
        <v>2.3157000000000001</v>
      </c>
      <c r="J157" s="384">
        <v>20.432731653863001</v>
      </c>
      <c r="K157" s="384">
        <v>58.805014406498998</v>
      </c>
      <c r="L157" s="384">
        <v>58.674295930633001</v>
      </c>
      <c r="M157" s="239"/>
    </row>
    <row r="158" spans="2:13" x14ac:dyDescent="0.2">
      <c r="B158" t="s">
        <v>549</v>
      </c>
      <c r="C158" t="s">
        <v>294</v>
      </c>
      <c r="D158" s="2">
        <v>19.224</v>
      </c>
      <c r="E158" s="2">
        <v>40.669896535714997</v>
      </c>
      <c r="F158" s="2">
        <v>85.583520154802997</v>
      </c>
      <c r="G158" s="2">
        <v>176.80692961116401</v>
      </c>
      <c r="H158" s="2">
        <v>190.01292884667799</v>
      </c>
      <c r="I158" s="2">
        <v>189.960557870835</v>
      </c>
      <c r="J158" s="2">
        <v>347.68264799999997</v>
      </c>
      <c r="K158" s="2">
        <v>310.59954257788502</v>
      </c>
      <c r="L158" s="2">
        <v>235.251144417185</v>
      </c>
      <c r="M158" s="239"/>
    </row>
    <row r="159" spans="2:13" x14ac:dyDescent="0.2">
      <c r="B159" t="s">
        <v>550</v>
      </c>
      <c r="C159" t="s">
        <v>565</v>
      </c>
      <c r="D159" s="2">
        <v>492.466376999467</v>
      </c>
      <c r="E159" s="2">
        <v>20.142694800000001</v>
      </c>
      <c r="F159" s="2">
        <v>20.1908268</v>
      </c>
      <c r="G159" s="2">
        <v>20.1863268</v>
      </c>
      <c r="H159" s="2">
        <v>20.1818268</v>
      </c>
      <c r="I159" s="2">
        <v>20.1757518</v>
      </c>
      <c r="J159" s="2">
        <v>20.169676800000001</v>
      </c>
      <c r="K159" s="2">
        <v>20.163601799999999</v>
      </c>
      <c r="L159" s="2">
        <v>20.157526799999999</v>
      </c>
      <c r="M159" s="239"/>
    </row>
    <row r="160" spans="2:13" x14ac:dyDescent="0.2">
      <c r="B160" t="s">
        <v>550</v>
      </c>
      <c r="C160" t="s">
        <v>566</v>
      </c>
      <c r="D160" s="2">
        <v>624.41907564109897</v>
      </c>
      <c r="E160" s="2">
        <v>1170.74888152673</v>
      </c>
      <c r="F160" s="2">
        <v>1857.7744694943001</v>
      </c>
      <c r="G160" s="2">
        <v>1988.3698557258799</v>
      </c>
      <c r="H160" s="2">
        <v>2183.6447384388998</v>
      </c>
      <c r="I160" s="2">
        <v>1857.6835213422401</v>
      </c>
      <c r="J160" s="2">
        <v>1287.2508875165599</v>
      </c>
      <c r="K160" s="2">
        <v>980.76537908677994</v>
      </c>
      <c r="L160" s="2">
        <v>961.98327548328405</v>
      </c>
      <c r="M160" s="239"/>
    </row>
    <row r="161" spans="2:13" x14ac:dyDescent="0.2">
      <c r="B161" t="s">
        <v>550</v>
      </c>
      <c r="C161" t="s">
        <v>568</v>
      </c>
      <c r="D161" s="2">
        <v>412.11125009887701</v>
      </c>
      <c r="E161" s="2">
        <v>430.69191655684199</v>
      </c>
      <c r="F161" s="2">
        <v>475.78042878760101</v>
      </c>
      <c r="G161" s="2">
        <v>532.33447995623601</v>
      </c>
      <c r="H161" s="2">
        <v>566.04558279865103</v>
      </c>
      <c r="I161" s="2">
        <v>590.57700528629505</v>
      </c>
      <c r="J161" s="2">
        <v>615.10842777393896</v>
      </c>
      <c r="K161" s="2">
        <v>958.97981722030295</v>
      </c>
      <c r="L161" s="2">
        <v>1280.1168826666669</v>
      </c>
      <c r="M161" s="239"/>
    </row>
    <row r="162" spans="2:13" x14ac:dyDescent="0.2">
      <c r="B162" t="s">
        <v>550</v>
      </c>
      <c r="C162" t="s">
        <v>569</v>
      </c>
      <c r="D162" s="2"/>
      <c r="E162" s="2"/>
      <c r="F162" s="2">
        <v>5.3591130256730004</v>
      </c>
      <c r="G162" s="2"/>
      <c r="H162" s="2"/>
      <c r="I162" s="2"/>
      <c r="J162" s="2"/>
      <c r="K162" s="2"/>
      <c r="L162" s="2"/>
      <c r="M162" s="239"/>
    </row>
    <row r="163" spans="2:13" x14ac:dyDescent="0.2">
      <c r="B163" t="s">
        <v>550</v>
      </c>
      <c r="C163" t="s">
        <v>592</v>
      </c>
      <c r="D163" s="2">
        <v>25.2</v>
      </c>
      <c r="E163" s="2">
        <v>18.899999999999999</v>
      </c>
      <c r="F163" s="2">
        <v>18.899999999999999</v>
      </c>
      <c r="G163" s="2">
        <v>16.537500000000001</v>
      </c>
      <c r="H163" s="2">
        <v>14.175000000000001</v>
      </c>
      <c r="I163" s="2">
        <v>14.175000000000001</v>
      </c>
      <c r="J163" s="2">
        <v>14.175000000000001</v>
      </c>
      <c r="K163" s="2">
        <v>27.405000000000001</v>
      </c>
      <c r="L163" s="2">
        <v>21.320009080643999</v>
      </c>
      <c r="M163" s="239"/>
    </row>
    <row r="164" spans="2:13" x14ac:dyDescent="0.2">
      <c r="B164" t="s">
        <v>550</v>
      </c>
      <c r="C164" t="s">
        <v>570</v>
      </c>
      <c r="D164" s="2">
        <v>281.94900000000001</v>
      </c>
      <c r="E164" s="2">
        <v>140.97450000000001</v>
      </c>
      <c r="F164" s="2">
        <v>175.297969092599</v>
      </c>
      <c r="G164" s="2">
        <v>140.97450000000001</v>
      </c>
      <c r="H164" s="2">
        <v>301.024353197376</v>
      </c>
      <c r="I164" s="2">
        <v>662.93992363942402</v>
      </c>
      <c r="J164" s="2">
        <v>216.72451821333399</v>
      </c>
      <c r="K164" s="2">
        <v>140.97450000000001</v>
      </c>
      <c r="L164" s="2">
        <v>208.02401729759799</v>
      </c>
      <c r="M164" s="239"/>
    </row>
    <row r="165" spans="2:13" x14ac:dyDescent="0.2">
      <c r="B165" t="s">
        <v>550</v>
      </c>
      <c r="C165" t="s">
        <v>571</v>
      </c>
      <c r="D165" s="2">
        <v>88.861260437086003</v>
      </c>
      <c r="E165" s="2">
        <v>1.246324625</v>
      </c>
      <c r="F165" s="2">
        <v>1.246324625</v>
      </c>
      <c r="G165" s="2">
        <v>1.1858728660710001</v>
      </c>
      <c r="H165" s="2">
        <v>1.125421107143</v>
      </c>
      <c r="I165" s="2">
        <v>1.0649693482139999</v>
      </c>
      <c r="J165" s="2">
        <v>1.0045175892860001</v>
      </c>
      <c r="K165" s="2">
        <v>0.94406583035699998</v>
      </c>
      <c r="L165" s="2">
        <v>0.88361407142899995</v>
      </c>
      <c r="M165" s="239"/>
    </row>
    <row r="166" spans="2:13" x14ac:dyDescent="0.2">
      <c r="B166" t="s">
        <v>550</v>
      </c>
      <c r="C166" t="s">
        <v>572</v>
      </c>
      <c r="D166" s="2">
        <v>28.4</v>
      </c>
      <c r="E166" s="2">
        <v>491.26911013758598</v>
      </c>
      <c r="F166" s="2">
        <v>478.61420312822202</v>
      </c>
      <c r="G166" s="2">
        <v>828.97917437952299</v>
      </c>
      <c r="H166" s="2">
        <v>646.93673215763101</v>
      </c>
      <c r="I166" s="2">
        <v>656.69838949932205</v>
      </c>
      <c r="J166" s="2">
        <v>666.45577929794399</v>
      </c>
      <c r="K166" s="2">
        <v>634.56920544776096</v>
      </c>
      <c r="L166" s="2">
        <v>473.85666636941301</v>
      </c>
      <c r="M166" s="239"/>
    </row>
    <row r="167" spans="2:13" x14ac:dyDescent="0.2">
      <c r="B167" t="s">
        <v>550</v>
      </c>
      <c r="C167" t="s">
        <v>573</v>
      </c>
      <c r="D167" s="2">
        <v>53.900811496749</v>
      </c>
      <c r="E167" s="2">
        <v>102.55638589010201</v>
      </c>
      <c r="F167" s="2">
        <v>307.09850674103097</v>
      </c>
      <c r="G167" s="2">
        <v>127.408947076093</v>
      </c>
      <c r="H167" s="2">
        <v>143.904296268672</v>
      </c>
      <c r="I167" s="2">
        <v>229.75011416084899</v>
      </c>
      <c r="J167" s="2">
        <v>29.188527270224</v>
      </c>
      <c r="K167" s="2">
        <v>2.8</v>
      </c>
      <c r="L167" s="2">
        <v>74.766711721478998</v>
      </c>
      <c r="M167" s="239"/>
    </row>
    <row r="168" spans="2:13" x14ac:dyDescent="0.2">
      <c r="B168" t="s">
        <v>550</v>
      </c>
      <c r="C168" t="s">
        <v>574</v>
      </c>
      <c r="D168" s="2">
        <v>40.280265961631997</v>
      </c>
      <c r="E168" s="2">
        <v>130.94602278977999</v>
      </c>
      <c r="F168" s="2">
        <v>692.38786035496105</v>
      </c>
      <c r="G168" s="2">
        <v>1694.813077908231</v>
      </c>
      <c r="H168" s="2">
        <v>1688.223819324571</v>
      </c>
      <c r="I168" s="2">
        <v>1853.491595325509</v>
      </c>
      <c r="J168" s="2">
        <v>2007.399538762297</v>
      </c>
      <c r="K168" s="2">
        <v>1862.7311930525241</v>
      </c>
      <c r="L168" s="2">
        <v>1501.171045856197</v>
      </c>
      <c r="M168" s="239"/>
    </row>
    <row r="169" spans="2:13" x14ac:dyDescent="0.2">
      <c r="B169" t="s">
        <v>550</v>
      </c>
      <c r="C169" t="s">
        <v>595</v>
      </c>
      <c r="D169" s="2">
        <v>14.795999999999999</v>
      </c>
      <c r="E169" s="2">
        <v>15.165900000000001</v>
      </c>
      <c r="F169" s="2">
        <v>15.165900000000001</v>
      </c>
      <c r="G169" s="2">
        <v>15.350849999999999</v>
      </c>
      <c r="H169" s="2">
        <v>15.5358</v>
      </c>
      <c r="I169" s="2">
        <v>15.720750000000001</v>
      </c>
      <c r="J169" s="2">
        <v>15.9057</v>
      </c>
      <c r="K169" s="2">
        <v>16.09065</v>
      </c>
      <c r="L169" s="2">
        <v>16.275600000000001</v>
      </c>
      <c r="M169" s="239"/>
    </row>
    <row r="170" spans="2:13" x14ac:dyDescent="0.2">
      <c r="B170" t="s">
        <v>550</v>
      </c>
      <c r="C170" t="s">
        <v>575</v>
      </c>
      <c r="D170" s="2">
        <v>2848.49161</v>
      </c>
      <c r="E170" s="2">
        <v>2301.3303721195898</v>
      </c>
      <c r="F170" s="2">
        <v>1760.382036496198</v>
      </c>
      <c r="G170" s="2">
        <v>1715.9022653445379</v>
      </c>
      <c r="H170" s="2">
        <v>1303.22837</v>
      </c>
      <c r="I170" s="2">
        <v>1897.319601653584</v>
      </c>
      <c r="J170" s="2">
        <v>2105.3083721195899</v>
      </c>
      <c r="K170" s="2">
        <v>2366.8871059302001</v>
      </c>
      <c r="L170" s="2">
        <v>2356.38624056242</v>
      </c>
      <c r="M170" s="239"/>
    </row>
    <row r="171" spans="2:13" x14ac:dyDescent="0.2">
      <c r="B171" t="s">
        <v>550</v>
      </c>
      <c r="C171" t="s">
        <v>576</v>
      </c>
      <c r="D171" s="2">
        <v>967.89873858666704</v>
      </c>
      <c r="E171" s="2">
        <v>1322.4949212922979</v>
      </c>
      <c r="F171" s="2">
        <v>1434.8108180291331</v>
      </c>
      <c r="G171" s="2">
        <v>1366.3547906884689</v>
      </c>
      <c r="H171" s="2">
        <v>1361.290750454755</v>
      </c>
      <c r="I171" s="2">
        <v>1361.84646895797</v>
      </c>
      <c r="J171" s="2">
        <v>1366.960583423582</v>
      </c>
      <c r="K171" s="2">
        <v>1369.0526377277729</v>
      </c>
      <c r="L171" s="2">
        <v>1383.8050710299219</v>
      </c>
      <c r="M171" s="239"/>
    </row>
    <row r="172" spans="2:13" x14ac:dyDescent="0.2">
      <c r="B172" t="s">
        <v>550</v>
      </c>
      <c r="C172" t="s">
        <v>577</v>
      </c>
      <c r="D172" s="2">
        <v>50.47</v>
      </c>
      <c r="E172" s="2">
        <v>25.285</v>
      </c>
      <c r="F172" s="2">
        <v>25.285</v>
      </c>
      <c r="G172" s="2">
        <v>21.154166666666999</v>
      </c>
      <c r="H172" s="2">
        <v>17.023333333332999</v>
      </c>
      <c r="I172" s="2">
        <v>12.8925</v>
      </c>
      <c r="J172" s="2">
        <v>8.7616666666670007</v>
      </c>
      <c r="K172" s="2">
        <v>4.6308333333330003</v>
      </c>
      <c r="L172" s="2">
        <v>0.5</v>
      </c>
      <c r="M172" s="239"/>
    </row>
    <row r="173" spans="2:13" x14ac:dyDescent="0.2">
      <c r="B173" t="s">
        <v>550</v>
      </c>
      <c r="C173" t="s">
        <v>578</v>
      </c>
      <c r="D173" s="2">
        <v>2868.0878276754152</v>
      </c>
      <c r="E173" s="2">
        <v>2453.3391889955569</v>
      </c>
      <c r="F173" s="2">
        <v>2354.2770021157521</v>
      </c>
      <c r="G173" s="2">
        <v>2287.0977596547959</v>
      </c>
      <c r="H173" s="2">
        <v>2134.9802667165968</v>
      </c>
      <c r="I173" s="2">
        <v>2178.1277154832892</v>
      </c>
      <c r="J173" s="2">
        <v>2011.4155976216341</v>
      </c>
      <c r="K173" s="2">
        <v>1986.9669597449481</v>
      </c>
      <c r="L173" s="2">
        <v>1774.980319086349</v>
      </c>
      <c r="M173" s="239"/>
    </row>
    <row r="174" spans="2:13" x14ac:dyDescent="0.2">
      <c r="B174" t="s">
        <v>550</v>
      </c>
      <c r="C174" t="s">
        <v>291</v>
      </c>
      <c r="D174" s="2">
        <v>19.928850735868</v>
      </c>
      <c r="E174" s="2">
        <v>19.944430876188001</v>
      </c>
      <c r="F174" s="2">
        <v>4.1868000000000002E-2</v>
      </c>
      <c r="G174" s="2">
        <v>4.1868000000000002E-2</v>
      </c>
      <c r="H174" s="2">
        <v>4.1868000000000002E-2</v>
      </c>
      <c r="I174" s="2">
        <v>4.1868000000000002E-2</v>
      </c>
      <c r="J174" s="2">
        <v>4.1868000000000002E-2</v>
      </c>
      <c r="K174" s="2">
        <v>4.1868000000000002E-2</v>
      </c>
      <c r="L174" s="2">
        <v>4.1868000000000002E-2</v>
      </c>
      <c r="M174" s="239"/>
    </row>
    <row r="175" spans="2:13" x14ac:dyDescent="0.2">
      <c r="B175" t="s">
        <v>550</v>
      </c>
      <c r="C175" t="s">
        <v>51</v>
      </c>
      <c r="D175" s="2">
        <v>223.70400000000001</v>
      </c>
      <c r="E175" s="2">
        <v>212.890646936964</v>
      </c>
      <c r="F175" s="2">
        <v>136.97649482095301</v>
      </c>
      <c r="G175" s="2">
        <v>28.401602841077001</v>
      </c>
      <c r="H175" s="2">
        <v>214.53820851936601</v>
      </c>
      <c r="I175" s="2">
        <v>248.18214090438499</v>
      </c>
      <c r="J175" s="2">
        <v>248.18214090438499</v>
      </c>
      <c r="K175" s="2">
        <v>248.18214090438499</v>
      </c>
      <c r="L175" s="2">
        <v>248.18214090438499</v>
      </c>
      <c r="M175" s="239"/>
    </row>
    <row r="176" spans="2:13" x14ac:dyDescent="0.2">
      <c r="B176" t="s">
        <v>550</v>
      </c>
      <c r="C176" t="s">
        <v>293</v>
      </c>
      <c r="D176" s="2">
        <v>0.52164063999999999</v>
      </c>
      <c r="E176" s="2">
        <v>0.47738248</v>
      </c>
      <c r="F176" s="2">
        <v>14.230796327645001</v>
      </c>
      <c r="G176" s="2">
        <v>14.129751876438</v>
      </c>
      <c r="H176" s="2">
        <v>14.102072119031</v>
      </c>
      <c r="I176" s="2">
        <v>41.978983938031</v>
      </c>
      <c r="J176" s="2">
        <v>98.073177244956995</v>
      </c>
      <c r="K176" s="2">
        <v>175.78527492202599</v>
      </c>
      <c r="L176" s="2">
        <v>263.59142495292298</v>
      </c>
      <c r="M176" s="239"/>
    </row>
    <row r="177" spans="2:13" x14ac:dyDescent="0.2">
      <c r="B177" t="s">
        <v>550</v>
      </c>
      <c r="C177" t="s">
        <v>294</v>
      </c>
      <c r="D177" s="2">
        <v>51.607005839999999</v>
      </c>
      <c r="E177" s="2">
        <v>66.386496537599001</v>
      </c>
      <c r="F177" s="2">
        <v>94.917941509136995</v>
      </c>
      <c r="G177" s="2">
        <v>158.43611499146201</v>
      </c>
      <c r="H177" s="2">
        <v>276.37242590881198</v>
      </c>
      <c r="I177" s="2">
        <v>353.31963300000001</v>
      </c>
      <c r="J177" s="2">
        <v>361.799328</v>
      </c>
      <c r="K177" s="2">
        <v>370.279023</v>
      </c>
      <c r="L177" s="2">
        <v>312.21970659068802</v>
      </c>
      <c r="M177" s="239"/>
    </row>
    <row r="178" spans="2:13" x14ac:dyDescent="0.2">
      <c r="B178" t="s">
        <v>10</v>
      </c>
      <c r="D178" s="2">
        <v>78117.834844675977</v>
      </c>
      <c r="E178" s="2">
        <v>78483.024526432593</v>
      </c>
      <c r="F178" s="2">
        <v>87299.034348554196</v>
      </c>
      <c r="G178" s="2">
        <v>88999.961407409632</v>
      </c>
      <c r="H178" s="2">
        <v>90351.741292581413</v>
      </c>
      <c r="I178" s="2">
        <v>91422.747215854703</v>
      </c>
      <c r="J178" s="2">
        <v>88219.437072456727</v>
      </c>
      <c r="K178" s="2">
        <v>87956.017207781813</v>
      </c>
      <c r="L178" s="2">
        <v>86841.325174434562</v>
      </c>
      <c r="M178" s="239"/>
    </row>
    <row r="179" spans="2:13" x14ac:dyDescent="0.2"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 enableFormatConditionsCalculation="0"/>
  <dimension ref="B2:R163"/>
  <sheetViews>
    <sheetView showRuler="0" zoomScale="85" zoomScaleNormal="85" workbookViewId="0">
      <selection activeCell="B4" sqref="B4"/>
    </sheetView>
  </sheetViews>
  <sheetFormatPr baseColWidth="10" defaultColWidth="8.83203125" defaultRowHeight="15" x14ac:dyDescent="0.2"/>
  <cols>
    <col min="2" max="2" width="19.5" bestFit="1" customWidth="1"/>
    <col min="3" max="3" width="20.5" customWidth="1"/>
    <col min="4" max="12" width="12" style="249" bestFit="1" customWidth="1"/>
    <col min="13" max="13" width="12" style="252" bestFit="1" customWidth="1"/>
    <col min="14" max="18" width="9.1640625" style="252" customWidth="1"/>
    <col min="19" max="19" width="9.1640625" customWidth="1"/>
  </cols>
  <sheetData>
    <row r="2" spans="2:18" x14ac:dyDescent="0.2">
      <c r="B2" s="2" t="s">
        <v>493</v>
      </c>
    </row>
    <row r="3" spans="2:18" x14ac:dyDescent="0.2">
      <c r="B3" t="s">
        <v>112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253" t="s">
        <v>48</v>
      </c>
      <c r="D5" s="332"/>
      <c r="E5" s="332"/>
      <c r="F5" s="332"/>
      <c r="G5" s="332"/>
      <c r="H5" s="332"/>
      <c r="I5" s="332"/>
      <c r="J5" s="332"/>
      <c r="K5" s="332"/>
      <c r="L5" s="332"/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53" t="s">
        <v>49</v>
      </c>
      <c r="D6" s="246">
        <v>336.24431383626597</v>
      </c>
      <c r="E6" s="246">
        <v>308.06233590165198</v>
      </c>
      <c r="F6" s="246">
        <v>352.33447938453202</v>
      </c>
      <c r="G6" s="246">
        <v>415.693497227752</v>
      </c>
      <c r="H6" s="246">
        <v>474.13128586112202</v>
      </c>
      <c r="I6" s="342">
        <v>532.56907449449204</v>
      </c>
      <c r="J6" s="246">
        <v>591.00686312786195</v>
      </c>
      <c r="K6" s="342">
        <v>478.01565156393099</v>
      </c>
      <c r="L6" s="246">
        <v>324.20721239460102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53" t="s">
        <v>50</v>
      </c>
      <c r="D7" s="246"/>
      <c r="E7" s="246">
        <v>22</v>
      </c>
      <c r="F7" s="246">
        <v>26.255287158440002</v>
      </c>
      <c r="G7" s="246">
        <v>65.694809768484006</v>
      </c>
      <c r="H7" s="246">
        <v>55.406487809170002</v>
      </c>
      <c r="I7" s="342">
        <v>114.140363782636</v>
      </c>
      <c r="J7" s="246">
        <v>230.97035720338599</v>
      </c>
      <c r="K7" s="342">
        <v>364.427900895378</v>
      </c>
      <c r="L7" s="246">
        <v>595.87494075475604</v>
      </c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53" t="s">
        <v>291</v>
      </c>
      <c r="D8" s="246">
        <v>0.317945592</v>
      </c>
      <c r="E8" s="246">
        <v>0.48635694816800001</v>
      </c>
      <c r="F8" s="246">
        <v>0.50241599999999997</v>
      </c>
      <c r="G8" s="246">
        <v>0.50241599999999997</v>
      </c>
      <c r="H8" s="246">
        <v>0.50241599999999997</v>
      </c>
      <c r="I8" s="342">
        <v>0.50241599999999997</v>
      </c>
      <c r="J8" s="246">
        <v>0.50241599999999997</v>
      </c>
      <c r="K8" s="342">
        <v>0.50241599999999997</v>
      </c>
      <c r="L8" s="246">
        <v>0.50241599999999997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53" t="s">
        <v>292</v>
      </c>
      <c r="D9" s="246">
        <v>1.89</v>
      </c>
      <c r="E9" s="246">
        <v>2.2800600000000002</v>
      </c>
      <c r="F9" s="246">
        <v>2.2800600000000002</v>
      </c>
      <c r="G9" s="246">
        <v>4.9000500000000002</v>
      </c>
      <c r="H9" s="246">
        <v>7.5200399999999998</v>
      </c>
      <c r="I9" s="342">
        <v>10.140029999999999</v>
      </c>
      <c r="J9" s="246">
        <v>12.760020000000001</v>
      </c>
      <c r="K9" s="342">
        <v>15.38001</v>
      </c>
      <c r="L9" s="246">
        <v>18</v>
      </c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s="253" t="s">
        <v>51</v>
      </c>
      <c r="D10" s="342">
        <v>186.88679999999999</v>
      </c>
      <c r="E10" s="342">
        <v>161.681385142501</v>
      </c>
      <c r="F10" s="342">
        <v>189.64482710919501</v>
      </c>
      <c r="G10" s="342">
        <v>70.101291595744996</v>
      </c>
      <c r="H10" s="342">
        <v>183.658375355988</v>
      </c>
      <c r="I10" s="342">
        <v>207.33632894704499</v>
      </c>
      <c r="J10" s="342">
        <v>207.336328947044</v>
      </c>
      <c r="K10" s="342">
        <v>207.33632894704499</v>
      </c>
      <c r="L10" s="342">
        <v>207.33632894704499</v>
      </c>
      <c r="M10" s="256"/>
      <c r="N10" s="265"/>
      <c r="O10" s="265"/>
      <c r="P10" s="265"/>
      <c r="Q10" s="265"/>
      <c r="R10" s="265"/>
    </row>
    <row r="11" spans="2:18" x14ac:dyDescent="0.2">
      <c r="B11" t="s">
        <v>542</v>
      </c>
      <c r="C11" s="253" t="s">
        <v>293</v>
      </c>
      <c r="D11" s="246">
        <v>3.6333920879999999</v>
      </c>
      <c r="E11" s="246">
        <v>5.1565782960000002</v>
      </c>
      <c r="F11" s="246">
        <v>4.4009645040000001</v>
      </c>
      <c r="G11" s="246">
        <v>3.7318500000000001</v>
      </c>
      <c r="H11" s="246">
        <v>3.4470000000000001</v>
      </c>
      <c r="I11" s="342">
        <v>3.16215</v>
      </c>
      <c r="J11" s="246">
        <v>12.130384712598</v>
      </c>
      <c r="K11" s="342">
        <v>32.386523410896999</v>
      </c>
      <c r="L11" s="246">
        <v>73.546411073276005</v>
      </c>
      <c r="M11" s="256"/>
      <c r="N11" s="265"/>
      <c r="O11" s="265"/>
      <c r="P11" s="265"/>
      <c r="Q11" s="265"/>
      <c r="R11" s="265"/>
    </row>
    <row r="12" spans="2:18" x14ac:dyDescent="0.2">
      <c r="B12" t="s">
        <v>542</v>
      </c>
      <c r="C12" s="253" t="s">
        <v>294</v>
      </c>
      <c r="D12" s="246">
        <v>19.224</v>
      </c>
      <c r="E12" s="246">
        <v>23.368734087764</v>
      </c>
      <c r="F12" s="246">
        <v>37.095537812322</v>
      </c>
      <c r="G12" s="246">
        <v>67.173133393721002</v>
      </c>
      <c r="H12" s="246">
        <v>129.49107839999999</v>
      </c>
      <c r="I12" s="342">
        <v>137.16994536000001</v>
      </c>
      <c r="J12" s="246">
        <v>144.84881232000001</v>
      </c>
      <c r="K12" s="342">
        <v>152.52767928</v>
      </c>
      <c r="L12" s="246">
        <v>125.57758376679401</v>
      </c>
      <c r="M12" s="256"/>
      <c r="N12" s="265"/>
      <c r="O12" s="265"/>
      <c r="P12" s="265"/>
      <c r="Q12" s="265"/>
      <c r="R12" s="265"/>
    </row>
    <row r="13" spans="2:18" x14ac:dyDescent="0.2">
      <c r="B13" t="s">
        <v>542</v>
      </c>
      <c r="C13" s="244" t="s">
        <v>126</v>
      </c>
      <c r="D13" s="246">
        <v>625.82505516061894</v>
      </c>
      <c r="E13" s="246">
        <v>1380.9546785435141</v>
      </c>
      <c r="F13" s="246">
        <v>2398.3500277115058</v>
      </c>
      <c r="G13" s="246">
        <v>3685.7274301016191</v>
      </c>
      <c r="H13" s="246">
        <v>2319.005208296559</v>
      </c>
      <c r="I13" s="342">
        <v>1286.914747668995</v>
      </c>
      <c r="J13" s="246">
        <v>604.08308596184997</v>
      </c>
      <c r="K13" s="342">
        <v>222.75165899978299</v>
      </c>
      <c r="L13" s="246">
        <v>34.005055330832</v>
      </c>
      <c r="M13" s="256"/>
      <c r="N13" s="265"/>
      <c r="O13" s="265"/>
      <c r="P13" s="265"/>
      <c r="Q13" s="265"/>
      <c r="R13" s="265"/>
    </row>
    <row r="14" spans="2:18" x14ac:dyDescent="0.2">
      <c r="B14" t="s">
        <v>542</v>
      </c>
      <c r="C14" s="244" t="s">
        <v>127</v>
      </c>
      <c r="D14" s="246">
        <v>27.850158825950999</v>
      </c>
      <c r="E14" s="246">
        <v>8.6067202159930005</v>
      </c>
      <c r="F14" s="246">
        <v>14.947577925079999</v>
      </c>
      <c r="G14" s="246">
        <v>22.971083176135998</v>
      </c>
      <c r="H14" s="246">
        <v>14.453065924140001</v>
      </c>
      <c r="I14" s="342">
        <v>8.0206217822469998</v>
      </c>
      <c r="J14" s="246">
        <v>3.7649129177580001</v>
      </c>
      <c r="K14" s="342">
        <v>1.388286839856</v>
      </c>
      <c r="L14" s="246">
        <v>0.211934541886</v>
      </c>
      <c r="M14" s="256"/>
      <c r="N14" s="265"/>
      <c r="O14" s="265"/>
      <c r="P14" s="265"/>
      <c r="Q14" s="265"/>
      <c r="R14" s="265"/>
    </row>
    <row r="15" spans="2:18" x14ac:dyDescent="0.2">
      <c r="B15" t="s">
        <v>543</v>
      </c>
      <c r="C15" s="244" t="s">
        <v>48</v>
      </c>
      <c r="D15" s="332"/>
      <c r="E15" s="332"/>
      <c r="F15" s="332"/>
      <c r="G15" s="332"/>
      <c r="H15" s="332"/>
      <c r="I15" s="332"/>
      <c r="J15" s="332"/>
      <c r="K15" s="332"/>
      <c r="L15" s="332"/>
      <c r="M15" s="256"/>
      <c r="N15" s="265"/>
      <c r="O15" s="265"/>
      <c r="P15" s="265"/>
      <c r="Q15" s="265"/>
      <c r="R15" s="265"/>
    </row>
    <row r="16" spans="2:18" x14ac:dyDescent="0.2">
      <c r="B16" t="s">
        <v>543</v>
      </c>
      <c r="C16" s="244" t="s">
        <v>49</v>
      </c>
      <c r="D16" s="246">
        <v>1605.685807637502</v>
      </c>
      <c r="E16" s="246">
        <v>1571.092922317031</v>
      </c>
      <c r="F16" s="246">
        <v>1562.1464701300019</v>
      </c>
      <c r="G16" s="246">
        <v>1668.326853932756</v>
      </c>
      <c r="H16" s="246">
        <v>1832.471132668222</v>
      </c>
      <c r="I16" s="342">
        <v>1946.2766802265519</v>
      </c>
      <c r="J16" s="246">
        <v>2060.082227784882</v>
      </c>
      <c r="K16" s="342">
        <v>2806.2910138924408</v>
      </c>
      <c r="L16" s="246">
        <v>3176.5142400651848</v>
      </c>
      <c r="M16" s="256"/>
      <c r="N16" s="265"/>
      <c r="O16" s="265"/>
      <c r="P16" s="265"/>
      <c r="Q16" s="265"/>
      <c r="R16" s="265"/>
    </row>
    <row r="17" spans="2:18" x14ac:dyDescent="0.2">
      <c r="B17" t="s">
        <v>543</v>
      </c>
      <c r="C17" s="244" t="s">
        <v>50</v>
      </c>
      <c r="D17" s="246">
        <v>1779.028421475582</v>
      </c>
      <c r="E17" s="246">
        <v>1629.405351301888</v>
      </c>
      <c r="F17" s="246">
        <v>1278.0044786250401</v>
      </c>
      <c r="G17" s="246">
        <v>1245.3574041453101</v>
      </c>
      <c r="H17" s="246">
        <v>1237.8935428436801</v>
      </c>
      <c r="I17" s="342">
        <v>1236.03069876015</v>
      </c>
      <c r="J17" s="246">
        <v>1237.4546956906499</v>
      </c>
      <c r="K17" s="342">
        <v>1229.6218754644699</v>
      </c>
      <c r="L17" s="246">
        <v>1227.9351804094499</v>
      </c>
      <c r="M17" s="256"/>
      <c r="N17" s="265"/>
      <c r="O17" s="265"/>
      <c r="P17" s="265"/>
      <c r="Q17" s="265"/>
      <c r="R17" s="265"/>
    </row>
    <row r="18" spans="2:18" x14ac:dyDescent="0.2">
      <c r="B18" t="s">
        <v>543</v>
      </c>
      <c r="C18" s="244" t="s">
        <v>291</v>
      </c>
      <c r="D18" s="246">
        <v>29.623424850469998</v>
      </c>
      <c r="E18" s="246">
        <v>15.537888479937999</v>
      </c>
      <c r="F18" s="246">
        <v>22.148171999999999</v>
      </c>
      <c r="G18" s="246">
        <v>22.148171999999999</v>
      </c>
      <c r="H18" s="246">
        <v>22.148171999999999</v>
      </c>
      <c r="I18" s="342">
        <v>22.148171999999999</v>
      </c>
      <c r="J18" s="246">
        <v>22.148171999999999</v>
      </c>
      <c r="K18" s="342">
        <v>22.148171999999999</v>
      </c>
      <c r="L18" s="246">
        <v>22.148171999999999</v>
      </c>
      <c r="M18" s="256"/>
      <c r="N18" s="265"/>
      <c r="O18" s="265"/>
      <c r="P18" s="265"/>
      <c r="Q18" s="265"/>
      <c r="R18" s="265"/>
    </row>
    <row r="19" spans="2:18" x14ac:dyDescent="0.2">
      <c r="B19" t="s">
        <v>543</v>
      </c>
      <c r="C19" s="244" t="s">
        <v>292</v>
      </c>
      <c r="D19" s="246">
        <v>73.537199999999999</v>
      </c>
      <c r="E19" s="246">
        <v>92.282076000000004</v>
      </c>
      <c r="F19" s="246">
        <v>92.282076000000004</v>
      </c>
      <c r="G19" s="246">
        <v>92.282076000000004</v>
      </c>
      <c r="H19" s="246">
        <v>92.282076000000004</v>
      </c>
      <c r="I19" s="342">
        <v>92.282076000000004</v>
      </c>
      <c r="J19" s="246">
        <v>92.282076000000004</v>
      </c>
      <c r="K19" s="342">
        <v>92.282076000000004</v>
      </c>
      <c r="L19" s="246">
        <v>92.282076000000004</v>
      </c>
      <c r="M19" s="256"/>
      <c r="N19" s="265"/>
      <c r="O19" s="265"/>
      <c r="P19" s="265"/>
      <c r="Q19" s="265"/>
      <c r="R19" s="265"/>
    </row>
    <row r="20" spans="2:18" x14ac:dyDescent="0.2">
      <c r="B20" t="s">
        <v>543</v>
      </c>
      <c r="C20" s="244" t="s">
        <v>51</v>
      </c>
      <c r="D20" s="342">
        <v>506.0016</v>
      </c>
      <c r="E20" s="342">
        <v>243.35738248901899</v>
      </c>
      <c r="F20" s="342">
        <v>177.27342535871199</v>
      </c>
      <c r="G20" s="342"/>
      <c r="H20" s="342"/>
      <c r="I20" s="342"/>
      <c r="J20" s="342"/>
      <c r="K20" s="342"/>
      <c r="L20" s="342"/>
      <c r="M20" s="256"/>
      <c r="N20" s="265"/>
      <c r="O20" s="265"/>
      <c r="P20" s="265"/>
      <c r="Q20" s="265"/>
      <c r="R20" s="265"/>
    </row>
    <row r="21" spans="2:18" x14ac:dyDescent="0.2">
      <c r="B21" t="s">
        <v>543</v>
      </c>
      <c r="C21" s="244" t="s">
        <v>293</v>
      </c>
      <c r="D21" s="246">
        <v>60.771619512000001</v>
      </c>
      <c r="E21" s="246">
        <v>53.415340408673003</v>
      </c>
      <c r="F21" s="246">
        <v>78.216335999999998</v>
      </c>
      <c r="G21" s="246">
        <v>130.42400944839699</v>
      </c>
      <c r="H21" s="246">
        <v>237.84975600000001</v>
      </c>
      <c r="I21" s="342">
        <v>232.59243896433901</v>
      </c>
      <c r="J21" s="246">
        <v>397.48317600000001</v>
      </c>
      <c r="K21" s="342">
        <v>477.29988600000001</v>
      </c>
      <c r="L21" s="246">
        <v>557.11659599999996</v>
      </c>
      <c r="M21" s="256"/>
      <c r="N21" s="265"/>
      <c r="O21" s="265"/>
      <c r="P21" s="265"/>
      <c r="Q21" s="265"/>
      <c r="R21" s="265"/>
    </row>
    <row r="22" spans="2:18" x14ac:dyDescent="0.2">
      <c r="B22" t="s">
        <v>543</v>
      </c>
      <c r="C22" s="244" t="s">
        <v>294</v>
      </c>
      <c r="D22" s="246">
        <v>136.0548</v>
      </c>
      <c r="E22" s="246">
        <v>162.51008826855801</v>
      </c>
      <c r="F22" s="246">
        <v>223.81446885934901</v>
      </c>
      <c r="G22" s="246">
        <v>332.41936794256497</v>
      </c>
      <c r="H22" s="246">
        <v>513.57482901072899</v>
      </c>
      <c r="I22" s="342">
        <v>537.593121</v>
      </c>
      <c r="J22" s="246">
        <v>539.23606800000005</v>
      </c>
      <c r="K22" s="342">
        <v>540.87901499999998</v>
      </c>
      <c r="L22" s="246">
        <v>542.52196200000003</v>
      </c>
      <c r="M22" s="256"/>
      <c r="N22" s="265"/>
      <c r="O22" s="265"/>
      <c r="P22" s="265"/>
      <c r="Q22" s="265"/>
      <c r="R22" s="265"/>
    </row>
    <row r="23" spans="2:18" x14ac:dyDescent="0.2">
      <c r="B23" t="s">
        <v>543</v>
      </c>
      <c r="C23" s="244" t="s">
        <v>126</v>
      </c>
      <c r="D23" s="246"/>
      <c r="E23" s="246">
        <v>76.478569171136996</v>
      </c>
      <c r="F23" s="246">
        <v>176.22173745421799</v>
      </c>
      <c r="G23" s="246">
        <v>303.52210411924898</v>
      </c>
      <c r="H23" s="246">
        <v>508.85902559661997</v>
      </c>
      <c r="I23" s="342">
        <v>416.05752878461902</v>
      </c>
      <c r="J23" s="246">
        <v>215.60495328098901</v>
      </c>
      <c r="K23" s="342">
        <v>33.734226268161002</v>
      </c>
      <c r="L23" s="246">
        <v>3.5537134533899999</v>
      </c>
      <c r="M23" s="256"/>
      <c r="N23" s="265"/>
      <c r="O23" s="265"/>
      <c r="P23" s="265"/>
      <c r="Q23" s="265"/>
      <c r="R23" s="265"/>
    </row>
    <row r="24" spans="2:18" x14ac:dyDescent="0.2">
      <c r="B24" t="s">
        <v>543</v>
      </c>
      <c r="C24" s="244" t="s">
        <v>127</v>
      </c>
      <c r="D24" s="246">
        <v>13.410239446754</v>
      </c>
      <c r="E24" s="246">
        <v>13.410239446754</v>
      </c>
      <c r="F24" s="246">
        <v>13.410239446754</v>
      </c>
      <c r="G24" s="246">
        <v>13.410239446754</v>
      </c>
      <c r="H24" s="246">
        <v>13.410239446754</v>
      </c>
      <c r="I24" s="342">
        <v>13.410239446754</v>
      </c>
      <c r="J24" s="246">
        <v>13.410239446754</v>
      </c>
      <c r="K24" s="342">
        <v>13.410239446754</v>
      </c>
      <c r="L24" s="246">
        <v>13.410239446754</v>
      </c>
      <c r="M24" s="256"/>
      <c r="N24" s="265"/>
      <c r="O24" s="265"/>
      <c r="P24" s="265"/>
      <c r="Q24" s="265"/>
      <c r="R24" s="265"/>
    </row>
    <row r="25" spans="2:18" x14ac:dyDescent="0.2">
      <c r="B25" t="s">
        <v>544</v>
      </c>
      <c r="C25" s="244" t="s">
        <v>48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544</v>
      </c>
      <c r="C26" s="244" t="s">
        <v>49</v>
      </c>
      <c r="D26" s="246">
        <v>1452.088706775289</v>
      </c>
      <c r="E26" s="246">
        <v>1409.466684240723</v>
      </c>
      <c r="F26" s="246">
        <v>1347.655729414902</v>
      </c>
      <c r="G26" s="246">
        <v>1407.7203022429021</v>
      </c>
      <c r="H26" s="246">
        <v>1467.784875070902</v>
      </c>
      <c r="I26" s="342">
        <v>1527.8494478989021</v>
      </c>
      <c r="J26" s="246">
        <v>1587.914020726902</v>
      </c>
      <c r="K26" s="342">
        <v>2532.8543195549018</v>
      </c>
      <c r="L26" s="246">
        <v>3353.754709526987</v>
      </c>
      <c r="M26" s="256"/>
      <c r="N26" s="265"/>
      <c r="O26" s="265"/>
      <c r="P26" s="265"/>
      <c r="Q26" s="265"/>
      <c r="R26" s="265"/>
    </row>
    <row r="27" spans="2:18" x14ac:dyDescent="0.2">
      <c r="B27" t="s">
        <v>544</v>
      </c>
      <c r="C27" s="244" t="s">
        <v>50</v>
      </c>
      <c r="D27" s="246">
        <v>6800.4146041561598</v>
      </c>
      <c r="E27" s="246">
        <v>5517.291546820361</v>
      </c>
      <c r="F27" s="246">
        <v>5981.1929942124007</v>
      </c>
      <c r="G27" s="246">
        <v>6191.78175963595</v>
      </c>
      <c r="H27" s="246">
        <v>6312.761285484934</v>
      </c>
      <c r="I27" s="342">
        <v>5913.3817168026026</v>
      </c>
      <c r="J27" s="246">
        <v>5891.2194232635202</v>
      </c>
      <c r="K27" s="342">
        <v>5425.5979361621503</v>
      </c>
      <c r="L27" s="246">
        <v>4427.2675919005587</v>
      </c>
      <c r="M27" s="256"/>
      <c r="N27" s="265"/>
      <c r="O27" s="265"/>
      <c r="P27" s="265"/>
      <c r="Q27" s="265"/>
      <c r="R27" s="265"/>
    </row>
    <row r="28" spans="2:18" x14ac:dyDescent="0.2">
      <c r="B28" t="s">
        <v>544</v>
      </c>
      <c r="C28" s="244" t="s">
        <v>291</v>
      </c>
      <c r="D28" s="246">
        <v>0.63283482000000002</v>
      </c>
      <c r="E28" s="246">
        <v>1.0486511524090001</v>
      </c>
      <c r="F28" s="246">
        <v>0.87922800000000001</v>
      </c>
      <c r="G28" s="246">
        <v>0.87922800000000001</v>
      </c>
      <c r="H28" s="246">
        <v>0.87922800000000001</v>
      </c>
      <c r="I28" s="342">
        <v>0.87922800000000001</v>
      </c>
      <c r="J28" s="246">
        <v>0.87922800000000001</v>
      </c>
      <c r="K28" s="342">
        <v>0.87922800000000001</v>
      </c>
      <c r="L28" s="246">
        <v>0.87922800000000001</v>
      </c>
      <c r="M28" s="256"/>
      <c r="N28" s="265"/>
      <c r="O28" s="265"/>
      <c r="P28" s="265"/>
      <c r="Q28" s="265"/>
      <c r="R28" s="265"/>
    </row>
    <row r="29" spans="2:18" x14ac:dyDescent="0.2">
      <c r="B29" t="s">
        <v>544</v>
      </c>
      <c r="C29" s="244" t="s">
        <v>292</v>
      </c>
      <c r="D29" s="246">
        <v>54.199260000000002</v>
      </c>
      <c r="E29" s="246">
        <v>54.199260000000002</v>
      </c>
      <c r="F29" s="246">
        <v>54.199260000000002</v>
      </c>
      <c r="G29" s="246">
        <v>65.341049999999996</v>
      </c>
      <c r="H29" s="246">
        <v>76.482839999999996</v>
      </c>
      <c r="I29" s="342">
        <v>87.624629999999996</v>
      </c>
      <c r="J29" s="246">
        <v>98.766419999999997</v>
      </c>
      <c r="K29" s="342">
        <v>109.90821</v>
      </c>
      <c r="L29" s="246">
        <v>121.05</v>
      </c>
      <c r="M29" s="256"/>
      <c r="N29" s="265"/>
      <c r="O29" s="265"/>
      <c r="P29" s="265"/>
      <c r="Q29" s="265"/>
      <c r="R29" s="265"/>
    </row>
    <row r="30" spans="2:18" x14ac:dyDescent="0.2">
      <c r="B30" t="s">
        <v>544</v>
      </c>
      <c r="C30" s="244" t="s">
        <v>51</v>
      </c>
      <c r="D30" s="342">
        <v>230.67348098400001</v>
      </c>
      <c r="E30" s="342">
        <v>220.26694678065701</v>
      </c>
      <c r="F30" s="342">
        <v>281.85584804123101</v>
      </c>
      <c r="G30" s="342">
        <v>314.94263849659399</v>
      </c>
      <c r="H30" s="342">
        <v>419.68533146251599</v>
      </c>
      <c r="I30" s="342">
        <v>460.29726301875098</v>
      </c>
      <c r="J30" s="342">
        <v>436.40790348545499</v>
      </c>
      <c r="K30" s="342">
        <v>430.09586027568798</v>
      </c>
      <c r="L30" s="342">
        <v>430.38119683647898</v>
      </c>
      <c r="M30" s="256"/>
      <c r="N30" s="265"/>
      <c r="O30" s="265"/>
      <c r="P30" s="265"/>
      <c r="Q30" s="265"/>
      <c r="R30" s="265"/>
    </row>
    <row r="31" spans="2:18" x14ac:dyDescent="0.2">
      <c r="B31" t="s">
        <v>544</v>
      </c>
      <c r="C31" s="244" t="s">
        <v>293</v>
      </c>
      <c r="D31" s="246">
        <v>2.7322065741000001</v>
      </c>
      <c r="E31" s="246">
        <v>2.3695674658220001</v>
      </c>
      <c r="F31" s="246">
        <v>2.3193000000000001</v>
      </c>
      <c r="G31" s="246">
        <v>2.3125499999999999</v>
      </c>
      <c r="H31" s="246">
        <v>2.3058000000000001</v>
      </c>
      <c r="I31" s="342">
        <v>10.251231622505999</v>
      </c>
      <c r="J31" s="246">
        <v>34.035339827384</v>
      </c>
      <c r="K31" s="342">
        <v>82.008359999999996</v>
      </c>
      <c r="L31" s="246">
        <v>97.239348000000007</v>
      </c>
      <c r="M31" s="256"/>
      <c r="N31" s="265"/>
      <c r="O31" s="265"/>
      <c r="P31" s="265"/>
      <c r="Q31" s="265"/>
      <c r="R31" s="265"/>
    </row>
    <row r="32" spans="2:18" x14ac:dyDescent="0.2">
      <c r="B32" t="s">
        <v>544</v>
      </c>
      <c r="C32" s="244" t="s">
        <v>294</v>
      </c>
      <c r="D32" s="246">
        <v>9.2100723856800002</v>
      </c>
      <c r="E32" s="246">
        <v>9.1982325742570001</v>
      </c>
      <c r="F32" s="246">
        <v>9.2303999999999995</v>
      </c>
      <c r="G32" s="246">
        <v>9.2249999999999996</v>
      </c>
      <c r="H32" s="246">
        <v>9.2195999999999998</v>
      </c>
      <c r="I32" s="342">
        <v>9.2141999999999999</v>
      </c>
      <c r="J32" s="246">
        <v>9.2088000000000001</v>
      </c>
      <c r="K32" s="342">
        <v>9.2034000000000002</v>
      </c>
      <c r="L32" s="246">
        <v>9.1980000000000004</v>
      </c>
      <c r="M32" s="256"/>
      <c r="N32" s="265"/>
      <c r="O32" s="265"/>
      <c r="P32" s="265"/>
      <c r="Q32" s="265"/>
      <c r="R32" s="265"/>
    </row>
    <row r="33" spans="2:18" x14ac:dyDescent="0.2">
      <c r="B33" t="s">
        <v>544</v>
      </c>
      <c r="C33" s="244" t="s">
        <v>126</v>
      </c>
      <c r="D33" s="246">
        <v>40.546928336058002</v>
      </c>
      <c r="E33" s="246">
        <v>144.80296035552499</v>
      </c>
      <c r="F33" s="246">
        <v>222.56675015444</v>
      </c>
      <c r="G33" s="246">
        <v>323.51903894255503</v>
      </c>
      <c r="H33" s="246">
        <v>316.29618568371598</v>
      </c>
      <c r="I33" s="342">
        <v>174.837169042944</v>
      </c>
      <c r="J33" s="246">
        <v>100.85941341945799</v>
      </c>
      <c r="K33" s="342">
        <v>46.071932687828998</v>
      </c>
      <c r="L33" s="246"/>
      <c r="M33" s="256"/>
      <c r="N33" s="265"/>
      <c r="O33" s="265"/>
      <c r="P33" s="265"/>
      <c r="Q33" s="265"/>
      <c r="R33" s="265"/>
    </row>
    <row r="34" spans="2:18" x14ac:dyDescent="0.2">
      <c r="B34" t="s">
        <v>544</v>
      </c>
      <c r="C34" s="244" t="s">
        <v>127</v>
      </c>
      <c r="D34" s="246">
        <v>46.349378656489002</v>
      </c>
      <c r="E34" s="246">
        <v>46.394802413019001</v>
      </c>
      <c r="F34" s="246">
        <v>46.426728109980999</v>
      </c>
      <c r="G34" s="246">
        <v>46.467474288383997</v>
      </c>
      <c r="H34" s="246">
        <v>46.44483318628</v>
      </c>
      <c r="I34" s="342">
        <v>46.395379341534003</v>
      </c>
      <c r="J34" s="246">
        <v>46.356125154682999</v>
      </c>
      <c r="K34" s="342">
        <v>46.332003841199999</v>
      </c>
      <c r="L34" s="246">
        <v>46.332003841199999</v>
      </c>
      <c r="M34" s="256"/>
      <c r="N34" s="265"/>
      <c r="O34" s="265"/>
      <c r="P34" s="265"/>
      <c r="Q34" s="265"/>
      <c r="R34" s="265"/>
    </row>
    <row r="35" spans="2:18" x14ac:dyDescent="0.2">
      <c r="B35" t="s">
        <v>545</v>
      </c>
      <c r="C35" s="244" t="s">
        <v>48</v>
      </c>
      <c r="D35" s="332"/>
      <c r="E35" s="332"/>
      <c r="F35" s="332"/>
      <c r="G35" s="332"/>
      <c r="H35" s="332"/>
      <c r="I35" s="332"/>
      <c r="J35" s="332"/>
      <c r="K35" s="332"/>
      <c r="L35" s="332"/>
      <c r="M35" s="256"/>
      <c r="N35" s="265"/>
      <c r="O35" s="265"/>
      <c r="P35" s="265"/>
      <c r="Q35" s="265"/>
      <c r="R35" s="265"/>
    </row>
    <row r="36" spans="2:18" x14ac:dyDescent="0.2">
      <c r="B36" t="s">
        <v>545</v>
      </c>
      <c r="C36" s="244" t="s">
        <v>49</v>
      </c>
      <c r="D36" s="246">
        <v>1123.428753155637</v>
      </c>
      <c r="E36" s="246">
        <v>1273.8879498412589</v>
      </c>
      <c r="F36" s="246">
        <v>1215.724562519965</v>
      </c>
      <c r="G36" s="246">
        <v>1250.3845048728649</v>
      </c>
      <c r="H36" s="246">
        <v>1285.044447225765</v>
      </c>
      <c r="I36" s="342">
        <v>1319.7043895786651</v>
      </c>
      <c r="J36" s="246">
        <v>1348.2137323115201</v>
      </c>
      <c r="K36" s="342">
        <v>1610.507288939802</v>
      </c>
      <c r="L36" s="246">
        <v>1804.927946966156</v>
      </c>
      <c r="M36" s="256"/>
      <c r="N36" s="265"/>
      <c r="O36" s="265"/>
      <c r="P36" s="265"/>
      <c r="Q36" s="265"/>
      <c r="R36" s="265"/>
    </row>
    <row r="37" spans="2:18" x14ac:dyDescent="0.2">
      <c r="B37" t="s">
        <v>545</v>
      </c>
      <c r="C37" s="244" t="s">
        <v>50</v>
      </c>
      <c r="D37" s="246">
        <v>849.48408945026995</v>
      </c>
      <c r="E37" s="246">
        <v>832.64872500191495</v>
      </c>
      <c r="F37" s="246">
        <v>670.32768195742904</v>
      </c>
      <c r="G37" s="246">
        <v>753.28619227548597</v>
      </c>
      <c r="H37" s="246">
        <v>743.36378412322597</v>
      </c>
      <c r="I37" s="342">
        <v>748.50408455496597</v>
      </c>
      <c r="J37" s="246">
        <v>750.61464783287602</v>
      </c>
      <c r="K37" s="342">
        <v>764.89428184106202</v>
      </c>
      <c r="L37" s="246">
        <v>808.75184287892796</v>
      </c>
      <c r="M37" s="256"/>
      <c r="N37" s="265"/>
      <c r="O37" s="265"/>
      <c r="P37" s="265"/>
      <c r="Q37" s="265"/>
      <c r="R37" s="265"/>
    </row>
    <row r="38" spans="2:18" x14ac:dyDescent="0.2">
      <c r="B38" t="s">
        <v>545</v>
      </c>
      <c r="C38" s="244" t="s">
        <v>291</v>
      </c>
      <c r="D38" s="246">
        <v>8.4646629000000004</v>
      </c>
      <c r="E38" s="246">
        <v>12.027557497999</v>
      </c>
      <c r="F38" s="246">
        <v>7.2396719999999997</v>
      </c>
      <c r="G38" s="246">
        <v>8.8842599999999994</v>
      </c>
      <c r="H38" s="246">
        <v>10.528848</v>
      </c>
      <c r="I38" s="342">
        <v>12.173436000000001</v>
      </c>
      <c r="J38" s="246">
        <v>13.818023999999999</v>
      </c>
      <c r="K38" s="342">
        <v>15.462612</v>
      </c>
      <c r="L38" s="246">
        <v>17.107199999999999</v>
      </c>
      <c r="M38" s="256"/>
      <c r="N38" s="265"/>
      <c r="O38" s="265"/>
      <c r="P38" s="265"/>
      <c r="Q38" s="265"/>
      <c r="R38" s="265"/>
    </row>
    <row r="39" spans="2:18" x14ac:dyDescent="0.2">
      <c r="B39" t="s">
        <v>545</v>
      </c>
      <c r="C39" s="244" t="s">
        <v>292</v>
      </c>
      <c r="D39" s="246">
        <v>162.2484</v>
      </c>
      <c r="E39" s="246">
        <v>162.44192799999999</v>
      </c>
      <c r="F39" s="246">
        <v>162.44192799999999</v>
      </c>
      <c r="G39" s="246">
        <v>205.26827333333301</v>
      </c>
      <c r="H39" s="246">
        <v>248.094618666667</v>
      </c>
      <c r="I39" s="342">
        <v>290.92096400000003</v>
      </c>
      <c r="J39" s="246">
        <v>333.74730933333302</v>
      </c>
      <c r="K39" s="342">
        <v>376.57365466666698</v>
      </c>
      <c r="L39" s="246">
        <v>419.4</v>
      </c>
      <c r="M39" s="256"/>
      <c r="N39" s="265"/>
      <c r="O39" s="265"/>
      <c r="P39" s="265"/>
      <c r="Q39" s="265"/>
      <c r="R39" s="265"/>
    </row>
    <row r="40" spans="2:18" x14ac:dyDescent="0.2">
      <c r="B40" t="s">
        <v>545</v>
      </c>
      <c r="C40" s="244" t="s">
        <v>51</v>
      </c>
      <c r="D40" s="342">
        <v>173.84399999999999</v>
      </c>
      <c r="E40" s="342">
        <v>159.661274778684</v>
      </c>
      <c r="F40" s="342">
        <v>167.56800010834399</v>
      </c>
      <c r="G40" s="342">
        <v>240.749584093084</v>
      </c>
      <c r="H40" s="342">
        <v>329.48434330062901</v>
      </c>
      <c r="I40" s="342">
        <v>351.14642278883599</v>
      </c>
      <c r="J40" s="342">
        <v>363.33721574065697</v>
      </c>
      <c r="K40" s="342">
        <v>363.33721574065697</v>
      </c>
      <c r="L40" s="342">
        <v>363.33721574065697</v>
      </c>
      <c r="M40" s="256"/>
      <c r="N40" s="265"/>
      <c r="O40" s="265"/>
      <c r="P40" s="265"/>
      <c r="Q40" s="265"/>
      <c r="R40" s="265"/>
    </row>
    <row r="41" spans="2:18" x14ac:dyDescent="0.2">
      <c r="B41" t="s">
        <v>545</v>
      </c>
      <c r="C41" s="244" t="s">
        <v>293</v>
      </c>
      <c r="D41" s="246">
        <v>10.9385424288</v>
      </c>
      <c r="E41" s="246">
        <v>1.0498399920000001</v>
      </c>
      <c r="F41" s="246">
        <v>0.69840000000000002</v>
      </c>
      <c r="G41" s="246">
        <v>0.69840000000000002</v>
      </c>
      <c r="H41" s="246">
        <v>0.72540000000000004</v>
      </c>
      <c r="I41" s="342">
        <v>0.71865000000000001</v>
      </c>
      <c r="J41" s="246">
        <v>0.71189999999999998</v>
      </c>
      <c r="K41" s="342">
        <v>0.70515000000000005</v>
      </c>
      <c r="L41" s="246">
        <v>0.69840000000000002</v>
      </c>
      <c r="M41" s="256"/>
      <c r="N41" s="265"/>
      <c r="O41" s="265"/>
      <c r="P41" s="265"/>
      <c r="Q41" s="265"/>
      <c r="R41" s="265"/>
    </row>
    <row r="42" spans="2:18" x14ac:dyDescent="0.2">
      <c r="B42" t="s">
        <v>545</v>
      </c>
      <c r="C42" s="244" t="s">
        <v>294</v>
      </c>
      <c r="D42" s="246">
        <v>15.858000000000001</v>
      </c>
      <c r="E42" s="246">
        <v>15.858000000000001</v>
      </c>
      <c r="F42" s="246">
        <v>15.858000000000001</v>
      </c>
      <c r="G42" s="246">
        <v>15.858000000000001</v>
      </c>
      <c r="H42" s="246">
        <v>15.8688</v>
      </c>
      <c r="I42" s="342">
        <v>15.866099999999999</v>
      </c>
      <c r="J42" s="246">
        <v>15.8634</v>
      </c>
      <c r="K42" s="342">
        <v>15.8607</v>
      </c>
      <c r="L42" s="246">
        <v>15.858000000000001</v>
      </c>
      <c r="M42" s="256"/>
      <c r="N42" s="265"/>
      <c r="O42" s="265"/>
      <c r="P42" s="265"/>
      <c r="Q42" s="265"/>
      <c r="R42" s="265"/>
    </row>
    <row r="43" spans="2:18" x14ac:dyDescent="0.2">
      <c r="B43" t="s">
        <v>545</v>
      </c>
      <c r="C43" s="244" t="s">
        <v>126</v>
      </c>
      <c r="D43" s="246">
        <v>224.943466904084</v>
      </c>
      <c r="E43" s="246">
        <v>1275.756217283978</v>
      </c>
      <c r="F43" s="246">
        <v>1456.1311080561709</v>
      </c>
      <c r="G43" s="246">
        <v>1442.444485732492</v>
      </c>
      <c r="H43" s="246">
        <v>1359.730253434459</v>
      </c>
      <c r="I43" s="342">
        <v>1016.458090036081</v>
      </c>
      <c r="J43" s="246">
        <v>650.65243449026298</v>
      </c>
      <c r="K43" s="342">
        <v>383.64710884283699</v>
      </c>
      <c r="L43" s="246">
        <v>159.962095093117</v>
      </c>
      <c r="M43" s="256"/>
      <c r="N43" s="265"/>
      <c r="O43" s="265"/>
      <c r="P43" s="265"/>
      <c r="Q43" s="265"/>
      <c r="R43" s="265"/>
    </row>
    <row r="44" spans="2:18" x14ac:dyDescent="0.2">
      <c r="B44" t="s">
        <v>545</v>
      </c>
      <c r="C44" s="244" t="s">
        <v>127</v>
      </c>
      <c r="D44" s="246">
        <v>116.37430036297501</v>
      </c>
      <c r="E44" s="246">
        <v>641.99633679895203</v>
      </c>
      <c r="F44" s="246">
        <v>534.59824552481405</v>
      </c>
      <c r="G44" s="246">
        <v>539.37248389449803</v>
      </c>
      <c r="H44" s="246">
        <v>342.63114594439401</v>
      </c>
      <c r="I44" s="342">
        <v>160.92533985436</v>
      </c>
      <c r="J44" s="246">
        <v>99.287899839754004</v>
      </c>
      <c r="K44" s="342">
        <v>62.284985071583002</v>
      </c>
      <c r="L44" s="246">
        <v>45.307893613525998</v>
      </c>
      <c r="M44" s="256"/>
      <c r="N44" s="265"/>
      <c r="O44" s="265"/>
      <c r="P44" s="265"/>
      <c r="Q44" s="265"/>
      <c r="R44" s="265"/>
    </row>
    <row r="45" spans="2:18" x14ac:dyDescent="0.2">
      <c r="B45" t="s">
        <v>546</v>
      </c>
      <c r="C45" s="244" t="s">
        <v>48</v>
      </c>
      <c r="D45" s="332"/>
      <c r="E45" s="332"/>
      <c r="F45" s="332"/>
      <c r="G45" s="332"/>
      <c r="H45" s="332"/>
      <c r="I45" s="332"/>
      <c r="J45" s="332"/>
      <c r="K45" s="332"/>
      <c r="L45" s="332"/>
      <c r="M45" s="256"/>
      <c r="N45" s="265"/>
      <c r="O45" s="265"/>
      <c r="P45" s="265"/>
      <c r="Q45" s="265"/>
      <c r="R45" s="265"/>
    </row>
    <row r="46" spans="2:18" x14ac:dyDescent="0.2">
      <c r="B46" t="s">
        <v>546</v>
      </c>
      <c r="C46" s="244" t="s">
        <v>49</v>
      </c>
      <c r="D46" s="246">
        <v>687.28766723440697</v>
      </c>
      <c r="E46" s="246">
        <v>725.32878719655105</v>
      </c>
      <c r="F46" s="246">
        <v>663.56696728763097</v>
      </c>
      <c r="G46" s="246">
        <v>734.641858002091</v>
      </c>
      <c r="H46" s="246">
        <v>818.21674871655102</v>
      </c>
      <c r="I46" s="342">
        <v>895.54163943101105</v>
      </c>
      <c r="J46" s="246">
        <v>972.86653014547096</v>
      </c>
      <c r="K46" s="342">
        <v>1321.367380531146</v>
      </c>
      <c r="L46" s="246">
        <v>1706.269848993287</v>
      </c>
      <c r="M46" s="256"/>
      <c r="N46" s="265"/>
      <c r="O46" s="265"/>
      <c r="P46" s="265"/>
      <c r="Q46" s="265"/>
      <c r="R46" s="265"/>
    </row>
    <row r="47" spans="2:18" x14ac:dyDescent="0.2">
      <c r="B47" t="s">
        <v>546</v>
      </c>
      <c r="C47" s="244" t="s">
        <v>50</v>
      </c>
      <c r="D47" s="246">
        <v>6.7860073080000003</v>
      </c>
      <c r="E47" s="246">
        <v>22</v>
      </c>
      <c r="F47" s="246">
        <v>48.700248085456003</v>
      </c>
      <c r="G47" s="246">
        <v>104.284752840129</v>
      </c>
      <c r="H47" s="246">
        <v>197.08139824532199</v>
      </c>
      <c r="I47" s="342">
        <v>135.336906903189</v>
      </c>
      <c r="J47" s="246">
        <v>254.39895102511201</v>
      </c>
      <c r="K47" s="342">
        <v>196.62471538183101</v>
      </c>
      <c r="L47" s="246">
        <v>143.81359887205201</v>
      </c>
      <c r="M47" s="256"/>
      <c r="N47" s="265"/>
      <c r="O47" s="265"/>
      <c r="P47" s="265"/>
      <c r="Q47" s="265"/>
      <c r="R47" s="265"/>
    </row>
    <row r="48" spans="2:18" x14ac:dyDescent="0.2">
      <c r="B48" t="s">
        <v>546</v>
      </c>
      <c r="C48" s="244" t="s">
        <v>291</v>
      </c>
      <c r="D48" s="246">
        <v>3.8092762439999999</v>
      </c>
      <c r="E48" s="246">
        <v>7.1615070243699996</v>
      </c>
      <c r="F48" s="246">
        <v>4.3859880000000002</v>
      </c>
      <c r="G48" s="246">
        <v>5.7285899999999996</v>
      </c>
      <c r="H48" s="246">
        <v>7.0711919999999999</v>
      </c>
      <c r="I48" s="342">
        <v>8.4137939999999993</v>
      </c>
      <c r="J48" s="246">
        <v>9.7563960000000005</v>
      </c>
      <c r="K48" s="342">
        <v>11.098998</v>
      </c>
      <c r="L48" s="246">
        <v>12.441599999999999</v>
      </c>
      <c r="M48" s="256"/>
      <c r="N48" s="265"/>
      <c r="O48" s="265"/>
      <c r="P48" s="265"/>
      <c r="Q48" s="265"/>
      <c r="R48" s="265"/>
    </row>
    <row r="49" spans="2:18" x14ac:dyDescent="0.2">
      <c r="B49" t="s">
        <v>546</v>
      </c>
      <c r="C49" s="244" t="s">
        <v>292</v>
      </c>
      <c r="D49" s="246">
        <v>223.24680000000001</v>
      </c>
      <c r="E49" s="246">
        <v>225.14625000000001</v>
      </c>
      <c r="F49" s="246">
        <v>246.79004399999999</v>
      </c>
      <c r="G49" s="246">
        <v>264.45837</v>
      </c>
      <c r="H49" s="246">
        <v>282.12669599999998</v>
      </c>
      <c r="I49" s="342">
        <v>299.79502200000002</v>
      </c>
      <c r="J49" s="246">
        <v>317.463348</v>
      </c>
      <c r="K49" s="342">
        <v>335.13167399999998</v>
      </c>
      <c r="L49" s="246">
        <v>352.8</v>
      </c>
      <c r="M49" s="256"/>
      <c r="N49" s="265"/>
      <c r="O49" s="265"/>
      <c r="P49" s="265"/>
      <c r="Q49" s="265"/>
      <c r="R49" s="265"/>
    </row>
    <row r="50" spans="2:18" x14ac:dyDescent="0.2">
      <c r="B50" t="s">
        <v>546</v>
      </c>
      <c r="C50" s="244" t="s">
        <v>51</v>
      </c>
      <c r="D50" s="342">
        <v>1542.6756</v>
      </c>
      <c r="E50" s="342">
        <v>1542.6756</v>
      </c>
      <c r="F50" s="342">
        <v>1294.4327437519601</v>
      </c>
      <c r="G50" s="342">
        <v>1152.6026344683801</v>
      </c>
      <c r="H50" s="342">
        <v>1352.6026344683801</v>
      </c>
      <c r="I50" s="342">
        <v>1533.5163857339201</v>
      </c>
      <c r="J50" s="342">
        <v>1598.07594720159</v>
      </c>
      <c r="K50" s="342">
        <v>1695.2779313394501</v>
      </c>
      <c r="L50" s="342">
        <v>1711.4782620291001</v>
      </c>
      <c r="M50" s="256"/>
      <c r="N50" s="265"/>
      <c r="O50" s="265"/>
      <c r="P50" s="265"/>
      <c r="Q50" s="265"/>
      <c r="R50" s="265"/>
    </row>
    <row r="51" spans="2:18" x14ac:dyDescent="0.2">
      <c r="B51" t="s">
        <v>546</v>
      </c>
      <c r="C51" s="244" t="s">
        <v>293</v>
      </c>
      <c r="D51" s="246">
        <v>4.5119582280000001</v>
      </c>
      <c r="E51" s="246">
        <v>3.2995291139999998</v>
      </c>
      <c r="F51" s="246">
        <v>2.0547</v>
      </c>
      <c r="G51" s="246">
        <v>2.0506500000000001</v>
      </c>
      <c r="H51" s="246">
        <v>2.0466000000000002</v>
      </c>
      <c r="I51" s="342">
        <v>2.0425499999999999</v>
      </c>
      <c r="J51" s="246">
        <v>2.0385</v>
      </c>
      <c r="K51" s="342">
        <v>2.0344500000000001</v>
      </c>
      <c r="L51" s="246">
        <v>2.0304000000000002</v>
      </c>
      <c r="M51" s="256"/>
      <c r="N51" s="265"/>
      <c r="O51" s="265"/>
      <c r="P51" s="265"/>
      <c r="Q51" s="265"/>
      <c r="R51" s="265"/>
    </row>
    <row r="52" spans="2:18" x14ac:dyDescent="0.2">
      <c r="B52" t="s">
        <v>546</v>
      </c>
      <c r="C52" s="244" t="s">
        <v>294</v>
      </c>
      <c r="D52" s="246">
        <v>35.888399999999997</v>
      </c>
      <c r="E52" s="246">
        <v>38.537550000000003</v>
      </c>
      <c r="F52" s="246">
        <v>61.252098825689998</v>
      </c>
      <c r="G52" s="246">
        <v>117.844379184909</v>
      </c>
      <c r="H52" s="246">
        <v>184.07710302663199</v>
      </c>
      <c r="I52" s="342">
        <v>181.70767613753699</v>
      </c>
      <c r="J52" s="246">
        <v>179.338249248441</v>
      </c>
      <c r="K52" s="342">
        <v>142.47783531352499</v>
      </c>
      <c r="L52" s="246">
        <v>92.354547398744998</v>
      </c>
      <c r="M52" s="256"/>
      <c r="N52" s="265"/>
      <c r="O52" s="265"/>
      <c r="P52" s="265"/>
      <c r="Q52" s="265"/>
      <c r="R52" s="265"/>
    </row>
    <row r="53" spans="2:18" x14ac:dyDescent="0.2">
      <c r="B53" t="s">
        <v>546</v>
      </c>
      <c r="C53" s="244" t="s">
        <v>126</v>
      </c>
      <c r="D53" s="246">
        <v>33.049276421466999</v>
      </c>
      <c r="E53" s="246">
        <v>84.276031645149004</v>
      </c>
      <c r="F53" s="246">
        <v>77.727131785847007</v>
      </c>
      <c r="G53" s="246">
        <v>84.276031645149004</v>
      </c>
      <c r="H53" s="246">
        <v>84.276031645149004</v>
      </c>
      <c r="I53" s="342">
        <v>82.820411029783997</v>
      </c>
      <c r="J53" s="246">
        <v>80.999425707474003</v>
      </c>
      <c r="K53" s="342">
        <v>84.276031645149004</v>
      </c>
      <c r="L53" s="246">
        <v>84.276031645149004</v>
      </c>
      <c r="M53" s="256"/>
      <c r="N53" s="265"/>
      <c r="O53" s="265"/>
      <c r="P53" s="265"/>
      <c r="Q53" s="265"/>
      <c r="R53" s="265"/>
    </row>
    <row r="54" spans="2:18" x14ac:dyDescent="0.2">
      <c r="B54" t="s">
        <v>546</v>
      </c>
      <c r="C54" s="244" t="s">
        <v>127</v>
      </c>
      <c r="D54" s="246">
        <v>3.0832791129269999</v>
      </c>
      <c r="E54" s="246">
        <v>3.5754011443499998</v>
      </c>
      <c r="F54" s="246">
        <v>3.5362359012539999</v>
      </c>
      <c r="G54" s="246">
        <v>3.5754011443499998</v>
      </c>
      <c r="H54" s="246">
        <v>3.5754011443499998</v>
      </c>
      <c r="I54" s="342">
        <v>3.5666959058400001</v>
      </c>
      <c r="J54" s="246">
        <v>3.555805628945</v>
      </c>
      <c r="K54" s="342">
        <v>3.5754011443499998</v>
      </c>
      <c r="L54" s="246">
        <v>3.5754011443499998</v>
      </c>
      <c r="M54" s="256"/>
      <c r="N54" s="265"/>
      <c r="O54" s="265"/>
      <c r="P54" s="265"/>
      <c r="Q54" s="265"/>
      <c r="R54" s="265"/>
    </row>
    <row r="55" spans="2:18" x14ac:dyDescent="0.2">
      <c r="B55" t="s">
        <v>547</v>
      </c>
      <c r="C55" s="244" t="s">
        <v>48</v>
      </c>
      <c r="D55" s="332"/>
      <c r="E55" s="332"/>
      <c r="F55" s="332"/>
      <c r="G55" s="332"/>
      <c r="H55" s="332"/>
      <c r="I55" s="332"/>
      <c r="J55" s="332"/>
      <c r="K55" s="332"/>
      <c r="L55" s="332"/>
      <c r="M55" s="256"/>
      <c r="N55" s="265"/>
      <c r="O55" s="265"/>
      <c r="P55" s="265"/>
      <c r="Q55" s="265"/>
      <c r="R55" s="265"/>
    </row>
    <row r="56" spans="2:18" x14ac:dyDescent="0.2">
      <c r="B56" t="s">
        <v>547</v>
      </c>
      <c r="C56" s="244" t="s">
        <v>49</v>
      </c>
      <c r="D56" s="246">
        <v>705.39148895625101</v>
      </c>
      <c r="E56" s="246">
        <v>783.97314173491498</v>
      </c>
      <c r="F56" s="246">
        <v>665.07308581610198</v>
      </c>
      <c r="G56" s="246">
        <v>723.88639059649904</v>
      </c>
      <c r="H56" s="246">
        <v>838.43613104108204</v>
      </c>
      <c r="I56" s="342">
        <v>925.11765365357201</v>
      </c>
      <c r="J56" s="246">
        <v>1011.799176266062</v>
      </c>
      <c r="K56" s="342">
        <v>1560.675098133031</v>
      </c>
      <c r="L56" s="246">
        <v>1833.8691756467019</v>
      </c>
      <c r="M56" s="256"/>
      <c r="N56" s="265"/>
      <c r="O56" s="265"/>
      <c r="P56" s="265"/>
      <c r="Q56" s="265"/>
      <c r="R56" s="265"/>
    </row>
    <row r="57" spans="2:18" x14ac:dyDescent="0.2">
      <c r="B57" t="s">
        <v>547</v>
      </c>
      <c r="C57" s="244" t="s">
        <v>50</v>
      </c>
      <c r="D57" s="246">
        <v>69.184063592141001</v>
      </c>
      <c r="E57" s="246">
        <v>29.765658016551001</v>
      </c>
      <c r="F57" s="246">
        <v>26.582738480111999</v>
      </c>
      <c r="G57" s="246">
        <v>30.164973831487998</v>
      </c>
      <c r="H57" s="246">
        <v>34.884186603876998</v>
      </c>
      <c r="I57" s="342">
        <v>34.992117541843001</v>
      </c>
      <c r="J57" s="246">
        <v>31.130154035884001</v>
      </c>
      <c r="K57" s="342">
        <v>27.276142670906001</v>
      </c>
      <c r="L57" s="246">
        <v>23.449638798883999</v>
      </c>
      <c r="M57" s="256"/>
      <c r="N57" s="265"/>
      <c r="O57" s="265"/>
      <c r="P57" s="265"/>
      <c r="Q57" s="265"/>
      <c r="R57" s="265"/>
    </row>
    <row r="58" spans="2:18" x14ac:dyDescent="0.2">
      <c r="B58" t="s">
        <v>547</v>
      </c>
      <c r="C58" s="244" t="s">
        <v>291</v>
      </c>
      <c r="D58" s="246">
        <v>24.991460495999998</v>
      </c>
      <c r="E58" s="246">
        <v>31.911343876000998</v>
      </c>
      <c r="F58" s="246">
        <v>150.87203830752301</v>
      </c>
      <c r="G58" s="246">
        <v>168.085646714467</v>
      </c>
      <c r="H58" s="246">
        <v>192.09757944439301</v>
      </c>
      <c r="I58" s="342">
        <v>207.61308</v>
      </c>
      <c r="J58" s="246">
        <v>207.61308</v>
      </c>
      <c r="K58" s="342">
        <v>207.61308</v>
      </c>
      <c r="L58" s="246">
        <v>207.61308</v>
      </c>
      <c r="M58" s="256"/>
      <c r="N58" s="265"/>
      <c r="O58" s="265"/>
      <c r="P58" s="265"/>
      <c r="Q58" s="265"/>
      <c r="R58" s="265"/>
    </row>
    <row r="59" spans="2:18" x14ac:dyDescent="0.2">
      <c r="B59" t="s">
        <v>547</v>
      </c>
      <c r="C59" s="244" t="s">
        <v>292</v>
      </c>
      <c r="D59" s="246">
        <v>322.2792</v>
      </c>
      <c r="E59" s="246">
        <v>392.79373199999998</v>
      </c>
      <c r="F59" s="246">
        <v>392.79373199999998</v>
      </c>
      <c r="G59" s="246">
        <v>396.32810999999998</v>
      </c>
      <c r="H59" s="246">
        <v>399.86248799999998</v>
      </c>
      <c r="I59" s="342">
        <v>403.39686599999999</v>
      </c>
      <c r="J59" s="246">
        <v>406.93124399999999</v>
      </c>
      <c r="K59" s="342">
        <v>410.465622</v>
      </c>
      <c r="L59" s="246">
        <v>414</v>
      </c>
      <c r="M59" s="256"/>
      <c r="N59" s="265"/>
      <c r="O59" s="265"/>
      <c r="P59" s="265"/>
      <c r="Q59" s="265"/>
      <c r="R59" s="265"/>
    </row>
    <row r="60" spans="2:18" x14ac:dyDescent="0.2">
      <c r="B60" t="s">
        <v>547</v>
      </c>
      <c r="C60" s="244" t="s">
        <v>51</v>
      </c>
      <c r="D60" s="332"/>
      <c r="E60" s="332"/>
      <c r="F60" s="332"/>
      <c r="G60" s="332"/>
      <c r="H60" s="332"/>
      <c r="I60" s="332"/>
      <c r="J60" s="332"/>
      <c r="K60" s="332"/>
      <c r="L60" s="332"/>
      <c r="M60" s="256"/>
      <c r="N60" s="265"/>
      <c r="O60" s="265"/>
      <c r="P60" s="265"/>
      <c r="Q60" s="265"/>
      <c r="R60" s="265"/>
    </row>
    <row r="61" spans="2:18" x14ac:dyDescent="0.2">
      <c r="B61" t="s">
        <v>547</v>
      </c>
      <c r="C61" s="244" t="s">
        <v>293</v>
      </c>
      <c r="D61" s="246">
        <v>19.368602496000001</v>
      </c>
      <c r="E61" s="246">
        <v>13.347736725484999</v>
      </c>
      <c r="F61" s="246">
        <v>7.3289795709609997</v>
      </c>
      <c r="G61" s="246">
        <v>7.3359901256980002</v>
      </c>
      <c r="H61" s="246">
        <v>7.3429167935860002</v>
      </c>
      <c r="I61" s="342">
        <v>7.3492542266959999</v>
      </c>
      <c r="J61" s="246">
        <v>25.708849510848001</v>
      </c>
      <c r="K61" s="342">
        <v>68.404755661552997</v>
      </c>
      <c r="L61" s="246">
        <v>67.966989071819</v>
      </c>
      <c r="M61" s="256"/>
      <c r="N61" s="265"/>
      <c r="O61" s="265"/>
      <c r="P61" s="265"/>
      <c r="Q61" s="265"/>
      <c r="R61" s="265"/>
    </row>
    <row r="62" spans="2:18" x14ac:dyDescent="0.2">
      <c r="B62" t="s">
        <v>547</v>
      </c>
      <c r="C62" s="244" t="s">
        <v>294</v>
      </c>
      <c r="D62" s="246">
        <v>40.283999999999999</v>
      </c>
      <c r="E62" s="246">
        <v>40.283999999999999</v>
      </c>
      <c r="F62" s="246">
        <v>58.910060287531003</v>
      </c>
      <c r="G62" s="246">
        <v>66.547234196887004</v>
      </c>
      <c r="H62" s="246">
        <v>126.59195445030799</v>
      </c>
      <c r="I62" s="342">
        <v>142.99094012030599</v>
      </c>
      <c r="J62" s="246">
        <v>255.26498825917199</v>
      </c>
      <c r="K62" s="342">
        <v>245.92461467170099</v>
      </c>
      <c r="L62" s="246">
        <v>231.68574623308001</v>
      </c>
      <c r="M62" s="256"/>
      <c r="N62" s="265"/>
      <c r="O62" s="265"/>
      <c r="P62" s="265"/>
      <c r="Q62" s="265"/>
      <c r="R62" s="265"/>
    </row>
    <row r="63" spans="2:18" x14ac:dyDescent="0.2">
      <c r="B63" t="s">
        <v>547</v>
      </c>
      <c r="C63" s="244" t="s">
        <v>126</v>
      </c>
      <c r="D63" s="246">
        <v>184.86670654583801</v>
      </c>
      <c r="E63" s="246">
        <v>383.324184135314</v>
      </c>
      <c r="F63" s="246">
        <v>676.822153098076</v>
      </c>
      <c r="G63" s="246">
        <v>1061.1708387697579</v>
      </c>
      <c r="H63" s="246">
        <v>1031.0477920201629</v>
      </c>
      <c r="I63" s="342">
        <v>670.66777296284204</v>
      </c>
      <c r="J63" s="246">
        <v>365.63133499760198</v>
      </c>
      <c r="K63" s="342">
        <v>299.90683671272802</v>
      </c>
      <c r="L63" s="246">
        <v>132.613233168742</v>
      </c>
      <c r="M63" s="256"/>
      <c r="N63" s="265"/>
      <c r="O63" s="265"/>
      <c r="P63" s="265"/>
      <c r="Q63" s="265"/>
      <c r="R63" s="265"/>
    </row>
    <row r="64" spans="2:18" x14ac:dyDescent="0.2">
      <c r="B64" t="s">
        <v>547</v>
      </c>
      <c r="C64" s="244" t="s">
        <v>127</v>
      </c>
      <c r="D64" s="246">
        <v>17.452498171331001</v>
      </c>
      <c r="E64" s="246">
        <v>106.59914508118599</v>
      </c>
      <c r="F64" s="246">
        <v>109.960306484105</v>
      </c>
      <c r="G64" s="246">
        <v>97.248406455405998</v>
      </c>
      <c r="H64" s="246">
        <v>72.696214692412994</v>
      </c>
      <c r="I64" s="342">
        <v>57.830503057812997</v>
      </c>
      <c r="J64" s="246">
        <v>56.870188667021999</v>
      </c>
      <c r="K64" s="342">
        <v>56.885069496614001</v>
      </c>
      <c r="L64" s="246">
        <v>54.969210231303002</v>
      </c>
      <c r="M64" s="256"/>
      <c r="N64" s="265"/>
      <c r="O64" s="265"/>
      <c r="P64" s="265"/>
      <c r="Q64" s="265"/>
      <c r="R64" s="265"/>
    </row>
    <row r="65" spans="2:18" x14ac:dyDescent="0.2">
      <c r="B65" t="s">
        <v>548</v>
      </c>
      <c r="C65" s="244" t="s">
        <v>48</v>
      </c>
      <c r="D65" s="332"/>
      <c r="E65" s="332"/>
      <c r="F65" s="332"/>
      <c r="G65" s="332"/>
      <c r="H65" s="332"/>
      <c r="I65" s="332"/>
      <c r="J65" s="332"/>
      <c r="K65" s="332"/>
      <c r="L65" s="332"/>
      <c r="M65" s="256"/>
      <c r="N65" s="265"/>
      <c r="O65" s="265"/>
      <c r="P65" s="265"/>
      <c r="Q65" s="265"/>
      <c r="R65" s="265"/>
    </row>
    <row r="66" spans="2:18" x14ac:dyDescent="0.2">
      <c r="B66" t="s">
        <v>548</v>
      </c>
      <c r="C66" s="244" t="s">
        <v>49</v>
      </c>
      <c r="D66" s="246">
        <v>758.80216094399998</v>
      </c>
      <c r="E66" s="246">
        <v>783.99617489884804</v>
      </c>
      <c r="F66" s="246">
        <v>902.28779445137297</v>
      </c>
      <c r="G66" s="246">
        <v>956.60042825949301</v>
      </c>
      <c r="H66" s="246">
        <v>1070.9066579195201</v>
      </c>
      <c r="I66" s="342">
        <v>1125.21929172764</v>
      </c>
      <c r="J66" s="246">
        <v>1179.5319255357599</v>
      </c>
      <c r="K66" s="342">
        <v>1514.3553111743261</v>
      </c>
      <c r="L66" s="246">
        <v>1709.8967882419411</v>
      </c>
      <c r="M66" s="256"/>
      <c r="N66" s="265"/>
      <c r="O66" s="265"/>
      <c r="P66" s="265"/>
      <c r="Q66" s="265"/>
      <c r="R66" s="265"/>
    </row>
    <row r="67" spans="2:18" x14ac:dyDescent="0.2">
      <c r="B67" t="s">
        <v>548</v>
      </c>
      <c r="C67" s="244" t="s">
        <v>50</v>
      </c>
      <c r="D67" s="246">
        <v>32.984727569260997</v>
      </c>
      <c r="E67" s="246">
        <v>57.533919382849</v>
      </c>
      <c r="F67" s="246">
        <v>86.980371031917002</v>
      </c>
      <c r="G67" s="246">
        <v>70.083023360854995</v>
      </c>
      <c r="H67" s="246">
        <v>140.64475462375299</v>
      </c>
      <c r="I67" s="342">
        <v>218.69188488918499</v>
      </c>
      <c r="J67" s="246">
        <v>39.338927057356997</v>
      </c>
      <c r="K67" s="342">
        <v>29.406104054025</v>
      </c>
      <c r="L67" s="246">
        <v>45.613607127197</v>
      </c>
      <c r="M67" s="256"/>
      <c r="N67" s="265"/>
      <c r="O67" s="265"/>
      <c r="P67" s="265"/>
      <c r="Q67" s="265"/>
      <c r="R67" s="265"/>
    </row>
    <row r="68" spans="2:18" x14ac:dyDescent="0.2">
      <c r="B68" t="s">
        <v>548</v>
      </c>
      <c r="C68" s="244" t="s">
        <v>291</v>
      </c>
      <c r="D68" s="246">
        <v>1.8080340336</v>
      </c>
      <c r="E68" s="246">
        <v>11.554112114218</v>
      </c>
      <c r="F68" s="246">
        <v>9.6328080000000007</v>
      </c>
      <c r="G68" s="246">
        <v>11.656140000000001</v>
      </c>
      <c r="H68" s="246">
        <v>13.679472000000001</v>
      </c>
      <c r="I68" s="342">
        <v>15.702804</v>
      </c>
      <c r="J68" s="246">
        <v>17.726136</v>
      </c>
      <c r="K68" s="342">
        <v>19.749468</v>
      </c>
      <c r="L68" s="246">
        <v>21.7728</v>
      </c>
      <c r="M68" s="256"/>
      <c r="N68" s="265"/>
      <c r="O68" s="265"/>
      <c r="P68" s="265"/>
      <c r="Q68" s="265"/>
      <c r="R68" s="265"/>
    </row>
    <row r="69" spans="2:18" x14ac:dyDescent="0.2">
      <c r="B69" t="s">
        <v>548</v>
      </c>
      <c r="C69" s="244" t="s">
        <v>292</v>
      </c>
      <c r="D69" s="246">
        <v>210.33359999999999</v>
      </c>
      <c r="E69" s="246">
        <v>290.27069999999998</v>
      </c>
      <c r="F69" s="246">
        <v>290.27069999999998</v>
      </c>
      <c r="G69" s="246">
        <v>291.76724999999999</v>
      </c>
      <c r="H69" s="246">
        <v>285.47756623369099</v>
      </c>
      <c r="I69" s="342">
        <v>294.76035000000002</v>
      </c>
      <c r="J69" s="246">
        <v>296.25689999999997</v>
      </c>
      <c r="K69" s="342">
        <v>297.75344999999999</v>
      </c>
      <c r="L69" s="246">
        <v>299.25</v>
      </c>
      <c r="M69" s="256"/>
      <c r="N69" s="265"/>
      <c r="O69" s="265"/>
      <c r="P69" s="265"/>
      <c r="Q69" s="265"/>
      <c r="R69" s="265"/>
    </row>
    <row r="70" spans="2:18" x14ac:dyDescent="0.2">
      <c r="B70" t="s">
        <v>548</v>
      </c>
      <c r="C70" s="244" t="s">
        <v>51</v>
      </c>
      <c r="D70" s="342">
        <v>223.16399999999999</v>
      </c>
      <c r="E70" s="342">
        <v>209.917906840564</v>
      </c>
      <c r="F70" s="342">
        <v>128.194748738062</v>
      </c>
      <c r="G70" s="342">
        <v>15.702638812296</v>
      </c>
      <c r="H70" s="342">
        <v>158.170839078775</v>
      </c>
      <c r="I70" s="342">
        <v>205.66023916760099</v>
      </c>
      <c r="J70" s="342">
        <v>215.751902064468</v>
      </c>
      <c r="K70" s="342">
        <v>243.03574574063899</v>
      </c>
      <c r="L70" s="342">
        <v>247.58305302000099</v>
      </c>
      <c r="M70" s="256"/>
      <c r="N70" s="265"/>
      <c r="O70" s="265"/>
      <c r="P70" s="265"/>
      <c r="Q70" s="265"/>
      <c r="R70" s="265"/>
    </row>
    <row r="71" spans="2:18" x14ac:dyDescent="0.2">
      <c r="B71" t="s">
        <v>548</v>
      </c>
      <c r="C71" s="244" t="s">
        <v>293</v>
      </c>
      <c r="D71" s="246">
        <v>33.761454155999999</v>
      </c>
      <c r="E71" s="246">
        <v>28.898168238</v>
      </c>
      <c r="F71" s="246">
        <v>23.943293734737001</v>
      </c>
      <c r="G71" s="246">
        <v>23.932043734735998</v>
      </c>
      <c r="H71" s="246">
        <v>23.919850469997002</v>
      </c>
      <c r="I71" s="342">
        <v>23.907453311274999</v>
      </c>
      <c r="J71" s="246">
        <v>37.860419772265999</v>
      </c>
      <c r="K71" s="342">
        <v>85.912710759684003</v>
      </c>
      <c r="L71" s="246">
        <v>110.740371002882</v>
      </c>
      <c r="M71" s="256"/>
      <c r="N71" s="265"/>
      <c r="O71" s="265"/>
      <c r="P71" s="265"/>
      <c r="Q71" s="265"/>
      <c r="R71" s="265"/>
    </row>
    <row r="72" spans="2:18" x14ac:dyDescent="0.2">
      <c r="B72" t="s">
        <v>548</v>
      </c>
      <c r="C72" s="244" t="s">
        <v>294</v>
      </c>
      <c r="D72" s="246">
        <v>192.04920000000001</v>
      </c>
      <c r="E72" s="246">
        <v>204.2912917406</v>
      </c>
      <c r="F72" s="246">
        <v>246.57094389541001</v>
      </c>
      <c r="G72" s="246">
        <v>232.21144288775</v>
      </c>
      <c r="H72" s="246">
        <v>216.22948291023999</v>
      </c>
      <c r="I72" s="342">
        <v>230.903238808227</v>
      </c>
      <c r="J72" s="246">
        <v>317.23206004690599</v>
      </c>
      <c r="K72" s="342">
        <v>352.005017649742</v>
      </c>
      <c r="L72" s="246">
        <v>330.96097221834998</v>
      </c>
      <c r="M72" s="256"/>
      <c r="N72" s="265"/>
      <c r="O72" s="265"/>
      <c r="P72" s="265"/>
      <c r="Q72" s="265"/>
      <c r="R72" s="265"/>
    </row>
    <row r="73" spans="2:18" x14ac:dyDescent="0.2">
      <c r="B73" t="s">
        <v>548</v>
      </c>
      <c r="C73" s="244" t="s">
        <v>126</v>
      </c>
      <c r="D73" s="256"/>
      <c r="E73" s="256"/>
      <c r="F73" s="256"/>
      <c r="G73" s="256"/>
      <c r="H73" s="256"/>
      <c r="I73" s="332"/>
      <c r="J73" s="256"/>
      <c r="K73" s="332"/>
      <c r="L73" s="256"/>
      <c r="M73" s="256"/>
      <c r="N73" s="265"/>
      <c r="O73" s="265"/>
      <c r="P73" s="265"/>
      <c r="Q73" s="265"/>
      <c r="R73" s="265"/>
    </row>
    <row r="74" spans="2:18" x14ac:dyDescent="0.2">
      <c r="B74" t="s">
        <v>548</v>
      </c>
      <c r="C74" s="244" t="s">
        <v>127</v>
      </c>
      <c r="D74" s="256"/>
      <c r="E74" s="256"/>
      <c r="F74" s="256"/>
      <c r="G74" s="256"/>
      <c r="H74" s="256"/>
      <c r="I74" s="332"/>
      <c r="J74" s="256"/>
      <c r="K74" s="332"/>
      <c r="L74" s="256"/>
      <c r="M74" s="256"/>
      <c r="N74" s="265"/>
      <c r="O74" s="265"/>
      <c r="P74" s="265"/>
      <c r="Q74" s="265"/>
      <c r="R74" s="265"/>
    </row>
    <row r="75" spans="2:18" x14ac:dyDescent="0.2">
      <c r="B75" t="s">
        <v>549</v>
      </c>
      <c r="C75" s="244" t="s">
        <v>48</v>
      </c>
      <c r="D75" s="332"/>
      <c r="E75" s="332"/>
      <c r="F75" s="332"/>
      <c r="G75" s="332"/>
      <c r="H75" s="332"/>
      <c r="I75" s="332"/>
      <c r="J75" s="332"/>
      <c r="K75" s="332"/>
      <c r="L75" s="332"/>
      <c r="M75" s="256"/>
      <c r="N75" s="265"/>
      <c r="O75" s="265"/>
      <c r="P75" s="265"/>
      <c r="Q75" s="265"/>
      <c r="R75" s="265"/>
    </row>
    <row r="76" spans="2:18" x14ac:dyDescent="0.2">
      <c r="B76" t="s">
        <v>549</v>
      </c>
      <c r="C76" s="244" t="s">
        <v>49</v>
      </c>
      <c r="D76" s="246">
        <v>903.64891130964202</v>
      </c>
      <c r="E76" s="246">
        <v>801.75689289203899</v>
      </c>
      <c r="F76" s="246">
        <v>1087.4011572804011</v>
      </c>
      <c r="G76" s="246">
        <v>1128.669115601798</v>
      </c>
      <c r="H76" s="246">
        <v>1230.603664412132</v>
      </c>
      <c r="I76" s="342">
        <v>1334.0688703492419</v>
      </c>
      <c r="J76" s="246">
        <v>1431.70578098086</v>
      </c>
      <c r="K76" s="342">
        <v>1402.864215284877</v>
      </c>
      <c r="L76" s="246">
        <v>1147.371915018924</v>
      </c>
      <c r="M76" s="256"/>
      <c r="N76" s="265"/>
      <c r="O76" s="265"/>
      <c r="P76" s="265"/>
      <c r="Q76" s="265"/>
      <c r="R76" s="265"/>
    </row>
    <row r="77" spans="2:18" x14ac:dyDescent="0.2">
      <c r="B77" t="s">
        <v>549</v>
      </c>
      <c r="C77" s="244" t="s">
        <v>50</v>
      </c>
      <c r="D77" s="246">
        <v>574.79517007039999</v>
      </c>
      <c r="E77" s="246">
        <v>635.83122220741905</v>
      </c>
      <c r="F77" s="246">
        <v>487.347667463059</v>
      </c>
      <c r="G77" s="246">
        <v>259.32811297191699</v>
      </c>
      <c r="H77" s="246">
        <v>298.04646857339702</v>
      </c>
      <c r="I77" s="342">
        <v>294.52214188435102</v>
      </c>
      <c r="J77" s="246">
        <v>171.058670434969</v>
      </c>
      <c r="K77" s="342">
        <v>45.473941243661997</v>
      </c>
      <c r="L77" s="246">
        <v>35.585732823986</v>
      </c>
      <c r="M77" s="256"/>
      <c r="N77" s="265"/>
      <c r="O77" s="265"/>
      <c r="P77" s="265"/>
      <c r="Q77" s="265"/>
      <c r="R77" s="265"/>
    </row>
    <row r="78" spans="2:18" x14ac:dyDescent="0.2">
      <c r="B78" t="s">
        <v>549</v>
      </c>
      <c r="C78" s="244" t="s">
        <v>291</v>
      </c>
      <c r="D78" s="246"/>
      <c r="E78" s="246">
        <v>0.83735999999999999</v>
      </c>
      <c r="F78" s="246">
        <v>0.41868</v>
      </c>
      <c r="G78" s="246">
        <v>0.41868</v>
      </c>
      <c r="H78" s="246">
        <v>0.41868</v>
      </c>
      <c r="I78" s="342">
        <v>0.41868</v>
      </c>
      <c r="J78" s="246">
        <v>0.41868</v>
      </c>
      <c r="K78" s="342">
        <v>0.41868</v>
      </c>
      <c r="L78" s="246">
        <v>0.41868</v>
      </c>
      <c r="M78" s="256"/>
      <c r="N78" s="265"/>
      <c r="O78" s="265"/>
      <c r="P78" s="265"/>
      <c r="Q78" s="265"/>
      <c r="R78" s="265"/>
    </row>
    <row r="79" spans="2:18" x14ac:dyDescent="0.2">
      <c r="B79" t="s">
        <v>549</v>
      </c>
      <c r="C79" s="244" t="s">
        <v>292</v>
      </c>
      <c r="D79" s="246">
        <v>1.9403999999999999</v>
      </c>
      <c r="E79" s="246">
        <v>6.9959826322829999</v>
      </c>
      <c r="F79" s="246">
        <v>13.450070107405001</v>
      </c>
      <c r="G79" s="246">
        <v>21.655371680068001</v>
      </c>
      <c r="H79" s="246">
        <v>32.138690276753003</v>
      </c>
      <c r="I79" s="342">
        <v>45.579907772920002</v>
      </c>
      <c r="J79" s="246">
        <v>62.731774959226001</v>
      </c>
      <c r="K79" s="342">
        <v>84.619475929949999</v>
      </c>
      <c r="L79" s="246">
        <v>112.551434242792</v>
      </c>
      <c r="M79" s="256"/>
      <c r="N79" s="265"/>
      <c r="O79" s="265"/>
      <c r="P79" s="265"/>
      <c r="Q79" s="265"/>
      <c r="R79" s="265"/>
    </row>
    <row r="80" spans="2:18" x14ac:dyDescent="0.2">
      <c r="B80" t="s">
        <v>549</v>
      </c>
      <c r="C80" s="244" t="s">
        <v>51</v>
      </c>
      <c r="D80" s="342">
        <v>186.88679999999999</v>
      </c>
      <c r="E80" s="342">
        <v>186.88679999999999</v>
      </c>
      <c r="F80" s="342">
        <v>186.88679999999999</v>
      </c>
      <c r="G80" s="342">
        <v>166.15960935186001</v>
      </c>
      <c r="H80" s="342">
        <v>193.95625609243399</v>
      </c>
      <c r="I80" s="342">
        <v>202.07209377255799</v>
      </c>
      <c r="J80" s="342">
        <v>203.577862398744</v>
      </c>
      <c r="K80" s="342">
        <v>201.89249655495101</v>
      </c>
      <c r="L80" s="342">
        <v>207.336328947044</v>
      </c>
      <c r="M80" s="256"/>
      <c r="N80" s="265"/>
      <c r="O80" s="265"/>
      <c r="P80" s="265"/>
      <c r="Q80" s="265"/>
      <c r="R80" s="265"/>
    </row>
    <row r="81" spans="2:18" x14ac:dyDescent="0.2">
      <c r="B81" t="s">
        <v>549</v>
      </c>
      <c r="C81" s="244" t="s">
        <v>293</v>
      </c>
      <c r="D81" s="246">
        <v>3.3139772280000002</v>
      </c>
      <c r="E81" s="246">
        <v>2.818888614</v>
      </c>
      <c r="F81" s="246">
        <v>2.3237999999999999</v>
      </c>
      <c r="G81" s="246">
        <v>2.3210999999999999</v>
      </c>
      <c r="H81" s="246">
        <v>2.3184</v>
      </c>
      <c r="I81" s="342">
        <v>2.3157000000000001</v>
      </c>
      <c r="J81" s="246">
        <v>20.432731653863001</v>
      </c>
      <c r="K81" s="342">
        <v>58.805014406498998</v>
      </c>
      <c r="L81" s="246">
        <v>58.674295930633001</v>
      </c>
      <c r="M81" s="256"/>
      <c r="N81" s="265"/>
      <c r="O81" s="265"/>
      <c r="P81" s="265"/>
      <c r="Q81" s="265"/>
      <c r="R81" s="265"/>
    </row>
    <row r="82" spans="2:18" x14ac:dyDescent="0.2">
      <c r="B82" t="s">
        <v>549</v>
      </c>
      <c r="C82" s="244" t="s">
        <v>294</v>
      </c>
      <c r="D82" s="246">
        <v>19.224</v>
      </c>
      <c r="E82" s="246">
        <v>40.669896535714997</v>
      </c>
      <c r="F82" s="246">
        <v>85.583520154802997</v>
      </c>
      <c r="G82" s="246">
        <v>176.80692961116401</v>
      </c>
      <c r="H82" s="246">
        <v>190.01292884667799</v>
      </c>
      <c r="I82" s="342">
        <v>189.960557870835</v>
      </c>
      <c r="J82" s="246">
        <v>347.68264799999997</v>
      </c>
      <c r="K82" s="342">
        <v>310.59954257788502</v>
      </c>
      <c r="L82" s="246">
        <v>235.251144417185</v>
      </c>
      <c r="M82" s="256"/>
      <c r="N82" s="265"/>
      <c r="O82" s="265"/>
      <c r="P82" s="265"/>
      <c r="Q82" s="265"/>
      <c r="R82" s="265"/>
    </row>
    <row r="83" spans="2:18" x14ac:dyDescent="0.2">
      <c r="B83" t="s">
        <v>549</v>
      </c>
      <c r="C83" s="244" t="s">
        <v>126</v>
      </c>
      <c r="D83" s="246">
        <v>91.496456499722001</v>
      </c>
      <c r="E83" s="246">
        <v>153.91212987719399</v>
      </c>
      <c r="F83" s="246">
        <v>184.975269350389</v>
      </c>
      <c r="G83" s="246">
        <v>337.71378305489901</v>
      </c>
      <c r="H83" s="246">
        <v>326.62600191925799</v>
      </c>
      <c r="I83" s="342">
        <v>110.892570798626</v>
      </c>
      <c r="J83" s="246">
        <v>29.682115458883001</v>
      </c>
      <c r="K83" s="342">
        <v>10.644360269073999</v>
      </c>
      <c r="L83" s="246"/>
      <c r="M83" s="256"/>
      <c r="N83" s="265"/>
      <c r="O83" s="265"/>
      <c r="P83" s="265"/>
      <c r="Q83" s="265"/>
      <c r="R83" s="265"/>
    </row>
    <row r="84" spans="2:18" x14ac:dyDescent="0.2">
      <c r="B84" t="s">
        <v>549</v>
      </c>
      <c r="C84" s="244" t="s">
        <v>127</v>
      </c>
      <c r="D84" s="246">
        <v>175.002999087603</v>
      </c>
      <c r="E84" s="246">
        <v>175.002999087603</v>
      </c>
      <c r="F84" s="246">
        <v>175.002999087603</v>
      </c>
      <c r="G84" s="246">
        <v>175.002999087603</v>
      </c>
      <c r="H84" s="246">
        <v>175.002999087603</v>
      </c>
      <c r="I84" s="342">
        <v>175.002999087603</v>
      </c>
      <c r="J84" s="246">
        <v>175.002999087603</v>
      </c>
      <c r="K84" s="342">
        <v>175.002999087603</v>
      </c>
      <c r="L84" s="246">
        <v>175.002999087603</v>
      </c>
      <c r="M84" s="256"/>
      <c r="N84" s="265"/>
      <c r="O84" s="265"/>
      <c r="P84" s="265"/>
      <c r="Q84" s="265"/>
      <c r="R84" s="265"/>
    </row>
    <row r="85" spans="2:18" x14ac:dyDescent="0.2">
      <c r="B85" t="s">
        <v>550</v>
      </c>
      <c r="C85" s="244" t="s">
        <v>48</v>
      </c>
      <c r="D85" s="332"/>
      <c r="E85" s="332"/>
      <c r="F85" s="332"/>
      <c r="G85" s="332"/>
      <c r="H85" s="332"/>
      <c r="I85" s="332"/>
      <c r="J85" s="332"/>
      <c r="K85" s="332"/>
      <c r="L85" s="332"/>
      <c r="M85" s="256"/>
      <c r="N85" s="265"/>
      <c r="O85" s="265"/>
      <c r="P85" s="265"/>
      <c r="Q85" s="265"/>
      <c r="R85" s="265"/>
    </row>
    <row r="86" spans="2:18" x14ac:dyDescent="0.2">
      <c r="B86" t="s">
        <v>550</v>
      </c>
      <c r="C86" s="244" t="s">
        <v>49</v>
      </c>
      <c r="D86" s="246">
        <v>412.11125009887701</v>
      </c>
      <c r="E86" s="246">
        <v>430.69191655684199</v>
      </c>
      <c r="F86" s="246">
        <v>475.78042878760101</v>
      </c>
      <c r="G86" s="246">
        <v>532.33447995623601</v>
      </c>
      <c r="H86" s="246">
        <v>566.04558279865103</v>
      </c>
      <c r="I86" s="342">
        <v>590.57700528629505</v>
      </c>
      <c r="J86" s="246">
        <v>615.10842777393896</v>
      </c>
      <c r="K86" s="342">
        <v>958.97981722030295</v>
      </c>
      <c r="L86" s="246">
        <v>1280.1168826666669</v>
      </c>
      <c r="M86" s="256"/>
      <c r="N86" s="265"/>
      <c r="O86" s="265"/>
      <c r="P86" s="265"/>
      <c r="Q86" s="265"/>
      <c r="R86" s="265"/>
    </row>
    <row r="87" spans="2:18" x14ac:dyDescent="0.2">
      <c r="B87" t="s">
        <v>550</v>
      </c>
      <c r="C87" s="244" t="s">
        <v>50</v>
      </c>
      <c r="D87" s="246">
        <v>463.70945268000003</v>
      </c>
      <c r="E87" s="246">
        <v>14.400378568567</v>
      </c>
      <c r="F87" s="246">
        <v>13.453958679554001</v>
      </c>
      <c r="G87" s="246">
        <v>12.376942362658999</v>
      </c>
      <c r="H87" s="246">
        <v>11.498370580811001</v>
      </c>
      <c r="I87" s="342">
        <v>10.546721665071001</v>
      </c>
      <c r="J87" s="246">
        <v>9.5950727493319992</v>
      </c>
      <c r="K87" s="342">
        <v>8.6592932242810008</v>
      </c>
      <c r="L87" s="246">
        <v>8.8443210279169993</v>
      </c>
      <c r="M87" s="256"/>
      <c r="N87" s="265"/>
      <c r="O87" s="265"/>
      <c r="P87" s="265"/>
      <c r="Q87" s="265"/>
      <c r="R87" s="265"/>
    </row>
    <row r="88" spans="2:18" x14ac:dyDescent="0.2">
      <c r="B88" t="s">
        <v>550</v>
      </c>
      <c r="C88" s="244" t="s">
        <v>291</v>
      </c>
      <c r="D88" s="246">
        <v>19.928850735868</v>
      </c>
      <c r="E88" s="246">
        <v>19.944430876188001</v>
      </c>
      <c r="F88" s="246">
        <v>4.1868000000000002E-2</v>
      </c>
      <c r="G88" s="246">
        <v>4.1868000000000002E-2</v>
      </c>
      <c r="H88" s="246">
        <v>4.1868000000000002E-2</v>
      </c>
      <c r="I88" s="342">
        <v>4.1868000000000002E-2</v>
      </c>
      <c r="J88" s="246">
        <v>4.1868000000000002E-2</v>
      </c>
      <c r="K88" s="342">
        <v>4.1868000000000002E-2</v>
      </c>
      <c r="L88" s="246">
        <v>4.1868000000000002E-2</v>
      </c>
      <c r="M88" s="256"/>
      <c r="N88" s="265"/>
      <c r="O88" s="265"/>
      <c r="P88" s="265"/>
      <c r="Q88" s="265"/>
      <c r="R88" s="265"/>
    </row>
    <row r="89" spans="2:18" x14ac:dyDescent="0.2">
      <c r="B89" t="s">
        <v>550</v>
      </c>
      <c r="C89" s="244" t="s">
        <v>292</v>
      </c>
      <c r="D89" s="246">
        <v>17.064215999999998</v>
      </c>
      <c r="E89" s="246">
        <v>17.064215999999998</v>
      </c>
      <c r="F89" s="246">
        <v>17.064215999999998</v>
      </c>
      <c r="G89" s="246">
        <v>21.345179999999999</v>
      </c>
      <c r="H89" s="246">
        <v>25.626144</v>
      </c>
      <c r="I89" s="342">
        <v>29.907108000000001</v>
      </c>
      <c r="J89" s="246">
        <v>34.188071999999998</v>
      </c>
      <c r="K89" s="342">
        <v>38.469036000000003</v>
      </c>
      <c r="L89" s="246">
        <v>42.75</v>
      </c>
      <c r="M89" s="256"/>
      <c r="N89" s="265"/>
      <c r="O89" s="265"/>
      <c r="P89" s="265"/>
      <c r="Q89" s="265"/>
      <c r="R89" s="265"/>
    </row>
    <row r="90" spans="2:18" x14ac:dyDescent="0.2">
      <c r="B90" t="s">
        <v>550</v>
      </c>
      <c r="C90" s="244" t="s">
        <v>51</v>
      </c>
      <c r="D90" s="342">
        <v>223.70400000000001</v>
      </c>
      <c r="E90" s="342">
        <v>212.890646936964</v>
      </c>
      <c r="F90" s="342">
        <v>136.97649482095301</v>
      </c>
      <c r="G90" s="342">
        <v>28.401602841077001</v>
      </c>
      <c r="H90" s="342">
        <v>214.53820851936601</v>
      </c>
      <c r="I90" s="342">
        <v>248.18214090438499</v>
      </c>
      <c r="J90" s="342">
        <v>248.18214090438499</v>
      </c>
      <c r="K90" s="342">
        <v>248.18214090438499</v>
      </c>
      <c r="L90" s="342">
        <v>248.18214090438499</v>
      </c>
      <c r="M90" s="256"/>
      <c r="N90" s="265"/>
      <c r="O90" s="265"/>
      <c r="P90" s="265"/>
      <c r="Q90" s="265"/>
      <c r="R90" s="265"/>
    </row>
    <row r="91" spans="2:18" x14ac:dyDescent="0.2">
      <c r="B91" t="s">
        <v>550</v>
      </c>
      <c r="C91" s="244" t="s">
        <v>293</v>
      </c>
      <c r="D91" s="246">
        <v>0.52164063999999999</v>
      </c>
      <c r="E91" s="246">
        <v>0.47738248</v>
      </c>
      <c r="F91" s="246">
        <v>14.230796327645001</v>
      </c>
      <c r="G91" s="246">
        <v>14.129751876438</v>
      </c>
      <c r="H91" s="246">
        <v>14.102072119031</v>
      </c>
      <c r="I91" s="342">
        <v>41.978983938031</v>
      </c>
      <c r="J91" s="246">
        <v>98.073177244956995</v>
      </c>
      <c r="K91" s="342">
        <v>175.78527492202599</v>
      </c>
      <c r="L91" s="246">
        <v>263.59142495292298</v>
      </c>
      <c r="M91" s="256"/>
      <c r="N91" s="265"/>
      <c r="O91" s="265"/>
      <c r="P91" s="265"/>
      <c r="Q91" s="265"/>
      <c r="R91" s="265"/>
    </row>
    <row r="92" spans="2:18" x14ac:dyDescent="0.2">
      <c r="B92" t="s">
        <v>550</v>
      </c>
      <c r="C92" s="244" t="s">
        <v>294</v>
      </c>
      <c r="D92" s="246">
        <v>51.607005839999999</v>
      </c>
      <c r="E92" s="246">
        <v>66.386496537599001</v>
      </c>
      <c r="F92" s="246">
        <v>94.917941509136995</v>
      </c>
      <c r="G92" s="246">
        <v>158.43611499146201</v>
      </c>
      <c r="H92" s="246">
        <v>276.37242590881198</v>
      </c>
      <c r="I92" s="342">
        <v>353.31963300000001</v>
      </c>
      <c r="J92" s="246">
        <v>361.799328</v>
      </c>
      <c r="K92" s="342">
        <v>370.279023</v>
      </c>
      <c r="L92" s="246">
        <v>312.21970659068802</v>
      </c>
      <c r="M92" s="256"/>
      <c r="N92" s="265"/>
      <c r="O92" s="265"/>
      <c r="P92" s="265"/>
      <c r="Q92" s="265"/>
      <c r="R92" s="265"/>
    </row>
    <row r="93" spans="2:18" x14ac:dyDescent="0.2">
      <c r="B93" t="s">
        <v>550</v>
      </c>
      <c r="C93" s="244" t="s">
        <v>126</v>
      </c>
      <c r="D93" s="246">
        <v>757.30368190101399</v>
      </c>
      <c r="E93" s="246">
        <v>1390.5948330110079</v>
      </c>
      <c r="F93" s="246">
        <v>2170.9770040236049</v>
      </c>
      <c r="G93" s="246">
        <v>2303.0359357125171</v>
      </c>
      <c r="H93" s="246">
        <v>2530.6691151729801</v>
      </c>
      <c r="I93" s="342">
        <v>2161.0092832828841</v>
      </c>
      <c r="J93" s="246">
        <v>1512.4323741738699</v>
      </c>
      <c r="K93" s="342">
        <v>1163.323724291485</v>
      </c>
      <c r="L93" s="246">
        <v>1147.6044372002109</v>
      </c>
      <c r="M93" s="256"/>
      <c r="N93" s="265"/>
      <c r="O93" s="265"/>
      <c r="P93" s="265"/>
      <c r="Q93" s="265"/>
      <c r="R93" s="265"/>
    </row>
    <row r="94" spans="2:18" x14ac:dyDescent="0.2">
      <c r="B94" t="s">
        <v>550</v>
      </c>
      <c r="C94" s="244" t="s">
        <v>127</v>
      </c>
      <c r="D94" s="246">
        <v>1061.8522339811011</v>
      </c>
      <c r="E94" s="246">
        <v>1109.4980236450949</v>
      </c>
      <c r="F94" s="246">
        <v>1168.210236364991</v>
      </c>
      <c r="G94" s="246">
        <v>1178.1457171805259</v>
      </c>
      <c r="H94" s="246">
        <v>1193.4661012095451</v>
      </c>
      <c r="I94" s="342">
        <v>1166.7753162101901</v>
      </c>
      <c r="J94" s="246">
        <v>1115.651652992618</v>
      </c>
      <c r="K94" s="342">
        <v>1085.2839313352611</v>
      </c>
      <c r="L94" s="246">
        <v>1076.871349929432</v>
      </c>
      <c r="M94" s="256"/>
      <c r="N94" s="265"/>
      <c r="O94" s="265"/>
      <c r="P94" s="265"/>
      <c r="Q94" s="265"/>
      <c r="R94" s="265"/>
    </row>
    <row r="95" spans="2:18" x14ac:dyDescent="0.2">
      <c r="B95" t="s">
        <v>551</v>
      </c>
      <c r="C95" s="244" t="s">
        <v>48</v>
      </c>
      <c r="D95" s="332"/>
      <c r="E95" s="332"/>
      <c r="F95" s="332"/>
      <c r="G95" s="332"/>
      <c r="H95" s="332"/>
      <c r="I95" s="332"/>
      <c r="J95" s="332"/>
      <c r="K95" s="332"/>
      <c r="L95" s="332"/>
      <c r="M95" s="256"/>
      <c r="N95" s="265"/>
      <c r="O95" s="265"/>
      <c r="P95" s="265"/>
      <c r="Q95" s="265"/>
      <c r="R95" s="265"/>
    </row>
    <row r="96" spans="2:18" x14ac:dyDescent="0.2">
      <c r="B96" t="s">
        <v>551</v>
      </c>
      <c r="C96" s="244" t="s">
        <v>49</v>
      </c>
      <c r="D96" s="332"/>
      <c r="E96" s="332"/>
      <c r="F96" s="332"/>
      <c r="G96" s="332"/>
      <c r="H96" s="332"/>
      <c r="I96" s="332"/>
      <c r="J96" s="332"/>
      <c r="K96" s="332"/>
      <c r="L96" s="332"/>
      <c r="M96" s="256"/>
      <c r="N96" s="265"/>
      <c r="O96" s="265"/>
      <c r="P96" s="265"/>
      <c r="Q96" s="265"/>
      <c r="R96" s="265"/>
    </row>
    <row r="97" spans="2:18" x14ac:dyDescent="0.2">
      <c r="B97" t="s">
        <v>551</v>
      </c>
      <c r="C97" s="244" t="s">
        <v>50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551</v>
      </c>
      <c r="C98" s="244" t="s">
        <v>291</v>
      </c>
      <c r="D98" s="332"/>
      <c r="E98" s="332"/>
      <c r="F98" s="332"/>
      <c r="G98" s="332"/>
      <c r="H98" s="332"/>
      <c r="I98" s="332"/>
      <c r="J98" s="332"/>
      <c r="K98" s="332"/>
      <c r="L98" s="332"/>
      <c r="M98" s="256"/>
      <c r="N98" s="265"/>
      <c r="O98" s="265"/>
      <c r="P98" s="265"/>
      <c r="Q98" s="265"/>
      <c r="R98" s="265"/>
    </row>
    <row r="99" spans="2:18" x14ac:dyDescent="0.2">
      <c r="B99" t="s">
        <v>551</v>
      </c>
      <c r="C99" s="244" t="s">
        <v>292</v>
      </c>
      <c r="D99" s="332"/>
      <c r="E99" s="332"/>
      <c r="F99" s="332"/>
      <c r="G99" s="332"/>
      <c r="H99" s="332"/>
      <c r="I99" s="332"/>
      <c r="J99" s="332"/>
      <c r="K99" s="332"/>
      <c r="L99" s="332"/>
      <c r="M99" s="256"/>
      <c r="N99" s="265"/>
      <c r="O99" s="265"/>
      <c r="P99" s="265"/>
      <c r="Q99" s="265"/>
      <c r="R99" s="265"/>
    </row>
    <row r="100" spans="2:18" x14ac:dyDescent="0.2">
      <c r="B100" t="s">
        <v>551</v>
      </c>
      <c r="C100" s="244" t="s">
        <v>51</v>
      </c>
      <c r="D100" s="332"/>
      <c r="E100" s="332"/>
      <c r="F100" s="332"/>
      <c r="G100" s="332"/>
      <c r="H100" s="332"/>
      <c r="I100" s="332"/>
      <c r="J100" s="332"/>
      <c r="K100" s="332"/>
      <c r="L100" s="332"/>
      <c r="M100" s="256"/>
      <c r="N100" s="265"/>
      <c r="O100" s="265"/>
      <c r="P100" s="265"/>
      <c r="Q100" s="265"/>
      <c r="R100" s="265"/>
    </row>
    <row r="101" spans="2:18" x14ac:dyDescent="0.2">
      <c r="B101" t="s">
        <v>551</v>
      </c>
      <c r="C101" s="244" t="s">
        <v>293</v>
      </c>
      <c r="D101" s="332"/>
      <c r="E101" s="332"/>
      <c r="F101" s="332"/>
      <c r="G101" s="332"/>
      <c r="H101" s="332"/>
      <c r="I101" s="332"/>
      <c r="J101" s="332"/>
      <c r="K101" s="332"/>
      <c r="L101" s="332"/>
      <c r="M101" s="256"/>
      <c r="N101" s="265"/>
      <c r="O101" s="265"/>
      <c r="P101" s="265"/>
      <c r="Q101" s="265"/>
      <c r="R101" s="265"/>
    </row>
    <row r="102" spans="2:18" x14ac:dyDescent="0.2">
      <c r="B102" t="s">
        <v>551</v>
      </c>
      <c r="C102" s="244" t="s">
        <v>294</v>
      </c>
      <c r="D102" s="332"/>
      <c r="E102" s="332"/>
      <c r="F102" s="332"/>
      <c r="G102" s="332"/>
      <c r="H102" s="332"/>
      <c r="I102" s="332"/>
      <c r="J102" s="332"/>
      <c r="K102" s="332"/>
      <c r="L102" s="332"/>
      <c r="M102" s="256"/>
      <c r="N102" s="265"/>
      <c r="O102" s="265"/>
      <c r="P102" s="265"/>
      <c r="Q102" s="265"/>
      <c r="R102" s="265"/>
    </row>
    <row r="103" spans="2:18" x14ac:dyDescent="0.2">
      <c r="B103" t="s">
        <v>551</v>
      </c>
      <c r="C103" s="244" t="s">
        <v>126</v>
      </c>
      <c r="D103" s="332"/>
      <c r="E103" s="332"/>
      <c r="F103" s="332"/>
      <c r="G103" s="332"/>
      <c r="H103" s="332"/>
      <c r="I103" s="332"/>
      <c r="J103" s="332"/>
      <c r="K103" s="332"/>
      <c r="L103" s="332"/>
      <c r="M103" s="256"/>
      <c r="N103" s="265"/>
      <c r="O103" s="265"/>
      <c r="P103" s="265"/>
      <c r="Q103" s="265"/>
      <c r="R103" s="265"/>
    </row>
    <row r="104" spans="2:18" x14ac:dyDescent="0.2">
      <c r="B104" t="s">
        <v>551</v>
      </c>
      <c r="C104" s="244" t="s">
        <v>127</v>
      </c>
      <c r="D104" s="332"/>
      <c r="E104" s="332"/>
      <c r="F104" s="332"/>
      <c r="G104" s="332"/>
      <c r="H104" s="332"/>
      <c r="I104" s="332"/>
      <c r="J104" s="332"/>
      <c r="K104" s="332"/>
      <c r="L104" s="332"/>
      <c r="M104" s="256"/>
      <c r="N104" s="265"/>
      <c r="O104" s="265"/>
      <c r="P104" s="265"/>
      <c r="Q104" s="265"/>
      <c r="R104" s="265"/>
    </row>
    <row r="105" spans="2:18" x14ac:dyDescent="0.2">
      <c r="B105" t="s">
        <v>552</v>
      </c>
      <c r="C105" s="244" t="s">
        <v>48</v>
      </c>
      <c r="D105" s="332"/>
      <c r="E105" s="332"/>
      <c r="F105" s="332"/>
      <c r="G105" s="332"/>
      <c r="H105" s="332"/>
      <c r="I105" s="332"/>
      <c r="J105" s="332"/>
      <c r="K105" s="332"/>
      <c r="L105" s="332"/>
      <c r="M105" s="256"/>
      <c r="N105" s="265"/>
      <c r="O105" s="265"/>
      <c r="P105" s="265"/>
      <c r="Q105" s="265"/>
      <c r="R105" s="265"/>
    </row>
    <row r="106" spans="2:18" x14ac:dyDescent="0.2">
      <c r="B106" t="s">
        <v>552</v>
      </c>
      <c r="C106" s="244" t="s">
        <v>49</v>
      </c>
      <c r="D106" s="332"/>
      <c r="E106" s="332"/>
      <c r="F106" s="332"/>
      <c r="G106" s="332"/>
      <c r="H106" s="332"/>
      <c r="I106" s="332"/>
      <c r="J106" s="332"/>
      <c r="K106" s="332"/>
      <c r="L106" s="332"/>
      <c r="M106" s="256"/>
      <c r="N106" s="265"/>
      <c r="O106" s="265"/>
      <c r="P106" s="265"/>
      <c r="Q106" s="265"/>
      <c r="R106" s="265"/>
    </row>
    <row r="107" spans="2:18" x14ac:dyDescent="0.2">
      <c r="B107" t="s">
        <v>552</v>
      </c>
      <c r="C107" s="244" t="s">
        <v>50</v>
      </c>
      <c r="D107" s="332"/>
      <c r="E107" s="332"/>
      <c r="F107" s="332"/>
      <c r="G107" s="332"/>
      <c r="H107" s="332"/>
      <c r="I107" s="332"/>
      <c r="J107" s="332"/>
      <c r="K107" s="332"/>
      <c r="L107" s="332"/>
      <c r="M107" s="256"/>
      <c r="N107" s="265"/>
      <c r="O107" s="265"/>
      <c r="P107" s="265"/>
      <c r="Q107" s="265"/>
      <c r="R107" s="265"/>
    </row>
    <row r="108" spans="2:18" x14ac:dyDescent="0.2">
      <c r="B108" t="s">
        <v>552</v>
      </c>
      <c r="C108" s="244" t="s">
        <v>291</v>
      </c>
      <c r="D108" s="332"/>
      <c r="E108" s="332"/>
      <c r="F108" s="332"/>
      <c r="G108" s="332"/>
      <c r="H108" s="332"/>
      <c r="I108" s="332"/>
      <c r="J108" s="332"/>
      <c r="K108" s="332"/>
      <c r="L108" s="332"/>
      <c r="M108" s="256"/>
      <c r="N108" s="265"/>
      <c r="O108" s="265"/>
      <c r="P108" s="265"/>
      <c r="Q108" s="265"/>
      <c r="R108" s="265"/>
    </row>
    <row r="109" spans="2:18" x14ac:dyDescent="0.2">
      <c r="B109" t="s">
        <v>552</v>
      </c>
      <c r="C109" s="244" t="s">
        <v>292</v>
      </c>
      <c r="D109" s="332"/>
      <c r="E109" s="332"/>
      <c r="F109" s="332"/>
      <c r="G109" s="332"/>
      <c r="H109" s="332"/>
      <c r="I109" s="332"/>
      <c r="J109" s="332"/>
      <c r="K109" s="332"/>
      <c r="L109" s="332"/>
      <c r="M109" s="256"/>
      <c r="N109" s="265"/>
      <c r="O109" s="265"/>
      <c r="P109" s="265"/>
      <c r="Q109" s="265"/>
      <c r="R109" s="265"/>
    </row>
    <row r="110" spans="2:18" x14ac:dyDescent="0.2">
      <c r="B110" t="s">
        <v>552</v>
      </c>
      <c r="C110" s="244" t="s">
        <v>51</v>
      </c>
      <c r="D110" s="332"/>
      <c r="E110" s="332"/>
      <c r="F110" s="332"/>
      <c r="G110" s="332"/>
      <c r="H110" s="332"/>
      <c r="I110" s="332"/>
      <c r="J110" s="332"/>
      <c r="K110" s="332"/>
      <c r="L110" s="332"/>
      <c r="M110" s="256"/>
      <c r="N110" s="265"/>
      <c r="O110" s="265"/>
      <c r="P110" s="265"/>
      <c r="Q110" s="265"/>
      <c r="R110" s="265"/>
    </row>
    <row r="111" spans="2:18" x14ac:dyDescent="0.2">
      <c r="B111" t="s">
        <v>552</v>
      </c>
      <c r="C111" s="244" t="s">
        <v>293</v>
      </c>
      <c r="D111" s="332"/>
      <c r="E111" s="332"/>
      <c r="F111" s="332"/>
      <c r="G111" s="332"/>
      <c r="H111" s="332"/>
      <c r="I111" s="332"/>
      <c r="J111" s="332"/>
      <c r="K111" s="332"/>
      <c r="L111" s="332"/>
      <c r="M111" s="256"/>
      <c r="N111" s="265"/>
      <c r="O111" s="265"/>
      <c r="P111" s="265"/>
      <c r="Q111" s="265"/>
      <c r="R111" s="265"/>
    </row>
    <row r="112" spans="2:18" x14ac:dyDescent="0.2">
      <c r="B112" t="s">
        <v>552</v>
      </c>
      <c r="C112" s="244" t="s">
        <v>294</v>
      </c>
      <c r="D112" s="332"/>
      <c r="E112" s="332"/>
      <c r="F112" s="332"/>
      <c r="G112" s="332"/>
      <c r="H112" s="332"/>
      <c r="I112" s="332"/>
      <c r="J112" s="332"/>
      <c r="K112" s="332"/>
      <c r="L112" s="332"/>
      <c r="M112" s="256"/>
      <c r="N112" s="265"/>
      <c r="O112" s="265"/>
      <c r="P112" s="265"/>
      <c r="Q112" s="265"/>
      <c r="R112" s="265"/>
    </row>
    <row r="113" spans="2:18" x14ac:dyDescent="0.2">
      <c r="B113" t="s">
        <v>552</v>
      </c>
      <c r="C113" s="244" t="s">
        <v>126</v>
      </c>
      <c r="D113" s="332"/>
      <c r="E113" s="332"/>
      <c r="F113" s="332"/>
      <c r="G113" s="332"/>
      <c r="H113" s="332"/>
      <c r="I113" s="332"/>
      <c r="J113" s="332"/>
      <c r="K113" s="332"/>
      <c r="L113" s="332"/>
      <c r="M113" s="256"/>
      <c r="N113" s="265"/>
      <c r="O113" s="265"/>
      <c r="P113" s="265"/>
      <c r="Q113" s="265"/>
      <c r="R113" s="265"/>
    </row>
    <row r="114" spans="2:18" x14ac:dyDescent="0.2">
      <c r="B114" t="s">
        <v>552</v>
      </c>
      <c r="C114" s="244" t="s">
        <v>127</v>
      </c>
      <c r="D114" s="332"/>
      <c r="E114" s="332"/>
      <c r="F114" s="332"/>
      <c r="G114" s="332"/>
      <c r="H114" s="332"/>
      <c r="I114" s="332"/>
      <c r="J114" s="332"/>
      <c r="K114" s="332"/>
      <c r="L114" s="332"/>
      <c r="M114" s="256"/>
      <c r="N114" s="265"/>
      <c r="O114" s="265"/>
      <c r="P114" s="265"/>
      <c r="Q114" s="265"/>
      <c r="R114" s="265"/>
    </row>
    <row r="115" spans="2:18" x14ac:dyDescent="0.2">
      <c r="C115" s="244"/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65"/>
      <c r="O115" s="265"/>
      <c r="P115" s="265"/>
      <c r="Q115" s="265"/>
      <c r="R115" s="265"/>
    </row>
    <row r="116" spans="2:18" x14ac:dyDescent="0.2">
      <c r="C116" s="244"/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2:18" x14ac:dyDescent="0.2">
      <c r="C117" s="244"/>
      <c r="D117" s="246"/>
      <c r="E117" s="246"/>
      <c r="F117" s="246"/>
      <c r="G117" s="246"/>
      <c r="H117" s="246"/>
      <c r="I117" s="246"/>
      <c r="J117" s="246"/>
      <c r="K117" s="246"/>
      <c r="L117" s="246"/>
      <c r="M117" s="265"/>
      <c r="N117" s="265"/>
      <c r="O117" s="265"/>
      <c r="P117" s="265"/>
      <c r="Q117" s="265"/>
      <c r="R117" s="265"/>
    </row>
    <row r="118" spans="2:18" x14ac:dyDescent="0.2">
      <c r="C118" s="244"/>
      <c r="D118" s="246"/>
      <c r="E118" s="246"/>
      <c r="F118" s="246"/>
      <c r="G118" s="246"/>
      <c r="H118" s="246"/>
      <c r="I118" s="246"/>
      <c r="J118" s="246"/>
      <c r="K118" s="246"/>
      <c r="L118" s="246"/>
      <c r="M118" s="265"/>
      <c r="N118" s="265"/>
      <c r="O118" s="265"/>
      <c r="P118" s="265"/>
      <c r="Q118" s="265"/>
      <c r="R118" s="265"/>
    </row>
    <row r="119" spans="2:18" x14ac:dyDescent="0.2">
      <c r="C119" s="244"/>
      <c r="D119" s="246"/>
      <c r="E119" s="246"/>
      <c r="F119" s="246"/>
      <c r="G119" s="246"/>
      <c r="H119" s="246"/>
      <c r="I119" s="246"/>
      <c r="J119" s="246"/>
      <c r="K119" s="246"/>
      <c r="L119" s="246"/>
      <c r="M119" s="265"/>
      <c r="N119" s="265"/>
      <c r="O119" s="265"/>
      <c r="P119" s="265"/>
      <c r="Q119" s="265"/>
      <c r="R119" s="265"/>
    </row>
    <row r="120" spans="2:18" x14ac:dyDescent="0.2">
      <c r="C120" s="244"/>
      <c r="D120" s="246"/>
      <c r="E120" s="246"/>
      <c r="F120" s="246"/>
      <c r="G120" s="246"/>
      <c r="H120" s="246"/>
      <c r="I120" s="246"/>
      <c r="J120" s="246"/>
      <c r="K120" s="246"/>
      <c r="L120" s="246"/>
      <c r="M120" s="265"/>
      <c r="N120" s="265"/>
      <c r="O120" s="265"/>
      <c r="P120" s="265"/>
      <c r="Q120" s="265"/>
      <c r="R120" s="265"/>
    </row>
    <row r="121" spans="2:18" x14ac:dyDescent="0.2">
      <c r="C121" s="244"/>
      <c r="D121" s="246"/>
      <c r="E121" s="246"/>
      <c r="F121" s="246"/>
      <c r="G121" s="246"/>
      <c r="H121" s="246"/>
      <c r="I121" s="246"/>
      <c r="J121" s="246"/>
      <c r="K121" s="246"/>
      <c r="L121" s="246"/>
      <c r="M121" s="265"/>
      <c r="N121" s="265"/>
      <c r="O121" s="265"/>
      <c r="P121" s="265"/>
      <c r="Q121" s="265"/>
      <c r="R121" s="265"/>
    </row>
    <row r="122" spans="2:18" x14ac:dyDescent="0.2">
      <c r="C122" s="244"/>
      <c r="D122" s="246"/>
      <c r="E122" s="246"/>
      <c r="F122" s="246"/>
      <c r="G122" s="246"/>
      <c r="H122" s="246"/>
      <c r="I122" s="246"/>
      <c r="J122" s="246"/>
      <c r="K122" s="246"/>
      <c r="L122" s="246"/>
      <c r="M122" s="265"/>
      <c r="N122" s="265"/>
      <c r="O122" s="265"/>
      <c r="P122" s="265"/>
      <c r="Q122" s="265"/>
      <c r="R122" s="265"/>
    </row>
    <row r="123" spans="2:18" x14ac:dyDescent="0.2">
      <c r="C123" s="244"/>
      <c r="D123" s="246"/>
      <c r="E123" s="246"/>
      <c r="F123" s="246"/>
      <c r="G123" s="246"/>
      <c r="H123" s="246"/>
      <c r="I123" s="246"/>
      <c r="J123" s="246"/>
      <c r="K123" s="246"/>
      <c r="L123" s="246"/>
      <c r="M123" s="265"/>
      <c r="N123" s="265"/>
      <c r="O123" s="265"/>
      <c r="P123" s="265"/>
      <c r="Q123" s="265"/>
      <c r="R123" s="265"/>
    </row>
    <row r="124" spans="2:18" x14ac:dyDescent="0.2">
      <c r="C124" s="244"/>
      <c r="D124" s="246"/>
      <c r="E124" s="246"/>
      <c r="F124" s="246"/>
      <c r="G124" s="246"/>
      <c r="H124" s="246"/>
      <c r="I124" s="246"/>
      <c r="J124" s="246"/>
      <c r="K124" s="246"/>
      <c r="L124" s="246"/>
      <c r="M124" s="265"/>
      <c r="N124" s="265"/>
      <c r="O124" s="265"/>
      <c r="P124" s="265"/>
      <c r="Q124" s="265"/>
      <c r="R124" s="265"/>
    </row>
    <row r="125" spans="2:18" x14ac:dyDescent="0.2">
      <c r="C125" s="244"/>
      <c r="D125" s="256"/>
      <c r="E125" s="256"/>
      <c r="F125" s="256"/>
      <c r="G125" s="256"/>
      <c r="H125" s="256"/>
      <c r="I125" s="256"/>
      <c r="J125" s="256"/>
      <c r="K125" s="256"/>
      <c r="L125" s="256"/>
      <c r="M125" s="265"/>
      <c r="N125" s="265"/>
      <c r="O125" s="265"/>
      <c r="P125" s="265"/>
      <c r="Q125" s="265"/>
      <c r="R125" s="265"/>
    </row>
    <row r="126" spans="2:18" x14ac:dyDescent="0.2">
      <c r="C126" s="244"/>
      <c r="D126" s="246"/>
      <c r="E126" s="246"/>
      <c r="F126" s="246"/>
      <c r="G126" s="246"/>
      <c r="H126" s="246"/>
      <c r="I126" s="246"/>
      <c r="J126" s="246"/>
      <c r="K126" s="246"/>
      <c r="L126" s="246"/>
      <c r="M126" s="265"/>
      <c r="N126" s="265"/>
      <c r="O126" s="265"/>
      <c r="P126" s="265"/>
      <c r="Q126" s="265"/>
      <c r="R126" s="265"/>
    </row>
    <row r="127" spans="2:18" x14ac:dyDescent="0.2">
      <c r="C127" s="244"/>
      <c r="D127" s="246"/>
      <c r="E127" s="246"/>
      <c r="F127" s="246"/>
      <c r="G127" s="246"/>
      <c r="H127" s="246"/>
      <c r="I127" s="246"/>
      <c r="J127" s="246"/>
      <c r="K127" s="246"/>
      <c r="L127" s="246"/>
      <c r="M127" s="265"/>
      <c r="N127" s="265"/>
      <c r="O127" s="265"/>
      <c r="P127" s="265"/>
      <c r="Q127" s="265"/>
      <c r="R127" s="265"/>
    </row>
    <row r="128" spans="2:18" x14ac:dyDescent="0.2">
      <c r="C128" s="244"/>
      <c r="D128" s="246"/>
      <c r="E128" s="246"/>
      <c r="F128" s="246"/>
      <c r="G128" s="246"/>
      <c r="H128" s="246"/>
      <c r="I128" s="246"/>
      <c r="J128" s="246"/>
      <c r="K128" s="246"/>
      <c r="L128" s="246"/>
      <c r="M128" s="265"/>
      <c r="N128" s="265"/>
      <c r="O128" s="265"/>
      <c r="P128" s="265"/>
      <c r="Q128" s="265"/>
      <c r="R128" s="265"/>
    </row>
    <row r="129" spans="3:18" x14ac:dyDescent="0.2">
      <c r="C129" s="244"/>
      <c r="D129" s="246"/>
      <c r="E129" s="246"/>
      <c r="F129" s="246"/>
      <c r="G129" s="246"/>
      <c r="H129" s="246"/>
      <c r="I129" s="246"/>
      <c r="J129" s="246"/>
      <c r="K129" s="246"/>
      <c r="L129" s="246"/>
      <c r="M129" s="265"/>
      <c r="N129" s="265"/>
      <c r="O129" s="265"/>
      <c r="P129" s="265"/>
      <c r="Q129" s="265"/>
      <c r="R129" s="265"/>
    </row>
    <row r="130" spans="3:18" x14ac:dyDescent="0.2">
      <c r="C130" s="244"/>
      <c r="D130" s="246"/>
      <c r="E130" s="246"/>
      <c r="F130" s="246"/>
      <c r="G130" s="246"/>
      <c r="H130" s="246"/>
      <c r="I130" s="246"/>
      <c r="J130" s="246"/>
      <c r="K130" s="246"/>
      <c r="L130" s="246"/>
      <c r="M130" s="265"/>
      <c r="N130" s="265"/>
      <c r="O130" s="265"/>
      <c r="P130" s="265"/>
      <c r="Q130" s="265"/>
      <c r="R130" s="265"/>
    </row>
    <row r="131" spans="3:18" x14ac:dyDescent="0.2">
      <c r="C131" s="244"/>
      <c r="D131" s="246"/>
      <c r="E131" s="246"/>
      <c r="F131" s="246"/>
      <c r="G131" s="246"/>
      <c r="H131" s="246"/>
      <c r="I131" s="246"/>
      <c r="J131" s="246"/>
      <c r="K131" s="246"/>
      <c r="L131" s="246"/>
      <c r="M131" s="265"/>
      <c r="N131" s="265"/>
      <c r="O131" s="265"/>
      <c r="P131" s="265"/>
      <c r="Q131" s="265"/>
      <c r="R131" s="265"/>
    </row>
    <row r="132" spans="3:18" x14ac:dyDescent="0.2">
      <c r="C132" s="244"/>
      <c r="D132" s="246"/>
      <c r="E132" s="246"/>
      <c r="F132" s="246"/>
      <c r="G132" s="246"/>
      <c r="H132" s="246"/>
      <c r="I132" s="246"/>
      <c r="J132" s="246"/>
      <c r="K132" s="246"/>
      <c r="L132" s="246"/>
      <c r="M132" s="265"/>
      <c r="N132" s="265"/>
      <c r="O132" s="265"/>
      <c r="P132" s="265"/>
      <c r="Q132" s="265"/>
      <c r="R132" s="265"/>
    </row>
    <row r="133" spans="3:18" x14ac:dyDescent="0.2">
      <c r="C133" s="244"/>
      <c r="D133" s="256"/>
      <c r="E133" s="256"/>
      <c r="F133" s="256"/>
      <c r="G133" s="256"/>
      <c r="H133" s="256"/>
      <c r="I133" s="256"/>
      <c r="J133" s="256"/>
      <c r="K133" s="256"/>
      <c r="L133" s="256"/>
      <c r="M133" s="265"/>
      <c r="N133" s="265"/>
      <c r="O133" s="265"/>
      <c r="P133" s="265"/>
      <c r="Q133" s="265"/>
      <c r="R133" s="265"/>
    </row>
    <row r="134" spans="3:18" x14ac:dyDescent="0.2">
      <c r="C134" s="244"/>
      <c r="D134" s="246"/>
      <c r="E134" s="246"/>
      <c r="F134" s="246"/>
      <c r="G134" s="246"/>
      <c r="H134" s="246"/>
      <c r="I134" s="246"/>
      <c r="J134" s="246"/>
      <c r="K134" s="246"/>
      <c r="L134" s="246"/>
      <c r="M134" s="265"/>
      <c r="N134" s="265"/>
      <c r="O134" s="265"/>
      <c r="P134" s="265"/>
      <c r="Q134" s="265"/>
      <c r="R134" s="265"/>
    </row>
    <row r="135" spans="3:18" x14ac:dyDescent="0.2">
      <c r="C135" s="244"/>
      <c r="D135" s="246"/>
      <c r="E135" s="246"/>
      <c r="F135" s="246"/>
      <c r="G135" s="246"/>
      <c r="H135" s="246"/>
      <c r="I135" s="246"/>
      <c r="J135" s="246"/>
      <c r="K135" s="246"/>
      <c r="L135" s="246"/>
      <c r="M135" s="265"/>
      <c r="N135" s="265"/>
      <c r="O135" s="265"/>
      <c r="P135" s="265"/>
      <c r="Q135" s="265"/>
      <c r="R135" s="265"/>
    </row>
    <row r="136" spans="3:18" x14ac:dyDescent="0.2">
      <c r="C136" s="244"/>
      <c r="D136" s="246"/>
      <c r="E136" s="246"/>
      <c r="F136" s="246"/>
      <c r="G136" s="246"/>
      <c r="H136" s="246"/>
      <c r="I136" s="246"/>
      <c r="J136" s="246"/>
      <c r="K136" s="246"/>
      <c r="L136" s="246"/>
      <c r="M136" s="265"/>
      <c r="N136" s="265"/>
      <c r="O136" s="265"/>
      <c r="P136" s="265"/>
      <c r="Q136" s="265"/>
      <c r="R136" s="265"/>
    </row>
    <row r="137" spans="3:18" x14ac:dyDescent="0.2">
      <c r="C137" s="244"/>
      <c r="D137" s="246"/>
      <c r="E137" s="246"/>
      <c r="F137" s="246"/>
      <c r="G137" s="246"/>
      <c r="H137" s="246"/>
      <c r="I137" s="246"/>
      <c r="J137" s="246"/>
      <c r="K137" s="246"/>
      <c r="L137" s="246"/>
      <c r="M137" s="265"/>
      <c r="N137" s="265"/>
      <c r="O137" s="265"/>
      <c r="P137" s="265"/>
      <c r="Q137" s="265"/>
      <c r="R137" s="265"/>
    </row>
    <row r="138" spans="3:18" x14ac:dyDescent="0.2">
      <c r="C138" s="244"/>
      <c r="D138" s="246"/>
      <c r="E138" s="246"/>
      <c r="F138" s="246"/>
      <c r="G138" s="246"/>
      <c r="H138" s="246"/>
      <c r="I138" s="246"/>
      <c r="J138" s="246"/>
      <c r="K138" s="246"/>
      <c r="L138" s="246"/>
      <c r="M138" s="265"/>
      <c r="N138" s="265"/>
      <c r="O138" s="265"/>
      <c r="P138" s="265"/>
      <c r="Q138" s="265"/>
      <c r="R138" s="265"/>
    </row>
    <row r="139" spans="3:18" x14ac:dyDescent="0.2">
      <c r="C139" s="244"/>
      <c r="D139" s="246"/>
      <c r="E139" s="246"/>
      <c r="F139" s="246"/>
      <c r="G139" s="246"/>
      <c r="H139" s="246"/>
      <c r="I139" s="246"/>
      <c r="J139" s="246"/>
      <c r="K139" s="246"/>
      <c r="L139" s="246"/>
      <c r="M139" s="265"/>
      <c r="N139" s="265"/>
      <c r="O139" s="265"/>
      <c r="P139" s="265"/>
      <c r="Q139" s="265"/>
      <c r="R139" s="265"/>
    </row>
    <row r="140" spans="3:18" x14ac:dyDescent="0.2">
      <c r="C140" s="244"/>
      <c r="D140" s="246"/>
      <c r="E140" s="246"/>
      <c r="F140" s="246"/>
      <c r="G140" s="246"/>
      <c r="H140" s="246"/>
      <c r="I140" s="246"/>
      <c r="J140" s="246"/>
      <c r="K140" s="246"/>
      <c r="L140" s="246"/>
      <c r="M140" s="265"/>
      <c r="N140" s="265"/>
      <c r="O140" s="265"/>
      <c r="P140" s="265"/>
      <c r="Q140" s="265"/>
      <c r="R140" s="265"/>
    </row>
    <row r="141" spans="3:18" x14ac:dyDescent="0.2">
      <c r="C141" s="244"/>
      <c r="D141" s="246"/>
      <c r="E141" s="246"/>
      <c r="F141" s="246"/>
      <c r="G141" s="246"/>
      <c r="H141" s="246"/>
      <c r="I141" s="246"/>
      <c r="J141" s="246"/>
      <c r="K141" s="246"/>
      <c r="L141" s="246"/>
      <c r="M141" s="265"/>
      <c r="N141" s="265"/>
      <c r="O141" s="265"/>
      <c r="P141" s="265"/>
      <c r="Q141" s="265"/>
      <c r="R141" s="265"/>
    </row>
    <row r="142" spans="3:18" x14ac:dyDescent="0.2">
      <c r="C142" s="244"/>
      <c r="D142" s="256"/>
      <c r="E142" s="256"/>
      <c r="F142" s="256"/>
      <c r="G142" s="256"/>
      <c r="H142" s="256"/>
      <c r="I142" s="256"/>
      <c r="J142" s="256"/>
      <c r="K142" s="256"/>
      <c r="L142" s="256"/>
      <c r="M142" s="265"/>
      <c r="N142" s="265"/>
      <c r="O142" s="265"/>
      <c r="P142" s="265"/>
      <c r="Q142" s="265"/>
      <c r="R142" s="265"/>
    </row>
    <row r="143" spans="3:18" x14ac:dyDescent="0.2">
      <c r="C143" s="244"/>
      <c r="D143" s="246"/>
      <c r="E143" s="246"/>
      <c r="F143" s="246"/>
      <c r="G143" s="246"/>
      <c r="H143" s="246"/>
      <c r="I143" s="246"/>
      <c r="J143" s="246"/>
      <c r="K143" s="246"/>
      <c r="L143" s="246"/>
      <c r="M143" s="265"/>
      <c r="N143" s="265"/>
      <c r="O143" s="265"/>
      <c r="P143" s="265"/>
      <c r="Q143" s="265"/>
      <c r="R143" s="265"/>
    </row>
    <row r="144" spans="3:18" x14ac:dyDescent="0.2">
      <c r="C144" s="244"/>
      <c r="D144" s="246"/>
      <c r="E144" s="246"/>
      <c r="F144" s="246"/>
      <c r="G144" s="246"/>
      <c r="H144" s="246"/>
      <c r="I144" s="246"/>
      <c r="J144" s="246"/>
      <c r="K144" s="246"/>
      <c r="L144" s="246"/>
      <c r="M144" s="265"/>
      <c r="N144" s="265"/>
      <c r="O144" s="265"/>
      <c r="P144" s="265"/>
      <c r="Q144" s="265"/>
      <c r="R144" s="265"/>
    </row>
    <row r="145" spans="3:18" x14ac:dyDescent="0.2">
      <c r="C145" s="244"/>
      <c r="D145" s="246"/>
      <c r="E145" s="246"/>
      <c r="F145" s="246"/>
      <c r="G145" s="246"/>
      <c r="H145" s="246"/>
      <c r="I145" s="246"/>
      <c r="J145" s="246"/>
      <c r="K145" s="246"/>
      <c r="L145" s="246"/>
      <c r="M145" s="265"/>
      <c r="N145" s="265"/>
      <c r="O145" s="265"/>
      <c r="P145" s="265"/>
      <c r="Q145" s="265"/>
      <c r="R145" s="265"/>
    </row>
    <row r="146" spans="3:18" x14ac:dyDescent="0.2">
      <c r="C146" s="244"/>
      <c r="D146" s="246"/>
      <c r="E146" s="246"/>
      <c r="F146" s="246"/>
      <c r="G146" s="246"/>
      <c r="H146" s="246"/>
      <c r="I146" s="246"/>
      <c r="J146" s="246"/>
      <c r="K146" s="246"/>
      <c r="L146" s="246"/>
      <c r="M146" s="265"/>
      <c r="N146" s="265"/>
      <c r="O146" s="265"/>
      <c r="P146" s="265"/>
      <c r="Q146" s="265"/>
      <c r="R146" s="265"/>
    </row>
    <row r="147" spans="3:18" x14ac:dyDescent="0.2">
      <c r="C147" s="244"/>
      <c r="D147" s="246"/>
      <c r="E147" s="246"/>
      <c r="F147" s="246"/>
      <c r="G147" s="246"/>
      <c r="H147" s="246"/>
      <c r="I147" s="246"/>
      <c r="J147" s="246"/>
      <c r="K147" s="246"/>
      <c r="L147" s="246"/>
      <c r="M147" s="265"/>
      <c r="N147" s="265"/>
      <c r="O147" s="265"/>
      <c r="P147" s="265"/>
      <c r="Q147" s="265"/>
      <c r="R147" s="265"/>
    </row>
    <row r="148" spans="3:18" x14ac:dyDescent="0.2">
      <c r="C148" s="244"/>
      <c r="D148" s="246"/>
      <c r="E148" s="246"/>
      <c r="F148" s="246"/>
      <c r="G148" s="246"/>
      <c r="H148" s="246"/>
      <c r="I148" s="246"/>
      <c r="J148" s="246"/>
      <c r="K148" s="246"/>
      <c r="L148" s="246"/>
      <c r="M148" s="265"/>
      <c r="N148" s="265"/>
      <c r="O148" s="265"/>
      <c r="P148" s="265"/>
      <c r="Q148" s="265"/>
      <c r="R148" s="265"/>
    </row>
    <row r="149" spans="3:18" x14ac:dyDescent="0.2">
      <c r="C149" s="244"/>
      <c r="D149" s="246"/>
      <c r="E149" s="246"/>
      <c r="F149" s="246"/>
      <c r="G149" s="246"/>
      <c r="H149" s="246"/>
      <c r="I149" s="246"/>
      <c r="J149" s="246"/>
      <c r="K149" s="246"/>
      <c r="L149" s="246"/>
      <c r="M149" s="265"/>
      <c r="N149" s="265"/>
      <c r="O149" s="265"/>
      <c r="P149" s="265"/>
      <c r="Q149" s="265"/>
      <c r="R149" s="265"/>
    </row>
    <row r="150" spans="3:18" x14ac:dyDescent="0.2">
      <c r="C150" s="244"/>
      <c r="D150" s="246"/>
      <c r="E150" s="246"/>
      <c r="F150" s="246"/>
      <c r="G150" s="246"/>
      <c r="H150" s="246"/>
      <c r="I150" s="246"/>
      <c r="J150" s="246"/>
      <c r="K150" s="246"/>
      <c r="L150" s="246"/>
      <c r="M150" s="265"/>
      <c r="N150" s="265"/>
      <c r="O150" s="265"/>
      <c r="P150" s="265"/>
      <c r="Q150" s="265"/>
      <c r="R150" s="265"/>
    </row>
    <row r="151" spans="3:18" x14ac:dyDescent="0.2">
      <c r="C151" s="244"/>
      <c r="D151" s="246"/>
      <c r="E151" s="246"/>
      <c r="F151" s="246"/>
      <c r="G151" s="246"/>
      <c r="H151" s="246"/>
      <c r="I151" s="246"/>
      <c r="J151" s="246"/>
      <c r="K151" s="246"/>
      <c r="L151" s="246"/>
      <c r="M151" s="265"/>
      <c r="N151" s="265"/>
      <c r="O151" s="265"/>
      <c r="P151" s="265"/>
      <c r="Q151" s="265"/>
      <c r="R151" s="265"/>
    </row>
    <row r="152" spans="3:18" x14ac:dyDescent="0.2">
      <c r="C152" s="244"/>
      <c r="D152" s="256"/>
      <c r="E152" s="256"/>
      <c r="F152" s="256"/>
      <c r="G152" s="256"/>
      <c r="H152" s="256"/>
      <c r="I152" s="256"/>
      <c r="J152" s="256"/>
      <c r="K152" s="256"/>
      <c r="L152" s="256"/>
      <c r="M152" s="265"/>
      <c r="N152" s="265"/>
      <c r="O152" s="265"/>
      <c r="P152" s="265"/>
      <c r="Q152" s="265"/>
      <c r="R152" s="265"/>
    </row>
    <row r="153" spans="3:18" x14ac:dyDescent="0.2">
      <c r="C153" s="244"/>
      <c r="D153" s="246"/>
      <c r="E153" s="246"/>
      <c r="F153" s="246"/>
      <c r="G153" s="246"/>
      <c r="H153" s="246"/>
      <c r="I153" s="246"/>
      <c r="J153" s="246"/>
      <c r="K153" s="246"/>
      <c r="L153" s="246"/>
      <c r="M153" s="265"/>
      <c r="N153" s="265"/>
      <c r="O153" s="265"/>
      <c r="P153" s="265"/>
      <c r="Q153" s="265"/>
      <c r="R153" s="265"/>
    </row>
    <row r="154" spans="3:18" x14ac:dyDescent="0.2">
      <c r="C154" s="244"/>
      <c r="D154" s="246"/>
      <c r="E154" s="246"/>
      <c r="F154" s="246"/>
      <c r="G154" s="246"/>
      <c r="H154" s="246"/>
      <c r="I154" s="246"/>
      <c r="J154" s="246"/>
      <c r="K154" s="246"/>
      <c r="L154" s="246"/>
      <c r="M154" s="265"/>
      <c r="N154" s="265"/>
      <c r="O154" s="265"/>
      <c r="P154" s="265"/>
      <c r="Q154" s="265"/>
      <c r="R154" s="265"/>
    </row>
    <row r="155" spans="3:18" x14ac:dyDescent="0.2">
      <c r="C155" s="244"/>
      <c r="D155" s="246"/>
      <c r="E155" s="246"/>
      <c r="F155" s="246"/>
      <c r="G155" s="246"/>
      <c r="H155" s="246"/>
      <c r="I155" s="246"/>
      <c r="J155" s="246"/>
      <c r="K155" s="246"/>
      <c r="L155" s="246"/>
      <c r="M155" s="265"/>
      <c r="N155" s="265"/>
      <c r="O155" s="265"/>
      <c r="P155" s="265"/>
      <c r="Q155" s="265"/>
      <c r="R155" s="265"/>
    </row>
    <row r="156" spans="3:18" x14ac:dyDescent="0.2">
      <c r="C156" s="244"/>
      <c r="D156" s="246"/>
      <c r="E156" s="246"/>
      <c r="F156" s="246"/>
      <c r="G156" s="246"/>
      <c r="H156" s="246"/>
      <c r="I156" s="246"/>
      <c r="J156" s="246"/>
      <c r="K156" s="246"/>
      <c r="L156" s="246"/>
      <c r="M156" s="265"/>
      <c r="N156" s="265"/>
      <c r="O156" s="265"/>
      <c r="P156" s="265"/>
      <c r="Q156" s="265"/>
      <c r="R156" s="265"/>
    </row>
    <row r="157" spans="3:18" x14ac:dyDescent="0.2">
      <c r="C157" s="244"/>
      <c r="D157" s="246"/>
      <c r="E157" s="246"/>
      <c r="F157" s="246"/>
      <c r="G157" s="246"/>
      <c r="H157" s="246"/>
      <c r="I157" s="246"/>
      <c r="J157" s="246"/>
      <c r="K157" s="246"/>
      <c r="L157" s="246"/>
      <c r="M157" s="265"/>
      <c r="N157" s="265"/>
      <c r="O157" s="265"/>
      <c r="P157" s="265"/>
      <c r="Q157" s="265"/>
      <c r="R157" s="265"/>
    </row>
    <row r="158" spans="3:18" x14ac:dyDescent="0.2">
      <c r="C158" s="244"/>
      <c r="D158" s="246"/>
      <c r="E158" s="246"/>
      <c r="F158" s="246"/>
      <c r="G158" s="246"/>
      <c r="H158" s="246"/>
      <c r="I158" s="246"/>
      <c r="J158" s="246"/>
      <c r="K158" s="246"/>
      <c r="L158" s="246"/>
      <c r="M158" s="265"/>
      <c r="N158" s="265"/>
      <c r="O158" s="265"/>
      <c r="P158" s="265"/>
      <c r="Q158" s="265"/>
      <c r="R158" s="265"/>
    </row>
    <row r="159" spans="3:18" x14ac:dyDescent="0.2">
      <c r="C159" s="244"/>
      <c r="D159" s="246"/>
      <c r="E159" s="246"/>
      <c r="F159" s="246"/>
      <c r="G159" s="246"/>
      <c r="H159" s="246"/>
      <c r="I159" s="246"/>
      <c r="J159" s="246"/>
      <c r="K159" s="246"/>
      <c r="L159" s="246"/>
      <c r="M159" s="265"/>
      <c r="N159" s="265"/>
      <c r="O159" s="265"/>
      <c r="P159" s="265"/>
      <c r="Q159" s="265"/>
      <c r="R159" s="265"/>
    </row>
    <row r="160" spans="3:18" x14ac:dyDescent="0.2">
      <c r="C160" s="244"/>
      <c r="D160" s="246"/>
      <c r="E160" s="246"/>
      <c r="F160" s="246"/>
      <c r="G160" s="246"/>
      <c r="H160" s="246"/>
      <c r="I160" s="246"/>
      <c r="J160" s="246"/>
      <c r="K160" s="246"/>
      <c r="L160" s="246"/>
      <c r="M160" s="265"/>
      <c r="N160" s="265"/>
      <c r="O160" s="265"/>
      <c r="P160" s="265"/>
      <c r="Q160" s="265"/>
      <c r="R160" s="265"/>
    </row>
    <row r="161" spans="3:18" x14ac:dyDescent="0.2">
      <c r="C161" s="244"/>
      <c r="D161" s="246"/>
      <c r="E161" s="246"/>
      <c r="F161" s="246"/>
      <c r="G161" s="246"/>
      <c r="H161" s="246"/>
      <c r="I161" s="246"/>
      <c r="J161" s="246"/>
      <c r="K161" s="246"/>
      <c r="L161" s="246"/>
      <c r="M161" s="265"/>
      <c r="N161" s="265"/>
      <c r="O161" s="265"/>
      <c r="P161" s="265"/>
      <c r="Q161" s="265"/>
      <c r="R161" s="265"/>
    </row>
    <row r="162" spans="3:18" x14ac:dyDescent="0.2">
      <c r="C162" s="244"/>
      <c r="D162" s="246"/>
      <c r="E162" s="246"/>
      <c r="F162" s="246"/>
      <c r="G162" s="246"/>
      <c r="H162" s="246"/>
      <c r="I162" s="246"/>
      <c r="J162" s="246"/>
      <c r="K162" s="246"/>
      <c r="L162" s="246"/>
      <c r="M162" s="265"/>
      <c r="N162" s="265"/>
      <c r="O162" s="265"/>
      <c r="P162" s="265"/>
      <c r="Q162" s="265"/>
      <c r="R162" s="265"/>
    </row>
    <row r="163" spans="3:18" x14ac:dyDescent="0.2">
      <c r="D163" s="251"/>
      <c r="E163" s="251"/>
      <c r="F163" s="251"/>
      <c r="G163" s="251"/>
      <c r="H163" s="251"/>
      <c r="I163" s="251"/>
      <c r="J163" s="251"/>
      <c r="K163" s="251"/>
      <c r="L163" s="251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 enableFormatConditionsCalculation="0"/>
  <dimension ref="B2:R165"/>
  <sheetViews>
    <sheetView showRuler="0" zoomScale="85" zoomScaleNormal="85" workbookViewId="0">
      <selection activeCell="D5" sqref="D5:L143"/>
    </sheetView>
  </sheetViews>
  <sheetFormatPr baseColWidth="10" defaultColWidth="8.83203125" defaultRowHeight="15" x14ac:dyDescent="0.2"/>
  <cols>
    <col min="2" max="2" width="21.1640625" bestFit="1" customWidth="1"/>
    <col min="3" max="3" width="19.5" customWidth="1"/>
    <col min="4" max="12" width="12" style="249" bestFit="1" customWidth="1"/>
    <col min="13" max="13" width="12" style="252" bestFit="1" customWidth="1"/>
    <col min="14" max="18" width="9.1640625" style="252" customWidth="1"/>
    <col min="19" max="19" width="9.1640625" customWidth="1"/>
  </cols>
  <sheetData>
    <row r="2" spans="2:18" x14ac:dyDescent="0.2">
      <c r="B2" s="2" t="s">
        <v>494</v>
      </c>
    </row>
    <row r="3" spans="2:18" x14ac:dyDescent="0.2">
      <c r="B3" t="s">
        <v>112</v>
      </c>
    </row>
    <row r="4" spans="2:18" x14ac:dyDescent="0.2">
      <c r="B4" t="s">
        <v>134</v>
      </c>
      <c r="C4" t="s">
        <v>38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t="s">
        <v>39</v>
      </c>
      <c r="D5" s="246">
        <v>7.872188832</v>
      </c>
      <c r="E5" s="246">
        <v>18.436834679585001</v>
      </c>
      <c r="F5" s="246">
        <v>94.345269223342001</v>
      </c>
      <c r="G5" s="246">
        <v>88.130666253235006</v>
      </c>
      <c r="H5" s="246">
        <v>104.345269223342</v>
      </c>
      <c r="I5" s="342">
        <v>95.917876970760005</v>
      </c>
      <c r="J5" s="246">
        <v>90</v>
      </c>
      <c r="K5" s="342">
        <v>111.47308039134199</v>
      </c>
      <c r="L5" s="246">
        <v>101.90389557197901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t="s">
        <v>427</v>
      </c>
      <c r="D6" s="246">
        <v>67.901187456000002</v>
      </c>
      <c r="E6" s="246">
        <v>101.47255342351799</v>
      </c>
      <c r="F6" s="246">
        <v>548.85379053268002</v>
      </c>
      <c r="G6" s="246">
        <v>483.30865005947601</v>
      </c>
      <c r="H6" s="246">
        <v>417.54518631491402</v>
      </c>
      <c r="I6" s="342">
        <v>374.32614458738601</v>
      </c>
      <c r="J6" s="246">
        <v>344.42105138193199</v>
      </c>
      <c r="K6" s="342">
        <v>367.76006496524701</v>
      </c>
      <c r="L6" s="246">
        <v>337.79329341001301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t="s">
        <v>40</v>
      </c>
      <c r="D7" s="246">
        <v>72.790967000576998</v>
      </c>
      <c r="E7" s="246">
        <v>70.981356498058005</v>
      </c>
      <c r="F7" s="246">
        <v>91.286874595602001</v>
      </c>
      <c r="G7" s="246">
        <v>87.531762583893993</v>
      </c>
      <c r="H7" s="246">
        <v>78.897778374563998</v>
      </c>
      <c r="I7" s="342">
        <v>82.509972507762996</v>
      </c>
      <c r="J7" s="246">
        <v>87.936073404083999</v>
      </c>
      <c r="K7" s="342">
        <v>94.010018163425002</v>
      </c>
      <c r="L7" s="246">
        <v>95.352801199365004</v>
      </c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t="s">
        <v>55</v>
      </c>
      <c r="D8" s="246">
        <v>678.95960398107002</v>
      </c>
      <c r="E8" s="246">
        <v>752.60240696092706</v>
      </c>
      <c r="F8" s="246">
        <v>783.78583132272297</v>
      </c>
      <c r="G8" s="246">
        <v>766.67274656535199</v>
      </c>
      <c r="H8" s="246">
        <v>813.49827327825096</v>
      </c>
      <c r="I8" s="342">
        <v>855.86546418711703</v>
      </c>
      <c r="J8" s="246">
        <v>851.45226178943199</v>
      </c>
      <c r="K8" s="342">
        <v>857.82837324279399</v>
      </c>
      <c r="L8" s="246">
        <v>849.98876417325698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t="s">
        <v>433</v>
      </c>
      <c r="D9" s="332"/>
      <c r="E9" s="332"/>
      <c r="F9" s="332"/>
      <c r="G9" s="332"/>
      <c r="H9" s="332"/>
      <c r="I9" s="332"/>
      <c r="J9" s="332"/>
      <c r="K9" s="332"/>
      <c r="L9" s="332"/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t="s">
        <v>41</v>
      </c>
      <c r="D10" s="246">
        <v>1608.2560893770949</v>
      </c>
      <c r="E10" s="246">
        <v>1293.996938619219</v>
      </c>
      <c r="F10" s="246">
        <v>1400.312862766847</v>
      </c>
      <c r="G10" s="246">
        <v>1432.2209785388629</v>
      </c>
      <c r="H10" s="246">
        <v>1460.559934119872</v>
      </c>
      <c r="I10" s="342">
        <v>1362.2180466025061</v>
      </c>
      <c r="J10" s="246">
        <v>1350.8272056820781</v>
      </c>
      <c r="K10" s="342">
        <v>1379.0913002990569</v>
      </c>
      <c r="L10" s="246">
        <v>1418.847224994779</v>
      </c>
      <c r="M10" s="256"/>
      <c r="N10" s="265"/>
      <c r="O10" s="265"/>
      <c r="P10" s="265"/>
      <c r="Q10" s="265"/>
      <c r="R10" s="265"/>
    </row>
    <row r="11" spans="2:18" x14ac:dyDescent="0.2">
      <c r="B11" t="s">
        <v>542</v>
      </c>
      <c r="C11" t="s">
        <v>56</v>
      </c>
      <c r="D11" s="246">
        <v>149.181948349007</v>
      </c>
      <c r="E11" s="246">
        <v>229.73636344299101</v>
      </c>
      <c r="F11" s="246">
        <v>261.116221474746</v>
      </c>
      <c r="G11" s="246">
        <v>261.76025661148202</v>
      </c>
      <c r="H11" s="246">
        <v>211.979278875749</v>
      </c>
      <c r="I11" s="342">
        <v>141.64489631115899</v>
      </c>
      <c r="J11" s="246">
        <v>130.83960155952099</v>
      </c>
      <c r="K11" s="342">
        <v>123.531310573884</v>
      </c>
      <c r="L11" s="246">
        <v>129.10153277083199</v>
      </c>
      <c r="M11" s="256"/>
      <c r="N11" s="265"/>
      <c r="O11" s="265"/>
      <c r="P11" s="265"/>
      <c r="Q11" s="265"/>
      <c r="R11" s="265"/>
    </row>
    <row r="12" spans="2:18" x14ac:dyDescent="0.2">
      <c r="B12" t="s">
        <v>542</v>
      </c>
      <c r="C12" t="s">
        <v>62</v>
      </c>
      <c r="D12" s="246"/>
      <c r="E12" s="246"/>
      <c r="F12" s="246"/>
      <c r="G12" s="246">
        <v>1.7999999999999999E-2</v>
      </c>
      <c r="H12" s="246">
        <v>1.7999999999999999E-2</v>
      </c>
      <c r="I12" s="342">
        <v>1.7999999999999999E-2</v>
      </c>
      <c r="J12" s="246">
        <v>1.7999999999999999E-2</v>
      </c>
      <c r="K12" s="342">
        <v>1.7999999999999999E-2</v>
      </c>
      <c r="L12" s="246">
        <v>1.2857142857000001E-2</v>
      </c>
      <c r="M12" s="256"/>
      <c r="N12" s="265"/>
      <c r="O12" s="265"/>
      <c r="P12" s="265"/>
      <c r="Q12" s="265"/>
      <c r="R12" s="265"/>
    </row>
    <row r="13" spans="2:18" x14ac:dyDescent="0.2">
      <c r="B13" t="s">
        <v>542</v>
      </c>
      <c r="C13" t="s">
        <v>435</v>
      </c>
      <c r="D13" s="246">
        <v>3333.7702764624441</v>
      </c>
      <c r="E13" s="246">
        <v>3153.9921123076142</v>
      </c>
      <c r="F13" s="246">
        <v>2991.3298097868219</v>
      </c>
      <c r="G13" s="246">
        <v>2857.0919141202749</v>
      </c>
      <c r="H13" s="246">
        <v>2835.9037184836238</v>
      </c>
      <c r="I13" s="342">
        <v>2629.6117890668229</v>
      </c>
      <c r="J13" s="246">
        <v>2568.4416370024528</v>
      </c>
      <c r="K13" s="342">
        <v>2460.234544792057</v>
      </c>
      <c r="L13" s="246">
        <v>2386.7367874660931</v>
      </c>
      <c r="M13" s="256"/>
      <c r="N13" s="265"/>
      <c r="O13" s="265"/>
      <c r="P13" s="265"/>
      <c r="Q13" s="265"/>
      <c r="R13" s="265"/>
    </row>
    <row r="14" spans="2:18" x14ac:dyDescent="0.2">
      <c r="B14" t="s">
        <v>542</v>
      </c>
      <c r="C14" t="s">
        <v>42</v>
      </c>
      <c r="D14" s="246">
        <v>1.6437376800000001</v>
      </c>
      <c r="E14" s="246">
        <v>5.750941618613</v>
      </c>
      <c r="F14" s="246">
        <v>4.643736878446</v>
      </c>
      <c r="G14" s="246">
        <v>3.6028133905050002</v>
      </c>
      <c r="H14" s="246">
        <v>2.9849958016459999</v>
      </c>
      <c r="I14" s="342">
        <v>2.352193399261</v>
      </c>
      <c r="J14" s="246">
        <v>1.722992306216</v>
      </c>
      <c r="K14" s="342">
        <v>1.098894298477</v>
      </c>
      <c r="L14" s="246">
        <v>0.48019857392199999</v>
      </c>
      <c r="M14" s="256"/>
      <c r="N14" s="265"/>
      <c r="O14" s="265"/>
      <c r="P14" s="265"/>
      <c r="Q14" s="265"/>
      <c r="R14" s="265"/>
    </row>
    <row r="15" spans="2:18" x14ac:dyDescent="0.2">
      <c r="B15" t="s">
        <v>543</v>
      </c>
      <c r="C15" t="s">
        <v>39</v>
      </c>
      <c r="D15" s="246">
        <v>40.991032871999998</v>
      </c>
      <c r="E15" s="246">
        <v>237.366371935708</v>
      </c>
      <c r="F15" s="246">
        <v>297.85330776337901</v>
      </c>
      <c r="G15" s="246">
        <v>291.797265338925</v>
      </c>
      <c r="H15" s="246">
        <v>343.72246889153001</v>
      </c>
      <c r="I15" s="342">
        <v>363.79817489152998</v>
      </c>
      <c r="J15" s="246">
        <v>383.87388089153001</v>
      </c>
      <c r="K15" s="342">
        <v>436.35780307072599</v>
      </c>
      <c r="L15" s="246">
        <v>424.02529289153</v>
      </c>
      <c r="M15" s="256"/>
      <c r="N15" s="265"/>
      <c r="O15" s="265"/>
      <c r="P15" s="265"/>
      <c r="Q15" s="265"/>
      <c r="R15" s="265"/>
    </row>
    <row r="16" spans="2:18" x14ac:dyDescent="0.2">
      <c r="B16" t="s">
        <v>543</v>
      </c>
      <c r="C16" t="s">
        <v>427</v>
      </c>
      <c r="D16" s="246">
        <v>443.26755378818399</v>
      </c>
      <c r="E16" s="246">
        <v>696.88940201633295</v>
      </c>
      <c r="F16" s="246">
        <v>683.435010137159</v>
      </c>
      <c r="G16" s="246">
        <v>798.86660005859801</v>
      </c>
      <c r="H16" s="246">
        <v>951.01043966501095</v>
      </c>
      <c r="I16" s="342">
        <v>943.92534477737604</v>
      </c>
      <c r="J16" s="246">
        <v>746.95529162524394</v>
      </c>
      <c r="K16" s="342">
        <v>727.73227789832504</v>
      </c>
      <c r="L16" s="246">
        <v>699.70266551028897</v>
      </c>
      <c r="M16" s="256"/>
      <c r="N16" s="265"/>
      <c r="O16" s="265"/>
      <c r="P16" s="265"/>
      <c r="Q16" s="265"/>
      <c r="R16" s="265"/>
    </row>
    <row r="17" spans="2:18" x14ac:dyDescent="0.2">
      <c r="B17" t="s">
        <v>543</v>
      </c>
      <c r="C17" t="s">
        <v>40</v>
      </c>
      <c r="D17" s="246">
        <v>346.61055127726002</v>
      </c>
      <c r="E17" s="246">
        <v>394.25588128180601</v>
      </c>
      <c r="F17" s="246">
        <v>434.82201665217099</v>
      </c>
      <c r="G17" s="246">
        <v>390.615147911414</v>
      </c>
      <c r="H17" s="246">
        <v>371.57946318824497</v>
      </c>
      <c r="I17" s="342">
        <v>355.49655408071698</v>
      </c>
      <c r="J17" s="246">
        <v>348.60913394513699</v>
      </c>
      <c r="K17" s="342">
        <v>321.86741160592601</v>
      </c>
      <c r="L17" s="246">
        <v>319.48834241431899</v>
      </c>
      <c r="M17" s="256"/>
      <c r="N17" s="265"/>
      <c r="O17" s="265"/>
      <c r="P17" s="265"/>
      <c r="Q17" s="265"/>
      <c r="R17" s="265"/>
    </row>
    <row r="18" spans="2:18" x14ac:dyDescent="0.2">
      <c r="B18" t="s">
        <v>543</v>
      </c>
      <c r="C18" t="s">
        <v>55</v>
      </c>
      <c r="D18" s="246">
        <v>1967.5005912693839</v>
      </c>
      <c r="E18" s="246">
        <v>2009.536789375898</v>
      </c>
      <c r="F18" s="246">
        <v>1875.03053286761</v>
      </c>
      <c r="G18" s="246">
        <v>1930.790498406958</v>
      </c>
      <c r="H18" s="246">
        <v>1902.311346291362</v>
      </c>
      <c r="I18" s="342">
        <v>1952.7739933101029</v>
      </c>
      <c r="J18" s="246">
        <v>1942.183757197477</v>
      </c>
      <c r="K18" s="342">
        <v>1970.240472654669</v>
      </c>
      <c r="L18" s="246">
        <v>1974.5093208640351</v>
      </c>
      <c r="M18" s="256"/>
      <c r="N18" s="265"/>
      <c r="O18" s="265"/>
      <c r="P18" s="265"/>
      <c r="Q18" s="265"/>
      <c r="R18" s="265"/>
    </row>
    <row r="19" spans="2:18" x14ac:dyDescent="0.2">
      <c r="B19" t="s">
        <v>543</v>
      </c>
      <c r="C19" t="s">
        <v>433</v>
      </c>
      <c r="D19" s="332"/>
      <c r="E19" s="332"/>
      <c r="F19" s="332"/>
      <c r="G19" s="332"/>
      <c r="H19" s="332"/>
      <c r="I19" s="332"/>
      <c r="J19" s="332"/>
      <c r="K19" s="332"/>
      <c r="L19" s="332"/>
      <c r="M19" s="256"/>
      <c r="N19" s="265"/>
      <c r="O19" s="265"/>
      <c r="P19" s="265"/>
      <c r="Q19" s="265"/>
      <c r="R19" s="265"/>
    </row>
    <row r="20" spans="2:18" x14ac:dyDescent="0.2">
      <c r="B20" t="s">
        <v>543</v>
      </c>
      <c r="C20" t="s">
        <v>41</v>
      </c>
      <c r="D20" s="246">
        <v>2652.3210108574081</v>
      </c>
      <c r="E20" s="246">
        <v>2127.3111267342292</v>
      </c>
      <c r="F20" s="246">
        <v>2318.4084682207558</v>
      </c>
      <c r="G20" s="246">
        <v>2315.2664685464292</v>
      </c>
      <c r="H20" s="246">
        <v>2364.594692920356</v>
      </c>
      <c r="I20" s="342">
        <v>2372.533694765285</v>
      </c>
      <c r="J20" s="246">
        <v>2478.1707212888732</v>
      </c>
      <c r="K20" s="342">
        <v>2360.8208595295191</v>
      </c>
      <c r="L20" s="246">
        <v>2369.240613223772</v>
      </c>
      <c r="M20" s="256"/>
      <c r="N20" s="265"/>
      <c r="O20" s="265"/>
      <c r="P20" s="265"/>
      <c r="Q20" s="265"/>
      <c r="R20" s="265"/>
    </row>
    <row r="21" spans="2:18" x14ac:dyDescent="0.2">
      <c r="B21" t="s">
        <v>543</v>
      </c>
      <c r="C21" t="s">
        <v>56</v>
      </c>
      <c r="D21" s="246">
        <v>465.33621707280003</v>
      </c>
      <c r="E21" s="246">
        <v>309.24009327573498</v>
      </c>
      <c r="F21" s="246">
        <v>316.20036755156099</v>
      </c>
      <c r="G21" s="246">
        <v>316.28928920544303</v>
      </c>
      <c r="H21" s="246">
        <v>340.02086720457203</v>
      </c>
      <c r="I21" s="342">
        <v>274.17258677261498</v>
      </c>
      <c r="J21" s="246">
        <v>303.84954955121498</v>
      </c>
      <c r="K21" s="342">
        <v>381.40794770213301</v>
      </c>
      <c r="L21" s="246">
        <v>387.50657171540701</v>
      </c>
      <c r="M21" s="256"/>
      <c r="N21" s="265"/>
      <c r="O21" s="265"/>
      <c r="P21" s="265"/>
      <c r="Q21" s="265"/>
      <c r="R21" s="265"/>
    </row>
    <row r="22" spans="2:18" x14ac:dyDescent="0.2">
      <c r="B22" t="s">
        <v>543</v>
      </c>
      <c r="C22" t="s">
        <v>62</v>
      </c>
      <c r="D22" s="246"/>
      <c r="E22" s="246"/>
      <c r="F22" s="246"/>
      <c r="G22" s="246"/>
      <c r="H22" s="246">
        <v>0.1701</v>
      </c>
      <c r="I22" s="342">
        <v>0.1701</v>
      </c>
      <c r="J22" s="246"/>
      <c r="K22" s="342">
        <v>0.1701</v>
      </c>
      <c r="L22" s="246"/>
      <c r="M22" s="256"/>
      <c r="N22" s="265"/>
      <c r="O22" s="265"/>
      <c r="P22" s="265"/>
      <c r="Q22" s="265"/>
      <c r="R22" s="265"/>
    </row>
    <row r="23" spans="2:18" x14ac:dyDescent="0.2">
      <c r="B23" t="s">
        <v>543</v>
      </c>
      <c r="C23" t="s">
        <v>435</v>
      </c>
      <c r="D23" s="246">
        <v>4449.0775483434782</v>
      </c>
      <c r="E23" s="246">
        <v>3762.1010131314579</v>
      </c>
      <c r="F23" s="246">
        <v>3636.984384487248</v>
      </c>
      <c r="G23" s="246">
        <v>3421.2975403176802</v>
      </c>
      <c r="H23" s="246">
        <v>3405.122666200999</v>
      </c>
      <c r="I23" s="342">
        <v>3210.721612941732</v>
      </c>
      <c r="J23" s="246">
        <v>3189.1224960865688</v>
      </c>
      <c r="K23" s="342">
        <v>3070.0054920688522</v>
      </c>
      <c r="L23" s="246">
        <v>3036.8822465557741</v>
      </c>
      <c r="M23" s="256"/>
      <c r="N23" s="265"/>
      <c r="O23" s="265"/>
      <c r="P23" s="265"/>
      <c r="Q23" s="265"/>
      <c r="R23" s="265"/>
    </row>
    <row r="24" spans="2:18" x14ac:dyDescent="0.2">
      <c r="B24" t="s">
        <v>543</v>
      </c>
      <c r="C24" t="s">
        <v>42</v>
      </c>
      <c r="D24" s="246">
        <v>37.792736351999999</v>
      </c>
      <c r="E24" s="246">
        <v>9.3582097560000008</v>
      </c>
      <c r="F24" s="246"/>
      <c r="G24" s="246"/>
      <c r="H24" s="246">
        <v>4.1849999999999998E-2</v>
      </c>
      <c r="I24" s="342">
        <v>4.1849999999999998E-2</v>
      </c>
      <c r="J24" s="246"/>
      <c r="K24" s="342">
        <v>4.1849999999999998E-2</v>
      </c>
      <c r="L24" s="246"/>
      <c r="M24" s="256"/>
      <c r="N24" s="265"/>
      <c r="O24" s="265"/>
      <c r="P24" s="265"/>
      <c r="Q24" s="265"/>
      <c r="R24" s="265"/>
    </row>
    <row r="25" spans="2:18" x14ac:dyDescent="0.2">
      <c r="B25" t="s">
        <v>544</v>
      </c>
      <c r="C25" t="s">
        <v>39</v>
      </c>
      <c r="D25" s="246">
        <v>53.010921434384997</v>
      </c>
      <c r="E25" s="246">
        <v>209.854215586702</v>
      </c>
      <c r="F25" s="246">
        <v>116.00152159349599</v>
      </c>
      <c r="G25" s="246">
        <v>148.335520084156</v>
      </c>
      <c r="H25" s="246">
        <v>164.901765703058</v>
      </c>
      <c r="I25" s="342">
        <v>132.272735014945</v>
      </c>
      <c r="J25" s="246">
        <v>124.467645782552</v>
      </c>
      <c r="K25" s="342">
        <v>122.00191962094399</v>
      </c>
      <c r="L25" s="246">
        <v>120.753370406054</v>
      </c>
      <c r="M25" s="256"/>
      <c r="N25" s="265"/>
      <c r="O25" s="265"/>
      <c r="P25" s="265"/>
      <c r="Q25" s="265"/>
      <c r="R25" s="265"/>
    </row>
    <row r="26" spans="2:18" x14ac:dyDescent="0.2">
      <c r="B26" t="s">
        <v>544</v>
      </c>
      <c r="C26" t="s">
        <v>427</v>
      </c>
      <c r="D26" s="246">
        <v>395.33976894939798</v>
      </c>
      <c r="E26" s="246">
        <v>316.91857278378302</v>
      </c>
      <c r="F26" s="246">
        <v>364.764604016769</v>
      </c>
      <c r="G26" s="246">
        <v>330.79845356700002</v>
      </c>
      <c r="H26" s="246">
        <v>337.21386611592999</v>
      </c>
      <c r="I26" s="342">
        <v>327.39532461665402</v>
      </c>
      <c r="J26" s="246">
        <v>356.24281161628801</v>
      </c>
      <c r="K26" s="342">
        <v>422.72589091203298</v>
      </c>
      <c r="L26" s="246">
        <v>438.39252614835499</v>
      </c>
      <c r="M26" s="256"/>
      <c r="N26" s="265"/>
      <c r="O26" s="265"/>
      <c r="P26" s="265"/>
      <c r="Q26" s="265"/>
      <c r="R26" s="265"/>
    </row>
    <row r="27" spans="2:18" x14ac:dyDescent="0.2">
      <c r="B27" t="s">
        <v>544</v>
      </c>
      <c r="C27" t="s">
        <v>40</v>
      </c>
      <c r="D27" s="246">
        <v>789.58373718988503</v>
      </c>
      <c r="E27" s="246">
        <v>832.643963652244</v>
      </c>
      <c r="F27" s="246">
        <v>784.01109017325905</v>
      </c>
      <c r="G27" s="246">
        <v>1067.669688896138</v>
      </c>
      <c r="H27" s="246">
        <v>1072.39942077815</v>
      </c>
      <c r="I27" s="342">
        <v>1031.068224115935</v>
      </c>
      <c r="J27" s="246">
        <v>959.30240121014697</v>
      </c>
      <c r="K27" s="342">
        <v>859.46619295227799</v>
      </c>
      <c r="L27" s="246">
        <v>762.59342764633698</v>
      </c>
      <c r="M27" s="256"/>
      <c r="N27" s="265"/>
      <c r="O27" s="265"/>
      <c r="P27" s="265"/>
      <c r="Q27" s="265"/>
      <c r="R27" s="265"/>
    </row>
    <row r="28" spans="2:18" x14ac:dyDescent="0.2">
      <c r="B28" t="s">
        <v>544</v>
      </c>
      <c r="C28" t="s">
        <v>55</v>
      </c>
      <c r="D28" s="246">
        <v>746.98449301079995</v>
      </c>
      <c r="E28" s="246">
        <v>839.40609877193594</v>
      </c>
      <c r="F28" s="246">
        <v>827.90700117348797</v>
      </c>
      <c r="G28" s="246">
        <v>900.06384203644598</v>
      </c>
      <c r="H28" s="246">
        <v>926.98389806528496</v>
      </c>
      <c r="I28" s="342">
        <v>942.07750259710201</v>
      </c>
      <c r="J28" s="246">
        <v>974.22600878107198</v>
      </c>
      <c r="K28" s="342">
        <v>997.47809703968096</v>
      </c>
      <c r="L28" s="246">
        <v>997.83068313650904</v>
      </c>
      <c r="M28" s="256"/>
      <c r="N28" s="265"/>
      <c r="O28" s="265"/>
      <c r="P28" s="265"/>
      <c r="Q28" s="265"/>
      <c r="R28" s="265"/>
    </row>
    <row r="29" spans="2:18" x14ac:dyDescent="0.2">
      <c r="B29" t="s">
        <v>544</v>
      </c>
      <c r="C29" t="s">
        <v>433</v>
      </c>
      <c r="D29" s="332"/>
      <c r="E29" s="332"/>
      <c r="F29" s="332"/>
      <c r="G29" s="332"/>
      <c r="H29" s="332"/>
      <c r="I29" s="332"/>
      <c r="J29" s="332"/>
      <c r="K29" s="332"/>
      <c r="L29" s="332"/>
      <c r="M29" s="256"/>
      <c r="N29" s="265"/>
      <c r="O29" s="265"/>
      <c r="P29" s="265"/>
      <c r="Q29" s="265"/>
      <c r="R29" s="265"/>
    </row>
    <row r="30" spans="2:18" x14ac:dyDescent="0.2">
      <c r="B30" t="s">
        <v>544</v>
      </c>
      <c r="C30" t="s">
        <v>41</v>
      </c>
      <c r="D30" s="246">
        <v>1079.5480074040511</v>
      </c>
      <c r="E30" s="246">
        <v>1106.860908093211</v>
      </c>
      <c r="F30" s="246">
        <v>1457.6388973164751</v>
      </c>
      <c r="G30" s="246">
        <v>1488.8511672083839</v>
      </c>
      <c r="H30" s="246">
        <v>1595.549533035643</v>
      </c>
      <c r="I30" s="342">
        <v>1806.6326669922489</v>
      </c>
      <c r="J30" s="246">
        <v>1860.4847607923309</v>
      </c>
      <c r="K30" s="342">
        <v>1642.8997869154889</v>
      </c>
      <c r="L30" s="246">
        <v>1616.003881826538</v>
      </c>
      <c r="M30" s="256"/>
      <c r="N30" s="265"/>
      <c r="O30" s="265"/>
      <c r="P30" s="265"/>
      <c r="Q30" s="265"/>
      <c r="R30" s="265"/>
    </row>
    <row r="31" spans="2:18" x14ac:dyDescent="0.2">
      <c r="B31" t="s">
        <v>544</v>
      </c>
      <c r="C31" t="s">
        <v>56</v>
      </c>
      <c r="D31" s="246">
        <v>476.98296980868002</v>
      </c>
      <c r="E31" s="246">
        <v>357.30959891596399</v>
      </c>
      <c r="F31" s="246">
        <v>193.92785825981699</v>
      </c>
      <c r="G31" s="246">
        <v>168.213858470399</v>
      </c>
      <c r="H31" s="246">
        <v>153.08843594891499</v>
      </c>
      <c r="I31" s="342">
        <v>138.11435099105199</v>
      </c>
      <c r="J31" s="246">
        <v>141.54981128262</v>
      </c>
      <c r="K31" s="342">
        <v>111.219948977961</v>
      </c>
      <c r="L31" s="246">
        <v>122.531817958933</v>
      </c>
      <c r="M31" s="256"/>
      <c r="N31" s="265"/>
      <c r="O31" s="265"/>
      <c r="P31" s="265"/>
      <c r="Q31" s="265"/>
      <c r="R31" s="265"/>
    </row>
    <row r="32" spans="2:18" x14ac:dyDescent="0.2">
      <c r="B32" t="s">
        <v>544</v>
      </c>
      <c r="C32" t="s">
        <v>62</v>
      </c>
      <c r="D32" s="246">
        <v>0.79721396912700004</v>
      </c>
      <c r="E32" s="246">
        <v>18.394007567784001</v>
      </c>
      <c r="F32" s="246">
        <v>25.775681708834</v>
      </c>
      <c r="G32" s="246">
        <v>23.594081708834</v>
      </c>
      <c r="H32" s="246">
        <v>121.400099151197</v>
      </c>
      <c r="I32" s="342">
        <v>160.57064208119101</v>
      </c>
      <c r="J32" s="246">
        <v>160.57064208119101</v>
      </c>
      <c r="K32" s="342">
        <v>160.57064208119101</v>
      </c>
      <c r="L32" s="246">
        <v>78.827815978662997</v>
      </c>
      <c r="M32" s="256"/>
      <c r="N32" s="265"/>
      <c r="O32" s="265"/>
      <c r="P32" s="265"/>
      <c r="Q32" s="265"/>
      <c r="R32" s="265"/>
    </row>
    <row r="33" spans="2:18" x14ac:dyDescent="0.2">
      <c r="B33" t="s">
        <v>544</v>
      </c>
      <c r="C33" t="s">
        <v>435</v>
      </c>
      <c r="D33" s="246">
        <v>1710.340632108421</v>
      </c>
      <c r="E33" s="246">
        <v>1621.199558531315</v>
      </c>
      <c r="F33" s="246">
        <v>1622.0404621511379</v>
      </c>
      <c r="G33" s="246">
        <v>1533.161794925187</v>
      </c>
      <c r="H33" s="246">
        <v>1464.0369300771019</v>
      </c>
      <c r="I33" s="342">
        <v>1394.5064414392421</v>
      </c>
      <c r="J33" s="246">
        <v>1422.250076797422</v>
      </c>
      <c r="K33" s="342">
        <v>1624.797701202911</v>
      </c>
      <c r="L33" s="246">
        <v>1655.213672552002</v>
      </c>
      <c r="M33" s="256"/>
      <c r="N33" s="265"/>
      <c r="O33" s="265"/>
      <c r="P33" s="265"/>
      <c r="Q33" s="265"/>
      <c r="R33" s="265"/>
    </row>
    <row r="34" spans="2:18" x14ac:dyDescent="0.2">
      <c r="B34" t="s">
        <v>544</v>
      </c>
      <c r="C34" t="s">
        <v>42</v>
      </c>
      <c r="D34" s="246">
        <v>1.11397377978</v>
      </c>
      <c r="E34" s="246">
        <v>0.962664871772</v>
      </c>
      <c r="F34" s="246">
        <v>0.76717429626199996</v>
      </c>
      <c r="G34" s="246">
        <v>2.5653316792840002</v>
      </c>
      <c r="H34" s="246">
        <v>2.1895816792840002</v>
      </c>
      <c r="I34" s="342">
        <v>1.8213762363779999</v>
      </c>
      <c r="J34" s="246">
        <v>1.4601917032859999</v>
      </c>
      <c r="K34" s="342">
        <v>1.098491963012</v>
      </c>
      <c r="L34" s="246">
        <v>0.72015483764900001</v>
      </c>
      <c r="M34" s="256"/>
      <c r="N34" s="265"/>
      <c r="O34" s="265"/>
      <c r="P34" s="265"/>
      <c r="Q34" s="265"/>
      <c r="R34" s="265"/>
    </row>
    <row r="35" spans="2:18" x14ac:dyDescent="0.2">
      <c r="B35" t="s">
        <v>545</v>
      </c>
      <c r="C35" t="s">
        <v>39</v>
      </c>
      <c r="D35" s="246"/>
      <c r="E35" s="246">
        <v>55.515515171415998</v>
      </c>
      <c r="F35" s="246">
        <v>90.265426143320994</v>
      </c>
      <c r="G35" s="246">
        <v>66.473062463648006</v>
      </c>
      <c r="H35" s="246">
        <v>70</v>
      </c>
      <c r="I35" s="342">
        <v>72.758577848029006</v>
      </c>
      <c r="J35" s="246">
        <v>71.607978227984006</v>
      </c>
      <c r="K35" s="342">
        <v>70.698452503365999</v>
      </c>
      <c r="L35" s="246">
        <v>64.984166789080007</v>
      </c>
      <c r="M35" s="256"/>
      <c r="N35" s="265"/>
      <c r="O35" s="265"/>
      <c r="P35" s="265"/>
      <c r="Q35" s="265"/>
      <c r="R35" s="265"/>
    </row>
    <row r="36" spans="2:18" x14ac:dyDescent="0.2">
      <c r="B36" t="s">
        <v>545</v>
      </c>
      <c r="C36" t="s">
        <v>427</v>
      </c>
      <c r="D36" s="246">
        <v>312.01072780928001</v>
      </c>
      <c r="E36" s="246">
        <v>389.775681638371</v>
      </c>
      <c r="F36" s="246">
        <v>392.784214466366</v>
      </c>
      <c r="G36" s="246">
        <v>338.27548853987003</v>
      </c>
      <c r="H36" s="246">
        <v>300.505306983617</v>
      </c>
      <c r="I36" s="342">
        <v>258.11810936179</v>
      </c>
      <c r="J36" s="246">
        <v>211.940336832279</v>
      </c>
      <c r="K36" s="342">
        <v>153.89002515249899</v>
      </c>
      <c r="L36" s="246">
        <v>149.00760271323799</v>
      </c>
      <c r="M36" s="256"/>
      <c r="N36" s="265"/>
      <c r="O36" s="265"/>
      <c r="P36" s="265"/>
      <c r="Q36" s="265"/>
      <c r="R36" s="265"/>
    </row>
    <row r="37" spans="2:18" x14ac:dyDescent="0.2">
      <c r="B37" t="s">
        <v>545</v>
      </c>
      <c r="C37" t="s">
        <v>40</v>
      </c>
      <c r="D37" s="246">
        <v>86.281327958866996</v>
      </c>
      <c r="E37" s="246">
        <v>61.049246643808999</v>
      </c>
      <c r="F37" s="246">
        <v>129.89494469137301</v>
      </c>
      <c r="G37" s="246">
        <v>215.22056073892199</v>
      </c>
      <c r="H37" s="246">
        <v>207.73982522321401</v>
      </c>
      <c r="I37" s="342">
        <v>201.62977150951701</v>
      </c>
      <c r="J37" s="246">
        <v>194.20302714208501</v>
      </c>
      <c r="K37" s="342">
        <v>186.50368925699701</v>
      </c>
      <c r="L37" s="246">
        <v>189.31341805261999</v>
      </c>
      <c r="M37" s="256"/>
      <c r="N37" s="265"/>
      <c r="O37" s="265"/>
      <c r="P37" s="265"/>
      <c r="Q37" s="265"/>
      <c r="R37" s="265"/>
    </row>
    <row r="38" spans="2:18" x14ac:dyDescent="0.2">
      <c r="B38" t="s">
        <v>545</v>
      </c>
      <c r="C38" t="s">
        <v>55</v>
      </c>
      <c r="D38" s="246">
        <v>664.1402437296</v>
      </c>
      <c r="E38" s="246">
        <v>735.87233523076702</v>
      </c>
      <c r="F38" s="246">
        <v>674.03643529163401</v>
      </c>
      <c r="G38" s="246">
        <v>663.36158441262296</v>
      </c>
      <c r="H38" s="246">
        <v>706.21647689317501</v>
      </c>
      <c r="I38" s="342">
        <v>730.30490839967104</v>
      </c>
      <c r="J38" s="246">
        <v>759.77668989360302</v>
      </c>
      <c r="K38" s="342">
        <v>782.78522141657504</v>
      </c>
      <c r="L38" s="246">
        <v>818.55584522935601</v>
      </c>
      <c r="M38" s="256"/>
      <c r="N38" s="265"/>
      <c r="O38" s="265"/>
      <c r="P38" s="265"/>
      <c r="Q38" s="265"/>
      <c r="R38" s="265"/>
    </row>
    <row r="39" spans="2:18" x14ac:dyDescent="0.2">
      <c r="B39" t="s">
        <v>545</v>
      </c>
      <c r="C39" t="s">
        <v>433</v>
      </c>
      <c r="D39" s="332"/>
      <c r="E39" s="332"/>
      <c r="F39" s="332"/>
      <c r="G39" s="332"/>
      <c r="H39" s="332"/>
      <c r="I39" s="332"/>
      <c r="J39" s="332"/>
      <c r="K39" s="332"/>
      <c r="L39" s="332"/>
      <c r="M39" s="256"/>
      <c r="N39" s="265"/>
      <c r="O39" s="265"/>
      <c r="P39" s="265"/>
      <c r="Q39" s="265"/>
      <c r="R39" s="265"/>
    </row>
    <row r="40" spans="2:18" x14ac:dyDescent="0.2">
      <c r="B40" t="s">
        <v>545</v>
      </c>
      <c r="C40" t="s">
        <v>41</v>
      </c>
      <c r="D40" s="246">
        <v>903.41588740159102</v>
      </c>
      <c r="E40" s="246">
        <v>797.78140424595597</v>
      </c>
      <c r="F40" s="246">
        <v>865.04601391804295</v>
      </c>
      <c r="G40" s="246">
        <v>824.722278208087</v>
      </c>
      <c r="H40" s="246">
        <v>839.30649330959795</v>
      </c>
      <c r="I40" s="342">
        <v>864.63995336709002</v>
      </c>
      <c r="J40" s="246">
        <v>832.08990630605899</v>
      </c>
      <c r="K40" s="342">
        <v>691.63990646037098</v>
      </c>
      <c r="L40" s="246">
        <v>668.45897202346703</v>
      </c>
      <c r="M40" s="256"/>
      <c r="N40" s="265"/>
      <c r="O40" s="265"/>
      <c r="P40" s="265"/>
      <c r="Q40" s="265"/>
      <c r="R40" s="265"/>
    </row>
    <row r="41" spans="2:18" x14ac:dyDescent="0.2">
      <c r="B41" t="s">
        <v>545</v>
      </c>
      <c r="C41" t="s">
        <v>56</v>
      </c>
      <c r="D41" s="246">
        <v>169.64616044124</v>
      </c>
      <c r="E41" s="246">
        <v>137.28773364957701</v>
      </c>
      <c r="F41" s="246">
        <v>99.147072795355001</v>
      </c>
      <c r="G41" s="246">
        <v>92.802534540560004</v>
      </c>
      <c r="H41" s="246">
        <v>94.005401625456003</v>
      </c>
      <c r="I41" s="342">
        <v>95.281621655532007</v>
      </c>
      <c r="J41" s="246">
        <v>97.744800389299002</v>
      </c>
      <c r="K41" s="342">
        <v>87.936211164925993</v>
      </c>
      <c r="L41" s="246">
        <v>85.147573640093</v>
      </c>
      <c r="M41" s="256"/>
      <c r="N41" s="265"/>
      <c r="O41" s="265"/>
      <c r="P41" s="265"/>
      <c r="Q41" s="265"/>
      <c r="R41" s="265"/>
    </row>
    <row r="42" spans="2:18" x14ac:dyDescent="0.2">
      <c r="B42" t="s">
        <v>545</v>
      </c>
      <c r="C42" t="s">
        <v>62</v>
      </c>
      <c r="D42" s="256"/>
      <c r="E42" s="256"/>
      <c r="F42" s="256"/>
      <c r="G42" s="256"/>
      <c r="H42" s="256"/>
      <c r="I42" s="332"/>
      <c r="J42" s="256"/>
      <c r="K42" s="332"/>
      <c r="L42" s="256"/>
      <c r="M42" s="256"/>
      <c r="N42" s="265"/>
      <c r="O42" s="265"/>
      <c r="P42" s="265"/>
      <c r="Q42" s="265"/>
      <c r="R42" s="265"/>
    </row>
    <row r="43" spans="2:18" x14ac:dyDescent="0.2">
      <c r="B43" t="s">
        <v>545</v>
      </c>
      <c r="C43" t="s">
        <v>435</v>
      </c>
      <c r="D43" s="246">
        <v>1664.250535676377</v>
      </c>
      <c r="E43" s="246">
        <v>1516.2032966945731</v>
      </c>
      <c r="F43" s="246">
        <v>1431.5030272970339</v>
      </c>
      <c r="G43" s="246">
        <v>1414.8974547284611</v>
      </c>
      <c r="H43" s="246">
        <v>1411.743382845475</v>
      </c>
      <c r="I43" s="342">
        <v>1362.866516955542</v>
      </c>
      <c r="J43" s="246">
        <v>1392.841341196166</v>
      </c>
      <c r="K43" s="342">
        <v>1481.2599826206811</v>
      </c>
      <c r="L43" s="246">
        <v>1479.8764240413191</v>
      </c>
      <c r="M43" s="256"/>
      <c r="N43" s="265"/>
      <c r="O43" s="265"/>
      <c r="P43" s="265"/>
      <c r="Q43" s="265"/>
      <c r="R43" s="265"/>
    </row>
    <row r="44" spans="2:18" x14ac:dyDescent="0.2">
      <c r="B44" t="s">
        <v>545</v>
      </c>
      <c r="C44" t="s">
        <v>42</v>
      </c>
      <c r="D44" s="246">
        <v>18.704805328799999</v>
      </c>
      <c r="E44" s="246">
        <v>7.3789974899989996</v>
      </c>
      <c r="F44" s="246">
        <v>7.2396719999999997</v>
      </c>
      <c r="G44" s="246">
        <v>7.7441908516330002</v>
      </c>
      <c r="H44" s="246">
        <v>8.2180429974070002</v>
      </c>
      <c r="I44" s="342">
        <v>7.7035391763270002</v>
      </c>
      <c r="J44" s="246">
        <v>7.1695705770410001</v>
      </c>
      <c r="K44" s="342">
        <v>6.6040254638700002</v>
      </c>
      <c r="L44" s="246">
        <v>6.4067680390730004</v>
      </c>
      <c r="M44" s="256"/>
      <c r="N44" s="265"/>
      <c r="O44" s="265"/>
      <c r="P44" s="265"/>
      <c r="Q44" s="265"/>
      <c r="R44" s="265"/>
    </row>
    <row r="45" spans="2:18" x14ac:dyDescent="0.2">
      <c r="B45" t="s">
        <v>546</v>
      </c>
      <c r="C45" t="s">
        <v>39</v>
      </c>
      <c r="D45" s="246">
        <v>16.699512347999999</v>
      </c>
      <c r="E45" s="246">
        <v>155.17470388479001</v>
      </c>
      <c r="F45" s="246">
        <v>175.92889788905501</v>
      </c>
      <c r="G45" s="246">
        <v>142.5</v>
      </c>
      <c r="H45" s="246">
        <v>188.428897889056</v>
      </c>
      <c r="I45" s="342">
        <v>187.29528033487199</v>
      </c>
      <c r="J45" s="246">
        <v>188.13450261659301</v>
      </c>
      <c r="K45" s="342">
        <v>185.49522441966801</v>
      </c>
      <c r="L45" s="246">
        <v>202.02716489793099</v>
      </c>
      <c r="M45" s="256"/>
      <c r="N45" s="265"/>
      <c r="O45" s="265"/>
      <c r="P45" s="265"/>
      <c r="Q45" s="265"/>
      <c r="R45" s="265"/>
    </row>
    <row r="46" spans="2:18" x14ac:dyDescent="0.2">
      <c r="B46" t="s">
        <v>546</v>
      </c>
      <c r="C46" t="s">
        <v>427</v>
      </c>
      <c r="D46" s="246">
        <v>446.43216193199999</v>
      </c>
      <c r="E46" s="246">
        <v>349.52977854009202</v>
      </c>
      <c r="F46" s="246">
        <v>980.90211600534997</v>
      </c>
      <c r="G46" s="246">
        <v>851.94905760815197</v>
      </c>
      <c r="H46" s="246">
        <v>846.82947497523901</v>
      </c>
      <c r="I46" s="342">
        <v>878.216284760441</v>
      </c>
      <c r="J46" s="246">
        <v>836.79985882154403</v>
      </c>
      <c r="K46" s="342">
        <v>930.44072562201598</v>
      </c>
      <c r="L46" s="246">
        <v>934.62354524268596</v>
      </c>
      <c r="M46" s="256"/>
      <c r="N46" s="265"/>
      <c r="O46" s="265"/>
      <c r="P46" s="265"/>
      <c r="Q46" s="265"/>
      <c r="R46" s="265"/>
    </row>
    <row r="47" spans="2:18" x14ac:dyDescent="0.2">
      <c r="B47" t="s">
        <v>546</v>
      </c>
      <c r="C47" t="s">
        <v>40</v>
      </c>
      <c r="D47" s="246">
        <v>118.73211146860299</v>
      </c>
      <c r="E47" s="246">
        <v>84.256382739266996</v>
      </c>
      <c r="F47" s="246">
        <v>254.70855100649001</v>
      </c>
      <c r="G47" s="246">
        <v>261.00099118277001</v>
      </c>
      <c r="H47" s="246">
        <v>261.86252935367799</v>
      </c>
      <c r="I47" s="342">
        <v>260.22332940317398</v>
      </c>
      <c r="J47" s="246">
        <v>270.63885678896298</v>
      </c>
      <c r="K47" s="342">
        <v>293.52038958863199</v>
      </c>
      <c r="L47" s="246">
        <v>297.88978505740999</v>
      </c>
      <c r="M47" s="256"/>
      <c r="N47" s="265"/>
      <c r="O47" s="265"/>
      <c r="P47" s="265"/>
      <c r="Q47" s="265"/>
      <c r="R47" s="265"/>
    </row>
    <row r="48" spans="2:18" x14ac:dyDescent="0.2">
      <c r="B48" t="s">
        <v>546</v>
      </c>
      <c r="C48" t="s">
        <v>55</v>
      </c>
      <c r="D48" s="246">
        <v>1585.445633928</v>
      </c>
      <c r="E48" s="246">
        <v>1698.77864168016</v>
      </c>
      <c r="F48" s="246">
        <v>1710.8385455249129</v>
      </c>
      <c r="G48" s="246">
        <v>1644.803548860179</v>
      </c>
      <c r="H48" s="246">
        <v>1885.815130064196</v>
      </c>
      <c r="I48" s="342">
        <v>1981.0398633995469</v>
      </c>
      <c r="J48" s="246">
        <v>2102.2559076091861</v>
      </c>
      <c r="K48" s="342">
        <v>2158.2748199284169</v>
      </c>
      <c r="L48" s="246">
        <v>2226.6361520326841</v>
      </c>
      <c r="M48" s="256"/>
      <c r="N48" s="265"/>
      <c r="O48" s="265"/>
      <c r="P48" s="265"/>
      <c r="Q48" s="265"/>
      <c r="R48" s="265"/>
    </row>
    <row r="49" spans="2:18" x14ac:dyDescent="0.2">
      <c r="B49" t="s">
        <v>546</v>
      </c>
      <c r="C49" t="s">
        <v>433</v>
      </c>
      <c r="D49" s="332"/>
      <c r="E49" s="332"/>
      <c r="F49" s="332"/>
      <c r="G49" s="332"/>
      <c r="H49" s="332"/>
      <c r="I49" s="332"/>
      <c r="J49" s="332"/>
      <c r="K49" s="332"/>
      <c r="L49" s="332"/>
      <c r="M49" s="256"/>
      <c r="N49" s="265"/>
      <c r="O49" s="265"/>
      <c r="P49" s="265"/>
      <c r="Q49" s="265"/>
      <c r="R49" s="265"/>
    </row>
    <row r="50" spans="2:18" x14ac:dyDescent="0.2">
      <c r="B50" t="s">
        <v>546</v>
      </c>
      <c r="C50" t="s">
        <v>41</v>
      </c>
      <c r="D50" s="246">
        <v>1361.5124695764339</v>
      </c>
      <c r="E50" s="246">
        <v>1046.6337741696991</v>
      </c>
      <c r="F50" s="246">
        <v>1155.4168100931381</v>
      </c>
      <c r="G50" s="246">
        <v>1261.537924375215</v>
      </c>
      <c r="H50" s="246">
        <v>1397.387622046369</v>
      </c>
      <c r="I50" s="342">
        <v>1480.358611085137</v>
      </c>
      <c r="J50" s="246">
        <v>1475.4045922736609</v>
      </c>
      <c r="K50" s="342">
        <v>1383.604686582968</v>
      </c>
      <c r="L50" s="246">
        <v>1391.8076689236441</v>
      </c>
      <c r="M50" s="256"/>
      <c r="N50" s="265"/>
      <c r="O50" s="265"/>
      <c r="P50" s="265"/>
      <c r="Q50" s="265"/>
      <c r="R50" s="265"/>
    </row>
    <row r="51" spans="2:18" x14ac:dyDescent="0.2">
      <c r="B51" t="s">
        <v>546</v>
      </c>
      <c r="C51" t="s">
        <v>56</v>
      </c>
      <c r="D51" s="246">
        <v>88.462344542400004</v>
      </c>
      <c r="E51" s="246">
        <v>195.941708950639</v>
      </c>
      <c r="F51" s="246">
        <v>258.723966201525</v>
      </c>
      <c r="G51" s="246">
        <v>265.52245311022301</v>
      </c>
      <c r="H51" s="246">
        <v>247.53558608995999</v>
      </c>
      <c r="I51" s="342">
        <v>143.841609365191</v>
      </c>
      <c r="J51" s="246">
        <v>159.102654336265</v>
      </c>
      <c r="K51" s="342">
        <v>156.048269002757</v>
      </c>
      <c r="L51" s="246">
        <v>162.49316306450299</v>
      </c>
      <c r="M51" s="256"/>
      <c r="N51" s="265"/>
      <c r="O51" s="265"/>
      <c r="P51" s="265"/>
      <c r="Q51" s="265"/>
      <c r="R51" s="265"/>
    </row>
    <row r="52" spans="2:18" x14ac:dyDescent="0.2">
      <c r="B52" t="s">
        <v>546</v>
      </c>
      <c r="C52" t="s">
        <v>62</v>
      </c>
      <c r="D52" s="246">
        <v>3.7222117379999999</v>
      </c>
      <c r="E52" s="246"/>
      <c r="F52" s="246">
        <v>1.6281000000000001</v>
      </c>
      <c r="G52" s="246">
        <v>1.3567499999999999</v>
      </c>
      <c r="H52" s="246">
        <v>63.533792844775</v>
      </c>
      <c r="I52" s="342">
        <v>63.533792844775</v>
      </c>
      <c r="J52" s="246">
        <v>63.533792844775</v>
      </c>
      <c r="K52" s="342">
        <v>63.533792844775</v>
      </c>
      <c r="L52" s="246">
        <v>55.943857849707001</v>
      </c>
      <c r="M52" s="256"/>
      <c r="N52" s="265"/>
      <c r="O52" s="265"/>
      <c r="P52" s="265"/>
      <c r="Q52" s="265"/>
      <c r="R52" s="265"/>
    </row>
    <row r="53" spans="2:18" x14ac:dyDescent="0.2">
      <c r="B53" t="s">
        <v>546</v>
      </c>
      <c r="C53" t="s">
        <v>435</v>
      </c>
      <c r="D53" s="246">
        <v>3461.5208485585099</v>
      </c>
      <c r="E53" s="246">
        <v>3036.2719984854662</v>
      </c>
      <c r="F53" s="246">
        <v>2850.087096329512</v>
      </c>
      <c r="G53" s="246">
        <v>2751.4283887147099</v>
      </c>
      <c r="H53" s="246">
        <v>2782.8980730019362</v>
      </c>
      <c r="I53" s="342">
        <v>2562.4327654112581</v>
      </c>
      <c r="J53" s="246">
        <v>2628.1062235412851</v>
      </c>
      <c r="K53" s="342">
        <v>2582.96869422995</v>
      </c>
      <c r="L53" s="246">
        <v>2594.523948961245</v>
      </c>
      <c r="M53" s="256"/>
      <c r="N53" s="265"/>
      <c r="O53" s="265"/>
      <c r="P53" s="265"/>
      <c r="Q53" s="265"/>
      <c r="R53" s="265"/>
    </row>
    <row r="54" spans="2:18" x14ac:dyDescent="0.2">
      <c r="B54" t="s">
        <v>546</v>
      </c>
      <c r="C54" t="s">
        <v>42</v>
      </c>
      <c r="D54" s="246">
        <v>6.2908344720000002</v>
      </c>
      <c r="E54" s="246">
        <v>9.1926218892120009</v>
      </c>
      <c r="F54" s="246">
        <v>6.6809880000000001</v>
      </c>
      <c r="G54" s="246">
        <v>6.4474686646699997</v>
      </c>
      <c r="H54" s="246">
        <v>7.153081634996</v>
      </c>
      <c r="I54" s="342">
        <v>6.588729750842</v>
      </c>
      <c r="J54" s="246">
        <v>6.0246295216160002</v>
      </c>
      <c r="K54" s="342">
        <v>5.5261893094910004</v>
      </c>
      <c r="L54" s="246">
        <v>5.0049774170500001</v>
      </c>
      <c r="M54" s="256"/>
      <c r="N54" s="265"/>
      <c r="O54" s="265"/>
      <c r="P54" s="265"/>
      <c r="Q54" s="265"/>
      <c r="R54" s="265"/>
    </row>
    <row r="55" spans="2:18" x14ac:dyDescent="0.2">
      <c r="B55" t="s">
        <v>547</v>
      </c>
      <c r="C55" t="s">
        <v>39</v>
      </c>
      <c r="D55" s="246">
        <v>12.05861202</v>
      </c>
      <c r="E55" s="246">
        <v>121.08523602036399</v>
      </c>
      <c r="F55" s="246">
        <v>168.38581193105301</v>
      </c>
      <c r="G55" s="246">
        <v>157.08478085531499</v>
      </c>
      <c r="H55" s="246">
        <v>247.05861202</v>
      </c>
      <c r="I55" s="342">
        <v>261.25</v>
      </c>
      <c r="J55" s="246">
        <v>287.5</v>
      </c>
      <c r="K55" s="342">
        <v>313.75</v>
      </c>
      <c r="L55" s="246">
        <v>297.38372514028202</v>
      </c>
      <c r="M55" s="256"/>
      <c r="N55" s="265"/>
      <c r="O55" s="265"/>
      <c r="P55" s="265"/>
      <c r="Q55" s="265"/>
      <c r="R55" s="265"/>
    </row>
    <row r="56" spans="2:18" x14ac:dyDescent="0.2">
      <c r="B56" t="s">
        <v>547</v>
      </c>
      <c r="C56" t="s">
        <v>427</v>
      </c>
      <c r="D56" s="246">
        <v>298.16710693200002</v>
      </c>
      <c r="E56" s="246">
        <v>454.74021086132001</v>
      </c>
      <c r="F56" s="246">
        <v>575.22994391473901</v>
      </c>
      <c r="G56" s="246">
        <v>508.582848991079</v>
      </c>
      <c r="H56" s="246">
        <v>465.51235973272901</v>
      </c>
      <c r="I56" s="342">
        <v>392.46581031401502</v>
      </c>
      <c r="J56" s="246">
        <v>313.86394978428802</v>
      </c>
      <c r="K56" s="342">
        <v>187.565673492728</v>
      </c>
      <c r="L56" s="246">
        <v>264.35452051849097</v>
      </c>
      <c r="M56" s="256"/>
      <c r="N56" s="265"/>
      <c r="O56" s="265"/>
      <c r="P56" s="265"/>
      <c r="Q56" s="265"/>
      <c r="R56" s="265"/>
    </row>
    <row r="57" spans="2:18" x14ac:dyDescent="0.2">
      <c r="B57" t="s">
        <v>547</v>
      </c>
      <c r="C57" t="s">
        <v>40</v>
      </c>
      <c r="D57" s="246">
        <v>67.052498833927004</v>
      </c>
      <c r="E57" s="246">
        <v>88.583198724873</v>
      </c>
      <c r="F57" s="246">
        <v>260.627798544744</v>
      </c>
      <c r="G57" s="246">
        <v>279.50913294975101</v>
      </c>
      <c r="H57" s="246">
        <v>296.21191630314701</v>
      </c>
      <c r="I57" s="342">
        <v>299.55284656016698</v>
      </c>
      <c r="J57" s="246">
        <v>302.33239442844501</v>
      </c>
      <c r="K57" s="342">
        <v>296.62762763216102</v>
      </c>
      <c r="L57" s="246">
        <v>301.59994800055898</v>
      </c>
      <c r="M57" s="256"/>
      <c r="N57" s="265"/>
      <c r="O57" s="265"/>
      <c r="P57" s="265"/>
      <c r="Q57" s="265"/>
      <c r="R57" s="265"/>
    </row>
    <row r="58" spans="2:18" x14ac:dyDescent="0.2">
      <c r="B58" t="s">
        <v>547</v>
      </c>
      <c r="C58" t="s">
        <v>55</v>
      </c>
      <c r="D58" s="246">
        <v>1212.5725983820221</v>
      </c>
      <c r="E58" s="246">
        <v>1356.09735204755</v>
      </c>
      <c r="F58" s="246">
        <v>1304.8044166558759</v>
      </c>
      <c r="G58" s="246">
        <v>1346.4140888522199</v>
      </c>
      <c r="H58" s="246">
        <v>1387.842368887694</v>
      </c>
      <c r="I58" s="342">
        <v>1408.1212518023169</v>
      </c>
      <c r="J58" s="246">
        <v>1413.183795778863</v>
      </c>
      <c r="K58" s="342">
        <v>1413.155303567969</v>
      </c>
      <c r="L58" s="246">
        <v>1415.8978056944429</v>
      </c>
      <c r="M58" s="256"/>
      <c r="N58" s="265"/>
      <c r="O58" s="265"/>
      <c r="P58" s="265"/>
      <c r="Q58" s="265"/>
      <c r="R58" s="265"/>
    </row>
    <row r="59" spans="2:18" x14ac:dyDescent="0.2">
      <c r="B59" t="s">
        <v>547</v>
      </c>
      <c r="C59" t="s">
        <v>433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B60" t="s">
        <v>547</v>
      </c>
      <c r="C60" t="s">
        <v>41</v>
      </c>
      <c r="D60" s="246">
        <v>1972.297439696129</v>
      </c>
      <c r="E60" s="246">
        <v>1467.655348851456</v>
      </c>
      <c r="F60" s="246">
        <v>1575.0140596929209</v>
      </c>
      <c r="G60" s="246">
        <v>1540.020173742007</v>
      </c>
      <c r="H60" s="246">
        <v>1669.595194252661</v>
      </c>
      <c r="I60" s="342">
        <v>1616.954612702749</v>
      </c>
      <c r="J60" s="246">
        <v>1586.136036813497</v>
      </c>
      <c r="K60" s="342">
        <v>1699.845328664753</v>
      </c>
      <c r="L60" s="246">
        <v>1643.8549871259111</v>
      </c>
      <c r="M60" s="256"/>
      <c r="N60" s="265"/>
      <c r="O60" s="265"/>
      <c r="P60" s="265"/>
      <c r="Q60" s="265"/>
      <c r="R60" s="265"/>
    </row>
    <row r="61" spans="2:18" x14ac:dyDescent="0.2">
      <c r="B61" t="s">
        <v>547</v>
      </c>
      <c r="C61" t="s">
        <v>56</v>
      </c>
      <c r="D61" s="246">
        <v>138.083134212</v>
      </c>
      <c r="E61" s="246">
        <v>112.544611570141</v>
      </c>
      <c r="F61" s="246">
        <v>171.27193458943299</v>
      </c>
      <c r="G61" s="246">
        <v>160.936426374869</v>
      </c>
      <c r="H61" s="246">
        <v>167.804319637144</v>
      </c>
      <c r="I61" s="342">
        <v>174.17340691726901</v>
      </c>
      <c r="J61" s="246">
        <v>155.45498369509099</v>
      </c>
      <c r="K61" s="342">
        <v>147.59812503966501</v>
      </c>
      <c r="L61" s="246">
        <v>146.28390342462299</v>
      </c>
      <c r="M61" s="256"/>
      <c r="N61" s="265"/>
      <c r="O61" s="265"/>
      <c r="P61" s="265"/>
      <c r="Q61" s="265"/>
      <c r="R61" s="265"/>
    </row>
    <row r="62" spans="2:18" x14ac:dyDescent="0.2">
      <c r="B62" t="s">
        <v>547</v>
      </c>
      <c r="C62" t="s">
        <v>62</v>
      </c>
      <c r="D62" s="256"/>
      <c r="E62" s="256"/>
      <c r="F62" s="256"/>
      <c r="G62" s="256"/>
      <c r="H62" s="256"/>
      <c r="I62" s="332"/>
      <c r="J62" s="256"/>
      <c r="K62" s="332"/>
      <c r="L62" s="256"/>
      <c r="M62" s="256"/>
      <c r="N62" s="265"/>
      <c r="O62" s="265"/>
      <c r="P62" s="265"/>
      <c r="Q62" s="265"/>
      <c r="R62" s="265"/>
    </row>
    <row r="63" spans="2:18" x14ac:dyDescent="0.2">
      <c r="B63" t="s">
        <v>547</v>
      </c>
      <c r="C63" t="s">
        <v>435</v>
      </c>
      <c r="D63" s="246">
        <v>3154.284672516219</v>
      </c>
      <c r="E63" s="246">
        <v>2825.7088079260088</v>
      </c>
      <c r="F63" s="246">
        <v>2567.5776521709422</v>
      </c>
      <c r="G63" s="246">
        <v>2426.657710581615</v>
      </c>
      <c r="H63" s="246">
        <v>2472.030756925818</v>
      </c>
      <c r="I63" s="342">
        <v>2280.839475736801</v>
      </c>
      <c r="J63" s="246">
        <v>2300.7991122710691</v>
      </c>
      <c r="K63" s="342">
        <v>2222.7124268515608</v>
      </c>
      <c r="L63" s="246">
        <v>2210.498153440396</v>
      </c>
      <c r="M63" s="256"/>
      <c r="N63" s="265"/>
      <c r="O63" s="265"/>
      <c r="P63" s="265"/>
      <c r="Q63" s="265"/>
      <c r="R63" s="265"/>
    </row>
    <row r="64" spans="2:18" x14ac:dyDescent="0.2">
      <c r="B64" t="s">
        <v>547</v>
      </c>
      <c r="C64" t="s">
        <v>42</v>
      </c>
      <c r="D64" s="246">
        <v>17.820862991999999</v>
      </c>
      <c r="E64" s="246">
        <v>15.490359732744</v>
      </c>
      <c r="F64" s="246">
        <v>18.049568685568001</v>
      </c>
      <c r="G64" s="246">
        <v>27.553438448419001</v>
      </c>
      <c r="H64" s="246">
        <v>44.129837672542997</v>
      </c>
      <c r="I64" s="342">
        <v>40.455000278169997</v>
      </c>
      <c r="J64" s="246">
        <v>42.125233996311998</v>
      </c>
      <c r="K64" s="342">
        <v>25.468778891507</v>
      </c>
      <c r="L64" s="246">
        <v>9.2976810800590002</v>
      </c>
      <c r="M64" s="256"/>
      <c r="N64" s="265"/>
      <c r="O64" s="265"/>
      <c r="P64" s="265"/>
      <c r="Q64" s="265"/>
      <c r="R64" s="265"/>
    </row>
    <row r="65" spans="2:18" x14ac:dyDescent="0.2">
      <c r="B65" t="s">
        <v>548</v>
      </c>
      <c r="C65" t="s">
        <v>39</v>
      </c>
      <c r="D65" s="246">
        <v>9.6310635120000008</v>
      </c>
      <c r="E65" s="246">
        <v>4.8155317560000004</v>
      </c>
      <c r="F65" s="246">
        <v>154.572484196093</v>
      </c>
      <c r="G65" s="246">
        <v>154.572484196093</v>
      </c>
      <c r="H65" s="246">
        <v>214.566080048</v>
      </c>
      <c r="I65" s="342">
        <v>214.566080048</v>
      </c>
      <c r="J65" s="246">
        <v>214.566080048</v>
      </c>
      <c r="K65" s="342">
        <v>177.525342904696</v>
      </c>
      <c r="L65" s="246">
        <v>124.227038521572</v>
      </c>
      <c r="M65" s="256"/>
      <c r="N65" s="265"/>
      <c r="O65" s="265"/>
      <c r="P65" s="265"/>
      <c r="Q65" s="265"/>
      <c r="R65" s="265"/>
    </row>
    <row r="66" spans="2:18" x14ac:dyDescent="0.2">
      <c r="B66" t="s">
        <v>548</v>
      </c>
      <c r="C66" t="s">
        <v>427</v>
      </c>
      <c r="D66" s="246">
        <v>257.34752351999998</v>
      </c>
      <c r="E66" s="246">
        <v>112.60295941655799</v>
      </c>
      <c r="F66" s="246">
        <v>287.09735808228999</v>
      </c>
      <c r="G66" s="246">
        <v>308.56127250276302</v>
      </c>
      <c r="H66" s="246">
        <v>381.37834017153398</v>
      </c>
      <c r="I66" s="342">
        <v>360.16041119930901</v>
      </c>
      <c r="J66" s="246">
        <v>342.52073043695202</v>
      </c>
      <c r="K66" s="342">
        <v>331.29768187721902</v>
      </c>
      <c r="L66" s="246">
        <v>318.61404228797198</v>
      </c>
      <c r="M66" s="256"/>
      <c r="N66" s="265"/>
      <c r="O66" s="265"/>
      <c r="P66" s="265"/>
      <c r="Q66" s="265"/>
      <c r="R66" s="265"/>
    </row>
    <row r="67" spans="2:18" x14ac:dyDescent="0.2">
      <c r="B67" t="s">
        <v>548</v>
      </c>
      <c r="C67" t="s">
        <v>40</v>
      </c>
      <c r="D67" s="246">
        <v>65.024183290001005</v>
      </c>
      <c r="E67" s="246">
        <v>93.265412539261007</v>
      </c>
      <c r="F67" s="246">
        <v>196.25798134412</v>
      </c>
      <c r="G67" s="246">
        <v>216.75638665610001</v>
      </c>
      <c r="H67" s="246">
        <v>231.90465949013301</v>
      </c>
      <c r="I67" s="342">
        <v>226.88583415177499</v>
      </c>
      <c r="J67" s="246">
        <v>226.91463918463199</v>
      </c>
      <c r="K67" s="342">
        <v>222.34083430378701</v>
      </c>
      <c r="L67" s="246">
        <v>233.95555079933601</v>
      </c>
      <c r="M67" s="256"/>
      <c r="N67" s="265"/>
      <c r="O67" s="265"/>
      <c r="P67" s="265"/>
      <c r="Q67" s="265"/>
      <c r="R67" s="265"/>
    </row>
    <row r="68" spans="2:18" x14ac:dyDescent="0.2">
      <c r="B68" t="s">
        <v>548</v>
      </c>
      <c r="C68" t="s">
        <v>55</v>
      </c>
      <c r="D68" s="246">
        <v>1130.5445649011831</v>
      </c>
      <c r="E68" s="246">
        <v>1188.623663445464</v>
      </c>
      <c r="F68" s="246">
        <v>1155.716763257517</v>
      </c>
      <c r="G68" s="246">
        <v>1115.1820647308989</v>
      </c>
      <c r="H68" s="246">
        <v>1201.1483212842579</v>
      </c>
      <c r="I68" s="342">
        <v>1255.6471013673879</v>
      </c>
      <c r="J68" s="246">
        <v>1273.2916872233659</v>
      </c>
      <c r="K68" s="342">
        <v>1335.7833963700921</v>
      </c>
      <c r="L68" s="246">
        <v>1392.132433917403</v>
      </c>
      <c r="M68" s="256"/>
      <c r="N68" s="265"/>
      <c r="O68" s="265"/>
      <c r="P68" s="265"/>
      <c r="Q68" s="265"/>
      <c r="R68" s="265"/>
    </row>
    <row r="69" spans="2:18" x14ac:dyDescent="0.2">
      <c r="B69" t="s">
        <v>548</v>
      </c>
      <c r="C69" t="s">
        <v>433</v>
      </c>
      <c r="D69" s="332"/>
      <c r="E69" s="332"/>
      <c r="F69" s="332"/>
      <c r="G69" s="332"/>
      <c r="H69" s="332"/>
      <c r="I69" s="332"/>
      <c r="J69" s="332"/>
      <c r="K69" s="332"/>
      <c r="L69" s="332"/>
      <c r="M69" s="256"/>
      <c r="N69" s="265"/>
      <c r="O69" s="265"/>
      <c r="P69" s="265"/>
      <c r="Q69" s="265"/>
      <c r="R69" s="265"/>
    </row>
    <row r="70" spans="2:18" x14ac:dyDescent="0.2">
      <c r="B70" t="s">
        <v>548</v>
      </c>
      <c r="C70" t="s">
        <v>41</v>
      </c>
      <c r="D70" s="246">
        <v>696.91576388939995</v>
      </c>
      <c r="E70" s="246">
        <v>629.50829523994003</v>
      </c>
      <c r="F70" s="246">
        <v>564.94637553936502</v>
      </c>
      <c r="G70" s="246">
        <v>549.86001545228203</v>
      </c>
      <c r="H70" s="246">
        <v>608.99211002975005</v>
      </c>
      <c r="I70" s="342">
        <v>610.68578683455496</v>
      </c>
      <c r="J70" s="246">
        <v>595.48952157829297</v>
      </c>
      <c r="K70" s="342">
        <v>614.98632371284396</v>
      </c>
      <c r="L70" s="246">
        <v>597.74249507317404</v>
      </c>
      <c r="M70" s="256"/>
      <c r="N70" s="265"/>
      <c r="O70" s="265"/>
      <c r="P70" s="265"/>
      <c r="Q70" s="265"/>
      <c r="R70" s="265"/>
    </row>
    <row r="71" spans="2:18" x14ac:dyDescent="0.2">
      <c r="B71" t="s">
        <v>548</v>
      </c>
      <c r="C71" t="s">
        <v>56</v>
      </c>
      <c r="D71" s="246">
        <v>0.81383018399999996</v>
      </c>
      <c r="E71" s="246">
        <v>32.085818611831002</v>
      </c>
      <c r="F71" s="246">
        <v>53.632675706043997</v>
      </c>
      <c r="G71" s="246">
        <v>64.860439012721997</v>
      </c>
      <c r="H71" s="246">
        <v>70.575244034791993</v>
      </c>
      <c r="I71" s="342">
        <v>74.747415657676001</v>
      </c>
      <c r="J71" s="246">
        <v>78.443023937654999</v>
      </c>
      <c r="K71" s="342">
        <v>80.987191755615996</v>
      </c>
      <c r="L71" s="246">
        <v>81.792524904261001</v>
      </c>
      <c r="M71" s="256"/>
      <c r="N71" s="265"/>
      <c r="O71" s="265"/>
      <c r="P71" s="265"/>
      <c r="Q71" s="265"/>
      <c r="R71" s="265"/>
    </row>
    <row r="72" spans="2:18" x14ac:dyDescent="0.2">
      <c r="B72" t="s">
        <v>548</v>
      </c>
      <c r="C72" t="s">
        <v>62</v>
      </c>
      <c r="D72" s="246"/>
      <c r="E72" s="246"/>
      <c r="F72" s="246">
        <v>2.0169000000000001</v>
      </c>
      <c r="G72" s="246"/>
      <c r="H72" s="246"/>
      <c r="I72" s="342"/>
      <c r="J72" s="246">
        <v>0.33615</v>
      </c>
      <c r="K72" s="342">
        <v>0.33615</v>
      </c>
      <c r="L72" s="246"/>
      <c r="M72" s="256"/>
      <c r="N72" s="265"/>
      <c r="O72" s="265"/>
      <c r="P72" s="265"/>
      <c r="Q72" s="265"/>
      <c r="R72" s="265"/>
    </row>
    <row r="73" spans="2:18" x14ac:dyDescent="0.2">
      <c r="B73" t="s">
        <v>548</v>
      </c>
      <c r="C73" t="s">
        <v>435</v>
      </c>
      <c r="D73" s="246">
        <v>3136.1418186250648</v>
      </c>
      <c r="E73" s="246">
        <v>2783.7386383653252</v>
      </c>
      <c r="F73" s="246">
        <v>2608.509857658074</v>
      </c>
      <c r="G73" s="246">
        <v>2639.028309458417</v>
      </c>
      <c r="H73" s="246">
        <v>2655.015915982146</v>
      </c>
      <c r="I73" s="342">
        <v>2577.1017274240762</v>
      </c>
      <c r="J73" s="246">
        <v>2605.4857311185401</v>
      </c>
      <c r="K73" s="342">
        <v>2601.5755366260332</v>
      </c>
      <c r="L73" s="246">
        <v>2622.72008752691</v>
      </c>
      <c r="M73" s="256"/>
      <c r="N73" s="265"/>
      <c r="O73" s="265"/>
      <c r="P73" s="265"/>
      <c r="Q73" s="265"/>
      <c r="R73" s="265"/>
    </row>
    <row r="74" spans="2:18" x14ac:dyDescent="0.2">
      <c r="B74" t="s">
        <v>548</v>
      </c>
      <c r="C74" t="s">
        <v>42</v>
      </c>
      <c r="D74" s="246">
        <v>11.013888189599999</v>
      </c>
      <c r="E74" s="246">
        <v>13.364996334896</v>
      </c>
      <c r="F74" s="246">
        <v>4.1934337000920001</v>
      </c>
      <c r="G74" s="246">
        <v>5.8315743987159996</v>
      </c>
      <c r="H74" s="246">
        <v>7.5294713159409996</v>
      </c>
      <c r="I74" s="342">
        <v>7.1544386966599998</v>
      </c>
      <c r="J74" s="246">
        <v>4.5848478607159997</v>
      </c>
      <c r="K74" s="342">
        <v>3.3014410052000001</v>
      </c>
      <c r="L74" s="246">
        <v>1.7478750819119999</v>
      </c>
      <c r="M74" s="256"/>
      <c r="N74" s="265"/>
      <c r="O74" s="265"/>
      <c r="P74" s="265"/>
      <c r="Q74" s="265"/>
      <c r="R74" s="265"/>
    </row>
    <row r="75" spans="2:18" x14ac:dyDescent="0.2">
      <c r="B75" t="s">
        <v>549</v>
      </c>
      <c r="C75" t="s">
        <v>39</v>
      </c>
      <c r="D75" s="246">
        <v>13.336716456</v>
      </c>
      <c r="E75" s="246">
        <v>45.632469562101001</v>
      </c>
      <c r="F75" s="246">
        <v>87.948781088851007</v>
      </c>
      <c r="G75" s="246">
        <v>87.948781088851007</v>
      </c>
      <c r="H75" s="246">
        <v>147.284617944487</v>
      </c>
      <c r="I75" s="342">
        <v>207.95714068889501</v>
      </c>
      <c r="J75" s="246">
        <v>262.80136812781302</v>
      </c>
      <c r="K75" s="342">
        <v>303.658954312471</v>
      </c>
      <c r="L75" s="246">
        <v>284.31276537146101</v>
      </c>
      <c r="M75" s="256"/>
      <c r="N75" s="265"/>
      <c r="O75" s="265"/>
      <c r="P75" s="265"/>
      <c r="Q75" s="265"/>
      <c r="R75" s="265"/>
    </row>
    <row r="76" spans="2:18" x14ac:dyDescent="0.2">
      <c r="B76" t="s">
        <v>549</v>
      </c>
      <c r="C76" t="s">
        <v>427</v>
      </c>
      <c r="D76" s="246">
        <v>502.47939107857297</v>
      </c>
      <c r="E76" s="246">
        <v>221.84793990758399</v>
      </c>
      <c r="F76" s="246">
        <v>517.70168328882301</v>
      </c>
      <c r="G76" s="246">
        <v>501.69570404995102</v>
      </c>
      <c r="H76" s="246">
        <v>577.21846933753204</v>
      </c>
      <c r="I76" s="342">
        <v>676.60398103101704</v>
      </c>
      <c r="J76" s="246">
        <v>574.38248918554302</v>
      </c>
      <c r="K76" s="342">
        <v>608.95177341104704</v>
      </c>
      <c r="L76" s="246">
        <v>671.67865496623699</v>
      </c>
      <c r="M76" s="256"/>
      <c r="N76" s="265"/>
      <c r="O76" s="265"/>
      <c r="P76" s="265"/>
      <c r="Q76" s="265"/>
      <c r="R76" s="265"/>
    </row>
    <row r="77" spans="2:18" x14ac:dyDescent="0.2">
      <c r="B77" t="s">
        <v>549</v>
      </c>
      <c r="C77" t="s">
        <v>40</v>
      </c>
      <c r="D77" s="246">
        <v>72.864531042582001</v>
      </c>
      <c r="E77" s="246">
        <v>141.473797537846</v>
      </c>
      <c r="F77" s="246">
        <v>86.657570171234994</v>
      </c>
      <c r="G77" s="246">
        <v>84.405274125684002</v>
      </c>
      <c r="H77" s="246">
        <v>105.26892041417599</v>
      </c>
      <c r="I77" s="342">
        <v>75.971653166500005</v>
      </c>
      <c r="J77" s="246">
        <v>76.086137795553995</v>
      </c>
      <c r="K77" s="342">
        <v>78.286100963118997</v>
      </c>
      <c r="L77" s="246">
        <v>81.151207560181007</v>
      </c>
      <c r="M77" s="256"/>
      <c r="N77" s="265"/>
      <c r="O77" s="265"/>
      <c r="P77" s="265"/>
      <c r="Q77" s="265"/>
      <c r="R77" s="265"/>
    </row>
    <row r="78" spans="2:18" x14ac:dyDescent="0.2">
      <c r="B78" t="s">
        <v>549</v>
      </c>
      <c r="C78" t="s">
        <v>55</v>
      </c>
      <c r="D78" s="246">
        <v>848.19025649948105</v>
      </c>
      <c r="E78" s="246">
        <v>954.46262999581597</v>
      </c>
      <c r="F78" s="246">
        <v>1054.8254521674801</v>
      </c>
      <c r="G78" s="246">
        <v>1029.3221856362929</v>
      </c>
      <c r="H78" s="246">
        <v>1065.123291147625</v>
      </c>
      <c r="I78" s="342">
        <v>1086.8966168707</v>
      </c>
      <c r="J78" s="246">
        <v>1120.559072533541</v>
      </c>
      <c r="K78" s="342">
        <v>1122.831180755963</v>
      </c>
      <c r="L78" s="246">
        <v>1120.991145358804</v>
      </c>
      <c r="M78" s="256"/>
      <c r="N78" s="265"/>
      <c r="O78" s="265"/>
      <c r="P78" s="265"/>
      <c r="Q78" s="265"/>
      <c r="R78" s="265"/>
    </row>
    <row r="79" spans="2:18" x14ac:dyDescent="0.2">
      <c r="B79" t="s">
        <v>549</v>
      </c>
      <c r="C79" t="s">
        <v>433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8" x14ac:dyDescent="0.2">
      <c r="B80" t="s">
        <v>549</v>
      </c>
      <c r="C80" t="s">
        <v>41</v>
      </c>
      <c r="D80" s="246">
        <v>198.53235805103299</v>
      </c>
      <c r="E80" s="246">
        <v>343.53736786829</v>
      </c>
      <c r="F80" s="246">
        <v>350.03990365998402</v>
      </c>
      <c r="G80" s="246">
        <v>307.90576562741097</v>
      </c>
      <c r="H80" s="246">
        <v>375.91446718031398</v>
      </c>
      <c r="I80" s="342">
        <v>336.18278013629401</v>
      </c>
      <c r="J80" s="246">
        <v>399.95898607113003</v>
      </c>
      <c r="K80" s="342">
        <v>359.62564004951003</v>
      </c>
      <c r="L80" s="246">
        <v>279.12761549060002</v>
      </c>
      <c r="M80" s="256"/>
      <c r="N80" s="265"/>
      <c r="O80" s="265"/>
      <c r="P80" s="265"/>
      <c r="Q80" s="265"/>
      <c r="R80" s="265"/>
    </row>
    <row r="81" spans="2:18" x14ac:dyDescent="0.2">
      <c r="B81" t="s">
        <v>549</v>
      </c>
      <c r="C81" t="s">
        <v>56</v>
      </c>
      <c r="D81" s="246">
        <v>477.45854611793999</v>
      </c>
      <c r="E81" s="246">
        <v>188.04459069877601</v>
      </c>
      <c r="F81" s="246">
        <v>187.79237349457699</v>
      </c>
      <c r="G81" s="246">
        <v>191.69428565390299</v>
      </c>
      <c r="H81" s="246">
        <v>187.65459226198701</v>
      </c>
      <c r="I81" s="342">
        <v>183.68325010525501</v>
      </c>
      <c r="J81" s="246">
        <v>165.80092611261199</v>
      </c>
      <c r="K81" s="342">
        <v>159.21373345724501</v>
      </c>
      <c r="L81" s="246">
        <v>163.62645824360601</v>
      </c>
      <c r="M81" s="256"/>
      <c r="N81" s="265"/>
      <c r="O81" s="265"/>
      <c r="P81" s="265"/>
      <c r="Q81" s="265"/>
      <c r="R81" s="265"/>
    </row>
    <row r="82" spans="2:18" x14ac:dyDescent="0.2">
      <c r="B82" t="s">
        <v>549</v>
      </c>
      <c r="C82" t="s">
        <v>62</v>
      </c>
      <c r="D82" s="246">
        <v>1.961449608203</v>
      </c>
      <c r="E82" s="246">
        <v>10.79558288214</v>
      </c>
      <c r="F82" s="246">
        <v>10.79558288214</v>
      </c>
      <c r="G82" s="246">
        <v>1.961449608203</v>
      </c>
      <c r="H82" s="246">
        <v>10.79558288214</v>
      </c>
      <c r="I82" s="342"/>
      <c r="J82" s="246"/>
      <c r="K82" s="342"/>
      <c r="L82" s="246"/>
      <c r="M82" s="256"/>
      <c r="N82" s="265"/>
      <c r="O82" s="265"/>
      <c r="P82" s="265"/>
      <c r="Q82" s="265"/>
      <c r="R82" s="265"/>
    </row>
    <row r="83" spans="2:18" x14ac:dyDescent="0.2">
      <c r="B83" t="s">
        <v>549</v>
      </c>
      <c r="C83" t="s">
        <v>435</v>
      </c>
      <c r="D83" s="246">
        <v>1265.384215071578</v>
      </c>
      <c r="E83" s="246">
        <v>1272.379787014961</v>
      </c>
      <c r="F83" s="246">
        <v>1189.744139134863</v>
      </c>
      <c r="G83" s="246">
        <v>1078.8101563308201</v>
      </c>
      <c r="H83" s="246">
        <v>1090.83937653306</v>
      </c>
      <c r="I83" s="342">
        <v>1035.5429604484359</v>
      </c>
      <c r="J83" s="246">
        <v>1050.8980886908951</v>
      </c>
      <c r="K83" s="342">
        <v>995.90544660771195</v>
      </c>
      <c r="L83" s="246">
        <v>1015.518303947028</v>
      </c>
      <c r="M83" s="256"/>
      <c r="N83" s="265"/>
      <c r="O83" s="265"/>
      <c r="P83" s="265"/>
      <c r="Q83" s="265"/>
      <c r="R83" s="265"/>
    </row>
    <row r="84" spans="2:18" x14ac:dyDescent="0.2">
      <c r="B84" t="s">
        <v>549</v>
      </c>
      <c r="C84" t="s">
        <v>42</v>
      </c>
      <c r="D84" s="246">
        <v>1.0567772280000001</v>
      </c>
      <c r="E84" s="246">
        <v>0.974068614</v>
      </c>
      <c r="F84" s="246">
        <v>0.47267999999999999</v>
      </c>
      <c r="G84" s="246">
        <v>4.4999999999999998E-2</v>
      </c>
      <c r="H84" s="246">
        <v>3.5999999999999997E-2</v>
      </c>
      <c r="I84" s="342">
        <v>2.7E-2</v>
      </c>
      <c r="J84" s="246">
        <v>1.7999999999999999E-2</v>
      </c>
      <c r="K84" s="342">
        <v>8.9999999999999993E-3</v>
      </c>
      <c r="L84" s="246"/>
      <c r="M84" s="256"/>
      <c r="N84" s="265"/>
      <c r="O84" s="265"/>
      <c r="P84" s="265"/>
      <c r="Q84" s="265"/>
      <c r="R84" s="265"/>
    </row>
    <row r="85" spans="2:18" x14ac:dyDescent="0.2">
      <c r="B85" t="s">
        <v>550</v>
      </c>
      <c r="C85" t="s">
        <v>39</v>
      </c>
      <c r="D85" s="246">
        <v>14.611848264000001</v>
      </c>
      <c r="E85" s="246">
        <v>29.834449375832001</v>
      </c>
      <c r="F85" s="246">
        <v>178.71446912249201</v>
      </c>
      <c r="G85" s="246">
        <v>169.059386875136</v>
      </c>
      <c r="H85" s="246">
        <v>173.15136032800001</v>
      </c>
      <c r="I85" s="342">
        <v>181.25</v>
      </c>
      <c r="J85" s="246">
        <v>187.5</v>
      </c>
      <c r="K85" s="342">
        <v>195.352620858492</v>
      </c>
      <c r="L85" s="246">
        <v>200.534206952831</v>
      </c>
      <c r="M85" s="256"/>
      <c r="N85" s="265"/>
      <c r="O85" s="265"/>
      <c r="P85" s="265"/>
      <c r="Q85" s="265"/>
      <c r="R85" s="265"/>
    </row>
    <row r="86" spans="2:18" x14ac:dyDescent="0.2">
      <c r="B86" t="s">
        <v>550</v>
      </c>
      <c r="C86" t="s">
        <v>427</v>
      </c>
      <c r="D86" s="246">
        <v>52.147965679415996</v>
      </c>
      <c r="E86" s="246">
        <v>203.79660064263001</v>
      </c>
      <c r="F86" s="246">
        <v>573.08463156696905</v>
      </c>
      <c r="G86" s="246">
        <v>398.26469888768003</v>
      </c>
      <c r="H86" s="246">
        <v>301.48210946754</v>
      </c>
      <c r="I86" s="342">
        <v>370.31846380275999</v>
      </c>
      <c r="J86" s="246">
        <v>267.96925342199802</v>
      </c>
      <c r="K86" s="342">
        <v>232.34291515583499</v>
      </c>
      <c r="L86" s="246">
        <v>235.559554276244</v>
      </c>
      <c r="M86" s="256"/>
      <c r="N86" s="265"/>
      <c r="O86" s="265"/>
      <c r="P86" s="265"/>
      <c r="Q86" s="265"/>
      <c r="R86" s="265"/>
    </row>
    <row r="87" spans="2:18" x14ac:dyDescent="0.2">
      <c r="B87" t="s">
        <v>550</v>
      </c>
      <c r="C87" t="s">
        <v>40</v>
      </c>
      <c r="D87" s="246">
        <v>168.061309861312</v>
      </c>
      <c r="E87" s="246">
        <v>183.014642616331</v>
      </c>
      <c r="F87" s="246">
        <v>299.77602978557798</v>
      </c>
      <c r="G87" s="246">
        <v>248.17950537950199</v>
      </c>
      <c r="H87" s="246">
        <v>246.19117875571499</v>
      </c>
      <c r="I87" s="342">
        <v>249.684353504082</v>
      </c>
      <c r="J87" s="246">
        <v>257.66745946457598</v>
      </c>
      <c r="K87" s="342">
        <v>266.46933165519602</v>
      </c>
      <c r="L87" s="246">
        <v>279.3204181497</v>
      </c>
      <c r="M87" s="256"/>
      <c r="N87" s="265"/>
      <c r="O87" s="265"/>
      <c r="P87" s="265"/>
      <c r="Q87" s="265"/>
      <c r="R87" s="265"/>
    </row>
    <row r="88" spans="2:18" x14ac:dyDescent="0.2">
      <c r="B88" t="s">
        <v>550</v>
      </c>
      <c r="C88" t="s">
        <v>55</v>
      </c>
      <c r="D88" s="246">
        <v>1263.2361679182241</v>
      </c>
      <c r="E88" s="246">
        <v>1395.5962880093371</v>
      </c>
      <c r="F88" s="246">
        <v>1430.4363404828309</v>
      </c>
      <c r="G88" s="246">
        <v>1274.5366470551619</v>
      </c>
      <c r="H88" s="246">
        <v>1364.3221840039459</v>
      </c>
      <c r="I88" s="342">
        <v>1433.9874267693449</v>
      </c>
      <c r="J88" s="246">
        <v>1442.1520477568311</v>
      </c>
      <c r="K88" s="342">
        <v>1442.780310075432</v>
      </c>
      <c r="L88" s="246">
        <v>1467.592465996652</v>
      </c>
      <c r="M88" s="256"/>
      <c r="N88" s="265"/>
      <c r="O88" s="265"/>
      <c r="P88" s="265"/>
      <c r="Q88" s="265"/>
      <c r="R88" s="265"/>
    </row>
    <row r="89" spans="2:18" x14ac:dyDescent="0.2">
      <c r="B89" t="s">
        <v>550</v>
      </c>
      <c r="C89" t="s">
        <v>433</v>
      </c>
      <c r="D89" s="332"/>
      <c r="E89" s="332"/>
      <c r="F89" s="332"/>
      <c r="G89" s="332"/>
      <c r="H89" s="332"/>
      <c r="I89" s="332"/>
      <c r="J89" s="332"/>
      <c r="K89" s="332"/>
      <c r="L89" s="332"/>
      <c r="M89" s="256"/>
      <c r="N89" s="265"/>
      <c r="O89" s="265"/>
      <c r="P89" s="265"/>
      <c r="Q89" s="265"/>
      <c r="R89" s="265"/>
    </row>
    <row r="90" spans="2:18" x14ac:dyDescent="0.2">
      <c r="B90" t="s">
        <v>550</v>
      </c>
      <c r="C90" t="s">
        <v>41</v>
      </c>
      <c r="D90" s="246">
        <v>2128.6880257086132</v>
      </c>
      <c r="E90" s="246">
        <v>1881.789321246712</v>
      </c>
      <c r="F90" s="246">
        <v>1898.318363725695</v>
      </c>
      <c r="G90" s="246">
        <v>2110.383637582167</v>
      </c>
      <c r="H90" s="246">
        <v>2181.1078287731161</v>
      </c>
      <c r="I90" s="342">
        <v>2114.7892310059678</v>
      </c>
      <c r="J90" s="246">
        <v>2169.619994804505</v>
      </c>
      <c r="K90" s="342">
        <v>2186.288519308217</v>
      </c>
      <c r="L90" s="246">
        <v>2093.835997014784</v>
      </c>
      <c r="M90" s="256"/>
      <c r="N90" s="265"/>
      <c r="O90" s="265"/>
      <c r="P90" s="265"/>
      <c r="Q90" s="265"/>
      <c r="R90" s="265"/>
    </row>
    <row r="91" spans="2:18" x14ac:dyDescent="0.2">
      <c r="B91" t="s">
        <v>550</v>
      </c>
      <c r="C91" t="s">
        <v>56</v>
      </c>
      <c r="D91" s="246">
        <v>55.254568430980001</v>
      </c>
      <c r="E91" s="246">
        <v>94.608145949356995</v>
      </c>
      <c r="F91" s="246">
        <v>115.584871799951</v>
      </c>
      <c r="G91" s="246">
        <v>141.22002885345299</v>
      </c>
      <c r="H91" s="246">
        <v>136.452208687194</v>
      </c>
      <c r="I91" s="342">
        <v>145.26011763487199</v>
      </c>
      <c r="J91" s="246">
        <v>151.21278050480299</v>
      </c>
      <c r="K91" s="342">
        <v>157.23955917538899</v>
      </c>
      <c r="L91" s="246">
        <v>163.45371521185399</v>
      </c>
      <c r="M91" s="256"/>
      <c r="N91" s="265"/>
      <c r="O91" s="265"/>
      <c r="P91" s="265"/>
      <c r="Q91" s="265"/>
      <c r="R91" s="265"/>
    </row>
    <row r="92" spans="2:18" x14ac:dyDescent="0.2">
      <c r="B92" t="s">
        <v>550</v>
      </c>
      <c r="C92" t="s">
        <v>62</v>
      </c>
      <c r="D92" s="246">
        <v>4.5420029831699997</v>
      </c>
      <c r="E92" s="246">
        <v>8.7585939552820005</v>
      </c>
      <c r="F92" s="246">
        <v>11.376515414517</v>
      </c>
      <c r="G92" s="246">
        <v>35.249641773425999</v>
      </c>
      <c r="H92" s="246">
        <v>141.16122336987601</v>
      </c>
      <c r="I92" s="342">
        <v>181.895928339064</v>
      </c>
      <c r="J92" s="246">
        <v>303.12899294204601</v>
      </c>
      <c r="K92" s="342">
        <v>402.36070129899002</v>
      </c>
      <c r="L92" s="246">
        <v>477.07712663447302</v>
      </c>
      <c r="M92" s="256"/>
      <c r="N92" s="265"/>
      <c r="O92" s="265"/>
      <c r="P92" s="265"/>
      <c r="Q92" s="265"/>
      <c r="R92" s="265"/>
    </row>
    <row r="93" spans="2:18" x14ac:dyDescent="0.2">
      <c r="B93" t="s">
        <v>550</v>
      </c>
      <c r="C93" t="s">
        <v>435</v>
      </c>
      <c r="D93" s="246">
        <v>3198.122268007608</v>
      </c>
      <c r="E93" s="246">
        <v>2862.0702631414879</v>
      </c>
      <c r="F93" s="246">
        <v>2612.2647567233839</v>
      </c>
      <c r="G93" s="246">
        <v>2413.4088556808429</v>
      </c>
      <c r="H93" s="246">
        <v>2430.929589825203</v>
      </c>
      <c r="I93" s="342">
        <v>2348.4009575201849</v>
      </c>
      <c r="J93" s="246">
        <v>2322.4960404150052</v>
      </c>
      <c r="K93" s="342">
        <v>2323.2933436994881</v>
      </c>
      <c r="L93" s="246">
        <v>2178.939396884191</v>
      </c>
      <c r="M93" s="256"/>
      <c r="N93" s="265"/>
      <c r="O93" s="265"/>
      <c r="P93" s="265"/>
      <c r="Q93" s="265"/>
      <c r="R93" s="265"/>
    </row>
    <row r="94" spans="2:18" x14ac:dyDescent="0.2">
      <c r="B94" t="s">
        <v>550</v>
      </c>
      <c r="C94" t="s">
        <v>42</v>
      </c>
      <c r="D94" s="246">
        <v>7.35046248</v>
      </c>
      <c r="E94" s="246">
        <v>9.5667286203199993</v>
      </c>
      <c r="F94" s="246">
        <v>6.4030411102349998</v>
      </c>
      <c r="G94" s="246">
        <v>5.2979248702349997</v>
      </c>
      <c r="H94" s="246">
        <v>4.2661733240349999</v>
      </c>
      <c r="I94" s="342">
        <v>3.2348369192150002</v>
      </c>
      <c r="J94" s="246">
        <v>2.2035990277100002</v>
      </c>
      <c r="K94" s="342">
        <v>1.172477493378</v>
      </c>
      <c r="L94" s="246">
        <v>0.14182944247400001</v>
      </c>
      <c r="M94" s="256"/>
      <c r="N94" s="265"/>
      <c r="O94" s="265"/>
      <c r="P94" s="265"/>
      <c r="Q94" s="265"/>
      <c r="R94" s="265"/>
    </row>
    <row r="95" spans="2:18" x14ac:dyDescent="0.2">
      <c r="B95" t="s">
        <v>551</v>
      </c>
      <c r="C95" t="s">
        <v>39</v>
      </c>
      <c r="D95" s="332"/>
      <c r="E95" s="332"/>
      <c r="F95" s="332"/>
      <c r="G95" s="332"/>
      <c r="H95" s="332"/>
      <c r="I95" s="332"/>
      <c r="J95" s="332"/>
      <c r="K95" s="332"/>
      <c r="L95" s="332"/>
      <c r="M95" s="256"/>
      <c r="N95" s="265"/>
      <c r="O95" s="265"/>
      <c r="P95" s="265"/>
      <c r="Q95" s="265"/>
      <c r="R95" s="265"/>
    </row>
    <row r="96" spans="2:18" x14ac:dyDescent="0.2">
      <c r="B96" t="s">
        <v>551</v>
      </c>
      <c r="C96" t="s">
        <v>427</v>
      </c>
      <c r="D96" s="332"/>
      <c r="E96" s="332"/>
      <c r="F96" s="332"/>
      <c r="G96" s="332"/>
      <c r="H96" s="332"/>
      <c r="I96" s="332"/>
      <c r="J96" s="332"/>
      <c r="K96" s="332"/>
      <c r="L96" s="332"/>
      <c r="M96" s="256"/>
      <c r="N96" s="265"/>
      <c r="O96" s="265"/>
      <c r="P96" s="265"/>
      <c r="Q96" s="265"/>
      <c r="R96" s="265"/>
    </row>
    <row r="97" spans="2:18" x14ac:dyDescent="0.2">
      <c r="B97" t="s">
        <v>551</v>
      </c>
      <c r="C97" t="s">
        <v>40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551</v>
      </c>
      <c r="C98" t="s">
        <v>55</v>
      </c>
      <c r="D98" s="332"/>
      <c r="E98" s="332"/>
      <c r="F98" s="332"/>
      <c r="G98" s="332"/>
      <c r="H98" s="332"/>
      <c r="I98" s="332"/>
      <c r="J98" s="332"/>
      <c r="K98" s="332"/>
      <c r="L98" s="332"/>
      <c r="M98" s="256"/>
      <c r="N98" s="265"/>
      <c r="O98" s="265"/>
      <c r="P98" s="265"/>
      <c r="Q98" s="265"/>
      <c r="R98" s="265"/>
    </row>
    <row r="99" spans="2:18" x14ac:dyDescent="0.2">
      <c r="B99" t="s">
        <v>551</v>
      </c>
      <c r="C99" t="s">
        <v>433</v>
      </c>
      <c r="D99" s="332"/>
      <c r="E99" s="332"/>
      <c r="F99" s="332"/>
      <c r="G99" s="332"/>
      <c r="H99" s="332"/>
      <c r="I99" s="332"/>
      <c r="J99" s="332"/>
      <c r="K99" s="332"/>
      <c r="L99" s="332"/>
      <c r="M99" s="256"/>
      <c r="N99" s="265"/>
      <c r="O99" s="265"/>
      <c r="P99" s="265"/>
      <c r="Q99" s="265"/>
      <c r="R99" s="265"/>
    </row>
    <row r="100" spans="2:18" x14ac:dyDescent="0.2">
      <c r="B100" t="s">
        <v>551</v>
      </c>
      <c r="C100" t="s">
        <v>41</v>
      </c>
      <c r="D100" s="332"/>
      <c r="E100" s="332"/>
      <c r="F100" s="332"/>
      <c r="G100" s="332"/>
      <c r="H100" s="332"/>
      <c r="I100" s="332"/>
      <c r="J100" s="332"/>
      <c r="K100" s="332"/>
      <c r="L100" s="332"/>
      <c r="M100" s="256"/>
      <c r="N100" s="265"/>
      <c r="O100" s="265"/>
      <c r="P100" s="265"/>
      <c r="Q100" s="265"/>
      <c r="R100" s="265"/>
    </row>
    <row r="101" spans="2:18" x14ac:dyDescent="0.2">
      <c r="B101" t="s">
        <v>551</v>
      </c>
      <c r="C101" t="s">
        <v>56</v>
      </c>
      <c r="D101" s="332"/>
      <c r="E101" s="332"/>
      <c r="F101" s="332"/>
      <c r="G101" s="332"/>
      <c r="H101" s="332"/>
      <c r="I101" s="332"/>
      <c r="J101" s="332"/>
      <c r="K101" s="332"/>
      <c r="L101" s="332"/>
      <c r="M101" s="256"/>
      <c r="N101" s="265"/>
      <c r="O101" s="265"/>
      <c r="P101" s="265"/>
      <c r="Q101" s="265"/>
      <c r="R101" s="265"/>
    </row>
    <row r="102" spans="2:18" x14ac:dyDescent="0.2">
      <c r="B102" t="s">
        <v>551</v>
      </c>
      <c r="C102" t="s">
        <v>62</v>
      </c>
      <c r="D102" s="332"/>
      <c r="E102" s="332"/>
      <c r="F102" s="332"/>
      <c r="G102" s="332"/>
      <c r="H102" s="332"/>
      <c r="I102" s="332"/>
      <c r="J102" s="332"/>
      <c r="K102" s="332"/>
      <c r="L102" s="332"/>
      <c r="M102" s="256"/>
      <c r="N102" s="265"/>
      <c r="O102" s="265"/>
      <c r="P102" s="265"/>
      <c r="Q102" s="265"/>
      <c r="R102" s="265"/>
    </row>
    <row r="103" spans="2:18" x14ac:dyDescent="0.2">
      <c r="B103" t="s">
        <v>551</v>
      </c>
      <c r="C103" t="s">
        <v>435</v>
      </c>
      <c r="D103" s="332"/>
      <c r="E103" s="332"/>
      <c r="F103" s="332"/>
      <c r="G103" s="332"/>
      <c r="H103" s="332"/>
      <c r="I103" s="332"/>
      <c r="J103" s="332"/>
      <c r="K103" s="332"/>
      <c r="L103" s="332"/>
      <c r="M103" s="256"/>
      <c r="N103" s="265"/>
      <c r="O103" s="265"/>
      <c r="P103" s="265"/>
      <c r="Q103" s="265"/>
      <c r="R103" s="265"/>
    </row>
    <row r="104" spans="2:18" x14ac:dyDescent="0.2">
      <c r="B104" t="s">
        <v>551</v>
      </c>
      <c r="C104" t="s">
        <v>42</v>
      </c>
      <c r="D104" s="332"/>
      <c r="E104" s="332"/>
      <c r="F104" s="332"/>
      <c r="G104" s="332"/>
      <c r="H104" s="332"/>
      <c r="I104" s="332"/>
      <c r="J104" s="332"/>
      <c r="K104" s="332"/>
      <c r="L104" s="332"/>
      <c r="M104" s="256"/>
      <c r="N104" s="265"/>
      <c r="O104" s="265"/>
      <c r="P104" s="265"/>
      <c r="Q104" s="265"/>
      <c r="R104" s="265"/>
    </row>
    <row r="105" spans="2:18" x14ac:dyDescent="0.2">
      <c r="B105" t="s">
        <v>552</v>
      </c>
      <c r="C105" t="s">
        <v>39</v>
      </c>
      <c r="D105" s="332"/>
      <c r="E105" s="332"/>
      <c r="F105" s="332"/>
      <c r="G105" s="332"/>
      <c r="H105" s="332"/>
      <c r="I105" s="332"/>
      <c r="J105" s="332"/>
      <c r="K105" s="332"/>
      <c r="L105" s="332"/>
      <c r="M105" s="256"/>
      <c r="N105" s="265"/>
      <c r="O105" s="265"/>
      <c r="P105" s="265"/>
      <c r="Q105" s="265"/>
      <c r="R105" s="265"/>
    </row>
    <row r="106" spans="2:18" x14ac:dyDescent="0.2">
      <c r="B106" t="s">
        <v>552</v>
      </c>
      <c r="C106" t="s">
        <v>427</v>
      </c>
      <c r="D106" s="332"/>
      <c r="E106" s="332"/>
      <c r="F106" s="332"/>
      <c r="G106" s="332"/>
      <c r="H106" s="332"/>
      <c r="I106" s="332"/>
      <c r="J106" s="332"/>
      <c r="K106" s="332"/>
      <c r="L106" s="332"/>
      <c r="M106" s="256"/>
      <c r="N106" s="265"/>
      <c r="O106" s="265"/>
      <c r="P106" s="265"/>
      <c r="Q106" s="265"/>
      <c r="R106" s="265"/>
    </row>
    <row r="107" spans="2:18" x14ac:dyDescent="0.2">
      <c r="B107" t="s">
        <v>552</v>
      </c>
      <c r="C107" t="s">
        <v>40</v>
      </c>
      <c r="D107" s="332"/>
      <c r="E107" s="332"/>
      <c r="F107" s="332"/>
      <c r="G107" s="332"/>
      <c r="H107" s="332"/>
      <c r="I107" s="332"/>
      <c r="J107" s="332"/>
      <c r="K107" s="332"/>
      <c r="L107" s="332"/>
      <c r="M107" s="256"/>
      <c r="N107" s="265"/>
      <c r="O107" s="265"/>
      <c r="P107" s="265"/>
      <c r="Q107" s="265"/>
      <c r="R107" s="265"/>
    </row>
    <row r="108" spans="2:18" x14ac:dyDescent="0.2">
      <c r="B108" t="s">
        <v>552</v>
      </c>
      <c r="C108" t="s">
        <v>55</v>
      </c>
      <c r="D108" s="332"/>
      <c r="E108" s="332"/>
      <c r="F108" s="332"/>
      <c r="G108" s="332"/>
      <c r="H108" s="332"/>
      <c r="I108" s="332"/>
      <c r="J108" s="332"/>
      <c r="K108" s="332"/>
      <c r="L108" s="332"/>
      <c r="M108" s="256"/>
      <c r="N108" s="265"/>
      <c r="O108" s="265"/>
      <c r="P108" s="265"/>
      <c r="Q108" s="265"/>
      <c r="R108" s="265"/>
    </row>
    <row r="109" spans="2:18" x14ac:dyDescent="0.2">
      <c r="B109" t="s">
        <v>552</v>
      </c>
      <c r="C109" t="s">
        <v>433</v>
      </c>
      <c r="D109" s="332"/>
      <c r="E109" s="332"/>
      <c r="F109" s="332"/>
      <c r="G109" s="332"/>
      <c r="H109" s="332"/>
      <c r="I109" s="332"/>
      <c r="J109" s="332"/>
      <c r="K109" s="332"/>
      <c r="L109" s="332"/>
      <c r="M109" s="256"/>
      <c r="N109" s="265"/>
      <c r="O109" s="265"/>
      <c r="P109" s="265"/>
      <c r="Q109" s="265"/>
      <c r="R109" s="265"/>
    </row>
    <row r="110" spans="2:18" x14ac:dyDescent="0.2">
      <c r="B110" t="s">
        <v>552</v>
      </c>
      <c r="C110" t="s">
        <v>41</v>
      </c>
      <c r="D110" s="332"/>
      <c r="E110" s="332"/>
      <c r="F110" s="332"/>
      <c r="G110" s="332"/>
      <c r="H110" s="332"/>
      <c r="I110" s="332"/>
      <c r="J110" s="332"/>
      <c r="K110" s="332"/>
      <c r="L110" s="332"/>
      <c r="M110" s="256"/>
      <c r="N110" s="265"/>
      <c r="O110" s="265"/>
      <c r="P110" s="265"/>
      <c r="Q110" s="265"/>
      <c r="R110" s="265"/>
    </row>
    <row r="111" spans="2:18" x14ac:dyDescent="0.2">
      <c r="B111" t="s">
        <v>552</v>
      </c>
      <c r="C111" t="s">
        <v>56</v>
      </c>
      <c r="D111" s="332"/>
      <c r="E111" s="332"/>
      <c r="F111" s="332"/>
      <c r="G111" s="332"/>
      <c r="H111" s="332"/>
      <c r="I111" s="332"/>
      <c r="J111" s="332"/>
      <c r="K111" s="332"/>
      <c r="L111" s="332"/>
      <c r="M111" s="256"/>
      <c r="N111" s="265"/>
      <c r="O111" s="265"/>
      <c r="P111" s="265"/>
      <c r="Q111" s="265"/>
      <c r="R111" s="265"/>
    </row>
    <row r="112" spans="2:18" x14ac:dyDescent="0.2">
      <c r="B112" t="s">
        <v>552</v>
      </c>
      <c r="C112" t="s">
        <v>62</v>
      </c>
      <c r="D112" s="332"/>
      <c r="E112" s="332"/>
      <c r="F112" s="332"/>
      <c r="G112" s="332"/>
      <c r="H112" s="332"/>
      <c r="I112" s="332"/>
      <c r="J112" s="332"/>
      <c r="K112" s="332"/>
      <c r="L112" s="332"/>
      <c r="M112" s="256"/>
      <c r="N112" s="265"/>
      <c r="O112" s="265"/>
      <c r="P112" s="265"/>
      <c r="Q112" s="265"/>
      <c r="R112" s="265"/>
    </row>
    <row r="113" spans="2:18" x14ac:dyDescent="0.2">
      <c r="B113" t="s">
        <v>552</v>
      </c>
      <c r="C113" t="s">
        <v>435</v>
      </c>
      <c r="D113" s="332"/>
      <c r="E113" s="332"/>
      <c r="F113" s="332"/>
      <c r="G113" s="332"/>
      <c r="H113" s="332"/>
      <c r="I113" s="332"/>
      <c r="J113" s="332"/>
      <c r="K113" s="332"/>
      <c r="L113" s="332"/>
      <c r="M113" s="256"/>
      <c r="N113" s="265"/>
      <c r="O113" s="265"/>
      <c r="P113" s="265"/>
      <c r="Q113" s="265"/>
      <c r="R113" s="265"/>
    </row>
    <row r="114" spans="2:18" x14ac:dyDescent="0.2">
      <c r="B114" t="s">
        <v>552</v>
      </c>
      <c r="C114" t="s">
        <v>42</v>
      </c>
      <c r="D114" s="332"/>
      <c r="E114" s="332"/>
      <c r="F114" s="332"/>
      <c r="G114" s="332"/>
      <c r="H114" s="332"/>
      <c r="I114" s="332"/>
      <c r="J114" s="332"/>
      <c r="K114" s="332"/>
      <c r="L114" s="332"/>
      <c r="M114" s="256"/>
      <c r="N114" s="265"/>
      <c r="O114" s="265"/>
      <c r="P114" s="265"/>
      <c r="Q114" s="265"/>
      <c r="R114" s="265"/>
    </row>
    <row r="115" spans="2:18" x14ac:dyDescent="0.2"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65"/>
      <c r="O115" s="265"/>
      <c r="P115" s="265"/>
      <c r="Q115" s="265"/>
      <c r="R115" s="265"/>
    </row>
    <row r="116" spans="2:18" x14ac:dyDescent="0.2"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2:18" x14ac:dyDescent="0.2">
      <c r="D117" s="246"/>
      <c r="E117" s="246"/>
      <c r="F117" s="246"/>
      <c r="G117" s="246"/>
      <c r="H117" s="246"/>
      <c r="I117" s="246"/>
      <c r="J117" s="246"/>
      <c r="K117" s="246"/>
      <c r="L117" s="246"/>
      <c r="M117" s="265"/>
      <c r="N117" s="265"/>
      <c r="O117" s="265"/>
      <c r="P117" s="265"/>
      <c r="Q117" s="265"/>
      <c r="R117" s="265"/>
    </row>
    <row r="118" spans="2:18" x14ac:dyDescent="0.2">
      <c r="D118" s="246"/>
      <c r="E118" s="246"/>
      <c r="F118" s="246"/>
      <c r="G118" s="246"/>
      <c r="H118" s="246"/>
      <c r="I118" s="246"/>
      <c r="J118" s="246"/>
      <c r="K118" s="246"/>
      <c r="L118" s="246"/>
      <c r="M118" s="265"/>
      <c r="N118" s="265"/>
      <c r="O118" s="265"/>
      <c r="P118" s="265"/>
      <c r="Q118" s="265"/>
      <c r="R118" s="265"/>
    </row>
    <row r="119" spans="2:18" x14ac:dyDescent="0.2">
      <c r="D119" s="246"/>
      <c r="E119" s="246"/>
      <c r="F119" s="246"/>
      <c r="G119" s="246"/>
      <c r="H119" s="246"/>
      <c r="I119" s="246"/>
      <c r="J119" s="246"/>
      <c r="K119" s="246"/>
      <c r="L119" s="246"/>
      <c r="M119" s="265"/>
      <c r="N119" s="265"/>
      <c r="O119" s="265"/>
      <c r="P119" s="265"/>
      <c r="Q119" s="265"/>
      <c r="R119" s="265"/>
    </row>
    <row r="120" spans="2:18" x14ac:dyDescent="0.2">
      <c r="D120" s="246"/>
      <c r="E120" s="246"/>
      <c r="F120" s="246"/>
      <c r="G120" s="246"/>
      <c r="H120" s="246"/>
      <c r="I120" s="246"/>
      <c r="J120" s="246"/>
      <c r="K120" s="246"/>
      <c r="L120" s="246"/>
      <c r="M120" s="265"/>
      <c r="N120" s="265"/>
      <c r="O120" s="265"/>
      <c r="P120" s="265"/>
      <c r="Q120" s="265"/>
      <c r="R120" s="265"/>
    </row>
    <row r="121" spans="2:18" x14ac:dyDescent="0.2">
      <c r="D121" s="246"/>
      <c r="E121" s="246"/>
      <c r="F121" s="246"/>
      <c r="G121" s="246"/>
      <c r="H121" s="246"/>
      <c r="I121" s="246"/>
      <c r="J121" s="246"/>
      <c r="K121" s="246"/>
      <c r="L121" s="246"/>
      <c r="M121" s="265"/>
      <c r="N121" s="265"/>
      <c r="O121" s="265"/>
      <c r="P121" s="265"/>
      <c r="Q121" s="265"/>
      <c r="R121" s="265"/>
    </row>
    <row r="122" spans="2:18" x14ac:dyDescent="0.2">
      <c r="D122" s="246"/>
      <c r="E122" s="246"/>
      <c r="F122" s="246"/>
      <c r="G122" s="246"/>
      <c r="H122" s="246"/>
      <c r="I122" s="246"/>
      <c r="J122" s="246"/>
      <c r="K122" s="246"/>
      <c r="L122" s="246"/>
      <c r="M122" s="265"/>
      <c r="N122" s="265"/>
      <c r="O122" s="265"/>
      <c r="P122" s="265"/>
      <c r="Q122" s="265"/>
      <c r="R122" s="265"/>
    </row>
    <row r="123" spans="2:18" x14ac:dyDescent="0.2">
      <c r="D123" s="246"/>
      <c r="E123" s="246"/>
      <c r="F123" s="246"/>
      <c r="G123" s="246"/>
      <c r="H123" s="246"/>
      <c r="I123" s="246"/>
      <c r="J123" s="246"/>
      <c r="K123" s="246"/>
      <c r="L123" s="246"/>
      <c r="M123" s="265"/>
      <c r="N123" s="265"/>
      <c r="O123" s="265"/>
      <c r="P123" s="265"/>
      <c r="Q123" s="265"/>
      <c r="R123" s="265"/>
    </row>
    <row r="124" spans="2:18" x14ac:dyDescent="0.2">
      <c r="D124" s="246"/>
      <c r="E124" s="246"/>
      <c r="F124" s="246"/>
      <c r="G124" s="246"/>
      <c r="H124" s="246"/>
      <c r="I124" s="246"/>
      <c r="J124" s="246"/>
      <c r="K124" s="246"/>
      <c r="L124" s="246"/>
      <c r="M124" s="265"/>
      <c r="N124" s="265"/>
      <c r="O124" s="265"/>
      <c r="P124" s="265"/>
      <c r="Q124" s="265"/>
      <c r="R124" s="265"/>
    </row>
    <row r="125" spans="2:18" x14ac:dyDescent="0.2">
      <c r="D125" s="246"/>
      <c r="E125" s="246"/>
      <c r="F125" s="246"/>
      <c r="G125" s="246"/>
      <c r="H125" s="246"/>
      <c r="I125" s="246"/>
      <c r="J125" s="246"/>
      <c r="K125" s="246"/>
      <c r="L125" s="246"/>
      <c r="M125" s="265"/>
      <c r="N125" s="265"/>
      <c r="O125" s="265"/>
      <c r="P125" s="265"/>
      <c r="Q125" s="265"/>
      <c r="R125" s="265"/>
    </row>
    <row r="126" spans="2:18" x14ac:dyDescent="0.2">
      <c r="D126" s="246"/>
      <c r="E126" s="246"/>
      <c r="F126" s="246"/>
      <c r="G126" s="246"/>
      <c r="H126" s="246"/>
      <c r="I126" s="246"/>
      <c r="J126" s="246"/>
      <c r="K126" s="246"/>
      <c r="L126" s="246"/>
      <c r="M126" s="265"/>
      <c r="N126" s="265"/>
      <c r="O126" s="265"/>
      <c r="P126" s="265"/>
      <c r="Q126" s="265"/>
      <c r="R126" s="265"/>
    </row>
    <row r="127" spans="2:18" x14ac:dyDescent="0.2">
      <c r="D127" s="246"/>
      <c r="E127" s="246"/>
      <c r="F127" s="246"/>
      <c r="G127" s="246"/>
      <c r="H127" s="246"/>
      <c r="I127" s="246"/>
      <c r="J127" s="246"/>
      <c r="K127" s="246"/>
      <c r="L127" s="246"/>
      <c r="M127" s="265"/>
      <c r="N127" s="265"/>
      <c r="O127" s="265"/>
      <c r="P127" s="265"/>
      <c r="Q127" s="265"/>
      <c r="R127" s="265"/>
    </row>
    <row r="128" spans="2:18" x14ac:dyDescent="0.2">
      <c r="D128" s="246"/>
      <c r="E128" s="246"/>
      <c r="F128" s="246"/>
      <c r="G128" s="246"/>
      <c r="H128" s="246"/>
      <c r="I128" s="246"/>
      <c r="J128" s="246"/>
      <c r="K128" s="246"/>
      <c r="L128" s="246"/>
      <c r="M128" s="265"/>
      <c r="N128" s="265"/>
      <c r="O128" s="265"/>
      <c r="P128" s="265"/>
      <c r="Q128" s="265"/>
      <c r="R128" s="265"/>
    </row>
    <row r="129" spans="4:18" x14ac:dyDescent="0.2">
      <c r="D129" s="246"/>
      <c r="E129" s="246"/>
      <c r="F129" s="246"/>
      <c r="G129" s="246"/>
      <c r="H129" s="246"/>
      <c r="I129" s="246"/>
      <c r="J129" s="246"/>
      <c r="K129" s="246"/>
      <c r="L129" s="246"/>
      <c r="M129" s="265"/>
      <c r="N129" s="265"/>
      <c r="O129" s="265"/>
      <c r="P129" s="265"/>
      <c r="Q129" s="265"/>
      <c r="R129" s="265"/>
    </row>
    <row r="130" spans="4:18" x14ac:dyDescent="0.2">
      <c r="D130" s="246"/>
      <c r="E130" s="246"/>
      <c r="F130" s="246"/>
      <c r="G130" s="246"/>
      <c r="H130" s="246"/>
      <c r="I130" s="246"/>
      <c r="J130" s="246"/>
      <c r="K130" s="246"/>
      <c r="L130" s="246"/>
      <c r="M130" s="265"/>
      <c r="N130" s="265"/>
      <c r="O130" s="265"/>
      <c r="P130" s="265"/>
      <c r="Q130" s="265"/>
      <c r="R130" s="265"/>
    </row>
    <row r="131" spans="4:18" x14ac:dyDescent="0.2">
      <c r="D131" s="246"/>
      <c r="E131" s="246"/>
      <c r="F131" s="246"/>
      <c r="G131" s="246"/>
      <c r="H131" s="246"/>
      <c r="I131" s="246"/>
      <c r="J131" s="246"/>
      <c r="K131" s="246"/>
      <c r="L131" s="246"/>
      <c r="M131" s="265"/>
      <c r="N131" s="265"/>
      <c r="O131" s="265"/>
      <c r="P131" s="265"/>
      <c r="Q131" s="265"/>
      <c r="R131" s="265"/>
    </row>
    <row r="132" spans="4:18" x14ac:dyDescent="0.2">
      <c r="D132" s="246"/>
      <c r="E132" s="246"/>
      <c r="F132" s="246"/>
      <c r="G132" s="246"/>
      <c r="H132" s="246"/>
      <c r="I132" s="246"/>
      <c r="J132" s="246"/>
      <c r="K132" s="246"/>
      <c r="L132" s="246"/>
      <c r="M132" s="265"/>
      <c r="N132" s="265"/>
      <c r="O132" s="265"/>
      <c r="P132" s="265"/>
      <c r="Q132" s="265"/>
      <c r="R132" s="265"/>
    </row>
    <row r="133" spans="4:18" x14ac:dyDescent="0.2">
      <c r="D133" s="246"/>
      <c r="E133" s="246"/>
      <c r="F133" s="246"/>
      <c r="G133" s="246"/>
      <c r="H133" s="246"/>
      <c r="I133" s="246"/>
      <c r="J133" s="246"/>
      <c r="K133" s="246"/>
      <c r="L133" s="246"/>
      <c r="M133" s="265"/>
      <c r="N133" s="265"/>
      <c r="O133" s="265"/>
      <c r="P133" s="265"/>
      <c r="Q133" s="265"/>
      <c r="R133" s="265"/>
    </row>
    <row r="134" spans="4:18" x14ac:dyDescent="0.2">
      <c r="D134" s="246"/>
      <c r="E134" s="246"/>
      <c r="F134" s="246"/>
      <c r="G134" s="246"/>
      <c r="H134" s="246"/>
      <c r="I134" s="246"/>
      <c r="J134" s="246"/>
      <c r="K134" s="246"/>
      <c r="L134" s="246"/>
      <c r="M134" s="265"/>
      <c r="N134" s="265"/>
      <c r="O134" s="265"/>
      <c r="P134" s="265"/>
      <c r="Q134" s="265"/>
      <c r="R134" s="265"/>
    </row>
    <row r="135" spans="4:18" x14ac:dyDescent="0.2">
      <c r="D135" s="246"/>
      <c r="E135" s="246"/>
      <c r="F135" s="246"/>
      <c r="G135" s="246"/>
      <c r="H135" s="246"/>
      <c r="I135" s="246"/>
      <c r="J135" s="246"/>
      <c r="K135" s="246"/>
      <c r="L135" s="246"/>
      <c r="M135" s="265"/>
      <c r="N135" s="265"/>
      <c r="O135" s="265"/>
      <c r="P135" s="265"/>
      <c r="Q135" s="265"/>
      <c r="R135" s="265"/>
    </row>
    <row r="136" spans="4:18" x14ac:dyDescent="0.2">
      <c r="D136" s="246"/>
      <c r="E136" s="246"/>
      <c r="F136" s="246"/>
      <c r="G136" s="246"/>
      <c r="H136" s="246"/>
      <c r="I136" s="246"/>
      <c r="J136" s="246"/>
      <c r="K136" s="246"/>
      <c r="L136" s="246"/>
      <c r="M136" s="265"/>
      <c r="N136" s="265"/>
      <c r="O136" s="265"/>
      <c r="P136" s="265"/>
      <c r="Q136" s="265"/>
      <c r="R136" s="265"/>
    </row>
    <row r="137" spans="4:18" x14ac:dyDescent="0.2">
      <c r="D137" s="246"/>
      <c r="E137" s="246"/>
      <c r="F137" s="246"/>
      <c r="G137" s="246"/>
      <c r="H137" s="246"/>
      <c r="I137" s="246"/>
      <c r="J137" s="246"/>
      <c r="K137" s="246"/>
      <c r="L137" s="246"/>
      <c r="M137" s="265"/>
      <c r="N137" s="265"/>
      <c r="O137" s="265"/>
      <c r="P137" s="265"/>
      <c r="Q137" s="265"/>
      <c r="R137" s="265"/>
    </row>
    <row r="138" spans="4:18" x14ac:dyDescent="0.2">
      <c r="D138" s="246"/>
      <c r="E138" s="246"/>
      <c r="F138" s="246"/>
      <c r="G138" s="246"/>
      <c r="H138" s="246"/>
      <c r="I138" s="246"/>
      <c r="J138" s="246"/>
      <c r="K138" s="246"/>
      <c r="L138" s="246"/>
      <c r="M138" s="265"/>
      <c r="N138" s="265"/>
      <c r="O138" s="265"/>
      <c r="P138" s="265"/>
      <c r="Q138" s="265"/>
      <c r="R138" s="265"/>
    </row>
    <row r="139" spans="4:18" x14ac:dyDescent="0.2">
      <c r="D139" s="246"/>
      <c r="E139" s="246"/>
      <c r="F139" s="246"/>
      <c r="G139" s="246"/>
      <c r="H139" s="246"/>
      <c r="I139" s="246"/>
      <c r="J139" s="246"/>
      <c r="K139" s="246"/>
      <c r="L139" s="246"/>
      <c r="M139" s="265"/>
      <c r="N139" s="265"/>
      <c r="O139" s="265"/>
      <c r="P139" s="265"/>
      <c r="Q139" s="265"/>
      <c r="R139" s="265"/>
    </row>
    <row r="140" spans="4:18" x14ac:dyDescent="0.2">
      <c r="D140" s="246"/>
      <c r="E140" s="246"/>
      <c r="F140" s="246"/>
      <c r="G140" s="246"/>
      <c r="H140" s="246"/>
      <c r="I140" s="246"/>
      <c r="J140" s="246"/>
      <c r="K140" s="246"/>
      <c r="L140" s="246"/>
      <c r="M140" s="265"/>
      <c r="N140" s="265"/>
      <c r="O140" s="265"/>
      <c r="P140" s="265"/>
      <c r="Q140" s="265"/>
      <c r="R140" s="265"/>
    </row>
    <row r="141" spans="4:18" x14ac:dyDescent="0.2">
      <c r="D141" s="246"/>
      <c r="E141" s="246"/>
      <c r="F141" s="246"/>
      <c r="G141" s="246"/>
      <c r="H141" s="246"/>
      <c r="I141" s="246"/>
      <c r="J141" s="246"/>
      <c r="K141" s="246"/>
      <c r="L141" s="246"/>
      <c r="M141" s="265"/>
      <c r="N141" s="265"/>
      <c r="O141" s="265"/>
      <c r="P141" s="265"/>
      <c r="Q141" s="265"/>
      <c r="R141" s="265"/>
    </row>
    <row r="142" spans="4:18" x14ac:dyDescent="0.2">
      <c r="D142" s="246"/>
      <c r="E142" s="246"/>
      <c r="F142" s="246"/>
      <c r="G142" s="246"/>
      <c r="H142" s="246"/>
      <c r="I142" s="246"/>
      <c r="J142" s="246"/>
      <c r="K142" s="246"/>
      <c r="L142" s="246"/>
      <c r="M142" s="265"/>
      <c r="N142" s="265"/>
      <c r="O142" s="265"/>
      <c r="P142" s="265"/>
      <c r="Q142" s="265"/>
      <c r="R142" s="265"/>
    </row>
    <row r="143" spans="4:18" x14ac:dyDescent="0.2">
      <c r="D143" s="246"/>
      <c r="E143" s="246"/>
      <c r="F143" s="246"/>
      <c r="G143" s="246"/>
      <c r="H143" s="246"/>
      <c r="I143" s="246"/>
      <c r="J143" s="246"/>
      <c r="K143" s="246"/>
      <c r="L143" s="246"/>
      <c r="M143" s="265"/>
      <c r="N143" s="265"/>
      <c r="O143" s="265"/>
      <c r="P143" s="265"/>
      <c r="Q143" s="265"/>
      <c r="R143" s="265"/>
    </row>
    <row r="144" spans="4:18" x14ac:dyDescent="0.2">
      <c r="D144" s="246"/>
      <c r="E144" s="246"/>
      <c r="F144" s="246"/>
      <c r="G144" s="246"/>
      <c r="H144" s="246"/>
      <c r="I144" s="246"/>
      <c r="J144" s="246"/>
      <c r="K144" s="246"/>
      <c r="L144" s="246"/>
      <c r="M144" s="265"/>
      <c r="N144" s="265"/>
      <c r="O144" s="265"/>
      <c r="P144" s="265"/>
      <c r="Q144" s="265"/>
      <c r="R144" s="265"/>
    </row>
    <row r="145" spans="4:18" x14ac:dyDescent="0.2">
      <c r="D145" s="246"/>
      <c r="E145" s="246"/>
      <c r="F145" s="246"/>
      <c r="G145" s="246"/>
      <c r="H145" s="246"/>
      <c r="I145" s="246"/>
      <c r="J145" s="246"/>
      <c r="K145" s="246"/>
      <c r="L145" s="246"/>
      <c r="M145" s="265"/>
      <c r="N145" s="265"/>
      <c r="O145" s="265"/>
      <c r="P145" s="265"/>
      <c r="Q145" s="265"/>
      <c r="R145" s="265"/>
    </row>
    <row r="146" spans="4:18" x14ac:dyDescent="0.2">
      <c r="D146" s="246"/>
      <c r="E146" s="246"/>
      <c r="F146" s="246"/>
      <c r="G146" s="246"/>
      <c r="H146" s="246"/>
      <c r="I146" s="246"/>
      <c r="J146" s="246"/>
      <c r="K146" s="246"/>
      <c r="L146" s="246"/>
      <c r="M146" s="265"/>
      <c r="N146" s="265"/>
      <c r="O146" s="265"/>
      <c r="P146" s="265"/>
      <c r="Q146" s="265"/>
      <c r="R146" s="265"/>
    </row>
    <row r="147" spans="4:18" x14ac:dyDescent="0.2">
      <c r="D147" s="246"/>
      <c r="E147" s="246"/>
      <c r="F147" s="246"/>
      <c r="G147" s="246"/>
      <c r="H147" s="246"/>
      <c r="I147" s="246"/>
      <c r="J147" s="246"/>
      <c r="K147" s="246"/>
      <c r="L147" s="246"/>
      <c r="M147" s="265"/>
      <c r="N147" s="265"/>
      <c r="O147" s="265"/>
      <c r="P147" s="265"/>
      <c r="Q147" s="265"/>
      <c r="R147" s="265"/>
    </row>
    <row r="148" spans="4:18" x14ac:dyDescent="0.2">
      <c r="D148" s="246"/>
      <c r="E148" s="246"/>
      <c r="F148" s="246"/>
      <c r="G148" s="246"/>
      <c r="H148" s="246"/>
      <c r="I148" s="246"/>
      <c r="J148" s="246"/>
      <c r="K148" s="246"/>
      <c r="L148" s="246"/>
      <c r="M148" s="265"/>
      <c r="N148" s="265"/>
      <c r="O148" s="265"/>
      <c r="P148" s="265"/>
      <c r="Q148" s="265"/>
      <c r="R148" s="265"/>
    </row>
    <row r="149" spans="4:18" x14ac:dyDescent="0.2">
      <c r="D149" s="259"/>
      <c r="E149" s="259"/>
      <c r="F149" s="259"/>
      <c r="G149" s="259"/>
      <c r="H149" s="259"/>
      <c r="I149" s="259"/>
      <c r="J149" s="259"/>
      <c r="K149" s="259"/>
      <c r="L149" s="259"/>
    </row>
    <row r="150" spans="4:18" x14ac:dyDescent="0.2">
      <c r="D150" s="259"/>
      <c r="E150" s="259"/>
      <c r="F150" s="259"/>
      <c r="G150" s="259"/>
      <c r="H150" s="259"/>
      <c r="I150" s="259"/>
      <c r="J150" s="259"/>
      <c r="K150" s="259"/>
      <c r="L150" s="259"/>
    </row>
    <row r="151" spans="4:18" x14ac:dyDescent="0.2">
      <c r="D151" s="259"/>
      <c r="E151" s="259"/>
      <c r="F151" s="259"/>
      <c r="G151" s="259"/>
      <c r="H151" s="259"/>
      <c r="I151" s="259"/>
      <c r="J151" s="259"/>
      <c r="K151" s="259"/>
      <c r="L151" s="259"/>
    </row>
    <row r="152" spans="4:18" x14ac:dyDescent="0.2">
      <c r="D152" s="318"/>
      <c r="E152" s="318"/>
      <c r="F152" s="318"/>
      <c r="G152" s="318"/>
      <c r="H152" s="318"/>
      <c r="I152" s="318"/>
      <c r="J152" s="318"/>
      <c r="K152" s="318"/>
      <c r="L152" s="259"/>
    </row>
    <row r="153" spans="4:18" x14ac:dyDescent="0.2">
      <c r="D153" s="259"/>
      <c r="E153" s="259"/>
      <c r="F153" s="259"/>
      <c r="G153" s="259"/>
      <c r="H153" s="259"/>
      <c r="I153" s="259"/>
      <c r="J153" s="259"/>
      <c r="K153" s="259"/>
      <c r="L153" s="259"/>
    </row>
    <row r="154" spans="4:18" x14ac:dyDescent="0.2">
      <c r="D154" s="259"/>
      <c r="E154" s="259"/>
      <c r="F154" s="259"/>
      <c r="G154" s="259"/>
      <c r="H154" s="259"/>
      <c r="I154" s="259"/>
      <c r="J154" s="259"/>
      <c r="K154" s="259"/>
      <c r="L154" s="259"/>
    </row>
    <row r="155" spans="4:18" x14ac:dyDescent="0.2">
      <c r="D155" s="259"/>
      <c r="E155" s="259"/>
      <c r="F155" s="259"/>
      <c r="G155" s="259"/>
      <c r="H155" s="259"/>
      <c r="I155" s="259"/>
      <c r="J155" s="259"/>
      <c r="K155" s="259"/>
      <c r="L155" s="259"/>
    </row>
    <row r="156" spans="4:18" x14ac:dyDescent="0.2">
      <c r="D156" s="259"/>
      <c r="E156" s="259"/>
      <c r="F156" s="259"/>
      <c r="G156" s="259"/>
      <c r="H156" s="259"/>
      <c r="I156" s="259"/>
      <c r="J156" s="259"/>
      <c r="K156" s="259"/>
      <c r="L156" s="259"/>
    </row>
    <row r="157" spans="4:18" x14ac:dyDescent="0.2">
      <c r="D157" s="259"/>
      <c r="E157" s="259"/>
      <c r="F157" s="259"/>
      <c r="G157" s="259"/>
      <c r="H157" s="259"/>
      <c r="I157" s="259"/>
      <c r="J157" s="259"/>
      <c r="K157" s="259"/>
      <c r="L157" s="259"/>
    </row>
    <row r="158" spans="4:18" x14ac:dyDescent="0.2">
      <c r="D158" s="259"/>
      <c r="E158" s="259"/>
      <c r="F158" s="259"/>
      <c r="G158" s="259"/>
      <c r="H158" s="259"/>
      <c r="I158" s="259"/>
      <c r="J158" s="259"/>
      <c r="K158" s="259"/>
      <c r="L158" s="259"/>
    </row>
    <row r="159" spans="4:18" x14ac:dyDescent="0.2">
      <c r="D159" s="259"/>
      <c r="E159" s="259"/>
      <c r="F159" s="259"/>
      <c r="G159" s="318"/>
      <c r="H159" s="318"/>
      <c r="I159" s="318"/>
      <c r="J159" s="318"/>
      <c r="K159" s="259"/>
      <c r="L159" s="259"/>
      <c r="N159" s="326"/>
      <c r="O159" s="326"/>
    </row>
    <row r="160" spans="4:18" x14ac:dyDescent="0.2">
      <c r="D160" s="259"/>
      <c r="E160" s="259"/>
      <c r="F160" s="259"/>
      <c r="G160" s="259"/>
      <c r="H160" s="259"/>
      <c r="I160" s="259"/>
      <c r="J160" s="259"/>
      <c r="K160" s="259"/>
      <c r="L160" s="259"/>
    </row>
    <row r="161" spans="4:12" x14ac:dyDescent="0.2">
      <c r="D161" s="259"/>
      <c r="E161" s="259"/>
      <c r="F161" s="259"/>
      <c r="G161" s="259"/>
      <c r="H161" s="259"/>
      <c r="I161" s="259"/>
      <c r="J161" s="259"/>
      <c r="K161" s="259"/>
      <c r="L161" s="259"/>
    </row>
    <row r="162" spans="4:12" x14ac:dyDescent="0.2">
      <c r="D162" s="318"/>
      <c r="E162" s="318"/>
      <c r="F162" s="318"/>
      <c r="G162" s="318"/>
      <c r="H162" s="318"/>
      <c r="I162" s="318"/>
      <c r="J162" s="318"/>
      <c r="K162" s="318"/>
      <c r="L162" s="259"/>
    </row>
    <row r="163" spans="4:12" x14ac:dyDescent="0.2">
      <c r="D163" s="259"/>
      <c r="E163" s="259"/>
      <c r="F163" s="259"/>
      <c r="G163" s="259"/>
      <c r="H163" s="259"/>
      <c r="I163" s="259"/>
      <c r="J163" s="259"/>
      <c r="K163" s="259"/>
      <c r="L163" s="259"/>
    </row>
    <row r="164" spans="4:12" x14ac:dyDescent="0.2">
      <c r="D164" s="259"/>
      <c r="E164" s="259"/>
      <c r="F164" s="259"/>
      <c r="G164" s="259"/>
      <c r="H164" s="259"/>
      <c r="I164" s="259"/>
      <c r="J164" s="259"/>
      <c r="K164" s="259"/>
      <c r="L164" s="259"/>
    </row>
    <row r="165" spans="4:12" x14ac:dyDescent="0.2">
      <c r="D165" s="251"/>
      <c r="E165" s="251"/>
      <c r="F165" s="251"/>
      <c r="G165" s="251"/>
      <c r="H165" s="251"/>
      <c r="I165" s="251"/>
      <c r="J165" s="251"/>
      <c r="K165" s="251"/>
      <c r="L165" s="251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S133"/>
  <sheetViews>
    <sheetView showRuler="0" zoomScale="80" zoomScaleNormal="80" workbookViewId="0">
      <selection activeCell="B4" sqref="B4"/>
    </sheetView>
  </sheetViews>
  <sheetFormatPr baseColWidth="10" defaultColWidth="8.83203125" defaultRowHeight="15" x14ac:dyDescent="0.2"/>
  <cols>
    <col min="2" max="2" width="21.5" bestFit="1" customWidth="1"/>
    <col min="3" max="3" width="30.6640625" customWidth="1"/>
    <col min="4" max="12" width="9" style="247" bestFit="1" customWidth="1"/>
    <col min="13" max="13" width="9" style="252" bestFit="1" customWidth="1"/>
    <col min="14" max="18" width="9.1640625" style="252" customWidth="1"/>
    <col min="19" max="19" width="9.1640625" style="13" customWidth="1"/>
  </cols>
  <sheetData>
    <row r="2" spans="2:19" x14ac:dyDescent="0.2">
      <c r="B2" s="2" t="s">
        <v>495</v>
      </c>
    </row>
    <row r="3" spans="2:19" x14ac:dyDescent="0.2">
      <c r="B3" t="s">
        <v>112</v>
      </c>
    </row>
    <row r="4" spans="2:19" x14ac:dyDescent="0.2">
      <c r="B4" t="s">
        <v>134</v>
      </c>
      <c r="C4" s="9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9" x14ac:dyDescent="0.2">
      <c r="B5" t="s">
        <v>542</v>
      </c>
      <c r="C5" s="10" t="s">
        <v>54</v>
      </c>
      <c r="D5" s="246">
        <v>172.46189141634599</v>
      </c>
      <c r="E5" s="246">
        <v>184.710357528657</v>
      </c>
      <c r="F5" s="246">
        <v>193.814589292081</v>
      </c>
      <c r="G5" s="246">
        <v>201.641982783982</v>
      </c>
      <c r="H5" s="246">
        <v>211.076246557519</v>
      </c>
      <c r="I5" s="342">
        <v>222.21566339731299</v>
      </c>
      <c r="J5" s="246">
        <v>235.391698444219</v>
      </c>
      <c r="K5" s="342">
        <v>251.45363843728401</v>
      </c>
      <c r="L5" s="246">
        <v>270.57068623851598</v>
      </c>
      <c r="M5" s="256"/>
      <c r="N5" s="265"/>
      <c r="O5" s="265"/>
      <c r="P5" s="265"/>
      <c r="Q5" s="265"/>
      <c r="R5" s="265"/>
    </row>
    <row r="6" spans="2:19" x14ac:dyDescent="0.2">
      <c r="B6" t="s">
        <v>542</v>
      </c>
      <c r="C6" s="10" t="s">
        <v>58</v>
      </c>
      <c r="D6" s="246">
        <v>633.90835738800001</v>
      </c>
      <c r="E6" s="246">
        <v>590.25943542634604</v>
      </c>
      <c r="F6" s="246">
        <v>794.67430988489696</v>
      </c>
      <c r="G6" s="246">
        <v>767.31912280317499</v>
      </c>
      <c r="H6" s="246">
        <v>749.99608807855304</v>
      </c>
      <c r="I6" s="342">
        <v>705.577061260797</v>
      </c>
      <c r="J6" s="246">
        <v>677.72871277569595</v>
      </c>
      <c r="K6" s="342">
        <v>663.88065687128096</v>
      </c>
      <c r="L6" s="246">
        <v>675.20453959358395</v>
      </c>
      <c r="M6" s="256"/>
      <c r="N6" s="265"/>
      <c r="O6" s="265"/>
      <c r="P6" s="265"/>
      <c r="Q6" s="265"/>
      <c r="R6" s="265"/>
    </row>
    <row r="7" spans="2:19" x14ac:dyDescent="0.2">
      <c r="B7" t="s">
        <v>542</v>
      </c>
      <c r="C7" s="10" t="s">
        <v>59</v>
      </c>
      <c r="D7" s="246">
        <v>2068.8673603336219</v>
      </c>
      <c r="E7" s="246">
        <v>2010.2987857579189</v>
      </c>
      <c r="F7" s="246">
        <v>1995.5682211802041</v>
      </c>
      <c r="G7" s="246">
        <v>1954.752356956292</v>
      </c>
      <c r="H7" s="246">
        <v>1923.9383857309131</v>
      </c>
      <c r="I7" s="342">
        <v>1866.969473084838</v>
      </c>
      <c r="J7" s="246">
        <v>1841.7705535634191</v>
      </c>
      <c r="K7" s="342">
        <v>1839.8184013250041</v>
      </c>
      <c r="L7" s="246">
        <v>1841.2252403062639</v>
      </c>
      <c r="M7" s="256"/>
      <c r="N7" s="265"/>
      <c r="O7" s="265"/>
      <c r="P7" s="265"/>
      <c r="Q7" s="265"/>
      <c r="R7" s="265"/>
    </row>
    <row r="8" spans="2:19" x14ac:dyDescent="0.2">
      <c r="B8" t="s">
        <v>542</v>
      </c>
      <c r="C8" s="10" t="s">
        <v>60</v>
      </c>
      <c r="D8" s="246">
        <v>877.97053648799897</v>
      </c>
      <c r="E8" s="246">
        <v>737.56177008527595</v>
      </c>
      <c r="F8" s="246">
        <v>1097.8902458336479</v>
      </c>
      <c r="G8" s="246">
        <v>1049.3038792763859</v>
      </c>
      <c r="H8" s="246">
        <v>1057.9349316693349</v>
      </c>
      <c r="I8" s="342">
        <v>899.60208947403498</v>
      </c>
      <c r="J8" s="246">
        <v>866.09363474367296</v>
      </c>
      <c r="K8" s="342">
        <v>856.64190690090902</v>
      </c>
      <c r="L8" s="246">
        <v>800.50079616853304</v>
      </c>
      <c r="M8" s="256"/>
      <c r="N8" s="265"/>
      <c r="O8" s="265"/>
      <c r="P8" s="265"/>
      <c r="Q8" s="265"/>
      <c r="R8" s="265"/>
    </row>
    <row r="9" spans="2:19" x14ac:dyDescent="0.2">
      <c r="B9" t="s">
        <v>542</v>
      </c>
      <c r="C9" s="10" t="s">
        <v>61</v>
      </c>
      <c r="D9" s="246">
        <v>2071.157418300108</v>
      </c>
      <c r="E9" s="246">
        <v>1986.7781247408809</v>
      </c>
      <c r="F9" s="246">
        <v>1979.8072849270579</v>
      </c>
      <c r="G9" s="246">
        <v>1879.8740475530931</v>
      </c>
      <c r="H9" s="246">
        <v>1863.9380592058519</v>
      </c>
      <c r="I9" s="342">
        <v>1748.907897624465</v>
      </c>
      <c r="J9" s="246">
        <v>1717.5266265221589</v>
      </c>
      <c r="K9" s="342">
        <v>1707.0299688926691</v>
      </c>
      <c r="L9" s="246">
        <v>1665.430010865698</v>
      </c>
      <c r="M9" s="256"/>
      <c r="N9" s="265"/>
      <c r="O9" s="265"/>
      <c r="P9" s="265"/>
      <c r="Q9" s="265"/>
      <c r="R9" s="265"/>
    </row>
    <row r="10" spans="2:19" x14ac:dyDescent="0.2">
      <c r="B10" t="s">
        <v>542</v>
      </c>
      <c r="C10" s="10" t="s">
        <v>84</v>
      </c>
      <c r="D10" s="246">
        <v>96.010435212117997</v>
      </c>
      <c r="E10" s="246">
        <v>117.36103401144599</v>
      </c>
      <c r="F10" s="246">
        <v>113.919745463319</v>
      </c>
      <c r="G10" s="246">
        <v>127.446398750154</v>
      </c>
      <c r="H10" s="246">
        <v>118.84872322979101</v>
      </c>
      <c r="I10" s="342">
        <v>101.19219879132601</v>
      </c>
      <c r="J10" s="246">
        <v>87.147597076550994</v>
      </c>
      <c r="K10" s="342">
        <v>76.221014299138005</v>
      </c>
      <c r="L10" s="246">
        <v>67.286082130501995</v>
      </c>
      <c r="M10" s="256"/>
      <c r="N10" s="265"/>
      <c r="O10" s="265"/>
      <c r="P10" s="265"/>
      <c r="Q10" s="265"/>
      <c r="R10" s="265"/>
    </row>
    <row r="11" spans="2:19" x14ac:dyDescent="0.2">
      <c r="B11" t="s">
        <v>543</v>
      </c>
      <c r="C11" s="10" t="s">
        <v>54</v>
      </c>
      <c r="D11" s="246">
        <v>54.736815752182999</v>
      </c>
      <c r="E11" s="246">
        <v>44.377416300269999</v>
      </c>
      <c r="F11" s="246">
        <v>53.756058406137001</v>
      </c>
      <c r="G11" s="246">
        <v>65.324564905122003</v>
      </c>
      <c r="H11" s="246">
        <v>79.445937921642994</v>
      </c>
      <c r="I11" s="342">
        <v>96.619963124386004</v>
      </c>
      <c r="J11" s="246">
        <v>117.029368155749</v>
      </c>
      <c r="K11" s="342">
        <v>123.66748625064599</v>
      </c>
      <c r="L11" s="246">
        <v>131.10338793188799</v>
      </c>
      <c r="M11" s="256"/>
      <c r="N11" s="265"/>
      <c r="O11" s="265"/>
      <c r="P11" s="265"/>
      <c r="Q11" s="265"/>
      <c r="R11" s="265"/>
    </row>
    <row r="12" spans="2:19" x14ac:dyDescent="0.2">
      <c r="B12" t="s">
        <v>543</v>
      </c>
      <c r="C12" s="10" t="s">
        <v>58</v>
      </c>
      <c r="D12" s="246">
        <v>1344.4229293200001</v>
      </c>
      <c r="E12" s="246">
        <v>1143.0471576879411</v>
      </c>
      <c r="F12" s="246">
        <v>1310.5128985739609</v>
      </c>
      <c r="G12" s="246">
        <v>1281.24290050591</v>
      </c>
      <c r="H12" s="246">
        <v>1253.013050208433</v>
      </c>
      <c r="I12" s="342">
        <v>1214.8571794857089</v>
      </c>
      <c r="J12" s="246">
        <v>1274.653146496056</v>
      </c>
      <c r="K12" s="342">
        <v>1317.5394466596069</v>
      </c>
      <c r="L12" s="246">
        <v>1324.2669073180721</v>
      </c>
      <c r="M12" s="256"/>
      <c r="N12" s="265"/>
      <c r="O12" s="265"/>
      <c r="P12" s="265"/>
      <c r="Q12" s="265"/>
      <c r="R12" s="265"/>
    </row>
    <row r="13" spans="2:19" s="9" customFormat="1" x14ac:dyDescent="0.2">
      <c r="B13" s="9" t="s">
        <v>543</v>
      </c>
      <c r="C13" s="10" t="s">
        <v>59</v>
      </c>
      <c r="D13" s="246">
        <v>3414.1558595490042</v>
      </c>
      <c r="E13" s="246">
        <v>3127.0429581706712</v>
      </c>
      <c r="F13" s="246">
        <v>3109.5088125243578</v>
      </c>
      <c r="G13" s="246">
        <v>3132.5963575195401</v>
      </c>
      <c r="H13" s="246">
        <v>3153.7520455658232</v>
      </c>
      <c r="I13" s="342">
        <v>3191.6485340775948</v>
      </c>
      <c r="J13" s="246">
        <v>3220.6375725609801</v>
      </c>
      <c r="K13" s="342">
        <v>3339.81206331257</v>
      </c>
      <c r="L13" s="246">
        <v>3424.436633234026</v>
      </c>
      <c r="M13" s="256"/>
      <c r="N13" s="265"/>
      <c r="O13" s="265"/>
      <c r="P13" s="265"/>
      <c r="Q13" s="265"/>
      <c r="R13" s="265"/>
      <c r="S13" s="13"/>
    </row>
    <row r="14" spans="2:19" x14ac:dyDescent="0.2">
      <c r="B14" t="s">
        <v>543</v>
      </c>
      <c r="C14" s="9" t="s">
        <v>60</v>
      </c>
      <c r="D14" s="246">
        <v>2597.008819319999</v>
      </c>
      <c r="E14" s="246">
        <v>2279.8638967071811</v>
      </c>
      <c r="F14" s="246">
        <v>2206.1090700947639</v>
      </c>
      <c r="G14" s="246">
        <v>2348.7934810711781</v>
      </c>
      <c r="H14" s="246">
        <v>2520.883718455952</v>
      </c>
      <c r="I14" s="342">
        <v>2447.790164476336</v>
      </c>
      <c r="J14" s="246">
        <v>2262.4236764248881</v>
      </c>
      <c r="K14" s="342">
        <v>2029.8149910514469</v>
      </c>
      <c r="L14" s="246">
        <v>1930.3238752690199</v>
      </c>
      <c r="M14" s="256"/>
      <c r="N14" s="265"/>
      <c r="O14" s="265"/>
      <c r="P14" s="265"/>
      <c r="Q14" s="265"/>
      <c r="R14" s="265"/>
    </row>
    <row r="15" spans="2:19" x14ac:dyDescent="0.2">
      <c r="B15" t="s">
        <v>543</v>
      </c>
      <c r="C15" s="9" t="s">
        <v>61</v>
      </c>
      <c r="D15" s="246">
        <v>2655.7132638900762</v>
      </c>
      <c r="E15" s="246">
        <v>2774.4181139400662</v>
      </c>
      <c r="F15" s="246">
        <v>2731.9289726923171</v>
      </c>
      <c r="G15" s="246">
        <v>2493.652856845692</v>
      </c>
      <c r="H15" s="246">
        <v>2533.7713147338409</v>
      </c>
      <c r="I15" s="342">
        <v>2394.5154644678501</v>
      </c>
      <c r="J15" s="246">
        <v>2400.7119336669002</v>
      </c>
      <c r="K15" s="342">
        <v>2364.9743059786961</v>
      </c>
      <c r="L15" s="246">
        <v>2308.8483227934398</v>
      </c>
      <c r="M15" s="256"/>
      <c r="N15" s="265"/>
      <c r="O15" s="265"/>
      <c r="P15" s="265"/>
      <c r="Q15" s="265"/>
      <c r="R15" s="265"/>
    </row>
    <row r="16" spans="2:19" x14ac:dyDescent="0.2">
      <c r="B16" t="s">
        <v>543</v>
      </c>
      <c r="C16" s="9" t="s">
        <v>84</v>
      </c>
      <c r="D16" s="246">
        <v>336.859554001253</v>
      </c>
      <c r="E16" s="246">
        <v>177.30934470103799</v>
      </c>
      <c r="F16" s="246">
        <v>150.91827538834701</v>
      </c>
      <c r="G16" s="246">
        <v>143.312648938004</v>
      </c>
      <c r="H16" s="246">
        <v>137.70782747638299</v>
      </c>
      <c r="I16" s="342">
        <v>128.202605907481</v>
      </c>
      <c r="J16" s="246">
        <v>117.309133281474</v>
      </c>
      <c r="K16" s="342">
        <v>92.835921277183999</v>
      </c>
      <c r="L16" s="246">
        <v>92.375926628680006</v>
      </c>
      <c r="M16" s="256"/>
      <c r="N16" s="265"/>
      <c r="O16" s="265"/>
      <c r="P16" s="265"/>
      <c r="Q16" s="265"/>
      <c r="R16" s="265"/>
    </row>
    <row r="17" spans="2:18" x14ac:dyDescent="0.2">
      <c r="B17" t="s">
        <v>544</v>
      </c>
      <c r="C17" s="9" t="s">
        <v>54</v>
      </c>
      <c r="D17" s="246">
        <v>189.16138245600001</v>
      </c>
      <c r="E17" s="246">
        <v>201.05911266075</v>
      </c>
      <c r="F17" s="246">
        <v>178.22247404066101</v>
      </c>
      <c r="G17" s="246">
        <v>178.22247404066101</v>
      </c>
      <c r="H17" s="246">
        <v>157.46714296844999</v>
      </c>
      <c r="I17" s="342">
        <v>150.01345425204499</v>
      </c>
      <c r="J17" s="246">
        <v>144.95055924032999</v>
      </c>
      <c r="K17" s="342">
        <v>140.57438650202101</v>
      </c>
      <c r="L17" s="246">
        <v>137.45013201185799</v>
      </c>
      <c r="M17" s="256"/>
      <c r="N17" s="265"/>
      <c r="O17" s="265"/>
      <c r="P17" s="265"/>
      <c r="Q17" s="265"/>
      <c r="R17" s="265"/>
    </row>
    <row r="18" spans="2:18" x14ac:dyDescent="0.2">
      <c r="B18" t="s">
        <v>544</v>
      </c>
      <c r="C18" s="9" t="s">
        <v>58</v>
      </c>
      <c r="D18" s="246">
        <v>645.88867624800002</v>
      </c>
      <c r="E18" s="246">
        <v>589.68959618075905</v>
      </c>
      <c r="F18" s="246">
        <v>612.73626128060198</v>
      </c>
      <c r="G18" s="246">
        <v>618.06207890906398</v>
      </c>
      <c r="H18" s="246">
        <v>606.89799262158203</v>
      </c>
      <c r="I18" s="342">
        <v>569.78337370918098</v>
      </c>
      <c r="J18" s="246">
        <v>564.25548197596402</v>
      </c>
      <c r="K18" s="342">
        <v>558.50745219549003</v>
      </c>
      <c r="L18" s="246">
        <v>539.46201635354703</v>
      </c>
      <c r="M18" s="256"/>
      <c r="N18" s="265"/>
      <c r="O18" s="265"/>
      <c r="P18" s="265"/>
      <c r="Q18" s="265"/>
      <c r="R18" s="265"/>
    </row>
    <row r="19" spans="2:18" x14ac:dyDescent="0.2">
      <c r="B19" t="s">
        <v>544</v>
      </c>
      <c r="C19" s="9" t="s">
        <v>59</v>
      </c>
      <c r="D19" s="246">
        <v>1477.0272984539249</v>
      </c>
      <c r="E19" s="246">
        <v>1639.718738422843</v>
      </c>
      <c r="F19" s="246">
        <v>1830.8960807348069</v>
      </c>
      <c r="G19" s="246">
        <v>2024.4364638102861</v>
      </c>
      <c r="H19" s="246">
        <v>2032.931119945426</v>
      </c>
      <c r="I19" s="342">
        <v>2193.5052691557071</v>
      </c>
      <c r="J19" s="246">
        <v>2245.5833957393402</v>
      </c>
      <c r="K19" s="342">
        <v>2254.273484980929</v>
      </c>
      <c r="L19" s="246">
        <v>2260.6869183271692</v>
      </c>
      <c r="M19" s="256"/>
      <c r="N19" s="265"/>
      <c r="O19" s="265"/>
      <c r="P19" s="265"/>
      <c r="Q19" s="265"/>
      <c r="R19" s="265"/>
    </row>
    <row r="20" spans="2:18" x14ac:dyDescent="0.2">
      <c r="B20" t="s">
        <v>544</v>
      </c>
      <c r="C20" s="9" t="s">
        <v>60</v>
      </c>
      <c r="D20" s="246">
        <v>1425.749300316</v>
      </c>
      <c r="E20" s="246">
        <v>1159.9796125060959</v>
      </c>
      <c r="F20" s="246">
        <v>1117.2570033027901</v>
      </c>
      <c r="G20" s="246">
        <v>1256.3940532856579</v>
      </c>
      <c r="H20" s="246">
        <v>1406.9769390085121</v>
      </c>
      <c r="I20" s="342">
        <v>1425.106872543671</v>
      </c>
      <c r="J20" s="246">
        <v>1433.876091740721</v>
      </c>
      <c r="K20" s="342">
        <v>1440.5790790277149</v>
      </c>
      <c r="L20" s="246">
        <v>1407.9889974238699</v>
      </c>
      <c r="M20" s="256"/>
      <c r="N20" s="265"/>
      <c r="O20" s="265"/>
      <c r="P20" s="265"/>
      <c r="Q20" s="265"/>
      <c r="R20" s="265"/>
    </row>
    <row r="21" spans="2:18" x14ac:dyDescent="0.2">
      <c r="B21" t="s">
        <v>544</v>
      </c>
      <c r="C21" t="s">
        <v>61</v>
      </c>
      <c r="D21" s="246">
        <v>1275.875868184514</v>
      </c>
      <c r="E21" s="246">
        <v>1369.799017054891</v>
      </c>
      <c r="F21" s="246">
        <v>1302.228394267918</v>
      </c>
      <c r="G21" s="246">
        <v>1246.307660307386</v>
      </c>
      <c r="H21" s="246">
        <v>1298.0601616858651</v>
      </c>
      <c r="I21" s="342">
        <v>1283.817104777527</v>
      </c>
      <c r="J21" s="246">
        <v>1308.5491873811829</v>
      </c>
      <c r="K21" s="342">
        <v>1267.2326676015309</v>
      </c>
      <c r="L21" s="246">
        <v>1203.5449608638501</v>
      </c>
      <c r="M21" s="256"/>
      <c r="N21" s="265"/>
      <c r="O21" s="265"/>
      <c r="P21" s="265"/>
      <c r="Q21" s="265"/>
      <c r="R21" s="265"/>
    </row>
    <row r="22" spans="2:18" x14ac:dyDescent="0.2">
      <c r="B22" t="s">
        <v>544</v>
      </c>
      <c r="C22" t="s">
        <v>84</v>
      </c>
      <c r="D22" s="246">
        <v>239.999191996088</v>
      </c>
      <c r="E22" s="246">
        <v>343.30351194937401</v>
      </c>
      <c r="F22" s="246">
        <v>351.49407706276099</v>
      </c>
      <c r="G22" s="246">
        <v>339.83100822277402</v>
      </c>
      <c r="H22" s="246">
        <v>335.43017432472902</v>
      </c>
      <c r="I22" s="342">
        <v>312.23318964661701</v>
      </c>
      <c r="J22" s="246">
        <v>303.33963396937202</v>
      </c>
      <c r="K22" s="342">
        <v>281.09160135781298</v>
      </c>
      <c r="L22" s="246">
        <v>243.734325510747</v>
      </c>
      <c r="M22" s="256"/>
      <c r="N22" s="265"/>
      <c r="O22" s="265"/>
      <c r="P22" s="265"/>
      <c r="Q22" s="265"/>
      <c r="R22" s="265"/>
    </row>
    <row r="23" spans="2:18" x14ac:dyDescent="0.2">
      <c r="B23" t="s">
        <v>545</v>
      </c>
      <c r="C23" t="s">
        <v>54</v>
      </c>
      <c r="D23" s="246">
        <v>91.971058787999993</v>
      </c>
      <c r="E23" s="246">
        <v>90.761828390624999</v>
      </c>
      <c r="F23" s="246">
        <v>76.638344641546993</v>
      </c>
      <c r="G23" s="246">
        <v>76.845793222170997</v>
      </c>
      <c r="H23" s="246">
        <v>68.940370280203993</v>
      </c>
      <c r="I23" s="342">
        <v>66.268822904122004</v>
      </c>
      <c r="J23" s="246">
        <v>64.487020779418998</v>
      </c>
      <c r="K23" s="342">
        <v>63.214822787631</v>
      </c>
      <c r="L23" s="246">
        <v>62.892809353140997</v>
      </c>
      <c r="M23" s="256"/>
      <c r="N23" s="265"/>
      <c r="O23" s="265"/>
      <c r="P23" s="265"/>
      <c r="Q23" s="265"/>
      <c r="R23" s="265"/>
    </row>
    <row r="24" spans="2:18" x14ac:dyDescent="0.2">
      <c r="B24" t="s">
        <v>545</v>
      </c>
      <c r="C24" t="s">
        <v>58</v>
      </c>
      <c r="D24" s="246">
        <v>409.79247029999999</v>
      </c>
      <c r="E24" s="246">
        <v>369.362524246276</v>
      </c>
      <c r="F24" s="246">
        <v>412.91875694868799</v>
      </c>
      <c r="G24" s="246">
        <v>398.08981640150103</v>
      </c>
      <c r="H24" s="246">
        <v>397.84225110223701</v>
      </c>
      <c r="I24" s="342">
        <v>401.152160679193</v>
      </c>
      <c r="J24" s="246">
        <v>392.637551666371</v>
      </c>
      <c r="K24" s="342">
        <v>378.58375939924099</v>
      </c>
      <c r="L24" s="246">
        <v>397.53793554452102</v>
      </c>
      <c r="M24" s="256"/>
      <c r="N24" s="265"/>
      <c r="O24" s="265"/>
      <c r="P24" s="265"/>
      <c r="Q24" s="265"/>
      <c r="R24" s="265"/>
    </row>
    <row r="25" spans="2:18" x14ac:dyDescent="0.2">
      <c r="B25" t="s">
        <v>545</v>
      </c>
      <c r="C25" t="s">
        <v>59</v>
      </c>
      <c r="D25" s="246">
        <v>1020.926404782843</v>
      </c>
      <c r="E25" s="246">
        <v>915.07026654109904</v>
      </c>
      <c r="F25" s="246">
        <v>896.10111919081999</v>
      </c>
      <c r="G25" s="246">
        <v>891.20724694503804</v>
      </c>
      <c r="H25" s="246">
        <v>893.10648483779596</v>
      </c>
      <c r="I25" s="342">
        <v>874.55236553768805</v>
      </c>
      <c r="J25" s="246">
        <v>888.86457051894104</v>
      </c>
      <c r="K25" s="342">
        <v>905.85241037368905</v>
      </c>
      <c r="L25" s="246">
        <v>914.10994295245303</v>
      </c>
      <c r="M25" s="256"/>
      <c r="N25" s="265"/>
      <c r="O25" s="265"/>
      <c r="P25" s="265"/>
      <c r="Q25" s="265"/>
      <c r="R25" s="265"/>
    </row>
    <row r="26" spans="2:18" x14ac:dyDescent="0.2">
      <c r="B26" t="s">
        <v>545</v>
      </c>
      <c r="C26" t="s">
        <v>60</v>
      </c>
      <c r="D26" s="246">
        <v>996.97126625279998</v>
      </c>
      <c r="E26" s="246">
        <v>941.877921587939</v>
      </c>
      <c r="F26" s="246">
        <v>935.82946474968799</v>
      </c>
      <c r="G26" s="246">
        <v>930.90213361076701</v>
      </c>
      <c r="H26" s="246">
        <v>959.31375835371398</v>
      </c>
      <c r="I26" s="342">
        <v>949.20278762957003</v>
      </c>
      <c r="J26" s="246">
        <v>926.09563646476897</v>
      </c>
      <c r="K26" s="342">
        <v>888.407332259839</v>
      </c>
      <c r="L26" s="246">
        <v>902.71570484791596</v>
      </c>
      <c r="M26" s="256"/>
      <c r="N26" s="265"/>
      <c r="O26" s="265"/>
      <c r="P26" s="265"/>
      <c r="Q26" s="265"/>
      <c r="R26" s="265"/>
    </row>
    <row r="27" spans="2:18" x14ac:dyDescent="0.2">
      <c r="B27" t="s">
        <v>545</v>
      </c>
      <c r="C27" t="s">
        <v>61</v>
      </c>
      <c r="D27" s="246">
        <v>1173.3566637047761</v>
      </c>
      <c r="E27" s="246">
        <v>1179.9119064866891</v>
      </c>
      <c r="F27" s="246">
        <v>1190.9600388138131</v>
      </c>
      <c r="G27" s="246">
        <v>1139.0195406702439</v>
      </c>
      <c r="H27" s="246">
        <v>1150.8016741009119</v>
      </c>
      <c r="I27" s="342">
        <v>1165.484703931834</v>
      </c>
      <c r="J27" s="246">
        <v>1182.6970205340681</v>
      </c>
      <c r="K27" s="342">
        <v>1130.769108076134</v>
      </c>
      <c r="L27" s="246">
        <v>1106.3387178356661</v>
      </c>
      <c r="M27" s="256"/>
      <c r="N27" s="265"/>
      <c r="O27" s="265"/>
      <c r="P27" s="265"/>
      <c r="Q27" s="265"/>
      <c r="R27" s="265"/>
    </row>
    <row r="28" spans="2:18" x14ac:dyDescent="0.2">
      <c r="B28" t="s">
        <v>545</v>
      </c>
      <c r="C28" t="s">
        <v>84</v>
      </c>
      <c r="D28" s="246">
        <v>125.431824517336</v>
      </c>
      <c r="E28" s="246">
        <v>203.879763511839</v>
      </c>
      <c r="F28" s="246">
        <v>177.46908225856899</v>
      </c>
      <c r="G28" s="246">
        <v>187.43262363408101</v>
      </c>
      <c r="H28" s="246">
        <v>167.73039120307899</v>
      </c>
      <c r="I28" s="342">
        <v>136.642157591093</v>
      </c>
      <c r="J28" s="246">
        <v>112.59185060095</v>
      </c>
      <c r="K28" s="342">
        <v>94.490081142750995</v>
      </c>
      <c r="L28" s="246">
        <v>78.155659994548998</v>
      </c>
      <c r="M28" s="256"/>
      <c r="N28" s="265"/>
      <c r="O28" s="265"/>
      <c r="P28" s="265"/>
      <c r="Q28" s="265"/>
      <c r="R28" s="265"/>
    </row>
    <row r="29" spans="2:18" x14ac:dyDescent="0.2">
      <c r="B29" t="s">
        <v>546</v>
      </c>
      <c r="C29" t="s">
        <v>54</v>
      </c>
      <c r="D29" s="246">
        <v>145.77537437999999</v>
      </c>
      <c r="E29" s="246">
        <v>164.78890362764099</v>
      </c>
      <c r="F29" s="246">
        <v>192.87576670965601</v>
      </c>
      <c r="G29" s="246">
        <v>224.03736565983101</v>
      </c>
      <c r="H29" s="246">
        <v>255.86400337380999</v>
      </c>
      <c r="I29" s="342">
        <v>287.91505072968198</v>
      </c>
      <c r="J29" s="246">
        <v>319.82457851624201</v>
      </c>
      <c r="K29" s="342">
        <v>351.52435354022299</v>
      </c>
      <c r="L29" s="246">
        <v>383.23116517785701</v>
      </c>
      <c r="M29" s="256"/>
      <c r="N29" s="265"/>
      <c r="O29" s="265"/>
      <c r="P29" s="265"/>
      <c r="Q29" s="265"/>
      <c r="R29" s="265"/>
    </row>
    <row r="30" spans="2:18" x14ac:dyDescent="0.2">
      <c r="B30" t="s">
        <v>546</v>
      </c>
      <c r="C30" t="s">
        <v>58</v>
      </c>
      <c r="D30" s="246">
        <v>979.86577665599998</v>
      </c>
      <c r="E30" s="246">
        <v>907.66089387395505</v>
      </c>
      <c r="F30" s="246">
        <v>1190.6894393139289</v>
      </c>
      <c r="G30" s="246">
        <v>1156.9974664713391</v>
      </c>
      <c r="H30" s="246">
        <v>1158.6189435731369</v>
      </c>
      <c r="I30" s="342">
        <v>1166.6693483690599</v>
      </c>
      <c r="J30" s="246">
        <v>1213.6748113601991</v>
      </c>
      <c r="K30" s="342">
        <v>1146.796432884146</v>
      </c>
      <c r="L30" s="246">
        <v>1141.07358833832</v>
      </c>
      <c r="M30" s="256"/>
      <c r="N30" s="265"/>
      <c r="O30" s="265"/>
      <c r="P30" s="265"/>
      <c r="Q30" s="265"/>
      <c r="R30" s="265"/>
    </row>
    <row r="31" spans="2:18" x14ac:dyDescent="0.2">
      <c r="B31" t="s">
        <v>546</v>
      </c>
      <c r="C31" t="s">
        <v>59</v>
      </c>
      <c r="D31" s="246">
        <v>1944.6279278435759</v>
      </c>
      <c r="E31" s="246">
        <v>1853.7446169511099</v>
      </c>
      <c r="F31" s="246">
        <v>1906.2985895708191</v>
      </c>
      <c r="G31" s="246">
        <v>1931.194688962559</v>
      </c>
      <c r="H31" s="246">
        <v>1971.220035426074</v>
      </c>
      <c r="I31" s="342">
        <v>2000.380338393139</v>
      </c>
      <c r="J31" s="246">
        <v>2046.486416351544</v>
      </c>
      <c r="K31" s="342">
        <v>2115.7624791189128</v>
      </c>
      <c r="L31" s="246">
        <v>2175.61182626154</v>
      </c>
      <c r="M31" s="256"/>
      <c r="N31" s="265"/>
      <c r="O31" s="265"/>
      <c r="P31" s="265"/>
      <c r="Q31" s="265"/>
      <c r="R31" s="265"/>
    </row>
    <row r="32" spans="2:18" x14ac:dyDescent="0.2">
      <c r="B32" t="s">
        <v>546</v>
      </c>
      <c r="C32" t="s">
        <v>60</v>
      </c>
      <c r="D32" s="246">
        <v>1844.260614144001</v>
      </c>
      <c r="E32" s="246">
        <v>1317.309569288502</v>
      </c>
      <c r="F32" s="246">
        <v>1823.5183075872551</v>
      </c>
      <c r="G32" s="246">
        <v>1786.0542112458129</v>
      </c>
      <c r="H32" s="246">
        <v>2053.449491675713</v>
      </c>
      <c r="I32" s="342">
        <v>2042.1858845743809</v>
      </c>
      <c r="J32" s="246">
        <v>2031.681869495726</v>
      </c>
      <c r="K32" s="342">
        <v>2061.7448217743672</v>
      </c>
      <c r="L32" s="246">
        <v>2076.4238903656128</v>
      </c>
      <c r="M32" s="256"/>
      <c r="N32" s="265"/>
      <c r="O32" s="265"/>
      <c r="P32" s="265"/>
      <c r="Q32" s="265"/>
      <c r="R32" s="265"/>
    </row>
    <row r="33" spans="2:18" x14ac:dyDescent="0.2">
      <c r="B33" t="s">
        <v>546</v>
      </c>
      <c r="C33" t="s">
        <v>61</v>
      </c>
      <c r="D33" s="246">
        <v>2158.0183061407101</v>
      </c>
      <c r="E33" s="246">
        <v>2244.911870186806</v>
      </c>
      <c r="F33" s="246">
        <v>2199.625154530318</v>
      </c>
      <c r="G33" s="246">
        <v>2003.7824799612949</v>
      </c>
      <c r="H33" s="246">
        <v>2158.7386354936348</v>
      </c>
      <c r="I33" s="342">
        <v>1986.3287231274601</v>
      </c>
      <c r="J33" s="246">
        <v>2040.252617528557</v>
      </c>
      <c r="K33" s="342">
        <v>2004.3390519619779</v>
      </c>
      <c r="L33" s="246">
        <v>2016.196403545672</v>
      </c>
      <c r="M33" s="256"/>
      <c r="N33" s="265"/>
      <c r="O33" s="265"/>
      <c r="P33" s="265"/>
      <c r="Q33" s="265"/>
      <c r="R33" s="265"/>
    </row>
    <row r="34" spans="2:18" x14ac:dyDescent="0.2">
      <c r="B34" t="s">
        <v>546</v>
      </c>
      <c r="C34" t="s">
        <v>84</v>
      </c>
      <c r="D34" s="246">
        <v>16.27012939966</v>
      </c>
      <c r="E34" s="246">
        <v>87.363756411311002</v>
      </c>
      <c r="F34" s="246">
        <v>81.907813338007998</v>
      </c>
      <c r="G34" s="246">
        <v>84.480370215082999</v>
      </c>
      <c r="H34" s="246">
        <v>83.553078357836</v>
      </c>
      <c r="I34" s="342">
        <v>80.050921161515006</v>
      </c>
      <c r="J34" s="246">
        <v>78.080725101621994</v>
      </c>
      <c r="K34" s="342">
        <v>79.245652249046998</v>
      </c>
      <c r="L34" s="246">
        <v>78.413389757857004</v>
      </c>
      <c r="M34" s="256"/>
      <c r="N34" s="265"/>
      <c r="O34" s="265"/>
      <c r="P34" s="265"/>
      <c r="Q34" s="265"/>
      <c r="R34" s="265"/>
    </row>
    <row r="35" spans="2:18" x14ac:dyDescent="0.2">
      <c r="B35" t="s">
        <v>547</v>
      </c>
      <c r="C35" t="s">
        <v>54</v>
      </c>
      <c r="D35" s="246">
        <v>126.043990812</v>
      </c>
      <c r="E35" s="246">
        <v>152.53458140839399</v>
      </c>
      <c r="F35" s="246">
        <v>159.709979774836</v>
      </c>
      <c r="G35" s="246">
        <v>167.620675076244</v>
      </c>
      <c r="H35" s="246">
        <v>174.96839702077301</v>
      </c>
      <c r="I35" s="342">
        <v>181.90659419736801</v>
      </c>
      <c r="J35" s="246">
        <v>188.79803737868599</v>
      </c>
      <c r="K35" s="342">
        <v>195.86182247571301</v>
      </c>
      <c r="L35" s="246">
        <v>203.431476559223</v>
      </c>
      <c r="M35" s="256"/>
      <c r="N35" s="265"/>
      <c r="O35" s="265"/>
      <c r="P35" s="265"/>
      <c r="Q35" s="265"/>
      <c r="R35" s="265"/>
    </row>
    <row r="36" spans="2:18" x14ac:dyDescent="0.2">
      <c r="B36" t="s">
        <v>547</v>
      </c>
      <c r="C36" t="s">
        <v>58</v>
      </c>
      <c r="D36" s="246">
        <v>830.30465584800004</v>
      </c>
      <c r="E36" s="246">
        <v>721.11260812997398</v>
      </c>
      <c r="F36" s="246">
        <v>876.91557337560596</v>
      </c>
      <c r="G36" s="246">
        <v>852.37489625941805</v>
      </c>
      <c r="H36" s="246">
        <v>887.64782462027597</v>
      </c>
      <c r="I36" s="342">
        <v>875.74198394682696</v>
      </c>
      <c r="J36" s="246">
        <v>864.599375756006</v>
      </c>
      <c r="K36" s="342">
        <v>867.20350187632596</v>
      </c>
      <c r="L36" s="246">
        <v>878.79903465021096</v>
      </c>
      <c r="M36" s="256"/>
      <c r="N36" s="265"/>
      <c r="O36" s="265"/>
      <c r="P36" s="265"/>
      <c r="Q36" s="265"/>
      <c r="R36" s="265"/>
    </row>
    <row r="37" spans="2:18" x14ac:dyDescent="0.2">
      <c r="B37" t="s">
        <v>547</v>
      </c>
      <c r="C37" t="s">
        <v>59</v>
      </c>
      <c r="D37" s="246">
        <v>1921.0829146695</v>
      </c>
      <c r="E37" s="246">
        <v>1759.6280680936411</v>
      </c>
      <c r="F37" s="246">
        <v>1785.49762182672</v>
      </c>
      <c r="G37" s="246">
        <v>1755.83691772102</v>
      </c>
      <c r="H37" s="246">
        <v>1766.814146617382</v>
      </c>
      <c r="I37" s="342">
        <v>1722.156022405047</v>
      </c>
      <c r="J37" s="246">
        <v>1720.5702983416211</v>
      </c>
      <c r="K37" s="342">
        <v>1725.648466491959</v>
      </c>
      <c r="L37" s="246">
        <v>1745.946388015476</v>
      </c>
      <c r="M37" s="256"/>
      <c r="N37" s="265"/>
      <c r="O37" s="265"/>
      <c r="P37" s="265"/>
      <c r="Q37" s="265"/>
      <c r="R37" s="265"/>
    </row>
    <row r="38" spans="2:18" x14ac:dyDescent="0.2">
      <c r="B38" t="s">
        <v>547</v>
      </c>
      <c r="C38" t="s">
        <v>60</v>
      </c>
      <c r="D38" s="246">
        <v>1605.6358740720009</v>
      </c>
      <c r="E38" s="246">
        <v>1399.825950531965</v>
      </c>
      <c r="F38" s="246">
        <v>1436.4097847025071</v>
      </c>
      <c r="G38" s="246">
        <v>1496.951131755902</v>
      </c>
      <c r="H38" s="246">
        <v>1594.7206837233789</v>
      </c>
      <c r="I38" s="342">
        <v>1514.2335675713821</v>
      </c>
      <c r="J38" s="246">
        <v>1421.89122031546</v>
      </c>
      <c r="K38" s="342">
        <v>1341.975176764483</v>
      </c>
      <c r="L38" s="246">
        <v>1321.717270065516</v>
      </c>
      <c r="M38" s="256"/>
      <c r="N38" s="265"/>
      <c r="O38" s="265"/>
      <c r="P38" s="265"/>
      <c r="Q38" s="265"/>
      <c r="R38" s="265"/>
    </row>
    <row r="39" spans="2:18" x14ac:dyDescent="0.2">
      <c r="B39" t="s">
        <v>547</v>
      </c>
      <c r="C39" t="s">
        <v>61</v>
      </c>
      <c r="D39" s="246">
        <v>2244.478102330841</v>
      </c>
      <c r="E39" s="246">
        <v>2275.2409108693591</v>
      </c>
      <c r="F39" s="246">
        <v>2242.203008768859</v>
      </c>
      <c r="G39" s="246">
        <v>2029.401149046329</v>
      </c>
      <c r="H39" s="246">
        <v>2185.2988927675019</v>
      </c>
      <c r="I39" s="342">
        <v>2055.4598450498529</v>
      </c>
      <c r="J39" s="246">
        <v>2094.905920146994</v>
      </c>
      <c r="K39" s="342">
        <v>2072.178921734931</v>
      </c>
      <c r="L39" s="246">
        <v>2045.542627764177</v>
      </c>
      <c r="M39" s="256"/>
      <c r="N39" s="265"/>
      <c r="O39" s="265"/>
      <c r="P39" s="265"/>
      <c r="Q39" s="265"/>
      <c r="R39" s="265"/>
    </row>
    <row r="40" spans="2:18" x14ac:dyDescent="0.2">
      <c r="B40" t="s">
        <v>547</v>
      </c>
      <c r="C40" t="s">
        <v>84</v>
      </c>
      <c r="D40" s="246">
        <v>144.79138785195499</v>
      </c>
      <c r="E40" s="246">
        <v>133.563006701125</v>
      </c>
      <c r="F40" s="246">
        <v>140.225217736747</v>
      </c>
      <c r="G40" s="246">
        <v>144.57383093636099</v>
      </c>
      <c r="H40" s="246">
        <v>140.735420682426</v>
      </c>
      <c r="I40" s="342">
        <v>124.31439114101001</v>
      </c>
      <c r="J40" s="246">
        <v>110.630654828799</v>
      </c>
      <c r="K40" s="342">
        <v>103.855374796931</v>
      </c>
      <c r="L40" s="246">
        <v>93.733927370160998</v>
      </c>
      <c r="M40" s="256"/>
      <c r="N40" s="265"/>
      <c r="O40" s="265"/>
      <c r="P40" s="265"/>
      <c r="Q40" s="265"/>
      <c r="R40" s="265"/>
    </row>
    <row r="41" spans="2:18" x14ac:dyDescent="0.2">
      <c r="B41" t="s">
        <v>548</v>
      </c>
      <c r="C41" t="s">
        <v>54</v>
      </c>
      <c r="D41" s="246">
        <v>151.56425876398399</v>
      </c>
      <c r="E41" s="246">
        <v>109.15415749275</v>
      </c>
      <c r="F41" s="246">
        <v>103.417735315795</v>
      </c>
      <c r="G41" s="246">
        <v>104.58507625261601</v>
      </c>
      <c r="H41" s="246">
        <v>101.20342224329799</v>
      </c>
      <c r="I41" s="342">
        <v>97.061002645898</v>
      </c>
      <c r="J41" s="246">
        <v>92.820915273571998</v>
      </c>
      <c r="K41" s="342">
        <v>88.216338292396003</v>
      </c>
      <c r="L41" s="246">
        <v>83.840179033710996</v>
      </c>
      <c r="M41" s="256"/>
      <c r="N41" s="265"/>
      <c r="O41" s="265"/>
      <c r="P41" s="265"/>
      <c r="Q41" s="265"/>
      <c r="R41" s="265"/>
    </row>
    <row r="42" spans="2:18" x14ac:dyDescent="0.2">
      <c r="B42" t="s">
        <v>548</v>
      </c>
      <c r="C42" t="s">
        <v>58</v>
      </c>
      <c r="D42" s="246">
        <v>510.26528703600002</v>
      </c>
      <c r="E42" s="246">
        <v>495.36953065701101</v>
      </c>
      <c r="F42" s="246">
        <v>546.13290090920702</v>
      </c>
      <c r="G42" s="246">
        <v>554.91226509519902</v>
      </c>
      <c r="H42" s="246">
        <v>587.09782167409696</v>
      </c>
      <c r="I42" s="342">
        <v>617.55931788213297</v>
      </c>
      <c r="J42" s="246">
        <v>639.70955473007803</v>
      </c>
      <c r="K42" s="342">
        <v>653.63345614038701</v>
      </c>
      <c r="L42" s="246">
        <v>663.47894509606499</v>
      </c>
      <c r="M42" s="256"/>
      <c r="N42" s="265"/>
      <c r="O42" s="265"/>
      <c r="P42" s="265"/>
      <c r="Q42" s="265"/>
      <c r="R42" s="265"/>
    </row>
    <row r="43" spans="2:18" x14ac:dyDescent="0.2">
      <c r="B43" t="s">
        <v>548</v>
      </c>
      <c r="C43" t="s">
        <v>59</v>
      </c>
      <c r="D43" s="246">
        <v>1537.045457208764</v>
      </c>
      <c r="E43" s="246">
        <v>1378.7148163483571</v>
      </c>
      <c r="F43" s="246">
        <v>1436.565155353748</v>
      </c>
      <c r="G43" s="246">
        <v>1414.1864253990641</v>
      </c>
      <c r="H43" s="246">
        <v>1435.828629333432</v>
      </c>
      <c r="I43" s="342">
        <v>1340.2550968869029</v>
      </c>
      <c r="J43" s="246">
        <v>1319.7481710937</v>
      </c>
      <c r="K43" s="342">
        <v>1309.6162777094289</v>
      </c>
      <c r="L43" s="246">
        <v>1300.4068718871119</v>
      </c>
      <c r="M43" s="256"/>
      <c r="N43" s="265"/>
      <c r="O43" s="265"/>
      <c r="P43" s="265"/>
      <c r="Q43" s="265"/>
      <c r="R43" s="265"/>
    </row>
    <row r="44" spans="2:18" x14ac:dyDescent="0.2">
      <c r="B44" t="s">
        <v>548</v>
      </c>
      <c r="C44" t="s">
        <v>60</v>
      </c>
      <c r="D44" s="246">
        <v>808.20195249599999</v>
      </c>
      <c r="E44" s="246">
        <v>651.54276326557397</v>
      </c>
      <c r="F44" s="246">
        <v>624.33143513745301</v>
      </c>
      <c r="G44" s="246">
        <v>711.09441021047701</v>
      </c>
      <c r="H44" s="246">
        <v>852.33999162670295</v>
      </c>
      <c r="I44" s="342">
        <v>852.58722731350701</v>
      </c>
      <c r="J44" s="246">
        <v>870.91784968843399</v>
      </c>
      <c r="K44" s="342">
        <v>877.49594012272496</v>
      </c>
      <c r="L44" s="246">
        <v>899.027195141937</v>
      </c>
      <c r="M44" s="256"/>
      <c r="N44" s="265"/>
      <c r="O44" s="265"/>
      <c r="P44" s="265"/>
      <c r="Q44" s="265"/>
      <c r="R44" s="265"/>
    </row>
    <row r="45" spans="2:18" x14ac:dyDescent="0.2">
      <c r="B45" t="s">
        <v>548</v>
      </c>
      <c r="C45" t="s">
        <v>61</v>
      </c>
      <c r="D45" s="246">
        <v>2260.094182531524</v>
      </c>
      <c r="E45" s="246">
        <v>2183.4674407836101</v>
      </c>
      <c r="F45" s="246">
        <v>2278.1032973299889</v>
      </c>
      <c r="G45" s="246">
        <v>2233.840283230164</v>
      </c>
      <c r="H45" s="246">
        <v>2359.032420736633</v>
      </c>
      <c r="I45" s="342">
        <v>2384.1316551853538</v>
      </c>
      <c r="J45" s="246">
        <v>2389.8664891627291</v>
      </c>
      <c r="K45" s="342">
        <v>2413.210976525987</v>
      </c>
      <c r="L45" s="246">
        <v>2401.8543306886609</v>
      </c>
      <c r="M45" s="256"/>
      <c r="N45" s="265"/>
      <c r="O45" s="265"/>
      <c r="P45" s="265"/>
      <c r="Q45" s="265"/>
      <c r="R45" s="265"/>
    </row>
    <row r="46" spans="2:18" x14ac:dyDescent="0.2">
      <c r="B46" t="s">
        <v>548</v>
      </c>
      <c r="C46" t="s">
        <v>84</v>
      </c>
      <c r="D46" s="246">
        <v>40.261498074979002</v>
      </c>
      <c r="E46" s="246">
        <v>39.756607161973001</v>
      </c>
      <c r="F46" s="246">
        <v>38.393305437404003</v>
      </c>
      <c r="G46" s="246">
        <v>36.034086220473</v>
      </c>
      <c r="H46" s="246">
        <v>35.607856742388002</v>
      </c>
      <c r="I46" s="342">
        <v>35.354495465642998</v>
      </c>
      <c r="J46" s="246">
        <v>28.569431439639999</v>
      </c>
      <c r="K46" s="342">
        <v>25.960909764560999</v>
      </c>
      <c r="L46" s="246">
        <v>24.324526265054001</v>
      </c>
      <c r="M46" s="256"/>
      <c r="N46" s="265"/>
      <c r="O46" s="265"/>
      <c r="P46" s="265"/>
      <c r="Q46" s="265"/>
      <c r="R46" s="265"/>
    </row>
    <row r="47" spans="2:18" x14ac:dyDescent="0.2">
      <c r="B47" t="s">
        <v>549</v>
      </c>
      <c r="C47" t="s">
        <v>54</v>
      </c>
      <c r="D47" s="246">
        <v>73.560610620000006</v>
      </c>
      <c r="E47" s="246">
        <v>92.555995978995995</v>
      </c>
      <c r="F47" s="246">
        <v>100.31035030274499</v>
      </c>
      <c r="G47" s="246">
        <v>101.633098497077</v>
      </c>
      <c r="H47" s="246">
        <v>106.40879487940001</v>
      </c>
      <c r="I47" s="342">
        <v>111.346539786889</v>
      </c>
      <c r="J47" s="246">
        <v>116.53358980150701</v>
      </c>
      <c r="K47" s="342">
        <v>122.14268453436701</v>
      </c>
      <c r="L47" s="246">
        <v>128.08323710080799</v>
      </c>
      <c r="M47" s="256"/>
      <c r="N47" s="265"/>
      <c r="O47" s="265"/>
      <c r="P47" s="265"/>
      <c r="Q47" s="265"/>
      <c r="R47" s="265"/>
    </row>
    <row r="48" spans="2:18" x14ac:dyDescent="0.2">
      <c r="B48" t="s">
        <v>549</v>
      </c>
      <c r="C48" t="s">
        <v>58</v>
      </c>
      <c r="D48" s="246">
        <v>380.39506344</v>
      </c>
      <c r="E48" s="246">
        <v>347.613342445321</v>
      </c>
      <c r="F48" s="246">
        <v>383.565231346926</v>
      </c>
      <c r="G48" s="246">
        <v>383.06408258697701</v>
      </c>
      <c r="H48" s="246">
        <v>380.312412088126</v>
      </c>
      <c r="I48" s="342">
        <v>380.38964718226202</v>
      </c>
      <c r="J48" s="246">
        <v>383.99839547061401</v>
      </c>
      <c r="K48" s="342">
        <v>388.55510520080497</v>
      </c>
      <c r="L48" s="246">
        <v>390.311693260781</v>
      </c>
      <c r="M48" s="256"/>
      <c r="N48" s="265"/>
      <c r="O48" s="265"/>
      <c r="P48" s="265"/>
      <c r="Q48" s="265"/>
      <c r="R48" s="265"/>
    </row>
    <row r="49" spans="2:18" x14ac:dyDescent="0.2">
      <c r="B49" t="s">
        <v>549</v>
      </c>
      <c r="C49" t="s">
        <v>59</v>
      </c>
      <c r="D49" s="246">
        <v>1250.7359139523271</v>
      </c>
      <c r="E49" s="246">
        <v>1133.716502828592</v>
      </c>
      <c r="F49" s="246">
        <v>1071.5826929069381</v>
      </c>
      <c r="G49" s="246">
        <v>1110.8693313553599</v>
      </c>
      <c r="H49" s="246">
        <v>1078.6074258436579</v>
      </c>
      <c r="I49" s="342">
        <v>1099.1597501554311</v>
      </c>
      <c r="J49" s="246">
        <v>1088.157462946856</v>
      </c>
      <c r="K49" s="342">
        <v>1115.787330182095</v>
      </c>
      <c r="L49" s="246">
        <v>1134.274720106569</v>
      </c>
      <c r="M49" s="256"/>
      <c r="N49" s="265"/>
      <c r="O49" s="265"/>
      <c r="P49" s="265"/>
      <c r="Q49" s="265"/>
      <c r="R49" s="265"/>
    </row>
    <row r="50" spans="2:18" x14ac:dyDescent="0.2">
      <c r="B50" t="s">
        <v>549</v>
      </c>
      <c r="C50" t="s">
        <v>60</v>
      </c>
      <c r="D50" s="246">
        <v>762.59580998400099</v>
      </c>
      <c r="E50" s="246">
        <v>628.50211936302298</v>
      </c>
      <c r="F50" s="246">
        <v>926.30677479312897</v>
      </c>
      <c r="G50" s="246">
        <v>728.88651131781705</v>
      </c>
      <c r="H50" s="246">
        <v>966.50781085460301</v>
      </c>
      <c r="I50" s="342">
        <v>979.95209263363995</v>
      </c>
      <c r="J50" s="246">
        <v>971.96067536003795</v>
      </c>
      <c r="K50" s="342">
        <v>890.55084807343303</v>
      </c>
      <c r="L50" s="246">
        <v>858.74535559807703</v>
      </c>
      <c r="M50" s="256"/>
      <c r="N50" s="265"/>
      <c r="O50" s="265"/>
      <c r="P50" s="265"/>
      <c r="Q50" s="265"/>
      <c r="R50" s="265"/>
    </row>
    <row r="51" spans="2:18" x14ac:dyDescent="0.2">
      <c r="B51" t="s">
        <v>549</v>
      </c>
      <c r="C51" t="s">
        <v>61</v>
      </c>
      <c r="D51" s="246">
        <v>895.08882997604996</v>
      </c>
      <c r="E51" s="246">
        <v>913.70845049164302</v>
      </c>
      <c r="F51" s="246">
        <v>943.46328129957703</v>
      </c>
      <c r="G51" s="246">
        <v>892.14426407575502</v>
      </c>
      <c r="H51" s="246">
        <v>961.84102385060703</v>
      </c>
      <c r="I51" s="342">
        <v>972.426164375957</v>
      </c>
      <c r="J51" s="246">
        <v>1033.098786185541</v>
      </c>
      <c r="K51" s="342">
        <v>1055.6614263822901</v>
      </c>
      <c r="L51" s="246">
        <v>1049.9268845375559</v>
      </c>
      <c r="M51" s="256"/>
      <c r="N51" s="265"/>
      <c r="O51" s="265"/>
      <c r="P51" s="265"/>
      <c r="Q51" s="265"/>
      <c r="R51" s="265"/>
    </row>
    <row r="52" spans="2:18" x14ac:dyDescent="0.2">
      <c r="B52" t="s">
        <v>549</v>
      </c>
      <c r="C52" t="s">
        <v>84</v>
      </c>
      <c r="D52" s="246">
        <v>18.888013181013999</v>
      </c>
      <c r="E52" s="246">
        <v>63.051822973939998</v>
      </c>
      <c r="F52" s="246">
        <v>60.749835238636003</v>
      </c>
      <c r="G52" s="246">
        <v>67.191314288130002</v>
      </c>
      <c r="H52" s="246">
        <v>66.457850184926997</v>
      </c>
      <c r="I52" s="342">
        <v>59.591188312916998</v>
      </c>
      <c r="J52" s="246">
        <v>56.756158752529998</v>
      </c>
      <c r="K52" s="342">
        <v>55.784435184076003</v>
      </c>
      <c r="L52" s="246">
        <v>55.064260334124</v>
      </c>
      <c r="M52" s="256"/>
      <c r="N52" s="265"/>
      <c r="O52" s="265"/>
      <c r="P52" s="265"/>
      <c r="Q52" s="265"/>
      <c r="R52" s="265"/>
    </row>
    <row r="53" spans="2:18" x14ac:dyDescent="0.2">
      <c r="B53" t="s">
        <v>550</v>
      </c>
      <c r="C53" t="s">
        <v>54</v>
      </c>
      <c r="D53" s="246">
        <v>51.161600559999997</v>
      </c>
      <c r="E53" s="246">
        <v>50.446619033000999</v>
      </c>
      <c r="F53" s="246">
        <v>50.089089198338002</v>
      </c>
      <c r="G53" s="246">
        <v>48.572213204668998</v>
      </c>
      <c r="H53" s="246">
        <v>46.590207890526003</v>
      </c>
      <c r="I53" s="342">
        <v>45.588683195938003</v>
      </c>
      <c r="J53" s="246">
        <v>44.637460976927002</v>
      </c>
      <c r="K53" s="342">
        <v>43.745652592803999</v>
      </c>
      <c r="L53" s="246">
        <v>43.202139125023002</v>
      </c>
      <c r="M53" s="256"/>
      <c r="N53" s="265"/>
      <c r="O53" s="265"/>
      <c r="P53" s="265"/>
      <c r="Q53" s="265"/>
      <c r="R53" s="265"/>
    </row>
    <row r="54" spans="2:18" x14ac:dyDescent="0.2">
      <c r="B54" t="s">
        <v>550</v>
      </c>
      <c r="C54" t="s">
        <v>58</v>
      </c>
      <c r="D54" s="246">
        <v>677.18484387922899</v>
      </c>
      <c r="E54" s="246">
        <v>679.79758575618496</v>
      </c>
      <c r="F54" s="246">
        <v>765.551182079515</v>
      </c>
      <c r="G54" s="246">
        <v>743.59461840477104</v>
      </c>
      <c r="H54" s="246">
        <v>739.39625754742406</v>
      </c>
      <c r="I54" s="342">
        <v>764.58114714944099</v>
      </c>
      <c r="J54" s="246">
        <v>787.33356259627703</v>
      </c>
      <c r="K54" s="342">
        <v>804.65678169320404</v>
      </c>
      <c r="L54" s="246">
        <v>802.12257930962801</v>
      </c>
      <c r="M54" s="256"/>
      <c r="N54" s="265"/>
      <c r="O54" s="265"/>
      <c r="P54" s="265"/>
      <c r="Q54" s="265"/>
      <c r="R54" s="265"/>
    </row>
    <row r="55" spans="2:18" x14ac:dyDescent="0.2">
      <c r="B55" t="s">
        <v>550</v>
      </c>
      <c r="C55" t="s">
        <v>59</v>
      </c>
      <c r="D55" s="246">
        <v>1568.5386056249411</v>
      </c>
      <c r="E55" s="246">
        <v>1486.410224165505</v>
      </c>
      <c r="F55" s="246">
        <v>1488.437211409065</v>
      </c>
      <c r="G55" s="246">
        <v>1447.6806690468241</v>
      </c>
      <c r="H55" s="246">
        <v>1454.278434197226</v>
      </c>
      <c r="I55" s="342">
        <v>1494.1182980302301</v>
      </c>
      <c r="J55" s="246">
        <v>1521.1781436458109</v>
      </c>
      <c r="K55" s="342">
        <v>1562.1011420256591</v>
      </c>
      <c r="L55" s="246">
        <v>1609.635784654098</v>
      </c>
      <c r="M55" s="256"/>
      <c r="N55" s="265"/>
      <c r="O55" s="265"/>
      <c r="P55" s="265"/>
      <c r="Q55" s="265"/>
      <c r="R55" s="265"/>
    </row>
    <row r="56" spans="2:18" x14ac:dyDescent="0.2">
      <c r="B56" t="s">
        <v>550</v>
      </c>
      <c r="C56" t="s">
        <v>60</v>
      </c>
      <c r="D56" s="246">
        <v>1999.9234516680001</v>
      </c>
      <c r="E56" s="246">
        <v>1900.261965277834</v>
      </c>
      <c r="F56" s="246">
        <v>2124.0035196603449</v>
      </c>
      <c r="G56" s="246">
        <v>2030.962473929141</v>
      </c>
      <c r="H56" s="246">
        <v>2073.498856964703</v>
      </c>
      <c r="I56" s="342">
        <v>2072.6607067970281</v>
      </c>
      <c r="J56" s="246">
        <v>2008.8924049390539</v>
      </c>
      <c r="K56" s="342">
        <v>1894.2045512100001</v>
      </c>
      <c r="L56" s="246">
        <v>1749.2882166069151</v>
      </c>
      <c r="M56" s="256"/>
      <c r="N56" s="265"/>
      <c r="O56" s="265"/>
      <c r="P56" s="265"/>
      <c r="Q56" s="265"/>
      <c r="R56" s="265"/>
    </row>
    <row r="57" spans="2:18" x14ac:dyDescent="0.2">
      <c r="B57" t="s">
        <v>550</v>
      </c>
      <c r="C57" t="s">
        <v>61</v>
      </c>
      <c r="D57" s="246">
        <v>2481.5884579493459</v>
      </c>
      <c r="E57" s="246">
        <v>2423.9885529111762</v>
      </c>
      <c r="F57" s="246">
        <v>2536.8993145300951</v>
      </c>
      <c r="G57" s="246">
        <v>2370.0228751731161</v>
      </c>
      <c r="H57" s="246">
        <v>2496.093783849421</v>
      </c>
      <c r="I57" s="342">
        <v>2500.2868051707269</v>
      </c>
      <c r="J57" s="246">
        <v>2620.0783627285491</v>
      </c>
      <c r="K57" s="342">
        <v>2796.1691001452582</v>
      </c>
      <c r="L57" s="246">
        <v>2781.356878889168</v>
      </c>
      <c r="M57" s="256"/>
      <c r="N57" s="265"/>
      <c r="O57" s="265"/>
      <c r="P57" s="265"/>
      <c r="Q57" s="265"/>
      <c r="R57" s="265"/>
    </row>
    <row r="58" spans="2:18" x14ac:dyDescent="0.2">
      <c r="B58" t="s">
        <v>550</v>
      </c>
      <c r="C58" t="s">
        <v>84</v>
      </c>
      <c r="D58" s="246">
        <v>113.617659651808</v>
      </c>
      <c r="E58" s="246">
        <v>128.13008641358601</v>
      </c>
      <c r="F58" s="246">
        <v>160.978702854294</v>
      </c>
      <c r="G58" s="246">
        <v>154.767477199084</v>
      </c>
      <c r="H58" s="246">
        <v>169.20631608532301</v>
      </c>
      <c r="I58" s="342">
        <v>151.58567515212499</v>
      </c>
      <c r="J58" s="246">
        <v>121.83023345085699</v>
      </c>
      <c r="K58" s="342">
        <v>106.422551053492</v>
      </c>
      <c r="L58" s="246">
        <v>110.849111978371</v>
      </c>
      <c r="M58" s="256"/>
      <c r="N58" s="265"/>
      <c r="O58" s="265"/>
      <c r="P58" s="265"/>
      <c r="Q58" s="265"/>
      <c r="R58" s="265"/>
    </row>
    <row r="59" spans="2:18" x14ac:dyDescent="0.2">
      <c r="B59" t="s">
        <v>551</v>
      </c>
      <c r="C59" t="s">
        <v>54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B60" t="s">
        <v>551</v>
      </c>
      <c r="C60" t="s">
        <v>58</v>
      </c>
      <c r="D60" s="332"/>
      <c r="E60" s="332"/>
      <c r="F60" s="332"/>
      <c r="G60" s="332"/>
      <c r="H60" s="332"/>
      <c r="I60" s="332"/>
      <c r="J60" s="332"/>
      <c r="K60" s="332"/>
      <c r="L60" s="332"/>
      <c r="M60" s="256"/>
      <c r="N60" s="265"/>
      <c r="O60" s="265"/>
      <c r="P60" s="265"/>
      <c r="Q60" s="265"/>
      <c r="R60" s="265"/>
    </row>
    <row r="61" spans="2:18" x14ac:dyDescent="0.2">
      <c r="B61" t="s">
        <v>551</v>
      </c>
      <c r="C61" t="s">
        <v>59</v>
      </c>
      <c r="D61" s="332"/>
      <c r="E61" s="332"/>
      <c r="F61" s="332"/>
      <c r="G61" s="332"/>
      <c r="H61" s="332"/>
      <c r="I61" s="332"/>
      <c r="J61" s="332"/>
      <c r="K61" s="332"/>
      <c r="L61" s="332"/>
      <c r="M61" s="256"/>
      <c r="N61" s="265"/>
      <c r="O61" s="265"/>
      <c r="P61" s="265"/>
      <c r="Q61" s="265"/>
      <c r="R61" s="265"/>
    </row>
    <row r="62" spans="2:18" x14ac:dyDescent="0.2">
      <c r="B62" t="s">
        <v>551</v>
      </c>
      <c r="C62" t="s">
        <v>60</v>
      </c>
      <c r="D62" s="332"/>
      <c r="E62" s="332"/>
      <c r="F62" s="332"/>
      <c r="G62" s="332"/>
      <c r="H62" s="332"/>
      <c r="I62" s="332"/>
      <c r="J62" s="332"/>
      <c r="K62" s="332"/>
      <c r="L62" s="332"/>
      <c r="M62" s="256"/>
      <c r="N62" s="265"/>
      <c r="O62" s="265"/>
      <c r="P62" s="265"/>
      <c r="Q62" s="265"/>
      <c r="R62" s="265"/>
    </row>
    <row r="63" spans="2:18" x14ac:dyDescent="0.2">
      <c r="B63" t="s">
        <v>551</v>
      </c>
      <c r="C63" t="s">
        <v>61</v>
      </c>
      <c r="D63" s="332"/>
      <c r="E63" s="332"/>
      <c r="F63" s="332"/>
      <c r="G63" s="332"/>
      <c r="H63" s="332"/>
      <c r="I63" s="332"/>
      <c r="J63" s="332"/>
      <c r="K63" s="332"/>
      <c r="L63" s="332"/>
      <c r="M63" s="256"/>
      <c r="N63" s="265"/>
      <c r="O63" s="265"/>
      <c r="P63" s="265"/>
      <c r="Q63" s="265"/>
      <c r="R63" s="265"/>
    </row>
    <row r="64" spans="2:18" x14ac:dyDescent="0.2">
      <c r="B64" t="s">
        <v>551</v>
      </c>
      <c r="C64" t="s">
        <v>84</v>
      </c>
      <c r="D64" s="332"/>
      <c r="E64" s="332"/>
      <c r="F64" s="332"/>
      <c r="G64" s="332"/>
      <c r="H64" s="332"/>
      <c r="I64" s="332"/>
      <c r="J64" s="332"/>
      <c r="K64" s="332"/>
      <c r="L64" s="332"/>
      <c r="M64" s="256"/>
      <c r="N64" s="265"/>
      <c r="O64" s="265"/>
      <c r="P64" s="265"/>
      <c r="Q64" s="265"/>
      <c r="R64" s="265"/>
    </row>
    <row r="65" spans="2:18" x14ac:dyDescent="0.2">
      <c r="B65" t="s">
        <v>552</v>
      </c>
      <c r="C65" t="s">
        <v>54</v>
      </c>
      <c r="D65" s="332"/>
      <c r="E65" s="332"/>
      <c r="F65" s="332"/>
      <c r="G65" s="332"/>
      <c r="H65" s="332"/>
      <c r="I65" s="332"/>
      <c r="J65" s="332"/>
      <c r="K65" s="332"/>
      <c r="L65" s="332"/>
      <c r="M65" s="256"/>
      <c r="N65" s="265"/>
      <c r="O65" s="265"/>
      <c r="P65" s="265"/>
      <c r="Q65" s="265"/>
      <c r="R65" s="265"/>
    </row>
    <row r="66" spans="2:18" x14ac:dyDescent="0.2">
      <c r="B66" t="s">
        <v>552</v>
      </c>
      <c r="C66" t="s">
        <v>58</v>
      </c>
      <c r="D66" s="332"/>
      <c r="E66" s="332"/>
      <c r="F66" s="332"/>
      <c r="G66" s="332"/>
      <c r="H66" s="332"/>
      <c r="I66" s="332"/>
      <c r="J66" s="332"/>
      <c r="K66" s="332"/>
      <c r="L66" s="332"/>
      <c r="M66" s="256"/>
      <c r="N66" s="265"/>
      <c r="O66" s="265"/>
      <c r="P66" s="265"/>
      <c r="Q66" s="265"/>
      <c r="R66" s="265"/>
    </row>
    <row r="67" spans="2:18" x14ac:dyDescent="0.2">
      <c r="B67" t="s">
        <v>552</v>
      </c>
      <c r="C67" t="s">
        <v>59</v>
      </c>
      <c r="D67" s="332"/>
      <c r="E67" s="332"/>
      <c r="F67" s="332"/>
      <c r="G67" s="332"/>
      <c r="H67" s="332"/>
      <c r="I67" s="332"/>
      <c r="J67" s="332"/>
      <c r="K67" s="332"/>
      <c r="L67" s="332"/>
      <c r="M67" s="256"/>
      <c r="N67" s="265"/>
      <c r="O67" s="265"/>
      <c r="P67" s="265"/>
      <c r="Q67" s="265"/>
      <c r="R67" s="265"/>
    </row>
    <row r="68" spans="2:18" x14ac:dyDescent="0.2">
      <c r="B68" t="s">
        <v>552</v>
      </c>
      <c r="C68" t="s">
        <v>60</v>
      </c>
      <c r="D68" s="332"/>
      <c r="E68" s="332"/>
      <c r="F68" s="332"/>
      <c r="G68" s="332"/>
      <c r="H68" s="332"/>
      <c r="I68" s="332"/>
      <c r="J68" s="332"/>
      <c r="K68" s="332"/>
      <c r="L68" s="332"/>
      <c r="M68" s="256"/>
      <c r="N68" s="265"/>
      <c r="O68" s="265"/>
      <c r="P68" s="265"/>
      <c r="Q68" s="265"/>
      <c r="R68" s="265"/>
    </row>
    <row r="69" spans="2:18" x14ac:dyDescent="0.2">
      <c r="B69" t="s">
        <v>552</v>
      </c>
      <c r="C69" t="s">
        <v>61</v>
      </c>
      <c r="D69" s="332"/>
      <c r="E69" s="332"/>
      <c r="F69" s="332"/>
      <c r="G69" s="332"/>
      <c r="H69" s="332"/>
      <c r="I69" s="332"/>
      <c r="J69" s="332"/>
      <c r="K69" s="332"/>
      <c r="L69" s="332"/>
      <c r="M69" s="256"/>
      <c r="N69" s="265"/>
      <c r="O69" s="265"/>
      <c r="P69" s="265"/>
      <c r="Q69" s="265"/>
      <c r="R69" s="265"/>
    </row>
    <row r="70" spans="2:18" x14ac:dyDescent="0.2">
      <c r="B70" t="s">
        <v>552</v>
      </c>
      <c r="C70" t="s">
        <v>84</v>
      </c>
      <c r="D70" s="332"/>
      <c r="E70" s="332"/>
      <c r="F70" s="332"/>
      <c r="G70" s="332"/>
      <c r="H70" s="332"/>
      <c r="I70" s="332"/>
      <c r="J70" s="332"/>
      <c r="K70" s="332"/>
      <c r="L70" s="332"/>
      <c r="M70" s="256"/>
      <c r="N70" s="265"/>
      <c r="O70" s="265"/>
      <c r="P70" s="265"/>
      <c r="Q70" s="265"/>
      <c r="R70" s="265"/>
    </row>
    <row r="71" spans="2:18" x14ac:dyDescent="0.2">
      <c r="D71" s="256"/>
      <c r="E71" s="256"/>
      <c r="F71" s="256"/>
      <c r="G71" s="256"/>
      <c r="H71" s="256"/>
      <c r="I71" s="256"/>
      <c r="J71" s="256"/>
      <c r="K71" s="256"/>
      <c r="L71" s="256"/>
      <c r="M71" s="256"/>
      <c r="N71" s="265"/>
      <c r="O71" s="265"/>
      <c r="P71" s="265"/>
      <c r="Q71" s="265"/>
      <c r="R71" s="265"/>
    </row>
    <row r="72" spans="2:18" x14ac:dyDescent="0.2">
      <c r="D72" s="246"/>
      <c r="E72" s="246"/>
      <c r="F72" s="246"/>
      <c r="G72" s="246"/>
      <c r="H72" s="246"/>
      <c r="I72" s="246"/>
      <c r="J72" s="246"/>
      <c r="K72" s="246"/>
      <c r="L72" s="246"/>
      <c r="M72" s="265"/>
      <c r="N72" s="265"/>
      <c r="O72" s="265"/>
      <c r="P72" s="265"/>
      <c r="Q72" s="265"/>
      <c r="R72" s="265"/>
    </row>
    <row r="73" spans="2:18" x14ac:dyDescent="0.2">
      <c r="D73" s="246"/>
      <c r="E73" s="246"/>
      <c r="F73" s="246"/>
      <c r="G73" s="246"/>
      <c r="H73" s="246"/>
      <c r="I73" s="246"/>
      <c r="J73" s="246"/>
      <c r="K73" s="246"/>
      <c r="L73" s="246"/>
      <c r="M73" s="265"/>
      <c r="N73" s="265"/>
      <c r="O73" s="265"/>
      <c r="P73" s="265"/>
      <c r="Q73" s="265"/>
      <c r="R73" s="265"/>
    </row>
    <row r="74" spans="2:18" x14ac:dyDescent="0.2">
      <c r="D74" s="246"/>
      <c r="E74" s="246"/>
      <c r="F74" s="246"/>
      <c r="G74" s="246"/>
      <c r="H74" s="246"/>
      <c r="I74" s="246"/>
      <c r="J74" s="246"/>
      <c r="K74" s="246"/>
      <c r="L74" s="246"/>
      <c r="M74" s="265"/>
      <c r="N74" s="265"/>
      <c r="O74" s="265"/>
      <c r="P74" s="265"/>
      <c r="Q74" s="265"/>
      <c r="R74" s="265"/>
    </row>
    <row r="75" spans="2:18" x14ac:dyDescent="0.2">
      <c r="D75" s="246"/>
      <c r="E75" s="246"/>
      <c r="F75" s="246"/>
      <c r="G75" s="246"/>
      <c r="H75" s="246"/>
      <c r="I75" s="246"/>
      <c r="J75" s="246"/>
      <c r="K75" s="246"/>
      <c r="L75" s="246"/>
      <c r="M75" s="265"/>
      <c r="N75" s="265"/>
      <c r="O75" s="265"/>
      <c r="P75" s="265"/>
      <c r="Q75" s="265"/>
      <c r="R75" s="265"/>
    </row>
    <row r="76" spans="2:18" x14ac:dyDescent="0.2">
      <c r="D76" s="246"/>
      <c r="E76" s="246"/>
      <c r="F76" s="246"/>
      <c r="G76" s="246"/>
      <c r="H76" s="246"/>
      <c r="I76" s="246"/>
      <c r="J76" s="246"/>
      <c r="K76" s="246"/>
      <c r="L76" s="246"/>
      <c r="M76" s="265"/>
      <c r="N76" s="265"/>
      <c r="O76" s="265"/>
      <c r="P76" s="265"/>
      <c r="Q76" s="265"/>
      <c r="R76" s="265"/>
    </row>
    <row r="77" spans="2:18" x14ac:dyDescent="0.2">
      <c r="D77" s="246"/>
      <c r="E77" s="246"/>
      <c r="F77" s="246"/>
      <c r="G77" s="246"/>
      <c r="H77" s="246"/>
      <c r="I77" s="246"/>
      <c r="J77" s="246"/>
      <c r="K77" s="246"/>
      <c r="L77" s="246"/>
      <c r="M77" s="265"/>
      <c r="N77" s="265"/>
      <c r="O77" s="265"/>
      <c r="P77" s="265"/>
      <c r="Q77" s="265"/>
      <c r="R77" s="265"/>
    </row>
    <row r="78" spans="2:18" x14ac:dyDescent="0.2">
      <c r="D78" s="246"/>
      <c r="E78" s="246"/>
      <c r="F78" s="246"/>
      <c r="G78" s="246"/>
      <c r="H78" s="246"/>
      <c r="I78" s="246"/>
      <c r="J78" s="246"/>
      <c r="K78" s="246"/>
      <c r="L78" s="246"/>
      <c r="M78" s="265"/>
      <c r="N78" s="265"/>
      <c r="O78" s="265"/>
      <c r="P78" s="265"/>
      <c r="Q78" s="265"/>
      <c r="R78" s="265"/>
    </row>
    <row r="79" spans="2:18" x14ac:dyDescent="0.2">
      <c r="D79" s="246"/>
      <c r="E79" s="246"/>
      <c r="F79" s="246"/>
      <c r="G79" s="246"/>
      <c r="H79" s="246"/>
      <c r="I79" s="246"/>
      <c r="J79" s="246"/>
      <c r="K79" s="246"/>
      <c r="L79" s="246"/>
      <c r="M79" s="265"/>
      <c r="N79" s="265"/>
      <c r="O79" s="265"/>
      <c r="P79" s="265"/>
      <c r="Q79" s="265"/>
      <c r="R79" s="265"/>
    </row>
    <row r="80" spans="2:18" x14ac:dyDescent="0.2">
      <c r="D80" s="246"/>
      <c r="E80" s="246"/>
      <c r="F80" s="246"/>
      <c r="G80" s="246"/>
      <c r="H80" s="246"/>
      <c r="I80" s="246"/>
      <c r="J80" s="246"/>
      <c r="K80" s="246"/>
      <c r="L80" s="246"/>
      <c r="M80" s="265"/>
      <c r="N80" s="265"/>
      <c r="O80" s="265"/>
      <c r="P80" s="265"/>
      <c r="Q80" s="265"/>
      <c r="R80" s="265"/>
    </row>
    <row r="81" spans="4:18" x14ac:dyDescent="0.2">
      <c r="D81" s="246"/>
      <c r="E81" s="246"/>
      <c r="F81" s="246"/>
      <c r="G81" s="246"/>
      <c r="H81" s="246"/>
      <c r="I81" s="246"/>
      <c r="J81" s="246"/>
      <c r="K81" s="246"/>
      <c r="L81" s="246"/>
      <c r="M81" s="265"/>
      <c r="N81" s="265"/>
      <c r="O81" s="265"/>
      <c r="P81" s="265"/>
      <c r="Q81" s="265"/>
      <c r="R81" s="265"/>
    </row>
    <row r="82" spans="4:18" x14ac:dyDescent="0.2">
      <c r="D82" s="246"/>
      <c r="E82" s="246"/>
      <c r="F82" s="246"/>
      <c r="G82" s="246"/>
      <c r="H82" s="246"/>
      <c r="I82" s="246"/>
      <c r="J82" s="246"/>
      <c r="K82" s="246"/>
      <c r="L82" s="246"/>
      <c r="M82" s="265"/>
      <c r="N82" s="265"/>
      <c r="O82" s="265"/>
      <c r="P82" s="265"/>
      <c r="Q82" s="265"/>
      <c r="R82" s="265"/>
    </row>
    <row r="83" spans="4:18" x14ac:dyDescent="0.2"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4:18" x14ac:dyDescent="0.2">
      <c r="D84" s="246"/>
      <c r="E84" s="246"/>
      <c r="F84" s="246"/>
      <c r="G84" s="246"/>
      <c r="H84" s="246"/>
      <c r="I84" s="246"/>
      <c r="J84" s="246"/>
      <c r="K84" s="246"/>
      <c r="L84" s="246"/>
      <c r="M84" s="265"/>
      <c r="N84" s="265"/>
      <c r="O84" s="265"/>
      <c r="P84" s="265"/>
      <c r="Q84" s="265"/>
      <c r="R84" s="265"/>
    </row>
    <row r="85" spans="4:18" x14ac:dyDescent="0.2">
      <c r="D85" s="246"/>
      <c r="E85" s="246"/>
      <c r="F85" s="246"/>
      <c r="G85" s="246"/>
      <c r="H85" s="246"/>
      <c r="I85" s="246"/>
      <c r="J85" s="246"/>
      <c r="K85" s="246"/>
      <c r="L85" s="246"/>
      <c r="M85" s="265"/>
      <c r="N85" s="265"/>
      <c r="O85" s="265"/>
      <c r="P85" s="265"/>
      <c r="Q85" s="265"/>
      <c r="R85" s="265"/>
    </row>
    <row r="86" spans="4:18" x14ac:dyDescent="0.2">
      <c r="D86" s="246"/>
      <c r="E86" s="246"/>
      <c r="F86" s="246"/>
      <c r="G86" s="246"/>
      <c r="H86" s="246"/>
      <c r="I86" s="246"/>
      <c r="J86" s="246"/>
      <c r="K86" s="246"/>
      <c r="L86" s="246"/>
      <c r="M86" s="265"/>
      <c r="N86" s="265"/>
      <c r="O86" s="265"/>
      <c r="P86" s="265"/>
      <c r="Q86" s="265"/>
      <c r="R86" s="265"/>
    </row>
    <row r="87" spans="4:18" x14ac:dyDescent="0.2">
      <c r="D87" s="246"/>
      <c r="E87" s="246"/>
      <c r="F87" s="246"/>
      <c r="G87" s="246"/>
      <c r="H87" s="246"/>
      <c r="I87" s="246"/>
      <c r="J87" s="246"/>
      <c r="K87" s="246"/>
      <c r="L87" s="246"/>
      <c r="M87" s="265"/>
      <c r="N87" s="265"/>
      <c r="O87" s="265"/>
      <c r="P87" s="265"/>
      <c r="Q87" s="265"/>
      <c r="R87" s="265"/>
    </row>
    <row r="88" spans="4:18" x14ac:dyDescent="0.2">
      <c r="D88" s="246"/>
      <c r="E88" s="246"/>
      <c r="F88" s="246"/>
      <c r="G88" s="246"/>
      <c r="H88" s="246"/>
      <c r="I88" s="246"/>
      <c r="J88" s="246"/>
      <c r="K88" s="246"/>
      <c r="L88" s="246"/>
      <c r="M88" s="265"/>
      <c r="N88" s="265"/>
      <c r="O88" s="265"/>
      <c r="P88" s="265"/>
      <c r="Q88" s="265"/>
      <c r="R88" s="265"/>
    </row>
    <row r="89" spans="4:18" x14ac:dyDescent="0.2">
      <c r="D89" s="246"/>
      <c r="E89" s="246"/>
      <c r="F89" s="246"/>
      <c r="G89" s="246"/>
      <c r="H89" s="246"/>
      <c r="I89" s="246"/>
      <c r="J89" s="246"/>
      <c r="K89" s="246"/>
      <c r="L89" s="246"/>
      <c r="M89" s="265"/>
      <c r="N89" s="265"/>
      <c r="O89" s="265"/>
      <c r="P89" s="265"/>
      <c r="Q89" s="265"/>
      <c r="R89" s="265"/>
    </row>
    <row r="90" spans="4:18" x14ac:dyDescent="0.2">
      <c r="D90" s="246"/>
      <c r="E90" s="246"/>
      <c r="F90" s="246"/>
      <c r="G90" s="246"/>
      <c r="H90" s="246"/>
      <c r="I90" s="246"/>
      <c r="J90" s="246"/>
      <c r="K90" s="246"/>
      <c r="L90" s="246"/>
      <c r="M90" s="265"/>
      <c r="N90" s="265"/>
      <c r="O90" s="265"/>
      <c r="P90" s="265"/>
      <c r="Q90" s="265"/>
      <c r="R90" s="265"/>
    </row>
    <row r="91" spans="4:18" x14ac:dyDescent="0.2">
      <c r="D91" s="246"/>
      <c r="E91" s="246"/>
      <c r="F91" s="246"/>
      <c r="G91" s="246"/>
      <c r="H91" s="246"/>
      <c r="I91" s="246"/>
      <c r="J91" s="246"/>
      <c r="K91" s="246"/>
      <c r="L91" s="246"/>
      <c r="M91" s="265"/>
      <c r="N91" s="265"/>
      <c r="O91" s="265"/>
      <c r="P91" s="265"/>
      <c r="Q91" s="265"/>
      <c r="R91" s="265"/>
    </row>
    <row r="92" spans="4:18" x14ac:dyDescent="0.2">
      <c r="D92" s="246"/>
      <c r="E92" s="246"/>
      <c r="F92" s="246"/>
      <c r="G92" s="246"/>
      <c r="H92" s="246"/>
      <c r="I92" s="246"/>
      <c r="J92" s="246"/>
      <c r="K92" s="246"/>
      <c r="L92" s="246"/>
      <c r="M92" s="265"/>
      <c r="N92" s="265"/>
      <c r="O92" s="265"/>
      <c r="P92" s="265"/>
      <c r="Q92" s="265"/>
      <c r="R92" s="265"/>
    </row>
    <row r="93" spans="4:18" x14ac:dyDescent="0.2">
      <c r="D93" s="246"/>
      <c r="E93" s="246"/>
      <c r="F93" s="246"/>
      <c r="G93" s="246"/>
      <c r="H93" s="246"/>
      <c r="I93" s="246"/>
      <c r="J93" s="246"/>
      <c r="K93" s="246"/>
      <c r="L93" s="246"/>
      <c r="M93" s="265"/>
      <c r="N93" s="265"/>
      <c r="O93" s="265"/>
      <c r="P93" s="265"/>
      <c r="Q93" s="265"/>
      <c r="R93" s="265"/>
    </row>
    <row r="94" spans="4:18" x14ac:dyDescent="0.2">
      <c r="D94" s="246"/>
      <c r="E94" s="246"/>
      <c r="F94" s="246"/>
      <c r="G94" s="246"/>
      <c r="H94" s="246"/>
      <c r="I94" s="246"/>
      <c r="J94" s="246"/>
      <c r="K94" s="246"/>
      <c r="L94" s="246"/>
      <c r="M94" s="265"/>
      <c r="N94" s="265"/>
      <c r="O94" s="265"/>
      <c r="P94" s="265"/>
      <c r="Q94" s="265"/>
      <c r="R94" s="265"/>
    </row>
    <row r="95" spans="4:18" x14ac:dyDescent="0.2">
      <c r="D95" s="246"/>
      <c r="E95" s="246"/>
      <c r="F95" s="246"/>
      <c r="G95" s="246"/>
      <c r="H95" s="246"/>
      <c r="I95" s="246"/>
      <c r="J95" s="246"/>
      <c r="K95" s="246"/>
      <c r="L95" s="246"/>
      <c r="M95" s="265"/>
      <c r="N95" s="265"/>
      <c r="O95" s="265"/>
      <c r="P95" s="265"/>
      <c r="Q95" s="265"/>
      <c r="R95" s="265"/>
    </row>
    <row r="96" spans="4:18" x14ac:dyDescent="0.2">
      <c r="D96" s="246"/>
      <c r="E96" s="246"/>
      <c r="F96" s="246"/>
      <c r="G96" s="246"/>
      <c r="H96" s="246"/>
      <c r="I96" s="246"/>
      <c r="J96" s="246"/>
      <c r="K96" s="246"/>
      <c r="L96" s="246"/>
      <c r="M96" s="265"/>
      <c r="N96" s="265"/>
      <c r="O96" s="265"/>
      <c r="P96" s="265"/>
      <c r="Q96" s="265"/>
      <c r="R96" s="265"/>
    </row>
    <row r="97" spans="4:18" x14ac:dyDescent="0.2">
      <c r="D97" s="246"/>
      <c r="E97" s="246"/>
      <c r="F97" s="246"/>
      <c r="G97" s="246"/>
      <c r="H97" s="246"/>
      <c r="I97" s="246"/>
      <c r="J97" s="246"/>
      <c r="K97" s="246"/>
      <c r="L97" s="246"/>
      <c r="M97" s="265"/>
      <c r="N97" s="265"/>
      <c r="O97" s="265"/>
      <c r="P97" s="265"/>
      <c r="Q97" s="265"/>
      <c r="R97" s="265"/>
    </row>
    <row r="98" spans="4:18" x14ac:dyDescent="0.2">
      <c r="D98" s="246"/>
      <c r="E98" s="246"/>
      <c r="F98" s="246"/>
      <c r="G98" s="246"/>
      <c r="H98" s="246"/>
      <c r="I98" s="246"/>
      <c r="J98" s="246"/>
      <c r="K98" s="246"/>
      <c r="L98" s="246"/>
      <c r="M98" s="265"/>
      <c r="N98" s="265"/>
      <c r="O98" s="265"/>
      <c r="P98" s="265"/>
      <c r="Q98" s="265"/>
      <c r="R98" s="265"/>
    </row>
    <row r="99" spans="4:18" x14ac:dyDescent="0.2">
      <c r="D99" s="246"/>
      <c r="E99" s="246"/>
      <c r="F99" s="246"/>
      <c r="G99" s="246"/>
      <c r="H99" s="246"/>
      <c r="I99" s="246"/>
      <c r="J99" s="246"/>
      <c r="K99" s="246"/>
      <c r="L99" s="246"/>
      <c r="M99" s="265"/>
      <c r="N99" s="265"/>
      <c r="O99" s="265"/>
      <c r="P99" s="265"/>
      <c r="Q99" s="265"/>
      <c r="R99" s="265"/>
    </row>
    <row r="100" spans="4:18" x14ac:dyDescent="0.2">
      <c r="D100" s="246"/>
      <c r="E100" s="246"/>
      <c r="F100" s="246"/>
      <c r="G100" s="246"/>
      <c r="H100" s="246"/>
      <c r="I100" s="246"/>
      <c r="J100" s="246"/>
      <c r="K100" s="246"/>
      <c r="L100" s="246"/>
      <c r="M100" s="265"/>
      <c r="N100" s="265"/>
      <c r="O100" s="265"/>
      <c r="P100" s="265"/>
      <c r="Q100" s="265"/>
      <c r="R100" s="265"/>
    </row>
    <row r="101" spans="4:18" x14ac:dyDescent="0.2">
      <c r="D101" s="256"/>
      <c r="E101" s="256"/>
      <c r="F101" s="256"/>
      <c r="G101" s="256"/>
      <c r="H101" s="256"/>
      <c r="I101" s="256"/>
      <c r="J101" s="256"/>
      <c r="K101" s="256"/>
      <c r="L101" s="256"/>
      <c r="M101" s="265"/>
      <c r="N101" s="265"/>
      <c r="O101" s="265"/>
      <c r="P101" s="265"/>
      <c r="Q101" s="265"/>
      <c r="R101" s="265"/>
    </row>
    <row r="102" spans="4:18" x14ac:dyDescent="0.2">
      <c r="D102" s="246"/>
      <c r="E102" s="246"/>
      <c r="F102" s="246"/>
      <c r="G102" s="246"/>
      <c r="H102" s="246"/>
      <c r="I102" s="246"/>
      <c r="J102" s="246"/>
      <c r="K102" s="246"/>
      <c r="L102" s="246"/>
      <c r="M102" s="265"/>
      <c r="N102" s="265"/>
      <c r="O102" s="265"/>
      <c r="P102" s="265"/>
      <c r="Q102" s="265"/>
      <c r="R102" s="265"/>
    </row>
    <row r="103" spans="4:18" x14ac:dyDescent="0.2">
      <c r="D103" s="246"/>
      <c r="E103" s="246"/>
      <c r="F103" s="246"/>
      <c r="G103" s="246"/>
      <c r="H103" s="246"/>
      <c r="I103" s="246"/>
      <c r="J103" s="246"/>
      <c r="K103" s="246"/>
      <c r="L103" s="246"/>
      <c r="M103" s="265"/>
      <c r="N103" s="265"/>
      <c r="O103" s="265"/>
      <c r="P103" s="265"/>
      <c r="Q103" s="265"/>
      <c r="R103" s="265"/>
    </row>
    <row r="104" spans="4:18" x14ac:dyDescent="0.2">
      <c r="D104" s="246"/>
      <c r="E104" s="246"/>
      <c r="F104" s="246"/>
      <c r="G104" s="246"/>
      <c r="H104" s="246"/>
      <c r="I104" s="246"/>
      <c r="J104" s="246"/>
      <c r="K104" s="246"/>
      <c r="L104" s="246"/>
      <c r="M104" s="265"/>
      <c r="N104" s="265"/>
      <c r="O104" s="265"/>
      <c r="P104" s="265"/>
      <c r="Q104" s="265"/>
      <c r="R104" s="265"/>
    </row>
    <row r="105" spans="4:18" x14ac:dyDescent="0.2">
      <c r="D105" s="246"/>
      <c r="E105" s="246"/>
      <c r="F105" s="246"/>
      <c r="G105" s="246"/>
      <c r="H105" s="246"/>
      <c r="I105" s="246"/>
      <c r="J105" s="246"/>
      <c r="K105" s="246"/>
      <c r="L105" s="246"/>
      <c r="M105" s="265"/>
      <c r="N105" s="265"/>
      <c r="O105" s="265"/>
      <c r="P105" s="265"/>
      <c r="Q105" s="265"/>
      <c r="R105" s="265"/>
    </row>
    <row r="106" spans="4:18" x14ac:dyDescent="0.2">
      <c r="D106" s="246"/>
      <c r="E106" s="246"/>
      <c r="F106" s="246"/>
      <c r="G106" s="246"/>
      <c r="H106" s="246"/>
      <c r="I106" s="246"/>
      <c r="J106" s="246"/>
      <c r="K106" s="246"/>
      <c r="L106" s="246"/>
      <c r="M106" s="265"/>
      <c r="N106" s="265"/>
      <c r="O106" s="265"/>
      <c r="P106" s="265"/>
      <c r="Q106" s="265"/>
      <c r="R106" s="265"/>
    </row>
    <row r="107" spans="4:18" x14ac:dyDescent="0.2">
      <c r="D107" s="246"/>
      <c r="E107" s="246"/>
      <c r="F107" s="246"/>
      <c r="G107" s="246"/>
      <c r="H107" s="246"/>
      <c r="I107" s="246"/>
      <c r="J107" s="246"/>
      <c r="K107" s="246"/>
      <c r="L107" s="246"/>
      <c r="M107" s="265"/>
      <c r="N107" s="265"/>
      <c r="O107" s="265"/>
      <c r="P107" s="265"/>
      <c r="Q107" s="265"/>
      <c r="R107" s="265"/>
    </row>
    <row r="108" spans="4:18" x14ac:dyDescent="0.2">
      <c r="D108" s="246"/>
      <c r="E108" s="246"/>
      <c r="F108" s="246"/>
      <c r="G108" s="246"/>
      <c r="H108" s="246"/>
      <c r="I108" s="246"/>
      <c r="J108" s="246"/>
      <c r="K108" s="246"/>
      <c r="L108" s="246"/>
      <c r="M108" s="265"/>
      <c r="N108" s="265"/>
      <c r="O108" s="265"/>
      <c r="P108" s="265"/>
      <c r="Q108" s="265"/>
      <c r="R108" s="265"/>
    </row>
    <row r="109" spans="4:18" x14ac:dyDescent="0.2">
      <c r="D109" s="246"/>
      <c r="E109" s="246"/>
      <c r="F109" s="246"/>
      <c r="G109" s="246"/>
      <c r="H109" s="246"/>
      <c r="I109" s="246"/>
      <c r="J109" s="246"/>
      <c r="K109" s="246"/>
      <c r="L109" s="246"/>
      <c r="M109" s="265"/>
      <c r="N109" s="265"/>
      <c r="O109" s="265"/>
      <c r="P109" s="265"/>
      <c r="Q109" s="265"/>
      <c r="R109" s="265"/>
    </row>
    <row r="110" spans="4:18" x14ac:dyDescent="0.2">
      <c r="D110" s="246"/>
      <c r="E110" s="246"/>
      <c r="F110" s="246"/>
      <c r="G110" s="246"/>
      <c r="H110" s="246"/>
      <c r="I110" s="246"/>
      <c r="J110" s="246"/>
      <c r="K110" s="246"/>
      <c r="L110" s="246"/>
      <c r="M110" s="265"/>
      <c r="N110" s="265"/>
      <c r="O110" s="265"/>
      <c r="P110" s="265"/>
      <c r="Q110" s="265"/>
      <c r="R110" s="265"/>
    </row>
    <row r="111" spans="4:18" x14ac:dyDescent="0.2">
      <c r="D111" s="246"/>
      <c r="E111" s="246"/>
      <c r="F111" s="246"/>
      <c r="G111" s="246"/>
      <c r="H111" s="246"/>
      <c r="I111" s="246"/>
      <c r="J111" s="246"/>
      <c r="K111" s="246"/>
      <c r="L111" s="246"/>
      <c r="M111" s="265"/>
      <c r="N111" s="265"/>
      <c r="O111" s="265"/>
      <c r="P111" s="265"/>
      <c r="Q111" s="265"/>
      <c r="R111" s="265"/>
    </row>
    <row r="112" spans="4:18" x14ac:dyDescent="0.2">
      <c r="D112" s="246"/>
      <c r="E112" s="246"/>
      <c r="F112" s="246"/>
      <c r="G112" s="246"/>
      <c r="H112" s="246"/>
      <c r="I112" s="246"/>
      <c r="J112" s="246"/>
      <c r="K112" s="246"/>
      <c r="L112" s="246"/>
      <c r="M112" s="265"/>
      <c r="N112" s="265"/>
      <c r="O112" s="265"/>
      <c r="P112" s="265"/>
      <c r="Q112" s="265"/>
      <c r="R112" s="265"/>
    </row>
    <row r="113" spans="4:18" x14ac:dyDescent="0.2">
      <c r="D113" s="246"/>
      <c r="E113" s="246"/>
      <c r="F113" s="246"/>
      <c r="G113" s="246"/>
      <c r="H113" s="246"/>
      <c r="I113" s="246"/>
      <c r="J113" s="246"/>
      <c r="K113" s="246"/>
      <c r="L113" s="246"/>
      <c r="M113" s="265"/>
      <c r="N113" s="265"/>
      <c r="O113" s="265"/>
      <c r="P113" s="265"/>
      <c r="Q113" s="265"/>
      <c r="R113" s="265"/>
    </row>
    <row r="114" spans="4:18" x14ac:dyDescent="0.2">
      <c r="D114" s="246"/>
      <c r="E114" s="246"/>
      <c r="F114" s="246"/>
      <c r="G114" s="246"/>
      <c r="H114" s="246"/>
      <c r="I114" s="246"/>
      <c r="J114" s="246"/>
      <c r="K114" s="246"/>
      <c r="L114" s="246"/>
      <c r="M114" s="265"/>
      <c r="N114" s="265"/>
      <c r="O114" s="265"/>
      <c r="P114" s="265"/>
      <c r="Q114" s="265"/>
      <c r="R114" s="265"/>
    </row>
    <row r="115" spans="4:18" x14ac:dyDescent="0.2">
      <c r="D115" s="246"/>
      <c r="E115" s="246"/>
      <c r="F115" s="246"/>
      <c r="G115" s="246"/>
      <c r="H115" s="246"/>
      <c r="I115" s="246"/>
      <c r="J115" s="246"/>
      <c r="K115" s="246"/>
      <c r="L115" s="246"/>
      <c r="M115" s="265"/>
      <c r="N115" s="265"/>
      <c r="O115" s="265"/>
      <c r="P115" s="265"/>
      <c r="Q115" s="265"/>
      <c r="R115" s="265"/>
    </row>
    <row r="116" spans="4:18" x14ac:dyDescent="0.2"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4:18" x14ac:dyDescent="0.2">
      <c r="D117" s="246"/>
      <c r="E117" s="246"/>
      <c r="F117" s="246"/>
      <c r="G117" s="246"/>
      <c r="H117" s="246"/>
      <c r="I117" s="246"/>
      <c r="J117" s="246"/>
      <c r="K117" s="246"/>
      <c r="L117" s="246"/>
      <c r="M117" s="265"/>
      <c r="N117" s="265"/>
      <c r="O117" s="265"/>
      <c r="P117" s="265"/>
      <c r="Q117" s="265"/>
      <c r="R117" s="265"/>
    </row>
    <row r="118" spans="4:18" x14ac:dyDescent="0.2">
      <c r="D118" s="246"/>
      <c r="E118" s="246"/>
      <c r="F118" s="246"/>
      <c r="G118" s="246"/>
      <c r="H118" s="246"/>
      <c r="I118" s="246"/>
      <c r="J118" s="246"/>
      <c r="K118" s="246"/>
      <c r="L118" s="246"/>
      <c r="M118" s="265"/>
      <c r="N118" s="265"/>
      <c r="O118" s="265"/>
      <c r="P118" s="265"/>
      <c r="Q118" s="265"/>
      <c r="R118" s="265"/>
    </row>
    <row r="119" spans="4:18" x14ac:dyDescent="0.2">
      <c r="D119" s="246"/>
      <c r="E119" s="246"/>
      <c r="F119" s="246"/>
      <c r="G119" s="246"/>
      <c r="H119" s="246"/>
      <c r="I119" s="246"/>
      <c r="J119" s="246"/>
      <c r="K119" s="246"/>
      <c r="L119" s="246"/>
      <c r="M119" s="265"/>
      <c r="N119" s="265"/>
      <c r="O119" s="265"/>
      <c r="P119" s="265"/>
      <c r="Q119" s="265"/>
      <c r="R119" s="265"/>
    </row>
    <row r="120" spans="4:18" x14ac:dyDescent="0.2">
      <c r="D120" s="246"/>
      <c r="E120" s="246"/>
      <c r="F120" s="246"/>
      <c r="G120" s="246"/>
      <c r="H120" s="246"/>
      <c r="I120" s="246"/>
      <c r="J120" s="246"/>
      <c r="K120" s="246"/>
      <c r="L120" s="246"/>
      <c r="M120" s="265"/>
      <c r="N120" s="265"/>
      <c r="O120" s="265"/>
      <c r="P120" s="265"/>
      <c r="Q120" s="265"/>
      <c r="R120" s="265"/>
    </row>
    <row r="121" spans="4:18" x14ac:dyDescent="0.2">
      <c r="D121" s="246"/>
      <c r="E121" s="246"/>
      <c r="F121" s="246"/>
      <c r="G121" s="246"/>
      <c r="H121" s="246"/>
      <c r="I121" s="246"/>
      <c r="J121" s="246"/>
      <c r="K121" s="246"/>
      <c r="L121" s="246"/>
      <c r="M121" s="265"/>
      <c r="N121" s="265"/>
      <c r="O121" s="265"/>
      <c r="P121" s="265"/>
      <c r="Q121" s="265"/>
      <c r="R121" s="265"/>
    </row>
    <row r="122" spans="4:18" x14ac:dyDescent="0.2">
      <c r="D122" s="246"/>
      <c r="E122" s="246"/>
      <c r="F122" s="246"/>
      <c r="G122" s="246"/>
      <c r="H122" s="246"/>
      <c r="I122" s="246"/>
      <c r="J122" s="246"/>
      <c r="K122" s="246"/>
      <c r="L122" s="246"/>
      <c r="M122" s="265"/>
      <c r="N122" s="265"/>
      <c r="O122" s="265"/>
      <c r="P122" s="265"/>
      <c r="Q122" s="265"/>
      <c r="R122" s="265"/>
    </row>
    <row r="123" spans="4:18" x14ac:dyDescent="0.2">
      <c r="D123" s="246"/>
      <c r="E123" s="246"/>
      <c r="F123" s="246"/>
      <c r="G123" s="246"/>
      <c r="H123" s="246"/>
      <c r="I123" s="246"/>
      <c r="J123" s="246"/>
      <c r="K123" s="246"/>
      <c r="L123" s="246"/>
      <c r="M123" s="265"/>
      <c r="N123" s="265"/>
      <c r="O123" s="265"/>
      <c r="P123" s="265"/>
      <c r="Q123" s="265"/>
      <c r="R123" s="265"/>
    </row>
    <row r="124" spans="4:18" x14ac:dyDescent="0.2">
      <c r="D124" s="246"/>
      <c r="E124" s="246"/>
      <c r="F124" s="246"/>
      <c r="G124" s="246"/>
      <c r="H124" s="246"/>
      <c r="I124" s="246"/>
      <c r="J124" s="246"/>
      <c r="K124" s="246"/>
      <c r="L124" s="246"/>
      <c r="M124" s="265"/>
      <c r="N124" s="265"/>
      <c r="O124" s="265"/>
      <c r="P124" s="265"/>
      <c r="Q124" s="265"/>
      <c r="R124" s="265"/>
    </row>
    <row r="125" spans="4:18" x14ac:dyDescent="0.2">
      <c r="D125" s="246"/>
      <c r="E125" s="246"/>
      <c r="F125" s="246"/>
      <c r="G125" s="246"/>
      <c r="H125" s="246"/>
      <c r="I125" s="246"/>
      <c r="J125" s="246"/>
      <c r="K125" s="246"/>
      <c r="L125" s="246"/>
      <c r="M125" s="265"/>
      <c r="N125" s="265"/>
      <c r="O125" s="265"/>
      <c r="P125" s="265"/>
      <c r="Q125" s="265"/>
      <c r="R125" s="265"/>
    </row>
    <row r="126" spans="4:18" x14ac:dyDescent="0.2">
      <c r="D126" s="246"/>
      <c r="E126" s="246"/>
      <c r="F126" s="246"/>
      <c r="G126" s="246"/>
      <c r="H126" s="246"/>
      <c r="I126" s="246"/>
      <c r="J126" s="246"/>
      <c r="K126" s="246"/>
      <c r="L126" s="246"/>
      <c r="M126" s="265"/>
      <c r="N126" s="265"/>
      <c r="O126" s="265"/>
      <c r="P126" s="265"/>
      <c r="Q126" s="265"/>
      <c r="R126" s="265"/>
    </row>
    <row r="127" spans="4:18" x14ac:dyDescent="0.2">
      <c r="D127" s="246"/>
      <c r="E127" s="246"/>
      <c r="F127" s="246"/>
      <c r="G127" s="246"/>
      <c r="H127" s="246"/>
      <c r="I127" s="246"/>
      <c r="J127" s="246"/>
      <c r="K127" s="246"/>
      <c r="L127" s="246"/>
      <c r="M127" s="265"/>
      <c r="N127" s="265"/>
      <c r="O127" s="265"/>
      <c r="P127" s="265"/>
      <c r="Q127" s="265"/>
      <c r="R127" s="265"/>
    </row>
    <row r="128" spans="4:18" x14ac:dyDescent="0.2">
      <c r="D128" s="246"/>
      <c r="E128" s="246"/>
      <c r="F128" s="246"/>
      <c r="G128" s="246"/>
      <c r="H128" s="246"/>
      <c r="I128" s="246"/>
      <c r="J128" s="246"/>
      <c r="K128" s="246"/>
      <c r="L128" s="246"/>
      <c r="M128" s="265"/>
      <c r="N128" s="265"/>
      <c r="O128" s="265"/>
      <c r="P128" s="265"/>
      <c r="Q128" s="265"/>
      <c r="R128" s="265"/>
    </row>
    <row r="129" spans="4:18" x14ac:dyDescent="0.2">
      <c r="D129" s="246"/>
      <c r="E129" s="246"/>
      <c r="F129" s="246"/>
      <c r="G129" s="246"/>
      <c r="H129" s="246"/>
      <c r="I129" s="246"/>
      <c r="J129" s="246"/>
      <c r="K129" s="246"/>
      <c r="L129" s="246"/>
      <c r="M129" s="265"/>
      <c r="N129" s="265"/>
      <c r="O129" s="265"/>
      <c r="P129" s="265"/>
      <c r="Q129" s="265"/>
      <c r="R129" s="265"/>
    </row>
    <row r="130" spans="4:18" x14ac:dyDescent="0.2">
      <c r="D130" s="246"/>
      <c r="E130" s="246"/>
      <c r="F130" s="246"/>
      <c r="G130" s="246"/>
      <c r="H130" s="246"/>
      <c r="I130" s="246"/>
      <c r="J130" s="246"/>
      <c r="K130" s="246"/>
      <c r="L130" s="246"/>
      <c r="M130" s="265"/>
      <c r="N130" s="265"/>
      <c r="O130" s="265"/>
      <c r="P130" s="265"/>
      <c r="Q130" s="265"/>
      <c r="R130" s="265"/>
    </row>
    <row r="131" spans="4:18" x14ac:dyDescent="0.2">
      <c r="D131" s="246"/>
      <c r="E131" s="246"/>
      <c r="F131" s="246"/>
      <c r="G131" s="246"/>
      <c r="H131" s="246"/>
      <c r="I131" s="246"/>
      <c r="J131" s="246"/>
      <c r="K131" s="246"/>
      <c r="L131" s="246"/>
      <c r="M131" s="265"/>
      <c r="N131" s="265"/>
      <c r="O131" s="265"/>
      <c r="P131" s="265"/>
      <c r="Q131" s="265"/>
      <c r="R131" s="265"/>
    </row>
    <row r="132" spans="4:18" x14ac:dyDescent="0.2">
      <c r="D132" s="246"/>
      <c r="E132" s="246"/>
      <c r="F132" s="246"/>
      <c r="G132" s="246"/>
      <c r="H132" s="246"/>
      <c r="I132" s="246"/>
      <c r="J132" s="246"/>
      <c r="K132" s="246"/>
      <c r="L132" s="246"/>
      <c r="M132" s="265"/>
      <c r="N132" s="265"/>
      <c r="O132" s="265"/>
      <c r="P132" s="265"/>
      <c r="Q132" s="265"/>
      <c r="R132" s="265"/>
    </row>
    <row r="133" spans="4:18" x14ac:dyDescent="0.2">
      <c r="D133" s="248"/>
      <c r="E133" s="248"/>
      <c r="F133" s="248"/>
      <c r="G133" s="248"/>
      <c r="H133" s="248"/>
      <c r="I133" s="248"/>
      <c r="J133" s="248"/>
      <c r="K133" s="248"/>
      <c r="L133" s="248"/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B2:R117"/>
  <sheetViews>
    <sheetView showRuler="0" zoomScale="90" zoomScaleNormal="90" workbookViewId="0">
      <selection activeCell="D5" sqref="D5:L91"/>
    </sheetView>
  </sheetViews>
  <sheetFormatPr baseColWidth="10" defaultColWidth="8.83203125" defaultRowHeight="15" x14ac:dyDescent="0.2"/>
  <cols>
    <col min="2" max="2" width="21.1640625" bestFit="1" customWidth="1"/>
    <col min="3" max="3" width="12.5" bestFit="1" customWidth="1"/>
    <col min="4" max="5" width="11.5" style="249" bestFit="1" customWidth="1"/>
    <col min="6" max="12" width="12.5" style="249" bestFit="1" customWidth="1"/>
    <col min="13" max="13" width="12.5" style="252" bestFit="1" customWidth="1"/>
    <col min="14" max="18" width="9.1640625" style="252" customWidth="1"/>
    <col min="19" max="19" width="9.1640625" customWidth="1"/>
  </cols>
  <sheetData>
    <row r="2" spans="2:18" x14ac:dyDescent="0.2">
      <c r="B2" s="2" t="s">
        <v>496</v>
      </c>
    </row>
    <row r="3" spans="2:18" x14ac:dyDescent="0.2">
      <c r="B3" t="s">
        <v>0</v>
      </c>
    </row>
    <row r="4" spans="2:18" x14ac:dyDescent="0.2">
      <c r="B4" t="s">
        <v>134</v>
      </c>
      <c r="C4" s="9" t="s">
        <v>38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10" t="s">
        <v>73</v>
      </c>
      <c r="D5" s="246">
        <v>8495.1906945233895</v>
      </c>
      <c r="E5" s="246">
        <v>8774.87806851602</v>
      </c>
      <c r="F5" s="246">
        <v>9203.9599967623599</v>
      </c>
      <c r="G5" s="246">
        <v>9573.7782102733308</v>
      </c>
      <c r="H5" s="246">
        <v>10019.515680624099</v>
      </c>
      <c r="I5" s="342">
        <v>10545.8159413059</v>
      </c>
      <c r="J5" s="246">
        <v>11168.3396137451</v>
      </c>
      <c r="K5" s="342">
        <v>11927.212661318599</v>
      </c>
      <c r="L5" s="246">
        <v>12830.429354432399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10" t="s">
        <v>74</v>
      </c>
      <c r="D6" s="246">
        <v>23180.624838766002</v>
      </c>
      <c r="E6" s="246">
        <v>11590.3127151143</v>
      </c>
      <c r="F6" s="246">
        <v>7630.4973037548998</v>
      </c>
      <c r="G6" s="246">
        <v>9035.0951603645608</v>
      </c>
      <c r="H6" s="246">
        <v>9035.0950124989195</v>
      </c>
      <c r="I6" s="342">
        <v>10875.8228432328</v>
      </c>
      <c r="J6" s="246">
        <v>11758.5563168724</v>
      </c>
      <c r="K6" s="342">
        <v>13770.0903003244</v>
      </c>
      <c r="L6" s="246">
        <v>15644.1331701652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10" t="s">
        <v>75</v>
      </c>
      <c r="D7" s="246">
        <v>66718.300891300096</v>
      </c>
      <c r="E7" s="246">
        <v>80384.219013670518</v>
      </c>
      <c r="F7" s="246">
        <v>71865.166382969823</v>
      </c>
      <c r="G7" s="246">
        <v>82864.710413693028</v>
      </c>
      <c r="H7" s="246">
        <v>62674.57930763792</v>
      </c>
      <c r="I7" s="342">
        <v>58407.293013832023</v>
      </c>
      <c r="J7" s="246">
        <v>51837.081312400303</v>
      </c>
      <c r="K7" s="342">
        <v>50767.337003665147</v>
      </c>
      <c r="L7" s="246">
        <v>41504.340110485835</v>
      </c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10" t="s">
        <v>76</v>
      </c>
      <c r="D8" s="246">
        <v>51778.260622623799</v>
      </c>
      <c r="E8" s="246">
        <v>48283.603731399497</v>
      </c>
      <c r="F8" s="246">
        <v>46096.368798910298</v>
      </c>
      <c r="G8" s="246">
        <v>40841.060801475003</v>
      </c>
      <c r="H8" s="246">
        <v>39957.974534929403</v>
      </c>
      <c r="I8" s="342">
        <v>33516.309043278503</v>
      </c>
      <c r="J8" s="246">
        <v>32209.727294753699</v>
      </c>
      <c r="K8" s="342">
        <v>33128.198959450303</v>
      </c>
      <c r="L8" s="246">
        <v>31486.798450022801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10" t="s">
        <v>77</v>
      </c>
      <c r="D9" s="246">
        <v>40451.331134579203</v>
      </c>
      <c r="E9" s="246">
        <v>25502.577446102463</v>
      </c>
      <c r="F9" s="246">
        <v>20206.44074382661</v>
      </c>
      <c r="G9" s="246">
        <v>23188.284567090112</v>
      </c>
      <c r="H9" s="246">
        <v>27218.621065984011</v>
      </c>
      <c r="I9" s="342">
        <v>27398.27795370531</v>
      </c>
      <c r="J9" s="246">
        <v>25929.751175499412</v>
      </c>
      <c r="K9" s="342">
        <v>25286.983260485111</v>
      </c>
      <c r="L9" s="246">
        <v>24641.778038776811</v>
      </c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s="10" t="s">
        <v>78</v>
      </c>
      <c r="D10" s="246">
        <v>77289.810704257106</v>
      </c>
      <c r="E10" s="246">
        <v>72862.969930034698</v>
      </c>
      <c r="F10" s="246">
        <v>67551.905061649901</v>
      </c>
      <c r="G10" s="246">
        <v>62640.8053591813</v>
      </c>
      <c r="H10" s="246">
        <v>58939.979013563803</v>
      </c>
      <c r="I10" s="342">
        <v>55441.6039526288</v>
      </c>
      <c r="J10" s="246">
        <v>55722.032671555397</v>
      </c>
      <c r="K10" s="342">
        <v>53435.473634556904</v>
      </c>
      <c r="L10" s="246">
        <v>51648.495860528397</v>
      </c>
      <c r="M10" s="256"/>
      <c r="N10" s="265"/>
      <c r="O10" s="265"/>
      <c r="P10" s="265"/>
      <c r="Q10" s="265"/>
      <c r="R10" s="265"/>
    </row>
    <row r="11" spans="2:18" x14ac:dyDescent="0.2">
      <c r="B11" t="s">
        <v>542</v>
      </c>
      <c r="C11" s="10" t="s">
        <v>79</v>
      </c>
      <c r="D11" s="246">
        <v>17420.608691374946</v>
      </c>
      <c r="E11" s="246">
        <v>33636.44005259293</v>
      </c>
      <c r="F11" s="246">
        <v>31565.532178453948</v>
      </c>
      <c r="G11" s="246">
        <v>32892.89896406456</v>
      </c>
      <c r="H11" s="246">
        <v>31437.325158607011</v>
      </c>
      <c r="I11" s="342">
        <v>27772.65134619219</v>
      </c>
      <c r="J11" s="246">
        <v>24625.435931165259</v>
      </c>
      <c r="K11" s="342">
        <v>21924.83670131395</v>
      </c>
      <c r="L11" s="246">
        <v>19509.616395885259</v>
      </c>
      <c r="M11" s="256"/>
      <c r="N11" s="265"/>
      <c r="O11" s="265"/>
      <c r="P11" s="265"/>
      <c r="Q11" s="265"/>
      <c r="R11" s="265"/>
    </row>
    <row r="12" spans="2:18" x14ac:dyDescent="0.2">
      <c r="B12" t="s">
        <v>543</v>
      </c>
      <c r="C12" s="9" t="s">
        <v>73</v>
      </c>
      <c r="D12" s="256"/>
      <c r="E12" s="256"/>
      <c r="F12" s="256"/>
      <c r="G12" s="256"/>
      <c r="H12" s="256"/>
      <c r="I12" s="332"/>
      <c r="J12" s="256"/>
      <c r="K12" s="332"/>
      <c r="L12" s="256"/>
      <c r="M12" s="256"/>
      <c r="N12" s="265"/>
      <c r="O12" s="265"/>
      <c r="P12" s="265"/>
      <c r="Q12" s="265"/>
      <c r="R12" s="265"/>
    </row>
    <row r="13" spans="2:18" x14ac:dyDescent="0.2">
      <c r="B13" t="s">
        <v>543</v>
      </c>
      <c r="C13" s="9" t="s">
        <v>74</v>
      </c>
      <c r="D13" s="246">
        <v>46258.494576675999</v>
      </c>
      <c r="E13" s="246">
        <v>28273.1775839441</v>
      </c>
      <c r="F13" s="246">
        <v>14899.314035420601</v>
      </c>
      <c r="G13" s="246">
        <v>14899.314035420601</v>
      </c>
      <c r="H13" s="246">
        <v>13704.0791635347</v>
      </c>
      <c r="I13" s="342">
        <v>16427.961679581698</v>
      </c>
      <c r="J13" s="246">
        <v>20515.830561323401</v>
      </c>
      <c r="K13" s="342">
        <v>23448.053532959799</v>
      </c>
      <c r="L13" s="246">
        <v>24282.817466919001</v>
      </c>
      <c r="M13" s="256"/>
      <c r="N13" s="265"/>
      <c r="O13" s="265"/>
      <c r="P13" s="265"/>
      <c r="Q13" s="265"/>
      <c r="R13" s="265"/>
    </row>
    <row r="14" spans="2:18" x14ac:dyDescent="0.2">
      <c r="B14" t="s">
        <v>543</v>
      </c>
      <c r="C14" s="9" t="s">
        <v>75</v>
      </c>
      <c r="D14" s="246">
        <v>283843.70025669702</v>
      </c>
      <c r="E14" s="246">
        <v>301790.859251716</v>
      </c>
      <c r="F14" s="246">
        <v>167141.26771982163</v>
      </c>
      <c r="G14" s="246">
        <v>160648.87968093567</v>
      </c>
      <c r="H14" s="246">
        <v>113417.42389116873</v>
      </c>
      <c r="I14" s="342">
        <v>81684.192143866589</v>
      </c>
      <c r="J14" s="246">
        <v>36618.268843454149</v>
      </c>
      <c r="K14" s="342">
        <v>29200.717892398916</v>
      </c>
      <c r="L14" s="246">
        <v>10288.774977313517</v>
      </c>
      <c r="M14" s="256"/>
      <c r="N14" s="265"/>
      <c r="O14" s="265"/>
      <c r="P14" s="265"/>
      <c r="Q14" s="265"/>
      <c r="R14" s="265"/>
    </row>
    <row r="15" spans="2:18" x14ac:dyDescent="0.2">
      <c r="B15" t="s">
        <v>543</v>
      </c>
      <c r="C15" s="9" t="s">
        <v>76</v>
      </c>
      <c r="D15" s="246">
        <v>97204.408976079998</v>
      </c>
      <c r="E15" s="246">
        <v>82484.875115815201</v>
      </c>
      <c r="F15" s="246">
        <v>77488.398342981905</v>
      </c>
      <c r="G15" s="246">
        <v>63710.252902707703</v>
      </c>
      <c r="H15" s="246">
        <v>56775.337872269898</v>
      </c>
      <c r="I15" s="342">
        <v>53722.284465488097</v>
      </c>
      <c r="J15" s="246">
        <v>51120.463428475698</v>
      </c>
      <c r="K15" s="342">
        <v>37368.496298026803</v>
      </c>
      <c r="L15" s="246">
        <v>30238.241537240101</v>
      </c>
      <c r="M15" s="256"/>
      <c r="N15" s="265"/>
      <c r="O15" s="265"/>
      <c r="P15" s="265"/>
      <c r="Q15" s="265"/>
      <c r="R15" s="265"/>
    </row>
    <row r="16" spans="2:18" x14ac:dyDescent="0.2">
      <c r="B16" t="s">
        <v>543</v>
      </c>
      <c r="C16" s="9" t="s">
        <v>77</v>
      </c>
      <c r="D16" s="246">
        <v>102030.856579057</v>
      </c>
      <c r="E16" s="246">
        <v>55997.455239181501</v>
      </c>
      <c r="F16" s="246">
        <v>56572.296288438185</v>
      </c>
      <c r="G16" s="246">
        <v>61336.362132068483</v>
      </c>
      <c r="H16" s="246">
        <v>68103.927102448797</v>
      </c>
      <c r="I16" s="342">
        <v>69504.412853805188</v>
      </c>
      <c r="J16" s="246">
        <v>68880.015603033899</v>
      </c>
      <c r="K16" s="342">
        <v>70208.160770120288</v>
      </c>
      <c r="L16" s="246">
        <v>67262.048165451997</v>
      </c>
      <c r="M16" s="256"/>
      <c r="N16" s="265"/>
      <c r="O16" s="265"/>
      <c r="P16" s="265"/>
      <c r="Q16" s="265"/>
      <c r="R16" s="265"/>
    </row>
    <row r="17" spans="2:18" x14ac:dyDescent="0.2">
      <c r="B17" t="s">
        <v>543</v>
      </c>
      <c r="C17" t="s">
        <v>78</v>
      </c>
      <c r="D17" s="246">
        <v>152647.58585567199</v>
      </c>
      <c r="E17" s="246">
        <v>141137.90576992801</v>
      </c>
      <c r="F17" s="246">
        <v>134655.56900439601</v>
      </c>
      <c r="G17" s="246">
        <v>128903.340708124</v>
      </c>
      <c r="H17" s="246">
        <v>122368.68922896399</v>
      </c>
      <c r="I17" s="342">
        <v>118243.94918363899</v>
      </c>
      <c r="J17" s="246">
        <v>116556.40459820699</v>
      </c>
      <c r="K17" s="342">
        <v>112284.237179947</v>
      </c>
      <c r="L17" s="246">
        <v>110026.88999964</v>
      </c>
      <c r="M17" s="256"/>
      <c r="N17" s="265"/>
      <c r="O17" s="265"/>
      <c r="P17" s="265"/>
      <c r="Q17" s="265"/>
      <c r="R17" s="265"/>
    </row>
    <row r="18" spans="2:18" x14ac:dyDescent="0.2">
      <c r="B18" t="s">
        <v>543</v>
      </c>
      <c r="C18" t="s">
        <v>79</v>
      </c>
      <c r="D18" s="246">
        <v>48465.359206082721</v>
      </c>
      <c r="E18" s="246">
        <v>76686.86155618378</v>
      </c>
      <c r="F18" s="246">
        <v>65994.405076021183</v>
      </c>
      <c r="G18" s="246">
        <v>62101.679708667762</v>
      </c>
      <c r="H18" s="246">
        <v>58955.816646244362</v>
      </c>
      <c r="I18" s="342">
        <v>54118.052713901379</v>
      </c>
      <c r="J18" s="246">
        <v>48670.384984128192</v>
      </c>
      <c r="K18" s="342">
        <v>40350.192199279845</v>
      </c>
      <c r="L18" s="246">
        <v>37696.705205158767</v>
      </c>
      <c r="M18" s="256"/>
      <c r="N18" s="265"/>
      <c r="O18" s="265"/>
      <c r="P18" s="265"/>
      <c r="Q18" s="265"/>
      <c r="R18" s="265"/>
    </row>
    <row r="19" spans="2:18" x14ac:dyDescent="0.2">
      <c r="B19" t="s">
        <v>544</v>
      </c>
      <c r="C19" t="s">
        <v>73</v>
      </c>
      <c r="D19" s="246">
        <v>13167.238966614999</v>
      </c>
      <c r="E19" s="246">
        <v>13167.238966614999</v>
      </c>
      <c r="F19" s="246">
        <v>11675.785845459999</v>
      </c>
      <c r="G19" s="246">
        <v>11675.785845459901</v>
      </c>
      <c r="H19" s="246">
        <v>10320.2622141918</v>
      </c>
      <c r="I19" s="342">
        <v>9833.4643327200101</v>
      </c>
      <c r="J19" s="246">
        <v>9502.8083770461908</v>
      </c>
      <c r="K19" s="342">
        <v>9217.00202008421</v>
      </c>
      <c r="L19" s="246">
        <v>9013.5695751505682</v>
      </c>
      <c r="M19" s="256"/>
      <c r="N19" s="265"/>
      <c r="O19" s="265"/>
      <c r="P19" s="265"/>
      <c r="Q19" s="265"/>
      <c r="R19" s="265"/>
    </row>
    <row r="20" spans="2:18" x14ac:dyDescent="0.2">
      <c r="B20" t="s">
        <v>544</v>
      </c>
      <c r="C20" t="s">
        <v>74</v>
      </c>
      <c r="D20" s="246">
        <v>18761.533389544002</v>
      </c>
      <c r="E20" s="246">
        <v>11875.107202339999</v>
      </c>
      <c r="F20" s="246">
        <v>10992.1806519452</v>
      </c>
      <c r="G20" s="246">
        <v>6770.9270304838401</v>
      </c>
      <c r="H20" s="246">
        <v>6770.9270304838401</v>
      </c>
      <c r="I20" s="342">
        <v>8074.8665513507603</v>
      </c>
      <c r="J20" s="246">
        <v>7438.1209005580204</v>
      </c>
      <c r="K20" s="342">
        <v>9609.4622165425208</v>
      </c>
      <c r="L20" s="246">
        <v>10884.8404446198</v>
      </c>
      <c r="M20" s="256"/>
      <c r="N20" s="265"/>
      <c r="O20" s="265"/>
      <c r="P20" s="265"/>
      <c r="Q20" s="265"/>
      <c r="R20" s="265"/>
    </row>
    <row r="21" spans="2:18" x14ac:dyDescent="0.2">
      <c r="B21" t="s">
        <v>544</v>
      </c>
      <c r="C21" t="s">
        <v>75</v>
      </c>
      <c r="D21" s="246">
        <v>231166.51382319501</v>
      </c>
      <c r="E21" s="246">
        <v>197434.25661152726</v>
      </c>
      <c r="F21" s="246">
        <v>203977.63317330054</v>
      </c>
      <c r="G21" s="246">
        <v>125289.67911938425</v>
      </c>
      <c r="H21" s="246">
        <v>123578.94658719926</v>
      </c>
      <c r="I21" s="342">
        <v>130577.26199973143</v>
      </c>
      <c r="J21" s="246">
        <v>115635.12987207749</v>
      </c>
      <c r="K21" s="342">
        <v>64722.36842472908</v>
      </c>
      <c r="L21" s="246">
        <v>26318.577872245194</v>
      </c>
      <c r="M21" s="256"/>
      <c r="N21" s="265"/>
      <c r="O21" s="265"/>
      <c r="P21" s="265"/>
      <c r="Q21" s="265"/>
      <c r="R21" s="265"/>
    </row>
    <row r="22" spans="2:18" x14ac:dyDescent="0.2">
      <c r="B22" t="s">
        <v>544</v>
      </c>
      <c r="C22" t="s">
        <v>76</v>
      </c>
      <c r="D22" s="246">
        <v>54603.629472868903</v>
      </c>
      <c r="E22" s="246">
        <v>63663.961020788702</v>
      </c>
      <c r="F22" s="246">
        <v>61973.651699123198</v>
      </c>
      <c r="G22" s="246">
        <v>69785.056832356204</v>
      </c>
      <c r="H22" s="246">
        <v>72364.946543573693</v>
      </c>
      <c r="I22" s="342">
        <v>68080.204542180596</v>
      </c>
      <c r="J22" s="246">
        <v>64006.2164888279</v>
      </c>
      <c r="K22" s="342">
        <v>59325.757987067802</v>
      </c>
      <c r="L22" s="246">
        <v>54894.790692987503</v>
      </c>
      <c r="M22" s="256"/>
      <c r="N22" s="265"/>
      <c r="O22" s="265"/>
      <c r="P22" s="265"/>
      <c r="Q22" s="265"/>
      <c r="R22" s="265"/>
    </row>
    <row r="23" spans="2:18" x14ac:dyDescent="0.2">
      <c r="B23" t="s">
        <v>544</v>
      </c>
      <c r="C23" t="s">
        <v>77</v>
      </c>
      <c r="D23" s="246">
        <v>51829.948184686102</v>
      </c>
      <c r="E23" s="246">
        <v>33756.945153384942</v>
      </c>
      <c r="F23" s="246">
        <v>43781.542409876274</v>
      </c>
      <c r="G23" s="246">
        <v>56303.079219945073</v>
      </c>
      <c r="H23" s="246">
        <v>66494.857372487662</v>
      </c>
      <c r="I23" s="342">
        <v>67170.570055888471</v>
      </c>
      <c r="J23" s="246">
        <v>66500.655018436562</v>
      </c>
      <c r="K23" s="342">
        <v>71036.557102406266</v>
      </c>
      <c r="L23" s="246">
        <v>69124.274660589028</v>
      </c>
      <c r="M23" s="256"/>
      <c r="N23" s="265"/>
      <c r="O23" s="265"/>
      <c r="P23" s="265"/>
      <c r="Q23" s="265"/>
      <c r="R23" s="265"/>
    </row>
    <row r="24" spans="2:18" x14ac:dyDescent="0.2">
      <c r="B24" t="s">
        <v>544</v>
      </c>
      <c r="C24" t="s">
        <v>78</v>
      </c>
      <c r="D24" s="246">
        <v>82813.676764728196</v>
      </c>
      <c r="E24" s="246">
        <v>75331.103377164996</v>
      </c>
      <c r="F24" s="246">
        <v>79909.502207468104</v>
      </c>
      <c r="G24" s="246">
        <v>72217.8533006527</v>
      </c>
      <c r="H24" s="246">
        <v>63382.165076138597</v>
      </c>
      <c r="I24" s="342">
        <v>61957.798395624501</v>
      </c>
      <c r="J24" s="246">
        <v>63398.770357866801</v>
      </c>
      <c r="K24" s="342">
        <v>56716.0976212026</v>
      </c>
      <c r="L24" s="246">
        <v>57502.7344600754</v>
      </c>
      <c r="M24" s="256"/>
      <c r="N24" s="265"/>
      <c r="O24" s="265"/>
      <c r="P24" s="265"/>
      <c r="Q24" s="265"/>
      <c r="R24" s="265"/>
    </row>
    <row r="25" spans="2:18" x14ac:dyDescent="0.2">
      <c r="B25" t="s">
        <v>544</v>
      </c>
      <c r="C25" t="s">
        <v>79</v>
      </c>
      <c r="D25" s="246">
        <v>34907.173735035394</v>
      </c>
      <c r="E25" s="246">
        <v>53194.047466781798</v>
      </c>
      <c r="F25" s="246">
        <v>53133.209970058633</v>
      </c>
      <c r="G25" s="246">
        <v>57214.70052282184</v>
      </c>
      <c r="H25" s="246">
        <v>55726.264165555098</v>
      </c>
      <c r="I25" s="342">
        <v>51838.010134797529</v>
      </c>
      <c r="J25" s="246">
        <v>49889.080090270734</v>
      </c>
      <c r="K25" s="342">
        <v>46378.752747930703</v>
      </c>
      <c r="L25" s="246">
        <v>41165.31918627712</v>
      </c>
      <c r="M25" s="256"/>
      <c r="N25" s="265"/>
      <c r="O25" s="265"/>
      <c r="P25" s="265"/>
      <c r="Q25" s="265"/>
      <c r="R25" s="265"/>
    </row>
    <row r="26" spans="2:18" x14ac:dyDescent="0.2">
      <c r="B26" t="s">
        <v>545</v>
      </c>
      <c r="C26" t="s">
        <v>73</v>
      </c>
      <c r="D26" s="246">
        <v>5115.0080095745998</v>
      </c>
      <c r="E26" s="246">
        <v>5115.0080095745998</v>
      </c>
      <c r="F26" s="246">
        <v>4337.5335015811024</v>
      </c>
      <c r="G26" s="246">
        <v>4337.0798540562846</v>
      </c>
      <c r="H26" s="246">
        <v>3904.5048553812899</v>
      </c>
      <c r="I26" s="342">
        <v>3755.925656591</v>
      </c>
      <c r="J26" s="246">
        <v>3656.8300035368802</v>
      </c>
      <c r="K26" s="342">
        <v>3586.0761923904702</v>
      </c>
      <c r="L26" s="246">
        <v>3557.5818911338001</v>
      </c>
      <c r="M26" s="256"/>
      <c r="N26" s="265"/>
      <c r="O26" s="265"/>
      <c r="P26" s="265"/>
      <c r="Q26" s="265"/>
      <c r="R26" s="265"/>
    </row>
    <row r="27" spans="2:18" x14ac:dyDescent="0.2">
      <c r="B27" t="s">
        <v>545</v>
      </c>
      <c r="C27" t="s">
        <v>74</v>
      </c>
      <c r="D27" s="246">
        <v>9329.5279275767498</v>
      </c>
      <c r="E27" s="246">
        <v>5773.5859233736601</v>
      </c>
      <c r="F27" s="246">
        <v>7712.0425574363098</v>
      </c>
      <c r="G27" s="246">
        <v>7615.3810825686796</v>
      </c>
      <c r="H27" s="246">
        <v>7615.3810825686796</v>
      </c>
      <c r="I27" s="342">
        <v>7484.1828912119299</v>
      </c>
      <c r="J27" s="246">
        <v>5248.8497830996603</v>
      </c>
      <c r="K27" s="342">
        <v>5946.43252981156</v>
      </c>
      <c r="L27" s="246">
        <v>6157.4231015313699</v>
      </c>
      <c r="M27" s="256"/>
      <c r="N27" s="265"/>
      <c r="O27" s="265"/>
      <c r="P27" s="265"/>
      <c r="Q27" s="265"/>
      <c r="R27" s="265"/>
    </row>
    <row r="28" spans="2:18" x14ac:dyDescent="0.2">
      <c r="B28" t="s">
        <v>545</v>
      </c>
      <c r="C28" t="s">
        <v>75</v>
      </c>
      <c r="D28" s="246">
        <v>118413.27318988201</v>
      </c>
      <c r="E28" s="246">
        <v>119526.728259742</v>
      </c>
      <c r="F28" s="246">
        <v>99577.645196004494</v>
      </c>
      <c r="G28" s="246">
        <v>61630.919799302646</v>
      </c>
      <c r="H28" s="246">
        <v>33815.053873852987</v>
      </c>
      <c r="I28" s="342">
        <v>25267.328390365259</v>
      </c>
      <c r="J28" s="246">
        <v>16683.885818266033</v>
      </c>
      <c r="K28" s="342">
        <v>12064.459732635556</v>
      </c>
      <c r="L28" s="246">
        <v>9746.4289673105195</v>
      </c>
      <c r="M28" s="256"/>
      <c r="N28" s="265"/>
      <c r="O28" s="265"/>
      <c r="P28" s="265"/>
      <c r="Q28" s="265"/>
      <c r="R28" s="265"/>
    </row>
    <row r="29" spans="2:18" x14ac:dyDescent="0.2">
      <c r="B29" t="s">
        <v>545</v>
      </c>
      <c r="C29" t="s">
        <v>76</v>
      </c>
      <c r="D29" s="246">
        <v>32097.123508658198</v>
      </c>
      <c r="E29" s="246">
        <v>24411.666266213699</v>
      </c>
      <c r="F29" s="246">
        <v>20766.031672676301</v>
      </c>
      <c r="G29" s="246">
        <v>17934.225879515499</v>
      </c>
      <c r="H29" s="246">
        <v>16735.658054568099</v>
      </c>
      <c r="I29" s="342">
        <v>15355.3846547578</v>
      </c>
      <c r="J29" s="246">
        <v>14262.846091039</v>
      </c>
      <c r="K29" s="342">
        <v>13931.8285556022</v>
      </c>
      <c r="L29" s="246">
        <v>14368.6273961961</v>
      </c>
      <c r="M29" s="256"/>
      <c r="N29" s="265"/>
      <c r="O29" s="265"/>
      <c r="P29" s="265"/>
      <c r="Q29" s="265"/>
      <c r="R29" s="265"/>
    </row>
    <row r="30" spans="2:18" x14ac:dyDescent="0.2">
      <c r="B30" t="s">
        <v>545</v>
      </c>
      <c r="C30" t="s">
        <v>77</v>
      </c>
      <c r="D30" s="246">
        <v>25641.493148282501</v>
      </c>
      <c r="E30" s="246">
        <v>14835.097738144696</v>
      </c>
      <c r="F30" s="246">
        <v>23313.219464751997</v>
      </c>
      <c r="G30" s="246">
        <v>26809.476631240901</v>
      </c>
      <c r="H30" s="246">
        <v>29276.562621136534</v>
      </c>
      <c r="I30" s="342">
        <v>30476.738891046833</v>
      </c>
      <c r="J30" s="246">
        <v>32424.772998200835</v>
      </c>
      <c r="K30" s="342">
        <v>38816.21353259484</v>
      </c>
      <c r="L30" s="246">
        <v>39700.893654272797</v>
      </c>
      <c r="M30" s="256"/>
      <c r="N30" s="265"/>
      <c r="O30" s="265"/>
      <c r="P30" s="265"/>
      <c r="Q30" s="265"/>
      <c r="R30" s="265"/>
    </row>
    <row r="31" spans="2:18" x14ac:dyDescent="0.2">
      <c r="B31" t="s">
        <v>545</v>
      </c>
      <c r="C31" t="s">
        <v>78</v>
      </c>
      <c r="D31" s="246">
        <v>69509.576768705403</v>
      </c>
      <c r="E31" s="246">
        <v>64663.434943222499</v>
      </c>
      <c r="F31" s="246">
        <v>64287.983719302501</v>
      </c>
      <c r="G31" s="246">
        <v>62115.4297375038</v>
      </c>
      <c r="H31" s="246">
        <v>60744.956949417297</v>
      </c>
      <c r="I31" s="342">
        <v>60262.171049472003</v>
      </c>
      <c r="J31" s="246">
        <v>61070.539120649999</v>
      </c>
      <c r="K31" s="342">
        <v>54697.737240025097</v>
      </c>
      <c r="L31" s="246">
        <v>53008.890709563297</v>
      </c>
      <c r="M31" s="256"/>
      <c r="N31" s="265"/>
      <c r="O31" s="265"/>
      <c r="P31" s="265"/>
      <c r="Q31" s="265"/>
      <c r="R31" s="265"/>
    </row>
    <row r="32" spans="2:18" x14ac:dyDescent="0.2">
      <c r="B32" t="s">
        <v>545</v>
      </c>
      <c r="C32" t="s">
        <v>79</v>
      </c>
      <c r="D32" s="246">
        <v>12548.587744820758</v>
      </c>
      <c r="E32" s="246">
        <v>27985.46257652864</v>
      </c>
      <c r="F32" s="246">
        <v>22139.819472989242</v>
      </c>
      <c r="G32" s="246">
        <v>29224.64068809005</v>
      </c>
      <c r="H32" s="246">
        <v>27420.185649668139</v>
      </c>
      <c r="I32" s="342">
        <v>24035.431776698497</v>
      </c>
      <c r="J32" s="246">
        <v>20342.957602526039</v>
      </c>
      <c r="K32" s="342">
        <v>17359.22702095237</v>
      </c>
      <c r="L32" s="246">
        <v>14257.45084609998</v>
      </c>
      <c r="M32" s="256"/>
      <c r="N32" s="265"/>
      <c r="O32" s="265"/>
      <c r="P32" s="265"/>
      <c r="Q32" s="265"/>
      <c r="R32" s="265"/>
    </row>
    <row r="33" spans="2:18" x14ac:dyDescent="0.2">
      <c r="B33" t="s">
        <v>546</v>
      </c>
      <c r="C33" t="s">
        <v>73</v>
      </c>
      <c r="D33" s="246">
        <v>9697.3578700159705</v>
      </c>
      <c r="E33" s="246">
        <v>11188.696121299599</v>
      </c>
      <c r="F33" s="246">
        <v>13065.2595967341</v>
      </c>
      <c r="G33" s="246">
        <v>15104.423340649588</v>
      </c>
      <c r="H33" s="246">
        <v>17269.452806135199</v>
      </c>
      <c r="I33" s="342">
        <v>19376.812551962899</v>
      </c>
      <c r="J33" s="246">
        <v>21499.5175131098</v>
      </c>
      <c r="K33" s="342">
        <v>23608.269173765599</v>
      </c>
      <c r="L33" s="246">
        <v>25717.488928302599</v>
      </c>
      <c r="M33" s="256"/>
      <c r="N33" s="265"/>
      <c r="O33" s="265"/>
      <c r="P33" s="265"/>
      <c r="Q33" s="265"/>
      <c r="R33" s="265"/>
    </row>
    <row r="34" spans="2:18" x14ac:dyDescent="0.2">
      <c r="B34" t="s">
        <v>546</v>
      </c>
      <c r="C34" t="s">
        <v>74</v>
      </c>
      <c r="D34" s="246">
        <v>28547.712049090798</v>
      </c>
      <c r="E34" s="246">
        <v>14273.856024545399</v>
      </c>
      <c r="F34" s="246">
        <v>7458.0909141871398</v>
      </c>
      <c r="G34" s="246">
        <v>9384.6034606704197</v>
      </c>
      <c r="H34" s="246">
        <v>9384.6034606704197</v>
      </c>
      <c r="I34" s="342">
        <v>9252.5079314811901</v>
      </c>
      <c r="J34" s="246">
        <v>6076.5855618844698</v>
      </c>
      <c r="K34" s="342">
        <v>9525.4306303145804</v>
      </c>
      <c r="L34" s="246">
        <v>9427.7116883354302</v>
      </c>
      <c r="M34" s="256"/>
      <c r="N34" s="265"/>
      <c r="O34" s="265"/>
      <c r="P34" s="265"/>
      <c r="Q34" s="265"/>
      <c r="R34" s="265"/>
    </row>
    <row r="35" spans="2:18" x14ac:dyDescent="0.2">
      <c r="B35" t="s">
        <v>546</v>
      </c>
      <c r="C35" t="s">
        <v>75</v>
      </c>
      <c r="D35" s="246">
        <v>38565.104794489802</v>
      </c>
      <c r="E35" s="246">
        <v>13130.3287304573</v>
      </c>
      <c r="F35" s="246">
        <v>50161.999270195898</v>
      </c>
      <c r="G35" s="246">
        <v>50220.162520473801</v>
      </c>
      <c r="H35" s="246">
        <v>46795.623593284297</v>
      </c>
      <c r="I35" s="342">
        <v>26726.141003655801</v>
      </c>
      <c r="J35" s="246">
        <v>35919.417071420219</v>
      </c>
      <c r="K35" s="342">
        <v>21484.382678929695</v>
      </c>
      <c r="L35" s="246">
        <v>7388.9497928130249</v>
      </c>
      <c r="M35" s="256"/>
      <c r="N35" s="265"/>
      <c r="O35" s="265"/>
      <c r="P35" s="265"/>
      <c r="Q35" s="265"/>
      <c r="R35" s="265"/>
    </row>
    <row r="36" spans="2:18" x14ac:dyDescent="0.2">
      <c r="B36" t="s">
        <v>546</v>
      </c>
      <c r="C36" t="s">
        <v>76</v>
      </c>
      <c r="D36" s="246">
        <v>52197.823612664302</v>
      </c>
      <c r="E36" s="246">
        <v>53360.008072160803</v>
      </c>
      <c r="F36" s="246">
        <v>43806.3287477712</v>
      </c>
      <c r="G36" s="246">
        <v>43220.457651361401</v>
      </c>
      <c r="H36" s="246">
        <v>40382.027434538402</v>
      </c>
      <c r="I36" s="342">
        <v>35884.837370922301</v>
      </c>
      <c r="J36" s="246">
        <v>33772.146264155403</v>
      </c>
      <c r="K36" s="342">
        <v>32888.674647851803</v>
      </c>
      <c r="L36" s="246">
        <v>32444.233146758401</v>
      </c>
      <c r="M36" s="256"/>
      <c r="N36" s="265"/>
      <c r="O36" s="265"/>
      <c r="P36" s="265"/>
      <c r="Q36" s="265"/>
      <c r="R36" s="265"/>
    </row>
    <row r="37" spans="2:18" x14ac:dyDescent="0.2">
      <c r="B37" t="s">
        <v>546</v>
      </c>
      <c r="C37" t="s">
        <v>77</v>
      </c>
      <c r="D37" s="246">
        <v>57529.8553282906</v>
      </c>
      <c r="E37" s="246">
        <v>20477.249111063651</v>
      </c>
      <c r="F37" s="246">
        <v>22164.714687281168</v>
      </c>
      <c r="G37" s="246">
        <v>25464.770154080532</v>
      </c>
      <c r="H37" s="246">
        <v>32638.788177106166</v>
      </c>
      <c r="I37" s="342">
        <v>35505.471673234861</v>
      </c>
      <c r="J37" s="246">
        <v>35632.12593552786</v>
      </c>
      <c r="K37" s="342">
        <v>33871.389448515365</v>
      </c>
      <c r="L37" s="246">
        <v>33636.59922018506</v>
      </c>
      <c r="M37" s="256"/>
      <c r="N37" s="265"/>
      <c r="O37" s="265"/>
      <c r="P37" s="265"/>
      <c r="Q37" s="265"/>
      <c r="R37" s="265"/>
    </row>
    <row r="38" spans="2:18" x14ac:dyDescent="0.2">
      <c r="B38" t="s">
        <v>546</v>
      </c>
      <c r="C38" t="s">
        <v>78</v>
      </c>
      <c r="D38" s="246">
        <v>128224.977409974</v>
      </c>
      <c r="E38" s="246">
        <v>118007.84816520799</v>
      </c>
      <c r="F38" s="246">
        <v>120130.96391069501</v>
      </c>
      <c r="G38" s="246">
        <v>108988.996662242</v>
      </c>
      <c r="H38" s="246">
        <v>100504.70686602101</v>
      </c>
      <c r="I38" s="342">
        <v>95540.616262647207</v>
      </c>
      <c r="J38" s="246">
        <v>96760.530078006894</v>
      </c>
      <c r="K38" s="342">
        <v>92230.325268964996</v>
      </c>
      <c r="L38" s="246">
        <v>90451.224148650203</v>
      </c>
      <c r="M38" s="256"/>
      <c r="N38" s="265"/>
      <c r="O38" s="265"/>
      <c r="P38" s="265"/>
      <c r="Q38" s="265"/>
      <c r="R38" s="265"/>
    </row>
    <row r="39" spans="2:18" x14ac:dyDescent="0.2">
      <c r="B39" t="s">
        <v>546</v>
      </c>
      <c r="C39" t="s">
        <v>79</v>
      </c>
      <c r="D39" s="246">
        <v>14794.573069106284</v>
      </c>
      <c r="E39" s="246">
        <v>33734.347810224041</v>
      </c>
      <c r="F39" s="246">
        <v>31813.845073205099</v>
      </c>
      <c r="G39" s="246">
        <v>31911.096009255991</v>
      </c>
      <c r="H39" s="246">
        <v>31028.429377615379</v>
      </c>
      <c r="I39" s="342">
        <v>29705.616657465689</v>
      </c>
      <c r="J39" s="246">
        <v>28507.34964548007</v>
      </c>
      <c r="K39" s="342">
        <v>28215.376083874289</v>
      </c>
      <c r="L39" s="246">
        <v>27342.827691710791</v>
      </c>
      <c r="M39" s="256"/>
      <c r="N39" s="265"/>
      <c r="O39" s="265"/>
      <c r="P39" s="265"/>
      <c r="Q39" s="265"/>
      <c r="R39" s="265"/>
    </row>
    <row r="40" spans="2:18" x14ac:dyDescent="0.2">
      <c r="B40" t="s">
        <v>547</v>
      </c>
      <c r="C40" t="s">
        <v>73</v>
      </c>
      <c r="D40" s="246">
        <v>7614.7681169051002</v>
      </c>
      <c r="E40" s="246">
        <v>7864.7437107779997</v>
      </c>
      <c r="F40" s="246">
        <v>8232.8301194329706</v>
      </c>
      <c r="G40" s="246">
        <v>8625.5153465445092</v>
      </c>
      <c r="H40" s="246">
        <v>9013.5017832313497</v>
      </c>
      <c r="I40" s="342">
        <v>9368.4831581835206</v>
      </c>
      <c r="J40" s="246">
        <v>9721.0724423510601</v>
      </c>
      <c r="K40" s="342">
        <v>10082.4793153884</v>
      </c>
      <c r="L40" s="246">
        <v>10461.476083341</v>
      </c>
      <c r="M40" s="256"/>
      <c r="N40" s="265"/>
      <c r="O40" s="265"/>
      <c r="P40" s="265"/>
      <c r="Q40" s="265"/>
      <c r="R40" s="265"/>
    </row>
    <row r="41" spans="2:18" x14ac:dyDescent="0.2">
      <c r="B41" t="s">
        <v>547</v>
      </c>
      <c r="C41" t="s">
        <v>74</v>
      </c>
      <c r="D41" s="246">
        <v>24902.2701277784</v>
      </c>
      <c r="E41" s="246">
        <v>14650.979012280801</v>
      </c>
      <c r="F41" s="246">
        <v>12323.6714636613</v>
      </c>
      <c r="G41" s="246">
        <v>14354.782631234501</v>
      </c>
      <c r="H41" s="246">
        <v>13255.1902408602</v>
      </c>
      <c r="I41" s="342">
        <v>15233.577993286401</v>
      </c>
      <c r="J41" s="246">
        <v>15119.7429158791</v>
      </c>
      <c r="K41" s="342">
        <v>18032.3883310987</v>
      </c>
      <c r="L41" s="246">
        <v>20476.705453786701</v>
      </c>
      <c r="M41" s="256"/>
      <c r="N41" s="265"/>
      <c r="O41" s="265"/>
      <c r="P41" s="265"/>
      <c r="Q41" s="265"/>
      <c r="R41" s="265"/>
    </row>
    <row r="42" spans="2:18" x14ac:dyDescent="0.2">
      <c r="B42" t="s">
        <v>547</v>
      </c>
      <c r="C42" t="s">
        <v>75</v>
      </c>
      <c r="D42" s="246">
        <v>113378.18731459101</v>
      </c>
      <c r="E42" s="246">
        <v>137439.67516697801</v>
      </c>
      <c r="F42" s="246">
        <v>105080.98905911762</v>
      </c>
      <c r="G42" s="246">
        <v>119948.58054464866</v>
      </c>
      <c r="H42" s="246">
        <v>107252.14092991313</v>
      </c>
      <c r="I42" s="342">
        <v>103127.59146893585</v>
      </c>
      <c r="J42" s="246">
        <v>82733.654970093732</v>
      </c>
      <c r="K42" s="342">
        <v>68361.656494072013</v>
      </c>
      <c r="L42" s="246">
        <v>39477.144351733034</v>
      </c>
      <c r="M42" s="256"/>
      <c r="N42" s="265"/>
      <c r="O42" s="265"/>
      <c r="P42" s="265"/>
      <c r="Q42" s="265"/>
      <c r="R42" s="265"/>
    </row>
    <row r="43" spans="2:18" x14ac:dyDescent="0.2">
      <c r="B43" t="s">
        <v>547</v>
      </c>
      <c r="C43" t="s">
        <v>76</v>
      </c>
      <c r="D43" s="246">
        <v>61442.220500907002</v>
      </c>
      <c r="E43" s="246">
        <v>50659.745634807099</v>
      </c>
      <c r="F43" s="246">
        <v>40786.026289423702</v>
      </c>
      <c r="G43" s="246">
        <v>36350.581127848403</v>
      </c>
      <c r="H43" s="246">
        <v>32204.666560785601</v>
      </c>
      <c r="I43" s="342">
        <v>27573.375255388401</v>
      </c>
      <c r="J43" s="246">
        <v>25873.725162111499</v>
      </c>
      <c r="K43" s="342">
        <v>25487.658763924501</v>
      </c>
      <c r="L43" s="246">
        <v>24549.482505496799</v>
      </c>
      <c r="M43" s="256"/>
      <c r="N43" s="265"/>
      <c r="O43" s="265"/>
      <c r="P43" s="265"/>
      <c r="Q43" s="265"/>
      <c r="R43" s="265"/>
    </row>
    <row r="44" spans="2:18" x14ac:dyDescent="0.2">
      <c r="B44" t="s">
        <v>547</v>
      </c>
      <c r="C44" t="s">
        <v>77</v>
      </c>
      <c r="D44" s="246">
        <v>61293.599416130899</v>
      </c>
      <c r="E44" s="246">
        <v>32719.318699445783</v>
      </c>
      <c r="F44" s="246">
        <v>33713.960998093229</v>
      </c>
      <c r="G44" s="246">
        <v>37495.310151325168</v>
      </c>
      <c r="H44" s="246">
        <v>46101.770117016429</v>
      </c>
      <c r="I44" s="342">
        <v>46598.664966703429</v>
      </c>
      <c r="J44" s="246">
        <v>46230.538269802331</v>
      </c>
      <c r="K44" s="342">
        <v>50857.805292918434</v>
      </c>
      <c r="L44" s="246">
        <v>49326.693610161507</v>
      </c>
      <c r="M44" s="256"/>
      <c r="N44" s="265"/>
      <c r="O44" s="265"/>
      <c r="P44" s="265"/>
      <c r="Q44" s="265"/>
      <c r="R44" s="265"/>
    </row>
    <row r="45" spans="2:18" x14ac:dyDescent="0.2">
      <c r="B45" t="s">
        <v>547</v>
      </c>
      <c r="C45" t="s">
        <v>78</v>
      </c>
      <c r="D45" s="246">
        <v>134152.68977099299</v>
      </c>
      <c r="E45" s="246">
        <v>123060.62025179699</v>
      </c>
      <c r="F45" s="246">
        <v>114578.931389911</v>
      </c>
      <c r="G45" s="246">
        <v>108410.331188636</v>
      </c>
      <c r="H45" s="246">
        <v>101162.11725291501</v>
      </c>
      <c r="I45" s="342">
        <v>99043.734005626102</v>
      </c>
      <c r="J45" s="246">
        <v>99859.285493121497</v>
      </c>
      <c r="K45" s="342">
        <v>93210.926106358602</v>
      </c>
      <c r="L45" s="246">
        <v>91250.309796726695</v>
      </c>
      <c r="M45" s="256"/>
      <c r="N45" s="265"/>
      <c r="O45" s="265"/>
      <c r="P45" s="265"/>
      <c r="Q45" s="265"/>
      <c r="R45" s="265"/>
    </row>
    <row r="46" spans="2:18" x14ac:dyDescent="0.2">
      <c r="B46" t="s">
        <v>547</v>
      </c>
      <c r="C46" t="s">
        <v>79</v>
      </c>
      <c r="D46" s="246">
        <v>23814.58658198269</v>
      </c>
      <c r="E46" s="246">
        <v>32787.611965447482</v>
      </c>
      <c r="F46" s="246">
        <v>29585.358860155251</v>
      </c>
      <c r="G46" s="246">
        <v>35169.851386289352</v>
      </c>
      <c r="H46" s="246">
        <v>33828.32123516556</v>
      </c>
      <c r="I46" s="342">
        <v>30027.149837788689</v>
      </c>
      <c r="J46" s="246">
        <v>26816.341768652768</v>
      </c>
      <c r="K46" s="342">
        <v>25239.643123003472</v>
      </c>
      <c r="L46" s="246">
        <v>22834.69650805198</v>
      </c>
      <c r="M46" s="256"/>
      <c r="N46" s="265"/>
      <c r="O46" s="265"/>
      <c r="P46" s="265"/>
      <c r="Q46" s="265"/>
      <c r="R46" s="265"/>
    </row>
    <row r="47" spans="2:18" x14ac:dyDescent="0.2">
      <c r="B47" t="s">
        <v>548</v>
      </c>
      <c r="C47" t="s">
        <v>73</v>
      </c>
      <c r="D47" s="246">
        <v>6183.1659169995701</v>
      </c>
      <c r="E47" s="246">
        <v>6183.1659169996001</v>
      </c>
      <c r="F47" s="246">
        <v>5878.333893326685</v>
      </c>
      <c r="G47" s="246">
        <v>5877.9533319167986</v>
      </c>
      <c r="H47" s="246">
        <v>5677.8826248812802</v>
      </c>
      <c r="I47" s="342">
        <v>5462.1449336364576</v>
      </c>
      <c r="J47" s="246">
        <v>5228.1534653814197</v>
      </c>
      <c r="K47" s="342">
        <v>4974.2481275020818</v>
      </c>
      <c r="L47" s="246">
        <v>4718.26716239085</v>
      </c>
      <c r="M47" s="256"/>
      <c r="N47" s="265"/>
      <c r="O47" s="265"/>
      <c r="P47" s="265"/>
      <c r="Q47" s="265"/>
      <c r="R47" s="265"/>
    </row>
    <row r="48" spans="2:18" x14ac:dyDescent="0.2">
      <c r="B48" t="s">
        <v>548</v>
      </c>
      <c r="C48" t="s">
        <v>74</v>
      </c>
      <c r="D48" s="246">
        <v>8364.3465923277708</v>
      </c>
      <c r="E48" s="246">
        <v>4182.17329616389</v>
      </c>
      <c r="F48" s="246">
        <v>5643.2372408937999</v>
      </c>
      <c r="G48" s="246">
        <v>7258.0977676482598</v>
      </c>
      <c r="H48" s="246">
        <v>8218.0178029386698</v>
      </c>
      <c r="I48" s="342">
        <v>8038.5851561381996</v>
      </c>
      <c r="J48" s="246">
        <v>7863.1273940105102</v>
      </c>
      <c r="K48" s="342">
        <v>7680.3315927428102</v>
      </c>
      <c r="L48" s="246">
        <v>7530.53299862929</v>
      </c>
      <c r="M48" s="256"/>
      <c r="N48" s="265"/>
      <c r="O48" s="265"/>
      <c r="P48" s="265"/>
      <c r="Q48" s="265"/>
      <c r="R48" s="265"/>
    </row>
    <row r="49" spans="2:18" x14ac:dyDescent="0.2">
      <c r="B49" t="s">
        <v>548</v>
      </c>
      <c r="C49" t="s">
        <v>75</v>
      </c>
      <c r="D49" s="246">
        <v>65461.6012405492</v>
      </c>
      <c r="E49" s="246">
        <v>61773.1810637456</v>
      </c>
      <c r="F49" s="246">
        <v>70459.811043525202</v>
      </c>
      <c r="G49" s="246">
        <v>77554.015414250534</v>
      </c>
      <c r="H49" s="246">
        <v>70737.405431278283</v>
      </c>
      <c r="I49" s="342">
        <v>68890.760397219288</v>
      </c>
      <c r="J49" s="246">
        <v>48475.763545258531</v>
      </c>
      <c r="K49" s="342">
        <v>37267.980077609682</v>
      </c>
      <c r="L49" s="246">
        <v>17829.199919751583</v>
      </c>
      <c r="M49" s="256"/>
      <c r="N49" s="265"/>
      <c r="O49" s="265"/>
      <c r="P49" s="265"/>
      <c r="Q49" s="265"/>
      <c r="R49" s="265"/>
    </row>
    <row r="50" spans="2:18" x14ac:dyDescent="0.2">
      <c r="B50" t="s">
        <v>548</v>
      </c>
      <c r="C50" t="s">
        <v>76</v>
      </c>
      <c r="D50" s="246">
        <v>51344.741660808999</v>
      </c>
      <c r="E50" s="246">
        <v>48911.630583226703</v>
      </c>
      <c r="F50" s="246">
        <v>30859.719091109</v>
      </c>
      <c r="G50" s="246">
        <v>28177.965240086301</v>
      </c>
      <c r="H50" s="246">
        <v>23127.135947622199</v>
      </c>
      <c r="I50" s="342">
        <v>17249.024981881001</v>
      </c>
      <c r="J50" s="246">
        <v>16052.0560147536</v>
      </c>
      <c r="K50" s="342">
        <v>14723.575365188901</v>
      </c>
      <c r="L50" s="246">
        <v>16863.686036636798</v>
      </c>
      <c r="M50" s="256"/>
      <c r="N50" s="265"/>
      <c r="O50" s="265"/>
      <c r="P50" s="265"/>
      <c r="Q50" s="265"/>
      <c r="R50" s="265"/>
    </row>
    <row r="51" spans="2:18" x14ac:dyDescent="0.2">
      <c r="B51" t="s">
        <v>548</v>
      </c>
      <c r="C51" t="s">
        <v>77</v>
      </c>
      <c r="D51" s="246">
        <v>21973.805107046301</v>
      </c>
      <c r="E51" s="246">
        <v>8030.598934778307</v>
      </c>
      <c r="F51" s="246">
        <v>10698.109054381088</v>
      </c>
      <c r="G51" s="246">
        <v>17116.904685916394</v>
      </c>
      <c r="H51" s="246">
        <v>16128.812001542394</v>
      </c>
      <c r="I51" s="342">
        <v>17627.754306801689</v>
      </c>
      <c r="J51" s="246">
        <v>18445.059696934295</v>
      </c>
      <c r="K51" s="342">
        <v>16967.74458862529</v>
      </c>
      <c r="L51" s="246">
        <v>17071.715661400896</v>
      </c>
      <c r="M51" s="256"/>
      <c r="N51" s="265"/>
      <c r="O51" s="265"/>
      <c r="P51" s="265"/>
      <c r="Q51" s="265"/>
      <c r="R51" s="265"/>
    </row>
    <row r="52" spans="2:18" x14ac:dyDescent="0.2">
      <c r="B52" t="s">
        <v>548</v>
      </c>
      <c r="C52" t="s">
        <v>78</v>
      </c>
      <c r="D52" s="246">
        <v>123039.38447057499</v>
      </c>
      <c r="E52" s="246">
        <v>116395.386411367</v>
      </c>
      <c r="F52" s="246">
        <v>112410.651613422</v>
      </c>
      <c r="G52" s="246">
        <v>103455.088509654</v>
      </c>
      <c r="H52" s="246">
        <v>103141.131342523</v>
      </c>
      <c r="I52" s="342">
        <v>102266.72861096</v>
      </c>
      <c r="J52" s="246">
        <v>102057.933652825</v>
      </c>
      <c r="K52" s="342">
        <v>104073.014095138</v>
      </c>
      <c r="L52" s="246">
        <v>104497.334820694</v>
      </c>
      <c r="M52" s="256"/>
      <c r="N52" s="265"/>
      <c r="O52" s="265"/>
      <c r="P52" s="265"/>
      <c r="Q52" s="265"/>
      <c r="R52" s="265"/>
    </row>
    <row r="53" spans="2:18" x14ac:dyDescent="0.2">
      <c r="B53" t="s">
        <v>548</v>
      </c>
      <c r="C53" t="s">
        <v>79</v>
      </c>
      <c r="D53" s="246">
        <v>8377.0437922471374</v>
      </c>
      <c r="E53" s="246">
        <v>14012.7401221656</v>
      </c>
      <c r="F53" s="246">
        <v>13882.698044783629</v>
      </c>
      <c r="G53" s="246">
        <v>13253.33042799304</v>
      </c>
      <c r="H53" s="246">
        <v>12630.400489860609</v>
      </c>
      <c r="I53" s="342">
        <v>12293.982613778549</v>
      </c>
      <c r="J53" s="246">
        <v>11285.42921449027</v>
      </c>
      <c r="K53" s="342">
        <v>10658.930658068481</v>
      </c>
      <c r="L53" s="246">
        <v>10252.674431763731</v>
      </c>
      <c r="M53" s="256"/>
      <c r="N53" s="265"/>
      <c r="O53" s="265"/>
      <c r="P53" s="265"/>
      <c r="Q53" s="265"/>
      <c r="R53" s="265"/>
    </row>
    <row r="54" spans="2:18" x14ac:dyDescent="0.2">
      <c r="B54" t="s">
        <v>549</v>
      </c>
      <c r="C54" t="s">
        <v>73</v>
      </c>
      <c r="D54" s="246">
        <v>4169.0495843546096</v>
      </c>
      <c r="E54" s="246">
        <v>4388.48090042278</v>
      </c>
      <c r="F54" s="246">
        <v>4600.9537421797304</v>
      </c>
      <c r="G54" s="246">
        <v>4816.7966250811796</v>
      </c>
      <c r="H54" s="246">
        <v>5042.46823833912</v>
      </c>
      <c r="I54" s="342">
        <v>5275.7973216648697</v>
      </c>
      <c r="J54" s="246">
        <v>5520.9071132298504</v>
      </c>
      <c r="K54" s="342">
        <v>5785.9602815942499</v>
      </c>
      <c r="L54" s="246">
        <v>6066.6762178870704</v>
      </c>
      <c r="M54" s="256"/>
      <c r="N54" s="265"/>
      <c r="O54" s="265"/>
      <c r="P54" s="265"/>
      <c r="Q54" s="265"/>
      <c r="R54" s="265"/>
    </row>
    <row r="55" spans="2:18" x14ac:dyDescent="0.2">
      <c r="B55" t="s">
        <v>549</v>
      </c>
      <c r="C55" t="s">
        <v>74</v>
      </c>
      <c r="D55" s="246">
        <v>3947.3226206786999</v>
      </c>
      <c r="E55" s="246">
        <v>1973.6613103393499</v>
      </c>
      <c r="F55" s="246"/>
      <c r="G55" s="246">
        <v>262.07620024578603</v>
      </c>
      <c r="H55" s="246">
        <v>602.43256030627799</v>
      </c>
      <c r="I55" s="342">
        <v>1044.8594030098</v>
      </c>
      <c r="J55" s="246">
        <v>1306.7668019462401</v>
      </c>
      <c r="K55" s="342">
        <v>2321.6931489389799</v>
      </c>
      <c r="L55" s="246">
        <v>2765.2716730335701</v>
      </c>
      <c r="M55" s="256"/>
      <c r="N55" s="265"/>
      <c r="O55" s="265"/>
      <c r="P55" s="265"/>
      <c r="Q55" s="265"/>
      <c r="R55" s="265"/>
    </row>
    <row r="56" spans="2:18" x14ac:dyDescent="0.2">
      <c r="B56" t="s">
        <v>549</v>
      </c>
      <c r="C56" t="s">
        <v>75</v>
      </c>
      <c r="D56" s="246">
        <v>58009.250949847199</v>
      </c>
      <c r="E56" s="246">
        <v>89308.61354599781</v>
      </c>
      <c r="F56" s="246">
        <v>63038.025790889798</v>
      </c>
      <c r="G56" s="246">
        <v>87453.934577578504</v>
      </c>
      <c r="H56" s="246">
        <v>89953.296272589403</v>
      </c>
      <c r="I56" s="342">
        <v>65381.393335618297</v>
      </c>
      <c r="J56" s="246">
        <v>47877.919879205198</v>
      </c>
      <c r="K56" s="342">
        <v>43119.147406737997</v>
      </c>
      <c r="L56" s="246">
        <v>36738.987863882998</v>
      </c>
      <c r="M56" s="256"/>
      <c r="N56" s="265"/>
      <c r="O56" s="265"/>
      <c r="P56" s="265"/>
      <c r="Q56" s="265"/>
      <c r="R56" s="265"/>
    </row>
    <row r="57" spans="2:18" x14ac:dyDescent="0.2">
      <c r="B57" t="s">
        <v>549</v>
      </c>
      <c r="C57" t="s">
        <v>76</v>
      </c>
      <c r="D57" s="246">
        <v>22007.699436396899</v>
      </c>
      <c r="E57" s="246">
        <v>35919.258398061502</v>
      </c>
      <c r="F57" s="246">
        <v>24506.450614783698</v>
      </c>
      <c r="G57" s="246">
        <v>14378.1770344576</v>
      </c>
      <c r="H57" s="246">
        <v>18596.155635620999</v>
      </c>
      <c r="I57" s="342">
        <v>10817.463701500399</v>
      </c>
      <c r="J57" s="246">
        <v>11324.319972769001</v>
      </c>
      <c r="K57" s="342">
        <v>6743.19378271192</v>
      </c>
      <c r="L57" s="246">
        <v>6863.8275055356798</v>
      </c>
      <c r="M57" s="256"/>
      <c r="N57" s="265"/>
      <c r="O57" s="265"/>
      <c r="P57" s="265"/>
      <c r="Q57" s="265"/>
      <c r="R57" s="265"/>
    </row>
    <row r="58" spans="2:18" x14ac:dyDescent="0.2">
      <c r="B58" t="s">
        <v>549</v>
      </c>
      <c r="C58" t="s">
        <v>77</v>
      </c>
      <c r="D58" s="246">
        <v>5541.17317474418</v>
      </c>
      <c r="E58" s="246">
        <v>5836.4411855793087</v>
      </c>
      <c r="F58" s="246">
        <v>5172.4693174289687</v>
      </c>
      <c r="G58" s="246">
        <v>5050.5421284601489</v>
      </c>
      <c r="H58" s="246">
        <v>5558.3271742787592</v>
      </c>
      <c r="I58" s="342">
        <v>6494.2423475353089</v>
      </c>
      <c r="J58" s="246">
        <v>8011.1569982872488</v>
      </c>
      <c r="K58" s="342">
        <v>7931.6555707029192</v>
      </c>
      <c r="L58" s="246">
        <v>5940.8044806849384</v>
      </c>
      <c r="M58" s="256"/>
      <c r="N58" s="265"/>
      <c r="O58" s="265"/>
      <c r="P58" s="265"/>
      <c r="Q58" s="265"/>
      <c r="R58" s="265"/>
    </row>
    <row r="59" spans="2:18" x14ac:dyDescent="0.2">
      <c r="B59" t="s">
        <v>549</v>
      </c>
      <c r="C59" t="s">
        <v>78</v>
      </c>
      <c r="D59" s="246">
        <v>49078.010163741099</v>
      </c>
      <c r="E59" s="246">
        <v>46506.987814964697</v>
      </c>
      <c r="F59" s="246">
        <v>43609.884679884402</v>
      </c>
      <c r="G59" s="246">
        <v>40852.146401370199</v>
      </c>
      <c r="H59" s="246">
        <v>39152.711120748303</v>
      </c>
      <c r="I59" s="342">
        <v>36797.412500124701</v>
      </c>
      <c r="J59" s="246">
        <v>35740.4063358434</v>
      </c>
      <c r="K59" s="342">
        <v>34274.0240617163</v>
      </c>
      <c r="L59" s="246">
        <v>34997.6357513365</v>
      </c>
      <c r="M59" s="256"/>
      <c r="N59" s="265"/>
      <c r="O59" s="265"/>
      <c r="P59" s="265"/>
      <c r="Q59" s="265"/>
      <c r="R59" s="265"/>
    </row>
    <row r="60" spans="2:18" x14ac:dyDescent="0.2">
      <c r="B60" t="s">
        <v>549</v>
      </c>
      <c r="C60" t="s">
        <v>79</v>
      </c>
      <c r="D60" s="246">
        <v>10508.90014078983</v>
      </c>
      <c r="E60" s="246">
        <v>20861.44233236714</v>
      </c>
      <c r="F60" s="246">
        <v>19713.656072823702</v>
      </c>
      <c r="G60" s="246">
        <v>20430.326524749762</v>
      </c>
      <c r="H60" s="246">
        <v>20466.859276666069</v>
      </c>
      <c r="I60" s="342">
        <v>17511.596326059858</v>
      </c>
      <c r="J60" s="246">
        <v>16417.56270553104</v>
      </c>
      <c r="K60" s="342">
        <v>15799.793528015562</v>
      </c>
      <c r="L60" s="246">
        <v>15246.347430604052</v>
      </c>
      <c r="M60" s="256"/>
      <c r="N60" s="265"/>
      <c r="O60" s="265"/>
      <c r="P60" s="265"/>
      <c r="Q60" s="265"/>
      <c r="R60" s="265"/>
    </row>
    <row r="61" spans="2:18" x14ac:dyDescent="0.2">
      <c r="B61" t="s">
        <v>550</v>
      </c>
      <c r="C61" t="s">
        <v>73</v>
      </c>
      <c r="D61" s="246">
        <v>1910.7138724661099</v>
      </c>
      <c r="E61" s="246">
        <v>1910.7138724661099</v>
      </c>
      <c r="F61" s="246">
        <v>1832.8498027307401</v>
      </c>
      <c r="G61" s="246">
        <v>1832.8498027307401</v>
      </c>
      <c r="H61" s="246">
        <v>1757.3470613057</v>
      </c>
      <c r="I61" s="342">
        <v>1719.87022731343</v>
      </c>
      <c r="J61" s="246">
        <v>1684.2757009035599</v>
      </c>
      <c r="K61" s="342">
        <v>1650.90442713938</v>
      </c>
      <c r="L61" s="246">
        <v>1626.58006690356</v>
      </c>
      <c r="M61" s="256"/>
      <c r="N61" s="265"/>
      <c r="O61" s="265"/>
      <c r="P61" s="265"/>
      <c r="Q61" s="265"/>
      <c r="R61" s="265"/>
    </row>
    <row r="62" spans="2:18" x14ac:dyDescent="0.2">
      <c r="B62" t="s">
        <v>550</v>
      </c>
      <c r="C62" t="s">
        <v>74</v>
      </c>
      <c r="D62" s="246">
        <v>18398.032390079901</v>
      </c>
      <c r="E62" s="246">
        <v>12452.4117497599</v>
      </c>
      <c r="F62" s="246">
        <v>11528.6730525903</v>
      </c>
      <c r="G62" s="246">
        <v>10661.7861386274</v>
      </c>
      <c r="H62" s="246">
        <v>11822.8003948275</v>
      </c>
      <c r="I62" s="342">
        <v>12935.855394600099</v>
      </c>
      <c r="J62" s="246">
        <v>14359.530311439699</v>
      </c>
      <c r="K62" s="342">
        <v>15107.9679336915</v>
      </c>
      <c r="L62" s="246">
        <v>16472.812566548899</v>
      </c>
      <c r="M62" s="256"/>
      <c r="N62" s="265"/>
      <c r="O62" s="265"/>
      <c r="P62" s="265"/>
      <c r="Q62" s="265"/>
      <c r="R62" s="265"/>
    </row>
    <row r="63" spans="2:18" x14ac:dyDescent="0.2">
      <c r="B63" t="s">
        <v>550</v>
      </c>
      <c r="C63" t="s">
        <v>75</v>
      </c>
      <c r="D63" s="246">
        <v>165536.72587914899</v>
      </c>
      <c r="E63" s="246">
        <v>167160.160099131</v>
      </c>
      <c r="F63" s="246">
        <v>152341.93348133599</v>
      </c>
      <c r="G63" s="246">
        <v>81227.218602972207</v>
      </c>
      <c r="H63" s="246">
        <v>53820.404607657198</v>
      </c>
      <c r="I63" s="342">
        <v>43369.409434298403</v>
      </c>
      <c r="J63" s="246">
        <v>36111.726754154297</v>
      </c>
      <c r="K63" s="342">
        <v>23419.304994701601</v>
      </c>
      <c r="L63" s="246">
        <v>21445.829220610201</v>
      </c>
      <c r="M63" s="256"/>
      <c r="N63" s="265"/>
      <c r="O63" s="265"/>
      <c r="P63" s="265"/>
      <c r="Q63" s="265"/>
      <c r="R63" s="265"/>
    </row>
    <row r="64" spans="2:18" x14ac:dyDescent="0.2">
      <c r="B64" t="s">
        <v>550</v>
      </c>
      <c r="C64" t="s">
        <v>76</v>
      </c>
      <c r="D64" s="246">
        <v>52493.156156295903</v>
      </c>
      <c r="E64" s="246">
        <v>45959.878581891098</v>
      </c>
      <c r="F64" s="246">
        <v>42970.301591489602</v>
      </c>
      <c r="G64" s="246">
        <v>30867.445522175301</v>
      </c>
      <c r="H64" s="246">
        <v>28707.017563206598</v>
      </c>
      <c r="I64" s="342">
        <v>21234.639256496001</v>
      </c>
      <c r="J64" s="246">
        <v>19911.374919750899</v>
      </c>
      <c r="K64" s="342">
        <v>18427.927106372001</v>
      </c>
      <c r="L64" s="246">
        <v>16632.831744432598</v>
      </c>
      <c r="M64" s="256"/>
      <c r="N64" s="265"/>
      <c r="O64" s="265"/>
      <c r="P64" s="265"/>
      <c r="Q64" s="265"/>
      <c r="R64" s="265"/>
    </row>
    <row r="65" spans="2:18" x14ac:dyDescent="0.2">
      <c r="B65" t="s">
        <v>550</v>
      </c>
      <c r="C65" t="s">
        <v>77</v>
      </c>
      <c r="D65" s="246">
        <v>90287.8959112101</v>
      </c>
      <c r="E65" s="246">
        <v>67760.473618543168</v>
      </c>
      <c r="F65" s="246">
        <v>59254.473476913765</v>
      </c>
      <c r="G65" s="246">
        <v>68612.764883707699</v>
      </c>
      <c r="H65" s="246">
        <v>70961.271720079298</v>
      </c>
      <c r="I65" s="342">
        <v>74113.746479021604</v>
      </c>
      <c r="J65" s="246">
        <v>75970.121423392004</v>
      </c>
      <c r="K65" s="342">
        <v>73052.713212498042</v>
      </c>
      <c r="L65" s="246">
        <v>66338.644178924398</v>
      </c>
      <c r="M65" s="256"/>
      <c r="N65" s="265"/>
      <c r="O65" s="265"/>
      <c r="P65" s="265"/>
      <c r="Q65" s="265"/>
      <c r="R65" s="265"/>
    </row>
    <row r="66" spans="2:18" x14ac:dyDescent="0.2">
      <c r="B66" t="s">
        <v>550</v>
      </c>
      <c r="C66" t="s">
        <v>78</v>
      </c>
      <c r="D66" s="246">
        <v>136360.02039223001</v>
      </c>
      <c r="E66" s="246">
        <v>127815.92720229</v>
      </c>
      <c r="F66" s="246">
        <v>122589.74191677</v>
      </c>
      <c r="G66" s="246">
        <v>114362.23784604399</v>
      </c>
      <c r="H66" s="246">
        <v>111919.609625044</v>
      </c>
      <c r="I66" s="342">
        <v>107237.03549574901</v>
      </c>
      <c r="J66" s="246">
        <v>104903.365676336</v>
      </c>
      <c r="K66" s="342">
        <v>107442.864232254</v>
      </c>
      <c r="L66" s="246">
        <v>96310.544935127196</v>
      </c>
      <c r="M66" s="256"/>
      <c r="N66" s="265"/>
      <c r="O66" s="265"/>
      <c r="P66" s="265"/>
      <c r="Q66" s="265"/>
      <c r="R66" s="265"/>
    </row>
    <row r="67" spans="2:18" x14ac:dyDescent="0.2">
      <c r="B67" t="s">
        <v>550</v>
      </c>
      <c r="C67" t="s">
        <v>79</v>
      </c>
      <c r="D67" s="246">
        <v>25241.69453508241</v>
      </c>
      <c r="E67" s="246">
        <v>25168.415058402454</v>
      </c>
      <c r="F67" s="246">
        <v>27550.815841723081</v>
      </c>
      <c r="G67" s="246">
        <v>23555.085460188471</v>
      </c>
      <c r="H67" s="246">
        <v>25047.381517964608</v>
      </c>
      <c r="I67" s="342">
        <v>22849.237094644781</v>
      </c>
      <c r="J67" s="246">
        <v>19616.202117232289</v>
      </c>
      <c r="K67" s="342">
        <v>17816.894330028328</v>
      </c>
      <c r="L67" s="246">
        <v>18369.767578837909</v>
      </c>
      <c r="M67" s="256"/>
      <c r="N67" s="265"/>
      <c r="O67" s="265"/>
      <c r="P67" s="265"/>
      <c r="Q67" s="265"/>
      <c r="R67" s="265"/>
    </row>
    <row r="68" spans="2:18" x14ac:dyDescent="0.2">
      <c r="B68" t="s">
        <v>551</v>
      </c>
      <c r="C68" t="s">
        <v>73</v>
      </c>
      <c r="D68" s="332"/>
      <c r="E68" s="332"/>
      <c r="F68" s="332"/>
      <c r="G68" s="332"/>
      <c r="H68" s="332"/>
      <c r="I68" s="332"/>
      <c r="J68" s="332"/>
      <c r="K68" s="332"/>
      <c r="L68" s="332"/>
      <c r="M68" s="256"/>
      <c r="N68" s="265"/>
      <c r="O68" s="265"/>
      <c r="P68" s="265"/>
      <c r="Q68" s="265"/>
      <c r="R68" s="265"/>
    </row>
    <row r="69" spans="2:18" x14ac:dyDescent="0.2">
      <c r="B69" t="s">
        <v>551</v>
      </c>
      <c r="C69" t="s">
        <v>74</v>
      </c>
      <c r="D69" s="332"/>
      <c r="E69" s="332"/>
      <c r="F69" s="332"/>
      <c r="G69" s="332"/>
      <c r="H69" s="332"/>
      <c r="I69" s="332"/>
      <c r="J69" s="332"/>
      <c r="K69" s="332"/>
      <c r="L69" s="332"/>
      <c r="M69" s="256"/>
      <c r="N69" s="265"/>
      <c r="O69" s="265"/>
      <c r="P69" s="265"/>
      <c r="Q69" s="265"/>
      <c r="R69" s="265"/>
    </row>
    <row r="70" spans="2:18" x14ac:dyDescent="0.2">
      <c r="B70" t="s">
        <v>551</v>
      </c>
      <c r="C70" t="s">
        <v>75</v>
      </c>
      <c r="D70" s="332"/>
      <c r="E70" s="332"/>
      <c r="F70" s="332"/>
      <c r="G70" s="332"/>
      <c r="H70" s="332"/>
      <c r="I70" s="332"/>
      <c r="J70" s="332"/>
      <c r="K70" s="332"/>
      <c r="L70" s="332"/>
      <c r="M70" s="256"/>
      <c r="N70" s="265"/>
      <c r="O70" s="265"/>
      <c r="P70" s="265"/>
      <c r="Q70" s="265"/>
      <c r="R70" s="265"/>
    </row>
    <row r="71" spans="2:18" x14ac:dyDescent="0.2">
      <c r="B71" t="s">
        <v>551</v>
      </c>
      <c r="C71" t="s">
        <v>76</v>
      </c>
      <c r="D71" s="332"/>
      <c r="E71" s="332"/>
      <c r="F71" s="332"/>
      <c r="G71" s="332"/>
      <c r="H71" s="332"/>
      <c r="I71" s="332"/>
      <c r="J71" s="332"/>
      <c r="K71" s="332"/>
      <c r="L71" s="332"/>
      <c r="M71" s="256"/>
      <c r="N71" s="265"/>
      <c r="O71" s="265"/>
      <c r="P71" s="265"/>
      <c r="Q71" s="265"/>
      <c r="R71" s="265"/>
    </row>
    <row r="72" spans="2:18" x14ac:dyDescent="0.2">
      <c r="B72" t="s">
        <v>551</v>
      </c>
      <c r="C72" t="s">
        <v>77</v>
      </c>
      <c r="D72" s="332"/>
      <c r="E72" s="332"/>
      <c r="F72" s="332"/>
      <c r="G72" s="332"/>
      <c r="H72" s="332"/>
      <c r="I72" s="332"/>
      <c r="J72" s="332"/>
      <c r="K72" s="332"/>
      <c r="L72" s="332"/>
      <c r="M72" s="256"/>
      <c r="N72" s="265"/>
      <c r="O72" s="265"/>
      <c r="P72" s="265"/>
      <c r="Q72" s="265"/>
      <c r="R72" s="265"/>
    </row>
    <row r="73" spans="2:18" x14ac:dyDescent="0.2">
      <c r="B73" t="s">
        <v>551</v>
      </c>
      <c r="C73" t="s">
        <v>78</v>
      </c>
      <c r="D73" s="332"/>
      <c r="E73" s="332"/>
      <c r="F73" s="332"/>
      <c r="G73" s="332"/>
      <c r="H73" s="332"/>
      <c r="I73" s="332"/>
      <c r="J73" s="332"/>
      <c r="K73" s="332"/>
      <c r="L73" s="332"/>
      <c r="M73" s="256"/>
      <c r="N73" s="265"/>
      <c r="O73" s="265"/>
      <c r="P73" s="265"/>
      <c r="Q73" s="265"/>
      <c r="R73" s="265"/>
    </row>
    <row r="74" spans="2:18" x14ac:dyDescent="0.2">
      <c r="B74" t="s">
        <v>551</v>
      </c>
      <c r="C74" t="s">
        <v>79</v>
      </c>
      <c r="D74" s="332"/>
      <c r="E74" s="332"/>
      <c r="F74" s="332"/>
      <c r="G74" s="332"/>
      <c r="H74" s="332"/>
      <c r="I74" s="332"/>
      <c r="J74" s="332"/>
      <c r="K74" s="332"/>
      <c r="L74" s="332"/>
      <c r="M74" s="256"/>
      <c r="N74" s="265"/>
      <c r="O74" s="265"/>
      <c r="P74" s="265"/>
      <c r="Q74" s="265"/>
      <c r="R74" s="265"/>
    </row>
    <row r="75" spans="2:18" x14ac:dyDescent="0.2">
      <c r="B75" t="s">
        <v>552</v>
      </c>
      <c r="C75" t="s">
        <v>73</v>
      </c>
      <c r="D75" s="332"/>
      <c r="E75" s="332"/>
      <c r="F75" s="332"/>
      <c r="G75" s="332"/>
      <c r="H75" s="332"/>
      <c r="I75" s="332"/>
      <c r="J75" s="332"/>
      <c r="K75" s="332"/>
      <c r="L75" s="332"/>
      <c r="M75" s="256"/>
      <c r="N75" s="265"/>
      <c r="O75" s="265"/>
      <c r="P75" s="265"/>
      <c r="Q75" s="265"/>
      <c r="R75" s="265"/>
    </row>
    <row r="76" spans="2:18" x14ac:dyDescent="0.2">
      <c r="B76" t="s">
        <v>552</v>
      </c>
      <c r="C76" t="s">
        <v>74</v>
      </c>
      <c r="D76" s="332"/>
      <c r="E76" s="332"/>
      <c r="F76" s="332"/>
      <c r="G76" s="332"/>
      <c r="H76" s="332"/>
      <c r="I76" s="332"/>
      <c r="J76" s="332"/>
      <c r="K76" s="332"/>
      <c r="L76" s="332"/>
      <c r="M76" s="256"/>
      <c r="N76" s="265"/>
      <c r="O76" s="265"/>
      <c r="P76" s="265"/>
      <c r="Q76" s="265"/>
      <c r="R76" s="265"/>
    </row>
    <row r="77" spans="2:18" x14ac:dyDescent="0.2">
      <c r="B77" t="s">
        <v>552</v>
      </c>
      <c r="C77" t="s">
        <v>75</v>
      </c>
      <c r="D77" s="332"/>
      <c r="E77" s="332"/>
      <c r="F77" s="332"/>
      <c r="G77" s="332"/>
      <c r="H77" s="332"/>
      <c r="I77" s="332"/>
      <c r="J77" s="332"/>
      <c r="K77" s="332"/>
      <c r="L77" s="332"/>
      <c r="M77" s="256"/>
      <c r="N77" s="265"/>
      <c r="O77" s="265"/>
      <c r="P77" s="265"/>
      <c r="Q77" s="265"/>
      <c r="R77" s="265"/>
    </row>
    <row r="78" spans="2:18" x14ac:dyDescent="0.2">
      <c r="B78" t="s">
        <v>552</v>
      </c>
      <c r="C78" t="s">
        <v>76</v>
      </c>
      <c r="D78" s="332"/>
      <c r="E78" s="332"/>
      <c r="F78" s="332"/>
      <c r="G78" s="332"/>
      <c r="H78" s="332"/>
      <c r="I78" s="332"/>
      <c r="J78" s="332"/>
      <c r="K78" s="332"/>
      <c r="L78" s="332"/>
      <c r="M78" s="256"/>
      <c r="N78" s="265"/>
      <c r="O78" s="265"/>
      <c r="P78" s="265"/>
      <c r="Q78" s="265"/>
      <c r="R78" s="265"/>
    </row>
    <row r="79" spans="2:18" x14ac:dyDescent="0.2">
      <c r="B79" t="s">
        <v>552</v>
      </c>
      <c r="C79" t="s">
        <v>77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8" x14ac:dyDescent="0.2">
      <c r="B80" t="s">
        <v>552</v>
      </c>
      <c r="C80" t="s">
        <v>78</v>
      </c>
      <c r="D80" s="332"/>
      <c r="E80" s="332"/>
      <c r="F80" s="332"/>
      <c r="G80" s="332"/>
      <c r="H80" s="332"/>
      <c r="I80" s="332"/>
      <c r="J80" s="332"/>
      <c r="K80" s="332"/>
      <c r="L80" s="332"/>
      <c r="M80" s="256"/>
      <c r="N80" s="265"/>
      <c r="O80" s="265"/>
      <c r="P80" s="265"/>
      <c r="Q80" s="265"/>
      <c r="R80" s="265"/>
    </row>
    <row r="81" spans="2:18" x14ac:dyDescent="0.2">
      <c r="B81" t="s">
        <v>552</v>
      </c>
      <c r="C81" t="s">
        <v>79</v>
      </c>
      <c r="D81" s="332"/>
      <c r="E81" s="332"/>
      <c r="F81" s="332"/>
      <c r="G81" s="332"/>
      <c r="H81" s="332"/>
      <c r="I81" s="332"/>
      <c r="J81" s="332"/>
      <c r="K81" s="332"/>
      <c r="L81" s="332"/>
      <c r="M81" s="256"/>
      <c r="N81" s="265"/>
      <c r="O81" s="265"/>
      <c r="P81" s="265"/>
      <c r="Q81" s="265"/>
      <c r="R81" s="265"/>
    </row>
    <row r="82" spans="2:18" x14ac:dyDescent="0.2">
      <c r="D82" s="256"/>
      <c r="E82" s="256"/>
      <c r="F82" s="256"/>
      <c r="G82" s="256"/>
      <c r="H82" s="256"/>
      <c r="I82" s="256"/>
      <c r="J82" s="256"/>
      <c r="K82" s="256"/>
      <c r="L82" s="256"/>
      <c r="M82" s="256"/>
      <c r="N82" s="265"/>
      <c r="O82" s="265"/>
      <c r="P82" s="265"/>
      <c r="Q82" s="265"/>
      <c r="R82" s="265"/>
    </row>
    <row r="83" spans="2:18" x14ac:dyDescent="0.2"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2:18" x14ac:dyDescent="0.2">
      <c r="D84" s="246"/>
      <c r="E84" s="246"/>
      <c r="F84" s="246"/>
      <c r="G84" s="246"/>
      <c r="H84" s="246"/>
      <c r="I84" s="246"/>
      <c r="J84" s="246"/>
      <c r="K84" s="246"/>
      <c r="L84" s="246"/>
      <c r="M84" s="265"/>
      <c r="N84" s="265"/>
      <c r="O84" s="265"/>
      <c r="P84" s="265"/>
      <c r="Q84" s="265"/>
      <c r="R84" s="265"/>
    </row>
    <row r="85" spans="2:18" x14ac:dyDescent="0.2">
      <c r="D85" s="246"/>
      <c r="E85" s="246"/>
      <c r="F85" s="246"/>
      <c r="G85" s="246"/>
      <c r="H85" s="246"/>
      <c r="I85" s="246"/>
      <c r="J85" s="246"/>
      <c r="K85" s="246"/>
      <c r="L85" s="246"/>
      <c r="M85" s="265"/>
      <c r="N85" s="265"/>
      <c r="O85" s="265"/>
      <c r="P85" s="265"/>
      <c r="Q85" s="265"/>
      <c r="R85" s="265"/>
    </row>
    <row r="86" spans="2:18" x14ac:dyDescent="0.2">
      <c r="D86" s="246"/>
      <c r="E86" s="246"/>
      <c r="F86" s="246"/>
      <c r="G86" s="246"/>
      <c r="H86" s="246"/>
      <c r="I86" s="246"/>
      <c r="J86" s="246"/>
      <c r="K86" s="246"/>
      <c r="L86" s="246"/>
      <c r="M86" s="265"/>
      <c r="N86" s="265"/>
      <c r="O86" s="265"/>
      <c r="P86" s="265"/>
      <c r="Q86" s="265"/>
      <c r="R86" s="265"/>
    </row>
    <row r="87" spans="2:18" x14ac:dyDescent="0.2">
      <c r="D87" s="246"/>
      <c r="E87" s="246"/>
      <c r="F87" s="246"/>
      <c r="G87" s="246"/>
      <c r="H87" s="246"/>
      <c r="I87" s="246"/>
      <c r="J87" s="246"/>
      <c r="K87" s="246"/>
      <c r="L87" s="246"/>
      <c r="M87" s="265"/>
      <c r="N87" s="265"/>
      <c r="O87" s="265"/>
      <c r="P87" s="265"/>
      <c r="Q87" s="265"/>
      <c r="R87" s="265"/>
    </row>
    <row r="88" spans="2:18" x14ac:dyDescent="0.2">
      <c r="D88" s="246"/>
      <c r="E88" s="246"/>
      <c r="F88" s="246"/>
      <c r="G88" s="246"/>
      <c r="H88" s="246"/>
      <c r="I88" s="246"/>
      <c r="J88" s="246"/>
      <c r="K88" s="246"/>
      <c r="L88" s="246"/>
      <c r="M88" s="265"/>
      <c r="N88" s="265"/>
      <c r="O88" s="265"/>
      <c r="P88" s="265"/>
      <c r="Q88" s="265"/>
      <c r="R88" s="265"/>
    </row>
    <row r="89" spans="2:18" x14ac:dyDescent="0.2">
      <c r="D89" s="246"/>
      <c r="E89" s="246"/>
      <c r="F89" s="246"/>
      <c r="G89" s="246"/>
      <c r="H89" s="246"/>
      <c r="I89" s="246"/>
      <c r="J89" s="246"/>
      <c r="K89" s="246"/>
      <c r="L89" s="246"/>
      <c r="M89" s="265"/>
      <c r="N89" s="265"/>
      <c r="O89" s="265"/>
      <c r="P89" s="265"/>
      <c r="Q89" s="265"/>
      <c r="R89" s="265"/>
    </row>
    <row r="90" spans="2:18" x14ac:dyDescent="0.2">
      <c r="D90" s="246"/>
      <c r="E90" s="246"/>
      <c r="F90" s="246"/>
      <c r="G90" s="246"/>
      <c r="H90" s="246"/>
      <c r="I90" s="246"/>
      <c r="J90" s="246"/>
      <c r="K90" s="246"/>
      <c r="L90" s="246"/>
      <c r="M90" s="265"/>
      <c r="N90" s="265"/>
      <c r="O90" s="265"/>
      <c r="P90" s="265"/>
      <c r="Q90" s="265"/>
      <c r="R90" s="265"/>
    </row>
    <row r="91" spans="2:18" x14ac:dyDescent="0.2">
      <c r="D91" s="246"/>
      <c r="E91" s="246"/>
      <c r="F91" s="246"/>
      <c r="G91" s="246"/>
      <c r="H91" s="246"/>
      <c r="I91" s="246"/>
      <c r="J91" s="246"/>
      <c r="K91" s="246"/>
      <c r="L91" s="246"/>
      <c r="M91" s="265"/>
      <c r="N91" s="265"/>
      <c r="O91" s="265"/>
      <c r="P91" s="265"/>
      <c r="Q91" s="265"/>
      <c r="R91" s="265"/>
    </row>
    <row r="92" spans="2:18" x14ac:dyDescent="0.2">
      <c r="D92" s="246"/>
      <c r="E92" s="246"/>
      <c r="F92" s="246"/>
      <c r="G92" s="246"/>
      <c r="H92" s="246"/>
      <c r="I92" s="246"/>
      <c r="J92" s="246"/>
      <c r="K92" s="246"/>
      <c r="L92" s="246"/>
      <c r="M92" s="265"/>
      <c r="N92" s="265"/>
      <c r="O92" s="265"/>
      <c r="P92" s="265"/>
      <c r="Q92" s="265"/>
      <c r="R92" s="265"/>
    </row>
    <row r="93" spans="2:18" x14ac:dyDescent="0.2">
      <c r="D93" s="246"/>
      <c r="E93" s="246"/>
      <c r="F93" s="246"/>
      <c r="G93" s="246"/>
      <c r="H93" s="246"/>
      <c r="I93" s="246"/>
      <c r="J93" s="246"/>
      <c r="K93" s="246"/>
      <c r="L93" s="246"/>
      <c r="M93" s="265"/>
      <c r="N93" s="265"/>
      <c r="O93" s="265"/>
      <c r="P93" s="265"/>
      <c r="Q93" s="265"/>
      <c r="R93" s="265"/>
    </row>
    <row r="94" spans="2:18" x14ac:dyDescent="0.2">
      <c r="D94" s="246"/>
      <c r="E94" s="246"/>
      <c r="F94" s="246"/>
      <c r="G94" s="246"/>
      <c r="H94" s="246"/>
      <c r="I94" s="246"/>
      <c r="J94" s="246"/>
      <c r="K94" s="246"/>
      <c r="L94" s="246"/>
      <c r="M94" s="265"/>
      <c r="N94" s="265"/>
      <c r="O94" s="265"/>
      <c r="P94" s="265"/>
      <c r="Q94" s="265"/>
      <c r="R94" s="265"/>
    </row>
    <row r="95" spans="2:18" x14ac:dyDescent="0.2">
      <c r="D95" s="246"/>
      <c r="E95" s="246"/>
      <c r="F95" s="246"/>
      <c r="G95" s="246"/>
      <c r="H95" s="246"/>
      <c r="I95" s="246"/>
      <c r="J95" s="246"/>
      <c r="K95" s="246"/>
      <c r="L95" s="246"/>
      <c r="M95" s="265"/>
      <c r="N95" s="265"/>
      <c r="O95" s="265"/>
      <c r="P95" s="265"/>
      <c r="Q95" s="265"/>
      <c r="R95" s="265"/>
    </row>
    <row r="96" spans="2:18" x14ac:dyDescent="0.2">
      <c r="D96" s="246"/>
      <c r="E96" s="246"/>
      <c r="F96" s="246"/>
      <c r="G96" s="246"/>
      <c r="H96" s="246"/>
      <c r="I96" s="246"/>
      <c r="J96" s="246"/>
      <c r="K96" s="246"/>
      <c r="L96" s="246"/>
      <c r="M96" s="265"/>
      <c r="N96" s="265"/>
      <c r="O96" s="265"/>
      <c r="P96" s="265"/>
      <c r="Q96" s="265"/>
      <c r="R96" s="265"/>
    </row>
    <row r="97" spans="4:18" x14ac:dyDescent="0.2">
      <c r="D97" s="246"/>
      <c r="E97" s="246"/>
      <c r="F97" s="246"/>
      <c r="G97" s="246"/>
      <c r="H97" s="246"/>
      <c r="I97" s="246"/>
      <c r="J97" s="246"/>
      <c r="K97" s="246"/>
      <c r="L97" s="246"/>
      <c r="M97" s="265"/>
      <c r="N97" s="265"/>
      <c r="O97" s="265"/>
      <c r="P97" s="265"/>
      <c r="Q97" s="265"/>
      <c r="R97" s="265"/>
    </row>
    <row r="98" spans="4:18" x14ac:dyDescent="0.2">
      <c r="D98" s="246"/>
      <c r="E98" s="246"/>
      <c r="F98" s="246"/>
      <c r="G98" s="246"/>
      <c r="H98" s="246"/>
      <c r="I98" s="246"/>
      <c r="J98" s="246"/>
      <c r="K98" s="246"/>
      <c r="L98" s="246"/>
      <c r="M98" s="265"/>
      <c r="N98" s="265"/>
      <c r="O98" s="265"/>
      <c r="P98" s="265"/>
      <c r="Q98" s="265"/>
      <c r="R98" s="265"/>
    </row>
    <row r="99" spans="4:18" x14ac:dyDescent="0.2">
      <c r="D99" s="246"/>
      <c r="E99" s="246"/>
      <c r="F99" s="246"/>
      <c r="G99" s="246"/>
      <c r="H99" s="246"/>
      <c r="I99" s="246"/>
      <c r="J99" s="246"/>
      <c r="K99" s="246"/>
      <c r="L99" s="246"/>
      <c r="M99" s="265"/>
      <c r="N99" s="265"/>
      <c r="O99" s="265"/>
      <c r="P99" s="265"/>
      <c r="Q99" s="265"/>
      <c r="R99" s="265"/>
    </row>
    <row r="100" spans="4:18" x14ac:dyDescent="0.2">
      <c r="D100" s="246"/>
      <c r="E100" s="246"/>
      <c r="F100" s="246"/>
      <c r="G100" s="246"/>
      <c r="H100" s="246"/>
      <c r="I100" s="246"/>
      <c r="J100" s="246"/>
      <c r="K100" s="246"/>
      <c r="L100" s="246"/>
      <c r="M100" s="265"/>
      <c r="N100" s="265"/>
      <c r="O100" s="265"/>
      <c r="P100" s="265"/>
      <c r="Q100" s="265"/>
      <c r="R100" s="265"/>
    </row>
    <row r="101" spans="4:18" x14ac:dyDescent="0.2">
      <c r="D101" s="246"/>
      <c r="E101" s="246"/>
      <c r="F101" s="246"/>
      <c r="G101" s="246"/>
      <c r="H101" s="246"/>
      <c r="I101" s="246"/>
      <c r="J101" s="246"/>
      <c r="K101" s="246"/>
      <c r="L101" s="246"/>
      <c r="M101" s="265"/>
      <c r="N101" s="265"/>
      <c r="O101" s="265"/>
      <c r="P101" s="265"/>
      <c r="Q101" s="265"/>
      <c r="R101" s="265"/>
    </row>
    <row r="102" spans="4:18" x14ac:dyDescent="0.2">
      <c r="D102" s="246"/>
      <c r="E102" s="246"/>
      <c r="F102" s="246"/>
      <c r="G102" s="246"/>
      <c r="H102" s="246"/>
      <c r="I102" s="246"/>
      <c r="J102" s="246"/>
      <c r="K102" s="246"/>
      <c r="L102" s="246"/>
      <c r="M102" s="265"/>
      <c r="N102" s="265"/>
      <c r="O102" s="265"/>
      <c r="P102" s="265"/>
      <c r="Q102" s="265"/>
      <c r="R102" s="265"/>
    </row>
    <row r="103" spans="4:18" x14ac:dyDescent="0.2">
      <c r="D103" s="246"/>
      <c r="E103" s="246"/>
      <c r="F103" s="246"/>
      <c r="G103" s="246"/>
      <c r="H103" s="246"/>
      <c r="I103" s="246"/>
      <c r="J103" s="246"/>
      <c r="K103" s="246"/>
      <c r="L103" s="246"/>
      <c r="M103" s="265"/>
      <c r="N103" s="265"/>
      <c r="O103" s="265"/>
      <c r="P103" s="265"/>
      <c r="Q103" s="265"/>
      <c r="R103" s="265"/>
    </row>
    <row r="104" spans="4:18" x14ac:dyDescent="0.2">
      <c r="D104" s="246"/>
      <c r="E104" s="246"/>
      <c r="F104" s="246"/>
      <c r="G104" s="246"/>
      <c r="H104" s="246"/>
      <c r="I104" s="246"/>
      <c r="J104" s="246"/>
      <c r="K104" s="246"/>
      <c r="L104" s="246"/>
      <c r="M104" s="265"/>
      <c r="N104" s="265"/>
      <c r="O104" s="265"/>
      <c r="P104" s="265"/>
      <c r="Q104" s="265"/>
      <c r="R104" s="265"/>
    </row>
    <row r="105" spans="4:18" x14ac:dyDescent="0.2">
      <c r="D105" s="246"/>
      <c r="E105" s="246"/>
      <c r="F105" s="246"/>
      <c r="G105" s="246"/>
      <c r="H105" s="246"/>
      <c r="I105" s="246"/>
      <c r="J105" s="246"/>
      <c r="K105" s="246"/>
      <c r="L105" s="246"/>
      <c r="M105" s="265"/>
      <c r="N105" s="265"/>
      <c r="O105" s="265"/>
      <c r="P105" s="265"/>
      <c r="Q105" s="265"/>
      <c r="R105" s="265"/>
    </row>
    <row r="106" spans="4:18" x14ac:dyDescent="0.2">
      <c r="D106" s="246"/>
      <c r="E106" s="246"/>
      <c r="F106" s="246"/>
      <c r="G106" s="246"/>
      <c r="H106" s="246"/>
      <c r="I106" s="246"/>
      <c r="J106" s="246"/>
      <c r="K106" s="246"/>
      <c r="L106" s="246"/>
      <c r="M106" s="265"/>
      <c r="N106" s="265"/>
      <c r="O106" s="265"/>
      <c r="P106" s="265"/>
      <c r="Q106" s="265"/>
      <c r="R106" s="265"/>
    </row>
    <row r="107" spans="4:18" x14ac:dyDescent="0.2">
      <c r="D107" s="246"/>
      <c r="E107" s="246"/>
      <c r="F107" s="246"/>
      <c r="G107" s="246"/>
      <c r="H107" s="246"/>
      <c r="I107" s="246"/>
      <c r="J107" s="246"/>
      <c r="K107" s="246"/>
      <c r="L107" s="246"/>
      <c r="M107" s="265"/>
      <c r="N107" s="265"/>
      <c r="O107" s="265"/>
      <c r="P107" s="265"/>
      <c r="Q107" s="265"/>
      <c r="R107" s="265"/>
    </row>
    <row r="108" spans="4:18" x14ac:dyDescent="0.2">
      <c r="D108" s="246"/>
      <c r="E108" s="246"/>
      <c r="F108" s="246"/>
      <c r="G108" s="246"/>
      <c r="H108" s="246"/>
      <c r="I108" s="246"/>
      <c r="J108" s="246"/>
      <c r="K108" s="246"/>
      <c r="L108" s="246"/>
      <c r="M108" s="265"/>
      <c r="N108" s="265"/>
      <c r="O108" s="265"/>
      <c r="P108" s="265"/>
      <c r="Q108" s="265"/>
      <c r="R108" s="265"/>
    </row>
    <row r="109" spans="4:18" x14ac:dyDescent="0.2">
      <c r="D109" s="246"/>
      <c r="E109" s="246"/>
      <c r="F109" s="246"/>
      <c r="G109" s="246"/>
      <c r="H109" s="246"/>
      <c r="I109" s="246"/>
      <c r="J109" s="246"/>
      <c r="K109" s="246"/>
      <c r="L109" s="246"/>
      <c r="M109" s="265"/>
      <c r="N109" s="265"/>
      <c r="O109" s="265"/>
      <c r="P109" s="265"/>
      <c r="Q109" s="265"/>
      <c r="R109" s="265"/>
    </row>
    <row r="110" spans="4:18" x14ac:dyDescent="0.2">
      <c r="D110" s="246"/>
      <c r="E110" s="246"/>
      <c r="F110" s="246"/>
      <c r="G110" s="246"/>
      <c r="H110" s="246"/>
      <c r="I110" s="246"/>
      <c r="J110" s="246"/>
      <c r="K110" s="246"/>
      <c r="L110" s="246"/>
      <c r="M110" s="265"/>
      <c r="N110" s="265"/>
      <c r="O110" s="265"/>
      <c r="P110" s="265"/>
      <c r="Q110" s="265"/>
      <c r="R110" s="265"/>
    </row>
    <row r="111" spans="4:18" x14ac:dyDescent="0.2">
      <c r="D111" s="246"/>
      <c r="E111" s="246"/>
      <c r="F111" s="246"/>
      <c r="G111" s="246"/>
      <c r="H111" s="246"/>
      <c r="I111" s="246"/>
      <c r="J111" s="246"/>
      <c r="K111" s="246"/>
      <c r="L111" s="246"/>
      <c r="M111" s="265"/>
      <c r="N111" s="265"/>
      <c r="O111" s="265"/>
      <c r="P111" s="265"/>
      <c r="Q111" s="265"/>
      <c r="R111" s="265"/>
    </row>
    <row r="112" spans="4:18" x14ac:dyDescent="0.2">
      <c r="D112" s="246"/>
      <c r="E112" s="246"/>
      <c r="F112" s="246"/>
      <c r="G112" s="246"/>
      <c r="H112" s="246"/>
      <c r="I112" s="246"/>
      <c r="J112" s="246"/>
      <c r="K112" s="246"/>
      <c r="L112" s="246"/>
      <c r="M112" s="265"/>
      <c r="N112" s="265"/>
      <c r="O112" s="265"/>
      <c r="P112" s="265"/>
      <c r="Q112" s="265"/>
      <c r="R112" s="265"/>
    </row>
    <row r="113" spans="4:18" x14ac:dyDescent="0.2">
      <c r="D113" s="246"/>
      <c r="E113" s="246"/>
      <c r="F113" s="246"/>
      <c r="G113" s="246"/>
      <c r="H113" s="246"/>
      <c r="I113" s="246"/>
      <c r="J113" s="246"/>
      <c r="K113" s="246"/>
      <c r="L113" s="246"/>
      <c r="M113" s="265"/>
      <c r="N113" s="265"/>
      <c r="O113" s="265"/>
      <c r="P113" s="265"/>
      <c r="Q113" s="265"/>
      <c r="R113" s="265"/>
    </row>
    <row r="114" spans="4:18" x14ac:dyDescent="0.2">
      <c r="D114" s="246"/>
      <c r="E114" s="246"/>
      <c r="F114" s="246"/>
      <c r="G114" s="246"/>
      <c r="H114" s="246"/>
      <c r="I114" s="246"/>
      <c r="J114" s="246"/>
      <c r="K114" s="246"/>
      <c r="L114" s="246"/>
      <c r="M114" s="265"/>
      <c r="N114" s="265"/>
      <c r="O114" s="265"/>
      <c r="P114" s="265"/>
      <c r="Q114" s="265"/>
      <c r="R114" s="265"/>
    </row>
    <row r="115" spans="4:18" x14ac:dyDescent="0.2">
      <c r="D115" s="246"/>
      <c r="E115" s="246"/>
      <c r="F115" s="246"/>
      <c r="G115" s="246"/>
      <c r="H115" s="246"/>
      <c r="I115" s="246"/>
      <c r="J115" s="246"/>
      <c r="K115" s="246"/>
      <c r="L115" s="246"/>
      <c r="M115" s="265"/>
      <c r="N115" s="265"/>
      <c r="O115" s="265"/>
      <c r="P115" s="265"/>
      <c r="Q115" s="265"/>
      <c r="R115" s="265"/>
    </row>
    <row r="116" spans="4:18" x14ac:dyDescent="0.2"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4:18" x14ac:dyDescent="0.2">
      <c r="D117" s="251"/>
      <c r="E117" s="251"/>
      <c r="F117" s="251"/>
      <c r="G117" s="251"/>
      <c r="H117" s="251"/>
      <c r="I117" s="251"/>
      <c r="J117" s="251"/>
      <c r="K117" s="251"/>
      <c r="L117" s="251"/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B2:T53"/>
  <sheetViews>
    <sheetView showRuler="0" topLeftCell="B1" zoomScale="70" zoomScaleNormal="70" workbookViewId="0">
      <selection activeCell="D5" sqref="D5:L39"/>
    </sheetView>
  </sheetViews>
  <sheetFormatPr baseColWidth="10" defaultColWidth="8.83203125" defaultRowHeight="15" x14ac:dyDescent="0.2"/>
  <cols>
    <col min="2" max="2" width="21.1640625" bestFit="1" customWidth="1"/>
    <col min="3" max="3" width="21.1640625" style="13" bestFit="1" customWidth="1"/>
    <col min="4" max="4" width="8.5" style="258" customWidth="1"/>
    <col min="5" max="5" width="10.6640625" style="247" customWidth="1"/>
    <col min="6" max="6" width="11.1640625" style="247" customWidth="1"/>
    <col min="7" max="9" width="11.6640625" style="247" bestFit="1" customWidth="1"/>
    <col min="10" max="10" width="13.5" style="247" customWidth="1"/>
    <col min="11" max="11" width="13.33203125" style="247" customWidth="1"/>
    <col min="12" max="12" width="12.6640625" style="247" bestFit="1" customWidth="1"/>
    <col min="13" max="14" width="12.6640625" style="252" bestFit="1" customWidth="1"/>
    <col min="15" max="16" width="11.1640625" style="252" bestFit="1" customWidth="1"/>
    <col min="17" max="18" width="12" style="252" bestFit="1" customWidth="1"/>
    <col min="19" max="20" width="9.1640625" style="13" customWidth="1"/>
  </cols>
  <sheetData>
    <row r="2" spans="2:18" x14ac:dyDescent="0.2">
      <c r="B2" s="2" t="s">
        <v>497</v>
      </c>
    </row>
    <row r="3" spans="2:18" x14ac:dyDescent="0.2">
      <c r="B3" t="s">
        <v>0</v>
      </c>
    </row>
    <row r="4" spans="2:18" x14ac:dyDescent="0.2">
      <c r="B4" t="s">
        <v>134</v>
      </c>
      <c r="C4" s="13" t="s">
        <v>38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13" t="s">
        <v>75</v>
      </c>
      <c r="D5" s="332"/>
      <c r="E5" s="342"/>
      <c r="F5" s="342"/>
      <c r="G5" s="342">
        <v>5750.1804307449802</v>
      </c>
      <c r="H5" s="342">
        <v>11052.0779997666</v>
      </c>
      <c r="I5" s="342">
        <v>13064.475965960501</v>
      </c>
      <c r="J5" s="342">
        <v>17619.072488890099</v>
      </c>
      <c r="K5" s="342">
        <v>19327.9474054165</v>
      </c>
      <c r="L5" s="246">
        <v>21826.444032410101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13" t="s">
        <v>76</v>
      </c>
      <c r="D6" s="332"/>
      <c r="E6" s="342"/>
      <c r="F6" s="342"/>
      <c r="G6" s="342">
        <v>3064.8113877904502</v>
      </c>
      <c r="H6" s="342">
        <v>4467.6363144996603</v>
      </c>
      <c r="I6" s="342">
        <v>7861.87254333479</v>
      </c>
      <c r="J6" s="342">
        <v>10211.2251779823</v>
      </c>
      <c r="K6" s="342">
        <v>9044.2760807909508</v>
      </c>
      <c r="L6" s="342">
        <v>10749.4751135359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13" t="s">
        <v>79</v>
      </c>
      <c r="D7" s="332"/>
      <c r="E7" s="332"/>
      <c r="F7" s="332"/>
      <c r="G7" s="332"/>
      <c r="H7" s="332"/>
      <c r="I7" s="332"/>
      <c r="J7" s="332"/>
      <c r="K7" s="332"/>
      <c r="L7" s="256"/>
      <c r="M7" s="256"/>
      <c r="N7" s="265"/>
      <c r="O7" s="265"/>
      <c r="P7" s="265"/>
      <c r="Q7" s="265"/>
      <c r="R7" s="265"/>
    </row>
    <row r="8" spans="2:18" x14ac:dyDescent="0.2">
      <c r="B8" t="s">
        <v>543</v>
      </c>
      <c r="C8" s="13" t="s">
        <v>75</v>
      </c>
      <c r="D8" s="332"/>
      <c r="E8" s="342"/>
      <c r="F8" s="342"/>
      <c r="G8" s="342">
        <v>56538.422498150903</v>
      </c>
      <c r="H8" s="342">
        <v>68878.952064404206</v>
      </c>
      <c r="I8" s="342">
        <v>75375.634373352106</v>
      </c>
      <c r="J8" s="342">
        <v>90597.899969551101</v>
      </c>
      <c r="K8" s="342">
        <v>90048.301791206293</v>
      </c>
      <c r="L8" s="246">
        <v>22427.271126195501</v>
      </c>
      <c r="M8" s="256"/>
      <c r="N8" s="265"/>
      <c r="O8" s="265"/>
      <c r="P8" s="265"/>
      <c r="Q8" s="265"/>
      <c r="R8" s="265"/>
    </row>
    <row r="9" spans="2:18" x14ac:dyDescent="0.2">
      <c r="B9" t="s">
        <v>543</v>
      </c>
      <c r="C9" s="13" t="s">
        <v>76</v>
      </c>
      <c r="D9" s="332"/>
      <c r="E9" s="342"/>
      <c r="F9" s="342"/>
      <c r="G9" s="342">
        <v>8045.7082142009203</v>
      </c>
      <c r="H9" s="342">
        <v>11467.634986601701</v>
      </c>
      <c r="I9" s="342">
        <v>15182.7613750487</v>
      </c>
      <c r="J9" s="342">
        <v>19149.2446264844</v>
      </c>
      <c r="K9" s="342">
        <v>25206.457546954702</v>
      </c>
      <c r="L9" s="342">
        <v>35278.212382746497</v>
      </c>
      <c r="M9" s="256"/>
      <c r="N9" s="265"/>
      <c r="O9" s="265"/>
      <c r="P9" s="265"/>
      <c r="Q9" s="265"/>
      <c r="R9" s="265"/>
    </row>
    <row r="10" spans="2:18" x14ac:dyDescent="0.2">
      <c r="B10" t="s">
        <v>543</v>
      </c>
      <c r="C10" s="13" t="s">
        <v>79</v>
      </c>
      <c r="D10" s="332"/>
      <c r="E10" s="342">
        <v>2.9498838967E-2</v>
      </c>
      <c r="F10" s="342">
        <v>2.9498838967E-2</v>
      </c>
      <c r="G10" s="342">
        <v>2.9498838967E-2</v>
      </c>
      <c r="H10" s="342">
        <v>2.9498838967E-2</v>
      </c>
      <c r="I10" s="342">
        <v>2.9498838967E-2</v>
      </c>
      <c r="J10" s="342">
        <v>2.9498838967E-2</v>
      </c>
      <c r="K10" s="342">
        <v>2.9498838967E-2</v>
      </c>
      <c r="L10" s="246">
        <v>2.9498838967E-2</v>
      </c>
      <c r="M10" s="256"/>
      <c r="N10" s="265"/>
      <c r="O10" s="265"/>
      <c r="P10" s="265"/>
      <c r="Q10" s="265"/>
      <c r="R10" s="265"/>
    </row>
    <row r="11" spans="2:18" x14ac:dyDescent="0.2">
      <c r="B11" t="s">
        <v>544</v>
      </c>
      <c r="C11" s="13" t="s">
        <v>75</v>
      </c>
      <c r="D11" s="332"/>
      <c r="E11" s="342"/>
      <c r="F11" s="342"/>
      <c r="G11" s="342">
        <v>1742.7713654563099</v>
      </c>
      <c r="H11" s="342">
        <v>10113.518140387199</v>
      </c>
      <c r="I11" s="342">
        <v>17555.345278312099</v>
      </c>
      <c r="J11" s="342">
        <v>26301.720359669001</v>
      </c>
      <c r="K11" s="342">
        <v>43493.984644480399</v>
      </c>
      <c r="L11" s="246">
        <v>38237.620057694498</v>
      </c>
      <c r="M11" s="256"/>
      <c r="N11" s="265"/>
      <c r="O11" s="265"/>
      <c r="P11" s="265"/>
      <c r="Q11" s="265"/>
      <c r="R11" s="265"/>
    </row>
    <row r="12" spans="2:18" x14ac:dyDescent="0.2">
      <c r="B12" t="s">
        <v>544</v>
      </c>
      <c r="C12" s="13" t="s">
        <v>76</v>
      </c>
      <c r="D12" s="332"/>
      <c r="E12" s="342"/>
      <c r="F12" s="342"/>
      <c r="G12" s="342">
        <v>5163.8597830540803</v>
      </c>
      <c r="H12" s="342">
        <v>8398.1750556619809</v>
      </c>
      <c r="I12" s="342">
        <v>12640.371042852499</v>
      </c>
      <c r="J12" s="342">
        <v>16259.5056017884</v>
      </c>
      <c r="K12" s="342">
        <v>18050.694213774201</v>
      </c>
      <c r="L12" s="342">
        <v>19873.917982588799</v>
      </c>
      <c r="M12" s="256"/>
      <c r="N12" s="265"/>
      <c r="O12" s="265"/>
      <c r="P12" s="265"/>
      <c r="Q12" s="265"/>
      <c r="R12" s="265"/>
    </row>
    <row r="13" spans="2:18" x14ac:dyDescent="0.2">
      <c r="B13" t="s">
        <v>544</v>
      </c>
      <c r="C13" s="13" t="s">
        <v>79</v>
      </c>
      <c r="D13" s="332"/>
      <c r="E13" s="342">
        <v>0.114263987873</v>
      </c>
      <c r="F13" s="342">
        <v>0.114263987873</v>
      </c>
      <c r="G13" s="342">
        <v>0.114263987873</v>
      </c>
      <c r="H13" s="342">
        <v>0.114263987873</v>
      </c>
      <c r="I13" s="342">
        <v>0.114263987873</v>
      </c>
      <c r="J13" s="342">
        <v>0.114263987873</v>
      </c>
      <c r="K13" s="342">
        <v>0.114263987873</v>
      </c>
      <c r="L13" s="246">
        <v>0.114263987873</v>
      </c>
      <c r="M13" s="256"/>
      <c r="N13" s="265"/>
      <c r="O13" s="265"/>
      <c r="P13" s="265"/>
      <c r="Q13" s="265"/>
      <c r="R13" s="265"/>
    </row>
    <row r="14" spans="2:18" x14ac:dyDescent="0.2">
      <c r="B14" t="s">
        <v>545</v>
      </c>
      <c r="C14" s="13" t="s">
        <v>75</v>
      </c>
      <c r="D14" s="332"/>
      <c r="E14" s="342"/>
      <c r="F14" s="342"/>
      <c r="G14" s="342">
        <v>4119.0960679518003</v>
      </c>
      <c r="H14" s="342">
        <v>12345.4288105132</v>
      </c>
      <c r="I14" s="342">
        <v>18041.226505882099</v>
      </c>
      <c r="J14" s="342">
        <v>23133.699185619302</v>
      </c>
      <c r="K14" s="342">
        <v>24786.8596189081</v>
      </c>
      <c r="L14" s="246">
        <v>25852.887625228501</v>
      </c>
      <c r="M14" s="256"/>
      <c r="N14" s="265"/>
      <c r="O14" s="265"/>
      <c r="P14" s="265"/>
      <c r="Q14" s="265"/>
      <c r="R14" s="265"/>
    </row>
    <row r="15" spans="2:18" x14ac:dyDescent="0.2">
      <c r="B15" t="s">
        <v>545</v>
      </c>
      <c r="C15" s="13" t="s">
        <v>76</v>
      </c>
      <c r="D15" s="332"/>
      <c r="E15" s="342"/>
      <c r="F15" s="342"/>
      <c r="G15" s="342">
        <v>2276.3491578876601</v>
      </c>
      <c r="H15" s="342">
        <v>3293.4854629728002</v>
      </c>
      <c r="I15" s="342">
        <v>4624.6918630526598</v>
      </c>
      <c r="J15" s="342">
        <v>5557.5461960552102</v>
      </c>
      <c r="K15" s="342">
        <v>5073.6837145806203</v>
      </c>
      <c r="L15" s="342">
        <v>5042.3860141472396</v>
      </c>
      <c r="M15" s="256"/>
      <c r="N15" s="265"/>
      <c r="O15" s="265"/>
      <c r="P15" s="265"/>
      <c r="Q15" s="265"/>
      <c r="R15" s="265"/>
    </row>
    <row r="16" spans="2:18" x14ac:dyDescent="0.2">
      <c r="B16" t="s">
        <v>545</v>
      </c>
      <c r="C16" s="13" t="s">
        <v>79</v>
      </c>
      <c r="D16" s="332"/>
      <c r="E16" s="342">
        <v>1.5192919407450001</v>
      </c>
      <c r="F16" s="342">
        <v>1.2840753840600001</v>
      </c>
      <c r="G16" s="342">
        <v>1.2667637828130001</v>
      </c>
      <c r="H16" s="342">
        <v>0.78104326999200002</v>
      </c>
      <c r="I16" s="342">
        <v>0.340198531616</v>
      </c>
      <c r="J16" s="342">
        <v>0.197982651767</v>
      </c>
      <c r="K16" s="342">
        <v>0.118136737543</v>
      </c>
      <c r="L16" s="246">
        <v>9.1931110571999999E-2</v>
      </c>
      <c r="M16" s="256"/>
      <c r="N16" s="265"/>
      <c r="O16" s="265"/>
      <c r="P16" s="265"/>
      <c r="Q16" s="265"/>
      <c r="R16" s="265"/>
    </row>
    <row r="17" spans="2:18" x14ac:dyDescent="0.2">
      <c r="B17" t="s">
        <v>546</v>
      </c>
      <c r="C17" s="13" t="s">
        <v>75</v>
      </c>
      <c r="D17" s="332"/>
      <c r="E17" s="342"/>
      <c r="F17" s="342"/>
      <c r="G17" s="342">
        <v>3407.6257833802101</v>
      </c>
      <c r="H17" s="342">
        <v>17051.250608589598</v>
      </c>
      <c r="I17" s="342">
        <v>17572.486397464701</v>
      </c>
      <c r="J17" s="342">
        <v>20250.571243577</v>
      </c>
      <c r="K17" s="342">
        <v>27687.512046589702</v>
      </c>
      <c r="L17" s="246">
        <v>36265.244194903498</v>
      </c>
      <c r="M17" s="256"/>
      <c r="N17" s="265"/>
      <c r="O17" s="265"/>
      <c r="P17" s="265"/>
      <c r="Q17" s="265"/>
      <c r="R17" s="265"/>
    </row>
    <row r="18" spans="2:18" x14ac:dyDescent="0.2">
      <c r="B18" t="s">
        <v>546</v>
      </c>
      <c r="C18" s="13" t="s">
        <v>76</v>
      </c>
      <c r="D18" s="332"/>
      <c r="E18" s="342"/>
      <c r="F18" s="342"/>
      <c r="G18" s="342">
        <v>4703.5306348388303</v>
      </c>
      <c r="H18" s="342">
        <v>6685.1479245186001</v>
      </c>
      <c r="I18" s="342">
        <v>9780.4260275196903</v>
      </c>
      <c r="J18" s="342">
        <v>12252.6995492111</v>
      </c>
      <c r="K18" s="342">
        <v>12325.993974312199</v>
      </c>
      <c r="L18" s="342">
        <v>14225.1513362353</v>
      </c>
      <c r="M18" s="256"/>
      <c r="N18" s="265"/>
      <c r="O18" s="265"/>
      <c r="P18" s="265"/>
      <c r="Q18" s="265"/>
      <c r="R18" s="265"/>
    </row>
    <row r="19" spans="2:18" x14ac:dyDescent="0.2">
      <c r="B19" t="s">
        <v>546</v>
      </c>
      <c r="C19" s="13" t="s">
        <v>79</v>
      </c>
      <c r="D19" s="332"/>
      <c r="E19" s="342">
        <v>6.7562225190000002E-3</v>
      </c>
      <c r="F19" s="342">
        <v>6.7562225190000002E-3</v>
      </c>
      <c r="G19" s="342">
        <v>6.7562225190000002E-3</v>
      </c>
      <c r="H19" s="342">
        <v>6.7562225190000002E-3</v>
      </c>
      <c r="I19" s="342">
        <v>6.7562225190000002E-3</v>
      </c>
      <c r="J19" s="342">
        <v>6.7562225190000002E-3</v>
      </c>
      <c r="K19" s="342">
        <v>6.7562225190000002E-3</v>
      </c>
      <c r="L19" s="246">
        <v>6.7562225190000002E-3</v>
      </c>
      <c r="M19" s="256"/>
      <c r="N19" s="265"/>
      <c r="O19" s="265"/>
      <c r="P19" s="265"/>
      <c r="Q19" s="265"/>
      <c r="R19" s="265"/>
    </row>
    <row r="20" spans="2:18" x14ac:dyDescent="0.2">
      <c r="B20" t="s">
        <v>547</v>
      </c>
      <c r="C20" s="13" t="s">
        <v>75</v>
      </c>
      <c r="D20" s="332"/>
      <c r="E20" s="342"/>
      <c r="F20" s="342"/>
      <c r="G20" s="342">
        <v>3713.4436156942402</v>
      </c>
      <c r="H20" s="342">
        <v>12414.802332057399</v>
      </c>
      <c r="I20" s="342">
        <v>15418.5939787685</v>
      </c>
      <c r="J20" s="342">
        <v>22621.1409437701</v>
      </c>
      <c r="K20" s="342">
        <v>29260.280271052299</v>
      </c>
      <c r="L20" s="246">
        <v>40981.565026714699</v>
      </c>
      <c r="M20" s="256"/>
      <c r="N20" s="265"/>
      <c r="O20" s="265"/>
      <c r="P20" s="265"/>
      <c r="Q20" s="265"/>
      <c r="R20" s="265"/>
    </row>
    <row r="21" spans="2:18" x14ac:dyDescent="0.2">
      <c r="B21" t="s">
        <v>547</v>
      </c>
      <c r="C21" s="13" t="s">
        <v>76</v>
      </c>
      <c r="D21" s="332"/>
      <c r="E21" s="342"/>
      <c r="F21" s="342"/>
      <c r="G21" s="342">
        <v>5200.6883897941898</v>
      </c>
      <c r="H21" s="342">
        <v>7293.7309495197196</v>
      </c>
      <c r="I21" s="342">
        <v>9935.1858090559108</v>
      </c>
      <c r="J21" s="342">
        <v>11985.9693930224</v>
      </c>
      <c r="K21" s="342">
        <v>12226.747396311401</v>
      </c>
      <c r="L21" s="342">
        <v>12560.0456421533</v>
      </c>
      <c r="M21" s="256"/>
      <c r="N21" s="265"/>
      <c r="O21" s="265"/>
      <c r="P21" s="265"/>
      <c r="Q21" s="265"/>
      <c r="R21" s="265"/>
    </row>
    <row r="22" spans="2:18" x14ac:dyDescent="0.2">
      <c r="B22" t="s">
        <v>547</v>
      </c>
      <c r="C22" s="13" t="s">
        <v>79</v>
      </c>
      <c r="D22" s="332"/>
      <c r="E22" s="342">
        <v>0.224832323684</v>
      </c>
      <c r="F22" s="342">
        <v>0.224832323684</v>
      </c>
      <c r="G22" s="342">
        <v>0.19479085265900001</v>
      </c>
      <c r="H22" s="342">
        <v>0.146408763158</v>
      </c>
      <c r="I22" s="342">
        <v>0.117658943869</v>
      </c>
      <c r="J22" s="342">
        <v>0.117658943869</v>
      </c>
      <c r="K22" s="342">
        <v>0.117658943869</v>
      </c>
      <c r="L22" s="246">
        <v>0.117658943869</v>
      </c>
      <c r="M22" s="256"/>
      <c r="N22" s="265"/>
      <c r="O22" s="265"/>
      <c r="P22" s="265"/>
      <c r="Q22" s="265"/>
      <c r="R22" s="265"/>
    </row>
    <row r="23" spans="2:18" x14ac:dyDescent="0.2">
      <c r="B23" t="s">
        <v>548</v>
      </c>
      <c r="C23" s="13" t="s">
        <v>75</v>
      </c>
      <c r="D23" s="332"/>
      <c r="E23" s="342"/>
      <c r="F23" s="342"/>
      <c r="G23" s="342">
        <v>6308.4148430405803</v>
      </c>
      <c r="H23" s="342">
        <v>13249.668524410001</v>
      </c>
      <c r="I23" s="342">
        <v>14486.801660413699</v>
      </c>
      <c r="J23" s="342">
        <v>18251.013604034601</v>
      </c>
      <c r="K23" s="342">
        <v>24688.476333899798</v>
      </c>
      <c r="L23" s="246">
        <v>30769.303969989502</v>
      </c>
      <c r="M23" s="256"/>
      <c r="N23" s="265"/>
      <c r="O23" s="265"/>
      <c r="P23" s="265"/>
      <c r="Q23" s="265"/>
      <c r="R23" s="265"/>
    </row>
    <row r="24" spans="2:18" x14ac:dyDescent="0.2">
      <c r="B24" t="s">
        <v>548</v>
      </c>
      <c r="C24" s="13" t="s">
        <v>76</v>
      </c>
      <c r="D24" s="332"/>
      <c r="E24" s="342"/>
      <c r="F24" s="342"/>
      <c r="G24" s="342">
        <v>3613.7926871947502</v>
      </c>
      <c r="H24" s="342">
        <v>4930.5325542255796</v>
      </c>
      <c r="I24" s="342">
        <v>6593.7404644963399</v>
      </c>
      <c r="J24" s="342">
        <v>6724.5421353752499</v>
      </c>
      <c r="K24" s="342">
        <v>6824.0288395970902</v>
      </c>
      <c r="L24" s="342">
        <v>4627.6292462497104</v>
      </c>
      <c r="M24" s="256"/>
      <c r="N24" s="265"/>
      <c r="O24" s="265"/>
      <c r="P24" s="265"/>
      <c r="Q24" s="265"/>
      <c r="R24" s="265"/>
    </row>
    <row r="25" spans="2:18" x14ac:dyDescent="0.2">
      <c r="B25" t="s">
        <v>548</v>
      </c>
      <c r="C25" s="13" t="s">
        <v>79</v>
      </c>
      <c r="D25" s="332"/>
      <c r="E25" s="332"/>
      <c r="F25" s="332"/>
      <c r="G25" s="332"/>
      <c r="H25" s="332"/>
      <c r="I25" s="332"/>
      <c r="J25" s="332"/>
      <c r="K25" s="332"/>
      <c r="L25" s="256"/>
      <c r="M25" s="256"/>
      <c r="N25" s="265"/>
      <c r="O25" s="265"/>
      <c r="P25" s="265"/>
      <c r="Q25" s="265"/>
      <c r="R25" s="265"/>
    </row>
    <row r="26" spans="2:18" x14ac:dyDescent="0.2">
      <c r="B26" t="s">
        <v>549</v>
      </c>
      <c r="C26" s="13" t="s">
        <v>75</v>
      </c>
      <c r="D26" s="332"/>
      <c r="E26" s="342"/>
      <c r="F26" s="342"/>
      <c r="G26" s="342"/>
      <c r="H26" s="342"/>
      <c r="I26" s="342">
        <v>5034.5558819032703</v>
      </c>
      <c r="J26" s="342">
        <v>8504.5018900430296</v>
      </c>
      <c r="K26" s="342">
        <v>9223.0709835510097</v>
      </c>
      <c r="L26" s="246">
        <v>11074.2141300821</v>
      </c>
      <c r="M26" s="256"/>
      <c r="N26" s="265"/>
      <c r="O26" s="265"/>
      <c r="P26" s="265"/>
      <c r="Q26" s="265"/>
      <c r="R26" s="265"/>
    </row>
    <row r="27" spans="2:18" x14ac:dyDescent="0.2">
      <c r="B27" t="s">
        <v>549</v>
      </c>
      <c r="C27" s="13" t="s">
        <v>76</v>
      </c>
      <c r="D27" s="332"/>
      <c r="E27" s="342"/>
      <c r="F27" s="342"/>
      <c r="G27" s="342">
        <v>1834.8227128333999</v>
      </c>
      <c r="H27" s="342">
        <v>2698.9344003779202</v>
      </c>
      <c r="I27" s="342">
        <v>3913.0146848844602</v>
      </c>
      <c r="J27" s="342">
        <v>5050.1489833104597</v>
      </c>
      <c r="K27" s="342">
        <v>4996.4560764814796</v>
      </c>
      <c r="L27" s="342">
        <v>2166.4762238552498</v>
      </c>
      <c r="M27" s="256"/>
      <c r="N27" s="265"/>
      <c r="O27" s="265"/>
      <c r="P27" s="265"/>
      <c r="Q27" s="265"/>
      <c r="R27" s="265"/>
    </row>
    <row r="28" spans="2:18" x14ac:dyDescent="0.2">
      <c r="B28" t="s">
        <v>549</v>
      </c>
      <c r="C28" s="13" t="s">
        <v>79</v>
      </c>
      <c r="D28" s="332"/>
      <c r="E28" s="342">
        <v>0.384958472168</v>
      </c>
      <c r="F28" s="342">
        <v>0.384958472168</v>
      </c>
      <c r="G28" s="342">
        <v>0.384958472168</v>
      </c>
      <c r="H28" s="342">
        <v>0.384958472168</v>
      </c>
      <c r="I28" s="342">
        <v>0.384958472168</v>
      </c>
      <c r="J28" s="342">
        <v>0.384958472168</v>
      </c>
      <c r="K28" s="342">
        <v>0.384958472168</v>
      </c>
      <c r="L28" s="246">
        <v>0.384958472168</v>
      </c>
      <c r="M28" s="256"/>
      <c r="N28" s="265"/>
      <c r="O28" s="265"/>
      <c r="P28" s="265"/>
      <c r="Q28" s="265"/>
      <c r="R28" s="265"/>
    </row>
    <row r="29" spans="2:18" x14ac:dyDescent="0.2">
      <c r="B29" t="s">
        <v>550</v>
      </c>
      <c r="C29" s="13" t="s">
        <v>75</v>
      </c>
      <c r="D29" s="332"/>
      <c r="E29" s="342"/>
      <c r="F29" s="342"/>
      <c r="G29" s="342">
        <v>4590.3427448068196</v>
      </c>
      <c r="H29" s="342">
        <v>9824.5169186284093</v>
      </c>
      <c r="I29" s="342">
        <v>17611.957873536299</v>
      </c>
      <c r="J29" s="342">
        <v>25943.662641114101</v>
      </c>
      <c r="K29" s="342">
        <v>36575.681158044499</v>
      </c>
      <c r="L29" s="246">
        <v>42586.410234032701</v>
      </c>
      <c r="M29" s="256"/>
      <c r="N29" s="265"/>
      <c r="O29" s="265"/>
      <c r="P29" s="265"/>
      <c r="Q29" s="265"/>
      <c r="R29" s="265"/>
    </row>
    <row r="30" spans="2:18" x14ac:dyDescent="0.2">
      <c r="B30" t="s">
        <v>550</v>
      </c>
      <c r="C30" s="13" t="s">
        <v>76</v>
      </c>
      <c r="D30" s="332"/>
      <c r="E30" s="342"/>
      <c r="F30" s="342"/>
      <c r="G30" s="342">
        <v>4908.8137210701698</v>
      </c>
      <c r="H30" s="342">
        <v>7018.8792281303004</v>
      </c>
      <c r="I30" s="342">
        <v>9296.2613928282099</v>
      </c>
      <c r="J30" s="342">
        <v>11659.934824243601</v>
      </c>
      <c r="K30" s="342">
        <v>14340.615390380801</v>
      </c>
      <c r="L30" s="342">
        <v>17993.176806887401</v>
      </c>
      <c r="M30" s="256"/>
      <c r="N30" s="265"/>
      <c r="O30" s="265"/>
      <c r="P30" s="265"/>
      <c r="Q30" s="265"/>
      <c r="R30" s="265"/>
    </row>
    <row r="31" spans="2:18" x14ac:dyDescent="0.2">
      <c r="B31" t="s">
        <v>550</v>
      </c>
      <c r="C31" s="13" t="s">
        <v>79</v>
      </c>
      <c r="D31" s="332"/>
      <c r="E31" s="342">
        <v>2.2104515984800002</v>
      </c>
      <c r="F31" s="342">
        <v>2.2104515984800002</v>
      </c>
      <c r="G31" s="342">
        <v>2.2104515984800002</v>
      </c>
      <c r="H31" s="342">
        <v>2.2104515984800002</v>
      </c>
      <c r="I31" s="342">
        <v>2.2104515984800002</v>
      </c>
      <c r="J31" s="342">
        <v>2.2104515984800002</v>
      </c>
      <c r="K31" s="342">
        <v>2.2104515984800002</v>
      </c>
      <c r="L31" s="246">
        <v>2.2104515984800002</v>
      </c>
      <c r="M31" s="256"/>
      <c r="N31" s="265"/>
      <c r="O31" s="265"/>
      <c r="P31" s="265"/>
      <c r="Q31" s="265"/>
      <c r="R31" s="265"/>
    </row>
    <row r="32" spans="2:18" x14ac:dyDescent="0.2">
      <c r="B32" t="s">
        <v>551</v>
      </c>
      <c r="C32" s="13" t="s">
        <v>75</v>
      </c>
      <c r="D32" s="332"/>
      <c r="E32" s="332"/>
      <c r="F32" s="332"/>
      <c r="G32" s="332"/>
      <c r="H32" s="332"/>
      <c r="I32" s="332"/>
      <c r="J32" s="332"/>
      <c r="K32" s="332"/>
      <c r="L32" s="332"/>
      <c r="M32" s="256"/>
      <c r="N32" s="265"/>
      <c r="O32" s="265"/>
      <c r="P32" s="265"/>
      <c r="Q32" s="265"/>
      <c r="R32" s="265"/>
    </row>
    <row r="33" spans="2:18" x14ac:dyDescent="0.2">
      <c r="B33" t="s">
        <v>551</v>
      </c>
      <c r="C33" s="13" t="s">
        <v>76</v>
      </c>
      <c r="D33" s="332"/>
      <c r="E33" s="332"/>
      <c r="F33" s="332"/>
      <c r="G33" s="332"/>
      <c r="H33" s="332"/>
      <c r="I33" s="332"/>
      <c r="J33" s="332"/>
      <c r="K33" s="332"/>
      <c r="L33" s="332"/>
      <c r="M33" s="256"/>
      <c r="N33" s="265"/>
      <c r="O33" s="265"/>
      <c r="P33" s="265"/>
      <c r="Q33" s="265"/>
      <c r="R33" s="265"/>
    </row>
    <row r="34" spans="2:18" x14ac:dyDescent="0.2">
      <c r="B34" t="s">
        <v>551</v>
      </c>
      <c r="C34" s="13" t="s">
        <v>79</v>
      </c>
      <c r="D34" s="332"/>
      <c r="E34" s="332"/>
      <c r="F34" s="332"/>
      <c r="G34" s="332"/>
      <c r="H34" s="332"/>
      <c r="I34" s="332"/>
      <c r="J34" s="332"/>
      <c r="K34" s="332"/>
      <c r="L34" s="332"/>
      <c r="M34" s="256"/>
      <c r="N34" s="265"/>
      <c r="O34" s="265"/>
      <c r="P34" s="265"/>
      <c r="Q34" s="265"/>
      <c r="R34" s="265"/>
    </row>
    <row r="35" spans="2:18" x14ac:dyDescent="0.2">
      <c r="B35" t="s">
        <v>552</v>
      </c>
      <c r="C35" s="13" t="s">
        <v>75</v>
      </c>
      <c r="D35" s="332"/>
      <c r="E35" s="332"/>
      <c r="F35" s="332"/>
      <c r="G35" s="332"/>
      <c r="H35" s="332"/>
      <c r="I35" s="332"/>
      <c r="J35" s="332"/>
      <c r="K35" s="332"/>
      <c r="L35" s="332"/>
      <c r="M35" s="256"/>
      <c r="N35" s="265"/>
      <c r="O35" s="265"/>
      <c r="P35" s="265"/>
      <c r="Q35" s="265"/>
      <c r="R35" s="265"/>
    </row>
    <row r="36" spans="2:18" x14ac:dyDescent="0.2">
      <c r="B36" t="s">
        <v>552</v>
      </c>
      <c r="C36" s="13" t="s">
        <v>76</v>
      </c>
      <c r="D36" s="332"/>
      <c r="E36" s="332"/>
      <c r="F36" s="332"/>
      <c r="G36" s="332"/>
      <c r="H36" s="332"/>
      <c r="I36" s="332"/>
      <c r="J36" s="332"/>
      <c r="K36" s="332"/>
      <c r="L36" s="332"/>
      <c r="M36" s="256"/>
      <c r="N36" s="265"/>
      <c r="O36" s="265"/>
      <c r="P36" s="265"/>
      <c r="Q36" s="265"/>
      <c r="R36" s="265"/>
    </row>
    <row r="37" spans="2:18" x14ac:dyDescent="0.2">
      <c r="B37" t="s">
        <v>552</v>
      </c>
      <c r="C37" s="13" t="s">
        <v>79</v>
      </c>
      <c r="D37" s="332"/>
      <c r="E37" s="332"/>
      <c r="F37" s="332"/>
      <c r="G37" s="332"/>
      <c r="H37" s="332"/>
      <c r="I37" s="332"/>
      <c r="J37" s="332"/>
      <c r="K37" s="332"/>
      <c r="L37" s="332"/>
      <c r="M37" s="256"/>
      <c r="N37" s="265"/>
      <c r="O37" s="265"/>
      <c r="P37" s="265"/>
      <c r="Q37" s="265"/>
      <c r="R37" s="265"/>
    </row>
    <row r="38" spans="2:18" x14ac:dyDescent="0.2">
      <c r="D38" s="256"/>
      <c r="E38" s="256"/>
      <c r="F38" s="256"/>
      <c r="G38" s="256"/>
      <c r="H38" s="256"/>
      <c r="I38" s="256"/>
      <c r="J38" s="256"/>
      <c r="K38" s="256"/>
      <c r="L38" s="256"/>
      <c r="M38" s="256"/>
      <c r="N38" s="265"/>
      <c r="O38" s="265"/>
      <c r="P38" s="265"/>
      <c r="Q38" s="265"/>
      <c r="R38" s="265"/>
    </row>
    <row r="39" spans="2:18" x14ac:dyDescent="0.2">
      <c r="D39" s="256"/>
      <c r="E39" s="246"/>
      <c r="F39" s="246"/>
      <c r="G39" s="246"/>
      <c r="H39" s="246"/>
      <c r="I39" s="246"/>
      <c r="J39" s="246"/>
      <c r="K39" s="246"/>
      <c r="L39" s="246"/>
      <c r="M39" s="265"/>
      <c r="N39" s="265"/>
      <c r="O39" s="265"/>
      <c r="P39" s="265"/>
      <c r="Q39" s="265"/>
      <c r="R39" s="265"/>
    </row>
    <row r="40" spans="2:18" x14ac:dyDescent="0.2">
      <c r="D40" s="256"/>
      <c r="E40" s="246"/>
      <c r="F40" s="246"/>
      <c r="G40" s="246"/>
      <c r="H40" s="246"/>
      <c r="I40" s="246"/>
      <c r="J40" s="246"/>
      <c r="K40" s="246"/>
      <c r="L40" s="246"/>
      <c r="M40" s="265"/>
      <c r="N40" s="265"/>
      <c r="O40" s="265"/>
      <c r="P40" s="265"/>
      <c r="Q40" s="265"/>
      <c r="R40" s="265"/>
    </row>
    <row r="41" spans="2:18" x14ac:dyDescent="0.2">
      <c r="D41" s="256"/>
      <c r="E41" s="246"/>
      <c r="F41" s="246"/>
      <c r="G41" s="246"/>
      <c r="H41" s="246"/>
      <c r="I41" s="246"/>
      <c r="J41" s="246"/>
      <c r="K41" s="246"/>
      <c r="L41" s="246"/>
      <c r="M41" s="265"/>
      <c r="N41" s="265"/>
      <c r="O41" s="265"/>
      <c r="P41" s="265"/>
      <c r="Q41" s="265"/>
      <c r="R41" s="265"/>
    </row>
    <row r="42" spans="2:18" x14ac:dyDescent="0.2">
      <c r="D42" s="256"/>
      <c r="E42" s="246"/>
      <c r="F42" s="246"/>
      <c r="G42" s="246"/>
      <c r="H42" s="246"/>
      <c r="I42" s="246"/>
      <c r="J42" s="246"/>
      <c r="K42" s="246"/>
      <c r="L42" s="246"/>
      <c r="M42" s="265"/>
      <c r="N42" s="265"/>
      <c r="O42" s="265"/>
      <c r="P42" s="265"/>
      <c r="Q42" s="265"/>
      <c r="R42" s="265"/>
    </row>
    <row r="43" spans="2:18" x14ac:dyDescent="0.2">
      <c r="D43" s="256"/>
      <c r="E43" s="246"/>
      <c r="F43" s="246"/>
      <c r="G43" s="246"/>
      <c r="H43" s="246"/>
      <c r="I43" s="246"/>
      <c r="J43" s="246"/>
      <c r="K43" s="246"/>
      <c r="L43" s="246"/>
      <c r="M43" s="265"/>
      <c r="N43" s="265"/>
      <c r="O43" s="265"/>
      <c r="P43" s="265"/>
      <c r="Q43" s="265"/>
      <c r="R43" s="265"/>
    </row>
    <row r="44" spans="2:18" x14ac:dyDescent="0.2">
      <c r="D44" s="256"/>
      <c r="E44" s="246"/>
      <c r="F44" s="246"/>
      <c r="G44" s="246"/>
      <c r="H44" s="246"/>
      <c r="I44" s="246"/>
      <c r="J44" s="246"/>
      <c r="K44" s="246"/>
      <c r="L44" s="246"/>
      <c r="M44" s="265"/>
      <c r="N44" s="265"/>
      <c r="O44" s="265"/>
      <c r="P44" s="265"/>
      <c r="Q44" s="265"/>
      <c r="R44" s="265"/>
    </row>
    <row r="45" spans="2:18" x14ac:dyDescent="0.2">
      <c r="D45" s="256"/>
      <c r="E45" s="246"/>
      <c r="F45" s="246"/>
      <c r="G45" s="246"/>
      <c r="H45" s="246"/>
      <c r="I45" s="246"/>
      <c r="J45" s="246"/>
      <c r="K45" s="246"/>
      <c r="L45" s="246"/>
      <c r="M45" s="265"/>
      <c r="N45" s="265"/>
      <c r="O45" s="265"/>
      <c r="P45" s="265"/>
      <c r="Q45" s="265"/>
      <c r="R45" s="265"/>
    </row>
    <row r="46" spans="2:18" x14ac:dyDescent="0.2">
      <c r="D46" s="256"/>
      <c r="E46" s="246"/>
      <c r="F46" s="246"/>
      <c r="G46" s="246"/>
      <c r="H46" s="246"/>
      <c r="I46" s="246"/>
      <c r="J46" s="246"/>
      <c r="K46" s="246"/>
      <c r="L46" s="246"/>
      <c r="M46" s="265"/>
      <c r="N46" s="265"/>
      <c r="O46" s="265"/>
      <c r="P46" s="265"/>
      <c r="Q46" s="265"/>
      <c r="R46" s="265"/>
    </row>
    <row r="47" spans="2:18" x14ac:dyDescent="0.2">
      <c r="D47" s="256"/>
      <c r="E47" s="246"/>
      <c r="F47" s="246"/>
      <c r="G47" s="246"/>
      <c r="H47" s="246"/>
      <c r="I47" s="246"/>
      <c r="J47" s="246"/>
      <c r="K47" s="246"/>
      <c r="L47" s="246"/>
      <c r="M47" s="265"/>
      <c r="N47" s="265"/>
      <c r="O47" s="265"/>
      <c r="P47" s="265"/>
      <c r="Q47" s="265"/>
      <c r="R47" s="265"/>
    </row>
    <row r="48" spans="2:18" x14ac:dyDescent="0.2">
      <c r="D48" s="256"/>
      <c r="E48" s="246"/>
      <c r="F48" s="246"/>
      <c r="G48" s="246"/>
      <c r="H48" s="246"/>
      <c r="I48" s="246"/>
      <c r="J48" s="246"/>
      <c r="K48" s="246"/>
      <c r="L48" s="246"/>
      <c r="M48" s="265"/>
      <c r="N48" s="265"/>
      <c r="O48" s="265"/>
      <c r="P48" s="265"/>
      <c r="Q48" s="265"/>
      <c r="R48" s="265"/>
    </row>
    <row r="49" spans="3:20" x14ac:dyDescent="0.2">
      <c r="D49" s="256"/>
      <c r="E49" s="246"/>
      <c r="F49" s="246"/>
      <c r="G49" s="246"/>
      <c r="H49" s="246"/>
      <c r="I49" s="246"/>
      <c r="J49" s="246"/>
      <c r="K49" s="246"/>
      <c r="L49" s="246"/>
      <c r="M49" s="265"/>
      <c r="N49" s="265"/>
      <c r="O49" s="265"/>
      <c r="P49" s="265"/>
      <c r="Q49" s="265"/>
      <c r="R49" s="265"/>
    </row>
    <row r="50" spans="3:20" x14ac:dyDescent="0.2">
      <c r="D50" s="256"/>
      <c r="E50" s="246"/>
      <c r="F50" s="246"/>
      <c r="G50" s="246"/>
      <c r="H50" s="246"/>
      <c r="I50" s="246"/>
      <c r="J50" s="246"/>
      <c r="K50" s="246"/>
      <c r="L50" s="246"/>
      <c r="M50" s="265"/>
      <c r="N50" s="265"/>
      <c r="O50" s="265"/>
      <c r="P50" s="265"/>
      <c r="Q50" s="265"/>
      <c r="R50" s="265"/>
    </row>
    <row r="51" spans="3:20" x14ac:dyDescent="0.2">
      <c r="D51" s="256"/>
      <c r="E51" s="246"/>
      <c r="F51" s="246"/>
      <c r="G51" s="246"/>
      <c r="H51" s="246"/>
      <c r="I51" s="246"/>
      <c r="J51" s="246"/>
      <c r="K51" s="246"/>
      <c r="L51" s="246"/>
      <c r="M51" s="265"/>
      <c r="N51" s="265"/>
      <c r="O51" s="265"/>
      <c r="P51" s="265"/>
      <c r="Q51" s="265"/>
      <c r="R51" s="265"/>
    </row>
    <row r="52" spans="3:20" x14ac:dyDescent="0.2">
      <c r="D52" s="256"/>
      <c r="E52" s="246"/>
      <c r="F52" s="246"/>
      <c r="G52" s="246"/>
      <c r="H52" s="246"/>
      <c r="I52" s="246"/>
      <c r="J52" s="246"/>
      <c r="K52" s="246"/>
      <c r="L52" s="246"/>
      <c r="M52" s="265"/>
      <c r="N52" s="265"/>
      <c r="O52" s="265"/>
      <c r="P52" s="265"/>
      <c r="Q52" s="265"/>
      <c r="R52" s="265"/>
    </row>
    <row r="53" spans="3:20" s="9" customFormat="1" x14ac:dyDescent="0.2">
      <c r="C53" s="13"/>
      <c r="D53" s="251"/>
      <c r="E53" s="251"/>
      <c r="F53" s="251"/>
      <c r="G53" s="251"/>
      <c r="H53" s="251"/>
      <c r="I53" s="251"/>
      <c r="J53" s="251"/>
      <c r="K53" s="251"/>
      <c r="L53" s="251"/>
      <c r="M53" s="252"/>
      <c r="N53" s="252"/>
      <c r="O53" s="252"/>
      <c r="P53" s="252"/>
      <c r="Q53" s="252"/>
      <c r="R53" s="252"/>
      <c r="S53" s="13"/>
      <c r="T53" s="13"/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B2:R37"/>
  <sheetViews>
    <sheetView showRuler="0" zoomScale="80" zoomScaleNormal="80" workbookViewId="0">
      <selection activeCell="D5" sqref="D5:L29"/>
    </sheetView>
  </sheetViews>
  <sheetFormatPr baseColWidth="10" defaultColWidth="8.83203125" defaultRowHeight="15" x14ac:dyDescent="0.2"/>
  <cols>
    <col min="2" max="2" width="18.1640625" bestFit="1" customWidth="1"/>
    <col min="3" max="3" width="17.5" style="13" bestFit="1" customWidth="1"/>
    <col min="4" max="12" width="10.6640625" customWidth="1"/>
    <col min="13" max="13" width="7.33203125" style="13" customWidth="1"/>
    <col min="14" max="18" width="5" style="13" bestFit="1" customWidth="1"/>
    <col min="19" max="20" width="9.1640625" customWidth="1"/>
  </cols>
  <sheetData>
    <row r="2" spans="2:18" x14ac:dyDescent="0.2">
      <c r="B2" s="2" t="s">
        <v>498</v>
      </c>
    </row>
    <row r="3" spans="2:18" x14ac:dyDescent="0.2">
      <c r="B3" t="s">
        <v>0</v>
      </c>
    </row>
    <row r="4" spans="2:18" x14ac:dyDescent="0.2">
      <c r="B4" t="s">
        <v>134</v>
      </c>
      <c r="C4" s="13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13" t="s">
        <v>429</v>
      </c>
      <c r="D5" s="331"/>
      <c r="E5" s="331"/>
      <c r="F5" s="331"/>
      <c r="G5" s="343"/>
      <c r="H5" s="343"/>
      <c r="I5" s="343"/>
      <c r="J5" s="343"/>
      <c r="K5" s="343"/>
      <c r="L5" s="343">
        <v>3712.4458350055402</v>
      </c>
      <c r="M5" s="242"/>
      <c r="N5" s="323"/>
      <c r="O5" s="323"/>
      <c r="P5" s="323"/>
      <c r="Q5" s="323"/>
      <c r="R5" s="323"/>
    </row>
    <row r="6" spans="2:18" x14ac:dyDescent="0.2">
      <c r="B6" t="s">
        <v>542</v>
      </c>
      <c r="C6" s="13" t="s">
        <v>397</v>
      </c>
      <c r="D6" s="331"/>
      <c r="E6" s="331"/>
      <c r="F6" s="331"/>
      <c r="G6" s="331"/>
      <c r="H6" s="331"/>
      <c r="I6" s="331"/>
      <c r="J6" s="331"/>
      <c r="K6" s="331"/>
      <c r="L6" s="331"/>
      <c r="M6" s="242"/>
      <c r="N6" s="323"/>
      <c r="O6" s="323"/>
      <c r="P6" s="323"/>
      <c r="Q6" s="323"/>
      <c r="R6" s="323"/>
    </row>
    <row r="7" spans="2:18" x14ac:dyDescent="0.2">
      <c r="B7" t="s">
        <v>543</v>
      </c>
      <c r="C7" s="13" t="s">
        <v>429</v>
      </c>
      <c r="D7" s="331"/>
      <c r="E7" s="331"/>
      <c r="F7" s="331"/>
      <c r="G7" s="343"/>
      <c r="H7" s="343">
        <v>3175.4233826970699</v>
      </c>
      <c r="I7" s="343">
        <v>25000.981164338798</v>
      </c>
      <c r="J7" s="343">
        <v>35111.474788669599</v>
      </c>
      <c r="K7" s="343">
        <v>67059.943288770402</v>
      </c>
      <c r="L7" s="343">
        <v>95445.541413751504</v>
      </c>
      <c r="M7" s="242"/>
      <c r="N7" s="323"/>
      <c r="O7" s="323"/>
      <c r="P7" s="323"/>
      <c r="Q7" s="323"/>
      <c r="R7" s="323"/>
    </row>
    <row r="8" spans="2:18" x14ac:dyDescent="0.2">
      <c r="B8" t="s">
        <v>543</v>
      </c>
      <c r="C8" s="13" t="s">
        <v>397</v>
      </c>
      <c r="D8" s="331"/>
      <c r="E8" s="331"/>
      <c r="F8" s="331"/>
      <c r="G8" s="331"/>
      <c r="H8" s="331"/>
      <c r="I8" s="331"/>
      <c r="J8" s="331"/>
      <c r="K8" s="331"/>
      <c r="L8" s="331"/>
      <c r="M8" s="242"/>
      <c r="N8" s="323"/>
      <c r="O8" s="323"/>
      <c r="P8" s="323"/>
      <c r="Q8" s="323"/>
      <c r="R8" s="323"/>
    </row>
    <row r="9" spans="2:18" x14ac:dyDescent="0.2">
      <c r="B9" t="s">
        <v>544</v>
      </c>
      <c r="C9" s="13" t="s">
        <v>429</v>
      </c>
      <c r="D9" s="331"/>
      <c r="E9" s="331"/>
      <c r="F9" s="331"/>
      <c r="G9" s="343"/>
      <c r="H9" s="343"/>
      <c r="I9" s="343"/>
      <c r="J9" s="343"/>
      <c r="K9" s="343"/>
      <c r="L9" s="343">
        <v>13460.919835083099</v>
      </c>
      <c r="M9" s="242"/>
      <c r="N9" s="323"/>
      <c r="O9" s="323"/>
      <c r="P9" s="323"/>
      <c r="Q9" s="323"/>
      <c r="R9" s="323"/>
    </row>
    <row r="10" spans="2:18" x14ac:dyDescent="0.2">
      <c r="B10" t="s">
        <v>544</v>
      </c>
      <c r="C10" s="13" t="s">
        <v>397</v>
      </c>
      <c r="D10" s="331"/>
      <c r="E10" s="331"/>
      <c r="F10" s="331"/>
      <c r="G10" s="331"/>
      <c r="H10" s="331"/>
      <c r="I10" s="331"/>
      <c r="J10" s="331"/>
      <c r="K10" s="331"/>
      <c r="L10" s="331"/>
      <c r="M10" s="242"/>
      <c r="N10" s="323"/>
      <c r="O10" s="323"/>
      <c r="P10" s="323"/>
      <c r="Q10" s="323"/>
      <c r="R10" s="323"/>
    </row>
    <row r="11" spans="2:18" x14ac:dyDescent="0.2">
      <c r="B11" t="s">
        <v>545</v>
      </c>
      <c r="C11" s="13" t="s">
        <v>429</v>
      </c>
      <c r="D11" s="331"/>
      <c r="E11" s="331"/>
      <c r="F11" s="331"/>
      <c r="G11" s="331"/>
      <c r="H11" s="331"/>
      <c r="I11" s="331"/>
      <c r="J11" s="331"/>
      <c r="K11" s="331"/>
      <c r="L11" s="331"/>
      <c r="M11" s="242"/>
      <c r="N11" s="323"/>
      <c r="O11" s="323"/>
      <c r="P11" s="323"/>
      <c r="Q11" s="323"/>
      <c r="R11" s="323"/>
    </row>
    <row r="12" spans="2:18" x14ac:dyDescent="0.2">
      <c r="B12" t="s">
        <v>545</v>
      </c>
      <c r="C12" s="13" t="s">
        <v>397</v>
      </c>
      <c r="D12" s="331"/>
      <c r="E12" s="331"/>
      <c r="F12" s="331"/>
      <c r="G12" s="331"/>
      <c r="H12" s="331"/>
      <c r="I12" s="331"/>
      <c r="J12" s="331"/>
      <c r="K12" s="331"/>
      <c r="L12" s="331"/>
      <c r="M12" s="242"/>
      <c r="N12" s="323"/>
      <c r="O12" s="323"/>
      <c r="P12" s="323"/>
      <c r="Q12" s="323"/>
      <c r="R12" s="323"/>
    </row>
    <row r="13" spans="2:18" x14ac:dyDescent="0.2">
      <c r="B13" t="s">
        <v>546</v>
      </c>
      <c r="C13" s="13" t="s">
        <v>429</v>
      </c>
      <c r="D13" s="331"/>
      <c r="E13" s="331"/>
      <c r="F13" s="331"/>
      <c r="G13" s="343"/>
      <c r="H13" s="343"/>
      <c r="I13" s="343"/>
      <c r="J13" s="343"/>
      <c r="K13" s="343"/>
      <c r="L13" s="343">
        <v>19011.006956989298</v>
      </c>
      <c r="M13" s="242"/>
      <c r="N13" s="323"/>
      <c r="O13" s="323"/>
      <c r="P13" s="323"/>
      <c r="Q13" s="323"/>
      <c r="R13" s="323"/>
    </row>
    <row r="14" spans="2:18" x14ac:dyDescent="0.2">
      <c r="B14" t="s">
        <v>546</v>
      </c>
      <c r="C14" s="13" t="s">
        <v>397</v>
      </c>
      <c r="D14" s="331"/>
      <c r="E14" s="331"/>
      <c r="F14" s="331"/>
      <c r="G14" s="331"/>
      <c r="H14" s="331"/>
      <c r="I14" s="331"/>
      <c r="J14" s="331"/>
      <c r="K14" s="331"/>
      <c r="L14" s="331"/>
      <c r="M14" s="242"/>
      <c r="N14" s="323"/>
      <c r="O14" s="323"/>
      <c r="P14" s="323"/>
      <c r="Q14" s="323"/>
      <c r="R14" s="323"/>
    </row>
    <row r="15" spans="2:18" x14ac:dyDescent="0.2">
      <c r="B15" t="s">
        <v>547</v>
      </c>
      <c r="C15" s="13" t="s">
        <v>429</v>
      </c>
      <c r="D15" s="331"/>
      <c r="E15" s="331"/>
      <c r="F15" s="331"/>
      <c r="G15" s="343"/>
      <c r="H15" s="343"/>
      <c r="I15" s="343"/>
      <c r="J15" s="343"/>
      <c r="K15" s="343"/>
      <c r="L15" s="343">
        <v>21665.306727753901</v>
      </c>
      <c r="M15" s="242"/>
      <c r="N15" s="323"/>
      <c r="O15" s="323"/>
      <c r="P15" s="323"/>
      <c r="Q15" s="323"/>
      <c r="R15" s="323"/>
    </row>
    <row r="16" spans="2:18" x14ac:dyDescent="0.2">
      <c r="B16" t="s">
        <v>547</v>
      </c>
      <c r="C16" s="13" t="s">
        <v>397</v>
      </c>
      <c r="D16" s="331"/>
      <c r="E16" s="331"/>
      <c r="F16" s="331"/>
      <c r="G16" s="331"/>
      <c r="H16" s="331"/>
      <c r="I16" s="331"/>
      <c r="J16" s="331"/>
      <c r="K16" s="331"/>
      <c r="L16" s="331"/>
      <c r="M16" s="242"/>
      <c r="N16" s="323"/>
      <c r="O16" s="323"/>
      <c r="P16" s="323"/>
      <c r="Q16" s="323"/>
      <c r="R16" s="323"/>
    </row>
    <row r="17" spans="2:18" x14ac:dyDescent="0.2">
      <c r="B17" t="s">
        <v>548</v>
      </c>
      <c r="C17" s="13" t="s">
        <v>429</v>
      </c>
      <c r="D17" s="331"/>
      <c r="E17" s="331"/>
      <c r="F17" s="331"/>
      <c r="G17" s="343"/>
      <c r="H17" s="343"/>
      <c r="I17" s="343"/>
      <c r="J17" s="343"/>
      <c r="K17" s="343"/>
      <c r="L17" s="343">
        <v>24800.7867418286</v>
      </c>
      <c r="M17" s="242"/>
      <c r="N17" s="323"/>
      <c r="O17" s="323"/>
      <c r="P17" s="323"/>
      <c r="Q17" s="323"/>
      <c r="R17" s="323"/>
    </row>
    <row r="18" spans="2:18" x14ac:dyDescent="0.2">
      <c r="B18" t="s">
        <v>548</v>
      </c>
      <c r="C18" s="13" t="s">
        <v>397</v>
      </c>
      <c r="D18" s="331"/>
      <c r="E18" s="331"/>
      <c r="F18" s="331"/>
      <c r="G18" s="331"/>
      <c r="H18" s="331"/>
      <c r="I18" s="331"/>
      <c r="J18" s="331"/>
      <c r="K18" s="331"/>
      <c r="L18" s="331"/>
      <c r="M18" s="242"/>
      <c r="N18" s="323"/>
      <c r="O18" s="323"/>
      <c r="P18" s="323"/>
      <c r="Q18" s="323"/>
      <c r="R18" s="323"/>
    </row>
    <row r="19" spans="2:18" x14ac:dyDescent="0.2">
      <c r="B19" t="s">
        <v>549</v>
      </c>
      <c r="C19" s="13" t="s">
        <v>429</v>
      </c>
      <c r="D19" s="331"/>
      <c r="E19" s="331"/>
      <c r="F19" s="331"/>
      <c r="G19" s="343"/>
      <c r="H19" s="343"/>
      <c r="I19" s="343"/>
      <c r="J19" s="343"/>
      <c r="K19" s="343"/>
      <c r="L19" s="343">
        <v>10457.503657336199</v>
      </c>
      <c r="M19" s="242"/>
      <c r="N19" s="323"/>
      <c r="O19" s="323"/>
      <c r="P19" s="323"/>
      <c r="Q19" s="323"/>
      <c r="R19" s="323"/>
    </row>
    <row r="20" spans="2:18" x14ac:dyDescent="0.2">
      <c r="B20" t="s">
        <v>549</v>
      </c>
      <c r="C20" s="13" t="s">
        <v>397</v>
      </c>
      <c r="D20" s="331"/>
      <c r="E20" s="331"/>
      <c r="F20" s="331"/>
      <c r="G20" s="331"/>
      <c r="H20" s="331"/>
      <c r="I20" s="331"/>
      <c r="J20" s="331"/>
      <c r="K20" s="331"/>
      <c r="L20" s="331"/>
      <c r="M20" s="242"/>
      <c r="N20" s="323"/>
      <c r="O20" s="323"/>
      <c r="P20" s="323"/>
      <c r="Q20" s="323"/>
      <c r="R20" s="323"/>
    </row>
    <row r="21" spans="2:18" x14ac:dyDescent="0.2">
      <c r="B21" t="s">
        <v>550</v>
      </c>
      <c r="C21" s="13" t="s">
        <v>429</v>
      </c>
      <c r="D21" s="331"/>
      <c r="E21" s="331"/>
      <c r="F21" s="331"/>
      <c r="G21" s="343">
        <v>42206.438052395803</v>
      </c>
      <c r="H21" s="343">
        <v>49792.436310521298</v>
      </c>
      <c r="I21" s="343">
        <v>63885.951227044803</v>
      </c>
      <c r="J21" s="343">
        <v>87652.308772617194</v>
      </c>
      <c r="K21" s="343">
        <v>106683.842130579</v>
      </c>
      <c r="L21" s="343">
        <v>121631.830209765</v>
      </c>
      <c r="M21" s="242"/>
      <c r="N21" s="323"/>
      <c r="O21" s="323"/>
      <c r="P21" s="323"/>
      <c r="Q21" s="323"/>
      <c r="R21" s="323"/>
    </row>
    <row r="22" spans="2:18" x14ac:dyDescent="0.2">
      <c r="B22" t="s">
        <v>550</v>
      </c>
      <c r="C22" s="13" t="s">
        <v>397</v>
      </c>
      <c r="D22" s="331"/>
      <c r="E22" s="331"/>
      <c r="F22" s="331"/>
      <c r="G22" s="331"/>
      <c r="H22" s="331"/>
      <c r="I22" s="331"/>
      <c r="J22" s="331"/>
      <c r="K22" s="331"/>
      <c r="L22" s="331"/>
      <c r="M22" s="242"/>
      <c r="N22" s="323"/>
      <c r="O22" s="323"/>
      <c r="P22" s="323"/>
      <c r="Q22" s="323"/>
      <c r="R22" s="323"/>
    </row>
    <row r="23" spans="2:18" x14ac:dyDescent="0.2">
      <c r="B23" t="s">
        <v>551</v>
      </c>
      <c r="C23" s="13" t="s">
        <v>429</v>
      </c>
      <c r="D23" s="331"/>
      <c r="E23" s="331"/>
      <c r="F23" s="331"/>
      <c r="G23" s="331"/>
      <c r="H23" s="331"/>
      <c r="I23" s="331"/>
      <c r="J23" s="331"/>
      <c r="K23" s="331"/>
      <c r="L23" s="331"/>
      <c r="M23" s="242"/>
      <c r="N23" s="323"/>
      <c r="O23" s="323"/>
      <c r="P23" s="323"/>
      <c r="Q23" s="323"/>
      <c r="R23" s="323"/>
    </row>
    <row r="24" spans="2:18" x14ac:dyDescent="0.2">
      <c r="B24" t="s">
        <v>551</v>
      </c>
      <c r="C24" s="13" t="s">
        <v>397</v>
      </c>
      <c r="D24" s="331"/>
      <c r="E24" s="331"/>
      <c r="F24" s="331"/>
      <c r="G24" s="331"/>
      <c r="H24" s="331"/>
      <c r="I24" s="331"/>
      <c r="J24" s="331"/>
      <c r="K24" s="331"/>
      <c r="L24" s="331"/>
      <c r="M24" s="242"/>
      <c r="N24" s="323"/>
      <c r="O24" s="323"/>
      <c r="P24" s="323"/>
      <c r="Q24" s="323"/>
      <c r="R24" s="323"/>
    </row>
    <row r="25" spans="2:18" x14ac:dyDescent="0.2">
      <c r="B25" t="s">
        <v>552</v>
      </c>
      <c r="C25" s="13" t="s">
        <v>429</v>
      </c>
      <c r="D25" s="331"/>
      <c r="E25" s="331"/>
      <c r="F25" s="331"/>
      <c r="G25" s="331"/>
      <c r="H25" s="331"/>
      <c r="I25" s="331"/>
      <c r="J25" s="331"/>
      <c r="K25" s="331"/>
      <c r="L25" s="331"/>
      <c r="M25" s="242"/>
      <c r="N25" s="323"/>
      <c r="O25" s="323"/>
      <c r="P25" s="323"/>
      <c r="Q25" s="323"/>
      <c r="R25" s="323"/>
    </row>
    <row r="26" spans="2:18" x14ac:dyDescent="0.2">
      <c r="B26" t="s">
        <v>552</v>
      </c>
      <c r="C26" s="13" t="s">
        <v>397</v>
      </c>
      <c r="D26" s="331"/>
      <c r="E26" s="331"/>
      <c r="F26" s="331"/>
      <c r="G26" s="331"/>
      <c r="H26" s="331"/>
      <c r="I26" s="331"/>
      <c r="J26" s="331"/>
      <c r="K26" s="331"/>
      <c r="L26" s="331"/>
      <c r="M26" s="242"/>
      <c r="N26" s="323"/>
      <c r="O26" s="323"/>
      <c r="P26" s="323"/>
      <c r="Q26" s="323"/>
      <c r="R26" s="323"/>
    </row>
    <row r="27" spans="2:18" x14ac:dyDescent="0.2">
      <c r="D27" s="242"/>
      <c r="E27" s="242"/>
      <c r="F27" s="242"/>
      <c r="G27" s="242"/>
      <c r="H27" s="242"/>
      <c r="I27" s="242"/>
      <c r="J27" s="242"/>
      <c r="K27" s="242"/>
      <c r="L27" s="242"/>
      <c r="M27" s="242"/>
      <c r="N27" s="323"/>
      <c r="O27" s="323"/>
      <c r="P27" s="323"/>
      <c r="Q27" s="323"/>
      <c r="R27" s="323"/>
    </row>
    <row r="28" spans="2:18" x14ac:dyDescent="0.2">
      <c r="D28" s="241"/>
      <c r="E28" s="241"/>
      <c r="F28" s="241"/>
      <c r="G28" s="241"/>
      <c r="H28" s="241"/>
      <c r="I28" s="241"/>
      <c r="J28" s="241"/>
      <c r="K28" s="241"/>
      <c r="L28" s="241"/>
      <c r="M28" s="323"/>
      <c r="N28" s="323"/>
      <c r="O28" s="323"/>
      <c r="P28" s="323"/>
      <c r="Q28" s="323"/>
      <c r="R28" s="323"/>
    </row>
    <row r="29" spans="2:18" x14ac:dyDescent="0.2">
      <c r="D29" s="241"/>
      <c r="E29" s="241"/>
      <c r="F29" s="241"/>
      <c r="G29" s="241"/>
      <c r="H29" s="241"/>
      <c r="I29" s="241"/>
      <c r="J29" s="241"/>
      <c r="K29" s="241"/>
      <c r="L29" s="241"/>
      <c r="M29" s="323"/>
      <c r="N29" s="323"/>
      <c r="O29" s="323"/>
      <c r="P29" s="323"/>
      <c r="Q29" s="323"/>
      <c r="R29" s="323"/>
    </row>
    <row r="30" spans="2:18" x14ac:dyDescent="0.2">
      <c r="D30" s="241"/>
      <c r="E30" s="241"/>
      <c r="F30" s="241"/>
      <c r="G30" s="241"/>
      <c r="H30" s="241"/>
      <c r="I30" s="241"/>
      <c r="J30" s="241"/>
      <c r="K30" s="241"/>
      <c r="L30" s="241"/>
      <c r="M30" s="323"/>
      <c r="N30" s="323"/>
      <c r="O30" s="323"/>
      <c r="P30" s="323"/>
      <c r="Q30" s="323"/>
      <c r="R30" s="323"/>
    </row>
    <row r="31" spans="2:18" x14ac:dyDescent="0.2">
      <c r="D31" s="241"/>
      <c r="E31" s="241"/>
      <c r="F31" s="241"/>
      <c r="G31" s="241"/>
      <c r="H31" s="241"/>
      <c r="I31" s="241"/>
      <c r="J31" s="241"/>
      <c r="K31" s="241"/>
      <c r="L31" s="241"/>
      <c r="M31" s="323"/>
      <c r="N31" s="323"/>
      <c r="O31" s="323"/>
      <c r="P31" s="323"/>
      <c r="Q31" s="323"/>
      <c r="R31" s="323"/>
    </row>
    <row r="32" spans="2:18" x14ac:dyDescent="0.2">
      <c r="D32" s="241"/>
      <c r="E32" s="241"/>
      <c r="F32" s="241"/>
      <c r="G32" s="241"/>
      <c r="H32" s="241"/>
      <c r="I32" s="241"/>
      <c r="J32" s="241"/>
      <c r="K32" s="241"/>
      <c r="L32" s="241"/>
      <c r="M32" s="323"/>
      <c r="N32" s="323"/>
      <c r="O32" s="323"/>
      <c r="P32" s="323"/>
      <c r="Q32" s="323"/>
      <c r="R32" s="323"/>
    </row>
    <row r="33" spans="4:18" x14ac:dyDescent="0.2">
      <c r="D33" s="241"/>
      <c r="E33" s="241"/>
      <c r="F33" s="241"/>
      <c r="G33" s="241"/>
      <c r="H33" s="241"/>
      <c r="I33" s="241"/>
      <c r="J33" s="241"/>
      <c r="K33" s="241"/>
      <c r="L33" s="241"/>
      <c r="M33" s="323"/>
      <c r="N33" s="323"/>
      <c r="O33" s="323"/>
      <c r="P33" s="323"/>
      <c r="Q33" s="323"/>
      <c r="R33" s="323"/>
    </row>
    <row r="34" spans="4:18" x14ac:dyDescent="0.2">
      <c r="D34" s="241"/>
      <c r="E34" s="241"/>
      <c r="F34" s="241"/>
      <c r="G34" s="241"/>
      <c r="H34" s="241"/>
      <c r="I34" s="241"/>
      <c r="J34" s="241"/>
      <c r="K34" s="241"/>
      <c r="L34" s="241"/>
      <c r="M34" s="323"/>
      <c r="N34" s="323"/>
      <c r="O34" s="323"/>
      <c r="P34" s="323"/>
      <c r="Q34" s="323"/>
      <c r="R34" s="323"/>
    </row>
    <row r="35" spans="4:18" x14ac:dyDescent="0.2">
      <c r="D35" s="241"/>
      <c r="E35" s="241"/>
      <c r="F35" s="241"/>
      <c r="G35" s="241"/>
      <c r="H35" s="241"/>
      <c r="I35" s="241"/>
      <c r="J35" s="241"/>
      <c r="K35" s="241"/>
      <c r="L35" s="241"/>
      <c r="M35" s="323"/>
      <c r="N35" s="323"/>
      <c r="O35" s="323"/>
      <c r="P35" s="323"/>
      <c r="Q35" s="323"/>
      <c r="R35" s="323"/>
    </row>
    <row r="36" spans="4:18" x14ac:dyDescent="0.2">
      <c r="D36" s="241"/>
      <c r="E36" s="241"/>
      <c r="F36" s="241"/>
      <c r="G36" s="241"/>
      <c r="H36" s="241"/>
      <c r="I36" s="241"/>
      <c r="J36" s="241"/>
      <c r="K36" s="241"/>
      <c r="L36" s="241"/>
      <c r="M36" s="323"/>
      <c r="N36" s="323"/>
      <c r="O36" s="323"/>
      <c r="P36" s="323"/>
      <c r="Q36" s="323"/>
      <c r="R36" s="323"/>
    </row>
    <row r="37" spans="4:18" x14ac:dyDescent="0.2">
      <c r="D37" s="242"/>
      <c r="E37" s="242"/>
      <c r="F37" s="242"/>
      <c r="G37" s="242"/>
      <c r="H37" s="242"/>
      <c r="I37" s="242"/>
      <c r="J37" s="242"/>
      <c r="K37" s="242"/>
      <c r="L37" s="242"/>
      <c r="M37" s="323"/>
      <c r="N37" s="323"/>
      <c r="O37" s="323"/>
      <c r="P37" s="323"/>
      <c r="Q37" s="323"/>
      <c r="R37" s="323"/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>
    <tabColor rgb="FFFF0000"/>
  </sheetPr>
  <dimension ref="B2:S1527"/>
  <sheetViews>
    <sheetView showRuler="0" zoomScale="80" zoomScaleNormal="80" workbookViewId="0">
      <selection activeCell="C5" sqref="C5:K16"/>
    </sheetView>
  </sheetViews>
  <sheetFormatPr baseColWidth="10" defaultColWidth="8.83203125" defaultRowHeight="15" x14ac:dyDescent="0.2"/>
  <cols>
    <col min="2" max="2" width="21.1640625" bestFit="1" customWidth="1"/>
    <col min="3" max="3" width="10.1640625" bestFit="1" customWidth="1"/>
    <col min="4" max="11" width="7.5" style="249" bestFit="1" customWidth="1"/>
    <col min="12" max="13" width="7.5" style="252" bestFit="1" customWidth="1"/>
    <col min="14" max="18" width="21.83203125" style="252" customWidth="1"/>
    <col min="19" max="19" width="21.83203125" style="9" customWidth="1"/>
    <col min="20" max="23" width="21.83203125" customWidth="1"/>
  </cols>
  <sheetData>
    <row r="2" spans="2:19" x14ac:dyDescent="0.2">
      <c r="B2" s="2" t="s">
        <v>596</v>
      </c>
    </row>
    <row r="3" spans="2:19" x14ac:dyDescent="0.2">
      <c r="B3" t="s">
        <v>0</v>
      </c>
    </row>
    <row r="4" spans="2:19" s="247" customFormat="1" x14ac:dyDescent="0.2">
      <c r="B4" s="247" t="s">
        <v>38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  <c r="S4" s="258"/>
    </row>
    <row r="5" spans="2:19" x14ac:dyDescent="0.2">
      <c r="B5" t="s">
        <v>99</v>
      </c>
      <c r="C5" s="3">
        <v>877370.79847091739</v>
      </c>
      <c r="D5" s="246">
        <v>877462.5796250233</v>
      </c>
      <c r="E5" s="246">
        <v>877522.96244794899</v>
      </c>
      <c r="F5" s="246">
        <v>877554.97733928345</v>
      </c>
      <c r="G5" s="246">
        <v>877558.23408673145</v>
      </c>
      <c r="H5" s="246">
        <v>877579.00474438269</v>
      </c>
      <c r="I5" s="246">
        <v>877603.91404551081</v>
      </c>
      <c r="J5" s="246">
        <v>877631.13865590573</v>
      </c>
      <c r="K5" s="246">
        <v>877661.90629528242</v>
      </c>
      <c r="L5" s="256"/>
      <c r="M5" s="265"/>
      <c r="N5" s="265"/>
      <c r="O5" s="265"/>
      <c r="P5" s="265"/>
      <c r="Q5" s="265"/>
      <c r="R5" s="265"/>
    </row>
    <row r="6" spans="2:19" x14ac:dyDescent="0.2">
      <c r="B6" t="s">
        <v>100</v>
      </c>
      <c r="C6" s="3">
        <v>1104.1219245237421</v>
      </c>
      <c r="D6" s="246">
        <v>654.05467103717001</v>
      </c>
      <c r="E6" s="246">
        <v>312.435337981332</v>
      </c>
      <c r="F6" s="246">
        <v>294.414318631507</v>
      </c>
      <c r="G6" s="246">
        <v>274.874099373229</v>
      </c>
      <c r="H6" s="246">
        <v>315.13340739680302</v>
      </c>
      <c r="I6" s="246">
        <v>316.020018711592</v>
      </c>
      <c r="J6" s="246">
        <v>358.33937817462299</v>
      </c>
      <c r="K6" s="246">
        <v>436.21065050456201</v>
      </c>
      <c r="L6" s="256"/>
      <c r="M6" s="265"/>
      <c r="N6" s="265"/>
      <c r="O6" s="265"/>
      <c r="P6" s="265"/>
      <c r="Q6" s="265"/>
      <c r="R6" s="265"/>
    </row>
    <row r="7" spans="2:19" x14ac:dyDescent="0.2">
      <c r="B7" t="s">
        <v>106</v>
      </c>
      <c r="C7" s="3">
        <v>20027.461426722079</v>
      </c>
      <c r="D7" s="246">
        <v>17508.014255462123</v>
      </c>
      <c r="E7" s="246">
        <v>16086.394437880968</v>
      </c>
      <c r="F7" s="246">
        <v>15170.0142050781</v>
      </c>
      <c r="G7" s="246">
        <v>13843.242804552126</v>
      </c>
      <c r="H7" s="246">
        <v>12676.491660307631</v>
      </c>
      <c r="I7" s="246">
        <v>11637.100875841455</v>
      </c>
      <c r="J7" s="246">
        <v>10160.010827512773</v>
      </c>
      <c r="K7" s="246">
        <v>8077.2681799825104</v>
      </c>
      <c r="L7" s="256"/>
      <c r="M7" s="265"/>
      <c r="N7" s="265"/>
      <c r="O7" s="265"/>
      <c r="P7" s="265"/>
      <c r="Q7" s="265"/>
      <c r="R7" s="265"/>
    </row>
    <row r="8" spans="2:19" x14ac:dyDescent="0.2">
      <c r="B8" t="s">
        <v>101</v>
      </c>
      <c r="C8" s="3">
        <v>273020.01014510129</v>
      </c>
      <c r="D8" s="246">
        <v>5660.0502338671486</v>
      </c>
      <c r="E8" s="246">
        <v>11888.030664091815</v>
      </c>
      <c r="F8" s="246">
        <v>7770.8146896711769</v>
      </c>
      <c r="G8" s="246">
        <v>5984.3427585098798</v>
      </c>
      <c r="H8" s="246">
        <v>8277.2422611963884</v>
      </c>
      <c r="I8" s="246">
        <v>7847.2176834726533</v>
      </c>
      <c r="J8" s="246">
        <v>10162.769914379009</v>
      </c>
      <c r="K8" s="246">
        <v>33097.688132285577</v>
      </c>
      <c r="L8" s="256"/>
      <c r="M8" s="265"/>
      <c r="N8" s="265"/>
      <c r="O8" s="265"/>
      <c r="P8" s="265"/>
      <c r="Q8" s="265"/>
      <c r="R8" s="265"/>
    </row>
    <row r="9" spans="2:19" x14ac:dyDescent="0.2">
      <c r="B9" t="s">
        <v>102</v>
      </c>
      <c r="C9" s="3">
        <v>8359.527415762801</v>
      </c>
      <c r="D9" s="246">
        <v>11669.547051731648</v>
      </c>
      <c r="E9" s="246">
        <v>11838.56846003385</v>
      </c>
      <c r="F9" s="246">
        <v>13611.303905455028</v>
      </c>
      <c r="G9" s="246">
        <v>14374.461308450998</v>
      </c>
      <c r="H9" s="246">
        <v>12393.659306951535</v>
      </c>
      <c r="I9" s="246">
        <v>10400.11396226621</v>
      </c>
      <c r="J9" s="246">
        <v>8008.0032148955988</v>
      </c>
      <c r="K9" s="246">
        <v>7603.4402495417598</v>
      </c>
      <c r="L9" s="256"/>
      <c r="M9" s="265"/>
      <c r="N9" s="265"/>
      <c r="O9" s="265"/>
      <c r="P9" s="265"/>
      <c r="Q9" s="265"/>
      <c r="R9" s="265"/>
    </row>
    <row r="10" spans="2:19" x14ac:dyDescent="0.2">
      <c r="B10" t="s">
        <v>103</v>
      </c>
      <c r="C10" s="3">
        <v>75695.372258428179</v>
      </c>
      <c r="D10" s="246">
        <v>70553.082956306956</v>
      </c>
      <c r="E10" s="246">
        <v>68620.372327173187</v>
      </c>
      <c r="F10" s="246">
        <v>65999.281660348643</v>
      </c>
      <c r="G10" s="246">
        <v>64005.648461252043</v>
      </c>
      <c r="H10" s="246">
        <v>62387.001118430941</v>
      </c>
      <c r="I10" s="246">
        <v>62148.282487657205</v>
      </c>
      <c r="J10" s="246">
        <v>59990.242686234262</v>
      </c>
      <c r="K10" s="246">
        <v>58919.819356364147</v>
      </c>
      <c r="L10" s="256"/>
      <c r="M10" s="265"/>
      <c r="N10" s="265"/>
      <c r="O10" s="265"/>
      <c r="P10" s="265"/>
      <c r="Q10" s="265"/>
      <c r="R10" s="265"/>
    </row>
    <row r="11" spans="2:19" x14ac:dyDescent="0.2">
      <c r="B11" t="s">
        <v>104</v>
      </c>
      <c r="C11" s="3">
        <v>769.87272814143796</v>
      </c>
      <c r="D11" s="246">
        <v>1497.853366715965</v>
      </c>
      <c r="E11" s="246">
        <v>1322.6740627164261</v>
      </c>
      <c r="F11" s="246">
        <v>1479.418913569071</v>
      </c>
      <c r="G11" s="246">
        <v>1460.2030403103549</v>
      </c>
      <c r="H11" s="246">
        <v>1340.020385982885</v>
      </c>
      <c r="I11" s="246">
        <v>1234.1471081425041</v>
      </c>
      <c r="J11" s="246">
        <v>1123.2377268065241</v>
      </c>
      <c r="K11" s="246">
        <v>1036.0010366120759</v>
      </c>
      <c r="L11" s="256"/>
      <c r="M11" s="265"/>
      <c r="N11" s="265"/>
      <c r="O11" s="265"/>
      <c r="P11" s="265"/>
      <c r="Q11" s="265"/>
      <c r="R11" s="265"/>
    </row>
    <row r="12" spans="2:19" x14ac:dyDescent="0.2">
      <c r="C12" s="239"/>
      <c r="D12" s="256"/>
      <c r="E12" s="256"/>
      <c r="F12" s="256"/>
      <c r="G12" s="256"/>
      <c r="H12" s="256"/>
      <c r="I12" s="256"/>
      <c r="J12" s="256"/>
      <c r="K12" s="256"/>
      <c r="L12" s="256"/>
      <c r="M12" s="265"/>
      <c r="N12" s="265"/>
      <c r="O12" s="265"/>
      <c r="P12" s="265"/>
      <c r="Q12" s="265"/>
      <c r="R12" s="265"/>
    </row>
    <row r="13" spans="2:19" x14ac:dyDescent="0.2">
      <c r="D13" s="261"/>
      <c r="E13" s="261"/>
      <c r="F13" s="261"/>
      <c r="G13" s="261"/>
      <c r="H13" s="261"/>
      <c r="I13" s="261"/>
      <c r="J13" s="261"/>
      <c r="K13" s="261"/>
      <c r="L13" s="265"/>
      <c r="M13" s="265"/>
      <c r="N13" s="265"/>
      <c r="O13" s="265"/>
      <c r="P13" s="265"/>
      <c r="Q13" s="265"/>
      <c r="R13" s="265"/>
    </row>
    <row r="14" spans="2:19" x14ac:dyDescent="0.2">
      <c r="D14" s="261"/>
      <c r="E14" s="261"/>
      <c r="F14" s="261"/>
      <c r="G14" s="261"/>
      <c r="H14" s="261"/>
      <c r="I14" s="261"/>
      <c r="J14" s="261"/>
      <c r="K14" s="261"/>
      <c r="L14" s="265"/>
      <c r="M14" s="265"/>
      <c r="N14" s="265"/>
      <c r="O14" s="265"/>
      <c r="P14" s="265"/>
      <c r="Q14" s="265"/>
      <c r="R14" s="265"/>
    </row>
    <row r="15" spans="2:19" x14ac:dyDescent="0.2">
      <c r="D15" s="261"/>
      <c r="E15" s="261"/>
      <c r="F15" s="261"/>
      <c r="G15" s="261"/>
      <c r="H15" s="261"/>
      <c r="I15" s="261"/>
      <c r="J15" s="261"/>
      <c r="K15" s="261"/>
      <c r="L15" s="265"/>
      <c r="M15" s="265"/>
      <c r="N15" s="265"/>
      <c r="O15" s="265"/>
      <c r="P15" s="265"/>
      <c r="Q15" s="265"/>
      <c r="R15" s="265"/>
    </row>
    <row r="16" spans="2:19" x14ac:dyDescent="0.2">
      <c r="D16" s="261"/>
      <c r="E16" s="261"/>
      <c r="F16" s="261"/>
      <c r="G16" s="261"/>
      <c r="H16" s="261"/>
      <c r="I16" s="261"/>
      <c r="J16" s="261"/>
      <c r="K16" s="261"/>
      <c r="L16" s="265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 enableFormatConditionsCalculation="0"/>
  <dimension ref="B2:S1527"/>
  <sheetViews>
    <sheetView showRuler="0" zoomScale="80" zoomScaleNormal="80" workbookViewId="0">
      <selection activeCell="C5" sqref="C5:K7"/>
    </sheetView>
  </sheetViews>
  <sheetFormatPr baseColWidth="10" defaultColWidth="8.83203125" defaultRowHeight="15" x14ac:dyDescent="0.2"/>
  <cols>
    <col min="2" max="2" width="19.33203125" bestFit="1" customWidth="1"/>
    <col min="3" max="3" width="9.1640625" bestFit="1" customWidth="1"/>
    <col min="4" max="5" width="6.5" style="249" bestFit="1" customWidth="1"/>
    <col min="6" max="11" width="7.5" style="249" bestFit="1" customWidth="1"/>
    <col min="12" max="17" width="7.5" style="252" bestFit="1" customWidth="1"/>
    <col min="18" max="18" width="9.1640625" style="252" customWidth="1"/>
    <col min="19" max="19" width="9.1640625" style="9" customWidth="1"/>
  </cols>
  <sheetData>
    <row r="2" spans="2:19" x14ac:dyDescent="0.2">
      <c r="B2" s="2" t="s">
        <v>529</v>
      </c>
    </row>
    <row r="3" spans="2:19" x14ac:dyDescent="0.2">
      <c r="B3" t="s">
        <v>0</v>
      </c>
    </row>
    <row r="4" spans="2:19" s="247" customFormat="1" x14ac:dyDescent="0.2">
      <c r="B4" s="247" t="s">
        <v>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  <c r="S4" s="258"/>
    </row>
    <row r="5" spans="2:19" x14ac:dyDescent="0.2">
      <c r="B5" t="s">
        <v>193</v>
      </c>
      <c r="C5" s="193">
        <v>12327.377992283427</v>
      </c>
      <c r="D5" s="246">
        <v>12013.309534642813</v>
      </c>
      <c r="E5" s="246">
        <v>11807.393222897626</v>
      </c>
      <c r="F5" s="246">
        <v>11692.986806372937</v>
      </c>
      <c r="G5" s="246">
        <v>11541.929982673926</v>
      </c>
      <c r="H5" s="342">
        <v>11346.410512212784</v>
      </c>
      <c r="I5" s="246">
        <v>11195.137207429269</v>
      </c>
      <c r="J5" s="342">
        <v>11036.47397722789</v>
      </c>
      <c r="K5" s="246">
        <v>10860.303548630291</v>
      </c>
      <c r="L5" s="256"/>
      <c r="M5" s="265"/>
      <c r="N5" s="265"/>
      <c r="O5" s="265"/>
      <c r="P5" s="265"/>
      <c r="Q5" s="265"/>
      <c r="R5" s="265"/>
    </row>
    <row r="6" spans="2:19" x14ac:dyDescent="0.2">
      <c r="B6" t="s">
        <v>194</v>
      </c>
      <c r="C6" s="193">
        <v>6950.2935549365457</v>
      </c>
      <c r="D6" s="246">
        <v>6882.5747207303584</v>
      </c>
      <c r="E6" s="246">
        <v>7155.3411601082908</v>
      </c>
      <c r="F6" s="246">
        <v>7149.6920413012094</v>
      </c>
      <c r="G6" s="246">
        <v>7274.3467498233676</v>
      </c>
      <c r="H6" s="342">
        <v>7118.2593499399718</v>
      </c>
      <c r="I6" s="246">
        <v>7071.3778375376678</v>
      </c>
      <c r="J6" s="342">
        <v>6907.4985164671616</v>
      </c>
      <c r="K6" s="246">
        <v>6763.0218551238486</v>
      </c>
      <c r="L6" s="256"/>
      <c r="M6" s="265"/>
      <c r="N6" s="265"/>
      <c r="O6" s="265"/>
      <c r="P6" s="265"/>
      <c r="Q6" s="265"/>
      <c r="R6" s="265"/>
    </row>
    <row r="7" spans="2:19" x14ac:dyDescent="0.2">
      <c r="C7" s="239"/>
      <c r="D7" s="256"/>
      <c r="E7" s="256"/>
      <c r="F7" s="256"/>
      <c r="G7" s="256"/>
      <c r="H7" s="256"/>
      <c r="I7" s="256"/>
      <c r="J7" s="256"/>
      <c r="K7" s="256"/>
      <c r="L7" s="256"/>
      <c r="M7" s="265"/>
      <c r="N7" s="265"/>
      <c r="O7" s="265"/>
      <c r="P7" s="265"/>
      <c r="Q7" s="265"/>
      <c r="R7" s="265"/>
    </row>
    <row r="8" spans="2:19" x14ac:dyDescent="0.2">
      <c r="D8" s="261"/>
      <c r="E8" s="261"/>
      <c r="F8" s="261"/>
      <c r="G8" s="261"/>
      <c r="H8" s="261"/>
      <c r="I8" s="261"/>
      <c r="J8" s="261"/>
      <c r="K8" s="261"/>
      <c r="L8" s="265"/>
      <c r="M8" s="265"/>
      <c r="N8" s="265"/>
      <c r="O8" s="265"/>
      <c r="P8" s="265"/>
      <c r="Q8" s="265"/>
      <c r="R8" s="265"/>
    </row>
    <row r="9" spans="2:19" x14ac:dyDescent="0.2">
      <c r="D9" s="261"/>
      <c r="E9" s="261"/>
      <c r="F9" s="261"/>
      <c r="G9" s="261"/>
      <c r="H9" s="261"/>
      <c r="I9" s="261"/>
      <c r="J9" s="261"/>
      <c r="K9" s="261"/>
      <c r="L9" s="265"/>
      <c r="M9" s="265"/>
      <c r="N9" s="265"/>
      <c r="O9" s="265"/>
      <c r="P9" s="265"/>
      <c r="Q9" s="265"/>
      <c r="R9" s="265"/>
    </row>
    <row r="10" spans="2:19" x14ac:dyDescent="0.2">
      <c r="D10" s="261"/>
      <c r="E10" s="261"/>
      <c r="F10" s="261"/>
      <c r="G10" s="261"/>
      <c r="H10" s="261"/>
      <c r="I10" s="261"/>
      <c r="J10" s="261"/>
      <c r="K10" s="261"/>
      <c r="L10" s="265"/>
      <c r="M10" s="265"/>
      <c r="N10" s="265"/>
      <c r="O10" s="265"/>
      <c r="P10" s="265"/>
      <c r="Q10" s="265"/>
      <c r="R10" s="265"/>
    </row>
    <row r="11" spans="2:19" x14ac:dyDescent="0.2">
      <c r="D11" s="261"/>
      <c r="E11" s="261"/>
      <c r="F11" s="261"/>
      <c r="G11" s="261"/>
      <c r="H11" s="261"/>
      <c r="I11" s="261"/>
      <c r="J11" s="261"/>
      <c r="K11" s="261"/>
      <c r="L11" s="265"/>
      <c r="M11" s="265"/>
      <c r="N11" s="265"/>
      <c r="O11" s="265"/>
      <c r="P11" s="265"/>
      <c r="Q11" s="265"/>
      <c r="R11" s="265"/>
    </row>
    <row r="12" spans="2:19" x14ac:dyDescent="0.2">
      <c r="D12" s="261"/>
      <c r="E12" s="261"/>
      <c r="F12" s="261"/>
      <c r="G12" s="261"/>
      <c r="H12" s="261"/>
      <c r="I12" s="261"/>
      <c r="J12" s="261"/>
      <c r="K12" s="261"/>
      <c r="L12" s="265"/>
      <c r="M12" s="265"/>
      <c r="N12" s="265"/>
      <c r="O12" s="265"/>
      <c r="P12" s="265"/>
      <c r="Q12" s="265"/>
      <c r="R12" s="265"/>
    </row>
    <row r="13" spans="2:19" x14ac:dyDescent="0.2">
      <c r="D13" s="261"/>
      <c r="E13" s="261"/>
      <c r="F13" s="261"/>
      <c r="G13" s="261"/>
      <c r="H13" s="261"/>
      <c r="I13" s="261"/>
      <c r="J13" s="261"/>
      <c r="K13" s="261"/>
      <c r="L13" s="265"/>
      <c r="M13" s="265"/>
      <c r="N13" s="265"/>
      <c r="O13" s="265"/>
      <c r="P13" s="265"/>
      <c r="Q13" s="265"/>
      <c r="R13" s="265"/>
    </row>
    <row r="14" spans="2:19" x14ac:dyDescent="0.2">
      <c r="D14" s="261"/>
      <c r="E14" s="261"/>
      <c r="F14" s="261"/>
      <c r="G14" s="261"/>
      <c r="H14" s="261"/>
      <c r="I14" s="261"/>
      <c r="J14" s="261"/>
      <c r="K14" s="261"/>
      <c r="L14" s="265"/>
      <c r="M14" s="265"/>
      <c r="N14" s="265"/>
      <c r="O14" s="265"/>
      <c r="P14" s="265"/>
      <c r="Q14" s="265"/>
      <c r="R14" s="265"/>
    </row>
    <row r="15" spans="2:19" x14ac:dyDescent="0.2">
      <c r="D15" s="261"/>
      <c r="E15" s="261"/>
      <c r="F15" s="261"/>
      <c r="G15" s="261"/>
      <c r="H15" s="261"/>
      <c r="I15" s="261"/>
      <c r="J15" s="261"/>
      <c r="K15" s="261"/>
      <c r="L15" s="265"/>
      <c r="M15" s="265"/>
      <c r="N15" s="265"/>
      <c r="O15" s="265"/>
      <c r="P15" s="265"/>
      <c r="Q15" s="265"/>
      <c r="R15" s="265"/>
    </row>
    <row r="16" spans="2:19" x14ac:dyDescent="0.2">
      <c r="D16" s="261"/>
      <c r="E16" s="261"/>
      <c r="F16" s="261"/>
      <c r="G16" s="261"/>
      <c r="H16" s="261"/>
      <c r="I16" s="261"/>
      <c r="J16" s="261"/>
      <c r="K16" s="261"/>
      <c r="L16" s="265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B2:R1527"/>
  <sheetViews>
    <sheetView showRuler="0" zoomScale="80" zoomScaleNormal="80" workbookViewId="0">
      <selection activeCell="C5" sqref="C5:K15"/>
    </sheetView>
  </sheetViews>
  <sheetFormatPr baseColWidth="10" defaultColWidth="8.83203125" defaultRowHeight="15" x14ac:dyDescent="0.2"/>
  <cols>
    <col min="2" max="2" width="21.1640625" bestFit="1" customWidth="1"/>
    <col min="3" max="3" width="12.6640625" bestFit="1" customWidth="1"/>
    <col min="4" max="11" width="10.1640625" style="249" bestFit="1" customWidth="1"/>
    <col min="12" max="14" width="10.1640625" style="252" bestFit="1" customWidth="1"/>
    <col min="15" max="17" width="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528</v>
      </c>
    </row>
    <row r="3" spans="2:18" x14ac:dyDescent="0.2">
      <c r="B3" t="s">
        <v>0</v>
      </c>
    </row>
    <row r="4" spans="2:18" x14ac:dyDescent="0.2">
      <c r="B4" t="s">
        <v>38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93</v>
      </c>
      <c r="C5" s="245">
        <v>9157952.2218572963</v>
      </c>
      <c r="D5" s="246">
        <v>8789887.2535175234</v>
      </c>
      <c r="E5" s="246">
        <v>8808977.5706969462</v>
      </c>
      <c r="F5" s="246">
        <v>8882678.4907860942</v>
      </c>
      <c r="G5" s="246">
        <v>8838857.9981201012</v>
      </c>
      <c r="H5" s="342">
        <v>8851533.3032090645</v>
      </c>
      <c r="I5" s="246">
        <v>8857106.5792566352</v>
      </c>
      <c r="J5" s="342">
        <v>8880858.4619738292</v>
      </c>
      <c r="K5" s="246">
        <v>8929292.6486624703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98</v>
      </c>
      <c r="C6" s="245">
        <v>41399.984474261051</v>
      </c>
      <c r="D6" s="246">
        <v>26570.236083963824</v>
      </c>
      <c r="E6" s="246">
        <v>15465.87875845606</v>
      </c>
      <c r="F6" s="246">
        <v>15655.853125232676</v>
      </c>
      <c r="G6" s="246">
        <v>14509.156627975326</v>
      </c>
      <c r="H6" s="342">
        <v>17502.05632745316</v>
      </c>
      <c r="I6" s="246">
        <v>18017.068835776929</v>
      </c>
      <c r="J6" s="342">
        <v>20160.076827235527</v>
      </c>
      <c r="K6" s="246">
        <v>23963.180009755688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105</v>
      </c>
      <c r="C7" s="245">
        <v>11132.545418984904</v>
      </c>
      <c r="D7" s="246">
        <v>10317.843691929149</v>
      </c>
      <c r="E7" s="246">
        <v>7921.753693660592</v>
      </c>
      <c r="F7" s="246">
        <v>7577.4627628518519</v>
      </c>
      <c r="G7" s="246">
        <v>7254.5571357579629</v>
      </c>
      <c r="H7" s="342">
        <v>6508.6913351601543</v>
      </c>
      <c r="I7" s="246">
        <v>6325.056403549559</v>
      </c>
      <c r="J7" s="342">
        <v>5544.4819497860226</v>
      </c>
      <c r="K7" s="246">
        <v>4142.9309145305397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94</v>
      </c>
      <c r="C8" s="245">
        <v>340897.44145387528</v>
      </c>
      <c r="D8" s="246">
        <v>34477.890839867294</v>
      </c>
      <c r="E8" s="246">
        <v>214138.45750979779</v>
      </c>
      <c r="F8" s="246">
        <v>327522.12571164168</v>
      </c>
      <c r="G8" s="246">
        <v>300205.82643350802</v>
      </c>
      <c r="H8" s="342">
        <v>498704.44776907552</v>
      </c>
      <c r="I8" s="246">
        <v>472048.80738516973</v>
      </c>
      <c r="J8" s="342">
        <v>655614.34367411188</v>
      </c>
      <c r="K8" s="246">
        <v>709018.70010491437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95</v>
      </c>
      <c r="C9" s="245">
        <v>1208118.6449802462</v>
      </c>
      <c r="D9" s="246">
        <v>1523074.5581605756</v>
      </c>
      <c r="E9" s="246">
        <v>1550038.5831443879</v>
      </c>
      <c r="F9" s="246">
        <v>1681288.4674524216</v>
      </c>
      <c r="G9" s="246">
        <v>1735298.5708813709</v>
      </c>
      <c r="H9" s="342">
        <v>1586940.6883622145</v>
      </c>
      <c r="I9" s="246">
        <v>1438057.7399871799</v>
      </c>
      <c r="J9" s="342">
        <v>1240049.62026978</v>
      </c>
      <c r="K9" s="246">
        <v>1210789.6812815859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96</v>
      </c>
      <c r="C10" s="245">
        <v>51867.137730923903</v>
      </c>
      <c r="D10" s="246">
        <v>48467.975091963577</v>
      </c>
      <c r="E10" s="246">
        <v>47477.225087283936</v>
      </c>
      <c r="F10" s="246">
        <v>45678.864974293683</v>
      </c>
      <c r="G10" s="246">
        <v>44375.610732439272</v>
      </c>
      <c r="H10" s="342">
        <v>42499.493367501636</v>
      </c>
      <c r="I10" s="246">
        <v>42211.28828987226</v>
      </c>
      <c r="J10" s="342">
        <v>40058.1634006034</v>
      </c>
      <c r="K10" s="246">
        <v>39689.383324939357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97</v>
      </c>
      <c r="C11" s="245">
        <v>11938051.589592323</v>
      </c>
      <c r="D11" s="246">
        <v>15487705.351353703</v>
      </c>
      <c r="E11" s="246">
        <v>15745200.376601897</v>
      </c>
      <c r="F11" s="246">
        <v>15890547.620267943</v>
      </c>
      <c r="G11" s="246">
        <v>18451887.508218266</v>
      </c>
      <c r="H11" s="342">
        <v>14780315.132898519</v>
      </c>
      <c r="I11" s="246">
        <v>13917514.845302785</v>
      </c>
      <c r="J11" s="342">
        <v>9768539.6619446818</v>
      </c>
      <c r="K11" s="246">
        <v>7641590.8973234165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C12" s="257"/>
      <c r="D12" s="256"/>
      <c r="E12" s="256"/>
      <c r="F12" s="256"/>
      <c r="G12" s="256"/>
      <c r="H12" s="256"/>
      <c r="I12" s="256"/>
      <c r="J12" s="256"/>
      <c r="K12" s="256"/>
      <c r="L12" s="256"/>
      <c r="M12" s="265"/>
      <c r="N12" s="265"/>
      <c r="O12" s="265"/>
      <c r="P12" s="265"/>
      <c r="Q12" s="265"/>
      <c r="R12" s="265"/>
    </row>
    <row r="13" spans="2:18" x14ac:dyDescent="0.2">
      <c r="D13" s="261"/>
      <c r="E13" s="261"/>
      <c r="F13" s="261"/>
      <c r="G13" s="261"/>
      <c r="H13" s="261"/>
      <c r="I13" s="261"/>
      <c r="J13" s="261"/>
      <c r="K13" s="261"/>
      <c r="L13" s="265"/>
      <c r="M13" s="265"/>
      <c r="N13" s="265"/>
      <c r="O13" s="265"/>
      <c r="P13" s="265"/>
      <c r="Q13" s="265"/>
      <c r="R13" s="265"/>
    </row>
    <row r="14" spans="2:18" x14ac:dyDescent="0.2">
      <c r="D14" s="261"/>
      <c r="E14" s="261"/>
      <c r="F14" s="261"/>
      <c r="G14" s="261"/>
      <c r="H14" s="261"/>
      <c r="I14" s="261"/>
      <c r="J14" s="261"/>
      <c r="K14" s="261"/>
      <c r="L14" s="265"/>
      <c r="M14" s="265"/>
      <c r="N14" s="265"/>
      <c r="O14" s="265"/>
      <c r="P14" s="265"/>
      <c r="Q14" s="265"/>
      <c r="R14" s="265"/>
    </row>
    <row r="15" spans="2:18" x14ac:dyDescent="0.2">
      <c r="D15" s="261"/>
      <c r="E15" s="261"/>
      <c r="F15" s="261"/>
      <c r="G15" s="261"/>
      <c r="H15" s="261"/>
      <c r="I15" s="261"/>
      <c r="J15" s="261"/>
      <c r="K15" s="261"/>
      <c r="L15" s="265"/>
      <c r="M15" s="265"/>
      <c r="N15" s="265"/>
      <c r="O15" s="265"/>
      <c r="P15" s="265"/>
      <c r="Q15" s="265"/>
      <c r="R15" s="265"/>
    </row>
    <row r="16" spans="2:18" x14ac:dyDescent="0.2">
      <c r="D16" s="261"/>
      <c r="E16" s="261"/>
      <c r="F16" s="261"/>
      <c r="G16" s="261"/>
      <c r="H16" s="261"/>
      <c r="I16" s="261"/>
      <c r="J16" s="261"/>
      <c r="K16" s="261"/>
      <c r="L16" s="265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 enableFormatConditionsCalculation="0"/>
  <dimension ref="B2:R1527"/>
  <sheetViews>
    <sheetView showRuler="0" zoomScale="80" zoomScaleNormal="80" workbookViewId="0">
      <selection activeCell="C5" sqref="C5:K8"/>
    </sheetView>
  </sheetViews>
  <sheetFormatPr baseColWidth="10" defaultColWidth="8.83203125" defaultRowHeight="15" x14ac:dyDescent="0.2"/>
  <cols>
    <col min="2" max="2" width="19.33203125" bestFit="1" customWidth="1"/>
    <col min="3" max="3" width="10.33203125" customWidth="1"/>
    <col min="4" max="11" width="10.33203125" style="249" customWidth="1"/>
    <col min="12" max="17" width="7.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527</v>
      </c>
    </row>
    <row r="3" spans="2:18" x14ac:dyDescent="0.2">
      <c r="B3" t="s">
        <v>0</v>
      </c>
    </row>
    <row r="4" spans="2:18" x14ac:dyDescent="0.2">
      <c r="B4" t="s">
        <v>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193</v>
      </c>
      <c r="C5" s="241">
        <v>11678.61170533521</v>
      </c>
      <c r="D5" s="246">
        <v>11398.4267413774</v>
      </c>
      <c r="E5" s="246">
        <v>11215.322732316441</v>
      </c>
      <c r="F5" s="246">
        <v>11145.358144797832</v>
      </c>
      <c r="G5" s="246">
        <v>11039.380137252634</v>
      </c>
      <c r="H5" s="342">
        <v>10889.775934394765</v>
      </c>
      <c r="I5" s="246">
        <v>10783.304357955882</v>
      </c>
      <c r="J5" s="342">
        <v>10669.215712522528</v>
      </c>
      <c r="K5" s="246">
        <v>10530.936860038251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194</v>
      </c>
      <c r="C6" s="241">
        <v>1904.2056795989929</v>
      </c>
      <c r="D6" s="246">
        <v>1891.7927779944041</v>
      </c>
      <c r="E6" s="246">
        <v>2324.205193891049</v>
      </c>
      <c r="F6" s="246">
        <v>2210.1727550556898</v>
      </c>
      <c r="G6" s="246">
        <v>2268.3731950813071</v>
      </c>
      <c r="H6" s="342">
        <v>2072.8562436693001</v>
      </c>
      <c r="I6" s="246">
        <v>2024.3286987794229</v>
      </c>
      <c r="J6" s="342">
        <v>1786.3994100303</v>
      </c>
      <c r="K6" s="246">
        <v>1623.9127576429471</v>
      </c>
      <c r="L6" s="256"/>
      <c r="M6" s="265"/>
      <c r="N6" s="265"/>
      <c r="O6" s="265"/>
      <c r="P6" s="265"/>
      <c r="Q6" s="265"/>
      <c r="R6" s="265"/>
    </row>
    <row r="7" spans="2:18" x14ac:dyDescent="0.2">
      <c r="C7" s="239"/>
      <c r="D7" s="256"/>
      <c r="E7" s="256"/>
      <c r="F7" s="256"/>
      <c r="G7" s="256"/>
      <c r="H7" s="256"/>
      <c r="I7" s="256"/>
      <c r="J7" s="256"/>
      <c r="K7" s="256"/>
      <c r="L7" s="256"/>
      <c r="M7" s="265"/>
      <c r="N7" s="265"/>
      <c r="O7" s="265"/>
      <c r="P7" s="265"/>
      <c r="Q7" s="265"/>
      <c r="R7" s="265"/>
    </row>
    <row r="8" spans="2:18" x14ac:dyDescent="0.2">
      <c r="D8" s="261"/>
      <c r="E8" s="261"/>
      <c r="F8" s="261"/>
      <c r="G8" s="261"/>
      <c r="H8" s="261"/>
      <c r="I8" s="261"/>
      <c r="J8" s="261"/>
      <c r="K8" s="261"/>
      <c r="L8" s="265"/>
      <c r="M8" s="265"/>
      <c r="N8" s="265"/>
      <c r="O8" s="265"/>
      <c r="P8" s="265"/>
      <c r="Q8" s="265"/>
      <c r="R8" s="265"/>
    </row>
    <row r="9" spans="2:18" x14ac:dyDescent="0.2">
      <c r="D9" s="261"/>
      <c r="E9" s="261"/>
      <c r="F9" s="261"/>
      <c r="G9" s="261"/>
      <c r="H9" s="261"/>
      <c r="I9" s="261"/>
      <c r="J9" s="261"/>
      <c r="K9" s="261"/>
      <c r="L9" s="265"/>
      <c r="M9" s="265"/>
      <c r="N9" s="265"/>
      <c r="O9" s="265"/>
      <c r="P9" s="265"/>
      <c r="Q9" s="265"/>
      <c r="R9" s="265"/>
    </row>
    <row r="10" spans="2:18" x14ac:dyDescent="0.2">
      <c r="D10" s="261"/>
      <c r="E10" s="261"/>
      <c r="F10" s="261"/>
      <c r="G10" s="261"/>
      <c r="H10" s="261"/>
      <c r="I10" s="261"/>
      <c r="J10" s="261"/>
      <c r="K10" s="261"/>
      <c r="L10" s="265"/>
      <c r="M10" s="265"/>
      <c r="N10" s="265"/>
      <c r="O10" s="265"/>
      <c r="P10" s="265"/>
      <c r="Q10" s="265"/>
      <c r="R10" s="265"/>
    </row>
    <row r="11" spans="2:18" x14ac:dyDescent="0.2">
      <c r="D11" s="261"/>
      <c r="E11" s="261"/>
      <c r="F11" s="261"/>
      <c r="G11" s="261"/>
      <c r="H11" s="261"/>
      <c r="I11" s="261"/>
      <c r="J11" s="261"/>
      <c r="K11" s="261"/>
      <c r="L11" s="265"/>
      <c r="M11" s="265"/>
      <c r="N11" s="265"/>
      <c r="O11" s="265"/>
      <c r="P11" s="265"/>
      <c r="Q11" s="265"/>
      <c r="R11" s="265"/>
    </row>
    <row r="12" spans="2:18" x14ac:dyDescent="0.2">
      <c r="D12" s="261"/>
      <c r="E12" s="261"/>
      <c r="F12" s="261"/>
      <c r="G12" s="261"/>
      <c r="H12" s="261"/>
      <c r="I12" s="261"/>
      <c r="J12" s="261"/>
      <c r="K12" s="261"/>
      <c r="L12" s="265"/>
      <c r="M12" s="265"/>
      <c r="N12" s="265"/>
      <c r="O12" s="265"/>
      <c r="P12" s="265"/>
      <c r="Q12" s="265"/>
      <c r="R12" s="265"/>
    </row>
    <row r="13" spans="2:18" x14ac:dyDescent="0.2">
      <c r="D13" s="261"/>
      <c r="E13" s="261"/>
      <c r="F13" s="261"/>
      <c r="G13" s="261"/>
      <c r="H13" s="261"/>
      <c r="I13" s="261"/>
      <c r="J13" s="261"/>
      <c r="K13" s="261"/>
      <c r="L13" s="265"/>
      <c r="M13" s="265"/>
      <c r="N13" s="265"/>
      <c r="O13" s="265"/>
      <c r="P13" s="265"/>
      <c r="Q13" s="265"/>
      <c r="R13" s="265"/>
    </row>
    <row r="14" spans="2:18" x14ac:dyDescent="0.2">
      <c r="D14" s="261"/>
      <c r="E14" s="261"/>
      <c r="F14" s="261"/>
      <c r="G14" s="261"/>
      <c r="H14" s="261"/>
      <c r="I14" s="261"/>
      <c r="J14" s="261"/>
      <c r="K14" s="261"/>
      <c r="L14" s="265"/>
      <c r="M14" s="265"/>
      <c r="N14" s="265"/>
      <c r="O14" s="265"/>
      <c r="P14" s="265"/>
      <c r="Q14" s="265"/>
      <c r="R14" s="265"/>
    </row>
    <row r="15" spans="2:18" x14ac:dyDescent="0.2">
      <c r="D15" s="261"/>
      <c r="E15" s="261"/>
      <c r="F15" s="261"/>
      <c r="G15" s="261"/>
      <c r="H15" s="261"/>
      <c r="I15" s="261"/>
      <c r="J15" s="261"/>
      <c r="K15" s="261"/>
      <c r="L15" s="265"/>
      <c r="M15" s="265"/>
      <c r="N15" s="265"/>
      <c r="O15" s="265"/>
      <c r="P15" s="265"/>
      <c r="Q15" s="265"/>
      <c r="R15" s="265"/>
    </row>
    <row r="16" spans="2:18" x14ac:dyDescent="0.2">
      <c r="D16" s="261"/>
      <c r="E16" s="261"/>
      <c r="F16" s="261"/>
      <c r="G16" s="261"/>
      <c r="H16" s="261"/>
      <c r="I16" s="261"/>
      <c r="J16" s="261"/>
      <c r="K16" s="261"/>
      <c r="L16" s="265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 enableFormatConditionsCalculation="0"/>
  <dimension ref="B2:R1526"/>
  <sheetViews>
    <sheetView showRuler="0" zoomScale="85" zoomScaleNormal="85" workbookViewId="0">
      <selection activeCell="B2" sqref="B2"/>
    </sheetView>
  </sheetViews>
  <sheetFormatPr baseColWidth="10" defaultColWidth="8.83203125" defaultRowHeight="15" x14ac:dyDescent="0.2"/>
  <cols>
    <col min="2" max="2" width="20" bestFit="1" customWidth="1"/>
    <col min="3" max="3" width="11.6640625" bestFit="1" customWidth="1"/>
    <col min="4" max="11" width="9.33203125" style="249" bestFit="1" customWidth="1"/>
    <col min="12" max="17" width="9.3320312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526</v>
      </c>
      <c r="C2" s="2"/>
      <c r="D2" s="259"/>
    </row>
    <row r="3" spans="2:18" x14ac:dyDescent="0.2">
      <c r="B3" t="s">
        <v>0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5">
        <v>285334.12757742498</v>
      </c>
      <c r="D5" s="246">
        <v>281035.00095742999</v>
      </c>
      <c r="E5" s="246">
        <v>254119.87046632799</v>
      </c>
      <c r="F5" s="246">
        <v>261036.63347614199</v>
      </c>
      <c r="G5" s="246">
        <v>239283.08977384499</v>
      </c>
      <c r="H5" s="342">
        <v>223957.77409417499</v>
      </c>
      <c r="I5" s="246">
        <v>213250.92431599199</v>
      </c>
      <c r="J5" s="342">
        <v>210240.13252111399</v>
      </c>
      <c r="K5" s="246">
        <v>193553.14554529099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543</v>
      </c>
      <c r="C6" s="245">
        <v>730450.40545026504</v>
      </c>
      <c r="D6" s="246">
        <v>686371.13451676804</v>
      </c>
      <c r="E6" s="246">
        <v>516751.25046707899</v>
      </c>
      <c r="F6" s="246">
        <v>491599.82916792401</v>
      </c>
      <c r="G6" s="246">
        <v>430149.85052193399</v>
      </c>
      <c r="H6" s="342">
        <v>368699.87187594402</v>
      </c>
      <c r="I6" s="246">
        <v>307249.89322995301</v>
      </c>
      <c r="J6" s="342">
        <v>245799.91458396299</v>
      </c>
      <c r="K6" s="246">
        <v>184349.93593797201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544</v>
      </c>
      <c r="C7" s="245">
        <v>487249.71433667297</v>
      </c>
      <c r="D7" s="246">
        <v>448422.65979860199</v>
      </c>
      <c r="E7" s="246">
        <v>465443.50595723197</v>
      </c>
      <c r="F7" s="246">
        <v>399257.08187110402</v>
      </c>
      <c r="G7" s="246">
        <v>398638.36898963002</v>
      </c>
      <c r="H7" s="342">
        <v>397532.17601229303</v>
      </c>
      <c r="I7" s="246">
        <v>376370.781105084</v>
      </c>
      <c r="J7" s="342">
        <v>317005.99811996298</v>
      </c>
      <c r="K7" s="246">
        <v>255443.18705686199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545</v>
      </c>
      <c r="C8" s="245">
        <v>272654.59029750002</v>
      </c>
      <c r="D8" s="246">
        <v>262310.983716799</v>
      </c>
      <c r="E8" s="246">
        <v>242134.27558474199</v>
      </c>
      <c r="F8" s="246">
        <v>209667.15367227799</v>
      </c>
      <c r="G8" s="246">
        <v>179512.30308659299</v>
      </c>
      <c r="H8" s="342">
        <v>166637.16331014299</v>
      </c>
      <c r="I8" s="246">
        <v>153690.681417318</v>
      </c>
      <c r="J8" s="342">
        <v>146401.97480401199</v>
      </c>
      <c r="K8" s="246">
        <v>140797.29656610801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546</v>
      </c>
      <c r="C9" s="245">
        <v>329557.40413363097</v>
      </c>
      <c r="D9" s="246">
        <v>264172.33403495903</v>
      </c>
      <c r="E9" s="246">
        <v>288601.20220007002</v>
      </c>
      <c r="F9" s="246">
        <v>284294.50979873398</v>
      </c>
      <c r="G9" s="246">
        <v>278003.63171537098</v>
      </c>
      <c r="H9" s="342">
        <v>251992.00345136999</v>
      </c>
      <c r="I9" s="246">
        <v>258167.67206958501</v>
      </c>
      <c r="J9" s="342">
        <v>241823.84793221601</v>
      </c>
      <c r="K9" s="246">
        <v>207398.027659766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547</v>
      </c>
      <c r="C10" s="245">
        <v>426598.32182928798</v>
      </c>
      <c r="D10" s="246">
        <v>399182.694441534</v>
      </c>
      <c r="E10" s="246">
        <v>344301.768179796</v>
      </c>
      <c r="F10" s="246">
        <v>360354.95237652602</v>
      </c>
      <c r="G10" s="246">
        <v>342817.70811988699</v>
      </c>
      <c r="H10" s="342">
        <v>330972.57668591302</v>
      </c>
      <c r="I10" s="246">
        <v>306354.36102201202</v>
      </c>
      <c r="J10" s="342">
        <v>291272.55742676399</v>
      </c>
      <c r="K10" s="246">
        <v>236711.20158154401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548</v>
      </c>
      <c r="C11" s="245">
        <v>284744.08878055401</v>
      </c>
      <c r="D11" s="246">
        <v>259488.87632844699</v>
      </c>
      <c r="E11" s="246">
        <v>249832.55998144101</v>
      </c>
      <c r="F11" s="246">
        <v>252693.35537746601</v>
      </c>
      <c r="G11" s="246">
        <v>239660.78564064699</v>
      </c>
      <c r="H11" s="342">
        <v>231828.98100041499</v>
      </c>
      <c r="I11" s="246">
        <v>209407.52298365301</v>
      </c>
      <c r="J11" s="342">
        <v>196345.824504875</v>
      </c>
      <c r="K11" s="246">
        <v>153962.624289439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B12" t="s">
        <v>549</v>
      </c>
      <c r="C12" s="245">
        <v>153261.40607055201</v>
      </c>
      <c r="D12" s="246">
        <v>204794.885487733</v>
      </c>
      <c r="E12" s="246">
        <v>160641.44021798999</v>
      </c>
      <c r="F12" s="246">
        <v>173243.99949194299</v>
      </c>
      <c r="G12" s="246">
        <v>179372.25027854901</v>
      </c>
      <c r="H12" s="342">
        <v>143322.764935513</v>
      </c>
      <c r="I12" s="246">
        <v>126199.039806812</v>
      </c>
      <c r="J12" s="342">
        <v>115975.467780418</v>
      </c>
      <c r="K12" s="246">
        <v>98162.047265628396</v>
      </c>
      <c r="L12" s="256"/>
      <c r="M12" s="265"/>
      <c r="N12" s="265"/>
      <c r="O12" s="265"/>
      <c r="P12" s="265"/>
      <c r="Q12" s="265"/>
      <c r="R12" s="265"/>
    </row>
    <row r="13" spans="2:18" x14ac:dyDescent="0.2">
      <c r="B13" t="s">
        <v>550</v>
      </c>
      <c r="C13" s="245">
        <v>490228.23913651297</v>
      </c>
      <c r="D13" s="246">
        <v>448227.98018248403</v>
      </c>
      <c r="E13" s="246">
        <v>418068.78916355298</v>
      </c>
      <c r="F13" s="246">
        <v>288912.95020404999</v>
      </c>
      <c r="G13" s="246">
        <v>254243.39617956401</v>
      </c>
      <c r="H13" s="342">
        <v>219573.84215507799</v>
      </c>
      <c r="I13" s="246">
        <v>184904.288130592</v>
      </c>
      <c r="J13" s="342">
        <v>150234.73410610601</v>
      </c>
      <c r="K13" s="246">
        <v>115565.18008162</v>
      </c>
      <c r="L13" s="256"/>
      <c r="M13" s="265"/>
      <c r="N13" s="265"/>
      <c r="O13" s="265"/>
      <c r="P13" s="265"/>
      <c r="Q13" s="265"/>
      <c r="R13" s="265"/>
    </row>
    <row r="14" spans="2:18" x14ac:dyDescent="0.2">
      <c r="B14" t="s">
        <v>551</v>
      </c>
      <c r="C14" s="331"/>
      <c r="D14" s="332"/>
      <c r="E14" s="332"/>
      <c r="F14" s="332"/>
      <c r="G14" s="332"/>
      <c r="H14" s="332"/>
      <c r="I14" s="332"/>
      <c r="J14" s="332"/>
      <c r="K14" s="332"/>
      <c r="L14" s="256"/>
      <c r="M14" s="265"/>
      <c r="N14" s="265"/>
      <c r="O14" s="265"/>
      <c r="P14" s="265"/>
      <c r="Q14" s="265"/>
      <c r="R14" s="265"/>
    </row>
    <row r="15" spans="2:18" x14ac:dyDescent="0.2">
      <c r="B15" t="s">
        <v>552</v>
      </c>
      <c r="C15" s="331"/>
      <c r="D15" s="332"/>
      <c r="E15" s="332"/>
      <c r="F15" s="332"/>
      <c r="G15" s="332"/>
      <c r="H15" s="332"/>
      <c r="I15" s="332"/>
      <c r="J15" s="332"/>
      <c r="K15" s="332"/>
      <c r="L15" s="256"/>
      <c r="M15" s="265"/>
      <c r="N15" s="265"/>
      <c r="O15" s="265"/>
      <c r="P15" s="265"/>
      <c r="Q15" s="265"/>
      <c r="R15" s="265"/>
    </row>
    <row r="16" spans="2:18" x14ac:dyDescent="0.2">
      <c r="C16" s="257"/>
      <c r="D16" s="256"/>
      <c r="E16" s="256"/>
      <c r="F16" s="256"/>
      <c r="G16" s="256"/>
      <c r="H16" s="256"/>
      <c r="I16" s="256"/>
      <c r="J16" s="256"/>
      <c r="K16" s="256"/>
      <c r="L16" s="256"/>
      <c r="M16" s="265"/>
      <c r="N16" s="265"/>
      <c r="O16" s="265"/>
      <c r="P16" s="265"/>
      <c r="Q16" s="265"/>
      <c r="R16" s="265"/>
    </row>
    <row r="17" spans="3:18" x14ac:dyDescent="0.2">
      <c r="C17" s="245"/>
      <c r="D17" s="246"/>
      <c r="E17" s="246"/>
      <c r="F17" s="246"/>
      <c r="G17" s="246"/>
      <c r="H17" s="246"/>
      <c r="I17" s="246"/>
      <c r="J17" s="246"/>
      <c r="K17" s="246"/>
      <c r="L17" s="265"/>
      <c r="M17" s="265"/>
      <c r="N17" s="265"/>
      <c r="O17" s="265"/>
      <c r="P17" s="265"/>
      <c r="Q17" s="265"/>
      <c r="R17" s="265"/>
    </row>
    <row r="18" spans="3:18" x14ac:dyDescent="0.2">
      <c r="C18" s="245"/>
      <c r="D18" s="246"/>
      <c r="E18" s="246"/>
      <c r="F18" s="246"/>
      <c r="G18" s="246"/>
      <c r="H18" s="246"/>
      <c r="I18" s="246"/>
      <c r="J18" s="246"/>
      <c r="K18" s="246"/>
      <c r="L18" s="265"/>
      <c r="M18" s="265"/>
      <c r="N18" s="265"/>
      <c r="O18" s="265"/>
      <c r="P18" s="265"/>
      <c r="Q18" s="265"/>
      <c r="R18" s="265"/>
    </row>
    <row r="19" spans="3:18" x14ac:dyDescent="0.2">
      <c r="C19" s="245"/>
      <c r="D19" s="246"/>
      <c r="E19" s="246"/>
      <c r="F19" s="246"/>
      <c r="G19" s="246"/>
      <c r="H19" s="246"/>
      <c r="I19" s="246"/>
      <c r="J19" s="246"/>
      <c r="K19" s="246"/>
      <c r="L19" s="265"/>
      <c r="M19" s="265"/>
      <c r="N19" s="265"/>
      <c r="O19" s="265"/>
      <c r="P19" s="265"/>
      <c r="Q19" s="265"/>
      <c r="R19" s="265"/>
    </row>
    <row r="20" spans="3:18" x14ac:dyDescent="0.2">
      <c r="C20" s="2"/>
      <c r="D20" s="246"/>
      <c r="E20" s="246"/>
      <c r="F20" s="246"/>
      <c r="G20" s="246"/>
      <c r="H20" s="246"/>
      <c r="I20" s="246"/>
      <c r="J20" s="246"/>
      <c r="K20" s="246"/>
      <c r="L20" s="265"/>
      <c r="M20" s="265"/>
      <c r="N20" s="265"/>
      <c r="O20" s="265"/>
      <c r="P20" s="265"/>
      <c r="Q20" s="265"/>
      <c r="R20" s="265"/>
    </row>
    <row r="21" spans="3:18" x14ac:dyDescent="0.2">
      <c r="C21" s="239"/>
      <c r="D21" s="256"/>
      <c r="E21" s="256"/>
      <c r="F21" s="256"/>
      <c r="G21" s="256"/>
      <c r="H21" s="256"/>
      <c r="I21" s="256"/>
      <c r="J21" s="256"/>
      <c r="K21" s="256"/>
      <c r="L21" s="265"/>
      <c r="M21" s="265"/>
      <c r="N21" s="265"/>
      <c r="O21" s="265"/>
      <c r="P21" s="265"/>
      <c r="Q21" s="265"/>
      <c r="R21" s="265"/>
    </row>
    <row r="22" spans="3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3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3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3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3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3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3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3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3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3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3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 enableFormatConditionsCalculation="0"/>
  <dimension ref="B2:R1527"/>
  <sheetViews>
    <sheetView showRuler="0" zoomScale="80" zoomScaleNormal="80" workbookViewId="0">
      <selection activeCell="C5" sqref="C5:K15"/>
    </sheetView>
  </sheetViews>
  <sheetFormatPr baseColWidth="10" defaultColWidth="8.83203125" defaultRowHeight="15" x14ac:dyDescent="0.2"/>
  <cols>
    <col min="2" max="2" width="20.1640625" bestFit="1" customWidth="1"/>
    <col min="3" max="3" width="12.6640625" bestFit="1" customWidth="1"/>
    <col min="4" max="11" width="10.1640625" style="249" bestFit="1" customWidth="1"/>
    <col min="12" max="14" width="10.1640625" style="252" bestFit="1" customWidth="1"/>
    <col min="15" max="17" width="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525</v>
      </c>
    </row>
    <row r="3" spans="2:18" x14ac:dyDescent="0.2">
      <c r="B3" t="s">
        <v>0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5">
        <v>990800.12953825761</v>
      </c>
      <c r="D5" s="246">
        <v>1258808.3868051241</v>
      </c>
      <c r="E5" s="246">
        <v>1732579.0862276629</v>
      </c>
      <c r="F5" s="246">
        <v>2273215.93706486</v>
      </c>
      <c r="G5" s="246">
        <v>1660611.6812734501</v>
      </c>
      <c r="H5" s="342">
        <v>1248114.925238569</v>
      </c>
      <c r="I5" s="246">
        <v>927023.63169178367</v>
      </c>
      <c r="J5" s="342">
        <v>784767.1287239287</v>
      </c>
      <c r="K5" s="246">
        <v>694062.38296100032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543</v>
      </c>
      <c r="C6" s="245">
        <v>2727595.329909693</v>
      </c>
      <c r="D6" s="246">
        <v>2791668.7529897681</v>
      </c>
      <c r="E6" s="246">
        <v>2841334.0696283993</v>
      </c>
      <c r="F6" s="246">
        <v>3125478.6737846341</v>
      </c>
      <c r="G6" s="246">
        <v>3632191.5352621758</v>
      </c>
      <c r="H6" s="342">
        <v>3417054.4428659426</v>
      </c>
      <c r="I6" s="246">
        <v>2890582.027103819</v>
      </c>
      <c r="J6" s="342">
        <v>2514229.5709140291</v>
      </c>
      <c r="K6" s="246">
        <v>2466751.2621544595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544</v>
      </c>
      <c r="C7" s="245">
        <v>2389119.5051171985</v>
      </c>
      <c r="D7" s="246">
        <v>2676788.534990781</v>
      </c>
      <c r="E7" s="246">
        <v>2976040.199436713</v>
      </c>
      <c r="F7" s="246">
        <v>3283593.0597199616</v>
      </c>
      <c r="G7" s="246">
        <v>3303458.556945886</v>
      </c>
      <c r="H7" s="342">
        <v>2826909.8689479111</v>
      </c>
      <c r="I7" s="246">
        <v>2623422.9363553063</v>
      </c>
      <c r="J7" s="342">
        <v>2380066.019764096</v>
      </c>
      <c r="K7" s="246">
        <v>2000468.6414293386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545</v>
      </c>
      <c r="C8" s="245">
        <v>2435290.6384138921</v>
      </c>
      <c r="D8" s="246">
        <v>3400192.1140134488</v>
      </c>
      <c r="E8" s="246">
        <v>3493420.5563145871</v>
      </c>
      <c r="F8" s="246">
        <v>3474087.3255616389</v>
      </c>
      <c r="G8" s="246">
        <v>3355050.3369882526</v>
      </c>
      <c r="H8" s="342">
        <v>3020715.5393479327</v>
      </c>
      <c r="I8" s="246">
        <v>2612589.9565446777</v>
      </c>
      <c r="J8" s="342">
        <v>2337522.2063097283</v>
      </c>
      <c r="K8" s="246">
        <v>2138992.1801931434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546</v>
      </c>
      <c r="C9" s="245">
        <v>2181717.468946462</v>
      </c>
      <c r="D9" s="246">
        <v>2935958.1881603454</v>
      </c>
      <c r="E9" s="246">
        <v>3554581.5793239567</v>
      </c>
      <c r="F9" s="246">
        <v>5027013.4396624621</v>
      </c>
      <c r="G9" s="246">
        <v>7153981.9923858577</v>
      </c>
      <c r="H9" s="342">
        <v>5701908.9551877379</v>
      </c>
      <c r="I9" s="246">
        <v>8488317.2222362272</v>
      </c>
      <c r="J9" s="342">
        <v>7169733.0561911967</v>
      </c>
      <c r="K9" s="246">
        <v>5927973.9000264741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547</v>
      </c>
      <c r="C10" s="245">
        <v>1058983.8978951741</v>
      </c>
      <c r="D10" s="246">
        <v>1057731.6102460884</v>
      </c>
      <c r="E10" s="246">
        <v>1076164.7334413268</v>
      </c>
      <c r="F10" s="246">
        <v>1102367.7531086477</v>
      </c>
      <c r="G10" s="246">
        <v>1084555.2361777509</v>
      </c>
      <c r="H10" s="342">
        <v>1038279.662468734</v>
      </c>
      <c r="I10" s="246">
        <v>994107.04006294999</v>
      </c>
      <c r="J10" s="342">
        <v>952449.16919567587</v>
      </c>
      <c r="K10" s="246">
        <v>967084.68582617899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548</v>
      </c>
      <c r="C11" s="245">
        <v>1445926.3215565493</v>
      </c>
      <c r="D11" s="246">
        <v>1399846.5820328642</v>
      </c>
      <c r="E11" s="246">
        <v>1531084.2198264718</v>
      </c>
      <c r="F11" s="246">
        <v>1546925.8724715614</v>
      </c>
      <c r="G11" s="246">
        <v>1653558.2022896812</v>
      </c>
      <c r="H11" s="342">
        <v>1744987.866726337</v>
      </c>
      <c r="I11" s="246">
        <v>1513943.916092294</v>
      </c>
      <c r="J11" s="342">
        <v>1499401.4154653889</v>
      </c>
      <c r="K11" s="246">
        <v>1516619.0392993847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B12" t="s">
        <v>549</v>
      </c>
      <c r="C12" s="245">
        <v>7621825.9311735965</v>
      </c>
      <c r="D12" s="246">
        <v>8385888.5218085237</v>
      </c>
      <c r="E12" s="246">
        <v>6740185.9508361351</v>
      </c>
      <c r="F12" s="246">
        <v>4559824.0173565606</v>
      </c>
      <c r="G12" s="246">
        <v>5004401.8535033511</v>
      </c>
      <c r="H12" s="342">
        <v>4399631.2715293001</v>
      </c>
      <c r="I12" s="246">
        <v>2690595.2931964714</v>
      </c>
      <c r="J12" s="342">
        <v>1185693.0256952976</v>
      </c>
      <c r="K12" s="246">
        <v>1058808.393008691</v>
      </c>
      <c r="L12" s="256"/>
      <c r="M12" s="265"/>
      <c r="N12" s="265"/>
      <c r="O12" s="265"/>
      <c r="P12" s="265"/>
      <c r="Q12" s="265"/>
      <c r="R12" s="265"/>
    </row>
    <row r="13" spans="2:18" x14ac:dyDescent="0.2">
      <c r="B13" t="s">
        <v>550</v>
      </c>
      <c r="C13" s="245">
        <v>1898160.3429570864</v>
      </c>
      <c r="D13" s="246">
        <v>2013618.4176925814</v>
      </c>
      <c r="E13" s="246">
        <v>2443829.4504571799</v>
      </c>
      <c r="F13" s="246">
        <v>2458442.8063501492</v>
      </c>
      <c r="G13" s="246">
        <v>2544579.8333230116</v>
      </c>
      <c r="H13" s="342">
        <v>2386401.2809565263</v>
      </c>
      <c r="I13" s="246">
        <v>2010699.3621774372</v>
      </c>
      <c r="J13" s="342">
        <v>1786963.2177806878</v>
      </c>
      <c r="K13" s="246">
        <v>1787726.9367229422</v>
      </c>
      <c r="L13" s="256"/>
      <c r="M13" s="265"/>
      <c r="N13" s="265"/>
      <c r="O13" s="265"/>
      <c r="P13" s="265"/>
      <c r="Q13" s="265"/>
      <c r="R13" s="265"/>
    </row>
    <row r="14" spans="2:18" x14ac:dyDescent="0.2">
      <c r="B14" t="s">
        <v>551</v>
      </c>
      <c r="C14" s="331"/>
      <c r="D14" s="332"/>
      <c r="E14" s="332"/>
      <c r="F14" s="332"/>
      <c r="G14" s="332"/>
      <c r="H14" s="332"/>
      <c r="I14" s="332"/>
      <c r="J14" s="332"/>
      <c r="K14" s="332"/>
      <c r="L14" s="256"/>
      <c r="M14" s="265"/>
      <c r="N14" s="265"/>
      <c r="O14" s="265"/>
      <c r="P14" s="265"/>
      <c r="Q14" s="265"/>
      <c r="R14" s="265"/>
    </row>
    <row r="15" spans="2:18" x14ac:dyDescent="0.2">
      <c r="B15" t="s">
        <v>552</v>
      </c>
      <c r="C15" s="331"/>
      <c r="D15" s="332"/>
      <c r="E15" s="332"/>
      <c r="F15" s="332"/>
      <c r="G15" s="332"/>
      <c r="H15" s="332"/>
      <c r="I15" s="332"/>
      <c r="J15" s="332"/>
      <c r="K15" s="332"/>
      <c r="L15" s="256"/>
      <c r="M15" s="265"/>
      <c r="N15" s="265"/>
      <c r="O15" s="265"/>
      <c r="P15" s="265"/>
      <c r="Q15" s="265"/>
      <c r="R15" s="265"/>
    </row>
    <row r="16" spans="2:18" x14ac:dyDescent="0.2">
      <c r="C16" s="257"/>
      <c r="D16" s="256"/>
      <c r="E16" s="256"/>
      <c r="F16" s="256"/>
      <c r="G16" s="256"/>
      <c r="H16" s="256"/>
      <c r="I16" s="256"/>
      <c r="J16" s="256"/>
      <c r="K16" s="256"/>
      <c r="L16" s="256"/>
      <c r="M16" s="265"/>
      <c r="N16" s="265"/>
      <c r="O16" s="265"/>
      <c r="P16" s="265"/>
      <c r="Q16" s="265"/>
      <c r="R16" s="265"/>
    </row>
    <row r="17" spans="3:18" x14ac:dyDescent="0.2">
      <c r="C17" s="245"/>
      <c r="D17" s="246"/>
      <c r="E17" s="246"/>
      <c r="F17" s="246"/>
      <c r="G17" s="246"/>
      <c r="H17" s="246"/>
      <c r="I17" s="246"/>
      <c r="J17" s="246"/>
      <c r="K17" s="246"/>
      <c r="L17" s="265"/>
      <c r="M17" s="265"/>
      <c r="N17" s="265"/>
      <c r="O17" s="265"/>
      <c r="P17" s="265"/>
      <c r="Q17" s="265"/>
      <c r="R17" s="265"/>
    </row>
    <row r="18" spans="3:18" x14ac:dyDescent="0.2">
      <c r="C18" s="245"/>
      <c r="D18" s="246"/>
      <c r="E18" s="246"/>
      <c r="F18" s="246"/>
      <c r="G18" s="246"/>
      <c r="H18" s="246"/>
      <c r="I18" s="246"/>
      <c r="J18" s="246"/>
      <c r="K18" s="246"/>
      <c r="L18" s="265"/>
      <c r="M18" s="265"/>
      <c r="N18" s="265"/>
      <c r="O18" s="265"/>
      <c r="P18" s="265"/>
      <c r="Q18" s="265"/>
      <c r="R18" s="265"/>
    </row>
    <row r="19" spans="3:18" x14ac:dyDescent="0.2">
      <c r="C19" s="245"/>
      <c r="D19" s="246"/>
      <c r="E19" s="246"/>
      <c r="F19" s="246"/>
      <c r="G19" s="246"/>
      <c r="H19" s="246"/>
      <c r="I19" s="246"/>
      <c r="J19" s="246"/>
      <c r="K19" s="246"/>
      <c r="L19" s="265"/>
      <c r="M19" s="265"/>
      <c r="N19" s="265"/>
      <c r="O19" s="265"/>
      <c r="P19" s="265"/>
      <c r="Q19" s="265"/>
      <c r="R19" s="265"/>
    </row>
    <row r="20" spans="3:18" x14ac:dyDescent="0.2">
      <c r="C20" s="245"/>
      <c r="D20" s="246"/>
      <c r="E20" s="246"/>
      <c r="F20" s="246"/>
      <c r="G20" s="246"/>
      <c r="H20" s="246"/>
      <c r="I20" s="246"/>
      <c r="J20" s="246"/>
      <c r="K20" s="246"/>
      <c r="L20" s="265"/>
      <c r="M20" s="265"/>
      <c r="N20" s="265"/>
      <c r="O20" s="265"/>
      <c r="P20" s="265"/>
      <c r="Q20" s="265"/>
      <c r="R20" s="265"/>
    </row>
    <row r="21" spans="3:18" x14ac:dyDescent="0.2">
      <c r="C21" s="239"/>
      <c r="D21" s="256"/>
      <c r="E21" s="256"/>
      <c r="F21" s="256"/>
      <c r="G21" s="256"/>
      <c r="H21" s="256"/>
      <c r="I21" s="256"/>
      <c r="J21" s="256"/>
      <c r="K21" s="256"/>
      <c r="L21" s="265"/>
      <c r="M21" s="265"/>
      <c r="N21" s="265"/>
      <c r="O21" s="265"/>
      <c r="P21" s="265"/>
      <c r="Q21" s="265"/>
      <c r="R21" s="265"/>
    </row>
    <row r="22" spans="3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3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3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3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3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3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3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3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3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3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3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 enableFormatConditionsCalculation="0"/>
  <dimension ref="B2:R1527"/>
  <sheetViews>
    <sheetView showRuler="0" zoomScale="80" zoomScaleNormal="80" workbookViewId="0">
      <selection activeCell="C5" sqref="C5:K18"/>
    </sheetView>
  </sheetViews>
  <sheetFormatPr baseColWidth="10" defaultColWidth="8.83203125" defaultRowHeight="15" x14ac:dyDescent="0.2"/>
  <cols>
    <col min="2" max="2" width="19.83203125" bestFit="1" customWidth="1"/>
    <col min="3" max="3" width="9.5" customWidth="1"/>
    <col min="4" max="11" width="9.5" style="249" customWidth="1"/>
    <col min="12" max="14" width="7.5" style="252" bestFit="1" customWidth="1"/>
    <col min="15" max="17" width="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524</v>
      </c>
    </row>
    <row r="3" spans="2:18" x14ac:dyDescent="0.2">
      <c r="B3" t="s">
        <v>0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5">
        <v>99498.42214333087</v>
      </c>
      <c r="D5" s="246">
        <v>49493.926361076417</v>
      </c>
      <c r="E5" s="246">
        <v>48879.675755324191</v>
      </c>
      <c r="F5" s="246">
        <v>48711.126711055011</v>
      </c>
      <c r="G5" s="246">
        <v>47625.297266254442</v>
      </c>
      <c r="H5" s="342">
        <v>47772.853011893021</v>
      </c>
      <c r="I5" s="246">
        <v>47459.10742785308</v>
      </c>
      <c r="J5" s="342">
        <v>47405.918605918458</v>
      </c>
      <c r="K5" s="246">
        <v>46990.705444489176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543</v>
      </c>
      <c r="C6" s="245">
        <v>165344.61703633438</v>
      </c>
      <c r="D6" s="246">
        <v>130314.94946895045</v>
      </c>
      <c r="E6" s="246">
        <v>124606.70443015071</v>
      </c>
      <c r="F6" s="246">
        <v>125025.6253530699</v>
      </c>
      <c r="G6" s="246">
        <v>124461.22411349432</v>
      </c>
      <c r="H6" s="342">
        <v>123672.89007187117</v>
      </c>
      <c r="I6" s="246">
        <v>122248.93875162482</v>
      </c>
      <c r="J6" s="342">
        <v>121191.11725095318</v>
      </c>
      <c r="K6" s="246">
        <v>134024.362933611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544</v>
      </c>
      <c r="C7" s="245">
        <v>147180.35330785945</v>
      </c>
      <c r="D7" s="246">
        <v>120955.93349545707</v>
      </c>
      <c r="E7" s="246">
        <v>122705.04343293342</v>
      </c>
      <c r="F7" s="246">
        <v>121399.43968841863</v>
      </c>
      <c r="G7" s="246">
        <v>120925.47536379333</v>
      </c>
      <c r="H7" s="342">
        <v>120826.5314636142</v>
      </c>
      <c r="I7" s="246">
        <v>120834.94591188926</v>
      </c>
      <c r="J7" s="342">
        <v>120223.5232266954</v>
      </c>
      <c r="K7" s="246">
        <v>119701.86714715384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545</v>
      </c>
      <c r="C8" s="245">
        <v>123417.47037390478</v>
      </c>
      <c r="D8" s="246">
        <v>102012.63607369357</v>
      </c>
      <c r="E8" s="246">
        <v>109982.20693213584</v>
      </c>
      <c r="F8" s="246">
        <v>105082.49271137973</v>
      </c>
      <c r="G8" s="246">
        <v>104568.54112082148</v>
      </c>
      <c r="H8" s="342">
        <v>104175.93047820868</v>
      </c>
      <c r="I8" s="246">
        <v>103921.00960147263</v>
      </c>
      <c r="J8" s="342">
        <v>103298.12647858408</v>
      </c>
      <c r="K8" s="246">
        <v>104699.12580430697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546</v>
      </c>
      <c r="C9" s="245">
        <v>251022.55159764597</v>
      </c>
      <c r="D9" s="246">
        <v>198122.16222285252</v>
      </c>
      <c r="E9" s="246">
        <v>200271.5959713195</v>
      </c>
      <c r="F9" s="246">
        <v>201222.17926571603</v>
      </c>
      <c r="G9" s="246">
        <v>200498.39163738207</v>
      </c>
      <c r="H9" s="342">
        <v>200073.52123403244</v>
      </c>
      <c r="I9" s="246">
        <v>200094.38673035864</v>
      </c>
      <c r="J9" s="342">
        <v>200164.36655193008</v>
      </c>
      <c r="K9" s="246">
        <v>200016.18309093185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547</v>
      </c>
      <c r="C10" s="245">
        <v>122762.59050680352</v>
      </c>
      <c r="D10" s="246">
        <v>85870.474408552807</v>
      </c>
      <c r="E10" s="246">
        <v>83159.430377993049</v>
      </c>
      <c r="F10" s="246">
        <v>82922.559921572698</v>
      </c>
      <c r="G10" s="246">
        <v>82160.042867660726</v>
      </c>
      <c r="H10" s="342">
        <v>81657.596829539427</v>
      </c>
      <c r="I10" s="246">
        <v>81277.198197395963</v>
      </c>
      <c r="J10" s="342">
        <v>80218.094046881102</v>
      </c>
      <c r="K10" s="246">
        <v>80233.15529552236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548</v>
      </c>
      <c r="C11" s="245">
        <v>115013.06267488661</v>
      </c>
      <c r="D11" s="246">
        <v>98666.217863957529</v>
      </c>
      <c r="E11" s="246">
        <v>100599.31228570966</v>
      </c>
      <c r="F11" s="246">
        <v>100581.76115031797</v>
      </c>
      <c r="G11" s="246">
        <v>100902.41856524408</v>
      </c>
      <c r="H11" s="342">
        <v>100699.36350556122</v>
      </c>
      <c r="I11" s="246">
        <v>100484.82924554184</v>
      </c>
      <c r="J11" s="342">
        <v>100317.01142782792</v>
      </c>
      <c r="K11" s="246">
        <v>100171.86666122095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B12" t="s">
        <v>549</v>
      </c>
      <c r="C12" s="245">
        <v>69151.802530638553</v>
      </c>
      <c r="D12" s="246">
        <v>55750.048828523315</v>
      </c>
      <c r="E12" s="246">
        <v>55977.701870586861</v>
      </c>
      <c r="F12" s="246">
        <v>56951.230435044534</v>
      </c>
      <c r="G12" s="246">
        <v>57127.765323841493</v>
      </c>
      <c r="H12" s="342">
        <v>57013.36874255877</v>
      </c>
      <c r="I12" s="246">
        <v>56316.341045485824</v>
      </c>
      <c r="J12" s="342">
        <v>56384.619260186904</v>
      </c>
      <c r="K12" s="246">
        <v>56659.837969467786</v>
      </c>
      <c r="L12" s="256"/>
      <c r="M12" s="265"/>
      <c r="N12" s="265"/>
      <c r="O12" s="265"/>
      <c r="P12" s="265"/>
      <c r="Q12" s="265"/>
      <c r="R12" s="265"/>
    </row>
    <row r="13" spans="2:18" x14ac:dyDescent="0.2">
      <c r="B13" t="s">
        <v>550</v>
      </c>
      <c r="C13" s="245">
        <v>162956.29419819283</v>
      </c>
      <c r="D13" s="246">
        <v>143818.83343708055</v>
      </c>
      <c r="E13" s="246">
        <v>141409.76668167338</v>
      </c>
      <c r="F13" s="246">
        <v>139983.80979546261</v>
      </c>
      <c r="G13" s="246">
        <v>139231.85030068812</v>
      </c>
      <c r="H13" s="342">
        <v>139076.49754736997</v>
      </c>
      <c r="I13" s="246">
        <v>138550.03926998033</v>
      </c>
      <c r="J13" s="342">
        <v>138230.96555493158</v>
      </c>
      <c r="K13" s="246">
        <v>144335.22955386899</v>
      </c>
      <c r="L13" s="256"/>
      <c r="M13" s="265"/>
      <c r="N13" s="265"/>
      <c r="O13" s="265"/>
      <c r="P13" s="265"/>
      <c r="Q13" s="265"/>
      <c r="R13" s="265"/>
    </row>
    <row r="14" spans="2:18" x14ac:dyDescent="0.2">
      <c r="B14" t="s">
        <v>551</v>
      </c>
      <c r="C14" s="331"/>
      <c r="D14" s="332"/>
      <c r="E14" s="332"/>
      <c r="F14" s="332"/>
      <c r="G14" s="332"/>
      <c r="H14" s="332"/>
      <c r="I14" s="332"/>
      <c r="J14" s="332"/>
      <c r="K14" s="332"/>
      <c r="L14" s="256"/>
      <c r="M14" s="265"/>
      <c r="N14" s="265"/>
      <c r="O14" s="265"/>
      <c r="P14" s="265"/>
      <c r="Q14" s="265"/>
      <c r="R14" s="265"/>
    </row>
    <row r="15" spans="2:18" x14ac:dyDescent="0.2">
      <c r="B15" t="s">
        <v>552</v>
      </c>
      <c r="C15" s="331"/>
      <c r="D15" s="332"/>
      <c r="E15" s="332"/>
      <c r="F15" s="332"/>
      <c r="G15" s="332"/>
      <c r="H15" s="332"/>
      <c r="I15" s="332"/>
      <c r="J15" s="332"/>
      <c r="K15" s="332"/>
      <c r="L15" s="256"/>
      <c r="M15" s="265"/>
      <c r="N15" s="265"/>
      <c r="O15" s="265"/>
      <c r="P15" s="265"/>
      <c r="Q15" s="265"/>
      <c r="R15" s="265"/>
    </row>
    <row r="16" spans="2:18" x14ac:dyDescent="0.2">
      <c r="C16" s="257"/>
      <c r="D16" s="256"/>
      <c r="E16" s="256"/>
      <c r="F16" s="256"/>
      <c r="G16" s="256"/>
      <c r="H16" s="256"/>
      <c r="I16" s="256"/>
      <c r="J16" s="256"/>
      <c r="K16" s="256"/>
      <c r="L16" s="256"/>
      <c r="M16" s="265"/>
      <c r="N16" s="265"/>
      <c r="O16" s="265"/>
      <c r="P16" s="265"/>
      <c r="Q16" s="265"/>
      <c r="R16" s="265"/>
    </row>
    <row r="17" spans="3:18" x14ac:dyDescent="0.2">
      <c r="C17" s="245"/>
      <c r="D17" s="246"/>
      <c r="E17" s="246"/>
      <c r="F17" s="246"/>
      <c r="G17" s="246"/>
      <c r="H17" s="246"/>
      <c r="I17" s="246"/>
      <c r="J17" s="246"/>
      <c r="K17" s="246"/>
      <c r="L17" s="265"/>
      <c r="M17" s="265"/>
      <c r="N17" s="265"/>
      <c r="O17" s="265"/>
      <c r="P17" s="265"/>
      <c r="Q17" s="265"/>
      <c r="R17" s="265"/>
    </row>
    <row r="18" spans="3:18" x14ac:dyDescent="0.2">
      <c r="C18" s="245"/>
      <c r="D18" s="246"/>
      <c r="E18" s="246"/>
      <c r="F18" s="246"/>
      <c r="G18" s="246"/>
      <c r="H18" s="246"/>
      <c r="I18" s="246"/>
      <c r="J18" s="246"/>
      <c r="K18" s="246"/>
      <c r="L18" s="265"/>
      <c r="M18" s="265"/>
      <c r="N18" s="265"/>
      <c r="O18" s="265"/>
      <c r="P18" s="265"/>
      <c r="Q18" s="265"/>
      <c r="R18" s="265"/>
    </row>
    <row r="19" spans="3:18" x14ac:dyDescent="0.2">
      <c r="C19" s="245"/>
      <c r="D19" s="246"/>
      <c r="E19" s="246"/>
      <c r="F19" s="246"/>
      <c r="G19" s="246"/>
      <c r="H19" s="246"/>
      <c r="I19" s="246"/>
      <c r="J19" s="246"/>
      <c r="K19" s="246"/>
      <c r="L19" s="265"/>
      <c r="M19" s="265"/>
      <c r="N19" s="265"/>
      <c r="O19" s="265"/>
      <c r="P19" s="265"/>
      <c r="Q19" s="265"/>
      <c r="R19" s="265"/>
    </row>
    <row r="20" spans="3:18" x14ac:dyDescent="0.2">
      <c r="C20" s="245"/>
      <c r="D20" s="246"/>
      <c r="E20" s="246"/>
      <c r="F20" s="246"/>
      <c r="G20" s="246"/>
      <c r="H20" s="246"/>
      <c r="I20" s="246"/>
      <c r="J20" s="246"/>
      <c r="K20" s="246"/>
      <c r="L20" s="265"/>
      <c r="M20" s="265"/>
      <c r="N20" s="265"/>
      <c r="O20" s="265"/>
      <c r="P20" s="265"/>
      <c r="Q20" s="265"/>
      <c r="R20" s="265"/>
    </row>
    <row r="21" spans="3:18" x14ac:dyDescent="0.2">
      <c r="C21" s="239"/>
      <c r="D21" s="256"/>
      <c r="E21" s="256"/>
      <c r="F21" s="256"/>
      <c r="G21" s="256"/>
      <c r="H21" s="256"/>
      <c r="I21" s="256"/>
      <c r="J21" s="256"/>
      <c r="K21" s="256"/>
      <c r="L21" s="265"/>
      <c r="M21" s="265"/>
      <c r="N21" s="265"/>
      <c r="O21" s="265"/>
      <c r="P21" s="265"/>
      <c r="Q21" s="265"/>
      <c r="R21" s="265"/>
    </row>
    <row r="22" spans="3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3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3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3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3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3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3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3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3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3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3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 enableFormatConditionsCalculation="0">
    <tabColor rgb="FFFF0000"/>
  </sheetPr>
  <dimension ref="B2:R1500"/>
  <sheetViews>
    <sheetView showRuler="0" zoomScale="85" zoomScaleNormal="85" workbookViewId="0">
      <selection activeCell="D5" sqref="D5:L69"/>
    </sheetView>
  </sheetViews>
  <sheetFormatPr baseColWidth="10" defaultColWidth="8.83203125" defaultRowHeight="15" x14ac:dyDescent="0.2"/>
  <cols>
    <col min="2" max="2" width="10.6640625" customWidth="1"/>
    <col min="3" max="3" width="14.5" bestFit="1" customWidth="1"/>
    <col min="4" max="12" width="9.33203125" style="249" bestFit="1" customWidth="1"/>
    <col min="13" max="13" width="9.33203125" style="252" bestFit="1" customWidth="1"/>
    <col min="14" max="18" width="10.33203125" style="252" bestFit="1" customWidth="1"/>
    <col min="19" max="19" width="9.1640625" customWidth="1"/>
  </cols>
  <sheetData>
    <row r="2" spans="2:18" x14ac:dyDescent="0.2">
      <c r="B2" s="2" t="s">
        <v>523</v>
      </c>
    </row>
    <row r="3" spans="2:18" x14ac:dyDescent="0.2">
      <c r="B3" t="s">
        <v>0</v>
      </c>
    </row>
    <row r="4" spans="2:18" x14ac:dyDescent="0.2">
      <c r="B4" t="s">
        <v>143</v>
      </c>
      <c r="C4" t="s">
        <v>71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144</v>
      </c>
      <c r="C5" s="244" t="s">
        <v>542</v>
      </c>
      <c r="D5" s="246">
        <v>51777.260622623799</v>
      </c>
      <c r="E5" s="246">
        <v>48282.603731399533</v>
      </c>
      <c r="F5" s="246">
        <v>46095.368798910305</v>
      </c>
      <c r="G5" s="246">
        <v>43904.87218926545</v>
      </c>
      <c r="H5" s="246">
        <v>44424.610849429082</v>
      </c>
      <c r="I5" s="342">
        <v>41377.181586613304</v>
      </c>
      <c r="J5" s="246">
        <v>42419.952472736026</v>
      </c>
      <c r="K5" s="342">
        <v>42171.475040241326</v>
      </c>
      <c r="L5" s="246">
        <v>42235.273563558658</v>
      </c>
      <c r="M5" s="256"/>
      <c r="N5" s="265"/>
      <c r="O5" s="265"/>
      <c r="P5" s="265"/>
      <c r="Q5" s="265"/>
      <c r="R5" s="265"/>
    </row>
    <row r="6" spans="2:18" x14ac:dyDescent="0.2">
      <c r="B6" t="s">
        <v>144</v>
      </c>
      <c r="C6" s="244" t="s">
        <v>543</v>
      </c>
      <c r="D6" s="246">
        <v>97203.408976080056</v>
      </c>
      <c r="E6" s="246">
        <v>82483.875115815244</v>
      </c>
      <c r="F6" s="246">
        <v>77487.398342981876</v>
      </c>
      <c r="G6" s="246">
        <v>71754.961116908569</v>
      </c>
      <c r="H6" s="246">
        <v>68241.972858871595</v>
      </c>
      <c r="I6" s="342">
        <v>68904.045840536812</v>
      </c>
      <c r="J6" s="246">
        <v>70268.708054960094</v>
      </c>
      <c r="K6" s="342">
        <v>62573.953844981515</v>
      </c>
      <c r="L6" s="246">
        <v>65515.453919986525</v>
      </c>
      <c r="M6" s="256"/>
      <c r="N6" s="265"/>
      <c r="O6" s="265"/>
      <c r="P6" s="265"/>
      <c r="Q6" s="265"/>
      <c r="R6" s="265"/>
    </row>
    <row r="7" spans="2:18" x14ac:dyDescent="0.2">
      <c r="B7" t="s">
        <v>144</v>
      </c>
      <c r="C7" s="244" t="s">
        <v>544</v>
      </c>
      <c r="D7" s="246">
        <v>54602.629472868968</v>
      </c>
      <c r="E7" s="246">
        <v>63662.961020788753</v>
      </c>
      <c r="F7" s="246">
        <v>61972.651699123315</v>
      </c>
      <c r="G7" s="246">
        <v>74947.916615410359</v>
      </c>
      <c r="H7" s="246">
        <v>80762.121599235747</v>
      </c>
      <c r="I7" s="342">
        <v>80719.575585033235</v>
      </c>
      <c r="J7" s="246">
        <v>80264.722090616371</v>
      </c>
      <c r="K7" s="342">
        <v>77375.452200841974</v>
      </c>
      <c r="L7" s="246">
        <v>74767.708675576243</v>
      </c>
      <c r="M7" s="256"/>
      <c r="N7" s="265"/>
      <c r="O7" s="265"/>
      <c r="P7" s="265"/>
      <c r="Q7" s="265"/>
      <c r="R7" s="265"/>
    </row>
    <row r="8" spans="2:18" x14ac:dyDescent="0.2">
      <c r="B8" t="s">
        <v>144</v>
      </c>
      <c r="C8" s="244" t="s">
        <v>545</v>
      </c>
      <c r="D8" s="246">
        <v>32096.123508658216</v>
      </c>
      <c r="E8" s="246">
        <v>24410.666266213655</v>
      </c>
      <c r="F8" s="246">
        <v>20765.031672676294</v>
      </c>
      <c r="G8" s="246">
        <v>20209.575037403076</v>
      </c>
      <c r="H8" s="246">
        <v>20028.143517540873</v>
      </c>
      <c r="I8" s="342">
        <v>19979.076517810503</v>
      </c>
      <c r="J8" s="246">
        <v>19819.392287094335</v>
      </c>
      <c r="K8" s="342">
        <v>19004.512270182768</v>
      </c>
      <c r="L8" s="246">
        <v>19410.013410343272</v>
      </c>
      <c r="M8" s="256"/>
      <c r="N8" s="265"/>
      <c r="O8" s="265"/>
      <c r="P8" s="265"/>
      <c r="Q8" s="265"/>
      <c r="R8" s="265"/>
    </row>
    <row r="9" spans="2:18" x14ac:dyDescent="0.2">
      <c r="B9" t="s">
        <v>144</v>
      </c>
      <c r="C9" s="244" t="s">
        <v>546</v>
      </c>
      <c r="D9" s="246">
        <v>52196.823612664397</v>
      </c>
      <c r="E9" s="246">
        <v>53359.008072160832</v>
      </c>
      <c r="F9" s="246">
        <v>43805.328747771295</v>
      </c>
      <c r="G9" s="246">
        <v>47922.988286200241</v>
      </c>
      <c r="H9" s="246">
        <v>47066.175359057059</v>
      </c>
      <c r="I9" s="342">
        <v>45664.263398441792</v>
      </c>
      <c r="J9" s="246">
        <v>46023.845813366599</v>
      </c>
      <c r="K9" s="342">
        <v>45213.668622164056</v>
      </c>
      <c r="L9" s="246">
        <v>46668.384482993708</v>
      </c>
      <c r="M9" s="256"/>
      <c r="N9" s="265"/>
      <c r="O9" s="265"/>
      <c r="P9" s="265"/>
      <c r="Q9" s="265"/>
      <c r="R9" s="265"/>
    </row>
    <row r="10" spans="2:18" x14ac:dyDescent="0.2">
      <c r="B10" t="s">
        <v>144</v>
      </c>
      <c r="C10" s="244" t="s">
        <v>547</v>
      </c>
      <c r="D10" s="246">
        <v>61441.220500906973</v>
      </c>
      <c r="E10" s="246">
        <v>50658.745634807099</v>
      </c>
      <c r="F10" s="246">
        <v>40785.026289423789</v>
      </c>
      <c r="G10" s="246">
        <v>41550.26951764262</v>
      </c>
      <c r="H10" s="246">
        <v>39497.397510305345</v>
      </c>
      <c r="I10" s="342">
        <v>37507.561064444395</v>
      </c>
      <c r="J10" s="246">
        <v>37858.694555133909</v>
      </c>
      <c r="K10" s="342">
        <v>37713.406160236002</v>
      </c>
      <c r="L10" s="246">
        <v>37108.528147650104</v>
      </c>
      <c r="M10" s="256"/>
      <c r="N10" s="265"/>
      <c r="O10" s="265"/>
      <c r="P10" s="265"/>
      <c r="Q10" s="265"/>
      <c r="R10" s="265"/>
    </row>
    <row r="11" spans="2:18" x14ac:dyDescent="0.2">
      <c r="B11" t="s">
        <v>144</v>
      </c>
      <c r="C11" s="244" t="s">
        <v>548</v>
      </c>
      <c r="D11" s="246">
        <v>51343.741660809086</v>
      </c>
      <c r="E11" s="246">
        <v>48910.630583226688</v>
      </c>
      <c r="F11" s="246">
        <v>30858.719091108927</v>
      </c>
      <c r="G11" s="246">
        <v>31790.757927280993</v>
      </c>
      <c r="H11" s="246">
        <v>28056.668501847736</v>
      </c>
      <c r="I11" s="342">
        <v>23841.765446377362</v>
      </c>
      <c r="J11" s="246">
        <v>22775.598150128913</v>
      </c>
      <c r="K11" s="342">
        <v>21546.604204785934</v>
      </c>
      <c r="L11" s="246">
        <v>21490.315282886389</v>
      </c>
      <c r="M11" s="256"/>
      <c r="N11" s="265"/>
      <c r="O11" s="265"/>
      <c r="P11" s="265"/>
      <c r="Q11" s="265"/>
      <c r="R11" s="265"/>
    </row>
    <row r="12" spans="2:18" x14ac:dyDescent="0.2">
      <c r="B12" t="s">
        <v>144</v>
      </c>
      <c r="C12" s="244" t="s">
        <v>549</v>
      </c>
      <c r="D12" s="246">
        <v>22006.699436396932</v>
      </c>
      <c r="E12" s="246">
        <v>35918.258398061545</v>
      </c>
      <c r="F12" s="246">
        <v>24505.450614783753</v>
      </c>
      <c r="G12" s="246">
        <v>16211.999747290989</v>
      </c>
      <c r="H12" s="246">
        <v>21294.090035998921</v>
      </c>
      <c r="I12" s="342">
        <v>14729.478386384839</v>
      </c>
      <c r="J12" s="246">
        <v>16373.468956079472</v>
      </c>
      <c r="K12" s="342">
        <v>11738.649859193411</v>
      </c>
      <c r="L12" s="246">
        <v>9029.3037293909292</v>
      </c>
      <c r="M12" s="256"/>
      <c r="N12" s="265"/>
      <c r="O12" s="265"/>
      <c r="P12" s="265"/>
      <c r="Q12" s="265"/>
      <c r="R12" s="265"/>
    </row>
    <row r="13" spans="2:18" x14ac:dyDescent="0.2">
      <c r="B13" t="s">
        <v>144</v>
      </c>
      <c r="C13" s="244" t="s">
        <v>550</v>
      </c>
      <c r="D13" s="246">
        <v>52492.15615629602</v>
      </c>
      <c r="E13" s="246">
        <v>45958.87858189112</v>
      </c>
      <c r="F13" s="246">
        <v>42969.301591489588</v>
      </c>
      <c r="G13" s="246">
        <v>35775.259243245484</v>
      </c>
      <c r="H13" s="246">
        <v>35724.896791336891</v>
      </c>
      <c r="I13" s="342">
        <v>30529.900649324281</v>
      </c>
      <c r="J13" s="246">
        <v>31570.309743994509</v>
      </c>
      <c r="K13" s="342">
        <v>32767.542496752721</v>
      </c>
      <c r="L13" s="246">
        <v>34625.008551320047</v>
      </c>
      <c r="M13" s="256"/>
      <c r="N13" s="265"/>
      <c r="O13" s="265"/>
      <c r="P13" s="265"/>
      <c r="Q13" s="265"/>
      <c r="R13" s="265"/>
    </row>
    <row r="14" spans="2:18" x14ac:dyDescent="0.2">
      <c r="B14" t="s">
        <v>144</v>
      </c>
      <c r="C14" s="244" t="s">
        <v>551</v>
      </c>
      <c r="D14" s="332"/>
      <c r="E14" s="332"/>
      <c r="F14" s="332"/>
      <c r="G14" s="332"/>
      <c r="H14" s="332"/>
      <c r="I14" s="332"/>
      <c r="J14" s="332"/>
      <c r="K14" s="332"/>
      <c r="L14" s="332"/>
      <c r="M14" s="256"/>
      <c r="N14" s="265"/>
      <c r="O14" s="265"/>
      <c r="P14" s="265"/>
      <c r="Q14" s="265"/>
      <c r="R14" s="265"/>
    </row>
    <row r="15" spans="2:18" x14ac:dyDescent="0.2">
      <c r="B15" t="s">
        <v>144</v>
      </c>
      <c r="C15" s="244" t="s">
        <v>552</v>
      </c>
      <c r="D15" s="332"/>
      <c r="E15" s="332"/>
      <c r="F15" s="332"/>
      <c r="G15" s="332"/>
      <c r="H15" s="332"/>
      <c r="I15" s="332"/>
      <c r="J15" s="332"/>
      <c r="K15" s="332"/>
      <c r="L15" s="332"/>
      <c r="M15" s="256"/>
      <c r="N15" s="265"/>
      <c r="O15" s="265"/>
      <c r="P15" s="265"/>
      <c r="Q15" s="265"/>
      <c r="R15" s="265"/>
    </row>
    <row r="16" spans="2:18" x14ac:dyDescent="0.2">
      <c r="B16" t="s">
        <v>145</v>
      </c>
      <c r="C16" t="s">
        <v>542</v>
      </c>
      <c r="D16" s="246">
        <v>1</v>
      </c>
      <c r="E16" s="246">
        <v>1</v>
      </c>
      <c r="F16" s="246">
        <v>1</v>
      </c>
      <c r="G16" s="246">
        <v>1</v>
      </c>
      <c r="H16" s="246">
        <v>1</v>
      </c>
      <c r="I16" s="342">
        <v>1</v>
      </c>
      <c r="J16" s="246">
        <v>1</v>
      </c>
      <c r="K16" s="342">
        <v>1</v>
      </c>
      <c r="L16" s="246">
        <v>1</v>
      </c>
      <c r="M16" s="256"/>
      <c r="N16" s="265"/>
      <c r="O16" s="265"/>
      <c r="P16" s="265"/>
      <c r="Q16" s="265"/>
      <c r="R16" s="265"/>
    </row>
    <row r="17" spans="2:18" x14ac:dyDescent="0.2">
      <c r="B17" t="s">
        <v>145</v>
      </c>
      <c r="C17" t="s">
        <v>543</v>
      </c>
      <c r="D17" s="246">
        <v>1</v>
      </c>
      <c r="E17" s="246">
        <v>1</v>
      </c>
      <c r="F17" s="246">
        <v>1</v>
      </c>
      <c r="G17" s="246">
        <v>1</v>
      </c>
      <c r="H17" s="246">
        <v>1</v>
      </c>
      <c r="I17" s="342">
        <v>1</v>
      </c>
      <c r="J17" s="246">
        <v>1</v>
      </c>
      <c r="K17" s="342">
        <v>1</v>
      </c>
      <c r="L17" s="246">
        <v>1</v>
      </c>
      <c r="M17" s="256"/>
      <c r="N17" s="265"/>
      <c r="O17" s="265"/>
      <c r="P17" s="265"/>
      <c r="Q17" s="265"/>
      <c r="R17" s="265"/>
    </row>
    <row r="18" spans="2:18" x14ac:dyDescent="0.2">
      <c r="B18" t="s">
        <v>145</v>
      </c>
      <c r="C18" t="s">
        <v>544</v>
      </c>
      <c r="D18" s="246">
        <v>1</v>
      </c>
      <c r="E18" s="246">
        <v>1</v>
      </c>
      <c r="F18" s="246">
        <v>1</v>
      </c>
      <c r="G18" s="246">
        <v>1</v>
      </c>
      <c r="H18" s="246">
        <v>1</v>
      </c>
      <c r="I18" s="342">
        <v>1</v>
      </c>
      <c r="J18" s="246">
        <v>1</v>
      </c>
      <c r="K18" s="342">
        <v>1</v>
      </c>
      <c r="L18" s="246">
        <v>1</v>
      </c>
      <c r="M18" s="256"/>
      <c r="N18" s="265"/>
      <c r="O18" s="265"/>
      <c r="P18" s="265"/>
      <c r="Q18" s="265"/>
      <c r="R18" s="265"/>
    </row>
    <row r="19" spans="2:18" x14ac:dyDescent="0.2">
      <c r="B19" t="s">
        <v>145</v>
      </c>
      <c r="C19" t="s">
        <v>545</v>
      </c>
      <c r="D19" s="246">
        <v>1</v>
      </c>
      <c r="E19" s="246">
        <v>1</v>
      </c>
      <c r="F19" s="246">
        <v>1</v>
      </c>
      <c r="G19" s="246">
        <v>1</v>
      </c>
      <c r="H19" s="246">
        <v>1</v>
      </c>
      <c r="I19" s="342">
        <v>1</v>
      </c>
      <c r="J19" s="246">
        <v>1</v>
      </c>
      <c r="K19" s="342">
        <v>1</v>
      </c>
      <c r="L19" s="246">
        <v>1</v>
      </c>
      <c r="M19" s="256"/>
      <c r="N19" s="265"/>
      <c r="O19" s="265"/>
      <c r="P19" s="265"/>
      <c r="Q19" s="265"/>
      <c r="R19" s="265"/>
    </row>
    <row r="20" spans="2:18" x14ac:dyDescent="0.2">
      <c r="B20" t="s">
        <v>145</v>
      </c>
      <c r="C20" t="s">
        <v>546</v>
      </c>
      <c r="D20" s="246">
        <v>1</v>
      </c>
      <c r="E20" s="246">
        <v>1</v>
      </c>
      <c r="F20" s="246">
        <v>1</v>
      </c>
      <c r="G20" s="246">
        <v>1</v>
      </c>
      <c r="H20" s="246">
        <v>1</v>
      </c>
      <c r="I20" s="342">
        <v>1</v>
      </c>
      <c r="J20" s="246">
        <v>1</v>
      </c>
      <c r="K20" s="342">
        <v>1</v>
      </c>
      <c r="L20" s="246">
        <v>1</v>
      </c>
      <c r="M20" s="256"/>
      <c r="N20" s="265"/>
      <c r="O20" s="265"/>
      <c r="P20" s="265"/>
      <c r="Q20" s="265"/>
      <c r="R20" s="265"/>
    </row>
    <row r="21" spans="2:18" x14ac:dyDescent="0.2">
      <c r="B21" t="s">
        <v>145</v>
      </c>
      <c r="C21" t="s">
        <v>547</v>
      </c>
      <c r="D21" s="246">
        <v>1</v>
      </c>
      <c r="E21" s="246">
        <v>1</v>
      </c>
      <c r="F21" s="246">
        <v>1</v>
      </c>
      <c r="G21" s="246">
        <v>1</v>
      </c>
      <c r="H21" s="246">
        <v>1</v>
      </c>
      <c r="I21" s="342">
        <v>1</v>
      </c>
      <c r="J21" s="246">
        <v>1</v>
      </c>
      <c r="K21" s="342">
        <v>1</v>
      </c>
      <c r="L21" s="246">
        <v>1</v>
      </c>
      <c r="M21" s="256"/>
      <c r="N21" s="265"/>
      <c r="O21" s="265"/>
      <c r="P21" s="265"/>
      <c r="Q21" s="265"/>
      <c r="R21" s="265"/>
    </row>
    <row r="22" spans="2:18" x14ac:dyDescent="0.2">
      <c r="B22" t="s">
        <v>145</v>
      </c>
      <c r="C22" t="s">
        <v>548</v>
      </c>
      <c r="D22" s="246">
        <v>1</v>
      </c>
      <c r="E22" s="246">
        <v>1</v>
      </c>
      <c r="F22" s="246">
        <v>1</v>
      </c>
      <c r="G22" s="246">
        <v>1</v>
      </c>
      <c r="H22" s="246">
        <v>1</v>
      </c>
      <c r="I22" s="342">
        <v>1</v>
      </c>
      <c r="J22" s="246">
        <v>1</v>
      </c>
      <c r="K22" s="342">
        <v>1</v>
      </c>
      <c r="L22" s="246">
        <v>1</v>
      </c>
      <c r="M22" s="256"/>
      <c r="N22" s="265"/>
      <c r="O22" s="265"/>
      <c r="P22" s="265"/>
      <c r="Q22" s="265"/>
      <c r="R22" s="265"/>
    </row>
    <row r="23" spans="2:18" x14ac:dyDescent="0.2">
      <c r="B23" t="s">
        <v>145</v>
      </c>
      <c r="C23" t="s">
        <v>549</v>
      </c>
      <c r="D23" s="246">
        <v>1</v>
      </c>
      <c r="E23" s="246">
        <v>1</v>
      </c>
      <c r="F23" s="246">
        <v>1</v>
      </c>
      <c r="G23" s="246">
        <v>1</v>
      </c>
      <c r="H23" s="246">
        <v>1</v>
      </c>
      <c r="I23" s="342">
        <v>1</v>
      </c>
      <c r="J23" s="246">
        <v>1</v>
      </c>
      <c r="K23" s="342">
        <v>1</v>
      </c>
      <c r="L23" s="246">
        <v>1</v>
      </c>
      <c r="M23" s="256"/>
      <c r="N23" s="265"/>
      <c r="O23" s="265"/>
      <c r="P23" s="265"/>
      <c r="Q23" s="265"/>
      <c r="R23" s="265"/>
    </row>
    <row r="24" spans="2:18" x14ac:dyDescent="0.2">
      <c r="B24" t="s">
        <v>145</v>
      </c>
      <c r="C24" t="s">
        <v>550</v>
      </c>
      <c r="D24" s="246">
        <v>1</v>
      </c>
      <c r="E24" s="246">
        <v>1</v>
      </c>
      <c r="F24" s="246">
        <v>1</v>
      </c>
      <c r="G24" s="246">
        <v>1</v>
      </c>
      <c r="H24" s="246">
        <v>1</v>
      </c>
      <c r="I24" s="342">
        <v>1</v>
      </c>
      <c r="J24" s="246">
        <v>1</v>
      </c>
      <c r="K24" s="342">
        <v>1</v>
      </c>
      <c r="L24" s="246">
        <v>1</v>
      </c>
      <c r="M24" s="256"/>
      <c r="N24" s="265"/>
      <c r="O24" s="265"/>
      <c r="P24" s="265"/>
      <c r="Q24" s="265"/>
      <c r="R24" s="265"/>
    </row>
    <row r="25" spans="2:18" x14ac:dyDescent="0.2">
      <c r="B25" t="s">
        <v>145</v>
      </c>
      <c r="C25" t="s">
        <v>551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145</v>
      </c>
      <c r="C26" t="s">
        <v>552</v>
      </c>
      <c r="D26" s="332"/>
      <c r="E26" s="332"/>
      <c r="F26" s="332"/>
      <c r="G26" s="332"/>
      <c r="H26" s="332"/>
      <c r="I26" s="332"/>
      <c r="J26" s="332"/>
      <c r="K26" s="332"/>
      <c r="L26" s="332"/>
      <c r="M26" s="256"/>
      <c r="N26" s="265"/>
      <c r="O26" s="265"/>
      <c r="P26" s="265"/>
      <c r="Q26" s="265"/>
      <c r="R26" s="265"/>
    </row>
    <row r="27" spans="2:18" x14ac:dyDescent="0.2">
      <c r="B27" t="s">
        <v>146</v>
      </c>
      <c r="C27" t="s">
        <v>542</v>
      </c>
      <c r="D27" s="342"/>
      <c r="E27" s="342"/>
      <c r="F27" s="342"/>
      <c r="G27" s="342">
        <v>5750.1804307449793</v>
      </c>
      <c r="H27" s="342">
        <v>11052.077999766585</v>
      </c>
      <c r="I27" s="342">
        <v>13064.475965960515</v>
      </c>
      <c r="J27" s="342">
        <v>17619.072488890135</v>
      </c>
      <c r="K27" s="342">
        <v>19327.947405416489</v>
      </c>
      <c r="L27" s="342">
        <v>21826.444032410127</v>
      </c>
      <c r="M27" s="256"/>
      <c r="N27" s="265"/>
      <c r="O27" s="265"/>
      <c r="P27" s="265"/>
      <c r="Q27" s="265"/>
      <c r="R27" s="265"/>
    </row>
    <row r="28" spans="2:18" x14ac:dyDescent="0.2">
      <c r="B28" t="s">
        <v>146</v>
      </c>
      <c r="C28" t="s">
        <v>543</v>
      </c>
      <c r="D28" s="342"/>
      <c r="E28" s="342"/>
      <c r="F28" s="342"/>
      <c r="G28" s="342">
        <v>56538.422498150881</v>
      </c>
      <c r="H28" s="342">
        <v>68878.952064404191</v>
      </c>
      <c r="I28" s="342">
        <v>75375.634373352121</v>
      </c>
      <c r="J28" s="342">
        <v>90597.899969551116</v>
      </c>
      <c r="K28" s="342">
        <v>90048.301791206293</v>
      </c>
      <c r="L28" s="342">
        <v>22427.271126195545</v>
      </c>
      <c r="M28" s="256"/>
      <c r="N28" s="265"/>
      <c r="O28" s="265"/>
      <c r="P28" s="265"/>
      <c r="Q28" s="265"/>
      <c r="R28" s="265"/>
    </row>
    <row r="29" spans="2:18" x14ac:dyDescent="0.2">
      <c r="B29" t="s">
        <v>146</v>
      </c>
      <c r="C29" t="s">
        <v>544</v>
      </c>
      <c r="D29" s="342"/>
      <c r="E29" s="342"/>
      <c r="F29" s="342"/>
      <c r="G29" s="342">
        <v>1742.771365456314</v>
      </c>
      <c r="H29" s="342">
        <v>10113.518140387216</v>
      </c>
      <c r="I29" s="342">
        <v>17555.345278312048</v>
      </c>
      <c r="J29" s="342">
        <v>26301.720359668987</v>
      </c>
      <c r="K29" s="342">
        <v>43493.984644480392</v>
      </c>
      <c r="L29" s="342">
        <v>38237.620057694563</v>
      </c>
      <c r="M29" s="256"/>
      <c r="N29" s="265"/>
      <c r="O29" s="265"/>
      <c r="P29" s="265"/>
      <c r="Q29" s="265"/>
      <c r="R29" s="265"/>
    </row>
    <row r="30" spans="2:18" x14ac:dyDescent="0.2">
      <c r="B30" t="s">
        <v>146</v>
      </c>
      <c r="C30" t="s">
        <v>545</v>
      </c>
      <c r="D30" s="342"/>
      <c r="E30" s="342"/>
      <c r="F30" s="342"/>
      <c r="G30" s="342">
        <v>4119.0960679517993</v>
      </c>
      <c r="H30" s="342">
        <v>12345.428810513187</v>
      </c>
      <c r="I30" s="342">
        <v>18041.22650588211</v>
      </c>
      <c r="J30" s="342">
        <v>23133.699185619294</v>
      </c>
      <c r="K30" s="342">
        <v>24786.859618908078</v>
      </c>
      <c r="L30" s="342">
        <v>25852.887625228534</v>
      </c>
      <c r="M30" s="256"/>
      <c r="N30" s="265"/>
      <c r="O30" s="265"/>
      <c r="P30" s="265"/>
      <c r="Q30" s="265"/>
      <c r="R30" s="265"/>
    </row>
    <row r="31" spans="2:18" x14ac:dyDescent="0.2">
      <c r="B31" t="s">
        <v>146</v>
      </c>
      <c r="C31" t="s">
        <v>546</v>
      </c>
      <c r="D31" s="342"/>
      <c r="E31" s="342"/>
      <c r="F31" s="342"/>
      <c r="G31" s="342">
        <v>3407.6257833802142</v>
      </c>
      <c r="H31" s="342">
        <v>17051.250608589591</v>
      </c>
      <c r="I31" s="342">
        <v>17572.48639746472</v>
      </c>
      <c r="J31" s="342">
        <v>20250.571243577007</v>
      </c>
      <c r="K31" s="342">
        <v>27687.512046589723</v>
      </c>
      <c r="L31" s="342">
        <v>36265.244194903535</v>
      </c>
      <c r="M31" s="256"/>
      <c r="N31" s="265"/>
      <c r="O31" s="265"/>
      <c r="P31" s="265"/>
      <c r="Q31" s="265"/>
      <c r="R31" s="265"/>
    </row>
    <row r="32" spans="2:18" x14ac:dyDescent="0.2">
      <c r="B32" t="s">
        <v>146</v>
      </c>
      <c r="C32" t="s">
        <v>547</v>
      </c>
      <c r="D32" s="342"/>
      <c r="E32" s="342"/>
      <c r="F32" s="342"/>
      <c r="G32" s="342">
        <v>3713.4436156942502</v>
      </c>
      <c r="H32" s="342">
        <v>12414.802332057421</v>
      </c>
      <c r="I32" s="342">
        <v>15418.593978768564</v>
      </c>
      <c r="J32" s="342">
        <v>22621.140943770115</v>
      </c>
      <c r="K32" s="342">
        <v>29260.280271052292</v>
      </c>
      <c r="L32" s="342">
        <v>40981.565026714699</v>
      </c>
      <c r="M32" s="256"/>
      <c r="N32" s="265"/>
      <c r="O32" s="265"/>
      <c r="P32" s="265"/>
      <c r="Q32" s="265"/>
      <c r="R32" s="265"/>
    </row>
    <row r="33" spans="2:18" x14ac:dyDescent="0.2">
      <c r="B33" t="s">
        <v>146</v>
      </c>
      <c r="C33" t="s">
        <v>548</v>
      </c>
      <c r="D33" s="342"/>
      <c r="E33" s="342"/>
      <c r="F33" s="342"/>
      <c r="G33" s="342">
        <v>6308.4148430405776</v>
      </c>
      <c r="H33" s="342">
        <v>13249.668524409986</v>
      </c>
      <c r="I33" s="342">
        <v>14486.801660413706</v>
      </c>
      <c r="J33" s="342">
        <v>18251.013604034622</v>
      </c>
      <c r="K33" s="342">
        <v>24688.476333899802</v>
      </c>
      <c r="L33" s="342">
        <v>30769.303969989483</v>
      </c>
      <c r="M33" s="256"/>
      <c r="N33" s="265"/>
      <c r="O33" s="265"/>
      <c r="P33" s="265"/>
      <c r="Q33" s="265"/>
      <c r="R33" s="265"/>
    </row>
    <row r="34" spans="2:18" x14ac:dyDescent="0.2">
      <c r="B34" t="s">
        <v>146</v>
      </c>
      <c r="C34" t="s">
        <v>549</v>
      </c>
      <c r="D34" s="342"/>
      <c r="E34" s="342"/>
      <c r="F34" s="342"/>
      <c r="G34" s="342"/>
      <c r="H34" s="342"/>
      <c r="I34" s="342">
        <v>5034.5558819032703</v>
      </c>
      <c r="J34" s="342">
        <v>8504.5018900430296</v>
      </c>
      <c r="K34" s="342">
        <v>9223.0709835510115</v>
      </c>
      <c r="L34" s="342">
        <v>11074.214130082093</v>
      </c>
      <c r="M34" s="256"/>
      <c r="N34" s="265"/>
      <c r="O34" s="265"/>
      <c r="P34" s="265"/>
      <c r="Q34" s="265"/>
      <c r="R34" s="265"/>
    </row>
    <row r="35" spans="2:18" x14ac:dyDescent="0.2">
      <c r="B35" t="s">
        <v>146</v>
      </c>
      <c r="C35" t="s">
        <v>550</v>
      </c>
      <c r="D35" s="342"/>
      <c r="E35" s="342"/>
      <c r="F35" s="342"/>
      <c r="G35" s="342">
        <v>4590.3427448068214</v>
      </c>
      <c r="H35" s="342">
        <v>9824.5169186284093</v>
      </c>
      <c r="I35" s="342">
        <v>17611.957873536245</v>
      </c>
      <c r="J35" s="342">
        <v>25943.662641114122</v>
      </c>
      <c r="K35" s="342">
        <v>36575.681158044441</v>
      </c>
      <c r="L35" s="342">
        <v>42586.410234032701</v>
      </c>
      <c r="M35" s="256"/>
      <c r="N35" s="265"/>
      <c r="O35" s="265"/>
      <c r="P35" s="265"/>
      <c r="Q35" s="265"/>
      <c r="R35" s="265"/>
    </row>
    <row r="36" spans="2:18" x14ac:dyDescent="0.2">
      <c r="B36" t="s">
        <v>146</v>
      </c>
      <c r="C36" t="s">
        <v>551</v>
      </c>
      <c r="D36" s="332"/>
      <c r="E36" s="332"/>
      <c r="F36" s="332"/>
      <c r="G36" s="332"/>
      <c r="H36" s="332"/>
      <c r="I36" s="332"/>
      <c r="J36" s="332"/>
      <c r="K36" s="332"/>
      <c r="L36" s="332"/>
      <c r="M36" s="256"/>
      <c r="N36" s="265"/>
      <c r="O36" s="265"/>
      <c r="P36" s="265"/>
      <c r="Q36" s="265"/>
      <c r="R36" s="265"/>
    </row>
    <row r="37" spans="2:18" x14ac:dyDescent="0.2">
      <c r="B37" t="s">
        <v>146</v>
      </c>
      <c r="C37" t="s">
        <v>552</v>
      </c>
      <c r="D37" s="332"/>
      <c r="E37" s="332"/>
      <c r="F37" s="332"/>
      <c r="G37" s="332"/>
      <c r="H37" s="332"/>
      <c r="I37" s="332"/>
      <c r="J37" s="332"/>
      <c r="K37" s="332"/>
      <c r="L37" s="332"/>
      <c r="M37" s="256"/>
      <c r="N37" s="265"/>
      <c r="O37" s="265"/>
      <c r="P37" s="265"/>
      <c r="Q37" s="265"/>
      <c r="R37" s="265"/>
    </row>
    <row r="38" spans="2:18" x14ac:dyDescent="0.2">
      <c r="B38" t="s">
        <v>437</v>
      </c>
      <c r="C38" t="s">
        <v>542</v>
      </c>
      <c r="D38" s="342"/>
      <c r="E38" s="342"/>
      <c r="F38" s="342"/>
      <c r="G38" s="342">
        <v>3064.811387790447</v>
      </c>
      <c r="H38" s="342">
        <v>4467.6363144996594</v>
      </c>
      <c r="I38" s="342">
        <v>7861.8725433347854</v>
      </c>
      <c r="J38" s="342">
        <v>10211.2251779823</v>
      </c>
      <c r="K38" s="342">
        <v>9044.2760807909544</v>
      </c>
      <c r="L38" s="342">
        <v>10749.475113535855</v>
      </c>
      <c r="M38" s="256"/>
      <c r="N38" s="265"/>
      <c r="O38" s="265"/>
      <c r="P38" s="265"/>
      <c r="Q38" s="265"/>
      <c r="R38" s="265"/>
    </row>
    <row r="39" spans="2:18" x14ac:dyDescent="0.2">
      <c r="B39" t="s">
        <v>437</v>
      </c>
      <c r="C39" t="s">
        <v>543</v>
      </c>
      <c r="D39" s="342"/>
      <c r="E39" s="342"/>
      <c r="F39" s="342"/>
      <c r="G39" s="342">
        <v>8045.7082142009194</v>
      </c>
      <c r="H39" s="342">
        <v>11467.634986601741</v>
      </c>
      <c r="I39" s="342">
        <v>15182.761375048718</v>
      </c>
      <c r="J39" s="342">
        <v>19149.244626484451</v>
      </c>
      <c r="K39" s="342">
        <v>25206.457546954691</v>
      </c>
      <c r="L39" s="342">
        <v>35278.212382746438</v>
      </c>
      <c r="M39" s="256"/>
      <c r="N39" s="265"/>
      <c r="O39" s="265"/>
      <c r="P39" s="265"/>
      <c r="Q39" s="265"/>
      <c r="R39" s="265"/>
    </row>
    <row r="40" spans="2:18" x14ac:dyDescent="0.2">
      <c r="B40" t="s">
        <v>437</v>
      </c>
      <c r="C40" t="s">
        <v>544</v>
      </c>
      <c r="D40" s="342"/>
      <c r="E40" s="342"/>
      <c r="F40" s="342"/>
      <c r="G40" s="342">
        <v>5163.8597830540748</v>
      </c>
      <c r="H40" s="342">
        <v>8398.1750556619809</v>
      </c>
      <c r="I40" s="342">
        <v>12640.371042852512</v>
      </c>
      <c r="J40" s="342">
        <v>16259.50560178838</v>
      </c>
      <c r="K40" s="342">
        <v>18050.694213774161</v>
      </c>
      <c r="L40" s="342">
        <v>19873.917982588759</v>
      </c>
      <c r="M40" s="256"/>
      <c r="N40" s="265"/>
      <c r="O40" s="265"/>
      <c r="P40" s="265"/>
      <c r="Q40" s="265"/>
      <c r="R40" s="265"/>
    </row>
    <row r="41" spans="2:18" x14ac:dyDescent="0.2">
      <c r="B41" t="s">
        <v>437</v>
      </c>
      <c r="C41" t="s">
        <v>545</v>
      </c>
      <c r="D41" s="342"/>
      <c r="E41" s="342"/>
      <c r="F41" s="342"/>
      <c r="G41" s="342">
        <v>2276.3491578876542</v>
      </c>
      <c r="H41" s="342">
        <v>3293.4854629727961</v>
      </c>
      <c r="I41" s="342">
        <v>4624.6918630526543</v>
      </c>
      <c r="J41" s="342">
        <v>5557.546196055202</v>
      </c>
      <c r="K41" s="342">
        <v>5073.683714580623</v>
      </c>
      <c r="L41" s="342">
        <v>5042.3860141472469</v>
      </c>
      <c r="M41" s="256"/>
      <c r="N41" s="265"/>
      <c r="O41" s="265"/>
      <c r="P41" s="265"/>
      <c r="Q41" s="265"/>
      <c r="R41" s="265"/>
    </row>
    <row r="42" spans="2:18" x14ac:dyDescent="0.2">
      <c r="B42" t="s">
        <v>437</v>
      </c>
      <c r="C42" t="s">
        <v>546</v>
      </c>
      <c r="D42" s="342"/>
      <c r="E42" s="342"/>
      <c r="F42" s="342"/>
      <c r="G42" s="342">
        <v>4703.530634838824</v>
      </c>
      <c r="H42" s="342">
        <v>6685.1479245185892</v>
      </c>
      <c r="I42" s="342">
        <v>9780.4260275197012</v>
      </c>
      <c r="J42" s="342">
        <v>12252.69954921112</v>
      </c>
      <c r="K42" s="342">
        <v>12325.993974312209</v>
      </c>
      <c r="L42" s="342">
        <v>14225.151336235329</v>
      </c>
      <c r="M42" s="256"/>
      <c r="N42" s="265"/>
      <c r="O42" s="265"/>
      <c r="P42" s="265"/>
      <c r="Q42" s="265"/>
      <c r="R42" s="265"/>
    </row>
    <row r="43" spans="2:18" x14ac:dyDescent="0.2">
      <c r="B43" t="s">
        <v>437</v>
      </c>
      <c r="C43" t="s">
        <v>547</v>
      </c>
      <c r="D43" s="342"/>
      <c r="E43" s="342"/>
      <c r="F43" s="342"/>
      <c r="G43" s="342">
        <v>5200.6883897941834</v>
      </c>
      <c r="H43" s="342">
        <v>7293.7309495197214</v>
      </c>
      <c r="I43" s="342">
        <v>9935.1858090559126</v>
      </c>
      <c r="J43" s="342">
        <v>11985.969393022369</v>
      </c>
      <c r="K43" s="342">
        <v>12226.747396311421</v>
      </c>
      <c r="L43" s="342">
        <v>12560.04564215328</v>
      </c>
      <c r="M43" s="256"/>
      <c r="N43" s="265"/>
      <c r="O43" s="265"/>
      <c r="P43" s="265"/>
      <c r="Q43" s="265"/>
      <c r="R43" s="265"/>
    </row>
    <row r="44" spans="2:18" x14ac:dyDescent="0.2">
      <c r="B44" t="s">
        <v>437</v>
      </c>
      <c r="C44" t="s">
        <v>548</v>
      </c>
      <c r="D44" s="342"/>
      <c r="E44" s="342"/>
      <c r="F44" s="342"/>
      <c r="G44" s="342">
        <v>3613.7926871947402</v>
      </c>
      <c r="H44" s="342">
        <v>4930.5325542255796</v>
      </c>
      <c r="I44" s="342">
        <v>6593.7404644963499</v>
      </c>
      <c r="J44" s="342">
        <v>6724.5421353752618</v>
      </c>
      <c r="K44" s="342">
        <v>6824.0288395970974</v>
      </c>
      <c r="L44" s="342">
        <v>4627.6292462497058</v>
      </c>
      <c r="M44" s="256"/>
      <c r="N44" s="265"/>
      <c r="O44" s="265"/>
      <c r="P44" s="265"/>
      <c r="Q44" s="265"/>
      <c r="R44" s="265"/>
    </row>
    <row r="45" spans="2:18" x14ac:dyDescent="0.2">
      <c r="B45" t="s">
        <v>437</v>
      </c>
      <c r="C45" t="s">
        <v>549</v>
      </c>
      <c r="D45" s="342"/>
      <c r="E45" s="342"/>
      <c r="F45" s="342"/>
      <c r="G45" s="342">
        <v>1834.8227128334011</v>
      </c>
      <c r="H45" s="342">
        <v>2698.934400377917</v>
      </c>
      <c r="I45" s="342">
        <v>3913.0146848844661</v>
      </c>
      <c r="J45" s="342">
        <v>5050.148983310457</v>
      </c>
      <c r="K45" s="342">
        <v>4996.4560764814796</v>
      </c>
      <c r="L45" s="342">
        <v>2166.476223855253</v>
      </c>
      <c r="M45" s="256"/>
      <c r="N45" s="265"/>
      <c r="O45" s="265"/>
      <c r="P45" s="265"/>
      <c r="Q45" s="265"/>
      <c r="R45" s="265"/>
    </row>
    <row r="46" spans="2:18" x14ac:dyDescent="0.2">
      <c r="B46" t="s">
        <v>437</v>
      </c>
      <c r="C46" t="s">
        <v>550</v>
      </c>
      <c r="D46" s="342"/>
      <c r="E46" s="342"/>
      <c r="F46" s="342"/>
      <c r="G46" s="342">
        <v>4908.8137210701689</v>
      </c>
      <c r="H46" s="342">
        <v>7018.8792281303022</v>
      </c>
      <c r="I46" s="342">
        <v>9296.2613928282044</v>
      </c>
      <c r="J46" s="342">
        <v>11659.934824243617</v>
      </c>
      <c r="K46" s="342">
        <v>14340.615390380781</v>
      </c>
      <c r="L46" s="342">
        <v>17993.17680688739</v>
      </c>
      <c r="M46" s="256"/>
      <c r="N46" s="265"/>
      <c r="O46" s="265"/>
      <c r="P46" s="265"/>
      <c r="Q46" s="265"/>
      <c r="R46" s="265"/>
    </row>
    <row r="47" spans="2:18" x14ac:dyDescent="0.2">
      <c r="B47" t="s">
        <v>437</v>
      </c>
      <c r="C47" t="s">
        <v>551</v>
      </c>
      <c r="D47" s="332"/>
      <c r="E47" s="332"/>
      <c r="F47" s="332"/>
      <c r="G47" s="332"/>
      <c r="H47" s="332"/>
      <c r="I47" s="332"/>
      <c r="J47" s="332"/>
      <c r="K47" s="332"/>
      <c r="L47" s="332"/>
      <c r="M47" s="256"/>
      <c r="N47" s="265"/>
      <c r="O47" s="265"/>
      <c r="P47" s="265"/>
      <c r="Q47" s="265"/>
      <c r="R47" s="265"/>
    </row>
    <row r="48" spans="2:18" x14ac:dyDescent="0.2">
      <c r="B48" t="s">
        <v>437</v>
      </c>
      <c r="C48" t="s">
        <v>552</v>
      </c>
      <c r="D48" s="332"/>
      <c r="E48" s="332"/>
      <c r="F48" s="332"/>
      <c r="G48" s="332"/>
      <c r="H48" s="332"/>
      <c r="I48" s="332"/>
      <c r="J48" s="332"/>
      <c r="K48" s="332"/>
      <c r="L48" s="332"/>
      <c r="M48" s="256"/>
      <c r="N48" s="265"/>
      <c r="O48" s="265"/>
      <c r="P48" s="265"/>
      <c r="Q48" s="265"/>
      <c r="R48" s="265"/>
    </row>
    <row r="49" spans="2:18" x14ac:dyDescent="0.2">
      <c r="B49" t="s">
        <v>148</v>
      </c>
      <c r="C49" t="s">
        <v>542</v>
      </c>
      <c r="D49" s="342"/>
      <c r="E49" s="342"/>
      <c r="F49" s="342"/>
      <c r="G49" s="342"/>
      <c r="H49" s="342"/>
      <c r="I49" s="342"/>
      <c r="J49" s="342"/>
      <c r="K49" s="342"/>
      <c r="L49" s="342">
        <v>3712.445835005542</v>
      </c>
      <c r="M49" s="256"/>
      <c r="N49" s="265"/>
      <c r="O49" s="265"/>
      <c r="P49" s="265"/>
      <c r="Q49" s="265"/>
      <c r="R49" s="265"/>
    </row>
    <row r="50" spans="2:18" x14ac:dyDescent="0.2">
      <c r="B50" t="s">
        <v>148</v>
      </c>
      <c r="C50" t="s">
        <v>543</v>
      </c>
      <c r="D50" s="342"/>
      <c r="E50" s="342"/>
      <c r="F50" s="342"/>
      <c r="G50" s="342"/>
      <c r="H50" s="342">
        <v>3175.4233826970399</v>
      </c>
      <c r="I50" s="342">
        <v>25000.98116433878</v>
      </c>
      <c r="J50" s="342">
        <v>35111.474788669504</v>
      </c>
      <c r="K50" s="342">
        <v>67059.943288770359</v>
      </c>
      <c r="L50" s="342">
        <v>95445.541413751489</v>
      </c>
      <c r="M50" s="256"/>
      <c r="N50" s="265"/>
      <c r="O50" s="265"/>
      <c r="P50" s="265"/>
      <c r="Q50" s="265"/>
      <c r="R50" s="265"/>
    </row>
    <row r="51" spans="2:18" x14ac:dyDescent="0.2">
      <c r="B51" t="s">
        <v>148</v>
      </c>
      <c r="C51" t="s">
        <v>544</v>
      </c>
      <c r="D51" s="342"/>
      <c r="E51" s="342"/>
      <c r="F51" s="342"/>
      <c r="G51" s="342"/>
      <c r="H51" s="342"/>
      <c r="I51" s="342"/>
      <c r="J51" s="342"/>
      <c r="K51" s="342"/>
      <c r="L51" s="342">
        <v>13460.919835083077</v>
      </c>
      <c r="M51" s="256"/>
      <c r="N51" s="265"/>
      <c r="O51" s="265"/>
      <c r="P51" s="265"/>
      <c r="Q51" s="265"/>
      <c r="R51" s="265"/>
    </row>
    <row r="52" spans="2:18" x14ac:dyDescent="0.2">
      <c r="B52" t="s">
        <v>148</v>
      </c>
      <c r="C52" t="s">
        <v>545</v>
      </c>
      <c r="D52" s="332"/>
      <c r="E52" s="332"/>
      <c r="F52" s="332"/>
      <c r="G52" s="332"/>
      <c r="H52" s="332"/>
      <c r="I52" s="332"/>
      <c r="J52" s="332"/>
      <c r="K52" s="332"/>
      <c r="L52" s="332"/>
      <c r="M52" s="256"/>
      <c r="N52" s="265"/>
      <c r="O52" s="265"/>
      <c r="P52" s="265"/>
      <c r="Q52" s="265"/>
      <c r="R52" s="265"/>
    </row>
    <row r="53" spans="2:18" x14ac:dyDescent="0.2">
      <c r="B53" t="s">
        <v>148</v>
      </c>
      <c r="C53" t="s">
        <v>546</v>
      </c>
      <c r="D53" s="342"/>
      <c r="E53" s="342"/>
      <c r="F53" s="342"/>
      <c r="G53" s="342"/>
      <c r="H53" s="342"/>
      <c r="I53" s="342"/>
      <c r="J53" s="342"/>
      <c r="K53" s="342"/>
      <c r="L53" s="342">
        <v>19011.006956989248</v>
      </c>
      <c r="M53" s="256"/>
      <c r="N53" s="265"/>
      <c r="O53" s="265"/>
      <c r="P53" s="265"/>
      <c r="Q53" s="265"/>
      <c r="R53" s="265"/>
    </row>
    <row r="54" spans="2:18" x14ac:dyDescent="0.2">
      <c r="B54" t="s">
        <v>148</v>
      </c>
      <c r="C54" t="s">
        <v>547</v>
      </c>
      <c r="D54" s="342"/>
      <c r="E54" s="342"/>
      <c r="F54" s="342"/>
      <c r="G54" s="342"/>
      <c r="H54" s="342"/>
      <c r="I54" s="342"/>
      <c r="J54" s="342"/>
      <c r="K54" s="342"/>
      <c r="L54" s="342">
        <v>21665.306727753919</v>
      </c>
      <c r="M54" s="256"/>
      <c r="N54" s="265"/>
      <c r="O54" s="265"/>
      <c r="P54" s="265"/>
      <c r="Q54" s="265"/>
      <c r="R54" s="265"/>
    </row>
    <row r="55" spans="2:18" x14ac:dyDescent="0.2">
      <c r="B55" t="s">
        <v>148</v>
      </c>
      <c r="C55" t="s">
        <v>548</v>
      </c>
      <c r="D55" s="342"/>
      <c r="E55" s="342"/>
      <c r="F55" s="342"/>
      <c r="G55" s="342"/>
      <c r="H55" s="342"/>
      <c r="I55" s="342"/>
      <c r="J55" s="342"/>
      <c r="K55" s="342"/>
      <c r="L55" s="342">
        <v>24800.78674182859</v>
      </c>
      <c r="M55" s="256"/>
      <c r="N55" s="265"/>
      <c r="O55" s="265"/>
      <c r="P55" s="265"/>
      <c r="Q55" s="265"/>
      <c r="R55" s="265"/>
    </row>
    <row r="56" spans="2:18" x14ac:dyDescent="0.2">
      <c r="B56" t="s">
        <v>148</v>
      </c>
      <c r="C56" t="s">
        <v>549</v>
      </c>
      <c r="D56" s="342"/>
      <c r="E56" s="342"/>
      <c r="F56" s="342"/>
      <c r="G56" s="342"/>
      <c r="H56" s="342"/>
      <c r="I56" s="342"/>
      <c r="J56" s="342"/>
      <c r="K56" s="342"/>
      <c r="L56" s="342">
        <v>10457.503657336219</v>
      </c>
      <c r="M56" s="256"/>
      <c r="N56" s="265"/>
      <c r="O56" s="265"/>
      <c r="P56" s="265"/>
      <c r="Q56" s="265"/>
      <c r="R56" s="265"/>
    </row>
    <row r="57" spans="2:18" x14ac:dyDescent="0.2">
      <c r="B57" t="s">
        <v>148</v>
      </c>
      <c r="C57" t="s">
        <v>550</v>
      </c>
      <c r="D57" s="342"/>
      <c r="E57" s="342"/>
      <c r="F57" s="342"/>
      <c r="G57" s="342">
        <v>42206.438052395533</v>
      </c>
      <c r="H57" s="342">
        <v>49792.436310514728</v>
      </c>
      <c r="I57" s="342">
        <v>63885.951227045291</v>
      </c>
      <c r="J57" s="342">
        <v>87652.308772617282</v>
      </c>
      <c r="K57" s="342">
        <v>106683.84213057852</v>
      </c>
      <c r="L57" s="342">
        <v>121631.83020976468</v>
      </c>
      <c r="M57" s="256"/>
      <c r="N57" s="265"/>
      <c r="O57" s="265"/>
      <c r="P57" s="265"/>
      <c r="Q57" s="265"/>
      <c r="R57" s="265"/>
    </row>
    <row r="58" spans="2:18" x14ac:dyDescent="0.2">
      <c r="B58" t="s">
        <v>148</v>
      </c>
      <c r="C58" t="s">
        <v>551</v>
      </c>
      <c r="D58" s="332"/>
      <c r="E58" s="332"/>
      <c r="F58" s="332"/>
      <c r="G58" s="332"/>
      <c r="H58" s="332"/>
      <c r="I58" s="332"/>
      <c r="J58" s="332"/>
      <c r="K58" s="332"/>
      <c r="L58" s="332"/>
      <c r="M58" s="256"/>
      <c r="N58" s="265"/>
      <c r="O58" s="265"/>
      <c r="P58" s="265"/>
      <c r="Q58" s="265"/>
      <c r="R58" s="265"/>
    </row>
    <row r="59" spans="2:18" x14ac:dyDescent="0.2">
      <c r="B59" t="s">
        <v>148</v>
      </c>
      <c r="C59" t="s">
        <v>552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65"/>
      <c r="O60" s="265"/>
      <c r="P60" s="265"/>
      <c r="Q60" s="265"/>
      <c r="R60" s="265"/>
    </row>
    <row r="61" spans="2:18" x14ac:dyDescent="0.2">
      <c r="D61" s="261"/>
      <c r="E61" s="261"/>
      <c r="F61" s="261"/>
      <c r="G61" s="261"/>
      <c r="H61" s="261"/>
      <c r="I61" s="261"/>
      <c r="J61" s="261"/>
      <c r="K61" s="261"/>
      <c r="L61" s="261"/>
      <c r="M61" s="265"/>
      <c r="N61" s="265"/>
      <c r="O61" s="265"/>
      <c r="P61" s="265"/>
      <c r="Q61" s="265"/>
      <c r="R61" s="265"/>
    </row>
    <row r="62" spans="2:18" x14ac:dyDescent="0.2">
      <c r="D62" s="261"/>
      <c r="E62" s="261"/>
      <c r="F62" s="261"/>
      <c r="G62" s="261"/>
      <c r="H62" s="261"/>
      <c r="I62" s="261"/>
      <c r="J62" s="261"/>
      <c r="K62" s="261"/>
      <c r="L62" s="261"/>
      <c r="M62" s="265"/>
      <c r="N62" s="265"/>
      <c r="O62" s="265"/>
      <c r="P62" s="265"/>
      <c r="Q62" s="265"/>
      <c r="R62" s="265"/>
    </row>
    <row r="63" spans="2:18" x14ac:dyDescent="0.2">
      <c r="D63" s="261"/>
      <c r="E63" s="261"/>
      <c r="F63" s="261"/>
      <c r="G63" s="261"/>
      <c r="H63" s="261"/>
      <c r="I63" s="261"/>
      <c r="J63" s="261"/>
      <c r="K63" s="261"/>
      <c r="L63" s="261"/>
      <c r="M63" s="265"/>
      <c r="N63" s="265"/>
      <c r="O63" s="265"/>
      <c r="P63" s="265"/>
      <c r="Q63" s="265"/>
      <c r="R63" s="265"/>
    </row>
    <row r="64" spans="2:18" x14ac:dyDescent="0.2">
      <c r="D64" s="261"/>
      <c r="E64" s="261"/>
      <c r="F64" s="261"/>
      <c r="G64" s="261"/>
      <c r="H64" s="261"/>
      <c r="I64" s="261"/>
      <c r="J64" s="261"/>
      <c r="K64" s="261"/>
      <c r="L64" s="261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1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1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1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1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1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1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1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1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1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1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1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1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1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1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1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1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1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1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1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1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 enableFormatConditionsCalculation="0"/>
  <dimension ref="B2:R274"/>
  <sheetViews>
    <sheetView showRuler="0" zoomScale="80" zoomScaleNormal="80" workbookViewId="0">
      <selection activeCell="R27" sqref="R27"/>
    </sheetView>
  </sheetViews>
  <sheetFormatPr baseColWidth="10" defaultColWidth="8.83203125" defaultRowHeight="15" x14ac:dyDescent="0.2"/>
  <cols>
    <col min="3" max="3" width="18.33203125" bestFit="1" customWidth="1"/>
    <col min="4" max="12" width="9.1640625" style="247" customWidth="1"/>
    <col min="13" max="18" width="9.1640625" style="252" customWidth="1"/>
    <col min="19" max="19" width="9.1640625" customWidth="1"/>
  </cols>
  <sheetData>
    <row r="2" spans="2:18" x14ac:dyDescent="0.2">
      <c r="B2" s="2" t="s">
        <v>499</v>
      </c>
    </row>
    <row r="3" spans="2:18" x14ac:dyDescent="0.2">
      <c r="B3" t="s">
        <v>0</v>
      </c>
    </row>
    <row r="4" spans="2:18" x14ac:dyDescent="0.2">
      <c r="B4" t="s">
        <v>134</v>
      </c>
      <c r="C4" t="s">
        <v>155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243" t="s">
        <v>280</v>
      </c>
      <c r="D5" s="246">
        <v>7.7242351660799997</v>
      </c>
      <c r="E5" s="246"/>
      <c r="F5" s="246">
        <v>21.460091516626999</v>
      </c>
      <c r="G5" s="246"/>
      <c r="H5" s="246">
        <v>24.38693821935</v>
      </c>
      <c r="I5" s="342"/>
      <c r="J5" s="246"/>
      <c r="K5" s="342"/>
      <c r="L5" s="246"/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43" t="s">
        <v>362</v>
      </c>
      <c r="D6" s="332"/>
      <c r="E6" s="332"/>
      <c r="F6" s="332"/>
      <c r="G6" s="332"/>
      <c r="H6" s="332"/>
      <c r="I6" s="332"/>
      <c r="J6" s="332"/>
      <c r="K6" s="332"/>
      <c r="L6" s="332"/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43" t="s">
        <v>363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43" t="s">
        <v>364</v>
      </c>
      <c r="D8" s="332"/>
      <c r="E8" s="332"/>
      <c r="F8" s="332"/>
      <c r="G8" s="332"/>
      <c r="H8" s="332"/>
      <c r="I8" s="332"/>
      <c r="J8" s="332"/>
      <c r="K8" s="332"/>
      <c r="L8" s="332"/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43" t="s">
        <v>365</v>
      </c>
      <c r="D9" s="332"/>
      <c r="E9" s="332"/>
      <c r="F9" s="332"/>
      <c r="G9" s="332"/>
      <c r="H9" s="332"/>
      <c r="I9" s="332"/>
      <c r="J9" s="332"/>
      <c r="K9" s="332"/>
      <c r="L9" s="332"/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s="243" t="s">
        <v>281</v>
      </c>
      <c r="D10" s="246">
        <v>30.934115063490001</v>
      </c>
      <c r="E10" s="246">
        <v>51.324555308401003</v>
      </c>
      <c r="F10" s="246">
        <v>13.00636705032</v>
      </c>
      <c r="G10" s="246">
        <v>14.307003755352</v>
      </c>
      <c r="H10" s="246">
        <v>15.607640460383999</v>
      </c>
      <c r="I10" s="342">
        <v>17.168404506422</v>
      </c>
      <c r="J10" s="246">
        <v>18.729168552461001</v>
      </c>
      <c r="K10" s="342">
        <v>110.191728510755</v>
      </c>
      <c r="L10" s="246">
        <v>377.592899979712</v>
      </c>
      <c r="M10" s="256"/>
      <c r="N10" s="265"/>
      <c r="O10" s="265"/>
      <c r="P10" s="265"/>
      <c r="Q10" s="265"/>
      <c r="R10" s="265"/>
    </row>
    <row r="11" spans="2:18" x14ac:dyDescent="0.2">
      <c r="B11" s="278" t="s">
        <v>542</v>
      </c>
      <c r="C11" s="337" t="s">
        <v>282</v>
      </c>
      <c r="D11" s="246">
        <v>706.98557200000005</v>
      </c>
      <c r="E11" s="246">
        <v>380.87381060146299</v>
      </c>
      <c r="F11" s="246">
        <v>355.78766768856599</v>
      </c>
      <c r="G11" s="246">
        <v>340.51933078233299</v>
      </c>
      <c r="H11" s="246">
        <v>303.06524514285701</v>
      </c>
      <c r="I11" s="342">
        <v>277.85147471428598</v>
      </c>
      <c r="J11" s="246">
        <v>252.63770428571399</v>
      </c>
      <c r="K11" s="342">
        <v>227.423933857143</v>
      </c>
      <c r="L11" s="246">
        <v>202.21016342857101</v>
      </c>
      <c r="M11" s="256"/>
      <c r="N11" s="265"/>
      <c r="O11" s="265"/>
      <c r="P11" s="265"/>
      <c r="Q11" s="265"/>
      <c r="R11" s="265"/>
    </row>
    <row r="12" spans="2:18" x14ac:dyDescent="0.2">
      <c r="B12" t="s">
        <v>542</v>
      </c>
      <c r="C12" s="243" t="s">
        <v>283</v>
      </c>
      <c r="D12" s="332"/>
      <c r="E12" s="332"/>
      <c r="F12" s="332"/>
      <c r="G12" s="332"/>
      <c r="H12" s="332"/>
      <c r="I12" s="332"/>
      <c r="J12" s="332"/>
      <c r="K12" s="332"/>
      <c r="L12" s="332"/>
      <c r="M12" s="256"/>
      <c r="N12" s="265"/>
      <c r="O12" s="265"/>
      <c r="P12" s="265"/>
      <c r="Q12" s="265"/>
      <c r="R12" s="265"/>
    </row>
    <row r="13" spans="2:18" x14ac:dyDescent="0.2">
      <c r="B13" s="337" t="s">
        <v>542</v>
      </c>
      <c r="C13" s="337" t="s">
        <v>284</v>
      </c>
      <c r="D13" s="246">
        <v>1518.1944077723099</v>
      </c>
      <c r="E13" s="246">
        <v>1518.1944077723149</v>
      </c>
      <c r="F13" s="246">
        <v>1518.1944077723149</v>
      </c>
      <c r="G13" s="246">
        <v>330.25253130152902</v>
      </c>
      <c r="H13" s="246">
        <v>704.83464960481501</v>
      </c>
      <c r="I13" s="342">
        <v>1518.1944077723149</v>
      </c>
      <c r="J13" s="246">
        <v>1608.32818745503</v>
      </c>
      <c r="K13" s="342">
        <v>1844.8694718960901</v>
      </c>
      <c r="L13" s="246">
        <v>1844.8694718960901</v>
      </c>
      <c r="M13" s="256"/>
      <c r="N13" s="265"/>
      <c r="O13" s="265"/>
      <c r="P13" s="265"/>
      <c r="Q13" s="265"/>
      <c r="R13" s="265"/>
    </row>
    <row r="14" spans="2:18" x14ac:dyDescent="0.2">
      <c r="B14" s="337" t="s">
        <v>542</v>
      </c>
      <c r="C14" s="337" t="s">
        <v>285</v>
      </c>
      <c r="D14" s="246">
        <v>1585.646</v>
      </c>
      <c r="E14" s="246">
        <v>792.82299999999998</v>
      </c>
      <c r="F14" s="246">
        <v>827.14646909259898</v>
      </c>
      <c r="G14" s="246">
        <v>792.82299999999998</v>
      </c>
      <c r="H14" s="246">
        <v>952.872853197376</v>
      </c>
      <c r="I14" s="342">
        <v>1314.7884236394241</v>
      </c>
      <c r="J14" s="246">
        <v>868.57301821333397</v>
      </c>
      <c r="K14" s="342">
        <v>815.89949999999999</v>
      </c>
      <c r="L14" s="246">
        <v>882.94901729759795</v>
      </c>
      <c r="M14" s="256"/>
      <c r="N14" s="265"/>
      <c r="O14" s="265"/>
      <c r="P14" s="265"/>
      <c r="Q14" s="265"/>
      <c r="R14" s="265"/>
    </row>
    <row r="15" spans="2:18" x14ac:dyDescent="0.2">
      <c r="B15" t="s">
        <v>542</v>
      </c>
      <c r="C15" s="243" t="s">
        <v>286</v>
      </c>
      <c r="D15" s="246">
        <v>102.995455745236</v>
      </c>
      <c r="E15" s="246">
        <v>2969.4896392253099</v>
      </c>
      <c r="F15" s="246">
        <v>2514.9010772980801</v>
      </c>
      <c r="G15" s="246">
        <v>2575.1358946381429</v>
      </c>
      <c r="H15" s="246">
        <v>2830.2634850420268</v>
      </c>
      <c r="I15" s="342">
        <v>2628.1152313802099</v>
      </c>
      <c r="J15" s="246">
        <v>2425.966977718394</v>
      </c>
      <c r="K15" s="342">
        <v>2223.8187240565671</v>
      </c>
      <c r="L15" s="246">
        <v>2021.6704703947501</v>
      </c>
      <c r="M15" s="256"/>
      <c r="N15" s="265"/>
      <c r="O15" s="265"/>
      <c r="P15" s="265"/>
      <c r="Q15" s="265"/>
      <c r="R15" s="265"/>
    </row>
    <row r="16" spans="2:18" x14ac:dyDescent="0.2">
      <c r="B16" t="s">
        <v>542</v>
      </c>
      <c r="C16" s="243" t="s">
        <v>208</v>
      </c>
      <c r="D16" s="246">
        <v>1071.47932841383</v>
      </c>
      <c r="E16" s="246"/>
      <c r="F16" s="246">
        <v>266.42917594556297</v>
      </c>
      <c r="G16" s="246"/>
      <c r="H16" s="246"/>
      <c r="I16" s="342"/>
      <c r="J16" s="246"/>
      <c r="K16" s="342"/>
      <c r="L16" s="246"/>
      <c r="M16" s="256"/>
      <c r="N16" s="265"/>
      <c r="O16" s="265"/>
      <c r="P16" s="265"/>
      <c r="Q16" s="265"/>
      <c r="R16" s="265"/>
    </row>
    <row r="17" spans="2:18" x14ac:dyDescent="0.2">
      <c r="B17" t="s">
        <v>542</v>
      </c>
      <c r="C17" s="243" t="s">
        <v>287</v>
      </c>
      <c r="D17" s="246">
        <v>235.281403422935</v>
      </c>
      <c r="E17" s="246">
        <v>0.6</v>
      </c>
      <c r="F17" s="246">
        <v>0.6</v>
      </c>
      <c r="G17" s="246">
        <v>0.6</v>
      </c>
      <c r="H17" s="246">
        <v>0.6</v>
      </c>
      <c r="I17" s="342">
        <v>0.6</v>
      </c>
      <c r="J17" s="246">
        <v>0.6</v>
      </c>
      <c r="K17" s="342">
        <v>0.6</v>
      </c>
      <c r="L17" s="246">
        <v>0.6</v>
      </c>
      <c r="M17" s="256"/>
      <c r="N17" s="265"/>
      <c r="O17" s="265"/>
      <c r="P17" s="265"/>
      <c r="Q17" s="265"/>
      <c r="R17" s="265"/>
    </row>
    <row r="18" spans="2:18" x14ac:dyDescent="0.2">
      <c r="B18" t="s">
        <v>542</v>
      </c>
      <c r="C18" s="243" t="s">
        <v>288</v>
      </c>
      <c r="D18" s="246">
        <v>837.13606577195299</v>
      </c>
      <c r="E18" s="246">
        <v>489.48414556507498</v>
      </c>
      <c r="F18" s="246">
        <v>515.49473352411201</v>
      </c>
      <c r="G18" s="246">
        <v>496.23412317635302</v>
      </c>
      <c r="H18" s="246">
        <v>467.55003120507899</v>
      </c>
      <c r="I18" s="342">
        <v>469.49018747042402</v>
      </c>
      <c r="J18" s="246">
        <v>469.66333682984998</v>
      </c>
      <c r="K18" s="342">
        <v>470.68772872551</v>
      </c>
      <c r="L18" s="246">
        <v>473.40122914288997</v>
      </c>
      <c r="M18" s="256"/>
      <c r="N18" s="265"/>
      <c r="O18" s="265"/>
      <c r="P18" s="265"/>
      <c r="Q18" s="265"/>
      <c r="R18" s="265"/>
    </row>
    <row r="19" spans="2:18" x14ac:dyDescent="0.2">
      <c r="B19" s="278" t="s">
        <v>542</v>
      </c>
      <c r="C19" s="337" t="s">
        <v>554</v>
      </c>
      <c r="D19" s="246">
        <v>227.87187842650101</v>
      </c>
      <c r="E19" s="246"/>
      <c r="F19" s="246"/>
      <c r="G19" s="246"/>
      <c r="H19" s="246"/>
      <c r="I19" s="342"/>
      <c r="J19" s="246"/>
      <c r="K19" s="342"/>
      <c r="L19" s="246"/>
      <c r="M19" s="256"/>
      <c r="N19" s="265"/>
      <c r="O19" s="265"/>
      <c r="P19" s="265"/>
      <c r="Q19" s="265"/>
      <c r="R19" s="265"/>
    </row>
    <row r="20" spans="2:18" x14ac:dyDescent="0.2">
      <c r="B20" s="278" t="s">
        <v>542</v>
      </c>
      <c r="C20" s="337" t="s">
        <v>555</v>
      </c>
      <c r="D20" s="246">
        <v>97.152014448000003</v>
      </c>
      <c r="E20" s="246"/>
      <c r="F20" s="246"/>
      <c r="G20" s="246"/>
      <c r="H20" s="246"/>
      <c r="I20" s="342"/>
      <c r="J20" s="246"/>
      <c r="K20" s="342"/>
      <c r="L20" s="246"/>
      <c r="M20" s="256"/>
      <c r="N20" s="265"/>
      <c r="O20" s="265"/>
      <c r="P20" s="265"/>
      <c r="Q20" s="265"/>
      <c r="R20" s="265"/>
    </row>
    <row r="21" spans="2:18" x14ac:dyDescent="0.2">
      <c r="B21" t="s">
        <v>542</v>
      </c>
      <c r="C21" s="243" t="s">
        <v>209</v>
      </c>
      <c r="D21" s="246">
        <v>493.93602919199901</v>
      </c>
      <c r="E21" s="246">
        <v>0.6</v>
      </c>
      <c r="F21" s="246">
        <v>0.6</v>
      </c>
      <c r="G21" s="246">
        <v>0.6</v>
      </c>
      <c r="H21" s="246">
        <v>0.6</v>
      </c>
      <c r="I21" s="342">
        <v>0.6</v>
      </c>
      <c r="J21" s="246">
        <v>0.6</v>
      </c>
      <c r="K21" s="342">
        <v>0.6</v>
      </c>
      <c r="L21" s="246">
        <v>32.751328298448001</v>
      </c>
      <c r="M21" s="256"/>
      <c r="N21" s="265"/>
      <c r="O21" s="265"/>
      <c r="P21" s="265"/>
      <c r="Q21" s="265"/>
      <c r="R21" s="265"/>
    </row>
    <row r="22" spans="2:18" x14ac:dyDescent="0.2">
      <c r="B22" t="s">
        <v>542</v>
      </c>
      <c r="C22" s="243" t="s">
        <v>324</v>
      </c>
      <c r="D22" s="246">
        <v>7.8811429892009999</v>
      </c>
      <c r="E22" s="246">
        <v>17.148983971612001</v>
      </c>
      <c r="F22" s="246">
        <v>79.778253878849</v>
      </c>
      <c r="G22" s="246">
        <v>94.119220711558995</v>
      </c>
      <c r="H22" s="246">
        <v>106.593459754763</v>
      </c>
      <c r="I22" s="342">
        <v>77.103040704448006</v>
      </c>
      <c r="J22" s="246">
        <v>27.458288537106</v>
      </c>
      <c r="K22" s="342">
        <v>0.9</v>
      </c>
      <c r="L22" s="246">
        <v>0.9</v>
      </c>
      <c r="M22" s="256"/>
      <c r="N22" s="265"/>
      <c r="O22" s="265"/>
      <c r="P22" s="265"/>
      <c r="Q22" s="265"/>
      <c r="R22" s="265"/>
    </row>
    <row r="23" spans="2:18" x14ac:dyDescent="0.2">
      <c r="B23" t="s">
        <v>542</v>
      </c>
      <c r="C23" s="243" t="s">
        <v>336</v>
      </c>
      <c r="D23" s="246">
        <v>30.668399999999998</v>
      </c>
      <c r="E23" s="246">
        <v>28.336410000000001</v>
      </c>
      <c r="F23" s="246">
        <v>28.336410000000001</v>
      </c>
      <c r="G23" s="246">
        <v>27.522539999999999</v>
      </c>
      <c r="H23" s="246">
        <v>17.250975</v>
      </c>
      <c r="I23" s="342">
        <v>26.951174999999999</v>
      </c>
      <c r="J23" s="246">
        <v>27.193680000000001</v>
      </c>
      <c r="K23" s="342">
        <v>17.250975</v>
      </c>
      <c r="L23" s="246">
        <v>17.250975</v>
      </c>
      <c r="M23" s="256"/>
      <c r="N23" s="265"/>
      <c r="O23" s="265"/>
      <c r="P23" s="265"/>
      <c r="Q23" s="265"/>
      <c r="R23" s="265"/>
    </row>
    <row r="24" spans="2:18" x14ac:dyDescent="0.2">
      <c r="B24" t="s">
        <v>543</v>
      </c>
      <c r="C24" s="243" t="s">
        <v>280</v>
      </c>
      <c r="D24" s="246">
        <v>80.513636643680002</v>
      </c>
      <c r="E24" s="246">
        <v>142.93819445946301</v>
      </c>
      <c r="F24" s="246">
        <v>273.49347252769797</v>
      </c>
      <c r="G24" s="246">
        <v>95.663712278275995</v>
      </c>
      <c r="H24" s="246">
        <v>264.85958632005003</v>
      </c>
      <c r="I24" s="342">
        <v>203.12849799098899</v>
      </c>
      <c r="J24" s="246">
        <v>397.28937948007501</v>
      </c>
      <c r="K24" s="342"/>
      <c r="L24" s="246">
        <v>71.886601938254003</v>
      </c>
      <c r="M24" s="256"/>
      <c r="N24" s="265"/>
      <c r="O24" s="265"/>
      <c r="P24" s="265"/>
      <c r="Q24" s="265"/>
      <c r="R24" s="265"/>
    </row>
    <row r="25" spans="2:18" x14ac:dyDescent="0.2">
      <c r="B25" t="s">
        <v>543</v>
      </c>
      <c r="C25" s="243" t="s">
        <v>362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543</v>
      </c>
      <c r="C26" s="243" t="s">
        <v>364</v>
      </c>
      <c r="D26" s="332"/>
      <c r="E26" s="332"/>
      <c r="F26" s="332"/>
      <c r="G26" s="332"/>
      <c r="H26" s="332"/>
      <c r="I26" s="332"/>
      <c r="J26" s="332"/>
      <c r="K26" s="332"/>
      <c r="L26" s="332"/>
      <c r="M26" s="256"/>
      <c r="N26" s="265"/>
      <c r="O26" s="265"/>
      <c r="P26" s="265"/>
      <c r="Q26" s="265"/>
      <c r="R26" s="265"/>
    </row>
    <row r="27" spans="2:18" x14ac:dyDescent="0.2">
      <c r="B27" t="s">
        <v>543</v>
      </c>
      <c r="C27" s="243" t="s">
        <v>281</v>
      </c>
      <c r="D27" s="246"/>
      <c r="E27" s="246">
        <v>138.32388210723099</v>
      </c>
      <c r="F27" s="246">
        <v>236.28360681764801</v>
      </c>
      <c r="G27" s="246">
        <v>155.38429064109599</v>
      </c>
      <c r="H27" s="246">
        <v>244.887739109325</v>
      </c>
      <c r="I27" s="342">
        <v>186.461148769315</v>
      </c>
      <c r="J27" s="246">
        <v>298.42730487704802</v>
      </c>
      <c r="K27" s="342">
        <v>253.820663664851</v>
      </c>
      <c r="L27" s="246">
        <v>128.35181014352199</v>
      </c>
      <c r="M27" s="256"/>
      <c r="N27" s="265"/>
      <c r="O27" s="265"/>
      <c r="P27" s="265"/>
      <c r="Q27" s="265"/>
      <c r="R27" s="265"/>
    </row>
    <row r="28" spans="2:18" x14ac:dyDescent="0.2">
      <c r="B28" s="278" t="s">
        <v>543</v>
      </c>
      <c r="C28" s="337" t="s">
        <v>282</v>
      </c>
      <c r="D28" s="246">
        <v>1243.7077795</v>
      </c>
      <c r="E28" s="246">
        <v>1416.2281497545489</v>
      </c>
      <c r="F28" s="246">
        <v>1532.049774979833</v>
      </c>
      <c r="G28" s="246">
        <v>1507.763836795468</v>
      </c>
      <c r="H28" s="246">
        <v>1483.4658694505879</v>
      </c>
      <c r="I28" s="342">
        <v>1454.4840488102659</v>
      </c>
      <c r="J28" s="246">
        <v>1431.410876127854</v>
      </c>
      <c r="K28" s="342">
        <v>1359.057114847112</v>
      </c>
      <c r="L28" s="246">
        <v>1364.853420484452</v>
      </c>
      <c r="M28" s="256"/>
      <c r="N28" s="265"/>
      <c r="O28" s="265"/>
      <c r="P28" s="265"/>
      <c r="Q28" s="265"/>
      <c r="R28" s="265"/>
    </row>
    <row r="29" spans="2:18" x14ac:dyDescent="0.2">
      <c r="B29" t="s">
        <v>543</v>
      </c>
      <c r="C29" s="243" t="s">
        <v>283</v>
      </c>
      <c r="D29" s="332"/>
      <c r="E29" s="332"/>
      <c r="F29" s="332"/>
      <c r="G29" s="332"/>
      <c r="H29" s="332"/>
      <c r="I29" s="332"/>
      <c r="J29" s="332"/>
      <c r="K29" s="332"/>
      <c r="L29" s="332"/>
      <c r="M29" s="256"/>
      <c r="N29" s="265"/>
      <c r="O29" s="265"/>
      <c r="P29" s="265"/>
      <c r="Q29" s="265"/>
      <c r="R29" s="265"/>
    </row>
    <row r="30" spans="2:18" x14ac:dyDescent="0.2">
      <c r="B30" s="337" t="s">
        <v>543</v>
      </c>
      <c r="C30" s="337" t="s">
        <v>284</v>
      </c>
      <c r="D30" s="246"/>
      <c r="E30" s="246">
        <v>1010.2954759491799</v>
      </c>
      <c r="F30" s="246">
        <v>1010.2954759491799</v>
      </c>
      <c r="G30" s="246">
        <v>1010.2954759491799</v>
      </c>
      <c r="H30" s="246">
        <v>1010.2954759491799</v>
      </c>
      <c r="I30" s="342">
        <v>1010.2954759491799</v>
      </c>
      <c r="J30" s="246">
        <v>1010.2954759491799</v>
      </c>
      <c r="K30" s="342">
        <v>1010.2954759491799</v>
      </c>
      <c r="L30" s="246">
        <v>1002.30719937865</v>
      </c>
      <c r="M30" s="256"/>
      <c r="N30" s="265"/>
      <c r="O30" s="265"/>
      <c r="P30" s="265"/>
      <c r="Q30" s="265"/>
      <c r="R30" s="265"/>
    </row>
    <row r="31" spans="2:18" x14ac:dyDescent="0.2">
      <c r="B31" s="337" t="s">
        <v>543</v>
      </c>
      <c r="C31" s="337" t="s">
        <v>285</v>
      </c>
      <c r="D31" s="246">
        <v>3456.7269999999999</v>
      </c>
      <c r="E31" s="246">
        <v>1981.1213867019601</v>
      </c>
      <c r="F31" s="246">
        <v>2888.6843515964829</v>
      </c>
      <c r="G31" s="246">
        <v>2888.6843515964829</v>
      </c>
      <c r="H31" s="246">
        <v>2195.6158273000519</v>
      </c>
      <c r="I31" s="342">
        <v>2593.9433910770899</v>
      </c>
      <c r="J31" s="246">
        <v>1866.175633638037</v>
      </c>
      <c r="K31" s="342">
        <v>1728.3634999999999</v>
      </c>
      <c r="L31" s="246">
        <v>1728.3634999999999</v>
      </c>
      <c r="M31" s="256"/>
      <c r="N31" s="265"/>
      <c r="O31" s="265"/>
      <c r="P31" s="265"/>
      <c r="Q31" s="265"/>
      <c r="R31" s="265"/>
    </row>
    <row r="32" spans="2:18" x14ac:dyDescent="0.2">
      <c r="B32" t="s">
        <v>543</v>
      </c>
      <c r="C32" s="243" t="s">
        <v>286</v>
      </c>
      <c r="D32" s="246">
        <v>414.88758142790698</v>
      </c>
      <c r="E32" s="246">
        <v>3848.0808413822201</v>
      </c>
      <c r="F32" s="246">
        <v>3626.071496903</v>
      </c>
      <c r="G32" s="246">
        <v>3394.938648758216</v>
      </c>
      <c r="H32" s="246">
        <v>3168.3800524462231</v>
      </c>
      <c r="I32" s="342">
        <v>2941.8214561342202</v>
      </c>
      <c r="J32" s="246">
        <v>2715.2628598222268</v>
      </c>
      <c r="K32" s="342">
        <v>2143.308720313883</v>
      </c>
      <c r="L32" s="246">
        <v>2133.85174396202</v>
      </c>
      <c r="M32" s="256"/>
      <c r="N32" s="265"/>
      <c r="O32" s="265"/>
      <c r="P32" s="265"/>
      <c r="Q32" s="265"/>
      <c r="R32" s="265"/>
    </row>
    <row r="33" spans="2:18" x14ac:dyDescent="0.2">
      <c r="B33" t="s">
        <v>543</v>
      </c>
      <c r="C33" s="243" t="s">
        <v>208</v>
      </c>
      <c r="D33" s="246">
        <v>2268.03874392438</v>
      </c>
      <c r="E33" s="246">
        <v>402.71438570004199</v>
      </c>
      <c r="F33" s="246">
        <v>701.56076494085698</v>
      </c>
      <c r="G33" s="246">
        <v>414.43890657051099</v>
      </c>
      <c r="H33" s="246">
        <v>294.90952479715702</v>
      </c>
      <c r="I33" s="342"/>
      <c r="J33" s="246">
        <v>413.694680053166</v>
      </c>
      <c r="K33" s="342">
        <v>734.06896504320798</v>
      </c>
      <c r="L33" s="246">
        <v>777.80198091769398</v>
      </c>
      <c r="M33" s="256"/>
      <c r="N33" s="265"/>
      <c r="O33" s="265"/>
      <c r="P33" s="265"/>
      <c r="Q33" s="265"/>
      <c r="R33" s="265"/>
    </row>
    <row r="34" spans="2:18" x14ac:dyDescent="0.2">
      <c r="B34" t="s">
        <v>543</v>
      </c>
      <c r="C34" s="243" t="s">
        <v>287</v>
      </c>
      <c r="D34" s="246">
        <v>787.10527853966096</v>
      </c>
      <c r="E34" s="246">
        <v>0.7</v>
      </c>
      <c r="F34" s="246">
        <v>0.7</v>
      </c>
      <c r="G34" s="246">
        <v>0.7</v>
      </c>
      <c r="H34" s="246">
        <v>0.7</v>
      </c>
      <c r="I34" s="342">
        <v>366.14201400085398</v>
      </c>
      <c r="J34" s="246">
        <v>0.7</v>
      </c>
      <c r="K34" s="342">
        <v>0.7</v>
      </c>
      <c r="L34" s="246">
        <v>0.7</v>
      </c>
      <c r="M34" s="256"/>
      <c r="N34" s="265"/>
      <c r="O34" s="265"/>
      <c r="P34" s="265"/>
      <c r="Q34" s="265"/>
      <c r="R34" s="265"/>
    </row>
    <row r="35" spans="2:18" x14ac:dyDescent="0.2">
      <c r="B35" t="s">
        <v>543</v>
      </c>
      <c r="C35" s="243" t="s">
        <v>288</v>
      </c>
      <c r="D35" s="246">
        <v>226.81535874891401</v>
      </c>
      <c r="E35" s="246">
        <v>0.7</v>
      </c>
      <c r="F35" s="246">
        <v>0.7</v>
      </c>
      <c r="G35" s="246">
        <v>0.7</v>
      </c>
      <c r="H35" s="246">
        <v>0.7</v>
      </c>
      <c r="I35" s="342">
        <v>24.419684411293002</v>
      </c>
      <c r="J35" s="246">
        <v>49.576507787997997</v>
      </c>
      <c r="K35" s="342">
        <v>100.90230354055799</v>
      </c>
      <c r="L35" s="246">
        <v>111.24922228232199</v>
      </c>
      <c r="M35" s="256"/>
      <c r="N35" s="265"/>
      <c r="O35" s="265"/>
      <c r="P35" s="265"/>
      <c r="Q35" s="265"/>
      <c r="R35" s="265"/>
    </row>
    <row r="36" spans="2:18" x14ac:dyDescent="0.2">
      <c r="B36" s="278" t="s">
        <v>543</v>
      </c>
      <c r="C36" s="337" t="s">
        <v>554</v>
      </c>
      <c r="D36" s="246">
        <v>327.70847797593598</v>
      </c>
      <c r="E36" s="246"/>
      <c r="F36" s="246"/>
      <c r="G36" s="246"/>
      <c r="H36" s="246"/>
      <c r="I36" s="342"/>
      <c r="J36" s="246"/>
      <c r="K36" s="342"/>
      <c r="L36" s="246"/>
      <c r="M36" s="256"/>
      <c r="N36" s="265"/>
      <c r="O36" s="265"/>
      <c r="P36" s="265"/>
      <c r="Q36" s="265"/>
      <c r="R36" s="265"/>
    </row>
    <row r="37" spans="2:18" x14ac:dyDescent="0.2">
      <c r="B37" s="278" t="s">
        <v>543</v>
      </c>
      <c r="C37" s="337" t="s">
        <v>555</v>
      </c>
      <c r="D37" s="246">
        <v>118.261393122016</v>
      </c>
      <c r="E37" s="246"/>
      <c r="F37" s="246"/>
      <c r="G37" s="246"/>
      <c r="H37" s="246"/>
      <c r="I37" s="342"/>
      <c r="J37" s="246"/>
      <c r="K37" s="342"/>
      <c r="L37" s="246"/>
      <c r="M37" s="256"/>
      <c r="N37" s="265"/>
      <c r="O37" s="265"/>
      <c r="P37" s="265"/>
      <c r="Q37" s="265"/>
      <c r="R37" s="265"/>
    </row>
    <row r="38" spans="2:18" x14ac:dyDescent="0.2">
      <c r="B38" t="s">
        <v>543</v>
      </c>
      <c r="C38" s="243" t="s">
        <v>209</v>
      </c>
      <c r="D38" s="246">
        <v>525.27600486400195</v>
      </c>
      <c r="E38" s="246">
        <v>0.7</v>
      </c>
      <c r="F38" s="246">
        <v>0.7</v>
      </c>
      <c r="G38" s="246">
        <v>0.7</v>
      </c>
      <c r="H38" s="246">
        <v>280.874472012919</v>
      </c>
      <c r="I38" s="342">
        <v>192.741472761343</v>
      </c>
      <c r="J38" s="246">
        <v>303.217475906326</v>
      </c>
      <c r="K38" s="342">
        <v>347.42806810930603</v>
      </c>
      <c r="L38" s="246">
        <v>258.59241499989599</v>
      </c>
      <c r="M38" s="256"/>
      <c r="N38" s="265"/>
      <c r="O38" s="265"/>
      <c r="P38" s="265"/>
      <c r="Q38" s="265"/>
      <c r="R38" s="265"/>
    </row>
    <row r="39" spans="2:18" x14ac:dyDescent="0.2">
      <c r="B39" t="s">
        <v>543</v>
      </c>
      <c r="C39" s="243" t="s">
        <v>324</v>
      </c>
      <c r="D39" s="246">
        <v>0.6</v>
      </c>
      <c r="E39" s="246">
        <v>0.66279857181900004</v>
      </c>
      <c r="F39" s="246">
        <v>0.69472426878100002</v>
      </c>
      <c r="G39" s="246">
        <v>0.73547044718400001</v>
      </c>
      <c r="H39" s="246">
        <v>0.72337873144999998</v>
      </c>
      <c r="I39" s="342">
        <v>0.67216665564199995</v>
      </c>
      <c r="J39" s="246">
        <v>0.6</v>
      </c>
      <c r="K39" s="342">
        <v>0.6</v>
      </c>
      <c r="L39" s="246">
        <v>0.6</v>
      </c>
      <c r="M39" s="256"/>
      <c r="N39" s="265"/>
      <c r="O39" s="265"/>
      <c r="P39" s="265"/>
      <c r="Q39" s="265"/>
      <c r="R39" s="265"/>
    </row>
    <row r="40" spans="2:18" x14ac:dyDescent="0.2">
      <c r="B40" t="s">
        <v>543</v>
      </c>
      <c r="C40" s="243" t="s">
        <v>336</v>
      </c>
      <c r="D40" s="246">
        <v>151.2072</v>
      </c>
      <c r="E40" s="246">
        <v>137.73761999999999</v>
      </c>
      <c r="F40" s="246">
        <v>129.13650000000001</v>
      </c>
      <c r="G40" s="246">
        <v>156.87746999999999</v>
      </c>
      <c r="H40" s="246">
        <v>145.59028840213901</v>
      </c>
      <c r="I40" s="342">
        <v>160.65764999999999</v>
      </c>
      <c r="J40" s="246">
        <v>117.251555839766</v>
      </c>
      <c r="K40" s="342">
        <v>164.43782999999999</v>
      </c>
      <c r="L40" s="246">
        <v>85.054050000000004</v>
      </c>
      <c r="M40" s="256"/>
      <c r="N40" s="265"/>
      <c r="O40" s="265"/>
      <c r="P40" s="265"/>
      <c r="Q40" s="265"/>
      <c r="R40" s="265"/>
    </row>
    <row r="41" spans="2:18" x14ac:dyDescent="0.2">
      <c r="B41" t="s">
        <v>544</v>
      </c>
      <c r="C41" s="243" t="s">
        <v>280</v>
      </c>
      <c r="D41" s="246">
        <v>130.85210901709101</v>
      </c>
      <c r="E41" s="246">
        <v>335.99639382490301</v>
      </c>
      <c r="F41" s="246">
        <v>287.60209278191797</v>
      </c>
      <c r="G41" s="246">
        <v>358.95764168426501</v>
      </c>
      <c r="H41" s="246">
        <v>322.75346222677598</v>
      </c>
      <c r="I41" s="342">
        <v>298.02857095349998</v>
      </c>
      <c r="J41" s="246">
        <v>79.539522441688007</v>
      </c>
      <c r="K41" s="342"/>
      <c r="L41" s="246"/>
      <c r="M41" s="256"/>
      <c r="N41" s="265"/>
      <c r="O41" s="265"/>
      <c r="P41" s="265"/>
      <c r="Q41" s="265"/>
      <c r="R41" s="265"/>
    </row>
    <row r="42" spans="2:18" x14ac:dyDescent="0.2">
      <c r="B42" t="s">
        <v>544</v>
      </c>
      <c r="C42" s="243" t="s">
        <v>362</v>
      </c>
      <c r="D42" s="332"/>
      <c r="E42" s="332"/>
      <c r="F42" s="332"/>
      <c r="G42" s="332"/>
      <c r="H42" s="332"/>
      <c r="I42" s="332"/>
      <c r="J42" s="332"/>
      <c r="K42" s="332"/>
      <c r="L42" s="332"/>
      <c r="M42" s="256"/>
      <c r="N42" s="265"/>
      <c r="O42" s="265"/>
      <c r="P42" s="265"/>
      <c r="Q42" s="265"/>
      <c r="R42" s="265"/>
    </row>
    <row r="43" spans="2:18" x14ac:dyDescent="0.2">
      <c r="B43" t="s">
        <v>544</v>
      </c>
      <c r="C43" s="243" t="s">
        <v>363</v>
      </c>
      <c r="D43" s="332"/>
      <c r="E43" s="332"/>
      <c r="F43" s="332"/>
      <c r="G43" s="332"/>
      <c r="H43" s="332"/>
      <c r="I43" s="332"/>
      <c r="J43" s="332"/>
      <c r="K43" s="332"/>
      <c r="L43" s="332"/>
      <c r="M43" s="256"/>
      <c r="N43" s="265"/>
      <c r="O43" s="265"/>
      <c r="P43" s="265"/>
      <c r="Q43" s="265"/>
      <c r="R43" s="265"/>
    </row>
    <row r="44" spans="2:18" x14ac:dyDescent="0.2">
      <c r="B44" t="s">
        <v>544</v>
      </c>
      <c r="C44" s="243" t="s">
        <v>364</v>
      </c>
      <c r="D44" s="332"/>
      <c r="E44" s="332"/>
      <c r="F44" s="332"/>
      <c r="G44" s="332"/>
      <c r="H44" s="332"/>
      <c r="I44" s="332"/>
      <c r="J44" s="332"/>
      <c r="K44" s="332"/>
      <c r="L44" s="332"/>
      <c r="M44" s="256"/>
      <c r="N44" s="265"/>
      <c r="O44" s="265"/>
      <c r="P44" s="265"/>
      <c r="Q44" s="265"/>
      <c r="R44" s="265"/>
    </row>
    <row r="45" spans="2:18" x14ac:dyDescent="0.2">
      <c r="B45" t="s">
        <v>544</v>
      </c>
      <c r="C45" s="243" t="s">
        <v>365</v>
      </c>
      <c r="D45" s="332"/>
      <c r="E45" s="332"/>
      <c r="F45" s="332"/>
      <c r="G45" s="332"/>
      <c r="H45" s="332"/>
      <c r="I45" s="332"/>
      <c r="J45" s="332"/>
      <c r="K45" s="332"/>
      <c r="L45" s="332"/>
      <c r="M45" s="256"/>
      <c r="N45" s="265"/>
      <c r="O45" s="265"/>
      <c r="P45" s="265"/>
      <c r="Q45" s="265"/>
      <c r="R45" s="265"/>
    </row>
    <row r="46" spans="2:18" x14ac:dyDescent="0.2">
      <c r="B46" t="s">
        <v>544</v>
      </c>
      <c r="C46" s="243" t="s">
        <v>281</v>
      </c>
      <c r="D46" s="246">
        <v>226.802994112031</v>
      </c>
      <c r="E46" s="246"/>
      <c r="F46" s="246">
        <v>127.15885694016001</v>
      </c>
      <c r="G46" s="246">
        <v>250.931295848823</v>
      </c>
      <c r="H46" s="246">
        <v>221.16359979610201</v>
      </c>
      <c r="I46" s="342">
        <v>167.84969116101101</v>
      </c>
      <c r="J46" s="246">
        <v>326.42443550355102</v>
      </c>
      <c r="K46" s="342"/>
      <c r="L46" s="246"/>
      <c r="M46" s="256"/>
      <c r="N46" s="265"/>
      <c r="O46" s="265"/>
      <c r="P46" s="265"/>
      <c r="Q46" s="265"/>
      <c r="R46" s="265"/>
    </row>
    <row r="47" spans="2:18" x14ac:dyDescent="0.2">
      <c r="B47" t="s">
        <v>544</v>
      </c>
      <c r="C47" s="243" t="s">
        <v>282</v>
      </c>
      <c r="D47" s="246">
        <v>388.69397280783102</v>
      </c>
      <c r="E47" s="246">
        <v>182.21633875000001</v>
      </c>
      <c r="F47" s="246">
        <v>182.21633875000001</v>
      </c>
      <c r="G47" s="246">
        <v>169.22945741071399</v>
      </c>
      <c r="H47" s="246">
        <v>156.242576071429</v>
      </c>
      <c r="I47" s="342">
        <v>143.25569473214301</v>
      </c>
      <c r="J47" s="246">
        <v>130.268813392857</v>
      </c>
      <c r="K47" s="342">
        <v>117.281932053571</v>
      </c>
      <c r="L47" s="246">
        <v>104.29505071428601</v>
      </c>
      <c r="M47" s="256"/>
      <c r="N47" s="265"/>
      <c r="O47" s="265"/>
      <c r="P47" s="265"/>
      <c r="Q47" s="265"/>
      <c r="R47" s="265"/>
    </row>
    <row r="48" spans="2:18" x14ac:dyDescent="0.2">
      <c r="B48" t="s">
        <v>544</v>
      </c>
      <c r="C48" s="243" t="s">
        <v>283</v>
      </c>
      <c r="D48" s="332"/>
      <c r="E48" s="332"/>
      <c r="F48" s="332"/>
      <c r="G48" s="332"/>
      <c r="H48" s="332"/>
      <c r="I48" s="332"/>
      <c r="J48" s="332"/>
      <c r="K48" s="332"/>
      <c r="L48" s="332"/>
      <c r="M48" s="256"/>
      <c r="N48" s="265"/>
      <c r="O48" s="265"/>
      <c r="P48" s="265"/>
      <c r="Q48" s="265"/>
      <c r="R48" s="265"/>
    </row>
    <row r="49" spans="2:18" x14ac:dyDescent="0.2">
      <c r="B49" t="s">
        <v>544</v>
      </c>
      <c r="C49" s="243" t="s">
        <v>284</v>
      </c>
      <c r="D49" s="246">
        <v>262.09959873670999</v>
      </c>
      <c r="E49" s="246">
        <v>781.11069666582102</v>
      </c>
      <c r="F49" s="246">
        <v>781.11069666582102</v>
      </c>
      <c r="G49" s="246">
        <v>781.11069666582102</v>
      </c>
      <c r="H49" s="246">
        <v>781.11069666582102</v>
      </c>
      <c r="I49" s="342">
        <v>1257.4640714537099</v>
      </c>
      <c r="J49" s="246">
        <v>1380.15853720633</v>
      </c>
      <c r="K49" s="342">
        <v>1380.15853720633</v>
      </c>
      <c r="L49" s="246">
        <v>1094.3175826182201</v>
      </c>
      <c r="M49" s="256"/>
      <c r="N49" s="265"/>
      <c r="O49" s="265"/>
      <c r="P49" s="265"/>
      <c r="Q49" s="265"/>
      <c r="R49" s="265"/>
    </row>
    <row r="50" spans="2:18" x14ac:dyDescent="0.2">
      <c r="B50" s="278" t="s">
        <v>544</v>
      </c>
      <c r="C50" s="337" t="s">
        <v>285</v>
      </c>
      <c r="D50" s="246">
        <v>998.01599999999996</v>
      </c>
      <c r="E50" s="246">
        <v>499.00799999999998</v>
      </c>
      <c r="F50" s="246">
        <v>790.81440714915504</v>
      </c>
      <c r="G50" s="246">
        <v>660.06450077258603</v>
      </c>
      <c r="H50" s="246">
        <v>792.35226014136595</v>
      </c>
      <c r="I50" s="342">
        <v>792.35226014136595</v>
      </c>
      <c r="J50" s="246">
        <v>712.51802343416796</v>
      </c>
      <c r="K50" s="342">
        <v>504.49958675076402</v>
      </c>
      <c r="L50" s="246">
        <v>499.00799999999998</v>
      </c>
      <c r="M50" s="256"/>
      <c r="N50" s="265"/>
      <c r="O50" s="265"/>
      <c r="P50" s="265"/>
      <c r="Q50" s="265"/>
      <c r="R50" s="265"/>
    </row>
    <row r="51" spans="2:18" x14ac:dyDescent="0.2">
      <c r="B51" t="s">
        <v>544</v>
      </c>
      <c r="C51" s="243" t="s">
        <v>286</v>
      </c>
      <c r="D51" s="246">
        <v>35.878999999999998</v>
      </c>
      <c r="E51" s="246">
        <v>1453.31417454656</v>
      </c>
      <c r="F51" s="246">
        <v>1466.65797580085</v>
      </c>
      <c r="G51" s="246">
        <v>1458.055495105536</v>
      </c>
      <c r="H51" s="246">
        <v>1567.716520751723</v>
      </c>
      <c r="I51" s="342">
        <v>1424.5337207073001</v>
      </c>
      <c r="J51" s="246">
        <v>1455.618267701157</v>
      </c>
      <c r="K51" s="342">
        <v>1456.0052717335129</v>
      </c>
      <c r="L51" s="246">
        <v>1456.39227568858</v>
      </c>
      <c r="M51" s="256"/>
      <c r="N51" s="265"/>
      <c r="O51" s="265"/>
      <c r="P51" s="265"/>
      <c r="Q51" s="265"/>
      <c r="R51" s="265"/>
    </row>
    <row r="52" spans="2:18" x14ac:dyDescent="0.2">
      <c r="B52" t="s">
        <v>544</v>
      </c>
      <c r="C52" s="243" t="s">
        <v>208</v>
      </c>
      <c r="D52" s="246">
        <v>898.80656867067603</v>
      </c>
      <c r="E52" s="246">
        <v>215.217331151895</v>
      </c>
      <c r="F52" s="246">
        <v>213.73587880692</v>
      </c>
      <c r="G52" s="246">
        <v>117.317795329562</v>
      </c>
      <c r="H52" s="246">
        <v>44.483528385221</v>
      </c>
      <c r="I52" s="342"/>
      <c r="J52" s="246">
        <v>1.6728451129590001</v>
      </c>
      <c r="K52" s="342">
        <v>206.491238335595</v>
      </c>
      <c r="L52" s="246">
        <v>239.3778297456</v>
      </c>
      <c r="M52" s="256"/>
      <c r="N52" s="265"/>
      <c r="O52" s="265"/>
      <c r="P52" s="265"/>
      <c r="Q52" s="265"/>
      <c r="R52" s="265"/>
    </row>
    <row r="53" spans="2:18" x14ac:dyDescent="0.2">
      <c r="B53" t="s">
        <v>544</v>
      </c>
      <c r="C53" s="243" t="s">
        <v>287</v>
      </c>
      <c r="D53" s="246">
        <v>317.015965380762</v>
      </c>
      <c r="E53" s="246">
        <v>0.3</v>
      </c>
      <c r="F53" s="246">
        <v>0.3</v>
      </c>
      <c r="G53" s="246">
        <v>0.3</v>
      </c>
      <c r="H53" s="246">
        <v>0.3</v>
      </c>
      <c r="I53" s="342">
        <v>0.3</v>
      </c>
      <c r="J53" s="246">
        <v>0.3</v>
      </c>
      <c r="K53" s="342">
        <v>0.3</v>
      </c>
      <c r="L53" s="246">
        <v>0.3</v>
      </c>
      <c r="M53" s="256"/>
      <c r="N53" s="265"/>
      <c r="O53" s="265"/>
      <c r="P53" s="265"/>
      <c r="Q53" s="265"/>
      <c r="R53" s="265"/>
    </row>
    <row r="54" spans="2:18" x14ac:dyDescent="0.2">
      <c r="B54" t="s">
        <v>544</v>
      </c>
      <c r="C54" s="243" t="s">
        <v>288</v>
      </c>
      <c r="D54" s="246">
        <v>115.966381379821</v>
      </c>
      <c r="E54" s="246">
        <v>0.3</v>
      </c>
      <c r="F54" s="246">
        <v>0.3</v>
      </c>
      <c r="G54" s="246">
        <v>0.3</v>
      </c>
      <c r="H54" s="246">
        <v>0.3</v>
      </c>
      <c r="I54" s="342">
        <v>9.3284628969120007</v>
      </c>
      <c r="J54" s="246">
        <v>11.361068181503001</v>
      </c>
      <c r="K54" s="342">
        <v>13.019863484867001</v>
      </c>
      <c r="L54" s="246">
        <v>13.978037393636001</v>
      </c>
      <c r="M54" s="256"/>
      <c r="N54" s="265"/>
      <c r="O54" s="265"/>
      <c r="P54" s="265"/>
      <c r="Q54" s="265"/>
      <c r="R54" s="265"/>
    </row>
    <row r="55" spans="2:18" x14ac:dyDescent="0.2">
      <c r="B55" s="278" t="s">
        <v>544</v>
      </c>
      <c r="C55" s="337" t="s">
        <v>554</v>
      </c>
      <c r="D55" s="246">
        <v>42.804135608934999</v>
      </c>
      <c r="E55" s="246"/>
      <c r="F55" s="246"/>
      <c r="G55" s="246"/>
      <c r="H55" s="246"/>
      <c r="I55" s="342"/>
      <c r="J55" s="246"/>
      <c r="K55" s="342"/>
      <c r="L55" s="246"/>
      <c r="M55" s="256"/>
      <c r="N55" s="265"/>
      <c r="O55" s="265"/>
      <c r="P55" s="265"/>
      <c r="Q55" s="265"/>
      <c r="R55" s="265"/>
    </row>
    <row r="56" spans="2:18" x14ac:dyDescent="0.2">
      <c r="B56" s="278" t="s">
        <v>544</v>
      </c>
      <c r="C56" s="337" t="s">
        <v>555</v>
      </c>
      <c r="D56" s="246">
        <v>131.26093829819999</v>
      </c>
      <c r="E56" s="246"/>
      <c r="F56" s="246"/>
      <c r="G56" s="246"/>
      <c r="H56" s="246"/>
      <c r="I56" s="342"/>
      <c r="J56" s="246"/>
      <c r="K56" s="342"/>
      <c r="L56" s="246"/>
      <c r="M56" s="256"/>
      <c r="N56" s="265"/>
      <c r="O56" s="265"/>
      <c r="P56" s="265"/>
      <c r="Q56" s="265"/>
      <c r="R56" s="265"/>
    </row>
    <row r="57" spans="2:18" x14ac:dyDescent="0.2">
      <c r="B57" t="s">
        <v>544</v>
      </c>
      <c r="C57" s="243" t="s">
        <v>209</v>
      </c>
      <c r="D57" s="246">
        <v>98.413430243006999</v>
      </c>
      <c r="E57" s="246">
        <v>0.3</v>
      </c>
      <c r="F57" s="246">
        <v>0.3</v>
      </c>
      <c r="G57" s="246">
        <v>0.3</v>
      </c>
      <c r="H57" s="246">
        <v>0.3</v>
      </c>
      <c r="I57" s="342">
        <v>0.3</v>
      </c>
      <c r="J57" s="246">
        <v>0.3</v>
      </c>
      <c r="K57" s="342">
        <v>0.3</v>
      </c>
      <c r="L57" s="246">
        <v>0.3</v>
      </c>
      <c r="M57" s="256"/>
      <c r="N57" s="265"/>
      <c r="O57" s="265"/>
      <c r="P57" s="265"/>
      <c r="Q57" s="265"/>
      <c r="R57" s="265"/>
    </row>
    <row r="58" spans="2:18" x14ac:dyDescent="0.2">
      <c r="B58" t="s">
        <v>544</v>
      </c>
      <c r="C58" s="243" t="s">
        <v>324</v>
      </c>
      <c r="D58" s="246">
        <v>0.3</v>
      </c>
      <c r="E58" s="246">
        <v>0.3</v>
      </c>
      <c r="F58" s="246">
        <v>0.3</v>
      </c>
      <c r="G58" s="246">
        <v>0.3</v>
      </c>
      <c r="H58" s="246">
        <v>0.3</v>
      </c>
      <c r="I58" s="342">
        <v>0.3</v>
      </c>
      <c r="J58" s="246">
        <v>0.3</v>
      </c>
      <c r="K58" s="342">
        <v>0.3</v>
      </c>
      <c r="L58" s="246">
        <v>0.3</v>
      </c>
      <c r="M58" s="256"/>
      <c r="N58" s="265"/>
      <c r="O58" s="265"/>
      <c r="P58" s="265"/>
      <c r="Q58" s="265"/>
      <c r="R58" s="265"/>
    </row>
    <row r="59" spans="2:18" x14ac:dyDescent="0.2">
      <c r="B59" t="s">
        <v>544</v>
      </c>
      <c r="C59" s="243" t="s">
        <v>336</v>
      </c>
      <c r="D59" s="246">
        <v>84.178799999999995</v>
      </c>
      <c r="E59" s="246">
        <v>63.134099999999997</v>
      </c>
      <c r="F59" s="246">
        <v>74.481480000000005</v>
      </c>
      <c r="G59" s="246">
        <v>55.242337499999998</v>
      </c>
      <c r="H59" s="246">
        <v>47.350574999999999</v>
      </c>
      <c r="I59" s="342">
        <v>47.350574999999999</v>
      </c>
      <c r="J59" s="246">
        <v>47.350574999999999</v>
      </c>
      <c r="K59" s="342">
        <v>56.677725000000002</v>
      </c>
      <c r="L59" s="246">
        <v>56.899799999999999</v>
      </c>
      <c r="M59" s="256"/>
      <c r="N59" s="265"/>
      <c r="O59" s="265"/>
      <c r="P59" s="265"/>
      <c r="Q59" s="265"/>
      <c r="R59" s="265"/>
    </row>
    <row r="60" spans="2:18" x14ac:dyDescent="0.2">
      <c r="B60" t="s">
        <v>545</v>
      </c>
      <c r="C60" s="243" t="s">
        <v>280</v>
      </c>
      <c r="D60" s="246"/>
      <c r="E60" s="246"/>
      <c r="F60" s="246">
        <v>168.87402534239999</v>
      </c>
      <c r="G60" s="246">
        <v>211.092531678</v>
      </c>
      <c r="H60" s="246">
        <v>253.31103801360001</v>
      </c>
      <c r="I60" s="342"/>
      <c r="J60" s="246"/>
      <c r="K60" s="342"/>
      <c r="L60" s="246"/>
      <c r="M60" s="256"/>
      <c r="N60" s="265"/>
      <c r="O60" s="265"/>
      <c r="P60" s="265"/>
      <c r="Q60" s="265"/>
      <c r="R60" s="265"/>
    </row>
    <row r="61" spans="2:18" x14ac:dyDescent="0.2">
      <c r="B61" t="s">
        <v>545</v>
      </c>
      <c r="C61" s="243" t="s">
        <v>362</v>
      </c>
      <c r="D61" s="332"/>
      <c r="E61" s="332"/>
      <c r="F61" s="332"/>
      <c r="G61" s="332"/>
      <c r="H61" s="332"/>
      <c r="I61" s="332"/>
      <c r="J61" s="332"/>
      <c r="K61" s="332"/>
      <c r="L61" s="332"/>
      <c r="M61" s="256"/>
      <c r="N61" s="265"/>
      <c r="O61" s="265"/>
      <c r="P61" s="265"/>
      <c r="Q61" s="265"/>
      <c r="R61" s="265"/>
    </row>
    <row r="62" spans="2:18" x14ac:dyDescent="0.2">
      <c r="B62" t="s">
        <v>545</v>
      </c>
      <c r="C62" s="243" t="s">
        <v>364</v>
      </c>
      <c r="D62" s="332"/>
      <c r="E62" s="332"/>
      <c r="F62" s="332"/>
      <c r="G62" s="332"/>
      <c r="H62" s="332"/>
      <c r="I62" s="332"/>
      <c r="J62" s="332"/>
      <c r="K62" s="332"/>
      <c r="L62" s="332"/>
      <c r="M62" s="256"/>
      <c r="N62" s="265"/>
      <c r="O62" s="265"/>
      <c r="P62" s="265"/>
      <c r="Q62" s="265"/>
      <c r="R62" s="265"/>
    </row>
    <row r="63" spans="2:18" x14ac:dyDescent="0.2">
      <c r="B63" t="s">
        <v>545</v>
      </c>
      <c r="C63" s="243" t="s">
        <v>281</v>
      </c>
      <c r="D63" s="246"/>
      <c r="E63" s="246">
        <v>55.356598449567002</v>
      </c>
      <c r="F63" s="246">
        <v>135.09922027392</v>
      </c>
      <c r="G63" s="246">
        <v>148.609142301312</v>
      </c>
      <c r="H63" s="246">
        <v>162.11906432870401</v>
      </c>
      <c r="I63" s="342">
        <v>178.330970761575</v>
      </c>
      <c r="J63" s="246">
        <v>194.542877194445</v>
      </c>
      <c r="K63" s="342"/>
      <c r="L63" s="246"/>
      <c r="M63" s="256"/>
      <c r="N63" s="265"/>
      <c r="O63" s="265"/>
      <c r="P63" s="265"/>
      <c r="Q63" s="265"/>
      <c r="R63" s="265"/>
    </row>
    <row r="64" spans="2:18" x14ac:dyDescent="0.2">
      <c r="B64" t="s">
        <v>545</v>
      </c>
      <c r="C64" s="243" t="s">
        <v>282</v>
      </c>
      <c r="D64" s="246">
        <v>217.29265696831899</v>
      </c>
      <c r="E64" s="246">
        <v>150.40387112031601</v>
      </c>
      <c r="F64" s="246">
        <v>224.595282831036</v>
      </c>
      <c r="G64" s="246">
        <v>225.14280011455901</v>
      </c>
      <c r="H64" s="246">
        <v>225.69004817380801</v>
      </c>
      <c r="I64" s="342">
        <v>212.578893324679</v>
      </c>
      <c r="J64" s="246">
        <v>208.18634888231099</v>
      </c>
      <c r="K64" s="342">
        <v>196.393723753747</v>
      </c>
      <c r="L64" s="246">
        <v>174.607258168871</v>
      </c>
      <c r="M64" s="256"/>
      <c r="N64" s="265"/>
      <c r="O64" s="265"/>
      <c r="P64" s="265"/>
      <c r="Q64" s="265"/>
      <c r="R64" s="265"/>
    </row>
    <row r="65" spans="2:18" x14ac:dyDescent="0.2">
      <c r="B65" t="s">
        <v>545</v>
      </c>
      <c r="C65" s="243" t="s">
        <v>283</v>
      </c>
      <c r="D65" s="332"/>
      <c r="E65" s="332"/>
      <c r="F65" s="332"/>
      <c r="G65" s="332"/>
      <c r="H65" s="332"/>
      <c r="I65" s="332"/>
      <c r="J65" s="332"/>
      <c r="K65" s="332"/>
      <c r="L65" s="332"/>
      <c r="M65" s="256"/>
      <c r="N65" s="265"/>
      <c r="O65" s="265"/>
      <c r="P65" s="265"/>
      <c r="Q65" s="265"/>
      <c r="R65" s="265"/>
    </row>
    <row r="66" spans="2:18" x14ac:dyDescent="0.2">
      <c r="B66" t="s">
        <v>545</v>
      </c>
      <c r="C66" s="243" t="s">
        <v>284</v>
      </c>
      <c r="D66" s="246">
        <v>640.86095016664399</v>
      </c>
      <c r="E66" s="246">
        <v>640.86095016664399</v>
      </c>
      <c r="F66" s="246">
        <v>493.39360667416901</v>
      </c>
      <c r="G66" s="246"/>
      <c r="H66" s="246">
        <v>107.741697084131</v>
      </c>
      <c r="I66" s="342">
        <v>571.69692263045204</v>
      </c>
      <c r="J66" s="246">
        <v>640.86095016664399</v>
      </c>
      <c r="K66" s="342">
        <v>640.86095016664399</v>
      </c>
      <c r="L66" s="246">
        <v>576.650607648235</v>
      </c>
      <c r="M66" s="256"/>
      <c r="N66" s="265"/>
      <c r="O66" s="265"/>
      <c r="P66" s="265"/>
      <c r="Q66" s="265"/>
      <c r="R66" s="265"/>
    </row>
    <row r="67" spans="2:18" x14ac:dyDescent="0.2">
      <c r="B67" t="s">
        <v>545</v>
      </c>
      <c r="C67" s="243" t="s">
        <v>285</v>
      </c>
      <c r="D67" s="246">
        <v>558.24400000000003</v>
      </c>
      <c r="E67" s="246">
        <v>287.53949999999998</v>
      </c>
      <c r="F67" s="246">
        <v>279.12200000000001</v>
      </c>
      <c r="G67" s="246">
        <v>279.12200000000001</v>
      </c>
      <c r="H67" s="246">
        <v>279.12200000000001</v>
      </c>
      <c r="I67" s="342">
        <v>279.12200000000001</v>
      </c>
      <c r="J67" s="246">
        <v>279.12200000000001</v>
      </c>
      <c r="K67" s="342">
        <v>279.12200000000001</v>
      </c>
      <c r="L67" s="246">
        <v>279.12200000000001</v>
      </c>
      <c r="M67" s="256"/>
      <c r="N67" s="265"/>
      <c r="O67" s="265"/>
      <c r="P67" s="265"/>
      <c r="Q67" s="265"/>
      <c r="R67" s="265"/>
    </row>
    <row r="68" spans="2:18" x14ac:dyDescent="0.2">
      <c r="B68" t="s">
        <v>545</v>
      </c>
      <c r="C68" s="243" t="s">
        <v>286</v>
      </c>
      <c r="D68" s="246">
        <v>25.86</v>
      </c>
      <c r="E68" s="246">
        <v>692.13062759229399</v>
      </c>
      <c r="F68" s="246">
        <v>334.42318159687198</v>
      </c>
      <c r="G68" s="246">
        <v>635.48847951629796</v>
      </c>
      <c r="H68" s="246">
        <v>846.20719913984101</v>
      </c>
      <c r="I68" s="342">
        <v>924.64311197364805</v>
      </c>
      <c r="J68" s="246">
        <v>841.482156052817</v>
      </c>
      <c r="K68" s="342">
        <v>743.80296425154097</v>
      </c>
      <c r="L68" s="246">
        <v>569.31749762539403</v>
      </c>
      <c r="M68" s="256"/>
      <c r="N68" s="265"/>
      <c r="O68" s="265"/>
      <c r="P68" s="265"/>
      <c r="Q68" s="265"/>
      <c r="R68" s="265"/>
    </row>
    <row r="69" spans="2:18" x14ac:dyDescent="0.2">
      <c r="B69" t="s">
        <v>545</v>
      </c>
      <c r="C69" s="243" t="s">
        <v>208</v>
      </c>
      <c r="D69" s="246">
        <v>816.50940664403799</v>
      </c>
      <c r="E69" s="246">
        <v>286.394448521161</v>
      </c>
      <c r="F69" s="246">
        <v>604.12134173991001</v>
      </c>
      <c r="G69" s="246">
        <v>279.25379281410102</v>
      </c>
      <c r="H69" s="246">
        <v>251.69388858452299</v>
      </c>
      <c r="I69" s="342">
        <v>284.75523428242798</v>
      </c>
      <c r="J69" s="246">
        <v>435.56124633662898</v>
      </c>
      <c r="K69" s="342">
        <v>557.16101473912397</v>
      </c>
      <c r="L69" s="246">
        <v>535.98840409016702</v>
      </c>
      <c r="M69" s="256"/>
      <c r="N69" s="265"/>
      <c r="O69" s="265"/>
      <c r="P69" s="265"/>
      <c r="Q69" s="265"/>
      <c r="R69" s="265"/>
    </row>
    <row r="70" spans="2:18" x14ac:dyDescent="0.2">
      <c r="B70" t="s">
        <v>545</v>
      </c>
      <c r="C70" s="243" t="s">
        <v>287</v>
      </c>
      <c r="D70" s="246">
        <v>370.63446213000299</v>
      </c>
      <c r="E70" s="246">
        <v>0.2</v>
      </c>
      <c r="F70" s="246">
        <v>0.2</v>
      </c>
      <c r="G70" s="246">
        <v>0.2</v>
      </c>
      <c r="H70" s="246">
        <v>0.2</v>
      </c>
      <c r="I70" s="342">
        <v>0.2</v>
      </c>
      <c r="J70" s="246">
        <v>0.2</v>
      </c>
      <c r="K70" s="342">
        <v>79.418989774305004</v>
      </c>
      <c r="L70" s="246">
        <v>215.60062104953099</v>
      </c>
      <c r="M70" s="256"/>
      <c r="N70" s="265"/>
      <c r="O70" s="265"/>
      <c r="P70" s="265"/>
      <c r="Q70" s="265"/>
      <c r="R70" s="265"/>
    </row>
    <row r="71" spans="2:18" x14ac:dyDescent="0.2">
      <c r="B71" t="s">
        <v>545</v>
      </c>
      <c r="C71" s="243" t="s">
        <v>288</v>
      </c>
      <c r="D71" s="246">
        <v>246.16871493266601</v>
      </c>
      <c r="E71" s="246">
        <v>119.579055352029</v>
      </c>
      <c r="F71" s="246">
        <v>145.31654506764301</v>
      </c>
      <c r="G71" s="246">
        <v>153.65102917606899</v>
      </c>
      <c r="H71" s="246">
        <v>163.78291977531501</v>
      </c>
      <c r="I71" s="342">
        <v>177.920063739878</v>
      </c>
      <c r="J71" s="246">
        <v>193.05510357770899</v>
      </c>
      <c r="K71" s="342">
        <v>206.53875442146</v>
      </c>
      <c r="L71" s="246">
        <v>218.30181531001799</v>
      </c>
      <c r="M71" s="256"/>
      <c r="N71" s="265"/>
      <c r="O71" s="265"/>
      <c r="P71" s="265"/>
      <c r="Q71" s="265"/>
      <c r="R71" s="265"/>
    </row>
    <row r="72" spans="2:18" x14ac:dyDescent="0.2">
      <c r="B72" s="278" t="s">
        <v>545</v>
      </c>
      <c r="C72" s="337" t="s">
        <v>554</v>
      </c>
      <c r="D72" s="246">
        <v>65.503679577927002</v>
      </c>
      <c r="E72" s="246"/>
      <c r="F72" s="246"/>
      <c r="G72" s="246"/>
      <c r="H72" s="246"/>
      <c r="I72" s="342"/>
      <c r="J72" s="246"/>
      <c r="K72" s="342"/>
      <c r="L72" s="246"/>
      <c r="M72" s="256"/>
      <c r="N72" s="265"/>
      <c r="O72" s="265"/>
      <c r="P72" s="265"/>
      <c r="Q72" s="265"/>
      <c r="R72" s="265"/>
    </row>
    <row r="73" spans="2:18" x14ac:dyDescent="0.2">
      <c r="B73" s="278" t="s">
        <v>545</v>
      </c>
      <c r="C73" s="337" t="s">
        <v>555</v>
      </c>
      <c r="D73" s="246">
        <v>80.575500722864007</v>
      </c>
      <c r="E73" s="246"/>
      <c r="F73" s="246"/>
      <c r="G73" s="246"/>
      <c r="H73" s="246"/>
      <c r="I73" s="342"/>
      <c r="J73" s="246"/>
      <c r="K73" s="342"/>
      <c r="L73" s="246"/>
      <c r="M73" s="256"/>
      <c r="N73" s="265"/>
      <c r="O73" s="265"/>
      <c r="P73" s="265"/>
      <c r="Q73" s="265"/>
      <c r="R73" s="265"/>
    </row>
    <row r="74" spans="2:18" x14ac:dyDescent="0.2">
      <c r="B74" t="s">
        <v>545</v>
      </c>
      <c r="C74" s="243" t="s">
        <v>209</v>
      </c>
      <c r="D74" s="246">
        <v>57.453652640000001</v>
      </c>
      <c r="E74" s="246">
        <v>0.2</v>
      </c>
      <c r="F74" s="246">
        <v>0.2</v>
      </c>
      <c r="G74" s="246">
        <v>0.2</v>
      </c>
      <c r="H74" s="246">
        <v>0.2</v>
      </c>
      <c r="I74" s="342">
        <v>0.2</v>
      </c>
      <c r="J74" s="246">
        <v>0.2</v>
      </c>
      <c r="K74" s="342">
        <v>0.2</v>
      </c>
      <c r="L74" s="246">
        <v>53.526624753145001</v>
      </c>
      <c r="M74" s="256"/>
      <c r="N74" s="265"/>
      <c r="O74" s="265"/>
      <c r="P74" s="265"/>
      <c r="Q74" s="265"/>
      <c r="R74" s="265"/>
    </row>
    <row r="75" spans="2:18" x14ac:dyDescent="0.2">
      <c r="B75" t="s">
        <v>545</v>
      </c>
      <c r="C75" s="243" t="s">
        <v>324</v>
      </c>
      <c r="D75" s="246">
        <v>0.42541521859999998</v>
      </c>
      <c r="E75" s="246">
        <v>0.41856569032500002</v>
      </c>
      <c r="F75" s="246">
        <v>0.41300505391600001</v>
      </c>
      <c r="G75" s="246">
        <v>0.40586237648500001</v>
      </c>
      <c r="H75" s="246">
        <v>0.40064667152200001</v>
      </c>
      <c r="I75" s="342">
        <v>0.36980145095900002</v>
      </c>
      <c r="J75" s="246">
        <v>0.37294669695799998</v>
      </c>
      <c r="K75" s="342">
        <v>0.37530284898900002</v>
      </c>
      <c r="L75" s="246">
        <v>0.37687922271399998</v>
      </c>
      <c r="M75" s="256"/>
      <c r="N75" s="265"/>
      <c r="O75" s="265"/>
      <c r="P75" s="265"/>
      <c r="Q75" s="265"/>
      <c r="R75" s="265"/>
    </row>
    <row r="76" spans="2:18" x14ac:dyDescent="0.2">
      <c r="B76" t="s">
        <v>545</v>
      </c>
      <c r="C76" s="243" t="s">
        <v>336</v>
      </c>
      <c r="D76" s="246">
        <v>39.866399999999999</v>
      </c>
      <c r="E76" s="246">
        <v>40.863059999999997</v>
      </c>
      <c r="F76" s="246">
        <v>29.899799999999999</v>
      </c>
      <c r="G76" s="246">
        <v>26.162324999999999</v>
      </c>
      <c r="H76" s="246">
        <v>22.424849999999999</v>
      </c>
      <c r="I76" s="342">
        <v>22.424849999999999</v>
      </c>
      <c r="J76" s="246">
        <v>22.424849999999999</v>
      </c>
      <c r="K76" s="342">
        <v>22.424849999999999</v>
      </c>
      <c r="L76" s="246">
        <v>22.424849999999999</v>
      </c>
      <c r="M76" s="256"/>
      <c r="N76" s="265"/>
      <c r="O76" s="265"/>
      <c r="P76" s="265"/>
      <c r="Q76" s="265"/>
      <c r="R76" s="265"/>
    </row>
    <row r="77" spans="2:18" x14ac:dyDescent="0.2">
      <c r="B77" t="s">
        <v>546</v>
      </c>
      <c r="C77" s="243" t="s">
        <v>280</v>
      </c>
      <c r="D77" s="246">
        <v>19.096566303119999</v>
      </c>
      <c r="E77" s="246"/>
      <c r="F77" s="246">
        <v>238.47067263554999</v>
      </c>
      <c r="G77" s="246">
        <v>280.08264908906801</v>
      </c>
      <c r="H77" s="246">
        <v>271.95665550208997</v>
      </c>
      <c r="I77" s="342">
        <v>24.429095129755002</v>
      </c>
      <c r="J77" s="246">
        <v>35.519557306213997</v>
      </c>
      <c r="K77" s="342"/>
      <c r="L77" s="246"/>
      <c r="M77" s="256"/>
      <c r="N77" s="265"/>
      <c r="O77" s="265"/>
      <c r="P77" s="265"/>
      <c r="Q77" s="265"/>
      <c r="R77" s="265"/>
    </row>
    <row r="78" spans="2:18" x14ac:dyDescent="0.2">
      <c r="B78" t="s">
        <v>546</v>
      </c>
      <c r="C78" s="243" t="s">
        <v>362</v>
      </c>
      <c r="D78" s="332"/>
      <c r="E78" s="332"/>
      <c r="F78" s="332"/>
      <c r="G78" s="332"/>
      <c r="H78" s="332"/>
      <c r="I78" s="332"/>
      <c r="J78" s="332"/>
      <c r="K78" s="332"/>
      <c r="L78" s="332"/>
      <c r="M78" s="256"/>
      <c r="N78" s="265"/>
      <c r="O78" s="265"/>
      <c r="P78" s="265"/>
      <c r="Q78" s="265"/>
      <c r="R78" s="265"/>
    </row>
    <row r="79" spans="2:18" x14ac:dyDescent="0.2">
      <c r="B79" t="s">
        <v>546</v>
      </c>
      <c r="C79" s="243" t="s">
        <v>363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8" x14ac:dyDescent="0.2">
      <c r="B80" t="s">
        <v>546</v>
      </c>
      <c r="C80" s="243" t="s">
        <v>364</v>
      </c>
      <c r="D80" s="332"/>
      <c r="E80" s="332"/>
      <c r="F80" s="332"/>
      <c r="G80" s="332"/>
      <c r="H80" s="332"/>
      <c r="I80" s="332"/>
      <c r="J80" s="332"/>
      <c r="K80" s="332"/>
      <c r="L80" s="332"/>
      <c r="M80" s="256"/>
      <c r="N80" s="265"/>
      <c r="O80" s="265"/>
      <c r="P80" s="265"/>
      <c r="Q80" s="265"/>
      <c r="R80" s="265"/>
    </row>
    <row r="81" spans="2:18" x14ac:dyDescent="0.2">
      <c r="B81" t="s">
        <v>546</v>
      </c>
      <c r="C81" s="243" t="s">
        <v>365</v>
      </c>
      <c r="D81" s="332"/>
      <c r="E81" s="332"/>
      <c r="F81" s="332"/>
      <c r="G81" s="332"/>
      <c r="H81" s="332"/>
      <c r="I81" s="332"/>
      <c r="J81" s="332"/>
      <c r="K81" s="332"/>
      <c r="L81" s="332"/>
      <c r="M81" s="256"/>
      <c r="N81" s="265"/>
      <c r="O81" s="265"/>
      <c r="P81" s="265"/>
      <c r="Q81" s="265"/>
      <c r="R81" s="265"/>
    </row>
    <row r="82" spans="2:18" x14ac:dyDescent="0.2">
      <c r="B82" t="s">
        <v>546</v>
      </c>
      <c r="C82" s="243" t="s">
        <v>281</v>
      </c>
      <c r="D82" s="246"/>
      <c r="E82" s="246"/>
      <c r="F82" s="246">
        <v>424.23266858193801</v>
      </c>
      <c r="G82" s="246">
        <v>209.85419191928401</v>
      </c>
      <c r="H82" s="246">
        <v>228.931845730128</v>
      </c>
      <c r="I82" s="342">
        <v>378.77320424545297</v>
      </c>
      <c r="J82" s="246">
        <v>274.71821487615398</v>
      </c>
      <c r="K82" s="342"/>
      <c r="L82" s="246"/>
      <c r="M82" s="256"/>
      <c r="N82" s="265"/>
      <c r="O82" s="265"/>
      <c r="P82" s="265"/>
      <c r="Q82" s="265"/>
      <c r="R82" s="265"/>
    </row>
    <row r="83" spans="2:18" x14ac:dyDescent="0.2">
      <c r="B83" t="s">
        <v>546</v>
      </c>
      <c r="C83" s="243" t="s">
        <v>282</v>
      </c>
      <c r="D83" s="246">
        <v>477.38351720833299</v>
      </c>
      <c r="E83" s="246">
        <v>413.82754688925201</v>
      </c>
      <c r="F83" s="246">
        <v>633.88145454373796</v>
      </c>
      <c r="G83" s="246">
        <v>610.34270986202398</v>
      </c>
      <c r="H83" s="246">
        <v>624.72589796568104</v>
      </c>
      <c r="I83" s="342">
        <v>532.24089269815704</v>
      </c>
      <c r="J83" s="246">
        <v>537.52223609536395</v>
      </c>
      <c r="K83" s="342">
        <v>541.20112521799604</v>
      </c>
      <c r="L83" s="246">
        <v>547.51173593143005</v>
      </c>
      <c r="M83" s="256"/>
      <c r="N83" s="265"/>
      <c r="O83" s="265"/>
      <c r="P83" s="265"/>
      <c r="Q83" s="265"/>
      <c r="R83" s="265"/>
    </row>
    <row r="84" spans="2:18" x14ac:dyDescent="0.2">
      <c r="B84" t="s">
        <v>546</v>
      </c>
      <c r="C84" s="243" t="s">
        <v>283</v>
      </c>
      <c r="D84" s="332"/>
      <c r="E84" s="332"/>
      <c r="F84" s="332"/>
      <c r="G84" s="332"/>
      <c r="H84" s="332"/>
      <c r="I84" s="332"/>
      <c r="J84" s="332"/>
      <c r="K84" s="332"/>
      <c r="L84" s="332"/>
      <c r="M84" s="256"/>
      <c r="N84" s="265"/>
      <c r="O84" s="265"/>
      <c r="P84" s="265"/>
      <c r="Q84" s="265"/>
      <c r="R84" s="265"/>
    </row>
    <row r="85" spans="2:18" x14ac:dyDescent="0.2">
      <c r="B85" s="337" t="s">
        <v>546</v>
      </c>
      <c r="C85" s="337" t="s">
        <v>284</v>
      </c>
      <c r="D85" s="246">
        <v>571.34199999999998</v>
      </c>
      <c r="E85" s="246">
        <v>397.05347489160903</v>
      </c>
      <c r="F85" s="246">
        <v>397.05347489160903</v>
      </c>
      <c r="G85" s="246">
        <v>397.05347489160903</v>
      </c>
      <c r="H85" s="246">
        <v>506.507689428096</v>
      </c>
      <c r="I85" s="342">
        <v>506.507689428096</v>
      </c>
      <c r="J85" s="246">
        <v>635.87110749428996</v>
      </c>
      <c r="K85" s="342">
        <v>635.87110749428996</v>
      </c>
      <c r="L85" s="246">
        <v>635.87110749428996</v>
      </c>
      <c r="M85" s="256"/>
      <c r="N85" s="265"/>
      <c r="O85" s="265"/>
      <c r="P85" s="265"/>
      <c r="Q85" s="265"/>
      <c r="R85" s="265"/>
    </row>
    <row r="86" spans="2:18" x14ac:dyDescent="0.2">
      <c r="B86" s="337" t="s">
        <v>546</v>
      </c>
      <c r="C86" s="337" t="s">
        <v>285</v>
      </c>
      <c r="D86" s="246">
        <v>1669.4010000000001</v>
      </c>
      <c r="E86" s="246">
        <v>834.65049999999997</v>
      </c>
      <c r="F86" s="246">
        <v>1073.660777116879</v>
      </c>
      <c r="G86" s="246">
        <v>1141.2222766681789</v>
      </c>
      <c r="H86" s="246">
        <v>1141.2222766681789</v>
      </c>
      <c r="I86" s="342">
        <v>1090.1771420500299</v>
      </c>
      <c r="J86" s="246">
        <v>958.29015708268298</v>
      </c>
      <c r="K86" s="342">
        <v>864.65228382671398</v>
      </c>
      <c r="L86" s="246">
        <v>861.36320518998195</v>
      </c>
      <c r="M86" s="256"/>
      <c r="N86" s="265"/>
      <c r="O86" s="265"/>
      <c r="P86" s="265"/>
      <c r="Q86" s="265"/>
      <c r="R86" s="265"/>
    </row>
    <row r="87" spans="2:18" x14ac:dyDescent="0.2">
      <c r="B87" t="s">
        <v>546</v>
      </c>
      <c r="C87" s="243" t="s">
        <v>286</v>
      </c>
      <c r="D87" s="246">
        <v>64.087000000000003</v>
      </c>
      <c r="E87" s="246">
        <v>2712.3764821456762</v>
      </c>
      <c r="F87" s="246">
        <v>2565.495884907572</v>
      </c>
      <c r="G87" s="246">
        <v>2716.415979037984</v>
      </c>
      <c r="H87" s="246">
        <v>2716.280948281491</v>
      </c>
      <c r="I87" s="342">
        <v>2682.2681845867319</v>
      </c>
      <c r="J87" s="246">
        <v>2639.7698743777942</v>
      </c>
      <c r="K87" s="342">
        <v>2715.68992374031</v>
      </c>
      <c r="L87" s="246">
        <v>2715.4973270400228</v>
      </c>
      <c r="M87" s="256"/>
      <c r="N87" s="265"/>
      <c r="O87" s="265"/>
      <c r="P87" s="265"/>
      <c r="Q87" s="265"/>
      <c r="R87" s="265"/>
    </row>
    <row r="88" spans="2:18" x14ac:dyDescent="0.2">
      <c r="B88" t="s">
        <v>546</v>
      </c>
      <c r="C88" s="243" t="s">
        <v>208</v>
      </c>
      <c r="D88" s="246">
        <v>2030.7866599208801</v>
      </c>
      <c r="E88" s="246">
        <v>433.356108257431</v>
      </c>
      <c r="F88" s="246">
        <v>444.036472738724</v>
      </c>
      <c r="G88" s="246">
        <v>171.40364431405399</v>
      </c>
      <c r="H88" s="246">
        <v>197.27239543699901</v>
      </c>
      <c r="I88" s="342">
        <v>22.703951902751999</v>
      </c>
      <c r="J88" s="246">
        <v>125.037936126692</v>
      </c>
      <c r="K88" s="342">
        <v>4.2764639768719999</v>
      </c>
      <c r="L88" s="246">
        <v>11.100520222186001</v>
      </c>
      <c r="M88" s="256"/>
      <c r="N88" s="265"/>
      <c r="O88" s="265"/>
      <c r="P88" s="265"/>
      <c r="Q88" s="265"/>
      <c r="R88" s="265"/>
    </row>
    <row r="89" spans="2:18" x14ac:dyDescent="0.2">
      <c r="B89" t="s">
        <v>546</v>
      </c>
      <c r="C89" s="243" t="s">
        <v>287</v>
      </c>
      <c r="D89" s="246">
        <v>320.00533754507398</v>
      </c>
      <c r="E89" s="246">
        <v>0.4</v>
      </c>
      <c r="F89" s="246">
        <v>0.4</v>
      </c>
      <c r="G89" s="246">
        <v>0.4</v>
      </c>
      <c r="H89" s="246">
        <v>0.4</v>
      </c>
      <c r="I89" s="342">
        <v>0.4</v>
      </c>
      <c r="J89" s="246">
        <v>0.4</v>
      </c>
      <c r="K89" s="342">
        <v>0.4</v>
      </c>
      <c r="L89" s="246">
        <v>0.4</v>
      </c>
      <c r="M89" s="256"/>
      <c r="N89" s="265"/>
      <c r="O89" s="265"/>
      <c r="P89" s="265"/>
      <c r="Q89" s="265"/>
      <c r="R89" s="265"/>
    </row>
    <row r="90" spans="2:18" x14ac:dyDescent="0.2">
      <c r="B90" t="s">
        <v>546</v>
      </c>
      <c r="C90" s="243" t="s">
        <v>288</v>
      </c>
      <c r="D90" s="246">
        <v>200.72606293599401</v>
      </c>
      <c r="E90" s="246">
        <v>66.969836844312994</v>
      </c>
      <c r="F90" s="246">
        <v>40.862630924686002</v>
      </c>
      <c r="G90" s="246">
        <v>77.049706920953</v>
      </c>
      <c r="H90" s="246">
        <v>86.283441243835995</v>
      </c>
      <c r="I90" s="342">
        <v>93.849447195474994</v>
      </c>
      <c r="J90" s="246">
        <v>99.912139982742005</v>
      </c>
      <c r="K90" s="342">
        <v>104.77960204233899</v>
      </c>
      <c r="L90" s="246">
        <v>109.510800528307</v>
      </c>
      <c r="M90" s="256"/>
      <c r="N90" s="265"/>
      <c r="O90" s="265"/>
      <c r="P90" s="265"/>
      <c r="Q90" s="265"/>
      <c r="R90" s="265"/>
    </row>
    <row r="91" spans="2:18" x14ac:dyDescent="0.2">
      <c r="B91" s="278" t="s">
        <v>546</v>
      </c>
      <c r="C91" s="337" t="s">
        <v>554</v>
      </c>
      <c r="D91" s="246">
        <v>233.221156237343</v>
      </c>
      <c r="E91" s="246"/>
      <c r="F91" s="246"/>
      <c r="G91" s="246"/>
      <c r="H91" s="246"/>
      <c r="I91" s="342"/>
      <c r="J91" s="246"/>
      <c r="K91" s="342"/>
      <c r="L91" s="246"/>
      <c r="M91" s="256"/>
      <c r="N91" s="265"/>
      <c r="O91" s="265"/>
      <c r="P91" s="265"/>
      <c r="Q91" s="265"/>
      <c r="R91" s="265"/>
    </row>
    <row r="92" spans="2:18" x14ac:dyDescent="0.2">
      <c r="B92" s="278" t="s">
        <v>546</v>
      </c>
      <c r="C92" s="337" t="s">
        <v>555</v>
      </c>
      <c r="D92" s="246">
        <v>198.5336870742</v>
      </c>
      <c r="E92" s="246"/>
      <c r="F92" s="246"/>
      <c r="G92" s="246"/>
      <c r="H92" s="246"/>
      <c r="I92" s="342"/>
      <c r="J92" s="246"/>
      <c r="K92" s="342"/>
      <c r="L92" s="246"/>
      <c r="M92" s="256"/>
      <c r="N92" s="265"/>
      <c r="O92" s="265"/>
      <c r="P92" s="265"/>
      <c r="Q92" s="265"/>
      <c r="R92" s="265"/>
    </row>
    <row r="93" spans="2:18" x14ac:dyDescent="0.2">
      <c r="B93" t="s">
        <v>546</v>
      </c>
      <c r="C93" s="243" t="s">
        <v>209</v>
      </c>
      <c r="D93" s="246">
        <v>277.17677391339998</v>
      </c>
      <c r="E93" s="246">
        <v>0.4</v>
      </c>
      <c r="F93" s="246">
        <v>0.4</v>
      </c>
      <c r="G93" s="246">
        <v>0.4</v>
      </c>
      <c r="H93" s="246">
        <v>0.4</v>
      </c>
      <c r="I93" s="342">
        <v>0.4</v>
      </c>
      <c r="J93" s="246">
        <v>0.4</v>
      </c>
      <c r="K93" s="342">
        <v>0.4</v>
      </c>
      <c r="L93" s="246">
        <v>0.4</v>
      </c>
      <c r="M93" s="256"/>
      <c r="N93" s="265"/>
      <c r="O93" s="265"/>
      <c r="P93" s="265"/>
      <c r="Q93" s="265"/>
      <c r="R93" s="265"/>
    </row>
    <row r="94" spans="2:18" x14ac:dyDescent="0.2">
      <c r="B94" t="s">
        <v>546</v>
      </c>
      <c r="C94" s="243" t="s">
        <v>324</v>
      </c>
      <c r="D94" s="246">
        <v>0.4</v>
      </c>
      <c r="E94" s="246">
        <v>0.4</v>
      </c>
      <c r="F94" s="246">
        <v>0.4</v>
      </c>
      <c r="G94" s="246">
        <v>0.4</v>
      </c>
      <c r="H94" s="246">
        <v>0.4</v>
      </c>
      <c r="I94" s="342">
        <v>0.4</v>
      </c>
      <c r="J94" s="246">
        <v>0.4</v>
      </c>
      <c r="K94" s="342">
        <v>0.4</v>
      </c>
      <c r="L94" s="246">
        <v>0.4</v>
      </c>
      <c r="M94" s="256"/>
      <c r="N94" s="265"/>
      <c r="O94" s="265"/>
      <c r="P94" s="265"/>
      <c r="Q94" s="265"/>
      <c r="R94" s="265"/>
    </row>
    <row r="95" spans="2:18" x14ac:dyDescent="0.2">
      <c r="B95" t="s">
        <v>546</v>
      </c>
      <c r="C95" s="243" t="s">
        <v>336</v>
      </c>
      <c r="D95" s="246">
        <v>140.256</v>
      </c>
      <c r="E95" s="246">
        <v>105.19199999999999</v>
      </c>
      <c r="F95" s="246">
        <v>105.19199999999999</v>
      </c>
      <c r="G95" s="246">
        <v>92.043000000000006</v>
      </c>
      <c r="H95" s="246">
        <v>82.374165000000005</v>
      </c>
      <c r="I95" s="342">
        <v>78.894000000000005</v>
      </c>
      <c r="J95" s="246">
        <v>78.894000000000005</v>
      </c>
      <c r="K95" s="342">
        <v>95.871870000000001</v>
      </c>
      <c r="L95" s="246">
        <v>86.039009080644007</v>
      </c>
      <c r="M95" s="256"/>
      <c r="N95" s="265"/>
      <c r="O95" s="265"/>
      <c r="P95" s="265"/>
      <c r="Q95" s="265"/>
      <c r="R95" s="265"/>
    </row>
    <row r="96" spans="2:18" x14ac:dyDescent="0.2">
      <c r="B96" t="s">
        <v>547</v>
      </c>
      <c r="C96" s="243" t="s">
        <v>280</v>
      </c>
      <c r="D96" s="246">
        <v>10.452319338800001</v>
      </c>
      <c r="E96" s="246"/>
      <c r="F96" s="246">
        <v>137.05798890509999</v>
      </c>
      <c r="G96" s="246">
        <v>171.322486131375</v>
      </c>
      <c r="H96" s="246">
        <v>205.58698335765001</v>
      </c>
      <c r="I96" s="342">
        <v>63.110591227905999</v>
      </c>
      <c r="J96" s="246"/>
      <c r="K96" s="342"/>
      <c r="L96" s="246"/>
      <c r="M96" s="256"/>
      <c r="N96" s="265"/>
      <c r="O96" s="265"/>
      <c r="P96" s="265"/>
      <c r="Q96" s="265"/>
      <c r="R96" s="265"/>
    </row>
    <row r="97" spans="2:18" x14ac:dyDescent="0.2">
      <c r="B97" t="s">
        <v>547</v>
      </c>
      <c r="C97" s="243" t="s">
        <v>362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547</v>
      </c>
      <c r="C98" s="243" t="s">
        <v>281</v>
      </c>
      <c r="D98" s="246"/>
      <c r="E98" s="246">
        <v>161.269415390463</v>
      </c>
      <c r="F98" s="246">
        <v>109.64639112408</v>
      </c>
      <c r="G98" s="246">
        <v>120.61103023648801</v>
      </c>
      <c r="H98" s="246">
        <v>131.57566934889601</v>
      </c>
      <c r="I98" s="342">
        <v>144.733236283786</v>
      </c>
      <c r="J98" s="246">
        <v>157.89080321867499</v>
      </c>
      <c r="K98" s="342"/>
      <c r="L98" s="246"/>
      <c r="M98" s="256"/>
      <c r="N98" s="265"/>
      <c r="O98" s="265"/>
      <c r="P98" s="265"/>
      <c r="Q98" s="265"/>
      <c r="R98" s="265"/>
    </row>
    <row r="99" spans="2:18" x14ac:dyDescent="0.2">
      <c r="B99" t="s">
        <v>547</v>
      </c>
      <c r="C99" s="243" t="s">
        <v>282</v>
      </c>
      <c r="D99" s="246">
        <v>672.19146650000005</v>
      </c>
      <c r="E99" s="246">
        <v>778.98392325094505</v>
      </c>
      <c r="F99" s="246">
        <v>823.68000583731305</v>
      </c>
      <c r="G99" s="246">
        <v>833.75087218405895</v>
      </c>
      <c r="H99" s="246">
        <v>840.65108252143602</v>
      </c>
      <c r="I99" s="342">
        <v>810.11436233721304</v>
      </c>
      <c r="J99" s="246">
        <v>812.04903988594197</v>
      </c>
      <c r="K99" s="342">
        <v>805.62436921021902</v>
      </c>
      <c r="L99" s="246">
        <v>810.30965880603503</v>
      </c>
      <c r="M99" s="256"/>
      <c r="N99" s="265"/>
      <c r="O99" s="265"/>
      <c r="P99" s="265"/>
      <c r="Q99" s="265"/>
      <c r="R99" s="265"/>
    </row>
    <row r="100" spans="2:18" x14ac:dyDescent="0.2">
      <c r="B100" t="s">
        <v>547</v>
      </c>
      <c r="C100" s="243" t="s">
        <v>283</v>
      </c>
      <c r="D100" s="332"/>
      <c r="E100" s="332"/>
      <c r="F100" s="332"/>
      <c r="G100" s="332"/>
      <c r="H100" s="332"/>
      <c r="I100" s="332"/>
      <c r="J100" s="332"/>
      <c r="K100" s="332"/>
      <c r="L100" s="332"/>
      <c r="M100" s="256"/>
      <c r="N100" s="265"/>
      <c r="O100" s="265"/>
      <c r="P100" s="265"/>
      <c r="Q100" s="265"/>
      <c r="R100" s="265"/>
    </row>
    <row r="101" spans="2:18" x14ac:dyDescent="0.2">
      <c r="B101" t="s">
        <v>547</v>
      </c>
      <c r="C101" s="243" t="s">
        <v>284</v>
      </c>
      <c r="D101" s="246">
        <v>340.72699999999998</v>
      </c>
      <c r="E101" s="246">
        <v>170.36349999999999</v>
      </c>
      <c r="F101" s="246">
        <v>170.36349999999999</v>
      </c>
      <c r="G101" s="246">
        <v>167.22652948857299</v>
      </c>
      <c r="H101" s="246">
        <v>170.36349999999999</v>
      </c>
      <c r="I101" s="342">
        <v>170.36349999999999</v>
      </c>
      <c r="J101" s="246">
        <v>302.39817959853201</v>
      </c>
      <c r="K101" s="342">
        <v>368.27498053798001</v>
      </c>
      <c r="L101" s="246">
        <v>368.27498053798001</v>
      </c>
      <c r="M101" s="256"/>
      <c r="N101" s="265"/>
      <c r="O101" s="265"/>
      <c r="P101" s="265"/>
      <c r="Q101" s="265"/>
      <c r="R101" s="265"/>
    </row>
    <row r="102" spans="2:18" x14ac:dyDescent="0.2">
      <c r="B102" t="s">
        <v>547</v>
      </c>
      <c r="C102" s="243" t="s">
        <v>285</v>
      </c>
      <c r="D102" s="246">
        <v>3210.0349999999999</v>
      </c>
      <c r="E102" s="246">
        <v>2501.5422772298712</v>
      </c>
      <c r="F102" s="246">
        <v>2530.3063839041852</v>
      </c>
      <c r="G102" s="246">
        <v>2096.6051828237851</v>
      </c>
      <c r="H102" s="246">
        <v>2164.3011182314031</v>
      </c>
      <c r="I102" s="342">
        <v>2342.9720832060821</v>
      </c>
      <c r="J102" s="246">
        <v>2135.1004478557438</v>
      </c>
      <c r="K102" s="342">
        <v>2066.4544898635809</v>
      </c>
      <c r="L102" s="246">
        <v>1796.3611421683379</v>
      </c>
      <c r="M102" s="256"/>
      <c r="N102" s="265"/>
      <c r="O102" s="265"/>
      <c r="P102" s="265"/>
      <c r="Q102" s="265"/>
      <c r="R102" s="265"/>
    </row>
    <row r="103" spans="2:18" x14ac:dyDescent="0.2">
      <c r="B103" t="s">
        <v>547</v>
      </c>
      <c r="C103" s="243" t="s">
        <v>286</v>
      </c>
      <c r="D103" s="246">
        <v>85.462999999999994</v>
      </c>
      <c r="E103" s="246">
        <v>1264.4946065843901</v>
      </c>
      <c r="F103" s="246">
        <v>746.24699672037502</v>
      </c>
      <c r="G103" s="246">
        <v>1316.4324247806869</v>
      </c>
      <c r="H103" s="246">
        <v>1357.812844616584</v>
      </c>
      <c r="I103" s="342">
        <v>1389.3484699227299</v>
      </c>
      <c r="J103" s="246">
        <v>1406.529029561267</v>
      </c>
      <c r="K103" s="342">
        <v>1423.709589221213</v>
      </c>
      <c r="L103" s="246">
        <v>1422.4785211543399</v>
      </c>
      <c r="M103" s="256"/>
      <c r="N103" s="265"/>
      <c r="O103" s="265"/>
      <c r="P103" s="265"/>
      <c r="Q103" s="265"/>
      <c r="R103" s="265"/>
    </row>
    <row r="104" spans="2:18" x14ac:dyDescent="0.2">
      <c r="B104" t="s">
        <v>547</v>
      </c>
      <c r="C104" s="243" t="s">
        <v>208</v>
      </c>
      <c r="D104" s="246">
        <v>1780.0330999907901</v>
      </c>
      <c r="E104" s="246">
        <v>1510.7470252993601</v>
      </c>
      <c r="F104" s="246">
        <v>1446.17796611994</v>
      </c>
      <c r="G104" s="246">
        <v>1301.2834062065799</v>
      </c>
      <c r="H104" s="246">
        <v>1325.0762044012699</v>
      </c>
      <c r="I104" s="342">
        <v>919.29668154631997</v>
      </c>
      <c r="J104" s="246">
        <v>1106.2832778196901</v>
      </c>
      <c r="K104" s="342">
        <v>1055.8631777042399</v>
      </c>
      <c r="L104" s="246">
        <v>1178.9250842885899</v>
      </c>
      <c r="M104" s="256"/>
      <c r="N104" s="265"/>
      <c r="O104" s="265"/>
      <c r="P104" s="265"/>
      <c r="Q104" s="265"/>
      <c r="R104" s="265"/>
    </row>
    <row r="105" spans="2:18" x14ac:dyDescent="0.2">
      <c r="B105" t="s">
        <v>547</v>
      </c>
      <c r="C105" s="243" t="s">
        <v>287</v>
      </c>
      <c r="D105" s="246">
        <v>506.85993963529103</v>
      </c>
      <c r="E105" s="246">
        <v>0.5</v>
      </c>
      <c r="F105" s="246">
        <v>76.017927156048003</v>
      </c>
      <c r="G105" s="246">
        <v>0.5</v>
      </c>
      <c r="H105" s="246">
        <v>0.5</v>
      </c>
      <c r="I105" s="342">
        <v>0.5</v>
      </c>
      <c r="J105" s="246">
        <v>0.5</v>
      </c>
      <c r="K105" s="342">
        <v>0.5</v>
      </c>
      <c r="L105" s="246">
        <v>0.5</v>
      </c>
      <c r="M105" s="256"/>
      <c r="N105" s="265"/>
      <c r="O105" s="265"/>
      <c r="P105" s="265"/>
      <c r="Q105" s="265"/>
      <c r="R105" s="265"/>
    </row>
    <row r="106" spans="2:18" x14ac:dyDescent="0.2">
      <c r="B106" t="s">
        <v>547</v>
      </c>
      <c r="C106" s="243" t="s">
        <v>288</v>
      </c>
      <c r="D106" s="246">
        <v>308.95729381486802</v>
      </c>
      <c r="E106" s="246">
        <v>96.417294698209005</v>
      </c>
      <c r="F106" s="246">
        <v>164.021690935073</v>
      </c>
      <c r="G106" s="246">
        <v>133.166827670754</v>
      </c>
      <c r="H106" s="246">
        <v>146.04784535998101</v>
      </c>
      <c r="I106" s="342">
        <v>153.26864571771699</v>
      </c>
      <c r="J106" s="246">
        <v>157.232789008927</v>
      </c>
      <c r="K106" s="342">
        <v>162.34545663017099</v>
      </c>
      <c r="L106" s="246">
        <v>167.496571728384</v>
      </c>
      <c r="M106" s="256"/>
      <c r="N106" s="265"/>
      <c r="O106" s="265"/>
      <c r="P106" s="265"/>
      <c r="Q106" s="265"/>
      <c r="R106" s="265"/>
    </row>
    <row r="107" spans="2:18" x14ac:dyDescent="0.2">
      <c r="B107" s="278" t="s">
        <v>547</v>
      </c>
      <c r="C107" s="337" t="s">
        <v>554</v>
      </c>
      <c r="D107" s="246">
        <v>159.97492582340101</v>
      </c>
      <c r="E107" s="246"/>
      <c r="F107" s="246"/>
      <c r="G107" s="246"/>
      <c r="H107" s="246"/>
      <c r="I107" s="342"/>
      <c r="J107" s="246"/>
      <c r="K107" s="342"/>
      <c r="L107" s="246"/>
      <c r="M107" s="256"/>
      <c r="N107" s="265"/>
      <c r="O107" s="265"/>
      <c r="P107" s="265"/>
      <c r="Q107" s="265"/>
      <c r="R107" s="265"/>
    </row>
    <row r="108" spans="2:18" x14ac:dyDescent="0.2">
      <c r="B108" s="278" t="s">
        <v>547</v>
      </c>
      <c r="C108" s="337" t="s">
        <v>555</v>
      </c>
      <c r="D108" s="246">
        <v>152.76635964298401</v>
      </c>
      <c r="E108" s="246"/>
      <c r="F108" s="246"/>
      <c r="G108" s="246"/>
      <c r="H108" s="246"/>
      <c r="I108" s="342"/>
      <c r="J108" s="246"/>
      <c r="K108" s="342"/>
      <c r="L108" s="246"/>
      <c r="M108" s="256"/>
      <c r="N108" s="265"/>
      <c r="O108" s="265"/>
      <c r="P108" s="265"/>
      <c r="Q108" s="265"/>
      <c r="R108" s="265"/>
    </row>
    <row r="109" spans="2:18" x14ac:dyDescent="0.2">
      <c r="B109" t="s">
        <v>547</v>
      </c>
      <c r="C109" s="243" t="s">
        <v>209</v>
      </c>
      <c r="D109" s="246">
        <v>168.70002343600001</v>
      </c>
      <c r="E109" s="246">
        <v>21.414078397105001</v>
      </c>
      <c r="F109" s="246">
        <v>177.68296900393901</v>
      </c>
      <c r="G109" s="246">
        <v>0.5</v>
      </c>
      <c r="H109" s="246">
        <v>0.5</v>
      </c>
      <c r="I109" s="342">
        <v>0.5</v>
      </c>
      <c r="J109" s="246">
        <v>0.5</v>
      </c>
      <c r="K109" s="342">
        <v>0.5</v>
      </c>
      <c r="L109" s="246">
        <v>0.5</v>
      </c>
      <c r="M109" s="256"/>
      <c r="N109" s="265"/>
      <c r="O109" s="265"/>
      <c r="P109" s="265"/>
      <c r="Q109" s="265"/>
      <c r="R109" s="265"/>
    </row>
    <row r="110" spans="2:18" x14ac:dyDescent="0.2">
      <c r="B110" t="s">
        <v>547</v>
      </c>
      <c r="C110" s="243" t="s">
        <v>324</v>
      </c>
      <c r="D110" s="246">
        <v>0.62541521860000004</v>
      </c>
      <c r="E110" s="246">
        <v>0.5</v>
      </c>
      <c r="F110" s="246">
        <v>0.5</v>
      </c>
      <c r="G110" s="246">
        <v>0.5</v>
      </c>
      <c r="H110" s="246">
        <v>0.5</v>
      </c>
      <c r="I110" s="342">
        <v>0.5</v>
      </c>
      <c r="J110" s="246">
        <v>0.57294669695800005</v>
      </c>
      <c r="K110" s="342">
        <v>0.57530284898899997</v>
      </c>
      <c r="L110" s="246">
        <v>0.57687922271400005</v>
      </c>
      <c r="M110" s="256"/>
      <c r="N110" s="265"/>
      <c r="O110" s="265"/>
      <c r="P110" s="265"/>
      <c r="Q110" s="265"/>
      <c r="R110" s="265"/>
    </row>
    <row r="111" spans="2:18" x14ac:dyDescent="0.2">
      <c r="B111" t="s">
        <v>547</v>
      </c>
      <c r="C111" s="243" t="s">
        <v>336</v>
      </c>
      <c r="D111" s="246">
        <v>139.363607306809</v>
      </c>
      <c r="E111" s="246">
        <v>38.132730000000002</v>
      </c>
      <c r="F111" s="246">
        <v>38.132730000000002</v>
      </c>
      <c r="G111" s="246">
        <v>32.987587499999997</v>
      </c>
      <c r="H111" s="246">
        <v>28.275075000000001</v>
      </c>
      <c r="I111" s="342">
        <v>44.433411088938001</v>
      </c>
      <c r="J111" s="246">
        <v>39.302639999999997</v>
      </c>
      <c r="K111" s="342">
        <v>56.284512287616003</v>
      </c>
      <c r="L111" s="246">
        <v>94.490134486621997</v>
      </c>
      <c r="M111" s="256"/>
      <c r="N111" s="265"/>
      <c r="O111" s="265"/>
      <c r="P111" s="265"/>
      <c r="Q111" s="265"/>
      <c r="R111" s="265"/>
    </row>
    <row r="112" spans="2:18" x14ac:dyDescent="0.2">
      <c r="B112" t="s">
        <v>548</v>
      </c>
      <c r="C112" s="243" t="s">
        <v>280</v>
      </c>
      <c r="D112" s="246">
        <v>3.3153267252799998</v>
      </c>
      <c r="E112" s="246"/>
      <c r="F112" s="246">
        <v>79.265522319300004</v>
      </c>
      <c r="G112" s="246">
        <v>99.081902899124998</v>
      </c>
      <c r="H112" s="246">
        <v>118.89828347895001</v>
      </c>
      <c r="I112" s="342">
        <v>148.62285434868801</v>
      </c>
      <c r="J112" s="246"/>
      <c r="K112" s="342"/>
      <c r="L112" s="246"/>
      <c r="M112" s="256"/>
      <c r="N112" s="265"/>
      <c r="O112" s="265"/>
      <c r="P112" s="265"/>
      <c r="Q112" s="265"/>
      <c r="R112" s="265"/>
    </row>
    <row r="113" spans="2:18" x14ac:dyDescent="0.2">
      <c r="B113" t="s">
        <v>548</v>
      </c>
      <c r="C113" s="243" t="s">
        <v>362</v>
      </c>
      <c r="D113" s="332"/>
      <c r="E113" s="332"/>
      <c r="F113" s="332"/>
      <c r="G113" s="332"/>
      <c r="H113" s="332"/>
      <c r="I113" s="332"/>
      <c r="J113" s="332"/>
      <c r="K113" s="332"/>
      <c r="L113" s="332"/>
      <c r="M113" s="256"/>
      <c r="N113" s="265"/>
      <c r="O113" s="265"/>
      <c r="P113" s="265"/>
      <c r="Q113" s="265"/>
      <c r="R113" s="265"/>
    </row>
    <row r="114" spans="2:18" x14ac:dyDescent="0.2">
      <c r="B114" t="s">
        <v>548</v>
      </c>
      <c r="C114" s="243" t="s">
        <v>363</v>
      </c>
      <c r="D114" s="332"/>
      <c r="E114" s="332"/>
      <c r="F114" s="332"/>
      <c r="G114" s="332"/>
      <c r="H114" s="332"/>
      <c r="I114" s="332"/>
      <c r="J114" s="332"/>
      <c r="K114" s="332"/>
      <c r="L114" s="332"/>
      <c r="M114" s="256"/>
      <c r="N114" s="265"/>
      <c r="O114" s="265"/>
      <c r="P114" s="265"/>
      <c r="Q114" s="265"/>
      <c r="R114" s="265"/>
    </row>
    <row r="115" spans="2:18" x14ac:dyDescent="0.2">
      <c r="B115" t="s">
        <v>548</v>
      </c>
      <c r="C115" s="243" t="s">
        <v>364</v>
      </c>
      <c r="D115" s="332"/>
      <c r="E115" s="332"/>
      <c r="F115" s="332"/>
      <c r="G115" s="332"/>
      <c r="H115" s="332"/>
      <c r="I115" s="332"/>
      <c r="J115" s="332"/>
      <c r="K115" s="332"/>
      <c r="L115" s="332"/>
      <c r="M115" s="256"/>
      <c r="N115" s="265"/>
      <c r="O115" s="265"/>
      <c r="P115" s="265"/>
      <c r="Q115" s="265"/>
      <c r="R115" s="265"/>
    </row>
    <row r="116" spans="2:18" x14ac:dyDescent="0.2">
      <c r="B116" t="s">
        <v>548</v>
      </c>
      <c r="C116" s="243" t="s">
        <v>365</v>
      </c>
      <c r="D116" s="332"/>
      <c r="E116" s="332"/>
      <c r="F116" s="332"/>
      <c r="G116" s="332"/>
      <c r="H116" s="332"/>
      <c r="I116" s="332"/>
      <c r="J116" s="332"/>
      <c r="K116" s="332"/>
      <c r="L116" s="332"/>
      <c r="M116" s="256"/>
      <c r="N116" s="265"/>
      <c r="O116" s="265"/>
      <c r="P116" s="265"/>
      <c r="Q116" s="265"/>
      <c r="R116" s="265"/>
    </row>
    <row r="117" spans="2:18" x14ac:dyDescent="0.2">
      <c r="B117" t="s">
        <v>548</v>
      </c>
      <c r="C117" s="243" t="s">
        <v>281</v>
      </c>
      <c r="D117" s="246"/>
      <c r="E117" s="246"/>
      <c r="F117" s="246">
        <v>68.771530881112994</v>
      </c>
      <c r="G117" s="246">
        <v>69.753659640983997</v>
      </c>
      <c r="H117" s="246">
        <v>76.094901426527997</v>
      </c>
      <c r="I117" s="342">
        <v>83.704391569180999</v>
      </c>
      <c r="J117" s="246">
        <v>91.313881711834</v>
      </c>
      <c r="K117" s="342"/>
      <c r="L117" s="246"/>
      <c r="M117" s="256"/>
      <c r="N117" s="265"/>
      <c r="O117" s="265"/>
      <c r="P117" s="265"/>
      <c r="Q117" s="265"/>
      <c r="R117" s="265"/>
    </row>
    <row r="118" spans="2:18" x14ac:dyDescent="0.2">
      <c r="B118" s="278" t="s">
        <v>548</v>
      </c>
      <c r="C118" s="337" t="s">
        <v>282</v>
      </c>
      <c r="D118" s="246">
        <v>578.02486620452498</v>
      </c>
      <c r="E118" s="246">
        <v>378.95461668224999</v>
      </c>
      <c r="F118" s="246">
        <v>626.21072190419397</v>
      </c>
      <c r="G118" s="246">
        <v>664.44175051605202</v>
      </c>
      <c r="H118" s="246">
        <v>609.88863018425104</v>
      </c>
      <c r="I118" s="342">
        <v>517.67761469478705</v>
      </c>
      <c r="J118" s="246">
        <v>525.71874963043399</v>
      </c>
      <c r="K118" s="342">
        <v>532.17566088940396</v>
      </c>
      <c r="L118" s="246">
        <v>528.71127647647995</v>
      </c>
      <c r="M118" s="256"/>
      <c r="N118" s="265"/>
      <c r="O118" s="265"/>
      <c r="P118" s="265"/>
      <c r="Q118" s="265"/>
      <c r="R118" s="265"/>
    </row>
    <row r="119" spans="2:18" x14ac:dyDescent="0.2">
      <c r="B119" t="s">
        <v>548</v>
      </c>
      <c r="C119" s="243" t="s">
        <v>283</v>
      </c>
      <c r="D119" s="332"/>
      <c r="E119" s="332"/>
      <c r="F119" s="332"/>
      <c r="G119" s="332"/>
      <c r="H119" s="332"/>
      <c r="I119" s="332"/>
      <c r="J119" s="332"/>
      <c r="K119" s="332"/>
      <c r="L119" s="332"/>
      <c r="M119" s="256"/>
      <c r="N119" s="265"/>
      <c r="O119" s="265"/>
      <c r="P119" s="265"/>
      <c r="Q119" s="265"/>
      <c r="R119" s="265"/>
    </row>
    <row r="120" spans="2:18" x14ac:dyDescent="0.2">
      <c r="B120" t="s">
        <v>548</v>
      </c>
      <c r="C120" s="337" t="s">
        <v>284</v>
      </c>
      <c r="D120" s="246">
        <v>1239.933</v>
      </c>
      <c r="E120" s="246">
        <v>619.9665</v>
      </c>
      <c r="F120" s="246">
        <v>619.9665</v>
      </c>
      <c r="G120" s="246">
        <v>516.65541666666695</v>
      </c>
      <c r="H120" s="246">
        <v>413.344333333333</v>
      </c>
      <c r="I120" s="342">
        <v>310.03325000000001</v>
      </c>
      <c r="J120" s="246">
        <v>286.18830203180499</v>
      </c>
      <c r="K120" s="342">
        <v>286.18830203180499</v>
      </c>
      <c r="L120" s="246">
        <v>264.88445738420199</v>
      </c>
      <c r="M120" s="256"/>
      <c r="N120" s="265"/>
      <c r="O120" s="265"/>
      <c r="P120" s="265"/>
      <c r="Q120" s="265"/>
      <c r="R120" s="265"/>
    </row>
    <row r="121" spans="2:18" x14ac:dyDescent="0.2">
      <c r="B121" t="s">
        <v>548</v>
      </c>
      <c r="C121" s="337" t="s">
        <v>285</v>
      </c>
      <c r="D121" s="246">
        <v>1696.1279999999999</v>
      </c>
      <c r="E121" s="246">
        <v>851.39599999999996</v>
      </c>
      <c r="F121" s="246">
        <v>1044.4383854681059</v>
      </c>
      <c r="G121" s="246">
        <v>1085.915055940038</v>
      </c>
      <c r="H121" s="246">
        <v>1118.2775921996461</v>
      </c>
      <c r="I121" s="342">
        <v>1068.877206394802</v>
      </c>
      <c r="J121" s="246">
        <v>922.253999112918</v>
      </c>
      <c r="K121" s="342">
        <v>848.06399999999996</v>
      </c>
      <c r="L121" s="246">
        <v>848.06399999999996</v>
      </c>
      <c r="M121" s="256"/>
      <c r="N121" s="265"/>
      <c r="O121" s="265"/>
      <c r="P121" s="265"/>
      <c r="Q121" s="265"/>
      <c r="R121" s="265"/>
    </row>
    <row r="122" spans="2:18" x14ac:dyDescent="0.2">
      <c r="B122" t="s">
        <v>548</v>
      </c>
      <c r="C122" s="243" t="s">
        <v>286</v>
      </c>
      <c r="D122" s="246">
        <v>63.136000000000003</v>
      </c>
      <c r="E122" s="246">
        <v>902.35720320956796</v>
      </c>
      <c r="F122" s="246">
        <v>907.97320925756799</v>
      </c>
      <c r="G122" s="246">
        <v>907.69240895516805</v>
      </c>
      <c r="H122" s="246">
        <v>907.411608652768</v>
      </c>
      <c r="I122" s="342">
        <v>907.03252824452795</v>
      </c>
      <c r="J122" s="246">
        <v>906.65344783628802</v>
      </c>
      <c r="K122" s="342">
        <v>906.27436742804798</v>
      </c>
      <c r="L122" s="246">
        <v>906.27436742804798</v>
      </c>
      <c r="M122" s="256"/>
      <c r="N122" s="265"/>
      <c r="O122" s="265"/>
      <c r="P122" s="265"/>
      <c r="Q122" s="265"/>
      <c r="R122" s="265"/>
    </row>
    <row r="123" spans="2:18" x14ac:dyDescent="0.2">
      <c r="B123" t="s">
        <v>548</v>
      </c>
      <c r="C123" s="243" t="s">
        <v>208</v>
      </c>
      <c r="D123" s="246">
        <v>1697.53470704087</v>
      </c>
      <c r="E123" s="246">
        <v>1480.58066438695</v>
      </c>
      <c r="F123" s="246">
        <v>1376.27513485896</v>
      </c>
      <c r="G123" s="246">
        <v>1287.19223787438</v>
      </c>
      <c r="H123" s="246">
        <v>1252.8028403868</v>
      </c>
      <c r="I123" s="342">
        <v>1271.12505449232</v>
      </c>
      <c r="J123" s="246">
        <v>1254.44074713537</v>
      </c>
      <c r="K123" s="342">
        <v>1274.8870479413199</v>
      </c>
      <c r="L123" s="246">
        <v>1273.1961286845001</v>
      </c>
      <c r="M123" s="256"/>
      <c r="N123" s="265"/>
      <c r="O123" s="265"/>
      <c r="P123" s="265"/>
      <c r="Q123" s="265"/>
      <c r="R123" s="265"/>
    </row>
    <row r="124" spans="2:18" x14ac:dyDescent="0.2">
      <c r="B124" t="s">
        <v>548</v>
      </c>
      <c r="C124" s="243" t="s">
        <v>287</v>
      </c>
      <c r="D124" s="246">
        <v>290.63448838608701</v>
      </c>
      <c r="E124" s="246">
        <v>202.68777777362399</v>
      </c>
      <c r="F124" s="246">
        <v>195.52042562036601</v>
      </c>
      <c r="G124" s="246">
        <v>158.778889783811</v>
      </c>
      <c r="H124" s="246">
        <v>167.554310239144</v>
      </c>
      <c r="I124" s="342">
        <v>31.302509243366</v>
      </c>
      <c r="J124" s="246">
        <v>142.38491531617601</v>
      </c>
      <c r="K124" s="342">
        <v>109.93424585284799</v>
      </c>
      <c r="L124" s="246">
        <v>119.734095059902</v>
      </c>
      <c r="M124" s="256"/>
      <c r="N124" s="265"/>
      <c r="O124" s="265"/>
      <c r="P124" s="265"/>
      <c r="Q124" s="265"/>
      <c r="R124" s="265"/>
    </row>
    <row r="125" spans="2:18" x14ac:dyDescent="0.2">
      <c r="B125" t="s">
        <v>548</v>
      </c>
      <c r="C125" s="243" t="s">
        <v>288</v>
      </c>
      <c r="D125" s="246">
        <v>478.704650299886</v>
      </c>
      <c r="E125" s="246">
        <v>292.28254464989402</v>
      </c>
      <c r="F125" s="246">
        <v>334.28378880955302</v>
      </c>
      <c r="G125" s="246">
        <v>421.68575275983301</v>
      </c>
      <c r="H125" s="246">
        <v>469.76308844629102</v>
      </c>
      <c r="I125" s="342">
        <v>494.502196962921</v>
      </c>
      <c r="J125" s="246">
        <v>513.52126289953196</v>
      </c>
      <c r="K125" s="342">
        <v>528.617445264558</v>
      </c>
      <c r="L125" s="246">
        <v>540.95100165485303</v>
      </c>
      <c r="M125" s="256"/>
      <c r="N125" s="265"/>
      <c r="O125" s="265"/>
      <c r="P125" s="265"/>
      <c r="Q125" s="265"/>
      <c r="R125" s="265"/>
    </row>
    <row r="126" spans="2:18" x14ac:dyDescent="0.2">
      <c r="B126" s="278" t="s">
        <v>548</v>
      </c>
      <c r="C126" s="337" t="s">
        <v>554</v>
      </c>
      <c r="D126" s="246">
        <v>160.93680719119899</v>
      </c>
      <c r="E126" s="246">
        <v>55.160164131652998</v>
      </c>
      <c r="F126" s="246"/>
      <c r="G126" s="246"/>
      <c r="H126" s="246"/>
      <c r="I126" s="342"/>
      <c r="J126" s="246"/>
      <c r="K126" s="342"/>
      <c r="L126" s="246"/>
      <c r="M126" s="256"/>
      <c r="N126" s="265"/>
      <c r="O126" s="265"/>
      <c r="P126" s="265"/>
      <c r="Q126" s="265"/>
      <c r="R126" s="265"/>
    </row>
    <row r="127" spans="2:18" x14ac:dyDescent="0.2">
      <c r="B127" s="278" t="s">
        <v>548</v>
      </c>
      <c r="C127" s="337" t="s">
        <v>555</v>
      </c>
      <c r="D127" s="246">
        <v>121.28648598269299</v>
      </c>
      <c r="E127" s="246"/>
      <c r="F127" s="246"/>
      <c r="G127" s="246"/>
      <c r="H127" s="246"/>
      <c r="I127" s="342"/>
      <c r="J127" s="246"/>
      <c r="K127" s="342"/>
      <c r="L127" s="246"/>
      <c r="M127" s="256"/>
      <c r="N127" s="265"/>
      <c r="O127" s="265"/>
      <c r="P127" s="265"/>
      <c r="Q127" s="265"/>
      <c r="R127" s="265"/>
    </row>
    <row r="128" spans="2:18" x14ac:dyDescent="0.2">
      <c r="B128" t="s">
        <v>548</v>
      </c>
      <c r="C128" s="243" t="s">
        <v>209</v>
      </c>
      <c r="D128" s="246">
        <v>145.64001513599999</v>
      </c>
      <c r="E128" s="246">
        <v>85.058424088584005</v>
      </c>
      <c r="F128" s="246">
        <v>35.667906599250998</v>
      </c>
      <c r="G128" s="246">
        <v>107.643466047525</v>
      </c>
      <c r="H128" s="246">
        <v>105.236013372391</v>
      </c>
      <c r="I128" s="342">
        <v>134.70396746649899</v>
      </c>
      <c r="J128" s="246">
        <v>53.816044402015002</v>
      </c>
      <c r="K128" s="342">
        <v>50.718713107519001</v>
      </c>
      <c r="L128" s="246">
        <v>55.264042928068001</v>
      </c>
      <c r="M128" s="256"/>
      <c r="N128" s="265"/>
      <c r="O128" s="265"/>
      <c r="P128" s="265"/>
      <c r="Q128" s="265"/>
      <c r="R128" s="265"/>
    </row>
    <row r="129" spans="2:18" x14ac:dyDescent="0.2">
      <c r="B129" t="s">
        <v>548</v>
      </c>
      <c r="C129" s="243" t="s">
        <v>324</v>
      </c>
      <c r="D129" s="246">
        <v>0.3</v>
      </c>
      <c r="E129" s="246">
        <v>0.3</v>
      </c>
      <c r="F129" s="246">
        <v>0.3</v>
      </c>
      <c r="G129" s="246">
        <v>0.3</v>
      </c>
      <c r="H129" s="246">
        <v>0.3</v>
      </c>
      <c r="I129" s="342">
        <v>0.3</v>
      </c>
      <c r="J129" s="246">
        <v>0.3</v>
      </c>
      <c r="K129" s="342">
        <v>0.3</v>
      </c>
      <c r="L129" s="246">
        <v>0.3</v>
      </c>
      <c r="M129" s="256"/>
      <c r="N129" s="265"/>
      <c r="O129" s="265"/>
      <c r="P129" s="265"/>
      <c r="Q129" s="265"/>
      <c r="R129" s="265"/>
    </row>
    <row r="130" spans="2:18" x14ac:dyDescent="0.2">
      <c r="B130" t="s">
        <v>548</v>
      </c>
      <c r="C130" s="243" t="s">
        <v>336</v>
      </c>
      <c r="D130" s="246">
        <v>12.6036</v>
      </c>
      <c r="E130" s="246">
        <v>12.91869</v>
      </c>
      <c r="F130" s="246">
        <v>12.91869</v>
      </c>
      <c r="G130" s="246">
        <v>8.2711124999999992</v>
      </c>
      <c r="H130" s="246">
        <v>7.0895250000000001</v>
      </c>
      <c r="I130" s="342">
        <v>7.0895250000000001</v>
      </c>
      <c r="J130" s="246">
        <v>7.0895250000000001</v>
      </c>
      <c r="K130" s="342">
        <v>7.0895250000000001</v>
      </c>
      <c r="L130" s="246">
        <v>7.0895250000000001</v>
      </c>
      <c r="M130" s="256"/>
      <c r="N130" s="265"/>
      <c r="O130" s="265"/>
      <c r="P130" s="265"/>
      <c r="Q130" s="265"/>
      <c r="R130" s="265"/>
    </row>
    <row r="131" spans="2:18" x14ac:dyDescent="0.2">
      <c r="B131" t="s">
        <v>549</v>
      </c>
      <c r="C131" s="243" t="s">
        <v>280</v>
      </c>
      <c r="D131" s="246">
        <v>3.7527147079719998</v>
      </c>
      <c r="E131" s="246">
        <v>27.889820008558001</v>
      </c>
      <c r="F131" s="246">
        <v>85.893070761000004</v>
      </c>
      <c r="G131" s="246">
        <v>153.894321623027</v>
      </c>
      <c r="H131" s="246">
        <v>128.83960614150001</v>
      </c>
      <c r="I131" s="342">
        <v>276.73185497677002</v>
      </c>
      <c r="J131" s="246">
        <v>152.93409105330099</v>
      </c>
      <c r="K131" s="342">
        <v>93.065042829133006</v>
      </c>
      <c r="L131" s="246">
        <v>205.59263296787299</v>
      </c>
      <c r="M131" s="256"/>
      <c r="N131" s="265"/>
      <c r="O131" s="265"/>
      <c r="P131" s="265"/>
      <c r="Q131" s="265"/>
      <c r="R131" s="265"/>
    </row>
    <row r="132" spans="2:18" x14ac:dyDescent="0.2">
      <c r="B132" t="s">
        <v>549</v>
      </c>
      <c r="C132" s="243" t="s">
        <v>362</v>
      </c>
      <c r="D132" s="332"/>
      <c r="E132" s="332"/>
      <c r="F132" s="332"/>
      <c r="G132" s="332"/>
      <c r="H132" s="332"/>
      <c r="I132" s="332"/>
      <c r="J132" s="332"/>
      <c r="K132" s="332"/>
      <c r="L132" s="332"/>
      <c r="M132" s="256"/>
      <c r="N132" s="265"/>
      <c r="O132" s="265"/>
      <c r="P132" s="265"/>
      <c r="Q132" s="265"/>
      <c r="R132" s="265"/>
    </row>
    <row r="133" spans="2:18" x14ac:dyDescent="0.2">
      <c r="B133" t="s">
        <v>549</v>
      </c>
      <c r="C133" s="243" t="s">
        <v>281</v>
      </c>
      <c r="D133" s="246">
        <v>236.54765538062401</v>
      </c>
      <c r="E133" s="246"/>
      <c r="F133" s="246">
        <v>119.524877854228</v>
      </c>
      <c r="G133" s="246">
        <v>287.47243381895299</v>
      </c>
      <c r="H133" s="246">
        <v>213.40520108912199</v>
      </c>
      <c r="I133" s="342">
        <v>293.212072877661</v>
      </c>
      <c r="J133" s="246">
        <v>388.89593289117698</v>
      </c>
      <c r="K133" s="342">
        <v>123.500138498149</v>
      </c>
      <c r="L133" s="246">
        <v>321.752376651318</v>
      </c>
      <c r="M133" s="256"/>
      <c r="N133" s="265"/>
      <c r="O133" s="265"/>
      <c r="P133" s="265"/>
      <c r="Q133" s="265"/>
      <c r="R133" s="265"/>
    </row>
    <row r="134" spans="2:18" x14ac:dyDescent="0.2">
      <c r="B134" t="s">
        <v>549</v>
      </c>
      <c r="C134" s="243" t="s">
        <v>282</v>
      </c>
      <c r="D134" s="246">
        <v>430.86038006208599</v>
      </c>
      <c r="E134" s="246">
        <v>201.02338874144201</v>
      </c>
      <c r="F134" s="246">
        <v>226.137439740888</v>
      </c>
      <c r="G134" s="246">
        <v>480.38868028875902</v>
      </c>
      <c r="H134" s="246">
        <v>494.35422339034699</v>
      </c>
      <c r="I134" s="342">
        <v>215.06090574079201</v>
      </c>
      <c r="J134" s="246">
        <v>214.12719783441801</v>
      </c>
      <c r="K134" s="342">
        <v>212.87267148498299</v>
      </c>
      <c r="L134" s="246">
        <v>213.24560596989599</v>
      </c>
      <c r="M134" s="256"/>
      <c r="N134" s="265"/>
      <c r="O134" s="265"/>
      <c r="P134" s="265"/>
      <c r="Q134" s="265"/>
      <c r="R134" s="265"/>
    </row>
    <row r="135" spans="2:18" x14ac:dyDescent="0.2">
      <c r="B135" t="s">
        <v>549</v>
      </c>
      <c r="C135" s="243" t="s">
        <v>283</v>
      </c>
      <c r="D135" s="332"/>
      <c r="E135" s="332"/>
      <c r="F135" s="332"/>
      <c r="G135" s="332"/>
      <c r="H135" s="332"/>
      <c r="I135" s="332"/>
      <c r="J135" s="332"/>
      <c r="K135" s="332"/>
      <c r="L135" s="332"/>
      <c r="M135" s="256"/>
      <c r="N135" s="265"/>
      <c r="O135" s="265"/>
      <c r="P135" s="265"/>
      <c r="Q135" s="265"/>
      <c r="R135" s="265"/>
    </row>
    <row r="136" spans="2:18" x14ac:dyDescent="0.2">
      <c r="B136" t="s">
        <v>549</v>
      </c>
      <c r="C136" s="243" t="s">
        <v>284</v>
      </c>
      <c r="D136" s="246">
        <v>158.212019552893</v>
      </c>
      <c r="E136" s="246">
        <v>634.22793680332302</v>
      </c>
      <c r="F136" s="246">
        <v>245.96150260960201</v>
      </c>
      <c r="G136" s="246">
        <v>510.56793894619</v>
      </c>
      <c r="H136" s="246">
        <v>495.486763750188</v>
      </c>
      <c r="I136" s="342">
        <v>701.44107346912699</v>
      </c>
      <c r="J136" s="246">
        <v>793.90986716150701</v>
      </c>
      <c r="K136" s="342">
        <v>932.50847746870602</v>
      </c>
      <c r="L136" s="246">
        <v>783.21485743104699</v>
      </c>
      <c r="M136" s="256"/>
      <c r="N136" s="265"/>
      <c r="O136" s="265"/>
      <c r="P136" s="265"/>
      <c r="Q136" s="265"/>
      <c r="R136" s="265"/>
    </row>
    <row r="137" spans="2:18" x14ac:dyDescent="0.2">
      <c r="B137" t="s">
        <v>549</v>
      </c>
      <c r="C137" s="243" t="s">
        <v>285</v>
      </c>
      <c r="D137" s="246">
        <v>184.84800000000001</v>
      </c>
      <c r="E137" s="246">
        <v>95.587999999999994</v>
      </c>
      <c r="F137" s="246">
        <v>92.424000000000007</v>
      </c>
      <c r="G137" s="246">
        <v>92.424000000000007</v>
      </c>
      <c r="H137" s="246">
        <v>92.424000000000007</v>
      </c>
      <c r="I137" s="342">
        <v>95.587999999999994</v>
      </c>
      <c r="J137" s="246">
        <v>92.424000000000007</v>
      </c>
      <c r="K137" s="342">
        <v>95.587999999999994</v>
      </c>
      <c r="L137" s="246">
        <v>92.424000000000007</v>
      </c>
      <c r="M137" s="256"/>
      <c r="N137" s="265"/>
      <c r="O137" s="265"/>
      <c r="P137" s="265"/>
      <c r="Q137" s="265"/>
      <c r="R137" s="265"/>
    </row>
    <row r="138" spans="2:18" x14ac:dyDescent="0.2">
      <c r="B138" t="s">
        <v>549</v>
      </c>
      <c r="C138" s="243" t="s">
        <v>286</v>
      </c>
      <c r="D138" s="246">
        <v>30.346</v>
      </c>
      <c r="E138" s="246">
        <v>1731.2291108131701</v>
      </c>
      <c r="F138" s="246">
        <v>1661.1519610585699</v>
      </c>
      <c r="G138" s="246">
        <v>1736.595389580403</v>
      </c>
      <c r="H138" s="246">
        <v>1736.067291575527</v>
      </c>
      <c r="I138" s="342">
        <v>1735.4339842689401</v>
      </c>
      <c r="J138" s="246">
        <v>1734.800676962343</v>
      </c>
      <c r="K138" s="342">
        <v>1734.1673696557571</v>
      </c>
      <c r="L138" s="246">
        <v>1733.53406234917</v>
      </c>
      <c r="M138" s="256"/>
      <c r="N138" s="265"/>
      <c r="O138" s="265"/>
      <c r="P138" s="265"/>
      <c r="Q138" s="265"/>
      <c r="R138" s="265"/>
    </row>
    <row r="139" spans="2:18" x14ac:dyDescent="0.2">
      <c r="B139" t="s">
        <v>549</v>
      </c>
      <c r="C139" s="243" t="s">
        <v>208</v>
      </c>
      <c r="D139" s="246">
        <v>596.92101444726302</v>
      </c>
      <c r="E139" s="246"/>
      <c r="F139" s="246"/>
      <c r="G139" s="246"/>
      <c r="H139" s="246"/>
      <c r="I139" s="342"/>
      <c r="J139" s="246"/>
      <c r="K139" s="342"/>
      <c r="L139" s="246"/>
      <c r="M139" s="256"/>
      <c r="N139" s="265"/>
      <c r="O139" s="265"/>
      <c r="P139" s="265"/>
      <c r="Q139" s="265"/>
      <c r="R139" s="265"/>
    </row>
    <row r="140" spans="2:18" x14ac:dyDescent="0.2">
      <c r="B140" t="s">
        <v>549</v>
      </c>
      <c r="C140" s="243" t="s">
        <v>287</v>
      </c>
      <c r="D140" s="246">
        <v>268.44281268807703</v>
      </c>
      <c r="E140" s="246">
        <v>0.3</v>
      </c>
      <c r="F140" s="246">
        <v>0.3</v>
      </c>
      <c r="G140" s="246">
        <v>0.3</v>
      </c>
      <c r="H140" s="246">
        <v>0.3</v>
      </c>
      <c r="I140" s="342">
        <v>0.3</v>
      </c>
      <c r="J140" s="246">
        <v>0.3</v>
      </c>
      <c r="K140" s="342">
        <v>0.3</v>
      </c>
      <c r="L140" s="246">
        <v>0.3</v>
      </c>
      <c r="M140" s="256"/>
      <c r="N140" s="265"/>
      <c r="O140" s="265"/>
      <c r="P140" s="265"/>
      <c r="Q140" s="265"/>
      <c r="R140" s="265"/>
    </row>
    <row r="141" spans="2:18" x14ac:dyDescent="0.2">
      <c r="B141" t="s">
        <v>549</v>
      </c>
      <c r="C141" s="243" t="s">
        <v>288</v>
      </c>
      <c r="D141" s="246">
        <v>141.19833152419201</v>
      </c>
      <c r="E141" s="246">
        <v>34.295220502596003</v>
      </c>
      <c r="F141" s="246">
        <v>0.3</v>
      </c>
      <c r="G141" s="246">
        <v>0.3</v>
      </c>
      <c r="H141" s="246">
        <v>0.3</v>
      </c>
      <c r="I141" s="342">
        <v>0.3</v>
      </c>
      <c r="J141" s="246">
        <v>0.917306563874</v>
      </c>
      <c r="K141" s="342">
        <v>7.5911595788290001</v>
      </c>
      <c r="L141" s="246">
        <v>13.034270646313001</v>
      </c>
      <c r="M141" s="256"/>
      <c r="N141" s="265"/>
      <c r="O141" s="265"/>
      <c r="P141" s="265"/>
      <c r="Q141" s="265"/>
      <c r="R141" s="265"/>
    </row>
    <row r="142" spans="2:18" x14ac:dyDescent="0.2">
      <c r="B142" s="278" t="s">
        <v>549</v>
      </c>
      <c r="C142" s="337" t="s">
        <v>554</v>
      </c>
      <c r="D142" s="246">
        <v>79.714408346802998</v>
      </c>
      <c r="E142" s="246"/>
      <c r="F142" s="246"/>
      <c r="G142" s="246"/>
      <c r="H142" s="246"/>
      <c r="I142" s="342"/>
      <c r="J142" s="246"/>
      <c r="K142" s="342"/>
      <c r="L142" s="246"/>
      <c r="M142" s="256"/>
      <c r="N142" s="265"/>
      <c r="O142" s="265"/>
      <c r="P142" s="265"/>
      <c r="Q142" s="265"/>
      <c r="R142" s="265"/>
    </row>
    <row r="143" spans="2:18" x14ac:dyDescent="0.2">
      <c r="B143" s="278" t="s">
        <v>549</v>
      </c>
      <c r="C143" s="337" t="s">
        <v>555</v>
      </c>
      <c r="D143" s="246">
        <v>45.168869646334002</v>
      </c>
      <c r="E143" s="246"/>
      <c r="F143" s="246"/>
      <c r="G143" s="246"/>
      <c r="H143" s="246"/>
      <c r="I143" s="342"/>
      <c r="J143" s="246"/>
      <c r="K143" s="342"/>
      <c r="L143" s="246"/>
      <c r="M143" s="256"/>
      <c r="N143" s="265"/>
      <c r="O143" s="265"/>
      <c r="P143" s="265"/>
      <c r="Q143" s="265"/>
      <c r="R143" s="265"/>
    </row>
    <row r="144" spans="2:18" x14ac:dyDescent="0.2">
      <c r="B144" t="s">
        <v>549</v>
      </c>
      <c r="C144" s="243" t="s">
        <v>209</v>
      </c>
      <c r="D144" s="246">
        <v>35.787983251999997</v>
      </c>
      <c r="E144" s="246">
        <v>0.3</v>
      </c>
      <c r="F144" s="246">
        <v>0.3</v>
      </c>
      <c r="G144" s="246">
        <v>0.3</v>
      </c>
      <c r="H144" s="246">
        <v>0.3</v>
      </c>
      <c r="I144" s="342">
        <v>0.3</v>
      </c>
      <c r="J144" s="246">
        <v>0.3</v>
      </c>
      <c r="K144" s="342">
        <v>0.3</v>
      </c>
      <c r="L144" s="246">
        <v>0.3</v>
      </c>
      <c r="M144" s="256"/>
      <c r="N144" s="265"/>
      <c r="O144" s="265"/>
      <c r="P144" s="265"/>
      <c r="Q144" s="265"/>
      <c r="R144" s="265"/>
    </row>
    <row r="145" spans="2:18" x14ac:dyDescent="0.2">
      <c r="B145" t="s">
        <v>549</v>
      </c>
      <c r="C145" s="243" t="s">
        <v>324</v>
      </c>
      <c r="D145" s="246">
        <v>0.3</v>
      </c>
      <c r="E145" s="246">
        <v>0.3</v>
      </c>
      <c r="F145" s="246">
        <v>0.3</v>
      </c>
      <c r="G145" s="246">
        <v>0.3</v>
      </c>
      <c r="H145" s="246">
        <v>0.3</v>
      </c>
      <c r="I145" s="342">
        <v>0.3</v>
      </c>
      <c r="J145" s="246">
        <v>0.3</v>
      </c>
      <c r="K145" s="342">
        <v>0.3</v>
      </c>
      <c r="L145" s="246">
        <v>0.3</v>
      </c>
      <c r="M145" s="256"/>
      <c r="N145" s="265"/>
      <c r="O145" s="265"/>
      <c r="P145" s="265"/>
      <c r="Q145" s="265"/>
      <c r="R145" s="265"/>
    </row>
    <row r="146" spans="2:18" x14ac:dyDescent="0.2">
      <c r="B146" t="s">
        <v>549</v>
      </c>
      <c r="C146" s="243" t="s">
        <v>336</v>
      </c>
      <c r="D146" s="246">
        <v>104.25972738479101</v>
      </c>
      <c r="E146" s="246">
        <v>10.9701</v>
      </c>
      <c r="F146" s="246">
        <v>322.91333553548998</v>
      </c>
      <c r="G146" s="246">
        <v>9.5988375000000001</v>
      </c>
      <c r="H146" s="246">
        <v>34.781150657300998</v>
      </c>
      <c r="I146" s="342">
        <v>142.778159039299</v>
      </c>
      <c r="J146" s="246">
        <v>72.580600917851996</v>
      </c>
      <c r="K146" s="342">
        <v>45.799898592750999</v>
      </c>
      <c r="L146" s="246">
        <v>74.413832562874006</v>
      </c>
      <c r="M146" s="256"/>
      <c r="N146" s="265"/>
      <c r="O146" s="265"/>
      <c r="P146" s="265"/>
      <c r="Q146" s="265"/>
      <c r="R146" s="265"/>
    </row>
    <row r="147" spans="2:18" x14ac:dyDescent="0.2">
      <c r="B147" t="s">
        <v>550</v>
      </c>
      <c r="C147" s="243" t="s">
        <v>280</v>
      </c>
      <c r="D147" s="246">
        <v>40.083603592031999</v>
      </c>
      <c r="E147" s="246">
        <v>36.848969499888</v>
      </c>
      <c r="F147" s="246">
        <v>169.05347569883699</v>
      </c>
      <c r="G147" s="246">
        <v>847.64070041534501</v>
      </c>
      <c r="H147" s="246">
        <v>843.4964689103</v>
      </c>
      <c r="I147" s="342">
        <v>807.89754118343205</v>
      </c>
      <c r="J147" s="246">
        <v>722.97959957577098</v>
      </c>
      <c r="K147" s="342">
        <v>347.28388717486399</v>
      </c>
      <c r="L147" s="246">
        <v>59.940437292572</v>
      </c>
      <c r="M147" s="256"/>
      <c r="N147" s="265"/>
      <c r="O147" s="265"/>
      <c r="P147" s="265"/>
      <c r="Q147" s="265"/>
      <c r="R147" s="265"/>
    </row>
    <row r="148" spans="2:18" x14ac:dyDescent="0.2">
      <c r="B148" t="s">
        <v>550</v>
      </c>
      <c r="C148" s="243" t="s">
        <v>362</v>
      </c>
      <c r="D148" s="332"/>
      <c r="E148" s="332"/>
      <c r="F148" s="332"/>
      <c r="G148" s="332"/>
      <c r="H148" s="332"/>
      <c r="I148" s="332"/>
      <c r="J148" s="332"/>
      <c r="K148" s="332"/>
      <c r="L148" s="332"/>
      <c r="M148" s="256"/>
      <c r="N148" s="265"/>
      <c r="O148" s="265"/>
      <c r="P148" s="265"/>
      <c r="Q148" s="265"/>
      <c r="R148" s="265"/>
    </row>
    <row r="149" spans="2:18" x14ac:dyDescent="0.2">
      <c r="B149" t="s">
        <v>550</v>
      </c>
      <c r="C149" s="243" t="s">
        <v>364</v>
      </c>
      <c r="D149" s="332"/>
      <c r="E149" s="332"/>
      <c r="F149" s="332"/>
      <c r="G149" s="332"/>
      <c r="H149" s="332"/>
      <c r="I149" s="332"/>
      <c r="J149" s="332"/>
      <c r="K149" s="332"/>
      <c r="L149" s="332"/>
      <c r="M149" s="256"/>
      <c r="N149" s="265"/>
      <c r="O149" s="265"/>
      <c r="P149" s="265"/>
      <c r="Q149" s="265"/>
      <c r="R149" s="265"/>
    </row>
    <row r="150" spans="2:18" x14ac:dyDescent="0.2">
      <c r="B150" t="s">
        <v>550</v>
      </c>
      <c r="C150" s="243" t="s">
        <v>281</v>
      </c>
      <c r="D150" s="246"/>
      <c r="E150" s="246">
        <v>94.097053289892003</v>
      </c>
      <c r="F150" s="246">
        <v>461.36364342013201</v>
      </c>
      <c r="G150" s="246">
        <v>731.210296953073</v>
      </c>
      <c r="H150" s="246">
        <v>731.93557806801095</v>
      </c>
      <c r="I150" s="342">
        <v>869.09486270988498</v>
      </c>
      <c r="J150" s="246">
        <v>1189.978859066566</v>
      </c>
      <c r="K150" s="342">
        <v>1389.720743250713</v>
      </c>
      <c r="L150" s="246">
        <v>1441.2306085636239</v>
      </c>
      <c r="M150" s="256"/>
      <c r="N150" s="265"/>
      <c r="O150" s="265"/>
      <c r="P150" s="265"/>
      <c r="Q150" s="265"/>
      <c r="R150" s="265"/>
    </row>
    <row r="151" spans="2:18" x14ac:dyDescent="0.2">
      <c r="B151" t="s">
        <v>550</v>
      </c>
      <c r="C151" s="243" t="s">
        <v>282</v>
      </c>
      <c r="D151" s="246">
        <v>967.89873858666704</v>
      </c>
      <c r="E151" s="246">
        <v>1322.4949212922979</v>
      </c>
      <c r="F151" s="246">
        <v>1434.8108180291331</v>
      </c>
      <c r="G151" s="246">
        <v>1366.3547906884689</v>
      </c>
      <c r="H151" s="246">
        <v>1361.290750454755</v>
      </c>
      <c r="I151" s="342">
        <v>1361.84646895797</v>
      </c>
      <c r="J151" s="246">
        <v>1366.960583423582</v>
      </c>
      <c r="K151" s="342">
        <v>1369.0526377277729</v>
      </c>
      <c r="L151" s="246">
        <v>1383.8050710299219</v>
      </c>
      <c r="M151" s="256"/>
      <c r="N151" s="265"/>
      <c r="O151" s="265"/>
      <c r="P151" s="265"/>
      <c r="Q151" s="265"/>
      <c r="R151" s="265"/>
    </row>
    <row r="152" spans="2:18" x14ac:dyDescent="0.2">
      <c r="B152" t="s">
        <v>550</v>
      </c>
      <c r="C152" s="243" t="s">
        <v>283</v>
      </c>
      <c r="D152" s="332"/>
      <c r="E152" s="332"/>
      <c r="F152" s="332"/>
      <c r="G152" s="332"/>
      <c r="H152" s="332"/>
      <c r="I152" s="332"/>
      <c r="J152" s="332"/>
      <c r="K152" s="332"/>
      <c r="L152" s="332"/>
      <c r="M152" s="256"/>
      <c r="N152" s="265"/>
      <c r="O152" s="265"/>
      <c r="P152" s="265"/>
      <c r="Q152" s="265"/>
      <c r="R152" s="265"/>
    </row>
    <row r="153" spans="2:18" x14ac:dyDescent="0.2">
      <c r="B153" t="s">
        <v>550</v>
      </c>
      <c r="C153" s="243" t="s">
        <v>284</v>
      </c>
      <c r="D153" s="246">
        <v>733.63900000000001</v>
      </c>
      <c r="E153" s="246">
        <v>1054.7614869894801</v>
      </c>
      <c r="F153" s="246">
        <v>706.35104696585597</v>
      </c>
      <c r="G153" s="246">
        <v>661.42198519650299</v>
      </c>
      <c r="H153" s="246">
        <v>244.57966666666701</v>
      </c>
      <c r="I153" s="342">
        <v>844.67181985210505</v>
      </c>
      <c r="J153" s="246">
        <v>1054.7614869894801</v>
      </c>
      <c r="K153" s="342">
        <v>1318.9824302325201</v>
      </c>
      <c r="L153" s="246">
        <v>1308.3754955176</v>
      </c>
      <c r="M153" s="256"/>
      <c r="N153" s="265"/>
      <c r="O153" s="265"/>
      <c r="P153" s="265"/>
      <c r="Q153" s="265"/>
      <c r="R153" s="265"/>
    </row>
    <row r="154" spans="2:18" x14ac:dyDescent="0.2">
      <c r="B154" s="278" t="s">
        <v>550</v>
      </c>
      <c r="C154" s="337" t="s">
        <v>285</v>
      </c>
      <c r="D154" s="246">
        <v>2122.1889999999999</v>
      </c>
      <c r="E154" s="246">
        <v>1257.1165000000001</v>
      </c>
      <c r="F154" s="246">
        <v>1061.0944999999999</v>
      </c>
      <c r="G154" s="246">
        <v>1061.0944999999999</v>
      </c>
      <c r="H154" s="246">
        <v>1061.0944999999999</v>
      </c>
      <c r="I154" s="342">
        <v>1061.0944999999999</v>
      </c>
      <c r="J154" s="246">
        <v>1061.0944999999999</v>
      </c>
      <c r="K154" s="342">
        <v>1061.0944999999999</v>
      </c>
      <c r="L154" s="246">
        <v>1061.0944999999999</v>
      </c>
      <c r="M154" s="256"/>
      <c r="N154" s="265"/>
      <c r="O154" s="265"/>
      <c r="P154" s="265"/>
      <c r="Q154" s="265"/>
      <c r="R154" s="265"/>
    </row>
    <row r="155" spans="2:18" x14ac:dyDescent="0.2">
      <c r="B155" t="s">
        <v>550</v>
      </c>
      <c r="C155" s="243" t="s">
        <v>286</v>
      </c>
      <c r="D155" s="246">
        <v>50.47</v>
      </c>
      <c r="E155" s="246">
        <v>25.285</v>
      </c>
      <c r="F155" s="246">
        <v>25.285</v>
      </c>
      <c r="G155" s="246">
        <v>21.154166666666999</v>
      </c>
      <c r="H155" s="246">
        <v>17.023333333332999</v>
      </c>
      <c r="I155" s="342">
        <v>12.8925</v>
      </c>
      <c r="J155" s="246">
        <v>8.7616666666670007</v>
      </c>
      <c r="K155" s="342">
        <v>4.6308333333330003</v>
      </c>
      <c r="L155" s="246">
        <v>0.5</v>
      </c>
      <c r="M155" s="256"/>
      <c r="N155" s="265"/>
      <c r="O155" s="265"/>
      <c r="P155" s="265"/>
      <c r="Q155" s="265"/>
      <c r="R155" s="265"/>
    </row>
    <row r="156" spans="2:18" x14ac:dyDescent="0.2">
      <c r="B156" t="s">
        <v>550</v>
      </c>
      <c r="C156" s="243" t="s">
        <v>208</v>
      </c>
      <c r="D156" s="246">
        <v>1339.5762423871299</v>
      </c>
      <c r="E156" s="246">
        <v>1190.1463951179001</v>
      </c>
      <c r="F156" s="246">
        <v>1102.10253674044</v>
      </c>
      <c r="G156" s="246">
        <v>1003.31324501533</v>
      </c>
      <c r="H156" s="246">
        <v>996.27110811991099</v>
      </c>
      <c r="I156" s="342">
        <v>957.99409615717104</v>
      </c>
      <c r="J156" s="246">
        <v>925.78459477231502</v>
      </c>
      <c r="K156" s="342">
        <v>970.72982674729099</v>
      </c>
      <c r="L156" s="246">
        <v>821.73535689018001</v>
      </c>
      <c r="M156" s="256"/>
      <c r="N156" s="265"/>
      <c r="O156" s="265"/>
      <c r="P156" s="265"/>
      <c r="Q156" s="265"/>
      <c r="R156" s="265"/>
    </row>
    <row r="157" spans="2:18" x14ac:dyDescent="0.2">
      <c r="B157" t="s">
        <v>550</v>
      </c>
      <c r="C157" s="243" t="s">
        <v>287</v>
      </c>
      <c r="D157" s="246">
        <v>695.38841890289996</v>
      </c>
      <c r="E157" s="246">
        <v>672.93752150177602</v>
      </c>
      <c r="F157" s="246">
        <v>850.54749746865696</v>
      </c>
      <c r="G157" s="246">
        <v>605.02868206133405</v>
      </c>
      <c r="H157" s="246">
        <v>596.94667292822305</v>
      </c>
      <c r="I157" s="342">
        <v>556.937155622712</v>
      </c>
      <c r="J157" s="246">
        <v>536.85072043257901</v>
      </c>
      <c r="K157" s="342">
        <v>481.01211108276402</v>
      </c>
      <c r="L157" s="246">
        <v>486.62196890353403</v>
      </c>
      <c r="M157" s="256"/>
      <c r="N157" s="265"/>
      <c r="O157" s="265"/>
      <c r="P157" s="265"/>
      <c r="Q157" s="265"/>
      <c r="R157" s="265"/>
    </row>
    <row r="158" spans="2:18" x14ac:dyDescent="0.2">
      <c r="B158" t="s">
        <v>550</v>
      </c>
      <c r="C158" s="243" t="s">
        <v>288</v>
      </c>
      <c r="D158" s="246">
        <v>90.860562848379999</v>
      </c>
      <c r="E158" s="246">
        <v>85.346351427618998</v>
      </c>
      <c r="F158" s="246">
        <v>80.901937432411998</v>
      </c>
      <c r="G158" s="246">
        <v>145.31760337445499</v>
      </c>
      <c r="H158" s="246">
        <v>145.85129988363099</v>
      </c>
      <c r="I158" s="342">
        <v>164.38685583825699</v>
      </c>
      <c r="J158" s="246">
        <v>177.67174812762499</v>
      </c>
      <c r="K158" s="342">
        <v>187.87969472425101</v>
      </c>
      <c r="L158" s="246">
        <v>183.84190393410299</v>
      </c>
      <c r="M158" s="256"/>
      <c r="N158" s="265"/>
      <c r="O158" s="265"/>
      <c r="P158" s="265"/>
      <c r="Q158" s="265"/>
      <c r="R158" s="265"/>
    </row>
    <row r="159" spans="2:18" x14ac:dyDescent="0.2">
      <c r="B159" s="337" t="s">
        <v>550</v>
      </c>
      <c r="C159" s="337" t="s">
        <v>554</v>
      </c>
      <c r="D159" s="246">
        <v>655.94597241955296</v>
      </c>
      <c r="E159" s="246">
        <v>371.49347233884902</v>
      </c>
      <c r="F159" s="246">
        <v>250.77208762375699</v>
      </c>
      <c r="G159" s="246">
        <v>458.76830904725801</v>
      </c>
      <c r="H159" s="246">
        <v>321.80446036817602</v>
      </c>
      <c r="I159" s="342">
        <v>328.89825314826601</v>
      </c>
      <c r="J159" s="246">
        <v>335.66585891998</v>
      </c>
      <c r="K159" s="342">
        <v>312.06599107695803</v>
      </c>
      <c r="L159" s="246">
        <v>193.59753960111601</v>
      </c>
      <c r="M159" s="256"/>
      <c r="N159" s="265"/>
      <c r="O159" s="265"/>
      <c r="P159" s="265"/>
      <c r="Q159" s="265"/>
      <c r="R159" s="265"/>
    </row>
    <row r="160" spans="2:18" x14ac:dyDescent="0.2">
      <c r="B160" s="337" t="s">
        <v>550</v>
      </c>
      <c r="C160" s="337" t="s">
        <v>555</v>
      </c>
      <c r="D160" s="246">
        <v>85.116631117454006</v>
      </c>
      <c r="E160" s="246"/>
      <c r="F160" s="246"/>
      <c r="G160" s="246"/>
      <c r="H160" s="246"/>
      <c r="I160" s="342"/>
      <c r="J160" s="246"/>
      <c r="K160" s="342"/>
      <c r="L160" s="246"/>
      <c r="M160" s="256"/>
      <c r="N160" s="265"/>
      <c r="O160" s="265"/>
      <c r="P160" s="265"/>
      <c r="Q160" s="265"/>
      <c r="R160" s="265"/>
    </row>
    <row r="161" spans="2:18" x14ac:dyDescent="0.2">
      <c r="B161" t="s">
        <v>550</v>
      </c>
      <c r="C161" s="243" t="s">
        <v>209</v>
      </c>
      <c r="D161" s="246">
        <v>0.5</v>
      </c>
      <c r="E161" s="246">
        <v>132.915448609414</v>
      </c>
      <c r="F161" s="246">
        <v>69.452942850488</v>
      </c>
      <c r="G161" s="246">
        <v>74.169920156421</v>
      </c>
      <c r="H161" s="246">
        <v>73.606725416657</v>
      </c>
      <c r="I161" s="342">
        <v>169.411354716885</v>
      </c>
      <c r="J161" s="246">
        <v>34.942675369135998</v>
      </c>
      <c r="K161" s="342">
        <v>34.579336113685997</v>
      </c>
      <c r="L161" s="246">
        <v>88.483549757416995</v>
      </c>
      <c r="M161" s="256"/>
      <c r="N161" s="265"/>
      <c r="O161" s="265"/>
      <c r="P161" s="265"/>
      <c r="Q161" s="265"/>
      <c r="R161" s="265"/>
    </row>
    <row r="162" spans="2:18" x14ac:dyDescent="0.2">
      <c r="B162" t="s">
        <v>550</v>
      </c>
      <c r="C162" s="243" t="s">
        <v>324</v>
      </c>
      <c r="D162" s="246">
        <v>0.7</v>
      </c>
      <c r="E162" s="246">
        <v>0.5</v>
      </c>
      <c r="F162" s="246">
        <v>0.5</v>
      </c>
      <c r="G162" s="246">
        <v>0.5</v>
      </c>
      <c r="H162" s="246">
        <v>0.5</v>
      </c>
      <c r="I162" s="342">
        <v>0.5</v>
      </c>
      <c r="J162" s="246">
        <v>0.5</v>
      </c>
      <c r="K162" s="342">
        <v>0.7</v>
      </c>
      <c r="L162" s="246">
        <v>0.7</v>
      </c>
      <c r="M162" s="256"/>
      <c r="N162" s="265"/>
      <c r="O162" s="265"/>
      <c r="P162" s="265"/>
      <c r="Q162" s="265"/>
      <c r="R162" s="265"/>
    </row>
    <row r="163" spans="2:18" x14ac:dyDescent="0.2">
      <c r="B163" t="s">
        <v>550</v>
      </c>
      <c r="C163" s="243" t="s">
        <v>336</v>
      </c>
      <c r="D163" s="246">
        <v>14.795999999999999</v>
      </c>
      <c r="E163" s="246">
        <v>15.165900000000001</v>
      </c>
      <c r="F163" s="246">
        <v>15.165900000000001</v>
      </c>
      <c r="G163" s="246">
        <v>15.350849999999999</v>
      </c>
      <c r="H163" s="246">
        <v>15.5358</v>
      </c>
      <c r="I163" s="342">
        <v>15.720750000000001</v>
      </c>
      <c r="J163" s="246">
        <v>15.9057</v>
      </c>
      <c r="K163" s="342">
        <v>16.09065</v>
      </c>
      <c r="L163" s="246">
        <v>16.275600000000001</v>
      </c>
      <c r="M163" s="256"/>
      <c r="N163" s="265"/>
      <c r="O163" s="265"/>
      <c r="P163" s="265"/>
      <c r="Q163" s="265"/>
      <c r="R163" s="265"/>
    </row>
    <row r="164" spans="2:18" x14ac:dyDescent="0.2">
      <c r="B164" t="s">
        <v>551</v>
      </c>
      <c r="C164" s="243" t="s">
        <v>362</v>
      </c>
      <c r="D164" s="332"/>
      <c r="E164" s="332"/>
      <c r="F164" s="332"/>
      <c r="G164" s="332"/>
      <c r="H164" s="332"/>
      <c r="I164" s="332"/>
      <c r="J164" s="332"/>
      <c r="K164" s="332"/>
      <c r="L164" s="332"/>
      <c r="M164" s="256"/>
      <c r="N164" s="265"/>
      <c r="O164" s="265"/>
      <c r="P164" s="265"/>
      <c r="Q164" s="265"/>
      <c r="R164" s="265"/>
    </row>
    <row r="165" spans="2:18" x14ac:dyDescent="0.2">
      <c r="B165" t="s">
        <v>551</v>
      </c>
      <c r="C165" s="243" t="s">
        <v>363</v>
      </c>
      <c r="D165" s="332"/>
      <c r="E165" s="332"/>
      <c r="F165" s="332"/>
      <c r="G165" s="332"/>
      <c r="H165" s="332"/>
      <c r="I165" s="332"/>
      <c r="J165" s="332"/>
      <c r="K165" s="332"/>
      <c r="L165" s="332"/>
      <c r="M165" s="256"/>
      <c r="N165" s="265"/>
      <c r="O165" s="265"/>
      <c r="P165" s="265"/>
      <c r="Q165" s="265"/>
      <c r="R165" s="265"/>
    </row>
    <row r="166" spans="2:18" x14ac:dyDescent="0.2">
      <c r="B166" t="s">
        <v>551</v>
      </c>
      <c r="C166" s="243" t="s">
        <v>364</v>
      </c>
      <c r="D166" s="332"/>
      <c r="E166" s="332"/>
      <c r="F166" s="332"/>
      <c r="G166" s="332"/>
      <c r="H166" s="332"/>
      <c r="I166" s="332"/>
      <c r="J166" s="332"/>
      <c r="K166" s="332"/>
      <c r="L166" s="332"/>
      <c r="M166" s="256"/>
      <c r="N166" s="265"/>
      <c r="O166" s="265"/>
      <c r="P166" s="265"/>
      <c r="Q166" s="265"/>
      <c r="R166" s="265"/>
    </row>
    <row r="167" spans="2:18" x14ac:dyDescent="0.2">
      <c r="B167" t="s">
        <v>551</v>
      </c>
      <c r="C167" s="243" t="s">
        <v>365</v>
      </c>
      <c r="D167" s="332"/>
      <c r="E167" s="332"/>
      <c r="F167" s="332"/>
      <c r="G167" s="332"/>
      <c r="H167" s="332"/>
      <c r="I167" s="332"/>
      <c r="J167" s="332"/>
      <c r="K167" s="332"/>
      <c r="L167" s="332"/>
      <c r="M167" s="256"/>
      <c r="N167" s="265"/>
      <c r="O167" s="265"/>
      <c r="P167" s="265"/>
      <c r="Q167" s="265"/>
      <c r="R167" s="265"/>
    </row>
    <row r="168" spans="2:18" x14ac:dyDescent="0.2">
      <c r="B168" t="s">
        <v>551</v>
      </c>
      <c r="C168" s="243" t="s">
        <v>282</v>
      </c>
      <c r="D168" s="332"/>
      <c r="E168" s="332"/>
      <c r="F168" s="332"/>
      <c r="G168" s="332"/>
      <c r="H168" s="332"/>
      <c r="I168" s="332"/>
      <c r="J168" s="332"/>
      <c r="K168" s="332"/>
      <c r="L168" s="332"/>
      <c r="M168" s="256"/>
      <c r="N168" s="265"/>
      <c r="O168" s="265"/>
      <c r="P168" s="265"/>
      <c r="Q168" s="265"/>
      <c r="R168" s="265"/>
    </row>
    <row r="169" spans="2:18" x14ac:dyDescent="0.2">
      <c r="B169" t="s">
        <v>551</v>
      </c>
      <c r="C169" s="243" t="s">
        <v>283</v>
      </c>
      <c r="D169" s="332"/>
      <c r="E169" s="332"/>
      <c r="F169" s="332"/>
      <c r="G169" s="332"/>
      <c r="H169" s="332"/>
      <c r="I169" s="332"/>
      <c r="J169" s="332"/>
      <c r="K169" s="332"/>
      <c r="L169" s="332"/>
      <c r="M169" s="256"/>
      <c r="N169" s="265"/>
      <c r="O169" s="265"/>
      <c r="P169" s="265"/>
      <c r="Q169" s="265"/>
      <c r="R169" s="265"/>
    </row>
    <row r="170" spans="2:18" x14ac:dyDescent="0.2">
      <c r="B170" t="s">
        <v>551</v>
      </c>
      <c r="C170" s="243" t="s">
        <v>285</v>
      </c>
      <c r="D170" s="332"/>
      <c r="E170" s="332"/>
      <c r="F170" s="332"/>
      <c r="G170" s="332"/>
      <c r="H170" s="332"/>
      <c r="I170" s="332"/>
      <c r="J170" s="332"/>
      <c r="K170" s="332"/>
      <c r="L170" s="332"/>
      <c r="M170" s="256"/>
      <c r="N170" s="265"/>
      <c r="O170" s="265"/>
      <c r="P170" s="265"/>
      <c r="Q170" s="265"/>
      <c r="R170" s="265"/>
    </row>
    <row r="171" spans="2:18" x14ac:dyDescent="0.2">
      <c r="B171" t="s">
        <v>551</v>
      </c>
      <c r="C171" s="243" t="s">
        <v>286</v>
      </c>
      <c r="D171" s="332"/>
      <c r="E171" s="332"/>
      <c r="F171" s="332"/>
      <c r="G171" s="332"/>
      <c r="H171" s="332"/>
      <c r="I171" s="332"/>
      <c r="J171" s="332"/>
      <c r="K171" s="332"/>
      <c r="L171" s="332"/>
      <c r="M171" s="256"/>
      <c r="N171" s="265"/>
      <c r="O171" s="265"/>
      <c r="P171" s="265"/>
      <c r="Q171" s="265"/>
      <c r="R171" s="265"/>
    </row>
    <row r="172" spans="2:18" x14ac:dyDescent="0.2">
      <c r="B172" t="s">
        <v>551</v>
      </c>
      <c r="C172" s="243" t="s">
        <v>208</v>
      </c>
      <c r="D172" s="332"/>
      <c r="E172" s="332"/>
      <c r="F172" s="332"/>
      <c r="G172" s="332"/>
      <c r="H172" s="332"/>
      <c r="I172" s="332"/>
      <c r="J172" s="332"/>
      <c r="K172" s="332"/>
      <c r="L172" s="332"/>
      <c r="M172" s="256"/>
      <c r="N172" s="265"/>
      <c r="O172" s="265"/>
      <c r="P172" s="265"/>
      <c r="Q172" s="265"/>
      <c r="R172" s="265"/>
    </row>
    <row r="173" spans="2:18" x14ac:dyDescent="0.2">
      <c r="B173" t="s">
        <v>551</v>
      </c>
      <c r="C173" s="243" t="s">
        <v>287</v>
      </c>
      <c r="D173" s="332"/>
      <c r="E173" s="332"/>
      <c r="F173" s="332"/>
      <c r="G173" s="332"/>
      <c r="H173" s="332"/>
      <c r="I173" s="332"/>
      <c r="J173" s="332"/>
      <c r="K173" s="332"/>
      <c r="L173" s="332"/>
      <c r="M173" s="256"/>
      <c r="N173" s="265"/>
      <c r="O173" s="265"/>
      <c r="P173" s="265"/>
      <c r="Q173" s="265"/>
      <c r="R173" s="265"/>
    </row>
    <row r="174" spans="2:18" x14ac:dyDescent="0.2">
      <c r="B174" t="s">
        <v>551</v>
      </c>
      <c r="C174" s="243" t="s">
        <v>288</v>
      </c>
      <c r="D174" s="332"/>
      <c r="E174" s="332"/>
      <c r="F174" s="332"/>
      <c r="G174" s="332"/>
      <c r="H174" s="332"/>
      <c r="I174" s="332"/>
      <c r="J174" s="332"/>
      <c r="K174" s="332"/>
      <c r="L174" s="332"/>
      <c r="M174" s="256"/>
      <c r="N174" s="265"/>
      <c r="O174" s="265"/>
      <c r="P174" s="265"/>
      <c r="Q174" s="265"/>
      <c r="R174" s="265"/>
    </row>
    <row r="175" spans="2:18" x14ac:dyDescent="0.2">
      <c r="B175" s="278" t="s">
        <v>551</v>
      </c>
      <c r="C175" s="337" t="s">
        <v>554</v>
      </c>
      <c r="D175" s="332"/>
      <c r="E175" s="332"/>
      <c r="F175" s="332"/>
      <c r="G175" s="332"/>
      <c r="H175" s="332"/>
      <c r="I175" s="332"/>
      <c r="J175" s="332"/>
      <c r="K175" s="332"/>
      <c r="L175" s="332"/>
      <c r="M175" s="256"/>
      <c r="N175" s="265"/>
      <c r="O175" s="265"/>
      <c r="P175" s="265"/>
      <c r="Q175" s="265"/>
      <c r="R175" s="265"/>
    </row>
    <row r="176" spans="2:18" x14ac:dyDescent="0.2">
      <c r="B176" s="278" t="s">
        <v>551</v>
      </c>
      <c r="C176" s="337" t="s">
        <v>555</v>
      </c>
      <c r="D176" s="332"/>
      <c r="E176" s="332"/>
      <c r="F176" s="332"/>
      <c r="G176" s="332"/>
      <c r="H176" s="332"/>
      <c r="I176" s="332"/>
      <c r="J176" s="332"/>
      <c r="K176" s="332"/>
      <c r="L176" s="332"/>
      <c r="M176" s="256"/>
      <c r="N176" s="265"/>
      <c r="O176" s="265"/>
      <c r="P176" s="265"/>
      <c r="Q176" s="265"/>
      <c r="R176" s="265"/>
    </row>
    <row r="177" spans="2:18" x14ac:dyDescent="0.2">
      <c r="B177" t="s">
        <v>551</v>
      </c>
      <c r="C177" s="243" t="s">
        <v>209</v>
      </c>
      <c r="D177" s="332"/>
      <c r="E177" s="332"/>
      <c r="F177" s="332"/>
      <c r="G177" s="332"/>
      <c r="H177" s="332"/>
      <c r="I177" s="332"/>
      <c r="J177" s="332"/>
      <c r="K177" s="332"/>
      <c r="L177" s="332"/>
      <c r="M177" s="256"/>
      <c r="N177" s="265"/>
      <c r="O177" s="265"/>
      <c r="P177" s="265"/>
      <c r="Q177" s="265"/>
      <c r="R177" s="265"/>
    </row>
    <row r="178" spans="2:18" x14ac:dyDescent="0.2">
      <c r="B178" t="s">
        <v>551</v>
      </c>
      <c r="C178" s="243" t="s">
        <v>324</v>
      </c>
      <c r="D178" s="332"/>
      <c r="E178" s="332"/>
      <c r="F178" s="332"/>
      <c r="G178" s="332"/>
      <c r="H178" s="332"/>
      <c r="I178" s="332"/>
      <c r="J178" s="332"/>
      <c r="K178" s="332"/>
      <c r="L178" s="332"/>
      <c r="M178" s="256"/>
      <c r="N178" s="265"/>
      <c r="O178" s="265"/>
      <c r="P178" s="265"/>
      <c r="Q178" s="265"/>
      <c r="R178" s="265"/>
    </row>
    <row r="179" spans="2:18" x14ac:dyDescent="0.2">
      <c r="B179" t="s">
        <v>551</v>
      </c>
      <c r="C179" s="243" t="s">
        <v>336</v>
      </c>
      <c r="D179" s="332"/>
      <c r="E179" s="332"/>
      <c r="F179" s="332"/>
      <c r="G179" s="332"/>
      <c r="H179" s="332"/>
      <c r="I179" s="332"/>
      <c r="J179" s="332"/>
      <c r="K179" s="332"/>
      <c r="L179" s="332"/>
      <c r="M179" s="256"/>
      <c r="N179" s="265"/>
      <c r="O179" s="265"/>
      <c r="P179" s="265"/>
      <c r="Q179" s="265"/>
      <c r="R179" s="265"/>
    </row>
    <row r="180" spans="2:18" x14ac:dyDescent="0.2">
      <c r="B180" t="s">
        <v>552</v>
      </c>
      <c r="C180" s="243" t="s">
        <v>280</v>
      </c>
      <c r="D180" s="332"/>
      <c r="E180" s="332"/>
      <c r="F180" s="332"/>
      <c r="G180" s="332"/>
      <c r="H180" s="332"/>
      <c r="I180" s="332"/>
      <c r="J180" s="332"/>
      <c r="K180" s="332"/>
      <c r="L180" s="332"/>
      <c r="M180" s="256"/>
      <c r="N180" s="265"/>
      <c r="O180" s="265"/>
      <c r="P180" s="265"/>
      <c r="Q180" s="265"/>
      <c r="R180" s="265"/>
    </row>
    <row r="181" spans="2:18" x14ac:dyDescent="0.2">
      <c r="B181" t="s">
        <v>552</v>
      </c>
      <c r="C181" s="243" t="s">
        <v>362</v>
      </c>
      <c r="D181" s="332"/>
      <c r="E181" s="332"/>
      <c r="F181" s="332"/>
      <c r="G181" s="332"/>
      <c r="H181" s="332"/>
      <c r="I181" s="332"/>
      <c r="J181" s="332"/>
      <c r="K181" s="332"/>
      <c r="L181" s="332"/>
      <c r="M181" s="256"/>
      <c r="N181" s="265"/>
      <c r="O181" s="265"/>
      <c r="P181" s="265"/>
      <c r="Q181" s="265"/>
      <c r="R181" s="265"/>
    </row>
    <row r="182" spans="2:18" x14ac:dyDescent="0.2">
      <c r="B182" t="s">
        <v>552</v>
      </c>
      <c r="C182" s="243" t="s">
        <v>363</v>
      </c>
      <c r="D182" s="332"/>
      <c r="E182" s="332"/>
      <c r="F182" s="332"/>
      <c r="G182" s="332"/>
      <c r="H182" s="332"/>
      <c r="I182" s="332"/>
      <c r="J182" s="332"/>
      <c r="K182" s="332"/>
      <c r="L182" s="332"/>
      <c r="M182" s="256"/>
      <c r="N182" s="265"/>
      <c r="O182" s="265"/>
      <c r="P182" s="265"/>
      <c r="Q182" s="265"/>
      <c r="R182" s="265"/>
    </row>
    <row r="183" spans="2:18" x14ac:dyDescent="0.2">
      <c r="B183" t="s">
        <v>552</v>
      </c>
      <c r="C183" s="243" t="s">
        <v>364</v>
      </c>
      <c r="D183" s="332"/>
      <c r="E183" s="332"/>
      <c r="F183" s="332"/>
      <c r="G183" s="332"/>
      <c r="H183" s="332"/>
      <c r="I183" s="332"/>
      <c r="J183" s="332"/>
      <c r="K183" s="332"/>
      <c r="L183" s="332"/>
      <c r="M183" s="256"/>
      <c r="N183" s="265"/>
      <c r="O183" s="265"/>
      <c r="P183" s="265"/>
      <c r="Q183" s="265"/>
      <c r="R183" s="265"/>
    </row>
    <row r="184" spans="2:18" x14ac:dyDescent="0.2">
      <c r="B184" t="s">
        <v>552</v>
      </c>
      <c r="C184" s="243" t="s">
        <v>365</v>
      </c>
      <c r="D184" s="332"/>
      <c r="E184" s="332"/>
      <c r="F184" s="332"/>
      <c r="G184" s="332"/>
      <c r="H184" s="332"/>
      <c r="I184" s="332"/>
      <c r="J184" s="332"/>
      <c r="K184" s="332"/>
      <c r="L184" s="332"/>
      <c r="M184" s="256"/>
      <c r="N184" s="265"/>
      <c r="O184" s="265"/>
      <c r="P184" s="265"/>
      <c r="Q184" s="265"/>
      <c r="R184" s="265"/>
    </row>
    <row r="185" spans="2:18" x14ac:dyDescent="0.2">
      <c r="B185" t="s">
        <v>552</v>
      </c>
      <c r="C185" s="243" t="s">
        <v>281</v>
      </c>
      <c r="D185" s="332"/>
      <c r="E185" s="332"/>
      <c r="F185" s="332"/>
      <c r="G185" s="332"/>
      <c r="H185" s="332"/>
      <c r="I185" s="332"/>
      <c r="J185" s="332"/>
      <c r="K185" s="332"/>
      <c r="L185" s="332"/>
      <c r="M185" s="256"/>
      <c r="N185" s="265"/>
      <c r="O185" s="265"/>
      <c r="P185" s="265"/>
      <c r="Q185" s="265"/>
      <c r="R185" s="265"/>
    </row>
    <row r="186" spans="2:18" x14ac:dyDescent="0.2">
      <c r="B186" t="s">
        <v>552</v>
      </c>
      <c r="C186" s="243" t="s">
        <v>282</v>
      </c>
      <c r="D186" s="332"/>
      <c r="E186" s="332"/>
      <c r="F186" s="332"/>
      <c r="G186" s="332"/>
      <c r="H186" s="332"/>
      <c r="I186" s="332"/>
      <c r="J186" s="332"/>
      <c r="K186" s="332"/>
      <c r="L186" s="332"/>
      <c r="M186" s="256"/>
      <c r="N186" s="265"/>
      <c r="O186" s="265"/>
      <c r="P186" s="265"/>
      <c r="Q186" s="265"/>
      <c r="R186" s="265"/>
    </row>
    <row r="187" spans="2:18" x14ac:dyDescent="0.2">
      <c r="B187" t="s">
        <v>552</v>
      </c>
      <c r="C187" s="243" t="s">
        <v>283</v>
      </c>
      <c r="D187" s="332"/>
      <c r="E187" s="332"/>
      <c r="F187" s="332"/>
      <c r="G187" s="332"/>
      <c r="H187" s="332"/>
      <c r="I187" s="332"/>
      <c r="J187" s="332"/>
      <c r="K187" s="332"/>
      <c r="L187" s="332"/>
      <c r="M187" s="256"/>
      <c r="N187" s="265"/>
      <c r="O187" s="265"/>
      <c r="P187" s="265"/>
      <c r="Q187" s="265"/>
      <c r="R187" s="265"/>
    </row>
    <row r="188" spans="2:18" x14ac:dyDescent="0.2">
      <c r="B188" t="s">
        <v>552</v>
      </c>
      <c r="C188" s="243" t="s">
        <v>284</v>
      </c>
      <c r="D188" s="332"/>
      <c r="E188" s="332"/>
      <c r="F188" s="332"/>
      <c r="G188" s="332"/>
      <c r="H188" s="332"/>
      <c r="I188" s="332"/>
      <c r="J188" s="332"/>
      <c r="K188" s="332"/>
      <c r="L188" s="332"/>
      <c r="M188" s="256"/>
      <c r="N188" s="265"/>
      <c r="O188" s="265"/>
      <c r="P188" s="265"/>
      <c r="Q188" s="265"/>
      <c r="R188" s="265"/>
    </row>
    <row r="189" spans="2:18" x14ac:dyDescent="0.2">
      <c r="B189" t="s">
        <v>552</v>
      </c>
      <c r="C189" s="243" t="s">
        <v>285</v>
      </c>
      <c r="D189" s="332"/>
      <c r="E189" s="332"/>
      <c r="F189" s="332"/>
      <c r="G189" s="332"/>
      <c r="H189" s="332"/>
      <c r="I189" s="332"/>
      <c r="J189" s="332"/>
      <c r="K189" s="332"/>
      <c r="L189" s="332"/>
      <c r="M189" s="256"/>
      <c r="N189" s="265"/>
      <c r="O189" s="265"/>
      <c r="P189" s="265"/>
      <c r="Q189" s="265"/>
      <c r="R189" s="265"/>
    </row>
    <row r="190" spans="2:18" x14ac:dyDescent="0.2">
      <c r="B190" t="s">
        <v>552</v>
      </c>
      <c r="C190" s="243" t="s">
        <v>286</v>
      </c>
      <c r="D190" s="332"/>
      <c r="E190" s="332"/>
      <c r="F190" s="332"/>
      <c r="G190" s="332"/>
      <c r="H190" s="332"/>
      <c r="I190" s="332"/>
      <c r="J190" s="332"/>
      <c r="K190" s="332"/>
      <c r="L190" s="332"/>
      <c r="M190" s="256"/>
      <c r="N190" s="265"/>
      <c r="O190" s="265"/>
      <c r="P190" s="265"/>
      <c r="Q190" s="265"/>
      <c r="R190" s="265"/>
    </row>
    <row r="191" spans="2:18" x14ac:dyDescent="0.2">
      <c r="B191" t="s">
        <v>552</v>
      </c>
      <c r="C191" s="243" t="s">
        <v>208</v>
      </c>
      <c r="D191" s="332"/>
      <c r="E191" s="332"/>
      <c r="F191" s="332"/>
      <c r="G191" s="332"/>
      <c r="H191" s="332"/>
      <c r="I191" s="332"/>
      <c r="J191" s="332"/>
      <c r="K191" s="332"/>
      <c r="L191" s="332"/>
      <c r="M191" s="256"/>
      <c r="N191" s="265"/>
      <c r="O191" s="265"/>
      <c r="P191" s="265"/>
      <c r="Q191" s="265"/>
      <c r="R191" s="265"/>
    </row>
    <row r="192" spans="2:18" x14ac:dyDescent="0.2">
      <c r="B192" t="s">
        <v>552</v>
      </c>
      <c r="C192" s="243" t="s">
        <v>287</v>
      </c>
      <c r="D192" s="332"/>
      <c r="E192" s="332"/>
      <c r="F192" s="332"/>
      <c r="G192" s="332"/>
      <c r="H192" s="332"/>
      <c r="I192" s="332"/>
      <c r="J192" s="332"/>
      <c r="K192" s="332"/>
      <c r="L192" s="332"/>
      <c r="M192" s="256"/>
      <c r="N192" s="265"/>
      <c r="O192" s="265"/>
      <c r="P192" s="265"/>
      <c r="Q192" s="265"/>
      <c r="R192" s="265"/>
    </row>
    <row r="193" spans="2:18" x14ac:dyDescent="0.2">
      <c r="B193" t="s">
        <v>552</v>
      </c>
      <c r="C193" s="243" t="s">
        <v>288</v>
      </c>
      <c r="D193" s="332"/>
      <c r="E193" s="332"/>
      <c r="F193" s="332"/>
      <c r="G193" s="332"/>
      <c r="H193" s="332"/>
      <c r="I193" s="332"/>
      <c r="J193" s="332"/>
      <c r="K193" s="332"/>
      <c r="L193" s="332"/>
      <c r="M193" s="256"/>
      <c r="N193" s="265"/>
      <c r="O193" s="265"/>
      <c r="P193" s="265"/>
      <c r="Q193" s="265"/>
      <c r="R193" s="265"/>
    </row>
    <row r="194" spans="2:18" x14ac:dyDescent="0.2">
      <c r="B194" s="278" t="s">
        <v>552</v>
      </c>
      <c r="C194" s="337" t="s">
        <v>554</v>
      </c>
      <c r="D194" s="332"/>
      <c r="E194" s="332"/>
      <c r="F194" s="332"/>
      <c r="G194" s="332"/>
      <c r="H194" s="332"/>
      <c r="I194" s="332"/>
      <c r="J194" s="332"/>
      <c r="K194" s="332"/>
      <c r="L194" s="332"/>
      <c r="M194" s="256"/>
      <c r="N194" s="265"/>
      <c r="O194" s="265"/>
      <c r="P194" s="265"/>
      <c r="Q194" s="265"/>
      <c r="R194" s="265"/>
    </row>
    <row r="195" spans="2:18" x14ac:dyDescent="0.2">
      <c r="B195" s="278" t="s">
        <v>552</v>
      </c>
      <c r="C195" s="337" t="s">
        <v>555</v>
      </c>
      <c r="D195" s="332"/>
      <c r="E195" s="332"/>
      <c r="F195" s="332"/>
      <c r="G195" s="332"/>
      <c r="H195" s="332"/>
      <c r="I195" s="332"/>
      <c r="J195" s="332"/>
      <c r="K195" s="332"/>
      <c r="L195" s="332"/>
      <c r="M195" s="256"/>
      <c r="N195" s="265"/>
      <c r="O195" s="265"/>
      <c r="P195" s="265"/>
      <c r="Q195" s="265"/>
      <c r="R195" s="265"/>
    </row>
    <row r="196" spans="2:18" x14ac:dyDescent="0.2">
      <c r="B196" t="s">
        <v>552</v>
      </c>
      <c r="C196" s="243" t="s">
        <v>209</v>
      </c>
      <c r="D196" s="332"/>
      <c r="E196" s="332"/>
      <c r="F196" s="332"/>
      <c r="G196" s="332"/>
      <c r="H196" s="332"/>
      <c r="I196" s="332"/>
      <c r="J196" s="332"/>
      <c r="K196" s="332"/>
      <c r="L196" s="332"/>
      <c r="M196" s="256"/>
      <c r="N196" s="265"/>
      <c r="O196" s="265"/>
      <c r="P196" s="265"/>
      <c r="Q196" s="265"/>
      <c r="R196" s="265"/>
    </row>
    <row r="197" spans="2:18" x14ac:dyDescent="0.2">
      <c r="B197" t="s">
        <v>552</v>
      </c>
      <c r="C197" s="243" t="s">
        <v>324</v>
      </c>
      <c r="D197" s="332"/>
      <c r="E197" s="332"/>
      <c r="F197" s="332"/>
      <c r="G197" s="332"/>
      <c r="H197" s="332"/>
      <c r="I197" s="332"/>
      <c r="J197" s="332"/>
      <c r="K197" s="332"/>
      <c r="L197" s="332"/>
      <c r="M197" s="256"/>
      <c r="N197" s="265"/>
      <c r="O197" s="265"/>
      <c r="P197" s="265"/>
      <c r="Q197" s="265"/>
      <c r="R197" s="265"/>
    </row>
    <row r="198" spans="2:18" x14ac:dyDescent="0.2">
      <c r="B198" t="s">
        <v>552</v>
      </c>
      <c r="C198" s="243" t="s">
        <v>336</v>
      </c>
      <c r="D198" s="256"/>
      <c r="E198" s="256"/>
      <c r="F198" s="256"/>
      <c r="G198" s="256"/>
      <c r="H198" s="256"/>
      <c r="I198" s="256"/>
      <c r="J198" s="256"/>
      <c r="K198" s="256"/>
      <c r="L198" s="256"/>
      <c r="M198" s="256"/>
      <c r="N198" s="265"/>
      <c r="O198" s="265"/>
      <c r="P198" s="265"/>
      <c r="Q198" s="265"/>
      <c r="R198" s="265"/>
    </row>
    <row r="199" spans="2:18" x14ac:dyDescent="0.2">
      <c r="C199" s="243"/>
      <c r="D199" s="256"/>
      <c r="E199" s="256"/>
      <c r="F199" s="256"/>
      <c r="G199" s="256"/>
      <c r="H199" s="256"/>
      <c r="I199" s="256"/>
      <c r="J199" s="256"/>
      <c r="K199" s="256"/>
      <c r="L199" s="256"/>
      <c r="M199" s="256"/>
      <c r="N199" s="265"/>
      <c r="O199" s="265"/>
      <c r="P199" s="265"/>
      <c r="Q199" s="265"/>
      <c r="R199" s="265"/>
    </row>
    <row r="200" spans="2:18" x14ac:dyDescent="0.2">
      <c r="C200" s="243"/>
      <c r="D200" s="246"/>
      <c r="E200" s="246"/>
      <c r="F200" s="246"/>
      <c r="G200" s="246"/>
      <c r="H200" s="246"/>
      <c r="I200" s="246"/>
      <c r="J200" s="246"/>
      <c r="K200" s="246"/>
      <c r="L200" s="246"/>
      <c r="M200" s="265"/>
      <c r="N200" s="265"/>
      <c r="O200" s="265"/>
      <c r="P200" s="265"/>
      <c r="Q200" s="265"/>
      <c r="R200" s="265"/>
    </row>
    <row r="201" spans="2:18" x14ac:dyDescent="0.2">
      <c r="C201" s="243"/>
      <c r="D201" s="246"/>
      <c r="E201" s="246"/>
      <c r="F201" s="246"/>
      <c r="G201" s="246"/>
      <c r="H201" s="246"/>
      <c r="I201" s="246"/>
      <c r="J201" s="246"/>
      <c r="K201" s="246"/>
      <c r="L201" s="246"/>
      <c r="M201" s="265"/>
      <c r="N201" s="265"/>
      <c r="O201" s="265"/>
      <c r="P201" s="265"/>
      <c r="Q201" s="265"/>
      <c r="R201" s="265"/>
    </row>
    <row r="202" spans="2:18" x14ac:dyDescent="0.2">
      <c r="C202" s="243"/>
      <c r="D202" s="246"/>
      <c r="E202" s="246"/>
      <c r="F202" s="246"/>
      <c r="G202" s="246"/>
      <c r="H202" s="246"/>
      <c r="I202" s="246"/>
      <c r="J202" s="246"/>
      <c r="K202" s="246"/>
      <c r="L202" s="246"/>
      <c r="M202" s="265"/>
      <c r="N202" s="265"/>
      <c r="O202" s="265"/>
      <c r="P202" s="265"/>
      <c r="Q202" s="265"/>
      <c r="R202" s="265"/>
    </row>
    <row r="203" spans="2:18" x14ac:dyDescent="0.2">
      <c r="C203" s="243"/>
      <c r="D203" s="246"/>
      <c r="E203" s="246"/>
      <c r="F203" s="246"/>
      <c r="G203" s="246"/>
      <c r="H203" s="246"/>
      <c r="I203" s="246"/>
      <c r="J203" s="246"/>
      <c r="K203" s="246"/>
      <c r="L203" s="246"/>
      <c r="M203" s="265"/>
      <c r="N203" s="265"/>
      <c r="O203" s="265"/>
      <c r="P203" s="265"/>
      <c r="Q203" s="265"/>
      <c r="R203" s="265"/>
    </row>
    <row r="204" spans="2:18" x14ac:dyDescent="0.2">
      <c r="C204" s="243"/>
      <c r="D204" s="246"/>
      <c r="E204" s="246"/>
      <c r="F204" s="246"/>
      <c r="G204" s="246"/>
      <c r="H204" s="246"/>
      <c r="I204" s="246"/>
      <c r="J204" s="246"/>
      <c r="K204" s="246"/>
      <c r="L204" s="246"/>
      <c r="M204" s="265"/>
      <c r="N204" s="265"/>
      <c r="O204" s="265"/>
      <c r="P204" s="265"/>
      <c r="Q204" s="265"/>
      <c r="R204" s="265"/>
    </row>
    <row r="205" spans="2:18" x14ac:dyDescent="0.2">
      <c r="C205" s="243"/>
      <c r="D205" s="246"/>
      <c r="E205" s="246"/>
      <c r="F205" s="246"/>
      <c r="G205" s="246"/>
      <c r="H205" s="246"/>
      <c r="I205" s="246"/>
      <c r="J205" s="246"/>
      <c r="K205" s="246"/>
      <c r="L205" s="246"/>
      <c r="M205" s="265"/>
      <c r="N205" s="265"/>
      <c r="O205" s="265"/>
      <c r="P205" s="265"/>
      <c r="Q205" s="265"/>
      <c r="R205" s="265"/>
    </row>
    <row r="206" spans="2:18" x14ac:dyDescent="0.2">
      <c r="C206" s="243"/>
      <c r="D206" s="246"/>
      <c r="E206" s="246"/>
      <c r="F206" s="246"/>
      <c r="G206" s="246"/>
      <c r="H206" s="246"/>
      <c r="I206" s="246"/>
      <c r="J206" s="246"/>
      <c r="K206" s="246"/>
      <c r="L206" s="246"/>
      <c r="M206" s="265"/>
      <c r="N206" s="265"/>
      <c r="O206" s="265"/>
      <c r="P206" s="265"/>
      <c r="Q206" s="265"/>
      <c r="R206" s="265"/>
    </row>
    <row r="207" spans="2:18" x14ac:dyDescent="0.2">
      <c r="C207" s="243"/>
      <c r="D207" s="246"/>
      <c r="E207" s="246"/>
      <c r="F207" s="246"/>
      <c r="G207" s="246"/>
      <c r="H207" s="246"/>
      <c r="I207" s="246"/>
      <c r="J207" s="246"/>
      <c r="K207" s="246"/>
      <c r="L207" s="246"/>
      <c r="M207" s="265"/>
      <c r="N207" s="265"/>
      <c r="O207" s="265"/>
      <c r="P207" s="265"/>
      <c r="Q207" s="265"/>
      <c r="R207" s="265"/>
    </row>
    <row r="208" spans="2:18" x14ac:dyDescent="0.2">
      <c r="C208" s="243"/>
      <c r="D208" s="246"/>
      <c r="E208" s="246"/>
      <c r="F208" s="246"/>
      <c r="G208" s="246"/>
      <c r="H208" s="246"/>
      <c r="I208" s="246"/>
      <c r="J208" s="246"/>
      <c r="K208" s="246"/>
      <c r="L208" s="246"/>
      <c r="M208" s="265"/>
      <c r="N208" s="265"/>
      <c r="O208" s="265"/>
      <c r="P208" s="265"/>
      <c r="Q208" s="265"/>
      <c r="R208" s="265"/>
    </row>
    <row r="209" spans="3:18" x14ac:dyDescent="0.2">
      <c r="C209" s="243"/>
      <c r="D209" s="246"/>
      <c r="E209" s="246"/>
      <c r="F209" s="246"/>
      <c r="G209" s="246"/>
      <c r="H209" s="246"/>
      <c r="I209" s="246"/>
      <c r="J209" s="246"/>
      <c r="K209" s="246"/>
      <c r="L209" s="246"/>
      <c r="M209" s="265"/>
      <c r="N209" s="265"/>
      <c r="O209" s="265"/>
      <c r="P209" s="265"/>
      <c r="Q209" s="265"/>
      <c r="R209" s="265"/>
    </row>
    <row r="210" spans="3:18" x14ac:dyDescent="0.2">
      <c r="C210" s="243"/>
      <c r="D210" s="246"/>
      <c r="E210" s="246"/>
      <c r="F210" s="246"/>
      <c r="G210" s="246"/>
      <c r="H210" s="246"/>
      <c r="I210" s="246"/>
      <c r="J210" s="246"/>
      <c r="K210" s="246"/>
      <c r="L210" s="246"/>
      <c r="M210" s="265"/>
      <c r="N210" s="265"/>
      <c r="O210" s="265"/>
      <c r="P210" s="265"/>
      <c r="Q210" s="265"/>
      <c r="R210" s="265"/>
    </row>
    <row r="211" spans="3:18" x14ac:dyDescent="0.2">
      <c r="C211" s="243"/>
      <c r="D211" s="246"/>
      <c r="E211" s="246"/>
      <c r="F211" s="246"/>
      <c r="G211" s="246"/>
      <c r="H211" s="246"/>
      <c r="I211" s="246"/>
      <c r="J211" s="246"/>
      <c r="K211" s="246"/>
      <c r="L211" s="246"/>
      <c r="M211" s="265"/>
      <c r="N211" s="265"/>
      <c r="O211" s="265"/>
      <c r="P211" s="265"/>
      <c r="Q211" s="265"/>
      <c r="R211" s="265"/>
    </row>
    <row r="212" spans="3:18" x14ac:dyDescent="0.2">
      <c r="C212" s="243"/>
      <c r="D212" s="246"/>
      <c r="E212" s="246"/>
      <c r="F212" s="246"/>
      <c r="G212" s="246"/>
      <c r="H212" s="246"/>
      <c r="I212" s="246"/>
      <c r="J212" s="246"/>
      <c r="K212" s="246"/>
      <c r="L212" s="246"/>
      <c r="M212" s="265"/>
      <c r="N212" s="265"/>
      <c r="O212" s="265"/>
      <c r="P212" s="265"/>
      <c r="Q212" s="265"/>
      <c r="R212" s="265"/>
    </row>
    <row r="213" spans="3:18" x14ac:dyDescent="0.2">
      <c r="C213" s="243"/>
      <c r="D213" s="246"/>
      <c r="E213" s="246"/>
      <c r="F213" s="246"/>
      <c r="G213" s="246"/>
      <c r="H213" s="246"/>
      <c r="I213" s="246"/>
      <c r="J213" s="246"/>
      <c r="K213" s="246"/>
      <c r="L213" s="246"/>
      <c r="M213" s="265"/>
      <c r="N213" s="265"/>
      <c r="O213" s="265"/>
      <c r="P213" s="265"/>
      <c r="Q213" s="265"/>
      <c r="R213" s="265"/>
    </row>
    <row r="214" spans="3:18" x14ac:dyDescent="0.2">
      <c r="C214" s="243"/>
      <c r="D214" s="246"/>
      <c r="E214" s="246"/>
      <c r="F214" s="246"/>
      <c r="G214" s="246"/>
      <c r="H214" s="246"/>
      <c r="I214" s="246"/>
      <c r="J214" s="246"/>
      <c r="K214" s="246"/>
      <c r="L214" s="246"/>
      <c r="M214" s="265"/>
      <c r="N214" s="265"/>
      <c r="O214" s="265"/>
      <c r="P214" s="265"/>
      <c r="Q214" s="265"/>
      <c r="R214" s="265"/>
    </row>
    <row r="215" spans="3:18" x14ac:dyDescent="0.2">
      <c r="C215" s="243"/>
      <c r="D215" s="246"/>
      <c r="E215" s="246"/>
      <c r="F215" s="246"/>
      <c r="G215" s="246"/>
      <c r="H215" s="246"/>
      <c r="I215" s="246"/>
      <c r="J215" s="246"/>
      <c r="K215" s="246"/>
      <c r="L215" s="246"/>
      <c r="M215" s="265"/>
      <c r="N215" s="265"/>
      <c r="O215" s="265"/>
      <c r="P215" s="265"/>
      <c r="Q215" s="265"/>
      <c r="R215" s="265"/>
    </row>
    <row r="216" spans="3:18" x14ac:dyDescent="0.2">
      <c r="C216" s="243"/>
      <c r="D216" s="246"/>
      <c r="E216" s="246"/>
      <c r="F216" s="246"/>
      <c r="G216" s="246"/>
      <c r="H216" s="246"/>
      <c r="I216" s="246"/>
      <c r="J216" s="246"/>
      <c r="K216" s="246"/>
      <c r="L216" s="246"/>
      <c r="M216" s="265"/>
      <c r="N216" s="265"/>
      <c r="O216" s="265"/>
      <c r="P216" s="265"/>
      <c r="Q216" s="265"/>
      <c r="R216" s="265"/>
    </row>
    <row r="217" spans="3:18" x14ac:dyDescent="0.2">
      <c r="C217" s="243"/>
      <c r="D217" s="246"/>
      <c r="E217" s="246"/>
      <c r="F217" s="246"/>
      <c r="G217" s="246"/>
      <c r="H217" s="246"/>
      <c r="I217" s="246"/>
      <c r="J217" s="246"/>
      <c r="K217" s="246"/>
      <c r="L217" s="246"/>
      <c r="M217" s="265"/>
      <c r="N217" s="265"/>
      <c r="O217" s="265"/>
      <c r="P217" s="265"/>
      <c r="Q217" s="265"/>
      <c r="R217" s="265"/>
    </row>
    <row r="218" spans="3:18" x14ac:dyDescent="0.2">
      <c r="C218" s="243"/>
      <c r="D218" s="246"/>
      <c r="E218" s="246"/>
      <c r="F218" s="246"/>
      <c r="G218" s="246"/>
      <c r="H218" s="246"/>
      <c r="I218" s="246"/>
      <c r="J218" s="246"/>
      <c r="K218" s="246"/>
      <c r="L218" s="246"/>
      <c r="M218" s="265"/>
      <c r="N218" s="265"/>
      <c r="O218" s="265"/>
      <c r="P218" s="265"/>
      <c r="Q218" s="265"/>
      <c r="R218" s="265"/>
    </row>
    <row r="219" spans="3:18" x14ac:dyDescent="0.2">
      <c r="C219" s="243"/>
      <c r="D219" s="246"/>
      <c r="E219" s="246"/>
      <c r="F219" s="246"/>
      <c r="G219" s="246"/>
      <c r="H219" s="246"/>
      <c r="I219" s="246"/>
      <c r="J219" s="246"/>
      <c r="K219" s="246"/>
      <c r="L219" s="246"/>
      <c r="M219" s="265"/>
      <c r="N219" s="265"/>
      <c r="O219" s="265"/>
      <c r="P219" s="265"/>
      <c r="Q219" s="265"/>
      <c r="R219" s="265"/>
    </row>
    <row r="220" spans="3:18" x14ac:dyDescent="0.2">
      <c r="C220" s="243"/>
      <c r="D220" s="246"/>
      <c r="E220" s="246"/>
      <c r="F220" s="246"/>
      <c r="G220" s="246"/>
      <c r="H220" s="246"/>
      <c r="I220" s="246"/>
      <c r="J220" s="246"/>
      <c r="K220" s="246"/>
      <c r="L220" s="246"/>
      <c r="M220" s="265"/>
      <c r="N220" s="265"/>
      <c r="O220" s="265"/>
      <c r="P220" s="265"/>
      <c r="Q220" s="265"/>
      <c r="R220" s="265"/>
    </row>
    <row r="221" spans="3:18" x14ac:dyDescent="0.2">
      <c r="C221" s="243"/>
      <c r="D221" s="246"/>
      <c r="E221" s="246"/>
      <c r="F221" s="246"/>
      <c r="G221" s="246"/>
      <c r="H221" s="246"/>
      <c r="I221" s="246"/>
      <c r="J221" s="246"/>
      <c r="K221" s="246"/>
      <c r="L221" s="246"/>
      <c r="M221" s="265"/>
      <c r="N221" s="265"/>
      <c r="O221" s="265"/>
      <c r="P221" s="265"/>
      <c r="Q221" s="265"/>
      <c r="R221" s="265"/>
    </row>
    <row r="222" spans="3:18" x14ac:dyDescent="0.2">
      <c r="C222" s="243"/>
      <c r="D222" s="246"/>
      <c r="E222" s="246"/>
      <c r="F222" s="246"/>
      <c r="G222" s="246"/>
      <c r="H222" s="246"/>
      <c r="I222" s="246"/>
      <c r="J222" s="246"/>
      <c r="K222" s="246"/>
      <c r="L222" s="246"/>
      <c r="M222" s="265"/>
      <c r="N222" s="265"/>
      <c r="O222" s="265"/>
      <c r="P222" s="265"/>
      <c r="Q222" s="265"/>
      <c r="R222" s="265"/>
    </row>
    <row r="223" spans="3:18" x14ac:dyDescent="0.2">
      <c r="C223" s="243"/>
      <c r="D223" s="246"/>
      <c r="E223" s="246"/>
      <c r="F223" s="246"/>
      <c r="G223" s="246"/>
      <c r="H223" s="246"/>
      <c r="I223" s="246"/>
      <c r="J223" s="246"/>
      <c r="K223" s="246"/>
      <c r="L223" s="246"/>
      <c r="M223" s="265"/>
      <c r="N223" s="265"/>
      <c r="O223" s="265"/>
      <c r="P223" s="265"/>
      <c r="Q223" s="265"/>
      <c r="R223" s="265"/>
    </row>
    <row r="224" spans="3:18" x14ac:dyDescent="0.2">
      <c r="C224" s="243"/>
      <c r="D224" s="246"/>
      <c r="E224" s="246"/>
      <c r="F224" s="246"/>
      <c r="G224" s="246"/>
      <c r="H224" s="246"/>
      <c r="I224" s="246"/>
      <c r="J224" s="246"/>
      <c r="K224" s="246"/>
      <c r="L224" s="246"/>
      <c r="M224" s="265"/>
      <c r="N224" s="265"/>
      <c r="O224" s="265"/>
      <c r="P224" s="265"/>
      <c r="Q224" s="265"/>
      <c r="R224" s="265"/>
    </row>
    <row r="225" spans="3:18" x14ac:dyDescent="0.2">
      <c r="C225" s="243"/>
      <c r="D225" s="246"/>
      <c r="E225" s="246"/>
      <c r="F225" s="246"/>
      <c r="G225" s="246"/>
      <c r="H225" s="246"/>
      <c r="I225" s="246"/>
      <c r="J225" s="246"/>
      <c r="K225" s="246"/>
      <c r="L225" s="246"/>
      <c r="M225" s="265"/>
      <c r="N225" s="265"/>
      <c r="O225" s="265"/>
      <c r="P225" s="265"/>
      <c r="Q225" s="265"/>
      <c r="R225" s="265"/>
    </row>
    <row r="226" spans="3:18" x14ac:dyDescent="0.2">
      <c r="C226" s="243"/>
      <c r="D226" s="246"/>
      <c r="E226" s="246"/>
      <c r="F226" s="246"/>
      <c r="G226" s="246"/>
      <c r="H226" s="246"/>
      <c r="I226" s="246"/>
      <c r="J226" s="246"/>
      <c r="K226" s="246"/>
      <c r="L226" s="246"/>
      <c r="M226" s="265"/>
      <c r="N226" s="265"/>
      <c r="O226" s="265"/>
      <c r="P226" s="265"/>
      <c r="Q226" s="265"/>
      <c r="R226" s="265"/>
    </row>
    <row r="227" spans="3:18" x14ac:dyDescent="0.2">
      <c r="C227" s="243"/>
      <c r="D227" s="246"/>
      <c r="E227" s="246"/>
      <c r="F227" s="246"/>
      <c r="G227" s="246"/>
      <c r="H227" s="246"/>
      <c r="I227" s="246"/>
      <c r="J227" s="246"/>
      <c r="K227" s="246"/>
      <c r="L227" s="246"/>
      <c r="M227" s="265"/>
      <c r="N227" s="265"/>
      <c r="O227" s="265"/>
      <c r="P227" s="265"/>
      <c r="Q227" s="265"/>
      <c r="R227" s="265"/>
    </row>
    <row r="228" spans="3:18" x14ac:dyDescent="0.2">
      <c r="C228" s="243"/>
      <c r="D228" s="246"/>
      <c r="E228" s="246"/>
      <c r="F228" s="246"/>
      <c r="G228" s="246"/>
      <c r="H228" s="246"/>
      <c r="I228" s="246"/>
      <c r="J228" s="246"/>
      <c r="K228" s="246"/>
      <c r="L228" s="246"/>
      <c r="M228" s="265"/>
      <c r="N228" s="265"/>
      <c r="O228" s="265"/>
      <c r="P228" s="265"/>
      <c r="Q228" s="265"/>
      <c r="R228" s="265"/>
    </row>
    <row r="229" spans="3:18" x14ac:dyDescent="0.2">
      <c r="C229" s="243"/>
      <c r="D229" s="246"/>
      <c r="E229" s="246"/>
      <c r="F229" s="246"/>
      <c r="G229" s="246"/>
      <c r="H229" s="246"/>
      <c r="I229" s="246"/>
      <c r="J229" s="246"/>
      <c r="K229" s="246"/>
      <c r="L229" s="246"/>
      <c r="M229" s="265"/>
      <c r="N229" s="265"/>
      <c r="O229" s="265"/>
      <c r="P229" s="265"/>
      <c r="Q229" s="265"/>
      <c r="R229" s="265"/>
    </row>
    <row r="230" spans="3:18" x14ac:dyDescent="0.2">
      <c r="C230" s="243"/>
      <c r="D230" s="246"/>
      <c r="E230" s="246"/>
      <c r="F230" s="246"/>
      <c r="G230" s="246"/>
      <c r="H230" s="246"/>
      <c r="I230" s="246"/>
      <c r="J230" s="246"/>
      <c r="K230" s="246"/>
      <c r="L230" s="246"/>
      <c r="M230" s="265"/>
      <c r="N230" s="265"/>
      <c r="O230" s="265"/>
      <c r="P230" s="265"/>
      <c r="Q230" s="265"/>
      <c r="R230" s="265"/>
    </row>
    <row r="231" spans="3:18" x14ac:dyDescent="0.2">
      <c r="C231" s="243"/>
      <c r="D231" s="246"/>
      <c r="E231" s="246"/>
      <c r="F231" s="246"/>
      <c r="G231" s="246"/>
      <c r="H231" s="246"/>
      <c r="I231" s="246"/>
      <c r="J231" s="246"/>
      <c r="K231" s="246"/>
      <c r="L231" s="246"/>
      <c r="M231" s="265"/>
      <c r="N231" s="265"/>
      <c r="O231" s="265"/>
      <c r="P231" s="265"/>
      <c r="Q231" s="265"/>
      <c r="R231" s="265"/>
    </row>
    <row r="232" spans="3:18" x14ac:dyDescent="0.2">
      <c r="C232" s="243"/>
      <c r="D232" s="246"/>
      <c r="E232" s="246"/>
      <c r="F232" s="246"/>
      <c r="G232" s="246"/>
      <c r="H232" s="246"/>
      <c r="I232" s="246"/>
      <c r="J232" s="246"/>
      <c r="K232" s="246"/>
      <c r="L232" s="246"/>
      <c r="M232" s="265"/>
      <c r="N232" s="265"/>
      <c r="O232" s="265"/>
      <c r="P232" s="265"/>
      <c r="Q232" s="265"/>
      <c r="R232" s="265"/>
    </row>
    <row r="233" spans="3:18" x14ac:dyDescent="0.2">
      <c r="C233" s="243"/>
      <c r="D233" s="246"/>
      <c r="E233" s="246"/>
      <c r="F233" s="246"/>
      <c r="G233" s="246"/>
      <c r="H233" s="246"/>
      <c r="I233" s="246"/>
      <c r="J233" s="246"/>
      <c r="K233" s="246"/>
      <c r="L233" s="246"/>
      <c r="M233" s="265"/>
      <c r="N233" s="265"/>
      <c r="O233" s="265"/>
      <c r="P233" s="265"/>
      <c r="Q233" s="265"/>
      <c r="R233" s="265"/>
    </row>
    <row r="234" spans="3:18" x14ac:dyDescent="0.2">
      <c r="C234" s="243"/>
      <c r="D234" s="246"/>
      <c r="E234" s="246"/>
      <c r="F234" s="246"/>
      <c r="G234" s="246"/>
      <c r="H234" s="246"/>
      <c r="I234" s="246"/>
      <c r="J234" s="246"/>
      <c r="K234" s="246"/>
      <c r="L234" s="246"/>
      <c r="M234" s="265"/>
      <c r="N234" s="265"/>
      <c r="O234" s="265"/>
      <c r="P234" s="265"/>
      <c r="Q234" s="265"/>
      <c r="R234" s="265"/>
    </row>
    <row r="235" spans="3:18" x14ac:dyDescent="0.2">
      <c r="C235" s="243"/>
      <c r="D235" s="246"/>
      <c r="E235" s="246"/>
      <c r="F235" s="246"/>
      <c r="G235" s="246"/>
      <c r="H235" s="246"/>
      <c r="I235" s="246"/>
      <c r="J235" s="246"/>
      <c r="K235" s="246"/>
      <c r="L235" s="246"/>
      <c r="M235" s="265"/>
      <c r="N235" s="265"/>
      <c r="O235" s="265"/>
      <c r="P235" s="265"/>
      <c r="Q235" s="265"/>
      <c r="R235" s="265"/>
    </row>
    <row r="236" spans="3:18" x14ac:dyDescent="0.2">
      <c r="C236" s="243"/>
      <c r="D236" s="246"/>
      <c r="E236" s="246"/>
      <c r="F236" s="246"/>
      <c r="G236" s="246"/>
      <c r="H236" s="246"/>
      <c r="I236" s="246"/>
      <c r="J236" s="246"/>
      <c r="K236" s="246"/>
      <c r="L236" s="246"/>
      <c r="M236" s="265"/>
      <c r="N236" s="265"/>
      <c r="O236" s="265"/>
      <c r="P236" s="265"/>
      <c r="Q236" s="265"/>
      <c r="R236" s="265"/>
    </row>
    <row r="237" spans="3:18" x14ac:dyDescent="0.2">
      <c r="C237" s="243"/>
      <c r="D237" s="246"/>
      <c r="E237" s="246"/>
      <c r="F237" s="246"/>
      <c r="G237" s="246"/>
      <c r="H237" s="246"/>
      <c r="I237" s="246"/>
      <c r="J237" s="246"/>
      <c r="K237" s="246"/>
      <c r="L237" s="246"/>
      <c r="M237" s="265"/>
      <c r="N237" s="265"/>
      <c r="O237" s="265"/>
      <c r="P237" s="265"/>
      <c r="Q237" s="265"/>
      <c r="R237" s="265"/>
    </row>
    <row r="238" spans="3:18" x14ac:dyDescent="0.2">
      <c r="C238" s="243"/>
      <c r="D238" s="246"/>
      <c r="E238" s="246"/>
      <c r="F238" s="246"/>
      <c r="G238" s="246"/>
      <c r="H238" s="246"/>
      <c r="I238" s="246"/>
      <c r="J238" s="246"/>
      <c r="K238" s="246"/>
      <c r="L238" s="246"/>
      <c r="M238" s="265"/>
      <c r="N238" s="265"/>
      <c r="O238" s="265"/>
      <c r="P238" s="265"/>
      <c r="Q238" s="265"/>
      <c r="R238" s="265"/>
    </row>
    <row r="239" spans="3:18" x14ac:dyDescent="0.2">
      <c r="C239" s="243"/>
      <c r="D239" s="246"/>
      <c r="E239" s="246"/>
      <c r="F239" s="246"/>
      <c r="G239" s="246"/>
      <c r="H239" s="246"/>
      <c r="I239" s="246"/>
      <c r="J239" s="246"/>
      <c r="K239" s="246"/>
      <c r="L239" s="246"/>
      <c r="M239" s="265"/>
      <c r="N239" s="265"/>
      <c r="O239" s="265"/>
      <c r="P239" s="265"/>
      <c r="Q239" s="265"/>
      <c r="R239" s="265"/>
    </row>
    <row r="240" spans="3:18" x14ac:dyDescent="0.2">
      <c r="C240" s="243"/>
      <c r="D240" s="246"/>
      <c r="E240" s="246"/>
      <c r="F240" s="246"/>
      <c r="G240" s="246"/>
      <c r="H240" s="246"/>
      <c r="I240" s="246"/>
      <c r="J240" s="246"/>
      <c r="K240" s="246"/>
      <c r="L240" s="246"/>
      <c r="M240" s="265"/>
      <c r="N240" s="265"/>
      <c r="O240" s="265"/>
      <c r="P240" s="265"/>
      <c r="Q240" s="265"/>
      <c r="R240" s="265"/>
    </row>
    <row r="241" spans="3:18" x14ac:dyDescent="0.2">
      <c r="C241" s="243"/>
      <c r="D241" s="246"/>
      <c r="E241" s="246"/>
      <c r="F241" s="246"/>
      <c r="G241" s="246"/>
      <c r="H241" s="246"/>
      <c r="I241" s="246"/>
      <c r="J241" s="246"/>
      <c r="K241" s="246"/>
      <c r="L241" s="246"/>
      <c r="M241" s="265"/>
      <c r="N241" s="265"/>
      <c r="O241" s="265"/>
      <c r="P241" s="265"/>
      <c r="Q241" s="265"/>
      <c r="R241" s="265"/>
    </row>
    <row r="242" spans="3:18" x14ac:dyDescent="0.2">
      <c r="C242" s="243"/>
      <c r="D242" s="246"/>
      <c r="E242" s="246"/>
      <c r="F242" s="246"/>
      <c r="G242" s="246"/>
      <c r="H242" s="246"/>
      <c r="I242" s="246"/>
      <c r="J242" s="246"/>
      <c r="K242" s="246"/>
      <c r="L242" s="246"/>
      <c r="M242" s="265"/>
      <c r="N242" s="265"/>
      <c r="O242" s="265"/>
      <c r="P242" s="265"/>
      <c r="Q242" s="265"/>
      <c r="R242" s="265"/>
    </row>
    <row r="243" spans="3:18" x14ac:dyDescent="0.2">
      <c r="C243" s="243"/>
      <c r="D243" s="246"/>
      <c r="E243" s="246"/>
      <c r="F243" s="246"/>
      <c r="G243" s="246"/>
      <c r="H243" s="246"/>
      <c r="I243" s="246"/>
      <c r="J243" s="246"/>
      <c r="K243" s="246"/>
      <c r="L243" s="246"/>
      <c r="M243" s="265"/>
      <c r="N243" s="265"/>
      <c r="O243" s="265"/>
      <c r="P243" s="265"/>
      <c r="Q243" s="265"/>
      <c r="R243" s="265"/>
    </row>
    <row r="244" spans="3:18" x14ac:dyDescent="0.2">
      <c r="C244" s="243"/>
      <c r="D244" s="246"/>
      <c r="E244" s="246"/>
      <c r="F244" s="246"/>
      <c r="G244" s="246"/>
      <c r="H244" s="246"/>
      <c r="I244" s="246"/>
      <c r="J244" s="246"/>
      <c r="K244" s="246"/>
      <c r="L244" s="246"/>
      <c r="M244" s="265"/>
      <c r="N244" s="265"/>
      <c r="O244" s="265"/>
      <c r="P244" s="265"/>
      <c r="Q244" s="265"/>
      <c r="R244" s="265"/>
    </row>
    <row r="245" spans="3:18" x14ac:dyDescent="0.2">
      <c r="C245" s="243"/>
      <c r="D245" s="246"/>
      <c r="E245" s="246"/>
      <c r="F245" s="246"/>
      <c r="G245" s="246"/>
      <c r="H245" s="246"/>
      <c r="I245" s="246"/>
      <c r="J245" s="246"/>
      <c r="K245" s="246"/>
      <c r="L245" s="246"/>
      <c r="M245" s="265"/>
      <c r="N245" s="265"/>
      <c r="O245" s="265"/>
      <c r="P245" s="265"/>
      <c r="Q245" s="265"/>
      <c r="R245" s="265"/>
    </row>
    <row r="246" spans="3:18" x14ac:dyDescent="0.2">
      <c r="C246" s="243"/>
      <c r="D246" s="246"/>
      <c r="E246" s="246"/>
      <c r="F246" s="246"/>
      <c r="G246" s="246"/>
      <c r="H246" s="246"/>
      <c r="I246" s="246"/>
      <c r="J246" s="246"/>
      <c r="K246" s="246"/>
      <c r="L246" s="246"/>
      <c r="M246" s="265"/>
      <c r="N246" s="265"/>
      <c r="O246" s="265"/>
      <c r="P246" s="265"/>
      <c r="Q246" s="265"/>
      <c r="R246" s="265"/>
    </row>
    <row r="247" spans="3:18" x14ac:dyDescent="0.2">
      <c r="C247" s="243"/>
      <c r="D247" s="246"/>
      <c r="E247" s="246"/>
      <c r="F247" s="246"/>
      <c r="G247" s="246"/>
      <c r="H247" s="246"/>
      <c r="I247" s="246"/>
      <c r="J247" s="246"/>
      <c r="K247" s="246"/>
      <c r="L247" s="246"/>
      <c r="M247" s="265"/>
      <c r="N247" s="265"/>
      <c r="O247" s="265"/>
      <c r="P247" s="265"/>
      <c r="Q247" s="265"/>
      <c r="R247" s="265"/>
    </row>
    <row r="248" spans="3:18" x14ac:dyDescent="0.2">
      <c r="C248" s="243"/>
      <c r="D248" s="246"/>
      <c r="E248" s="246"/>
      <c r="F248" s="246"/>
      <c r="G248" s="246"/>
      <c r="H248" s="246"/>
      <c r="I248" s="246"/>
      <c r="J248" s="246"/>
      <c r="K248" s="246"/>
      <c r="L248" s="246"/>
      <c r="M248" s="265"/>
      <c r="N248" s="265"/>
      <c r="O248" s="265"/>
      <c r="P248" s="265"/>
      <c r="Q248" s="265"/>
      <c r="R248" s="265"/>
    </row>
    <row r="249" spans="3:18" x14ac:dyDescent="0.2">
      <c r="C249" s="243"/>
      <c r="D249" s="246"/>
      <c r="E249" s="246"/>
      <c r="F249" s="246"/>
      <c r="G249" s="246"/>
      <c r="H249" s="246"/>
      <c r="I249" s="246"/>
      <c r="J249" s="246"/>
      <c r="K249" s="246"/>
      <c r="L249" s="246"/>
      <c r="M249" s="265"/>
      <c r="N249" s="265"/>
      <c r="O249" s="265"/>
      <c r="P249" s="265"/>
      <c r="Q249" s="265"/>
      <c r="R249" s="265"/>
    </row>
    <row r="250" spans="3:18" x14ac:dyDescent="0.2">
      <c r="C250" s="243"/>
      <c r="D250" s="246"/>
      <c r="E250" s="246"/>
      <c r="F250" s="246"/>
      <c r="G250" s="246"/>
      <c r="H250" s="246"/>
      <c r="I250" s="246"/>
      <c r="J250" s="246"/>
      <c r="K250" s="246"/>
      <c r="L250" s="246"/>
      <c r="M250" s="265"/>
      <c r="N250" s="265"/>
      <c r="O250" s="265"/>
      <c r="P250" s="265"/>
      <c r="Q250" s="265"/>
      <c r="R250" s="265"/>
    </row>
    <row r="251" spans="3:18" x14ac:dyDescent="0.2">
      <c r="C251" s="243"/>
      <c r="D251" s="246"/>
      <c r="E251" s="246"/>
      <c r="F251" s="246"/>
      <c r="G251" s="246"/>
      <c r="H251" s="246"/>
      <c r="I251" s="246"/>
      <c r="J251" s="246"/>
      <c r="K251" s="246"/>
      <c r="L251" s="246"/>
      <c r="M251" s="265"/>
      <c r="N251" s="265"/>
      <c r="O251" s="265"/>
      <c r="P251" s="265"/>
      <c r="Q251" s="265"/>
      <c r="R251" s="265"/>
    </row>
    <row r="252" spans="3:18" x14ac:dyDescent="0.2">
      <c r="C252" s="243"/>
      <c r="D252" s="246"/>
      <c r="E252" s="246"/>
      <c r="F252" s="246"/>
      <c r="G252" s="246"/>
      <c r="H252" s="246"/>
      <c r="I252" s="246"/>
      <c r="J252" s="246"/>
      <c r="K252" s="246"/>
      <c r="L252" s="246"/>
      <c r="M252" s="265"/>
      <c r="N252" s="265"/>
      <c r="O252" s="265"/>
      <c r="P252" s="265"/>
      <c r="Q252" s="265"/>
      <c r="R252" s="265"/>
    </row>
    <row r="253" spans="3:18" x14ac:dyDescent="0.2">
      <c r="C253" s="243"/>
      <c r="D253" s="246"/>
      <c r="E253" s="246"/>
      <c r="F253" s="246"/>
      <c r="G253" s="246"/>
      <c r="H253" s="246"/>
      <c r="I253" s="246"/>
      <c r="J253" s="246"/>
      <c r="K253" s="246"/>
      <c r="L253" s="246"/>
      <c r="M253" s="265"/>
      <c r="N253" s="265"/>
      <c r="O253" s="265"/>
      <c r="P253" s="265"/>
      <c r="Q253" s="265"/>
      <c r="R253" s="265"/>
    </row>
    <row r="254" spans="3:18" x14ac:dyDescent="0.2">
      <c r="C254" s="243"/>
      <c r="D254" s="246"/>
      <c r="E254" s="246"/>
      <c r="F254" s="246"/>
      <c r="G254" s="246"/>
      <c r="H254" s="246"/>
      <c r="I254" s="246"/>
      <c r="J254" s="246"/>
      <c r="K254" s="246"/>
      <c r="L254" s="246"/>
      <c r="M254" s="265"/>
      <c r="N254" s="265"/>
      <c r="O254" s="265"/>
      <c r="P254" s="265"/>
      <c r="Q254" s="265"/>
      <c r="R254" s="265"/>
    </row>
    <row r="255" spans="3:18" x14ac:dyDescent="0.2">
      <c r="C255" s="243"/>
      <c r="D255" s="246"/>
      <c r="E255" s="246"/>
      <c r="F255" s="246"/>
      <c r="G255" s="246"/>
      <c r="H255" s="246"/>
      <c r="I255" s="246"/>
      <c r="J255" s="246"/>
      <c r="K255" s="246"/>
      <c r="L255" s="246"/>
      <c r="M255" s="265"/>
      <c r="N255" s="265"/>
      <c r="O255" s="265"/>
      <c r="P255" s="265"/>
      <c r="Q255" s="265"/>
      <c r="R255" s="265"/>
    </row>
    <row r="256" spans="3:18" x14ac:dyDescent="0.2">
      <c r="C256" s="243"/>
      <c r="D256" s="246"/>
      <c r="E256" s="246"/>
      <c r="F256" s="246"/>
      <c r="G256" s="246"/>
      <c r="H256" s="246"/>
      <c r="I256" s="246"/>
      <c r="J256" s="246"/>
      <c r="K256" s="246"/>
      <c r="L256" s="246"/>
      <c r="M256" s="265"/>
      <c r="N256" s="265"/>
      <c r="O256" s="265"/>
      <c r="P256" s="265"/>
      <c r="Q256" s="265"/>
      <c r="R256" s="265"/>
    </row>
    <row r="257" spans="3:18" x14ac:dyDescent="0.2">
      <c r="C257" s="243"/>
      <c r="D257" s="246"/>
      <c r="E257" s="246"/>
      <c r="F257" s="246"/>
      <c r="G257" s="246"/>
      <c r="H257" s="246"/>
      <c r="I257" s="246"/>
      <c r="J257" s="246"/>
      <c r="K257" s="246"/>
      <c r="L257" s="246"/>
      <c r="M257" s="265"/>
      <c r="N257" s="265"/>
      <c r="O257" s="265"/>
      <c r="P257" s="265"/>
      <c r="Q257" s="265"/>
      <c r="R257" s="265"/>
    </row>
    <row r="258" spans="3:18" x14ac:dyDescent="0.2">
      <c r="C258" s="243"/>
      <c r="D258" s="246"/>
      <c r="E258" s="246"/>
      <c r="F258" s="246"/>
      <c r="G258" s="246"/>
      <c r="H258" s="246"/>
      <c r="I258" s="246"/>
      <c r="J258" s="246"/>
      <c r="K258" s="246"/>
      <c r="L258" s="246"/>
      <c r="M258" s="265"/>
      <c r="N258" s="265"/>
      <c r="O258" s="265"/>
      <c r="P258" s="265"/>
      <c r="Q258" s="265"/>
      <c r="R258" s="265"/>
    </row>
    <row r="259" spans="3:18" x14ac:dyDescent="0.2">
      <c r="C259" s="243"/>
      <c r="D259" s="246"/>
      <c r="E259" s="246"/>
      <c r="F259" s="246"/>
      <c r="G259" s="246"/>
      <c r="H259" s="246"/>
      <c r="I259" s="246"/>
      <c r="J259" s="246"/>
      <c r="K259" s="246"/>
      <c r="L259" s="246"/>
      <c r="M259" s="265"/>
      <c r="N259" s="265"/>
      <c r="O259" s="265"/>
      <c r="P259" s="265"/>
      <c r="Q259" s="265"/>
      <c r="R259" s="265"/>
    </row>
    <row r="260" spans="3:18" x14ac:dyDescent="0.2">
      <c r="C260" s="243"/>
      <c r="D260" s="246"/>
      <c r="E260" s="246"/>
      <c r="F260" s="246"/>
      <c r="G260" s="246"/>
      <c r="H260" s="246"/>
      <c r="I260" s="246"/>
      <c r="J260" s="246"/>
      <c r="K260" s="246"/>
      <c r="L260" s="246"/>
      <c r="M260" s="265"/>
      <c r="N260" s="265"/>
      <c r="O260" s="265"/>
      <c r="P260" s="265"/>
      <c r="Q260" s="265"/>
      <c r="R260" s="265"/>
    </row>
    <row r="261" spans="3:18" x14ac:dyDescent="0.2">
      <c r="C261" s="243"/>
      <c r="D261" s="246"/>
      <c r="E261" s="246"/>
      <c r="F261" s="246"/>
      <c r="G261" s="246"/>
      <c r="H261" s="246"/>
      <c r="I261" s="246"/>
      <c r="J261" s="246"/>
      <c r="K261" s="246"/>
      <c r="L261" s="246"/>
      <c r="M261" s="265"/>
      <c r="N261" s="265"/>
      <c r="O261" s="265"/>
      <c r="P261" s="265"/>
      <c r="Q261" s="265"/>
      <c r="R261" s="265"/>
    </row>
    <row r="262" spans="3:18" x14ac:dyDescent="0.2">
      <c r="C262" s="243"/>
      <c r="D262" s="246"/>
      <c r="E262" s="246"/>
      <c r="F262" s="246"/>
      <c r="G262" s="246"/>
      <c r="H262" s="246"/>
      <c r="I262" s="246"/>
      <c r="J262" s="246"/>
      <c r="K262" s="246"/>
      <c r="L262" s="246"/>
      <c r="M262" s="265"/>
      <c r="N262" s="265"/>
      <c r="O262" s="265"/>
      <c r="P262" s="265"/>
      <c r="Q262" s="265"/>
      <c r="R262" s="265"/>
    </row>
    <row r="263" spans="3:18" x14ac:dyDescent="0.2">
      <c r="C263" s="243"/>
      <c r="D263" s="246"/>
      <c r="E263" s="246"/>
      <c r="F263" s="246"/>
      <c r="G263" s="246"/>
      <c r="H263" s="246"/>
      <c r="I263" s="246"/>
      <c r="J263" s="246"/>
      <c r="K263" s="246"/>
      <c r="L263" s="246"/>
      <c r="M263" s="265"/>
      <c r="N263" s="265"/>
      <c r="O263" s="265"/>
      <c r="P263" s="265"/>
      <c r="Q263" s="265"/>
      <c r="R263" s="265"/>
    </row>
    <row r="264" spans="3:18" x14ac:dyDescent="0.2">
      <c r="C264" s="243"/>
      <c r="D264" s="246"/>
      <c r="E264" s="246"/>
      <c r="F264" s="246"/>
      <c r="G264" s="246"/>
      <c r="H264" s="246"/>
      <c r="I264" s="246"/>
      <c r="J264" s="246"/>
      <c r="K264" s="246"/>
      <c r="L264" s="246"/>
      <c r="M264" s="265"/>
      <c r="N264" s="265"/>
      <c r="O264" s="265"/>
      <c r="P264" s="265"/>
      <c r="Q264" s="265"/>
      <c r="R264" s="265"/>
    </row>
    <row r="265" spans="3:18" x14ac:dyDescent="0.2">
      <c r="C265" s="243"/>
      <c r="D265" s="246"/>
      <c r="E265" s="246"/>
      <c r="F265" s="246"/>
      <c r="G265" s="246"/>
      <c r="H265" s="246"/>
      <c r="I265" s="246"/>
      <c r="J265" s="246"/>
      <c r="K265" s="246"/>
      <c r="L265" s="246"/>
      <c r="M265" s="265"/>
      <c r="N265" s="265"/>
      <c r="O265" s="265"/>
      <c r="P265" s="265"/>
      <c r="Q265" s="265"/>
      <c r="R265" s="265"/>
    </row>
    <row r="266" spans="3:18" x14ac:dyDescent="0.2">
      <c r="C266" s="243"/>
      <c r="D266" s="246"/>
      <c r="E266" s="246"/>
      <c r="F266" s="246"/>
      <c r="G266" s="246"/>
      <c r="H266" s="246"/>
      <c r="I266" s="246"/>
      <c r="J266" s="246"/>
      <c r="K266" s="246"/>
      <c r="L266" s="246"/>
      <c r="M266" s="265"/>
      <c r="N266" s="265"/>
      <c r="O266" s="265"/>
      <c r="P266" s="265"/>
      <c r="Q266" s="265"/>
      <c r="R266" s="265"/>
    </row>
    <row r="267" spans="3:18" x14ac:dyDescent="0.2">
      <c r="C267" s="243"/>
      <c r="D267" s="246"/>
      <c r="E267" s="246"/>
      <c r="F267" s="246"/>
      <c r="G267" s="246"/>
      <c r="H267" s="246"/>
      <c r="I267" s="246"/>
      <c r="J267" s="246"/>
      <c r="K267" s="246"/>
      <c r="L267" s="246"/>
      <c r="M267" s="265"/>
      <c r="N267" s="265"/>
      <c r="O267" s="265"/>
      <c r="P267" s="265"/>
      <c r="Q267" s="265"/>
      <c r="R267" s="265"/>
    </row>
    <row r="268" spans="3:18" x14ac:dyDescent="0.2">
      <c r="C268" s="243"/>
      <c r="D268" s="246"/>
      <c r="E268" s="246"/>
      <c r="F268" s="246"/>
      <c r="G268" s="246"/>
      <c r="H268" s="246"/>
      <c r="I268" s="246"/>
      <c r="J268" s="246"/>
      <c r="K268" s="246"/>
      <c r="L268" s="246"/>
      <c r="M268" s="265"/>
      <c r="N268" s="265"/>
      <c r="O268" s="265"/>
      <c r="P268" s="265"/>
      <c r="Q268" s="265"/>
      <c r="R268" s="265"/>
    </row>
    <row r="269" spans="3:18" x14ac:dyDescent="0.2">
      <c r="C269" s="243"/>
      <c r="D269" s="246"/>
      <c r="E269" s="246"/>
      <c r="F269" s="246"/>
      <c r="G269" s="246"/>
      <c r="H269" s="246"/>
      <c r="I269" s="246"/>
      <c r="J269" s="246"/>
      <c r="K269" s="246"/>
      <c r="L269" s="246"/>
      <c r="M269" s="265"/>
      <c r="N269" s="265"/>
      <c r="O269" s="265"/>
      <c r="P269" s="265"/>
      <c r="Q269" s="265"/>
      <c r="R269" s="265"/>
    </row>
    <row r="270" spans="3:18" x14ac:dyDescent="0.2">
      <c r="C270" s="243"/>
      <c r="D270" s="246"/>
      <c r="E270" s="246"/>
      <c r="F270" s="246"/>
      <c r="G270" s="246"/>
      <c r="H270" s="246"/>
      <c r="I270" s="246"/>
      <c r="J270" s="246"/>
      <c r="K270" s="246"/>
      <c r="L270" s="246"/>
      <c r="M270" s="265"/>
      <c r="N270" s="265"/>
      <c r="O270" s="265"/>
      <c r="P270" s="265"/>
      <c r="Q270" s="265"/>
      <c r="R270" s="265"/>
    </row>
    <row r="271" spans="3:18" x14ac:dyDescent="0.2">
      <c r="C271" s="243"/>
      <c r="D271" s="246"/>
      <c r="E271" s="246"/>
      <c r="F271" s="246"/>
      <c r="G271" s="246"/>
      <c r="H271" s="246"/>
      <c r="I271" s="246"/>
      <c r="J271" s="246"/>
      <c r="K271" s="246"/>
      <c r="L271" s="246"/>
      <c r="M271" s="265"/>
      <c r="N271" s="265"/>
      <c r="O271" s="265"/>
      <c r="P271" s="265"/>
      <c r="Q271" s="265"/>
      <c r="R271" s="265"/>
    </row>
    <row r="272" spans="3:18" x14ac:dyDescent="0.2">
      <c r="C272" s="243"/>
      <c r="D272" s="246"/>
      <c r="E272" s="246"/>
      <c r="F272" s="246"/>
      <c r="G272" s="246"/>
      <c r="H272" s="246"/>
      <c r="I272" s="246"/>
      <c r="J272" s="246"/>
      <c r="K272" s="246"/>
      <c r="L272" s="246"/>
      <c r="M272" s="265"/>
      <c r="N272" s="265"/>
      <c r="O272" s="265"/>
      <c r="P272" s="265"/>
      <c r="Q272" s="265"/>
      <c r="R272" s="265"/>
    </row>
    <row r="273" spans="3:18" x14ac:dyDescent="0.2">
      <c r="C273" s="243"/>
      <c r="D273" s="246"/>
      <c r="E273" s="246"/>
      <c r="F273" s="246"/>
      <c r="G273" s="246"/>
      <c r="H273" s="246"/>
      <c r="I273" s="246"/>
      <c r="J273" s="246"/>
      <c r="K273" s="246"/>
      <c r="L273" s="246"/>
      <c r="M273" s="265"/>
      <c r="N273" s="265"/>
      <c r="O273" s="265"/>
      <c r="P273" s="265"/>
      <c r="Q273" s="265"/>
      <c r="R273" s="265"/>
    </row>
    <row r="274" spans="3:18" x14ac:dyDescent="0.2">
      <c r="D274" s="248"/>
      <c r="E274" s="248"/>
      <c r="F274" s="248"/>
      <c r="G274" s="248"/>
      <c r="H274" s="248"/>
      <c r="I274" s="248"/>
      <c r="J274" s="248"/>
      <c r="K274" s="248"/>
      <c r="L274" s="248"/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 enableFormatConditionsCalculation="0"/>
  <dimension ref="B2:Y1600"/>
  <sheetViews>
    <sheetView showRuler="0" zoomScale="80" zoomScaleNormal="80" workbookViewId="0">
      <selection activeCell="S169" sqref="S169"/>
    </sheetView>
  </sheetViews>
  <sheetFormatPr baseColWidth="10" defaultColWidth="8.83203125" defaultRowHeight="15" x14ac:dyDescent="0.2"/>
  <cols>
    <col min="3" max="3" width="18.33203125" bestFit="1" customWidth="1"/>
    <col min="4" max="12" width="9.1640625" style="249" customWidth="1"/>
    <col min="13" max="18" width="9.1640625" style="252" customWidth="1"/>
    <col min="19" max="19" width="9.1640625" style="9" customWidth="1"/>
  </cols>
  <sheetData>
    <row r="2" spans="2:19" x14ac:dyDescent="0.2">
      <c r="B2" s="2" t="s">
        <v>500</v>
      </c>
    </row>
    <row r="3" spans="2:19" x14ac:dyDescent="0.2">
      <c r="B3" t="s">
        <v>0</v>
      </c>
    </row>
    <row r="4" spans="2:19" s="247" customFormat="1" x14ac:dyDescent="0.2">
      <c r="B4" s="247" t="s">
        <v>134</v>
      </c>
      <c r="C4" s="247" t="s">
        <v>155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327"/>
      <c r="N4" s="327"/>
      <c r="O4" s="327"/>
      <c r="P4" s="327"/>
      <c r="Q4" s="327"/>
      <c r="R4" s="327"/>
      <c r="S4" s="258"/>
    </row>
    <row r="5" spans="2:19" x14ac:dyDescent="0.2">
      <c r="B5" t="s">
        <v>542</v>
      </c>
      <c r="C5" s="244" t="s">
        <v>280</v>
      </c>
      <c r="D5" s="246"/>
      <c r="E5" s="246">
        <v>9.6232648339200004</v>
      </c>
      <c r="F5" s="246"/>
      <c r="G5" s="246"/>
      <c r="H5" s="246">
        <v>34.071783097252002</v>
      </c>
      <c r="I5" s="342">
        <v>24.429095129755002</v>
      </c>
      <c r="J5" s="246">
        <v>73.785772530814</v>
      </c>
      <c r="K5" s="342"/>
      <c r="L5" s="246"/>
      <c r="M5" s="256"/>
      <c r="N5" s="265"/>
      <c r="O5" s="265"/>
      <c r="P5" s="265"/>
      <c r="Q5" s="265"/>
      <c r="R5" s="265"/>
    </row>
    <row r="6" spans="2:19" x14ac:dyDescent="0.2">
      <c r="B6" t="s">
        <v>542</v>
      </c>
      <c r="C6" s="244" t="s">
        <v>362</v>
      </c>
      <c r="D6" s="332"/>
      <c r="E6" s="332"/>
      <c r="F6" s="332"/>
      <c r="G6" s="332"/>
      <c r="H6" s="332"/>
      <c r="I6" s="332"/>
      <c r="J6" s="332"/>
      <c r="K6" s="332"/>
      <c r="L6" s="332"/>
      <c r="M6" s="256"/>
      <c r="N6" s="265"/>
      <c r="O6" s="265"/>
      <c r="P6" s="265"/>
      <c r="Q6" s="265"/>
      <c r="R6" s="265"/>
    </row>
    <row r="7" spans="2:19" x14ac:dyDescent="0.2">
      <c r="B7" t="s">
        <v>542</v>
      </c>
      <c r="C7" s="244" t="s">
        <v>363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</row>
    <row r="8" spans="2:19" x14ac:dyDescent="0.2">
      <c r="B8" t="s">
        <v>542</v>
      </c>
      <c r="C8" s="244" t="s">
        <v>364</v>
      </c>
      <c r="D8" s="332"/>
      <c r="E8" s="332"/>
      <c r="F8" s="332"/>
      <c r="G8" s="332"/>
      <c r="H8" s="332"/>
      <c r="I8" s="332"/>
      <c r="J8" s="332"/>
      <c r="K8" s="332"/>
      <c r="L8" s="332"/>
      <c r="M8" s="256"/>
      <c r="N8" s="265"/>
      <c r="O8" s="265"/>
      <c r="P8" s="265"/>
      <c r="Q8" s="265"/>
      <c r="R8" s="265"/>
    </row>
    <row r="9" spans="2:19" x14ac:dyDescent="0.2">
      <c r="B9" t="s">
        <v>542</v>
      </c>
      <c r="C9" s="244" t="s">
        <v>365</v>
      </c>
      <c r="D9" s="332"/>
      <c r="E9" s="332"/>
      <c r="F9" s="332"/>
      <c r="G9" s="332"/>
      <c r="H9" s="332"/>
      <c r="I9" s="332"/>
      <c r="J9" s="332"/>
      <c r="K9" s="332"/>
      <c r="L9" s="332"/>
      <c r="M9" s="256"/>
      <c r="N9" s="265"/>
      <c r="O9" s="265"/>
      <c r="P9" s="265"/>
      <c r="Q9" s="265"/>
      <c r="R9" s="265"/>
    </row>
    <row r="10" spans="2:19" x14ac:dyDescent="0.2">
      <c r="B10" t="s">
        <v>542</v>
      </c>
      <c r="C10" s="244" t="s">
        <v>281</v>
      </c>
      <c r="D10" s="246"/>
      <c r="E10" s="246"/>
      <c r="F10" s="246">
        <v>36.459786534073999</v>
      </c>
      <c r="G10" s="246">
        <v>75.104317161268995</v>
      </c>
      <c r="H10" s="246">
        <v>68.572971467909994</v>
      </c>
      <c r="I10" s="342">
        <v>126.948173942312</v>
      </c>
      <c r="J10" s="246">
        <v>143.315681509721</v>
      </c>
      <c r="K10" s="342"/>
      <c r="L10" s="246"/>
      <c r="M10" s="256"/>
      <c r="N10" s="265"/>
      <c r="O10" s="265"/>
      <c r="P10" s="265"/>
      <c r="Q10" s="265"/>
      <c r="R10" s="265"/>
    </row>
    <row r="11" spans="2:19" x14ac:dyDescent="0.2">
      <c r="B11" t="s">
        <v>542</v>
      </c>
      <c r="C11" s="244" t="s">
        <v>282</v>
      </c>
      <c r="D11" s="246">
        <v>180.63993495452499</v>
      </c>
      <c r="E11" s="246">
        <v>10.418034</v>
      </c>
      <c r="F11" s="246">
        <v>10.418034</v>
      </c>
      <c r="G11" s="246">
        <v>9.7167458571429997</v>
      </c>
      <c r="H11" s="246">
        <v>10.841077880254</v>
      </c>
      <c r="I11" s="342">
        <v>28.827073151507001</v>
      </c>
      <c r="J11" s="246">
        <v>74.422481596796004</v>
      </c>
      <c r="K11" s="342">
        <v>172.15413813584399</v>
      </c>
      <c r="L11" s="246">
        <v>364.66758401865002</v>
      </c>
      <c r="M11" s="256"/>
      <c r="N11" s="265"/>
      <c r="O11" s="265"/>
      <c r="P11" s="265"/>
      <c r="Q11" s="265"/>
      <c r="R11" s="265"/>
    </row>
    <row r="12" spans="2:19" x14ac:dyDescent="0.2">
      <c r="B12" t="s">
        <v>542</v>
      </c>
      <c r="C12" s="244" t="s">
        <v>283</v>
      </c>
      <c r="D12" s="332"/>
      <c r="E12" s="332"/>
      <c r="F12" s="332"/>
      <c r="G12" s="332"/>
      <c r="H12" s="332"/>
      <c r="I12" s="332"/>
      <c r="J12" s="332"/>
      <c r="K12" s="332"/>
      <c r="L12" s="332"/>
      <c r="M12" s="256"/>
      <c r="N12" s="265"/>
      <c r="O12" s="265"/>
      <c r="P12" s="265"/>
      <c r="Q12" s="265"/>
      <c r="R12" s="265"/>
    </row>
    <row r="13" spans="2:19" x14ac:dyDescent="0.2">
      <c r="B13" t="s">
        <v>542</v>
      </c>
      <c r="C13" s="244" t="s">
        <v>284</v>
      </c>
      <c r="D13" s="256"/>
      <c r="E13" s="256"/>
      <c r="F13" s="256"/>
      <c r="G13" s="256"/>
      <c r="H13" s="256"/>
      <c r="I13" s="332"/>
      <c r="J13" s="256"/>
      <c r="K13" s="332"/>
      <c r="L13" s="256"/>
      <c r="M13" s="256"/>
      <c r="N13" s="265"/>
      <c r="O13" s="265"/>
      <c r="P13" s="265"/>
      <c r="Q13" s="265"/>
      <c r="R13" s="265"/>
    </row>
    <row r="14" spans="2:19" x14ac:dyDescent="0.2">
      <c r="B14" t="s">
        <v>542</v>
      </c>
      <c r="C14" s="244" t="s">
        <v>285</v>
      </c>
      <c r="D14" s="246">
        <v>1380.64</v>
      </c>
      <c r="E14" s="246">
        <v>1199.25488670196</v>
      </c>
      <c r="F14" s="246">
        <v>2016.717193308886</v>
      </c>
      <c r="G14" s="246">
        <v>1997.9388637808181</v>
      </c>
      <c r="H14" s="246">
        <v>1427.7859194996979</v>
      </c>
      <c r="I14" s="342">
        <v>1776.7130974718921</v>
      </c>
      <c r="J14" s="246">
        <v>902.32213275095501</v>
      </c>
      <c r="K14" s="342">
        <v>690.32</v>
      </c>
      <c r="L14" s="246">
        <v>690.32</v>
      </c>
      <c r="M14" s="256"/>
      <c r="N14" s="265"/>
      <c r="O14" s="265"/>
      <c r="P14" s="265"/>
      <c r="Q14" s="265"/>
      <c r="R14" s="265"/>
    </row>
    <row r="15" spans="2:19" x14ac:dyDescent="0.2">
      <c r="B15" t="s">
        <v>542</v>
      </c>
      <c r="C15" s="244" t="s">
        <v>286</v>
      </c>
      <c r="D15" s="246">
        <v>0.64700000000000002</v>
      </c>
      <c r="E15" s="246">
        <v>0.32350000000000001</v>
      </c>
      <c r="F15" s="246">
        <v>0.32350000000000001</v>
      </c>
      <c r="G15" s="246">
        <v>0.31958333333299999</v>
      </c>
      <c r="H15" s="246">
        <v>0.315666666667</v>
      </c>
      <c r="I15" s="342">
        <v>0.31175000000000003</v>
      </c>
      <c r="J15" s="246">
        <v>0.307833333333</v>
      </c>
      <c r="K15" s="342">
        <v>0.30391666666700001</v>
      </c>
      <c r="L15" s="246">
        <v>0.3</v>
      </c>
      <c r="M15" s="256"/>
      <c r="N15" s="265"/>
      <c r="O15" s="265"/>
      <c r="P15" s="265"/>
      <c r="Q15" s="265"/>
      <c r="R15" s="265"/>
    </row>
    <row r="16" spans="2:19" x14ac:dyDescent="0.2">
      <c r="B16" t="s">
        <v>542</v>
      </c>
      <c r="C16" s="244" t="s">
        <v>208</v>
      </c>
      <c r="D16" s="256"/>
      <c r="E16" s="256"/>
      <c r="F16" s="256"/>
      <c r="G16" s="256"/>
      <c r="H16" s="256"/>
      <c r="I16" s="332"/>
      <c r="J16" s="256"/>
      <c r="K16" s="332"/>
      <c r="L16" s="256"/>
      <c r="M16" s="256"/>
      <c r="N16" s="265"/>
      <c r="O16" s="265"/>
      <c r="P16" s="265"/>
      <c r="Q16" s="265"/>
      <c r="R16" s="265"/>
    </row>
    <row r="17" spans="2:18" x14ac:dyDescent="0.2">
      <c r="B17" t="s">
        <v>542</v>
      </c>
      <c r="C17" s="244" t="s">
        <v>287</v>
      </c>
      <c r="D17" s="246">
        <v>0.3</v>
      </c>
      <c r="E17" s="246">
        <v>402.25568034510201</v>
      </c>
      <c r="F17" s="246">
        <v>458.04194259076598</v>
      </c>
      <c r="G17" s="246">
        <v>357.76185849834798</v>
      </c>
      <c r="H17" s="246">
        <v>596.74667292822301</v>
      </c>
      <c r="I17" s="342">
        <v>536.816148409059</v>
      </c>
      <c r="J17" s="246">
        <v>419.77374880817598</v>
      </c>
      <c r="K17" s="342">
        <v>327.61326706254698</v>
      </c>
      <c r="L17" s="246">
        <v>242.34567449880001</v>
      </c>
      <c r="M17" s="256"/>
      <c r="N17" s="265"/>
      <c r="O17" s="265"/>
      <c r="P17" s="265"/>
      <c r="Q17" s="265"/>
      <c r="R17" s="265"/>
    </row>
    <row r="18" spans="2:18" x14ac:dyDescent="0.2">
      <c r="B18" t="s">
        <v>542</v>
      </c>
      <c r="C18" s="244" t="s">
        <v>288</v>
      </c>
      <c r="D18" s="246">
        <v>0.3</v>
      </c>
      <c r="E18" s="246">
        <v>0.3</v>
      </c>
      <c r="F18" s="246">
        <v>0.3</v>
      </c>
      <c r="G18" s="246">
        <v>0.3</v>
      </c>
      <c r="H18" s="246">
        <v>0.3</v>
      </c>
      <c r="I18" s="342">
        <v>0.3</v>
      </c>
      <c r="J18" s="246">
        <v>0.3</v>
      </c>
      <c r="K18" s="342">
        <v>0.3</v>
      </c>
      <c r="L18" s="246">
        <v>0.3</v>
      </c>
      <c r="M18" s="256"/>
      <c r="N18" s="265"/>
      <c r="O18" s="265"/>
      <c r="P18" s="265"/>
      <c r="Q18" s="265"/>
      <c r="R18" s="265"/>
    </row>
    <row r="19" spans="2:18" x14ac:dyDescent="0.2">
      <c r="B19" t="s">
        <v>542</v>
      </c>
      <c r="C19" s="244" t="s">
        <v>209</v>
      </c>
      <c r="D19" s="246">
        <v>0.3</v>
      </c>
      <c r="E19" s="246">
        <v>0.3</v>
      </c>
      <c r="F19" s="246">
        <v>0.3</v>
      </c>
      <c r="G19" s="246">
        <v>0.3</v>
      </c>
      <c r="H19" s="246">
        <v>14.388679494693999</v>
      </c>
      <c r="I19" s="342">
        <v>23.113969301331998</v>
      </c>
      <c r="J19" s="246">
        <v>0.3</v>
      </c>
      <c r="K19" s="342">
        <v>1.409685452458</v>
      </c>
      <c r="L19" s="246">
        <v>0.3</v>
      </c>
      <c r="M19" s="256"/>
      <c r="N19" s="265"/>
      <c r="O19" s="265"/>
      <c r="P19" s="265"/>
      <c r="Q19" s="265"/>
      <c r="R19" s="265"/>
    </row>
    <row r="20" spans="2:18" x14ac:dyDescent="0.2">
      <c r="B20" t="s">
        <v>542</v>
      </c>
      <c r="C20" s="244" t="s">
        <v>324</v>
      </c>
      <c r="D20" s="246">
        <v>0.2</v>
      </c>
      <c r="E20" s="246">
        <v>0.2</v>
      </c>
      <c r="F20" s="246">
        <v>0.2</v>
      </c>
      <c r="G20" s="246">
        <v>0.2</v>
      </c>
      <c r="H20" s="246">
        <v>0.2</v>
      </c>
      <c r="I20" s="342">
        <v>0.2</v>
      </c>
      <c r="J20" s="246">
        <v>0.2</v>
      </c>
      <c r="K20" s="342">
        <v>0.25847442969399997</v>
      </c>
      <c r="L20" s="246">
        <v>0.27687922271400001</v>
      </c>
      <c r="M20" s="256"/>
      <c r="N20" s="265"/>
      <c r="O20" s="265"/>
      <c r="P20" s="265"/>
      <c r="Q20" s="265"/>
      <c r="R20" s="265"/>
    </row>
    <row r="21" spans="2:18" x14ac:dyDescent="0.2">
      <c r="B21" t="s">
        <v>542</v>
      </c>
      <c r="C21" s="244" t="s">
        <v>336</v>
      </c>
      <c r="D21" s="246">
        <v>65.757599999999996</v>
      </c>
      <c r="E21" s="246">
        <v>64.266210000000001</v>
      </c>
      <c r="F21" s="246">
        <v>64.266210000000001</v>
      </c>
      <c r="G21" s="246">
        <v>63.876802499999997</v>
      </c>
      <c r="H21" s="246">
        <v>63.487394999999999</v>
      </c>
      <c r="I21" s="342">
        <v>64.166849999999997</v>
      </c>
      <c r="J21" s="246">
        <v>36.98865</v>
      </c>
      <c r="K21" s="342">
        <v>65.525760000000005</v>
      </c>
      <c r="L21" s="246">
        <v>36.98865</v>
      </c>
      <c r="M21" s="256"/>
      <c r="N21" s="265"/>
      <c r="O21" s="265"/>
      <c r="P21" s="265"/>
      <c r="Q21" s="265"/>
      <c r="R21" s="265"/>
    </row>
    <row r="22" spans="2:18" x14ac:dyDescent="0.2">
      <c r="B22" t="s">
        <v>543</v>
      </c>
      <c r="C22" s="244" t="s">
        <v>280</v>
      </c>
      <c r="D22" s="246"/>
      <c r="E22" s="246">
        <v>167.424557815783</v>
      </c>
      <c r="F22" s="246">
        <v>30.373691731596001</v>
      </c>
      <c r="G22" s="246">
        <v>160.27192771526501</v>
      </c>
      <c r="H22" s="246"/>
      <c r="I22" s="342"/>
      <c r="J22" s="246"/>
      <c r="K22" s="342"/>
      <c r="L22" s="246"/>
      <c r="M22" s="256"/>
      <c r="N22" s="265"/>
      <c r="O22" s="265"/>
      <c r="P22" s="265"/>
      <c r="Q22" s="265"/>
      <c r="R22" s="265"/>
    </row>
    <row r="23" spans="2:18" x14ac:dyDescent="0.2">
      <c r="B23" t="s">
        <v>543</v>
      </c>
      <c r="C23" s="244" t="s">
        <v>362</v>
      </c>
      <c r="D23" s="332"/>
      <c r="E23" s="332"/>
      <c r="F23" s="332"/>
      <c r="G23" s="332"/>
      <c r="H23" s="332"/>
      <c r="I23" s="332"/>
      <c r="J23" s="332"/>
      <c r="K23" s="332"/>
      <c r="L23" s="332"/>
      <c r="M23" s="256"/>
      <c r="N23" s="265"/>
      <c r="O23" s="265"/>
      <c r="P23" s="265"/>
      <c r="Q23" s="265"/>
      <c r="R23" s="265"/>
    </row>
    <row r="24" spans="2:18" x14ac:dyDescent="0.2">
      <c r="B24" t="s">
        <v>543</v>
      </c>
      <c r="C24" s="244" t="s">
        <v>363</v>
      </c>
      <c r="D24" s="332"/>
      <c r="E24" s="332"/>
      <c r="F24" s="332"/>
      <c r="G24" s="332"/>
      <c r="H24" s="332"/>
      <c r="I24" s="332"/>
      <c r="J24" s="332"/>
      <c r="K24" s="332"/>
      <c r="L24" s="332"/>
      <c r="M24" s="256"/>
      <c r="N24" s="265"/>
      <c r="O24" s="265"/>
      <c r="P24" s="265"/>
      <c r="Q24" s="265"/>
      <c r="R24" s="265"/>
    </row>
    <row r="25" spans="2:18" x14ac:dyDescent="0.2">
      <c r="B25" t="s">
        <v>543</v>
      </c>
      <c r="C25" s="244" t="s">
        <v>364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543</v>
      </c>
      <c r="C26" s="244" t="s">
        <v>365</v>
      </c>
      <c r="D26" s="332"/>
      <c r="E26" s="332"/>
      <c r="F26" s="332"/>
      <c r="G26" s="332"/>
      <c r="H26" s="332"/>
      <c r="I26" s="332"/>
      <c r="J26" s="332"/>
      <c r="K26" s="332"/>
      <c r="L26" s="332"/>
      <c r="M26" s="256"/>
      <c r="N26" s="265"/>
      <c r="O26" s="265"/>
      <c r="P26" s="265"/>
      <c r="Q26" s="265"/>
      <c r="R26" s="265"/>
    </row>
    <row r="27" spans="2:18" x14ac:dyDescent="0.2">
      <c r="B27" t="s">
        <v>543</v>
      </c>
      <c r="C27" s="244" t="s">
        <v>281</v>
      </c>
      <c r="D27" s="342">
        <v>257.73710917552103</v>
      </c>
      <c r="E27" s="342"/>
      <c r="F27" s="342">
        <v>196.99634393942401</v>
      </c>
      <c r="G27" s="342">
        <v>35.952236053378002</v>
      </c>
      <c r="H27" s="342"/>
      <c r="I27" s="342"/>
      <c r="J27" s="342"/>
      <c r="K27" s="342"/>
      <c r="L27" s="342"/>
      <c r="M27" s="256"/>
      <c r="N27" s="265"/>
      <c r="O27" s="265"/>
      <c r="P27" s="265"/>
      <c r="Q27" s="265"/>
      <c r="R27" s="265"/>
    </row>
    <row r="28" spans="2:18" x14ac:dyDescent="0.2">
      <c r="B28" t="s">
        <v>543</v>
      </c>
      <c r="C28" s="244" t="s">
        <v>282</v>
      </c>
      <c r="D28" s="246">
        <v>12.946263</v>
      </c>
      <c r="E28" s="246">
        <v>6.4731315</v>
      </c>
      <c r="F28" s="246">
        <v>6.4731315</v>
      </c>
      <c r="G28" s="246">
        <v>6.0679078214290003</v>
      </c>
      <c r="H28" s="246">
        <v>5.6626841428569996</v>
      </c>
      <c r="I28" s="342">
        <v>5.2574604642859999</v>
      </c>
      <c r="J28" s="246">
        <v>4.8522367857140001</v>
      </c>
      <c r="K28" s="342">
        <v>4.4470131071430004</v>
      </c>
      <c r="L28" s="246">
        <v>4.0417894285709997</v>
      </c>
      <c r="M28" s="256"/>
      <c r="N28" s="265"/>
      <c r="O28" s="265"/>
      <c r="P28" s="265"/>
      <c r="Q28" s="265"/>
      <c r="R28" s="265"/>
    </row>
    <row r="29" spans="2:18" x14ac:dyDescent="0.2">
      <c r="B29" t="s">
        <v>543</v>
      </c>
      <c r="C29" s="244" t="s">
        <v>283</v>
      </c>
      <c r="D29" s="332"/>
      <c r="E29" s="332"/>
      <c r="F29" s="332"/>
      <c r="G29" s="332"/>
      <c r="H29" s="332"/>
      <c r="I29" s="332"/>
      <c r="J29" s="332"/>
      <c r="K29" s="332"/>
      <c r="L29" s="332"/>
      <c r="M29" s="256"/>
      <c r="N29" s="265"/>
      <c r="O29" s="265"/>
      <c r="P29" s="265"/>
      <c r="Q29" s="265"/>
      <c r="R29" s="265"/>
    </row>
    <row r="30" spans="2:18" x14ac:dyDescent="0.2">
      <c r="B30" t="s">
        <v>543</v>
      </c>
      <c r="C30" s="244" t="s">
        <v>284</v>
      </c>
      <c r="D30" s="256"/>
      <c r="E30" s="256"/>
      <c r="F30" s="256"/>
      <c r="G30" s="256"/>
      <c r="H30" s="256"/>
      <c r="I30" s="332"/>
      <c r="J30" s="256"/>
      <c r="K30" s="332"/>
      <c r="L30" s="256"/>
      <c r="M30" s="256"/>
      <c r="N30" s="265"/>
      <c r="O30" s="265"/>
      <c r="P30" s="265"/>
      <c r="Q30" s="265"/>
      <c r="R30" s="265"/>
    </row>
    <row r="31" spans="2:18" x14ac:dyDescent="0.2">
      <c r="B31" t="s">
        <v>543</v>
      </c>
      <c r="C31" s="244" t="s">
        <v>285</v>
      </c>
      <c r="D31" s="246">
        <v>162.27199999999999</v>
      </c>
      <c r="E31" s="246">
        <v>86.372893325685993</v>
      </c>
      <c r="F31" s="246">
        <v>403.87940714915499</v>
      </c>
      <c r="G31" s="246">
        <v>242.19250077258599</v>
      </c>
      <c r="H31" s="246">
        <v>374.48026014136599</v>
      </c>
      <c r="I31" s="342">
        <v>377.64426014136598</v>
      </c>
      <c r="J31" s="246">
        <v>294.646023434168</v>
      </c>
      <c r="K31" s="342">
        <v>143.80508675076399</v>
      </c>
      <c r="L31" s="246">
        <v>104.21250000000001</v>
      </c>
      <c r="M31" s="256"/>
      <c r="N31" s="265"/>
      <c r="O31" s="265"/>
      <c r="P31" s="265"/>
      <c r="Q31" s="265"/>
      <c r="R31" s="265"/>
    </row>
    <row r="32" spans="2:18" x14ac:dyDescent="0.2">
      <c r="B32" t="s">
        <v>543</v>
      </c>
      <c r="C32" s="244" t="s">
        <v>286</v>
      </c>
      <c r="D32" s="246">
        <v>18.613455745235999</v>
      </c>
      <c r="E32" s="246">
        <v>0.25</v>
      </c>
      <c r="F32" s="246">
        <v>0.25</v>
      </c>
      <c r="G32" s="246">
        <v>0.27500000000000002</v>
      </c>
      <c r="H32" s="246">
        <v>0.3</v>
      </c>
      <c r="I32" s="342">
        <v>0.32500000000000001</v>
      </c>
      <c r="J32" s="246">
        <v>0.35</v>
      </c>
      <c r="K32" s="342">
        <v>0.375</v>
      </c>
      <c r="L32" s="246">
        <v>0.4</v>
      </c>
      <c r="M32" s="256"/>
      <c r="N32" s="265"/>
      <c r="O32" s="265"/>
      <c r="P32" s="265"/>
      <c r="Q32" s="265"/>
      <c r="R32" s="265"/>
    </row>
    <row r="33" spans="2:25" x14ac:dyDescent="0.2">
      <c r="B33" t="s">
        <v>543</v>
      </c>
      <c r="C33" s="244" t="s">
        <v>208</v>
      </c>
      <c r="D33" s="256"/>
      <c r="E33" s="256"/>
      <c r="F33" s="256"/>
      <c r="G33" s="256"/>
      <c r="H33" s="256"/>
      <c r="I33" s="332"/>
      <c r="J33" s="256"/>
      <c r="K33" s="332"/>
      <c r="L33" s="256"/>
      <c r="M33" s="256"/>
      <c r="N33" s="265"/>
      <c r="O33" s="265"/>
      <c r="P33" s="265"/>
      <c r="Q33" s="265"/>
      <c r="R33" s="265"/>
    </row>
    <row r="34" spans="2:25" x14ac:dyDescent="0.2">
      <c r="B34" t="s">
        <v>543</v>
      </c>
      <c r="C34" s="244" t="s">
        <v>287</v>
      </c>
      <c r="D34" s="246">
        <v>0.4</v>
      </c>
      <c r="E34" s="246">
        <v>0.4</v>
      </c>
      <c r="F34" s="246">
        <v>75.917927156047995</v>
      </c>
      <c r="G34" s="246">
        <v>0.4</v>
      </c>
      <c r="H34" s="246">
        <v>0.4</v>
      </c>
      <c r="I34" s="342">
        <v>0.4</v>
      </c>
      <c r="J34" s="246">
        <v>0.4</v>
      </c>
      <c r="K34" s="342">
        <v>0.4</v>
      </c>
      <c r="L34" s="246">
        <v>0.4</v>
      </c>
      <c r="M34" s="256"/>
      <c r="N34" s="265"/>
      <c r="O34" s="265"/>
      <c r="P34" s="265"/>
      <c r="Q34" s="265"/>
      <c r="R34" s="265"/>
    </row>
    <row r="35" spans="2:25" x14ac:dyDescent="0.2">
      <c r="B35" t="s">
        <v>543</v>
      </c>
      <c r="C35" s="244" t="s">
        <v>288</v>
      </c>
      <c r="D35" s="246">
        <v>0.4</v>
      </c>
      <c r="E35" s="246">
        <v>96.776387165165005</v>
      </c>
      <c r="F35" s="246">
        <v>68.535258042329005</v>
      </c>
      <c r="G35" s="246">
        <v>33.863068261279999</v>
      </c>
      <c r="H35" s="246">
        <v>5.3106740270069999</v>
      </c>
      <c r="I35" s="342">
        <v>0.4</v>
      </c>
      <c r="J35" s="246">
        <v>0.4</v>
      </c>
      <c r="K35" s="342">
        <v>0.4</v>
      </c>
      <c r="L35" s="246">
        <v>0.4</v>
      </c>
      <c r="M35" s="256"/>
      <c r="N35" s="265"/>
      <c r="O35" s="265"/>
      <c r="P35" s="265"/>
      <c r="Q35" s="265"/>
      <c r="R35" s="265"/>
    </row>
    <row r="36" spans="2:25" x14ac:dyDescent="0.2">
      <c r="B36" t="s">
        <v>543</v>
      </c>
      <c r="C36" s="244" t="s">
        <v>209</v>
      </c>
      <c r="D36" s="246">
        <v>0.4</v>
      </c>
      <c r="E36" s="246">
        <v>0.4</v>
      </c>
      <c r="F36" s="246">
        <v>166.98530329072301</v>
      </c>
      <c r="G36" s="246">
        <v>0.4</v>
      </c>
      <c r="H36" s="246">
        <v>0.4</v>
      </c>
      <c r="I36" s="342">
        <v>0.4</v>
      </c>
      <c r="J36" s="246">
        <v>0.4</v>
      </c>
      <c r="K36" s="342">
        <v>0.4</v>
      </c>
      <c r="L36" s="246">
        <v>0.4</v>
      </c>
      <c r="M36" s="256"/>
      <c r="N36" s="265"/>
      <c r="O36" s="265"/>
      <c r="P36" s="265"/>
      <c r="Q36" s="265"/>
      <c r="R36" s="265"/>
    </row>
    <row r="37" spans="2:25" x14ac:dyDescent="0.2">
      <c r="B37" t="s">
        <v>543</v>
      </c>
      <c r="C37" s="244" t="s">
        <v>324</v>
      </c>
      <c r="D37" s="246">
        <v>0.6</v>
      </c>
      <c r="E37" s="246">
        <v>0.66279857181900004</v>
      </c>
      <c r="F37" s="246">
        <v>0.69472426878100002</v>
      </c>
      <c r="G37" s="246">
        <v>0.73547044718400001</v>
      </c>
      <c r="H37" s="246">
        <v>0.72337873144999998</v>
      </c>
      <c r="I37" s="342">
        <v>0.67216665564199995</v>
      </c>
      <c r="J37" s="246">
        <v>0.6</v>
      </c>
      <c r="K37" s="342">
        <v>0.6</v>
      </c>
      <c r="L37" s="246">
        <v>0.6</v>
      </c>
      <c r="M37" s="256"/>
      <c r="N37" s="265"/>
      <c r="O37" s="265"/>
      <c r="P37" s="265"/>
      <c r="Q37" s="265"/>
      <c r="R37" s="265"/>
    </row>
    <row r="38" spans="2:25" x14ac:dyDescent="0.2">
      <c r="B38" t="s">
        <v>543</v>
      </c>
      <c r="C38" s="244" t="s">
        <v>336</v>
      </c>
      <c r="D38" s="246">
        <v>143.1756</v>
      </c>
      <c r="E38" s="246">
        <v>107.3817</v>
      </c>
      <c r="F38" s="246">
        <v>107.3817</v>
      </c>
      <c r="G38" s="246">
        <v>93.958987500000006</v>
      </c>
      <c r="H38" s="246">
        <v>80.536275000000003</v>
      </c>
      <c r="I38" s="342">
        <v>80.536275000000003</v>
      </c>
      <c r="J38" s="246">
        <v>80.536275000000003</v>
      </c>
      <c r="K38" s="342">
        <v>80.536275000000003</v>
      </c>
      <c r="L38" s="246">
        <v>80.536275000000003</v>
      </c>
      <c r="M38" s="256"/>
      <c r="N38" s="265"/>
      <c r="O38" s="265"/>
      <c r="P38" s="265"/>
      <c r="Q38" s="265"/>
      <c r="R38" s="265"/>
    </row>
    <row r="39" spans="2:25" x14ac:dyDescent="0.2">
      <c r="B39" t="s">
        <v>544</v>
      </c>
      <c r="C39" s="244" t="s">
        <v>280</v>
      </c>
      <c r="D39" s="246"/>
      <c r="E39" s="246"/>
      <c r="F39" s="246"/>
      <c r="G39" s="246">
        <v>46.527983171777002</v>
      </c>
      <c r="H39" s="246"/>
      <c r="I39" s="342">
        <v>115.682347299895</v>
      </c>
      <c r="J39" s="246"/>
      <c r="K39" s="342">
        <v>93.065042829133006</v>
      </c>
      <c r="L39" s="246">
        <v>205.59263296787299</v>
      </c>
      <c r="M39" s="256"/>
      <c r="N39" s="265"/>
      <c r="O39" s="265"/>
      <c r="P39" s="265"/>
      <c r="Q39" s="265"/>
      <c r="R39" s="265"/>
    </row>
    <row r="40" spans="2:25" x14ac:dyDescent="0.2">
      <c r="B40" t="s">
        <v>544</v>
      </c>
      <c r="C40" s="244" t="s">
        <v>362</v>
      </c>
      <c r="D40" s="332"/>
      <c r="E40" s="332"/>
      <c r="F40" s="332"/>
      <c r="G40" s="332"/>
      <c r="H40" s="332"/>
      <c r="I40" s="332"/>
      <c r="J40" s="332"/>
      <c r="K40" s="332"/>
      <c r="L40" s="332"/>
      <c r="M40" s="256"/>
      <c r="N40" s="265"/>
      <c r="O40" s="265"/>
      <c r="P40" s="265"/>
      <c r="Q40" s="265"/>
      <c r="R40" s="265"/>
    </row>
    <row r="41" spans="2:25" x14ac:dyDescent="0.2">
      <c r="B41" t="s">
        <v>544</v>
      </c>
      <c r="C41" s="244" t="s">
        <v>363</v>
      </c>
      <c r="D41" s="332"/>
      <c r="E41" s="332"/>
      <c r="F41" s="332"/>
      <c r="G41" s="332"/>
      <c r="H41" s="332"/>
      <c r="I41" s="332"/>
      <c r="J41" s="332"/>
      <c r="K41" s="332"/>
      <c r="L41" s="332"/>
      <c r="M41" s="256"/>
      <c r="N41" s="265"/>
      <c r="O41" s="265"/>
      <c r="P41" s="265"/>
      <c r="Q41" s="265"/>
      <c r="R41" s="265"/>
    </row>
    <row r="42" spans="2:25" x14ac:dyDescent="0.2">
      <c r="B42" t="s">
        <v>544</v>
      </c>
      <c r="C42" s="244" t="s">
        <v>364</v>
      </c>
      <c r="D42" s="332"/>
      <c r="E42" s="332"/>
      <c r="F42" s="332"/>
      <c r="G42" s="332"/>
      <c r="H42" s="332"/>
      <c r="I42" s="332"/>
      <c r="J42" s="332"/>
      <c r="K42" s="332"/>
      <c r="L42" s="332"/>
      <c r="M42" s="256"/>
      <c r="N42" s="265"/>
      <c r="O42" s="265"/>
      <c r="P42" s="265"/>
      <c r="Q42" s="265"/>
      <c r="R42" s="265"/>
    </row>
    <row r="43" spans="2:25" x14ac:dyDescent="0.2">
      <c r="B43" t="s">
        <v>544</v>
      </c>
      <c r="C43" s="244" t="s">
        <v>365</v>
      </c>
      <c r="D43" s="332"/>
      <c r="E43" s="332"/>
      <c r="F43" s="332"/>
      <c r="G43" s="332"/>
      <c r="H43" s="332"/>
      <c r="I43" s="332"/>
      <c r="J43" s="332"/>
      <c r="K43" s="332"/>
      <c r="L43" s="332"/>
      <c r="M43" s="256"/>
      <c r="N43" s="265"/>
      <c r="O43" s="265"/>
      <c r="P43" s="265"/>
      <c r="Q43" s="265"/>
      <c r="R43" s="265"/>
    </row>
    <row r="44" spans="2:25" x14ac:dyDescent="0.2">
      <c r="B44" t="s">
        <v>544</v>
      </c>
      <c r="C44" s="244" t="s">
        <v>281</v>
      </c>
      <c r="D44" s="246">
        <v>236.54765538062401</v>
      </c>
      <c r="E44" s="246">
        <v>27.862294345515</v>
      </c>
      <c r="F44" s="246">
        <v>50.810421245428003</v>
      </c>
      <c r="G44" s="246">
        <v>211.886531549273</v>
      </c>
      <c r="H44" s="246">
        <v>206.32545702305501</v>
      </c>
      <c r="I44" s="342">
        <v>202.50899015404499</v>
      </c>
      <c r="J44" s="246">
        <v>384.96225795775501</v>
      </c>
      <c r="K44" s="342">
        <v>377.320802163</v>
      </c>
      <c r="L44" s="246">
        <v>450.10418679484002</v>
      </c>
      <c r="M44" s="256"/>
      <c r="N44" s="265"/>
      <c r="O44" s="265"/>
      <c r="P44" s="265"/>
      <c r="Q44" s="265"/>
      <c r="R44" s="265"/>
      <c r="U44" s="1"/>
      <c r="V44" s="1"/>
      <c r="X44" s="1"/>
      <c r="Y44" s="1"/>
    </row>
    <row r="45" spans="2:25" x14ac:dyDescent="0.2">
      <c r="B45" t="s">
        <v>544</v>
      </c>
      <c r="C45" s="244" t="s">
        <v>282</v>
      </c>
      <c r="D45" s="246">
        <v>310.01887125000002</v>
      </c>
      <c r="E45" s="246">
        <v>2853.1704095408491</v>
      </c>
      <c r="F45" s="246">
        <v>3314.948241810388</v>
      </c>
      <c r="G45" s="246">
        <v>3995.2577966394638</v>
      </c>
      <c r="H45" s="246">
        <v>4064.0319967248952</v>
      </c>
      <c r="I45" s="342">
        <v>3640.24047150462</v>
      </c>
      <c r="J45" s="246">
        <v>3716.874694003347</v>
      </c>
      <c r="K45" s="342">
        <v>3669.8030943436052</v>
      </c>
      <c r="L45" s="246">
        <v>3046.2031722291822</v>
      </c>
      <c r="M45" s="256"/>
      <c r="N45" s="265"/>
      <c r="O45" s="265"/>
      <c r="P45" s="265"/>
      <c r="Q45" s="265"/>
      <c r="R45" s="265"/>
    </row>
    <row r="46" spans="2:25" x14ac:dyDescent="0.2">
      <c r="B46" t="s">
        <v>544</v>
      </c>
      <c r="C46" s="244" t="s">
        <v>283</v>
      </c>
      <c r="D46" s="332"/>
      <c r="E46" s="332"/>
      <c r="F46" s="332"/>
      <c r="G46" s="332"/>
      <c r="H46" s="332"/>
      <c r="I46" s="332"/>
      <c r="J46" s="332"/>
      <c r="K46" s="332"/>
      <c r="L46" s="332"/>
      <c r="M46" s="256"/>
      <c r="N46" s="265"/>
      <c r="O46" s="265"/>
      <c r="P46" s="265"/>
      <c r="Q46" s="265"/>
      <c r="R46" s="265"/>
    </row>
    <row r="47" spans="2:25" x14ac:dyDescent="0.2">
      <c r="B47" t="s">
        <v>544</v>
      </c>
      <c r="C47" s="244" t="s">
        <v>284</v>
      </c>
      <c r="D47" s="256"/>
      <c r="E47" s="256"/>
      <c r="F47" s="256"/>
      <c r="G47" s="256"/>
      <c r="H47" s="256"/>
      <c r="I47" s="332"/>
      <c r="J47" s="256"/>
      <c r="K47" s="332"/>
      <c r="L47" s="256"/>
      <c r="M47" s="256"/>
      <c r="N47" s="265"/>
      <c r="O47" s="265"/>
      <c r="P47" s="265"/>
      <c r="Q47" s="265"/>
      <c r="R47" s="265"/>
    </row>
    <row r="48" spans="2:25" x14ac:dyDescent="0.2">
      <c r="B48" t="s">
        <v>544</v>
      </c>
      <c r="C48" s="244" t="s">
        <v>285</v>
      </c>
      <c r="D48" s="246"/>
      <c r="E48" s="246">
        <v>0.2</v>
      </c>
      <c r="F48" s="246"/>
      <c r="G48" s="246"/>
      <c r="H48" s="246"/>
      <c r="I48" s="342"/>
      <c r="J48" s="246"/>
      <c r="K48" s="342"/>
      <c r="L48" s="246"/>
      <c r="M48" s="256"/>
      <c r="N48" s="265"/>
      <c r="O48" s="265"/>
      <c r="P48" s="265"/>
      <c r="Q48" s="265"/>
      <c r="R48" s="265"/>
    </row>
    <row r="49" spans="2:18" x14ac:dyDescent="0.2">
      <c r="B49" t="s">
        <v>544</v>
      </c>
      <c r="C49" s="244" t="s">
        <v>286</v>
      </c>
      <c r="D49" s="246">
        <v>0.26400000000000001</v>
      </c>
      <c r="E49" s="246">
        <v>0.13200000000000001</v>
      </c>
      <c r="F49" s="246">
        <v>0.13200000000000001</v>
      </c>
      <c r="G49" s="246">
        <v>0.16</v>
      </c>
      <c r="H49" s="246">
        <v>0.188</v>
      </c>
      <c r="I49" s="342">
        <v>0.216</v>
      </c>
      <c r="J49" s="246">
        <v>0.24399999999999999</v>
      </c>
      <c r="K49" s="342">
        <v>0.27200000000000002</v>
      </c>
      <c r="L49" s="246">
        <v>0.3</v>
      </c>
      <c r="M49" s="256"/>
      <c r="N49" s="265"/>
      <c r="O49" s="265"/>
      <c r="P49" s="265"/>
      <c r="Q49" s="265"/>
      <c r="R49" s="265"/>
    </row>
    <row r="50" spans="2:18" x14ac:dyDescent="0.2">
      <c r="B50" t="s">
        <v>544</v>
      </c>
      <c r="C50" s="244" t="s">
        <v>208</v>
      </c>
      <c r="D50" s="256"/>
      <c r="E50" s="256"/>
      <c r="F50" s="256"/>
      <c r="G50" s="256"/>
      <c r="H50" s="256"/>
      <c r="I50" s="332"/>
      <c r="J50" s="256"/>
      <c r="K50" s="332"/>
      <c r="L50" s="256"/>
      <c r="M50" s="256"/>
      <c r="N50" s="265"/>
      <c r="O50" s="265"/>
      <c r="P50" s="265"/>
      <c r="Q50" s="265"/>
      <c r="R50" s="265"/>
    </row>
    <row r="51" spans="2:18" x14ac:dyDescent="0.2">
      <c r="B51" t="s">
        <v>544</v>
      </c>
      <c r="C51" s="244" t="s">
        <v>287</v>
      </c>
      <c r="D51" s="246">
        <v>0.3</v>
      </c>
      <c r="E51" s="246">
        <v>0.3</v>
      </c>
      <c r="F51" s="246">
        <v>0.3</v>
      </c>
      <c r="G51" s="246">
        <v>0.3</v>
      </c>
      <c r="H51" s="246">
        <v>0.3</v>
      </c>
      <c r="I51" s="342">
        <v>0.3</v>
      </c>
      <c r="J51" s="246">
        <v>0.3</v>
      </c>
      <c r="K51" s="342">
        <v>0.3</v>
      </c>
      <c r="L51" s="246">
        <v>0.3</v>
      </c>
      <c r="M51" s="256"/>
      <c r="N51" s="265"/>
      <c r="O51" s="265"/>
      <c r="P51" s="265"/>
      <c r="Q51" s="265"/>
      <c r="R51" s="265"/>
    </row>
    <row r="52" spans="2:18" x14ac:dyDescent="0.2">
      <c r="B52" t="s">
        <v>544</v>
      </c>
      <c r="C52" s="244" t="s">
        <v>288</v>
      </c>
      <c r="D52" s="246">
        <v>0.3</v>
      </c>
      <c r="E52" s="246">
        <v>41.384749836140998</v>
      </c>
      <c r="F52" s="246">
        <v>28.415702492024</v>
      </c>
      <c r="G52" s="246">
        <v>12.752423108563001</v>
      </c>
      <c r="H52" s="246">
        <v>1.706179057805</v>
      </c>
      <c r="I52" s="342">
        <v>0.3</v>
      </c>
      <c r="J52" s="246">
        <v>0.3</v>
      </c>
      <c r="K52" s="342">
        <v>0.3</v>
      </c>
      <c r="L52" s="246">
        <v>0.3</v>
      </c>
      <c r="M52" s="256"/>
      <c r="N52" s="265"/>
      <c r="O52" s="265"/>
      <c r="P52" s="265"/>
      <c r="Q52" s="265"/>
      <c r="R52" s="265"/>
    </row>
    <row r="53" spans="2:18" x14ac:dyDescent="0.2">
      <c r="B53" t="s">
        <v>544</v>
      </c>
      <c r="C53" s="244" t="s">
        <v>209</v>
      </c>
      <c r="D53" s="246">
        <v>0.3</v>
      </c>
      <c r="E53" s="246">
        <v>0.3</v>
      </c>
      <c r="F53" s="246">
        <v>0.3</v>
      </c>
      <c r="G53" s="246">
        <v>0.3</v>
      </c>
      <c r="H53" s="246">
        <v>0.3</v>
      </c>
      <c r="I53" s="342">
        <v>0.3</v>
      </c>
      <c r="J53" s="246">
        <v>0.3</v>
      </c>
      <c r="K53" s="342">
        <v>0.3</v>
      </c>
      <c r="L53" s="246">
        <v>0.3</v>
      </c>
      <c r="M53" s="256"/>
      <c r="N53" s="265"/>
      <c r="O53" s="265"/>
      <c r="P53" s="265"/>
      <c r="Q53" s="265"/>
      <c r="R53" s="265"/>
    </row>
    <row r="54" spans="2:18" x14ac:dyDescent="0.2">
      <c r="B54" t="s">
        <v>544</v>
      </c>
      <c r="C54" s="244" t="s">
        <v>324</v>
      </c>
      <c r="D54" s="246">
        <v>0.31737481528900002</v>
      </c>
      <c r="E54" s="246">
        <v>0.36279857181899999</v>
      </c>
      <c r="F54" s="246">
        <v>0.39472426878099998</v>
      </c>
      <c r="G54" s="246">
        <v>0.43547044718400002</v>
      </c>
      <c r="H54" s="246">
        <v>0.42337873144999999</v>
      </c>
      <c r="I54" s="342">
        <v>0.37216665564200002</v>
      </c>
      <c r="J54" s="246">
        <v>0.34270796384000002</v>
      </c>
      <c r="K54" s="342">
        <v>0.316828419295</v>
      </c>
      <c r="L54" s="246">
        <v>0.3</v>
      </c>
      <c r="M54" s="256"/>
      <c r="N54" s="265"/>
      <c r="O54" s="265"/>
      <c r="P54" s="265"/>
      <c r="Q54" s="265"/>
      <c r="R54" s="265"/>
    </row>
    <row r="55" spans="2:18" x14ac:dyDescent="0.2">
      <c r="B55" t="s">
        <v>544</v>
      </c>
      <c r="C55" s="244" t="s">
        <v>336</v>
      </c>
      <c r="D55" s="246">
        <v>198.12293469159999</v>
      </c>
      <c r="E55" s="246">
        <v>14.600339999999999</v>
      </c>
      <c r="F55" s="246">
        <v>326.48813553549002</v>
      </c>
      <c r="G55" s="246">
        <v>20.043585</v>
      </c>
      <c r="H55" s="246">
        <v>46.818155657300998</v>
      </c>
      <c r="I55" s="342">
        <v>160.454795128238</v>
      </c>
      <c r="J55" s="246">
        <v>85.097395917851998</v>
      </c>
      <c r="K55" s="342">
        <v>75.269495880367003</v>
      </c>
      <c r="L55" s="246">
        <v>132.59009204949601</v>
      </c>
      <c r="M55" s="256"/>
      <c r="N55" s="265"/>
      <c r="O55" s="265"/>
      <c r="P55" s="265"/>
      <c r="Q55" s="265"/>
      <c r="R55" s="265"/>
    </row>
    <row r="56" spans="2:18" x14ac:dyDescent="0.2">
      <c r="B56" t="s">
        <v>545</v>
      </c>
      <c r="C56" s="244" t="s">
        <v>280</v>
      </c>
      <c r="D56" s="246">
        <v>15</v>
      </c>
      <c r="E56" s="246">
        <v>30.359385396036998</v>
      </c>
      <c r="F56" s="246">
        <v>105.165452026289</v>
      </c>
      <c r="G56" s="246">
        <v>272.38672803487401</v>
      </c>
      <c r="H56" s="246">
        <v>312.51392974933799</v>
      </c>
      <c r="I56" s="342">
        <v>76.150078744976</v>
      </c>
      <c r="J56" s="246">
        <v>93.083047704414</v>
      </c>
      <c r="K56" s="342">
        <v>19.069264100378</v>
      </c>
      <c r="L56" s="246">
        <v>59.940437292572</v>
      </c>
      <c r="M56" s="256"/>
      <c r="N56" s="265"/>
      <c r="O56" s="265"/>
      <c r="P56" s="265"/>
      <c r="Q56" s="265"/>
      <c r="R56" s="265"/>
    </row>
    <row r="57" spans="2:18" x14ac:dyDescent="0.2">
      <c r="B57" t="s">
        <v>545</v>
      </c>
      <c r="C57" s="244" t="s">
        <v>362</v>
      </c>
      <c r="D57" s="332"/>
      <c r="E57" s="332"/>
      <c r="F57" s="332"/>
      <c r="G57" s="332"/>
      <c r="H57" s="332"/>
      <c r="I57" s="332"/>
      <c r="J57" s="332"/>
      <c r="K57" s="332"/>
      <c r="L57" s="332"/>
      <c r="M57" s="256"/>
      <c r="N57" s="265"/>
      <c r="O57" s="265"/>
      <c r="P57" s="265"/>
      <c r="Q57" s="265"/>
      <c r="R57" s="265"/>
    </row>
    <row r="58" spans="2:18" x14ac:dyDescent="0.2">
      <c r="B58" t="s">
        <v>545</v>
      </c>
      <c r="C58" s="244" t="s">
        <v>363</v>
      </c>
      <c r="D58" s="332"/>
      <c r="E58" s="332"/>
      <c r="F58" s="332"/>
      <c r="G58" s="332"/>
      <c r="H58" s="332"/>
      <c r="I58" s="332"/>
      <c r="J58" s="332"/>
      <c r="K58" s="332"/>
      <c r="L58" s="332"/>
      <c r="M58" s="256"/>
      <c r="N58" s="265"/>
      <c r="O58" s="265"/>
      <c r="P58" s="265"/>
      <c r="Q58" s="265"/>
      <c r="R58" s="265"/>
    </row>
    <row r="59" spans="2:18" x14ac:dyDescent="0.2">
      <c r="B59" t="s">
        <v>545</v>
      </c>
      <c r="C59" s="244" t="s">
        <v>364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B60" t="s">
        <v>545</v>
      </c>
      <c r="C60" s="244" t="s">
        <v>365</v>
      </c>
      <c r="D60" s="332"/>
      <c r="E60" s="332"/>
      <c r="F60" s="332"/>
      <c r="G60" s="332"/>
      <c r="H60" s="332"/>
      <c r="I60" s="332"/>
      <c r="J60" s="332"/>
      <c r="K60" s="332"/>
      <c r="L60" s="332"/>
      <c r="M60" s="256"/>
      <c r="N60" s="265"/>
      <c r="O60" s="265"/>
      <c r="P60" s="265"/>
      <c r="Q60" s="265"/>
      <c r="R60" s="265"/>
    </row>
    <row r="61" spans="2:18" x14ac:dyDescent="0.2">
      <c r="B61" t="s">
        <v>545</v>
      </c>
      <c r="C61" s="244" t="s">
        <v>281</v>
      </c>
      <c r="D61" s="246"/>
      <c r="E61" s="246"/>
      <c r="F61" s="246">
        <v>274.46474253551997</v>
      </c>
      <c r="G61" s="246">
        <v>266.29835266751797</v>
      </c>
      <c r="H61" s="246">
        <v>305.02941250310403</v>
      </c>
      <c r="I61" s="342">
        <v>323.01373189237398</v>
      </c>
      <c r="J61" s="246">
        <v>340.99805128164502</v>
      </c>
      <c r="K61" s="342">
        <v>359.93965104360001</v>
      </c>
      <c r="L61" s="246">
        <v>573.424128</v>
      </c>
      <c r="M61" s="256"/>
      <c r="N61" s="265"/>
      <c r="O61" s="265"/>
      <c r="P61" s="265"/>
      <c r="Q61" s="265"/>
      <c r="R61" s="265"/>
    </row>
    <row r="62" spans="2:18" x14ac:dyDescent="0.2">
      <c r="B62" t="s">
        <v>545</v>
      </c>
      <c r="C62" s="244" t="s">
        <v>282</v>
      </c>
      <c r="D62" s="246">
        <v>19.146317333332998</v>
      </c>
      <c r="E62" s="246">
        <v>9.5731586666670001</v>
      </c>
      <c r="F62" s="246">
        <v>9.5731586666670001</v>
      </c>
      <c r="G62" s="246">
        <v>8.8965044761899996</v>
      </c>
      <c r="H62" s="246">
        <v>8.2198502857139992</v>
      </c>
      <c r="I62" s="342">
        <v>7.5431960952379997</v>
      </c>
      <c r="J62" s="246">
        <v>6.8665419047620002</v>
      </c>
      <c r="K62" s="342">
        <v>6.1898877142859998</v>
      </c>
      <c r="L62" s="246">
        <v>5.5132335238100003</v>
      </c>
      <c r="M62" s="256"/>
      <c r="N62" s="265"/>
      <c r="O62" s="265"/>
      <c r="P62" s="265"/>
      <c r="Q62" s="265"/>
      <c r="R62" s="265"/>
    </row>
    <row r="63" spans="2:18" x14ac:dyDescent="0.2">
      <c r="B63" t="s">
        <v>545</v>
      </c>
      <c r="C63" s="244" t="s">
        <v>283</v>
      </c>
      <c r="D63" s="332"/>
      <c r="E63" s="332"/>
      <c r="F63" s="332"/>
      <c r="G63" s="332"/>
      <c r="H63" s="332"/>
      <c r="I63" s="332"/>
      <c r="J63" s="332"/>
      <c r="K63" s="332"/>
      <c r="L63" s="332"/>
      <c r="M63" s="256"/>
      <c r="N63" s="265"/>
      <c r="O63" s="265"/>
      <c r="P63" s="265"/>
      <c r="Q63" s="265"/>
      <c r="R63" s="265"/>
    </row>
    <row r="64" spans="2:18" x14ac:dyDescent="0.2">
      <c r="B64" t="s">
        <v>545</v>
      </c>
      <c r="C64" s="244" t="s">
        <v>284</v>
      </c>
      <c r="D64" s="256"/>
      <c r="E64" s="256"/>
      <c r="F64" s="256"/>
      <c r="G64" s="256"/>
      <c r="H64" s="256"/>
      <c r="I64" s="332"/>
      <c r="J64" s="256"/>
      <c r="K64" s="332"/>
      <c r="L64" s="256"/>
      <c r="M64" s="256"/>
      <c r="N64" s="265"/>
      <c r="O64" s="265"/>
      <c r="P64" s="265"/>
      <c r="Q64" s="265"/>
      <c r="R64" s="265"/>
    </row>
    <row r="65" spans="2:18" x14ac:dyDescent="0.2">
      <c r="B65" t="s">
        <v>545</v>
      </c>
      <c r="C65" s="244" t="s">
        <v>285</v>
      </c>
      <c r="D65" s="246">
        <v>17.145</v>
      </c>
      <c r="E65" s="246">
        <v>842.669383904185</v>
      </c>
      <c r="F65" s="246">
        <v>842.669383904185</v>
      </c>
      <c r="G65" s="246">
        <v>500.16018282378502</v>
      </c>
      <c r="H65" s="246">
        <v>567.856118231403</v>
      </c>
      <c r="I65" s="342">
        <v>746.52708320608201</v>
      </c>
      <c r="J65" s="246">
        <v>538.655447855744</v>
      </c>
      <c r="K65" s="342">
        <v>439.07248986358098</v>
      </c>
      <c r="L65" s="246">
        <v>199.91614216833801</v>
      </c>
      <c r="M65" s="256"/>
      <c r="N65" s="265"/>
      <c r="O65" s="265"/>
      <c r="P65" s="265"/>
      <c r="Q65" s="265"/>
      <c r="R65" s="265"/>
    </row>
    <row r="66" spans="2:18" x14ac:dyDescent="0.2">
      <c r="B66" t="s">
        <v>545</v>
      </c>
      <c r="C66" s="244" t="s">
        <v>286</v>
      </c>
      <c r="D66" s="246">
        <v>321.850581427907</v>
      </c>
      <c r="E66" s="246">
        <v>0.2</v>
      </c>
      <c r="F66" s="246">
        <v>0.2</v>
      </c>
      <c r="G66" s="246">
        <v>0.2</v>
      </c>
      <c r="H66" s="246">
        <v>0.2</v>
      </c>
      <c r="I66" s="342">
        <v>0.2</v>
      </c>
      <c r="J66" s="246">
        <v>0.2</v>
      </c>
      <c r="K66" s="342">
        <v>0.2</v>
      </c>
      <c r="L66" s="246">
        <v>0.2</v>
      </c>
      <c r="M66" s="256"/>
      <c r="N66" s="265"/>
      <c r="O66" s="265"/>
      <c r="P66" s="265"/>
      <c r="Q66" s="265"/>
      <c r="R66" s="265"/>
    </row>
    <row r="67" spans="2:18" x14ac:dyDescent="0.2">
      <c r="B67" t="s">
        <v>545</v>
      </c>
      <c r="C67" s="244" t="s">
        <v>208</v>
      </c>
      <c r="D67" s="256"/>
      <c r="E67" s="256"/>
      <c r="F67" s="256"/>
      <c r="G67" s="256"/>
      <c r="H67" s="256"/>
      <c r="I67" s="332"/>
      <c r="J67" s="256"/>
      <c r="K67" s="332"/>
      <c r="L67" s="256"/>
      <c r="M67" s="256"/>
      <c r="N67" s="265"/>
      <c r="O67" s="265"/>
      <c r="P67" s="265"/>
      <c r="Q67" s="265"/>
      <c r="R67" s="265"/>
    </row>
    <row r="68" spans="2:18" x14ac:dyDescent="0.2">
      <c r="B68" t="s">
        <v>545</v>
      </c>
      <c r="C68" s="244" t="s">
        <v>287</v>
      </c>
      <c r="D68" s="246">
        <v>0.2</v>
      </c>
      <c r="E68" s="246">
        <v>0.2</v>
      </c>
      <c r="F68" s="246">
        <v>0.2</v>
      </c>
      <c r="G68" s="246">
        <v>0.2</v>
      </c>
      <c r="H68" s="246">
        <v>0.2</v>
      </c>
      <c r="I68" s="342">
        <v>0.2</v>
      </c>
      <c r="J68" s="246">
        <v>0.2</v>
      </c>
      <c r="K68" s="342">
        <v>0.2</v>
      </c>
      <c r="L68" s="246">
        <v>0.2</v>
      </c>
      <c r="M68" s="256"/>
      <c r="N68" s="265"/>
      <c r="O68" s="265"/>
      <c r="P68" s="265"/>
      <c r="Q68" s="265"/>
      <c r="R68" s="265"/>
    </row>
    <row r="69" spans="2:18" x14ac:dyDescent="0.2">
      <c r="B69" t="s">
        <v>545</v>
      </c>
      <c r="C69" s="244" t="s">
        <v>288</v>
      </c>
      <c r="D69" s="246">
        <v>0.2</v>
      </c>
      <c r="E69" s="246">
        <v>0.2</v>
      </c>
      <c r="F69" s="246">
        <v>0.2</v>
      </c>
      <c r="G69" s="246">
        <v>0.2</v>
      </c>
      <c r="H69" s="246">
        <v>0.2</v>
      </c>
      <c r="I69" s="342">
        <v>0.2</v>
      </c>
      <c r="J69" s="246">
        <v>0.2</v>
      </c>
      <c r="K69" s="342">
        <v>0.2</v>
      </c>
      <c r="L69" s="246">
        <v>0.2</v>
      </c>
      <c r="M69" s="256"/>
      <c r="N69" s="265"/>
      <c r="O69" s="265"/>
      <c r="P69" s="265"/>
      <c r="Q69" s="265"/>
      <c r="R69" s="265"/>
    </row>
    <row r="70" spans="2:18" x14ac:dyDescent="0.2">
      <c r="B70" t="s">
        <v>545</v>
      </c>
      <c r="C70" s="244" t="s">
        <v>209</v>
      </c>
      <c r="D70" s="246">
        <v>0.2</v>
      </c>
      <c r="E70" s="246">
        <v>21.114078397105001</v>
      </c>
      <c r="F70" s="246">
        <v>10.797665713216</v>
      </c>
      <c r="G70" s="246">
        <v>0.2</v>
      </c>
      <c r="H70" s="246">
        <v>0.2</v>
      </c>
      <c r="I70" s="342">
        <v>0.2</v>
      </c>
      <c r="J70" s="246">
        <v>0.2</v>
      </c>
      <c r="K70" s="342">
        <v>0.2</v>
      </c>
      <c r="L70" s="246">
        <v>0.2</v>
      </c>
      <c r="M70" s="256"/>
      <c r="N70" s="265"/>
      <c r="O70" s="265"/>
      <c r="P70" s="265"/>
      <c r="Q70" s="265"/>
      <c r="R70" s="265"/>
    </row>
    <row r="71" spans="2:18" x14ac:dyDescent="0.2">
      <c r="B71" t="s">
        <v>545</v>
      </c>
      <c r="C71" s="244" t="s">
        <v>324</v>
      </c>
      <c r="D71" s="246">
        <v>0.2</v>
      </c>
      <c r="E71" s="246">
        <v>0.2</v>
      </c>
      <c r="F71" s="246">
        <v>0.2</v>
      </c>
      <c r="G71" s="246">
        <v>0.2</v>
      </c>
      <c r="H71" s="246">
        <v>0.2</v>
      </c>
      <c r="I71" s="342">
        <v>0.2</v>
      </c>
      <c r="J71" s="246">
        <v>0.2</v>
      </c>
      <c r="K71" s="342">
        <v>0.2</v>
      </c>
      <c r="L71" s="246">
        <v>0.2</v>
      </c>
      <c r="M71" s="256"/>
      <c r="N71" s="265"/>
      <c r="O71" s="265"/>
      <c r="P71" s="265"/>
      <c r="Q71" s="265"/>
      <c r="R71" s="265"/>
    </row>
    <row r="72" spans="2:18" x14ac:dyDescent="0.2">
      <c r="B72" t="s">
        <v>545</v>
      </c>
      <c r="C72" s="244" t="s">
        <v>336</v>
      </c>
      <c r="D72" s="246">
        <v>37.71</v>
      </c>
      <c r="E72" s="246">
        <v>28.282499999999999</v>
      </c>
      <c r="F72" s="246">
        <v>33.168149999999997</v>
      </c>
      <c r="G72" s="246">
        <v>24.747187499999999</v>
      </c>
      <c r="H72" s="246">
        <v>21.211874999999999</v>
      </c>
      <c r="I72" s="342">
        <v>31.183875</v>
      </c>
      <c r="J72" s="246">
        <v>31.433174999999999</v>
      </c>
      <c r="K72" s="342">
        <v>41.009625</v>
      </c>
      <c r="L72" s="246">
        <v>41.481000000000002</v>
      </c>
      <c r="M72" s="256"/>
      <c r="N72" s="265"/>
      <c r="O72" s="265"/>
      <c r="P72" s="265"/>
      <c r="Q72" s="265"/>
      <c r="R72" s="265"/>
    </row>
    <row r="73" spans="2:18" x14ac:dyDescent="0.2">
      <c r="B73" t="s">
        <v>546</v>
      </c>
      <c r="C73" s="244" t="s">
        <v>280</v>
      </c>
      <c r="D73" s="256"/>
      <c r="E73" s="256"/>
      <c r="F73" s="256"/>
      <c r="G73" s="256"/>
      <c r="H73" s="256"/>
      <c r="I73" s="332"/>
      <c r="J73" s="256"/>
      <c r="K73" s="332"/>
      <c r="L73" s="256"/>
      <c r="M73" s="256"/>
      <c r="N73" s="265"/>
      <c r="O73" s="265"/>
      <c r="P73" s="265"/>
      <c r="Q73" s="265"/>
      <c r="R73" s="265"/>
    </row>
    <row r="74" spans="2:18" x14ac:dyDescent="0.2">
      <c r="B74" t="s">
        <v>546</v>
      </c>
      <c r="C74" s="244" t="s">
        <v>362</v>
      </c>
      <c r="D74" s="332"/>
      <c r="E74" s="332"/>
      <c r="F74" s="332"/>
      <c r="G74" s="332"/>
      <c r="H74" s="332"/>
      <c r="I74" s="332"/>
      <c r="J74" s="332"/>
      <c r="K74" s="332"/>
      <c r="L74" s="332"/>
      <c r="M74" s="256"/>
      <c r="N74" s="265"/>
      <c r="O74" s="265"/>
      <c r="P74" s="265"/>
      <c r="Q74" s="265"/>
      <c r="R74" s="265"/>
    </row>
    <row r="75" spans="2:18" x14ac:dyDescent="0.2">
      <c r="B75" t="s">
        <v>546</v>
      </c>
      <c r="C75" s="244" t="s">
        <v>363</v>
      </c>
      <c r="D75" s="332"/>
      <c r="E75" s="332"/>
      <c r="F75" s="332"/>
      <c r="G75" s="332"/>
      <c r="H75" s="332"/>
      <c r="I75" s="332"/>
      <c r="J75" s="332"/>
      <c r="K75" s="332"/>
      <c r="L75" s="332"/>
      <c r="M75" s="256"/>
      <c r="N75" s="265"/>
      <c r="O75" s="265"/>
      <c r="P75" s="265"/>
      <c r="Q75" s="265"/>
      <c r="R75" s="265"/>
    </row>
    <row r="76" spans="2:18" x14ac:dyDescent="0.2">
      <c r="B76" t="s">
        <v>546</v>
      </c>
      <c r="C76" s="244" t="s">
        <v>364</v>
      </c>
      <c r="D76" s="332"/>
      <c r="E76" s="332"/>
      <c r="F76" s="332"/>
      <c r="G76" s="332"/>
      <c r="H76" s="332"/>
      <c r="I76" s="332"/>
      <c r="J76" s="332"/>
      <c r="K76" s="332"/>
      <c r="L76" s="332"/>
      <c r="M76" s="256"/>
      <c r="N76" s="265"/>
      <c r="O76" s="265"/>
      <c r="P76" s="265"/>
      <c r="Q76" s="265"/>
      <c r="R76" s="265"/>
    </row>
    <row r="77" spans="2:18" x14ac:dyDescent="0.2">
      <c r="B77" t="s">
        <v>546</v>
      </c>
      <c r="C77" s="244" t="s">
        <v>365</v>
      </c>
      <c r="D77" s="332"/>
      <c r="E77" s="332"/>
      <c r="F77" s="332"/>
      <c r="G77" s="332"/>
      <c r="H77" s="332"/>
      <c r="I77" s="332"/>
      <c r="J77" s="332"/>
      <c r="K77" s="332"/>
      <c r="L77" s="332"/>
      <c r="M77" s="256"/>
      <c r="N77" s="265"/>
      <c r="O77" s="265"/>
      <c r="P77" s="265"/>
      <c r="Q77" s="265"/>
      <c r="R77" s="265"/>
    </row>
    <row r="78" spans="2:18" x14ac:dyDescent="0.2">
      <c r="B78" t="s">
        <v>546</v>
      </c>
      <c r="C78" s="244" t="s">
        <v>281</v>
      </c>
      <c r="D78" s="256"/>
      <c r="E78" s="256"/>
      <c r="F78" s="256"/>
      <c r="G78" s="256"/>
      <c r="H78" s="256"/>
      <c r="I78" s="332"/>
      <c r="J78" s="256"/>
      <c r="K78" s="332"/>
      <c r="L78" s="256"/>
      <c r="M78" s="256"/>
      <c r="N78" s="265"/>
      <c r="O78" s="265"/>
      <c r="P78" s="265"/>
      <c r="Q78" s="265"/>
      <c r="R78" s="265"/>
    </row>
    <row r="79" spans="2:18" x14ac:dyDescent="0.2">
      <c r="B79" t="s">
        <v>546</v>
      </c>
      <c r="C79" s="244" t="s">
        <v>282</v>
      </c>
      <c r="D79" s="246">
        <v>210.57414358666699</v>
      </c>
      <c r="E79" s="246">
        <v>1.652625</v>
      </c>
      <c r="F79" s="246">
        <v>1.652625</v>
      </c>
      <c r="G79" s="246">
        <v>1.5488660714289999</v>
      </c>
      <c r="H79" s="246">
        <v>1.4451071428569999</v>
      </c>
      <c r="I79" s="342">
        <v>1.341348214286</v>
      </c>
      <c r="J79" s="246">
        <v>1.2375892857140001</v>
      </c>
      <c r="K79" s="342">
        <v>1.133830357143</v>
      </c>
      <c r="L79" s="246">
        <v>1.030071428571</v>
      </c>
      <c r="M79" s="256"/>
      <c r="N79" s="265"/>
      <c r="O79" s="265"/>
      <c r="P79" s="265"/>
      <c r="Q79" s="265"/>
      <c r="R79" s="265"/>
    </row>
    <row r="80" spans="2:18" x14ac:dyDescent="0.2">
      <c r="B80" t="s">
        <v>546</v>
      </c>
      <c r="C80" s="244" t="s">
        <v>283</v>
      </c>
      <c r="D80" s="332"/>
      <c r="E80" s="332"/>
      <c r="F80" s="332"/>
      <c r="G80" s="332"/>
      <c r="H80" s="332"/>
      <c r="I80" s="332"/>
      <c r="J80" s="332"/>
      <c r="K80" s="332"/>
      <c r="L80" s="332"/>
      <c r="M80" s="256"/>
      <c r="N80" s="265"/>
      <c r="O80" s="265"/>
      <c r="P80" s="265"/>
      <c r="Q80" s="265"/>
      <c r="R80" s="265"/>
    </row>
    <row r="81" spans="2:18" x14ac:dyDescent="0.2">
      <c r="B81" t="s">
        <v>546</v>
      </c>
      <c r="C81" s="244" t="s">
        <v>284</v>
      </c>
      <c r="D81" s="332"/>
      <c r="E81" s="332"/>
      <c r="F81" s="332"/>
      <c r="G81" s="332"/>
      <c r="H81" s="332"/>
      <c r="I81" s="332"/>
      <c r="J81" s="332"/>
      <c r="K81" s="332"/>
      <c r="L81" s="332"/>
      <c r="M81" s="256"/>
      <c r="N81" s="265"/>
      <c r="O81" s="265"/>
      <c r="P81" s="265"/>
      <c r="Q81" s="265"/>
      <c r="R81" s="265"/>
    </row>
    <row r="82" spans="2:18" x14ac:dyDescent="0.2">
      <c r="B82" t="s">
        <v>546</v>
      </c>
      <c r="C82" s="244" t="s">
        <v>285</v>
      </c>
      <c r="D82" s="342">
        <v>23.498999999999999</v>
      </c>
      <c r="E82" s="342">
        <v>23.498999999999999</v>
      </c>
      <c r="F82" s="342">
        <v>11.749499999999999</v>
      </c>
      <c r="G82" s="342">
        <v>11.749499999999999</v>
      </c>
      <c r="H82" s="342">
        <v>11.749499999999999</v>
      </c>
      <c r="I82" s="342">
        <v>11.749499999999999</v>
      </c>
      <c r="J82" s="342">
        <v>11.749499999999999</v>
      </c>
      <c r="K82" s="342">
        <v>11.749499999999999</v>
      </c>
      <c r="L82" s="342">
        <v>11.749499999999999</v>
      </c>
      <c r="M82" s="256"/>
      <c r="N82" s="265"/>
      <c r="O82" s="265"/>
      <c r="P82" s="265"/>
      <c r="Q82" s="265"/>
      <c r="R82" s="265"/>
    </row>
    <row r="83" spans="2:18" x14ac:dyDescent="0.2">
      <c r="B83" t="s">
        <v>546</v>
      </c>
      <c r="C83" s="244" t="s">
        <v>286</v>
      </c>
      <c r="D83" s="342">
        <v>1.9E-2</v>
      </c>
      <c r="E83" s="342">
        <v>9.4999999999999998E-3</v>
      </c>
      <c r="F83" s="342">
        <v>9.4999999999999998E-3</v>
      </c>
      <c r="G83" s="342">
        <v>2.4583333333000001E-2</v>
      </c>
      <c r="H83" s="342">
        <v>3.9666666667E-2</v>
      </c>
      <c r="I83" s="342">
        <v>5.475E-2</v>
      </c>
      <c r="J83" s="342">
        <v>6.9833333333E-2</v>
      </c>
      <c r="K83" s="342">
        <v>8.4916666666999999E-2</v>
      </c>
      <c r="L83" s="342">
        <v>0.1</v>
      </c>
      <c r="M83" s="256"/>
      <c r="N83" s="265"/>
      <c r="O83" s="265"/>
      <c r="P83" s="265"/>
      <c r="Q83" s="265"/>
      <c r="R83" s="265"/>
    </row>
    <row r="84" spans="2:18" x14ac:dyDescent="0.2">
      <c r="B84" t="s">
        <v>546</v>
      </c>
      <c r="C84" s="244" t="s">
        <v>208</v>
      </c>
      <c r="D84" s="332"/>
      <c r="E84" s="332"/>
      <c r="F84" s="332"/>
      <c r="G84" s="332"/>
      <c r="H84" s="332"/>
      <c r="I84" s="332"/>
      <c r="J84" s="332"/>
      <c r="K84" s="332"/>
      <c r="L84" s="332"/>
      <c r="M84" s="256"/>
      <c r="N84" s="265"/>
      <c r="O84" s="265"/>
      <c r="P84" s="265"/>
      <c r="Q84" s="265"/>
      <c r="R84" s="265"/>
    </row>
    <row r="85" spans="2:18" x14ac:dyDescent="0.2">
      <c r="B85" t="s">
        <v>546</v>
      </c>
      <c r="C85" s="244" t="s">
        <v>287</v>
      </c>
      <c r="D85" s="246">
        <v>0.1</v>
      </c>
      <c r="E85" s="246">
        <v>0.1</v>
      </c>
      <c r="F85" s="246">
        <v>0.1</v>
      </c>
      <c r="G85" s="246">
        <v>0.1</v>
      </c>
      <c r="H85" s="246">
        <v>0.1</v>
      </c>
      <c r="I85" s="342">
        <v>0.1</v>
      </c>
      <c r="J85" s="246">
        <v>0.1</v>
      </c>
      <c r="K85" s="342">
        <v>0.1</v>
      </c>
      <c r="L85" s="246">
        <v>0.1</v>
      </c>
      <c r="M85" s="256"/>
      <c r="N85" s="265"/>
      <c r="O85" s="265"/>
      <c r="P85" s="265"/>
      <c r="Q85" s="265"/>
      <c r="R85" s="265"/>
    </row>
    <row r="86" spans="2:18" x14ac:dyDescent="0.2">
      <c r="B86" t="s">
        <v>546</v>
      </c>
      <c r="C86" s="244" t="s">
        <v>288</v>
      </c>
      <c r="D86" s="246">
        <v>0.1</v>
      </c>
      <c r="E86" s="246">
        <v>0.1</v>
      </c>
      <c r="F86" s="246">
        <v>0.1</v>
      </c>
      <c r="G86" s="246">
        <v>0.1</v>
      </c>
      <c r="H86" s="246">
        <v>0.1</v>
      </c>
      <c r="I86" s="342">
        <v>0.1</v>
      </c>
      <c r="J86" s="246">
        <v>0.1</v>
      </c>
      <c r="K86" s="342">
        <v>0.1</v>
      </c>
      <c r="L86" s="246">
        <v>0.1</v>
      </c>
      <c r="M86" s="256"/>
      <c r="N86" s="265"/>
      <c r="O86" s="265"/>
      <c r="P86" s="265"/>
      <c r="Q86" s="265"/>
      <c r="R86" s="265"/>
    </row>
    <row r="87" spans="2:18" x14ac:dyDescent="0.2">
      <c r="B87" t="s">
        <v>546</v>
      </c>
      <c r="C87" s="244" t="s">
        <v>209</v>
      </c>
      <c r="D87" s="342">
        <v>0.1</v>
      </c>
      <c r="E87" s="342">
        <v>0.1</v>
      </c>
      <c r="F87" s="342">
        <v>0.1</v>
      </c>
      <c r="G87" s="342">
        <v>0.1</v>
      </c>
      <c r="H87" s="342">
        <v>0.1</v>
      </c>
      <c r="I87" s="342">
        <v>0.1</v>
      </c>
      <c r="J87" s="342">
        <v>0.1</v>
      </c>
      <c r="K87" s="342">
        <v>0.1</v>
      </c>
      <c r="L87" s="342">
        <v>0.1</v>
      </c>
      <c r="M87" s="256"/>
      <c r="N87" s="265"/>
      <c r="O87" s="265"/>
      <c r="P87" s="265"/>
      <c r="Q87" s="265"/>
      <c r="R87" s="265"/>
    </row>
    <row r="88" spans="2:18" x14ac:dyDescent="0.2">
      <c r="B88" t="s">
        <v>546</v>
      </c>
      <c r="C88" s="244" t="s">
        <v>324</v>
      </c>
      <c r="D88" s="246">
        <v>0.4</v>
      </c>
      <c r="E88" s="246">
        <v>0.4</v>
      </c>
      <c r="F88" s="246">
        <v>0.4</v>
      </c>
      <c r="G88" s="246">
        <v>0.4</v>
      </c>
      <c r="H88" s="246">
        <v>0.4</v>
      </c>
      <c r="I88" s="342">
        <v>0.4</v>
      </c>
      <c r="J88" s="246">
        <v>0.4</v>
      </c>
      <c r="K88" s="342">
        <v>0.4</v>
      </c>
      <c r="L88" s="246">
        <v>0.4</v>
      </c>
      <c r="M88" s="256"/>
      <c r="N88" s="265"/>
      <c r="O88" s="265"/>
      <c r="P88" s="265"/>
      <c r="Q88" s="265"/>
      <c r="R88" s="265"/>
    </row>
    <row r="89" spans="2:18" x14ac:dyDescent="0.2">
      <c r="B89" t="s">
        <v>546</v>
      </c>
      <c r="C89" s="244" t="s">
        <v>336</v>
      </c>
      <c r="D89" s="246">
        <v>51.220799999999997</v>
      </c>
      <c r="E89" s="246">
        <v>52.50132</v>
      </c>
      <c r="F89" s="246">
        <v>52.50132</v>
      </c>
      <c r="G89" s="246">
        <v>47.736674999999998</v>
      </c>
      <c r="H89" s="246">
        <v>37.412954999999997</v>
      </c>
      <c r="I89" s="342">
        <v>48.1203</v>
      </c>
      <c r="J89" s="246">
        <v>48.603014999999999</v>
      </c>
      <c r="K89" s="342">
        <v>38.90052</v>
      </c>
      <c r="L89" s="246">
        <v>36.76455</v>
      </c>
      <c r="M89" s="256"/>
      <c r="N89" s="265"/>
      <c r="O89" s="265"/>
      <c r="P89" s="265"/>
      <c r="Q89" s="265"/>
      <c r="R89" s="265"/>
    </row>
    <row r="90" spans="2:18" x14ac:dyDescent="0.2">
      <c r="B90" t="s">
        <v>547</v>
      </c>
      <c r="C90" s="244" t="s">
        <v>280</v>
      </c>
      <c r="D90" s="246"/>
      <c r="E90" s="246">
        <v>17.672680661200001</v>
      </c>
      <c r="F90" s="246">
        <v>150.26760338884699</v>
      </c>
      <c r="G90" s="246">
        <v>280.697486131375</v>
      </c>
      <c r="H90" s="246">
        <v>245.201193439224</v>
      </c>
      <c r="I90" s="342">
        <v>157.615661388597</v>
      </c>
      <c r="J90" s="246">
        <v>121.676989825042</v>
      </c>
      <c r="K90" s="342">
        <v>250.620506107735</v>
      </c>
      <c r="L90" s="246">
        <v>71.886601938254003</v>
      </c>
      <c r="M90" s="256"/>
      <c r="N90" s="265"/>
      <c r="O90" s="265"/>
      <c r="P90" s="265"/>
      <c r="Q90" s="265"/>
      <c r="R90" s="265"/>
    </row>
    <row r="91" spans="2:18" x14ac:dyDescent="0.2">
      <c r="B91" t="s">
        <v>547</v>
      </c>
      <c r="C91" s="244" t="s">
        <v>362</v>
      </c>
      <c r="D91" s="332"/>
      <c r="E91" s="332"/>
      <c r="F91" s="332"/>
      <c r="G91" s="332"/>
      <c r="H91" s="332"/>
      <c r="I91" s="332"/>
      <c r="J91" s="332"/>
      <c r="K91" s="332"/>
      <c r="L91" s="332"/>
      <c r="M91" s="256"/>
      <c r="N91" s="265"/>
      <c r="O91" s="265"/>
      <c r="P91" s="265"/>
      <c r="Q91" s="265"/>
      <c r="R91" s="265"/>
    </row>
    <row r="92" spans="2:18" x14ac:dyDescent="0.2">
      <c r="B92" t="s">
        <v>547</v>
      </c>
      <c r="C92" s="244" t="s">
        <v>363</v>
      </c>
      <c r="D92" s="332"/>
      <c r="E92" s="332"/>
      <c r="F92" s="332"/>
      <c r="G92" s="332"/>
      <c r="H92" s="332"/>
      <c r="I92" s="332"/>
      <c r="J92" s="332"/>
      <c r="K92" s="332"/>
      <c r="L92" s="332"/>
      <c r="M92" s="256"/>
      <c r="N92" s="265"/>
      <c r="O92" s="265"/>
      <c r="P92" s="265"/>
      <c r="Q92" s="265"/>
      <c r="R92" s="265"/>
    </row>
    <row r="93" spans="2:18" x14ac:dyDescent="0.2">
      <c r="B93" t="s">
        <v>547</v>
      </c>
      <c r="C93" s="244" t="s">
        <v>364</v>
      </c>
      <c r="D93" s="332"/>
      <c r="E93" s="332"/>
      <c r="F93" s="332"/>
      <c r="G93" s="332"/>
      <c r="H93" s="332"/>
      <c r="I93" s="332"/>
      <c r="J93" s="332"/>
      <c r="K93" s="332"/>
      <c r="L93" s="332"/>
      <c r="M93" s="256"/>
      <c r="N93" s="265"/>
      <c r="O93" s="265"/>
      <c r="P93" s="265"/>
      <c r="Q93" s="265"/>
      <c r="R93" s="265"/>
    </row>
    <row r="94" spans="2:18" x14ac:dyDescent="0.2">
      <c r="B94" t="s">
        <v>547</v>
      </c>
      <c r="C94" s="244" t="s">
        <v>365</v>
      </c>
      <c r="D94" s="332"/>
      <c r="E94" s="332"/>
      <c r="F94" s="332"/>
      <c r="G94" s="332"/>
      <c r="H94" s="332"/>
      <c r="I94" s="332"/>
      <c r="J94" s="332"/>
      <c r="K94" s="332"/>
      <c r="L94" s="332"/>
      <c r="M94" s="256"/>
      <c r="N94" s="265"/>
      <c r="O94" s="265"/>
      <c r="P94" s="265"/>
      <c r="Q94" s="265"/>
      <c r="R94" s="265"/>
    </row>
    <row r="95" spans="2:18" x14ac:dyDescent="0.2">
      <c r="B95" t="s">
        <v>547</v>
      </c>
      <c r="C95" s="244" t="s">
        <v>281</v>
      </c>
      <c r="D95" s="246"/>
      <c r="E95" s="246"/>
      <c r="F95" s="246">
        <v>273.49139345314001</v>
      </c>
      <c r="G95" s="246">
        <v>229.708319009083</v>
      </c>
      <c r="H95" s="246">
        <v>316.41239149530202</v>
      </c>
      <c r="I95" s="342">
        <v>351.65573744831602</v>
      </c>
      <c r="J95" s="246">
        <v>379.172470661695</v>
      </c>
      <c r="K95" s="342">
        <v>431.51718572150997</v>
      </c>
      <c r="L95" s="246">
        <v>641.75270399999999</v>
      </c>
      <c r="M95" s="256"/>
      <c r="N95" s="265"/>
      <c r="O95" s="265"/>
      <c r="P95" s="265"/>
      <c r="Q95" s="265"/>
      <c r="R95" s="265"/>
    </row>
    <row r="96" spans="2:18" x14ac:dyDescent="0.2">
      <c r="B96" t="s">
        <v>547</v>
      </c>
      <c r="C96" s="244" t="s">
        <v>282</v>
      </c>
      <c r="D96" s="246">
        <v>0.37388399999999999</v>
      </c>
      <c r="E96" s="246">
        <v>0.186942</v>
      </c>
      <c r="F96" s="246">
        <v>0.186942</v>
      </c>
      <c r="G96" s="246">
        <v>0.195017571429</v>
      </c>
      <c r="H96" s="246">
        <v>0.203093142857</v>
      </c>
      <c r="I96" s="342">
        <v>0.21116871428600001</v>
      </c>
      <c r="J96" s="246">
        <v>0.21924428571400001</v>
      </c>
      <c r="K96" s="342">
        <v>0.22731985714299999</v>
      </c>
      <c r="L96" s="246">
        <v>0.23539542857099999</v>
      </c>
      <c r="M96" s="256"/>
      <c r="N96" s="265"/>
      <c r="O96" s="265"/>
      <c r="P96" s="265"/>
      <c r="Q96" s="265"/>
      <c r="R96" s="265"/>
    </row>
    <row r="97" spans="2:18" x14ac:dyDescent="0.2">
      <c r="B97" t="s">
        <v>547</v>
      </c>
      <c r="C97" s="244" t="s">
        <v>283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547</v>
      </c>
      <c r="C98" s="244" t="s">
        <v>284</v>
      </c>
      <c r="D98" s="256"/>
      <c r="E98" s="256"/>
      <c r="F98" s="256"/>
      <c r="G98" s="256"/>
      <c r="H98" s="256"/>
      <c r="I98" s="332"/>
      <c r="J98" s="256"/>
      <c r="K98" s="332"/>
      <c r="L98" s="256"/>
      <c r="M98" s="256"/>
      <c r="N98" s="265"/>
      <c r="O98" s="265"/>
      <c r="P98" s="265"/>
      <c r="Q98" s="265"/>
      <c r="R98" s="265"/>
    </row>
    <row r="99" spans="2:18" x14ac:dyDescent="0.2">
      <c r="B99" t="s">
        <v>547</v>
      </c>
      <c r="C99" s="244" t="s">
        <v>285</v>
      </c>
      <c r="D99" s="246">
        <v>7.9720000000000004</v>
      </c>
      <c r="E99" s="246">
        <v>3.9860000000000002</v>
      </c>
      <c r="F99" s="246">
        <v>3.9860000000000002</v>
      </c>
      <c r="G99" s="246">
        <v>3.9860000000000002</v>
      </c>
      <c r="H99" s="246">
        <v>3.9860000000000002</v>
      </c>
      <c r="I99" s="342">
        <v>3.9860000000000002</v>
      </c>
      <c r="J99" s="246">
        <v>3.9860000000000002</v>
      </c>
      <c r="K99" s="342">
        <v>3.9860000000000002</v>
      </c>
      <c r="L99" s="246">
        <v>3.9860000000000002</v>
      </c>
      <c r="M99" s="256"/>
      <c r="N99" s="265"/>
      <c r="O99" s="265"/>
      <c r="P99" s="265"/>
      <c r="Q99" s="265"/>
      <c r="R99" s="265"/>
    </row>
    <row r="100" spans="2:18" x14ac:dyDescent="0.2">
      <c r="B100" t="s">
        <v>547</v>
      </c>
      <c r="C100" s="244" t="s">
        <v>286</v>
      </c>
      <c r="D100" s="246">
        <v>0.316</v>
      </c>
      <c r="E100" s="246">
        <v>0.158</v>
      </c>
      <c r="F100" s="246">
        <v>0.158</v>
      </c>
      <c r="G100" s="246">
        <v>0.19833333333299999</v>
      </c>
      <c r="H100" s="246">
        <v>0.23866666666700001</v>
      </c>
      <c r="I100" s="342">
        <v>0.27900000000000003</v>
      </c>
      <c r="J100" s="246">
        <v>0.31933333333300001</v>
      </c>
      <c r="K100" s="342">
        <v>0.35966666666699998</v>
      </c>
      <c r="L100" s="246">
        <v>0.4</v>
      </c>
      <c r="M100" s="256"/>
      <c r="N100" s="265"/>
      <c r="O100" s="265"/>
      <c r="P100" s="265"/>
      <c r="Q100" s="265"/>
      <c r="R100" s="265"/>
    </row>
    <row r="101" spans="2:18" x14ac:dyDescent="0.2">
      <c r="B101" t="s">
        <v>547</v>
      </c>
      <c r="C101" s="244" t="s">
        <v>208</v>
      </c>
      <c r="D101" s="256"/>
      <c r="E101" s="256"/>
      <c r="F101" s="256"/>
      <c r="G101" s="256"/>
      <c r="H101" s="256"/>
      <c r="I101" s="332"/>
      <c r="J101" s="256"/>
      <c r="K101" s="332"/>
      <c r="L101" s="256"/>
      <c r="M101" s="256"/>
      <c r="N101" s="265"/>
      <c r="O101" s="265"/>
      <c r="P101" s="265"/>
      <c r="Q101" s="265"/>
      <c r="R101" s="265"/>
    </row>
    <row r="102" spans="2:18" x14ac:dyDescent="0.2">
      <c r="B102" t="s">
        <v>547</v>
      </c>
      <c r="C102" s="244" t="s">
        <v>287</v>
      </c>
      <c r="D102" s="246">
        <v>0.4</v>
      </c>
      <c r="E102" s="246">
        <v>0.4</v>
      </c>
      <c r="F102" s="246">
        <v>0.4</v>
      </c>
      <c r="G102" s="246">
        <v>158.87888978381099</v>
      </c>
      <c r="H102" s="246">
        <v>167.654310239144</v>
      </c>
      <c r="I102" s="342">
        <v>13.881842831496</v>
      </c>
      <c r="J102" s="246">
        <v>142.484915316176</v>
      </c>
      <c r="K102" s="342">
        <v>189.253235627153</v>
      </c>
      <c r="L102" s="246">
        <v>318.23204731602198</v>
      </c>
      <c r="M102" s="256"/>
      <c r="N102" s="265"/>
      <c r="O102" s="265"/>
      <c r="P102" s="265"/>
      <c r="Q102" s="265"/>
      <c r="R102" s="265"/>
    </row>
    <row r="103" spans="2:18" x14ac:dyDescent="0.2">
      <c r="B103" t="s">
        <v>547</v>
      </c>
      <c r="C103" s="244" t="s">
        <v>288</v>
      </c>
      <c r="D103" s="246">
        <v>0.4</v>
      </c>
      <c r="E103" s="246">
        <v>0.4</v>
      </c>
      <c r="F103" s="246">
        <v>0.4</v>
      </c>
      <c r="G103" s="246">
        <v>0.4</v>
      </c>
      <c r="H103" s="246">
        <v>0.4</v>
      </c>
      <c r="I103" s="342">
        <v>0.4</v>
      </c>
      <c r="J103" s="246">
        <v>0.4</v>
      </c>
      <c r="K103" s="342">
        <v>0.4</v>
      </c>
      <c r="L103" s="246">
        <v>0.4</v>
      </c>
      <c r="M103" s="256"/>
      <c r="N103" s="265"/>
      <c r="O103" s="265"/>
      <c r="P103" s="265"/>
      <c r="Q103" s="265"/>
      <c r="R103" s="265"/>
    </row>
    <row r="104" spans="2:18" x14ac:dyDescent="0.2">
      <c r="B104" t="s">
        <v>547</v>
      </c>
      <c r="C104" s="244" t="s">
        <v>209</v>
      </c>
      <c r="D104" s="246">
        <v>0.4</v>
      </c>
      <c r="E104" s="246">
        <v>0.4</v>
      </c>
      <c r="F104" s="246">
        <v>0.4</v>
      </c>
      <c r="G104" s="246">
        <v>70.747842602462001</v>
      </c>
      <c r="H104" s="246">
        <v>66.909766878209993</v>
      </c>
      <c r="I104" s="342">
        <v>0.4</v>
      </c>
      <c r="J104" s="246">
        <v>53.916044402014997</v>
      </c>
      <c r="K104" s="342">
        <v>50.818713107519002</v>
      </c>
      <c r="L104" s="246">
        <v>53.726624753145003</v>
      </c>
      <c r="M104" s="256"/>
      <c r="N104" s="265"/>
      <c r="O104" s="265"/>
      <c r="P104" s="265"/>
      <c r="Q104" s="265"/>
      <c r="R104" s="265"/>
    </row>
    <row r="105" spans="2:18" x14ac:dyDescent="0.2">
      <c r="B105" t="s">
        <v>547</v>
      </c>
      <c r="C105" s="244" t="s">
        <v>324</v>
      </c>
      <c r="D105" s="246">
        <v>0.62541521860000004</v>
      </c>
      <c r="E105" s="246">
        <v>1.6067892885999999</v>
      </c>
      <c r="F105" s="246">
        <v>5.4863601425699997</v>
      </c>
      <c r="G105" s="246">
        <v>5.8762890098299998</v>
      </c>
      <c r="H105" s="246">
        <v>3.2926779203429999</v>
      </c>
      <c r="I105" s="342">
        <v>1.475195217285</v>
      </c>
      <c r="J105" s="246">
        <v>0.57294669695800005</v>
      </c>
      <c r="K105" s="342">
        <v>0.57530284898899997</v>
      </c>
      <c r="L105" s="246">
        <v>0.57687922271400005</v>
      </c>
      <c r="M105" s="256"/>
      <c r="N105" s="265"/>
      <c r="O105" s="265"/>
      <c r="P105" s="265"/>
      <c r="Q105" s="265"/>
      <c r="R105" s="265"/>
    </row>
    <row r="106" spans="2:18" x14ac:dyDescent="0.2">
      <c r="B106" t="s">
        <v>547</v>
      </c>
      <c r="C106" s="244" t="s">
        <v>336</v>
      </c>
      <c r="D106" s="246">
        <v>148.73759999999999</v>
      </c>
      <c r="E106" s="246">
        <v>122.46102</v>
      </c>
      <c r="F106" s="246">
        <v>118.01493000000001</v>
      </c>
      <c r="G106" s="246">
        <v>114.2066925</v>
      </c>
      <c r="H106" s="246">
        <v>91.710843402139005</v>
      </c>
      <c r="I106" s="342">
        <v>105.4323</v>
      </c>
      <c r="J106" s="246">
        <v>104.567315839766</v>
      </c>
      <c r="K106" s="342">
        <v>106.52067</v>
      </c>
      <c r="L106" s="246">
        <v>83.664900000000003</v>
      </c>
      <c r="M106" s="256"/>
      <c r="N106" s="265"/>
      <c r="O106" s="265"/>
      <c r="P106" s="265"/>
      <c r="Q106" s="265"/>
      <c r="R106" s="265"/>
    </row>
    <row r="107" spans="2:18" x14ac:dyDescent="0.2">
      <c r="B107" t="s">
        <v>548</v>
      </c>
      <c r="C107" s="244" t="s">
        <v>280</v>
      </c>
      <c r="D107" s="342"/>
      <c r="E107" s="342">
        <v>38.967336637359999</v>
      </c>
      <c r="F107" s="342"/>
      <c r="G107" s="342">
        <v>53.647228727344</v>
      </c>
      <c r="H107" s="342">
        <v>61.300417232062003</v>
      </c>
      <c r="I107" s="342">
        <v>23.848652609996002</v>
      </c>
      <c r="J107" s="342"/>
      <c r="K107" s="342">
        <v>77.594116966751002</v>
      </c>
      <c r="L107" s="342"/>
      <c r="M107" s="256"/>
      <c r="N107" s="265"/>
      <c r="O107" s="265"/>
      <c r="P107" s="265"/>
      <c r="Q107" s="265"/>
      <c r="R107" s="265"/>
    </row>
    <row r="108" spans="2:18" x14ac:dyDescent="0.2">
      <c r="B108" t="s">
        <v>548</v>
      </c>
      <c r="C108" s="244" t="s">
        <v>362</v>
      </c>
      <c r="D108" s="332"/>
      <c r="E108" s="332"/>
      <c r="F108" s="332"/>
      <c r="G108" s="332"/>
      <c r="H108" s="332"/>
      <c r="I108" s="332"/>
      <c r="J108" s="332"/>
      <c r="K108" s="332"/>
      <c r="L108" s="332"/>
      <c r="M108" s="256"/>
      <c r="N108" s="265"/>
      <c r="O108" s="265"/>
      <c r="P108" s="265"/>
      <c r="Q108" s="265"/>
      <c r="R108" s="265"/>
    </row>
    <row r="109" spans="2:18" x14ac:dyDescent="0.2">
      <c r="B109" t="s">
        <v>548</v>
      </c>
      <c r="C109" s="244" t="s">
        <v>363</v>
      </c>
      <c r="D109" s="332"/>
      <c r="E109" s="332"/>
      <c r="F109" s="332"/>
      <c r="G109" s="332"/>
      <c r="H109" s="332"/>
      <c r="I109" s="332"/>
      <c r="J109" s="332"/>
      <c r="K109" s="332"/>
      <c r="L109" s="332"/>
      <c r="M109" s="256"/>
      <c r="N109" s="265"/>
      <c r="O109" s="265"/>
      <c r="P109" s="265"/>
      <c r="Q109" s="265"/>
      <c r="R109" s="265"/>
    </row>
    <row r="110" spans="2:18" x14ac:dyDescent="0.2">
      <c r="B110" t="s">
        <v>548</v>
      </c>
      <c r="C110" s="244" t="s">
        <v>364</v>
      </c>
      <c r="D110" s="332"/>
      <c r="E110" s="332"/>
      <c r="F110" s="332"/>
      <c r="G110" s="332"/>
      <c r="H110" s="332"/>
      <c r="I110" s="332"/>
      <c r="J110" s="332"/>
      <c r="K110" s="332"/>
      <c r="L110" s="332"/>
      <c r="M110" s="256"/>
      <c r="N110" s="265"/>
      <c r="O110" s="265"/>
      <c r="P110" s="265"/>
      <c r="Q110" s="265"/>
      <c r="R110" s="265"/>
    </row>
    <row r="111" spans="2:18" x14ac:dyDescent="0.2">
      <c r="B111" t="s">
        <v>548</v>
      </c>
      <c r="C111" s="244" t="s">
        <v>365</v>
      </c>
      <c r="D111" s="332"/>
      <c r="E111" s="332"/>
      <c r="F111" s="332"/>
      <c r="G111" s="332"/>
      <c r="H111" s="332"/>
      <c r="I111" s="332"/>
      <c r="J111" s="332"/>
      <c r="K111" s="332"/>
      <c r="L111" s="332"/>
      <c r="M111" s="256"/>
      <c r="N111" s="265"/>
      <c r="O111" s="265"/>
      <c r="P111" s="265"/>
      <c r="Q111" s="265"/>
      <c r="R111" s="265"/>
    </row>
    <row r="112" spans="2:18" x14ac:dyDescent="0.2">
      <c r="B112" t="s">
        <v>548</v>
      </c>
      <c r="C112" s="244" t="s">
        <v>281</v>
      </c>
      <c r="D112" s="246"/>
      <c r="E112" s="246">
        <v>136.813578058291</v>
      </c>
      <c r="F112" s="246"/>
      <c r="G112" s="246"/>
      <c r="H112" s="246"/>
      <c r="I112" s="342">
        <v>150.31638841479901</v>
      </c>
      <c r="J112" s="246">
        <v>148.206360307642</v>
      </c>
      <c r="K112" s="342">
        <v>314.07793358838001</v>
      </c>
      <c r="L112" s="246">
        <v>386.93778840524197</v>
      </c>
      <c r="M112" s="256"/>
      <c r="N112" s="265"/>
      <c r="O112" s="265"/>
      <c r="P112" s="265"/>
      <c r="Q112" s="265"/>
      <c r="R112" s="265"/>
    </row>
    <row r="113" spans="2:18" x14ac:dyDescent="0.2">
      <c r="B113" t="s">
        <v>548</v>
      </c>
      <c r="C113" s="244" t="s">
        <v>282</v>
      </c>
      <c r="D113" s="342">
        <v>181.24797746831899</v>
      </c>
      <c r="E113" s="342">
        <v>14.8014405</v>
      </c>
      <c r="F113" s="342">
        <v>14.8014405</v>
      </c>
      <c r="G113" s="342">
        <v>13.765623321428</v>
      </c>
      <c r="H113" s="342">
        <v>12.729806142857001</v>
      </c>
      <c r="I113" s="342">
        <v>11.693988964286</v>
      </c>
      <c r="J113" s="342">
        <v>10.658171785714</v>
      </c>
      <c r="K113" s="342">
        <v>9.6223546071430004</v>
      </c>
      <c r="L113" s="342">
        <v>8.5865374285710008</v>
      </c>
      <c r="M113" s="256"/>
      <c r="N113" s="265"/>
      <c r="O113" s="265"/>
      <c r="P113" s="265"/>
      <c r="Q113" s="265"/>
      <c r="R113" s="265"/>
    </row>
    <row r="114" spans="2:18" x14ac:dyDescent="0.2">
      <c r="B114" t="s">
        <v>548</v>
      </c>
      <c r="C114" s="244" t="s">
        <v>283</v>
      </c>
      <c r="D114" s="332"/>
      <c r="E114" s="332"/>
      <c r="F114" s="332"/>
      <c r="G114" s="332"/>
      <c r="H114" s="332"/>
      <c r="I114" s="332"/>
      <c r="J114" s="332"/>
      <c r="K114" s="332"/>
      <c r="L114" s="332"/>
      <c r="M114" s="256"/>
      <c r="N114" s="265"/>
      <c r="O114" s="265"/>
      <c r="P114" s="265"/>
      <c r="Q114" s="265"/>
      <c r="R114" s="265"/>
    </row>
    <row r="115" spans="2:18" x14ac:dyDescent="0.2">
      <c r="B115" t="s">
        <v>548</v>
      </c>
      <c r="C115" s="244" t="s">
        <v>284</v>
      </c>
      <c r="D115" s="246">
        <v>1278.74940777231</v>
      </c>
      <c r="E115" s="246">
        <v>333.778197968195</v>
      </c>
      <c r="F115" s="246">
        <v>333.778197968195</v>
      </c>
      <c r="G115" s="246">
        <v>230.46711463486201</v>
      </c>
      <c r="H115" s="246">
        <v>127.156031301528</v>
      </c>
      <c r="I115" s="342">
        <v>23.844947968195001</v>
      </c>
      <c r="J115" s="246"/>
      <c r="K115" s="342"/>
      <c r="L115" s="246"/>
      <c r="M115" s="256"/>
      <c r="N115" s="265"/>
      <c r="O115" s="265"/>
      <c r="P115" s="265"/>
      <c r="Q115" s="265"/>
      <c r="R115" s="265"/>
    </row>
    <row r="116" spans="2:18" x14ac:dyDescent="0.2">
      <c r="B116" t="s">
        <v>548</v>
      </c>
      <c r="C116" s="244" t="s">
        <v>285</v>
      </c>
      <c r="D116" s="246">
        <v>0.1</v>
      </c>
      <c r="E116" s="246"/>
      <c r="F116" s="246">
        <v>239.010277116879</v>
      </c>
      <c r="G116" s="246">
        <v>306.57177666817898</v>
      </c>
      <c r="H116" s="246">
        <v>306.57177666817898</v>
      </c>
      <c r="I116" s="342">
        <v>255.52664205003001</v>
      </c>
      <c r="J116" s="246">
        <v>123.639657082683</v>
      </c>
      <c r="K116" s="342">
        <v>30.001783826714</v>
      </c>
      <c r="L116" s="246">
        <v>26.712705189982</v>
      </c>
      <c r="M116" s="256"/>
      <c r="N116" s="265"/>
      <c r="O116" s="265"/>
      <c r="P116" s="265"/>
      <c r="Q116" s="265"/>
      <c r="R116" s="265"/>
    </row>
    <row r="117" spans="2:18" x14ac:dyDescent="0.2">
      <c r="B117" t="s">
        <v>548</v>
      </c>
      <c r="C117" s="244" t="s">
        <v>286</v>
      </c>
      <c r="D117" s="256"/>
      <c r="E117" s="256"/>
      <c r="F117" s="256"/>
      <c r="G117" s="256"/>
      <c r="H117" s="256"/>
      <c r="I117" s="332"/>
      <c r="J117" s="256"/>
      <c r="K117" s="332"/>
      <c r="L117" s="256"/>
      <c r="M117" s="256"/>
      <c r="N117" s="265"/>
      <c r="O117" s="265"/>
      <c r="P117" s="265"/>
      <c r="Q117" s="265"/>
      <c r="R117" s="265"/>
    </row>
    <row r="118" spans="2:18" x14ac:dyDescent="0.2">
      <c r="B118" t="s">
        <v>548</v>
      </c>
      <c r="C118" s="244" t="s">
        <v>208</v>
      </c>
      <c r="D118" s="256"/>
      <c r="E118" s="256"/>
      <c r="F118" s="256"/>
      <c r="G118" s="256"/>
      <c r="H118" s="256"/>
      <c r="I118" s="332"/>
      <c r="J118" s="256"/>
      <c r="K118" s="332"/>
      <c r="L118" s="256"/>
      <c r="M118" s="256"/>
      <c r="N118" s="265"/>
      <c r="O118" s="265"/>
      <c r="P118" s="265"/>
      <c r="Q118" s="265"/>
      <c r="R118" s="265"/>
    </row>
    <row r="119" spans="2:18" x14ac:dyDescent="0.2">
      <c r="B119" t="s">
        <v>548</v>
      </c>
      <c r="C119" s="244" t="s">
        <v>287</v>
      </c>
      <c r="D119" s="256"/>
      <c r="E119" s="256"/>
      <c r="F119" s="256"/>
      <c r="G119" s="256"/>
      <c r="H119" s="256"/>
      <c r="I119" s="332"/>
      <c r="J119" s="256"/>
      <c r="K119" s="332"/>
      <c r="L119" s="256"/>
      <c r="M119" s="256"/>
      <c r="N119" s="265"/>
      <c r="O119" s="265"/>
      <c r="P119" s="265"/>
      <c r="Q119" s="265"/>
      <c r="R119" s="265"/>
    </row>
    <row r="120" spans="2:18" x14ac:dyDescent="0.2">
      <c r="B120" t="s">
        <v>548</v>
      </c>
      <c r="C120" s="244" t="s">
        <v>288</v>
      </c>
      <c r="D120" s="256"/>
      <c r="E120" s="256"/>
      <c r="F120" s="256"/>
      <c r="G120" s="256"/>
      <c r="H120" s="256"/>
      <c r="I120" s="332"/>
      <c r="J120" s="256"/>
      <c r="K120" s="332"/>
      <c r="L120" s="256"/>
      <c r="M120" s="256"/>
      <c r="N120" s="265"/>
      <c r="O120" s="265"/>
      <c r="P120" s="265"/>
      <c r="Q120" s="265"/>
      <c r="R120" s="265"/>
    </row>
    <row r="121" spans="2:18" x14ac:dyDescent="0.2">
      <c r="B121" t="s">
        <v>548</v>
      </c>
      <c r="C121" s="244" t="s">
        <v>209</v>
      </c>
      <c r="D121" s="256"/>
      <c r="E121" s="256"/>
      <c r="F121" s="256"/>
      <c r="G121" s="256"/>
      <c r="H121" s="256"/>
      <c r="I121" s="332"/>
      <c r="J121" s="256"/>
      <c r="K121" s="332"/>
      <c r="L121" s="256"/>
      <c r="M121" s="256"/>
      <c r="N121" s="265"/>
      <c r="O121" s="265"/>
      <c r="P121" s="265"/>
      <c r="Q121" s="265"/>
      <c r="R121" s="265"/>
    </row>
    <row r="122" spans="2:18" x14ac:dyDescent="0.2">
      <c r="B122" t="s">
        <v>548</v>
      </c>
      <c r="C122" s="244" t="s">
        <v>324</v>
      </c>
      <c r="D122" s="256"/>
      <c r="E122" s="256"/>
      <c r="F122" s="256"/>
      <c r="G122" s="256"/>
      <c r="H122" s="256"/>
      <c r="I122" s="332"/>
      <c r="J122" s="256"/>
      <c r="K122" s="332"/>
      <c r="L122" s="256"/>
      <c r="M122" s="256"/>
      <c r="N122" s="265"/>
      <c r="O122" s="265"/>
      <c r="P122" s="265"/>
      <c r="Q122" s="265"/>
      <c r="R122" s="265"/>
    </row>
    <row r="123" spans="2:18" x14ac:dyDescent="0.2">
      <c r="B123" t="s">
        <v>548</v>
      </c>
      <c r="C123" s="244" t="s">
        <v>336</v>
      </c>
      <c r="D123" s="246">
        <v>7.1387999999999998</v>
      </c>
      <c r="E123" s="246">
        <v>5.3540999999999999</v>
      </c>
      <c r="F123" s="246">
        <v>5.3540999999999999</v>
      </c>
      <c r="G123" s="246">
        <v>4.6848375000000004</v>
      </c>
      <c r="H123" s="246">
        <v>7.4957399999999996</v>
      </c>
      <c r="I123" s="342">
        <v>4.0155750000000001</v>
      </c>
      <c r="J123" s="246">
        <v>4.0155750000000001</v>
      </c>
      <c r="K123" s="342">
        <v>7.7634449999999999</v>
      </c>
      <c r="L123" s="246">
        <v>4.0155750000000001</v>
      </c>
      <c r="M123" s="256"/>
      <c r="N123" s="265"/>
      <c r="O123" s="265"/>
      <c r="P123" s="265"/>
      <c r="Q123" s="265"/>
      <c r="R123" s="265"/>
    </row>
    <row r="124" spans="2:18" x14ac:dyDescent="0.2">
      <c r="B124" t="s">
        <v>549</v>
      </c>
      <c r="C124" s="244" t="s">
        <v>280</v>
      </c>
      <c r="D124" s="246">
        <v>14.542768327332</v>
      </c>
      <c r="E124" s="246"/>
      <c r="F124" s="246">
        <v>103.48196257884899</v>
      </c>
      <c r="G124" s="246">
        <v>227.73321344087699</v>
      </c>
      <c r="H124" s="246">
        <v>258.92849795934899</v>
      </c>
      <c r="I124" s="342">
        <v>530.51908231854998</v>
      </c>
      <c r="J124" s="246">
        <v>484.50268270074002</v>
      </c>
      <c r="K124" s="342"/>
      <c r="L124" s="246"/>
      <c r="M124" s="256"/>
      <c r="N124" s="265"/>
      <c r="O124" s="265"/>
      <c r="P124" s="265"/>
      <c r="Q124" s="265"/>
      <c r="R124" s="265"/>
    </row>
    <row r="125" spans="2:18" x14ac:dyDescent="0.2">
      <c r="B125" t="s">
        <v>549</v>
      </c>
      <c r="C125" s="244" t="s">
        <v>362</v>
      </c>
      <c r="D125" s="332"/>
      <c r="E125" s="332"/>
      <c r="F125" s="332"/>
      <c r="G125" s="332"/>
      <c r="H125" s="332"/>
      <c r="I125" s="332"/>
      <c r="J125" s="332"/>
      <c r="K125" s="332"/>
      <c r="L125" s="332"/>
      <c r="M125" s="256"/>
      <c r="N125" s="265"/>
      <c r="O125" s="265"/>
      <c r="P125" s="265"/>
      <c r="Q125" s="265"/>
      <c r="R125" s="265"/>
    </row>
    <row r="126" spans="2:18" x14ac:dyDescent="0.2">
      <c r="B126" t="s">
        <v>549</v>
      </c>
      <c r="C126" s="244" t="s">
        <v>363</v>
      </c>
      <c r="D126" s="332"/>
      <c r="E126" s="332"/>
      <c r="F126" s="332"/>
      <c r="G126" s="332"/>
      <c r="H126" s="332"/>
      <c r="I126" s="332"/>
      <c r="J126" s="332"/>
      <c r="K126" s="332"/>
      <c r="L126" s="332"/>
      <c r="M126" s="256"/>
      <c r="N126" s="265"/>
      <c r="O126" s="265"/>
      <c r="P126" s="265"/>
      <c r="Q126" s="265"/>
      <c r="R126" s="265"/>
    </row>
    <row r="127" spans="2:18" x14ac:dyDescent="0.2">
      <c r="B127" t="s">
        <v>549</v>
      </c>
      <c r="C127" s="244" t="s">
        <v>364</v>
      </c>
      <c r="D127" s="332"/>
      <c r="E127" s="332"/>
      <c r="F127" s="332"/>
      <c r="G127" s="332"/>
      <c r="H127" s="332"/>
      <c r="I127" s="332"/>
      <c r="J127" s="332"/>
      <c r="K127" s="332"/>
      <c r="L127" s="332"/>
      <c r="M127" s="256"/>
      <c r="N127" s="265"/>
      <c r="O127" s="265"/>
      <c r="P127" s="265"/>
      <c r="Q127" s="265"/>
      <c r="R127" s="265"/>
    </row>
    <row r="128" spans="2:18" x14ac:dyDescent="0.2">
      <c r="B128" t="s">
        <v>549</v>
      </c>
      <c r="C128" s="244" t="s">
        <v>365</v>
      </c>
      <c r="D128" s="332"/>
      <c r="E128" s="332"/>
      <c r="F128" s="332"/>
      <c r="G128" s="332"/>
      <c r="H128" s="332"/>
      <c r="I128" s="332"/>
      <c r="J128" s="332"/>
      <c r="K128" s="332"/>
      <c r="L128" s="332"/>
      <c r="M128" s="256"/>
      <c r="N128" s="265"/>
      <c r="O128" s="265"/>
      <c r="P128" s="265"/>
      <c r="Q128" s="265"/>
      <c r="R128" s="265"/>
    </row>
    <row r="129" spans="2:18" x14ac:dyDescent="0.2">
      <c r="B129" t="s">
        <v>549</v>
      </c>
      <c r="C129" s="244" t="s">
        <v>281</v>
      </c>
      <c r="D129" s="246"/>
      <c r="E129" s="246">
        <v>224.03895198792799</v>
      </c>
      <c r="F129" s="246"/>
      <c r="G129" s="246">
        <v>225.92769024353601</v>
      </c>
      <c r="H129" s="246">
        <v>100.374572215493</v>
      </c>
      <c r="I129" s="342">
        <v>32.977882914873</v>
      </c>
      <c r="J129" s="246">
        <v>309.45893459065002</v>
      </c>
      <c r="K129" s="342">
        <v>394.37770140797801</v>
      </c>
      <c r="L129" s="246">
        <v>216.70888813809401</v>
      </c>
      <c r="M129" s="256"/>
      <c r="N129" s="265"/>
      <c r="O129" s="265"/>
      <c r="P129" s="265"/>
      <c r="Q129" s="265"/>
      <c r="R129" s="265"/>
    </row>
    <row r="130" spans="2:18" x14ac:dyDescent="0.2">
      <c r="B130" t="s">
        <v>549</v>
      </c>
      <c r="C130" s="244" t="s">
        <v>282</v>
      </c>
      <c r="D130" s="246">
        <v>24.261295307830999</v>
      </c>
      <c r="E130" s="246"/>
      <c r="F130" s="246"/>
      <c r="G130" s="246"/>
      <c r="H130" s="246"/>
      <c r="I130" s="342"/>
      <c r="J130" s="246"/>
      <c r="K130" s="342"/>
      <c r="L130" s="246"/>
      <c r="M130" s="256"/>
      <c r="N130" s="265"/>
      <c r="O130" s="265"/>
      <c r="P130" s="265"/>
      <c r="Q130" s="265"/>
      <c r="R130" s="265"/>
    </row>
    <row r="131" spans="2:18" x14ac:dyDescent="0.2">
      <c r="B131" t="s">
        <v>549</v>
      </c>
      <c r="C131" s="244" t="s">
        <v>283</v>
      </c>
      <c r="D131" s="332"/>
      <c r="E131" s="332"/>
      <c r="F131" s="332"/>
      <c r="G131" s="332"/>
      <c r="H131" s="332"/>
      <c r="I131" s="332"/>
      <c r="J131" s="332"/>
      <c r="K131" s="332"/>
      <c r="L131" s="332"/>
      <c r="M131" s="256"/>
      <c r="N131" s="265"/>
      <c r="O131" s="265"/>
      <c r="P131" s="265"/>
      <c r="Q131" s="265"/>
      <c r="R131" s="265"/>
    </row>
    <row r="132" spans="2:18" x14ac:dyDescent="0.2">
      <c r="B132" t="s">
        <v>549</v>
      </c>
      <c r="C132" s="244" t="s">
        <v>284</v>
      </c>
      <c r="D132" s="256"/>
      <c r="E132" s="256"/>
      <c r="F132" s="256"/>
      <c r="G132" s="256"/>
      <c r="H132" s="256"/>
      <c r="I132" s="332"/>
      <c r="J132" s="256"/>
      <c r="K132" s="332"/>
      <c r="L132" s="256"/>
      <c r="M132" s="256"/>
      <c r="N132" s="265"/>
      <c r="O132" s="265"/>
      <c r="P132" s="265"/>
      <c r="Q132" s="265"/>
      <c r="R132" s="265"/>
    </row>
    <row r="133" spans="2:18" x14ac:dyDescent="0.2">
      <c r="B133" t="s">
        <v>549</v>
      </c>
      <c r="C133" s="244" t="s">
        <v>285</v>
      </c>
      <c r="D133" s="246">
        <v>31.33</v>
      </c>
      <c r="E133" s="246">
        <v>15.664999999999999</v>
      </c>
      <c r="F133" s="246">
        <v>106.21804375570299</v>
      </c>
      <c r="G133" s="246">
        <v>106.21804375570299</v>
      </c>
      <c r="H133" s="246">
        <v>15.664999999999999</v>
      </c>
      <c r="I133" s="342">
        <v>15.664999999999999</v>
      </c>
      <c r="J133" s="246">
        <v>15.664999999999999</v>
      </c>
      <c r="K133" s="342">
        <v>15.664999999999999</v>
      </c>
      <c r="L133" s="246">
        <v>15.664999999999999</v>
      </c>
      <c r="M133" s="256"/>
      <c r="N133" s="265"/>
      <c r="O133" s="265"/>
      <c r="P133" s="265"/>
      <c r="Q133" s="265"/>
      <c r="R133" s="265"/>
    </row>
    <row r="134" spans="2:18" x14ac:dyDescent="0.2">
      <c r="B134" t="s">
        <v>549</v>
      </c>
      <c r="C134" s="244" t="s">
        <v>286</v>
      </c>
      <c r="D134" s="246">
        <v>3.73</v>
      </c>
      <c r="E134" s="246">
        <v>1.865</v>
      </c>
      <c r="F134" s="246">
        <v>1.865</v>
      </c>
      <c r="G134" s="246">
        <v>1.6375</v>
      </c>
      <c r="H134" s="246">
        <v>1.41</v>
      </c>
      <c r="I134" s="342">
        <v>1.1825000000000001</v>
      </c>
      <c r="J134" s="246">
        <v>0.95499999999999996</v>
      </c>
      <c r="K134" s="342">
        <v>0.72750000000000004</v>
      </c>
      <c r="L134" s="246">
        <v>0.5</v>
      </c>
      <c r="M134" s="256"/>
      <c r="N134" s="265"/>
      <c r="O134" s="265"/>
      <c r="P134" s="265"/>
      <c r="Q134" s="265"/>
      <c r="R134" s="265"/>
    </row>
    <row r="135" spans="2:18" x14ac:dyDescent="0.2">
      <c r="B135" t="s">
        <v>549</v>
      </c>
      <c r="C135" s="244" t="s">
        <v>208</v>
      </c>
      <c r="D135" s="246"/>
      <c r="E135" s="246">
        <v>129.00268898055</v>
      </c>
      <c r="F135" s="246"/>
      <c r="G135" s="246">
        <v>346.17244340065298</v>
      </c>
      <c r="H135" s="246">
        <v>323.27008078057997</v>
      </c>
      <c r="I135" s="342"/>
      <c r="J135" s="246">
        <v>258.87117746606901</v>
      </c>
      <c r="K135" s="342">
        <v>239.25316362716501</v>
      </c>
      <c r="L135" s="246">
        <v>133.52185867139301</v>
      </c>
      <c r="M135" s="256"/>
      <c r="N135" s="265"/>
      <c r="O135" s="265"/>
      <c r="P135" s="265"/>
      <c r="Q135" s="265"/>
      <c r="R135" s="265"/>
    </row>
    <row r="136" spans="2:18" x14ac:dyDescent="0.2">
      <c r="B136" t="s">
        <v>549</v>
      </c>
      <c r="C136" s="244" t="s">
        <v>287</v>
      </c>
      <c r="D136" s="246">
        <v>0.5</v>
      </c>
      <c r="E136" s="246">
        <v>270.98184115667402</v>
      </c>
      <c r="F136" s="246">
        <v>392.80555487789098</v>
      </c>
      <c r="G136" s="246">
        <v>247.566823562986</v>
      </c>
      <c r="H136" s="246">
        <v>0.5</v>
      </c>
      <c r="I136" s="342">
        <v>385.863021214507</v>
      </c>
      <c r="J136" s="246">
        <v>117.376971624403</v>
      </c>
      <c r="K136" s="342">
        <v>153.698844020217</v>
      </c>
      <c r="L136" s="246">
        <v>244.576294404734</v>
      </c>
      <c r="M136" s="256"/>
      <c r="N136" s="265"/>
      <c r="O136" s="265"/>
      <c r="P136" s="265"/>
      <c r="Q136" s="265"/>
      <c r="R136" s="265"/>
    </row>
    <row r="137" spans="2:18" x14ac:dyDescent="0.2">
      <c r="B137" t="s">
        <v>549</v>
      </c>
      <c r="C137" s="244" t="s">
        <v>288</v>
      </c>
      <c r="D137" s="246">
        <v>0.5</v>
      </c>
      <c r="E137" s="246">
        <v>0.5</v>
      </c>
      <c r="F137" s="246">
        <v>29.215525908263999</v>
      </c>
      <c r="G137" s="246">
        <v>23.351588987591001</v>
      </c>
      <c r="H137" s="246">
        <v>14.106293650251001</v>
      </c>
      <c r="I137" s="342">
        <v>6.0298914271830002</v>
      </c>
      <c r="J137" s="246">
        <v>0.5</v>
      </c>
      <c r="K137" s="342">
        <v>0.5</v>
      </c>
      <c r="L137" s="246">
        <v>0.5</v>
      </c>
      <c r="M137" s="256"/>
      <c r="N137" s="265"/>
      <c r="O137" s="265"/>
      <c r="P137" s="265"/>
      <c r="Q137" s="265"/>
      <c r="R137" s="265"/>
    </row>
    <row r="138" spans="2:18" x14ac:dyDescent="0.2">
      <c r="B138" t="s">
        <v>549</v>
      </c>
      <c r="C138" s="244" t="s">
        <v>209</v>
      </c>
      <c r="D138" s="246">
        <v>0.5</v>
      </c>
      <c r="E138" s="246">
        <v>132.915448609414</v>
      </c>
      <c r="F138" s="246">
        <v>69.452942850488</v>
      </c>
      <c r="G138" s="246">
        <v>74.169920156421</v>
      </c>
      <c r="H138" s="246">
        <v>339.69251793488201</v>
      </c>
      <c r="I138" s="342">
        <v>338.63885817689601</v>
      </c>
      <c r="J138" s="246">
        <v>337.46015127546298</v>
      </c>
      <c r="K138" s="342">
        <v>380.19771877053398</v>
      </c>
      <c r="L138" s="246">
        <v>378.52729305576099</v>
      </c>
      <c r="M138" s="256"/>
      <c r="N138" s="265"/>
      <c r="O138" s="265"/>
      <c r="P138" s="265"/>
      <c r="Q138" s="265"/>
      <c r="R138" s="265"/>
    </row>
    <row r="139" spans="2:18" x14ac:dyDescent="0.2">
      <c r="B139" t="s">
        <v>549</v>
      </c>
      <c r="C139" s="244" t="s">
        <v>324</v>
      </c>
      <c r="D139" s="246">
        <v>7.589183392512</v>
      </c>
      <c r="E139" s="246">
        <v>0.5</v>
      </c>
      <c r="F139" s="246">
        <v>0.5</v>
      </c>
      <c r="G139" s="246">
        <v>0.5</v>
      </c>
      <c r="H139" s="246">
        <v>0.5</v>
      </c>
      <c r="I139" s="342">
        <v>0.5</v>
      </c>
      <c r="J139" s="246">
        <v>0.5</v>
      </c>
      <c r="K139" s="342">
        <v>0.5</v>
      </c>
      <c r="L139" s="246">
        <v>0.5</v>
      </c>
      <c r="M139" s="256"/>
      <c r="N139" s="265"/>
      <c r="O139" s="265"/>
      <c r="P139" s="265"/>
      <c r="Q139" s="265"/>
      <c r="R139" s="265"/>
    </row>
    <row r="140" spans="2:18" x14ac:dyDescent="0.2">
      <c r="B140" t="s">
        <v>549</v>
      </c>
      <c r="C140" s="244" t="s">
        <v>336</v>
      </c>
      <c r="D140" s="246">
        <v>40.136400000000002</v>
      </c>
      <c r="E140" s="246">
        <v>38.703420000000001</v>
      </c>
      <c r="F140" s="246">
        <v>30.1023</v>
      </c>
      <c r="G140" s="246">
        <v>38.263792500000001</v>
      </c>
      <c r="H140" s="246">
        <v>37.824165000000001</v>
      </c>
      <c r="I140" s="342">
        <v>38.215125</v>
      </c>
      <c r="J140" s="246">
        <v>22.576725</v>
      </c>
      <c r="K140" s="342">
        <v>38.997045</v>
      </c>
      <c r="L140" s="246">
        <v>22.576725</v>
      </c>
      <c r="M140" s="256"/>
      <c r="N140" s="265"/>
      <c r="O140" s="265"/>
      <c r="P140" s="265"/>
      <c r="Q140" s="265"/>
      <c r="R140" s="265"/>
    </row>
    <row r="141" spans="2:18" x14ac:dyDescent="0.2">
      <c r="B141" t="s">
        <v>550</v>
      </c>
      <c r="C141" s="244" t="s">
        <v>280</v>
      </c>
      <c r="D141" s="256"/>
      <c r="E141" s="256"/>
      <c r="F141" s="256"/>
      <c r="G141" s="256"/>
      <c r="H141" s="256"/>
      <c r="I141" s="332"/>
      <c r="J141" s="256"/>
      <c r="K141" s="332"/>
      <c r="L141" s="256"/>
      <c r="M141" s="256"/>
      <c r="N141" s="265"/>
      <c r="O141" s="265"/>
      <c r="P141" s="265"/>
      <c r="Q141" s="265"/>
      <c r="R141" s="265"/>
    </row>
    <row r="142" spans="2:18" x14ac:dyDescent="0.2">
      <c r="B142" t="s">
        <v>550</v>
      </c>
      <c r="C142" s="244" t="s">
        <v>362</v>
      </c>
      <c r="D142" s="332"/>
      <c r="E142" s="332"/>
      <c r="F142" s="332"/>
      <c r="G142" s="332"/>
      <c r="H142" s="332"/>
      <c r="I142" s="332"/>
      <c r="J142" s="332"/>
      <c r="K142" s="332"/>
      <c r="L142" s="332"/>
      <c r="M142" s="256"/>
      <c r="N142" s="265"/>
      <c r="O142" s="265"/>
      <c r="P142" s="265"/>
      <c r="Q142" s="265"/>
      <c r="R142" s="265"/>
    </row>
    <row r="143" spans="2:18" x14ac:dyDescent="0.2">
      <c r="B143" t="s">
        <v>550</v>
      </c>
      <c r="C143" s="244" t="s">
        <v>363</v>
      </c>
      <c r="D143" s="332"/>
      <c r="E143" s="332"/>
      <c r="F143" s="332"/>
      <c r="G143" s="332"/>
      <c r="H143" s="332"/>
      <c r="I143" s="332"/>
      <c r="J143" s="332"/>
      <c r="K143" s="332"/>
      <c r="L143" s="332"/>
      <c r="M143" s="256"/>
      <c r="N143" s="265"/>
      <c r="O143" s="265"/>
      <c r="P143" s="265"/>
      <c r="Q143" s="265"/>
      <c r="R143" s="265"/>
    </row>
    <row r="144" spans="2:18" x14ac:dyDescent="0.2">
      <c r="B144" t="s">
        <v>550</v>
      </c>
      <c r="C144" s="244" t="s">
        <v>364</v>
      </c>
      <c r="D144" s="332"/>
      <c r="E144" s="332"/>
      <c r="F144" s="332"/>
      <c r="G144" s="332"/>
      <c r="H144" s="332"/>
      <c r="I144" s="332"/>
      <c r="J144" s="332"/>
      <c r="K144" s="332"/>
      <c r="L144" s="332"/>
      <c r="M144" s="256"/>
      <c r="N144" s="265"/>
      <c r="O144" s="265"/>
      <c r="P144" s="265"/>
      <c r="Q144" s="265"/>
      <c r="R144" s="265"/>
    </row>
    <row r="145" spans="2:18" x14ac:dyDescent="0.2">
      <c r="B145" t="s">
        <v>550</v>
      </c>
      <c r="C145" s="244" t="s">
        <v>365</v>
      </c>
      <c r="D145" s="332"/>
      <c r="E145" s="332"/>
      <c r="F145" s="332"/>
      <c r="G145" s="332"/>
      <c r="H145" s="332"/>
      <c r="I145" s="332"/>
      <c r="J145" s="332"/>
      <c r="K145" s="332"/>
      <c r="L145" s="332"/>
      <c r="M145" s="256"/>
      <c r="N145" s="265"/>
      <c r="O145" s="265"/>
      <c r="P145" s="265"/>
      <c r="Q145" s="265"/>
      <c r="R145" s="265"/>
    </row>
    <row r="146" spans="2:18" x14ac:dyDescent="0.2">
      <c r="B146" t="s">
        <v>550</v>
      </c>
      <c r="C146" s="244" t="s">
        <v>281</v>
      </c>
      <c r="D146" s="246"/>
      <c r="E146" s="246"/>
      <c r="F146" s="246">
        <v>5.3591130256730004</v>
      </c>
      <c r="G146" s="246"/>
      <c r="H146" s="246"/>
      <c r="I146" s="342"/>
      <c r="J146" s="246"/>
      <c r="K146" s="342"/>
      <c r="L146" s="246"/>
      <c r="M146" s="256"/>
      <c r="N146" s="265"/>
      <c r="O146" s="265"/>
      <c r="P146" s="265"/>
      <c r="Q146" s="265"/>
      <c r="R146" s="265"/>
    </row>
    <row r="147" spans="2:18" x14ac:dyDescent="0.2">
      <c r="B147" t="s">
        <v>550</v>
      </c>
      <c r="C147" s="244" t="s">
        <v>282</v>
      </c>
      <c r="D147" s="246">
        <v>88.861260437086003</v>
      </c>
      <c r="E147" s="246">
        <v>1.246324625</v>
      </c>
      <c r="F147" s="246">
        <v>1.246324625</v>
      </c>
      <c r="G147" s="246">
        <v>1.1858728660710001</v>
      </c>
      <c r="H147" s="246">
        <v>1.125421107143</v>
      </c>
      <c r="I147" s="342">
        <v>1.0649693482139999</v>
      </c>
      <c r="J147" s="246">
        <v>1.0045175892860001</v>
      </c>
      <c r="K147" s="342">
        <v>0.94406583035699998</v>
      </c>
      <c r="L147" s="246">
        <v>0.88361407142899995</v>
      </c>
      <c r="M147" s="256"/>
      <c r="N147" s="265"/>
      <c r="O147" s="265"/>
      <c r="P147" s="265"/>
      <c r="Q147" s="265"/>
      <c r="R147" s="265"/>
    </row>
    <row r="148" spans="2:18" x14ac:dyDescent="0.2">
      <c r="B148" t="s">
        <v>550</v>
      </c>
      <c r="C148" s="244" t="s">
        <v>283</v>
      </c>
      <c r="D148" s="332"/>
      <c r="E148" s="332"/>
      <c r="F148" s="332"/>
      <c r="G148" s="332"/>
      <c r="H148" s="332"/>
      <c r="I148" s="332"/>
      <c r="J148" s="332"/>
      <c r="K148" s="332"/>
      <c r="L148" s="332"/>
      <c r="M148" s="256"/>
      <c r="N148" s="265"/>
      <c r="O148" s="265"/>
      <c r="P148" s="265"/>
      <c r="Q148" s="265"/>
      <c r="R148" s="265"/>
    </row>
    <row r="149" spans="2:18" x14ac:dyDescent="0.2">
      <c r="B149" t="s">
        <v>550</v>
      </c>
      <c r="C149" s="244" t="s">
        <v>284</v>
      </c>
      <c r="D149" s="256"/>
      <c r="E149" s="256"/>
      <c r="F149" s="256"/>
      <c r="G149" s="256"/>
      <c r="H149" s="256"/>
      <c r="I149" s="332"/>
      <c r="J149" s="256"/>
      <c r="K149" s="332"/>
      <c r="L149" s="256"/>
      <c r="M149" s="256"/>
      <c r="N149" s="265"/>
      <c r="O149" s="265"/>
      <c r="P149" s="265"/>
      <c r="Q149" s="265"/>
      <c r="R149" s="265"/>
    </row>
    <row r="150" spans="2:18" x14ac:dyDescent="0.2">
      <c r="B150" t="s">
        <v>550</v>
      </c>
      <c r="C150" s="244" t="s">
        <v>285</v>
      </c>
      <c r="D150" s="246">
        <v>281.94900000000001</v>
      </c>
      <c r="E150" s="246">
        <v>140.97450000000001</v>
      </c>
      <c r="F150" s="246">
        <v>175.297969092599</v>
      </c>
      <c r="G150" s="246">
        <v>140.97450000000001</v>
      </c>
      <c r="H150" s="246">
        <v>301.024353197376</v>
      </c>
      <c r="I150" s="342">
        <v>662.93992363942402</v>
      </c>
      <c r="J150" s="246">
        <v>216.72451821333399</v>
      </c>
      <c r="K150" s="342">
        <v>140.97450000000001</v>
      </c>
      <c r="L150" s="246">
        <v>208.02401729759799</v>
      </c>
      <c r="M150" s="256"/>
      <c r="N150" s="265"/>
      <c r="O150" s="265"/>
      <c r="P150" s="265"/>
      <c r="Q150" s="265"/>
      <c r="R150" s="265"/>
    </row>
    <row r="151" spans="2:18" x14ac:dyDescent="0.2">
      <c r="B151" t="s">
        <v>550</v>
      </c>
      <c r="C151" s="244" t="s">
        <v>286</v>
      </c>
      <c r="D151" s="246">
        <v>28.4</v>
      </c>
      <c r="E151" s="246">
        <v>491.26911013758598</v>
      </c>
      <c r="F151" s="246">
        <v>478.61420312822202</v>
      </c>
      <c r="G151" s="246">
        <v>828.97917437952299</v>
      </c>
      <c r="H151" s="246">
        <v>646.93673215763101</v>
      </c>
      <c r="I151" s="342">
        <v>656.69838949932205</v>
      </c>
      <c r="J151" s="246">
        <v>666.45577929794399</v>
      </c>
      <c r="K151" s="342">
        <v>634.56920544776096</v>
      </c>
      <c r="L151" s="246">
        <v>473.85666636941301</v>
      </c>
      <c r="M151" s="256"/>
      <c r="N151" s="265"/>
      <c r="O151" s="265"/>
      <c r="P151" s="265"/>
      <c r="Q151" s="265"/>
      <c r="R151" s="265"/>
    </row>
    <row r="152" spans="2:18" x14ac:dyDescent="0.2">
      <c r="B152" t="s">
        <v>550</v>
      </c>
      <c r="C152" s="244" t="s">
        <v>208</v>
      </c>
      <c r="D152" s="256"/>
      <c r="E152" s="256"/>
      <c r="F152" s="256"/>
      <c r="G152" s="256"/>
      <c r="H152" s="256"/>
      <c r="I152" s="332"/>
      <c r="J152" s="256"/>
      <c r="K152" s="332"/>
      <c r="L152" s="256"/>
      <c r="M152" s="256"/>
      <c r="N152" s="265"/>
      <c r="O152" s="265"/>
      <c r="P152" s="265"/>
      <c r="Q152" s="265"/>
      <c r="R152" s="265"/>
    </row>
    <row r="153" spans="2:18" x14ac:dyDescent="0.2">
      <c r="B153" t="s">
        <v>550</v>
      </c>
      <c r="C153" s="244" t="s">
        <v>287</v>
      </c>
      <c r="D153" s="246">
        <v>0.7</v>
      </c>
      <c r="E153" s="246">
        <v>0.7</v>
      </c>
      <c r="F153" s="246">
        <v>195.92042562036599</v>
      </c>
      <c r="G153" s="246">
        <v>0.7</v>
      </c>
      <c r="H153" s="246">
        <v>0.7</v>
      </c>
      <c r="I153" s="342">
        <v>18.220666411869999</v>
      </c>
      <c r="J153" s="246">
        <v>0.7</v>
      </c>
      <c r="K153" s="342">
        <v>0.7</v>
      </c>
      <c r="L153" s="246">
        <v>17.702668793411</v>
      </c>
      <c r="M153" s="256"/>
      <c r="N153" s="265"/>
      <c r="O153" s="265"/>
      <c r="P153" s="265"/>
      <c r="Q153" s="265"/>
      <c r="R153" s="265"/>
    </row>
    <row r="154" spans="2:18" x14ac:dyDescent="0.2">
      <c r="B154" t="s">
        <v>550</v>
      </c>
      <c r="C154" s="244" t="s">
        <v>288</v>
      </c>
      <c r="D154" s="342">
        <v>0.7</v>
      </c>
      <c r="E154" s="342">
        <v>0.7</v>
      </c>
      <c r="F154" s="342">
        <v>0.7</v>
      </c>
      <c r="G154" s="342">
        <v>0.7</v>
      </c>
      <c r="H154" s="342">
        <v>0.7</v>
      </c>
      <c r="I154" s="342">
        <v>0.7</v>
      </c>
      <c r="J154" s="342">
        <v>0.7</v>
      </c>
      <c r="K154" s="342">
        <v>0.7</v>
      </c>
      <c r="L154" s="342">
        <v>0.7</v>
      </c>
      <c r="M154" s="256"/>
      <c r="N154" s="265"/>
      <c r="O154" s="265"/>
      <c r="P154" s="265"/>
      <c r="Q154" s="265"/>
      <c r="R154" s="265"/>
    </row>
    <row r="155" spans="2:18" x14ac:dyDescent="0.2">
      <c r="B155" t="s">
        <v>550</v>
      </c>
      <c r="C155" s="244" t="s">
        <v>209</v>
      </c>
      <c r="D155" s="342">
        <v>51.800811496748999</v>
      </c>
      <c r="E155" s="342">
        <v>85.458424088583996</v>
      </c>
      <c r="F155" s="342">
        <v>36.067906599251003</v>
      </c>
      <c r="G155" s="342">
        <v>37.695623445064001</v>
      </c>
      <c r="H155" s="342">
        <v>39.126246494180002</v>
      </c>
      <c r="I155" s="342">
        <v>135.103967466499</v>
      </c>
      <c r="J155" s="342">
        <v>0.7</v>
      </c>
      <c r="K155" s="342">
        <v>0.7</v>
      </c>
      <c r="L155" s="342">
        <v>55.664042928068</v>
      </c>
      <c r="M155" s="256"/>
      <c r="N155" s="265"/>
      <c r="O155" s="265"/>
      <c r="P155" s="265"/>
      <c r="Q155" s="265"/>
      <c r="R155" s="265"/>
    </row>
    <row r="156" spans="2:18" x14ac:dyDescent="0.2">
      <c r="B156" t="s">
        <v>550</v>
      </c>
      <c r="C156" s="244" t="s">
        <v>324</v>
      </c>
      <c r="D156" s="342">
        <v>0.7</v>
      </c>
      <c r="E156" s="342">
        <v>15.697961801518</v>
      </c>
      <c r="F156" s="342">
        <v>74.410174521414007</v>
      </c>
      <c r="G156" s="342">
        <v>88.313323631028993</v>
      </c>
      <c r="H156" s="342">
        <v>103.378049774492</v>
      </c>
      <c r="I156" s="342">
        <v>75.725480282480007</v>
      </c>
      <c r="J156" s="342">
        <v>27.088527270223999</v>
      </c>
      <c r="K156" s="342">
        <v>0.7</v>
      </c>
      <c r="L156" s="342">
        <v>0.7</v>
      </c>
      <c r="M156" s="256"/>
      <c r="N156" s="265"/>
      <c r="O156" s="265"/>
      <c r="P156" s="265"/>
      <c r="Q156" s="265"/>
      <c r="R156" s="265"/>
    </row>
    <row r="157" spans="2:18" x14ac:dyDescent="0.2">
      <c r="B157" t="s">
        <v>550</v>
      </c>
      <c r="C157" s="244" t="s">
        <v>336</v>
      </c>
      <c r="D157" s="342">
        <v>25.2</v>
      </c>
      <c r="E157" s="342">
        <v>18.899999999999999</v>
      </c>
      <c r="F157" s="342">
        <v>18.899999999999999</v>
      </c>
      <c r="G157" s="342">
        <v>16.537500000000001</v>
      </c>
      <c r="H157" s="342">
        <v>14.175000000000001</v>
      </c>
      <c r="I157" s="342">
        <v>14.175000000000001</v>
      </c>
      <c r="J157" s="342">
        <v>14.175000000000001</v>
      </c>
      <c r="K157" s="342">
        <v>27.405000000000001</v>
      </c>
      <c r="L157" s="342">
        <v>21.320009080643999</v>
      </c>
      <c r="M157" s="256"/>
      <c r="N157" s="265"/>
      <c r="O157" s="265"/>
      <c r="P157" s="265"/>
      <c r="Q157" s="265"/>
      <c r="R157" s="265"/>
    </row>
    <row r="158" spans="2:18" x14ac:dyDescent="0.2">
      <c r="B158" t="s">
        <v>551</v>
      </c>
      <c r="C158" s="244" t="s">
        <v>280</v>
      </c>
      <c r="D158" s="332"/>
      <c r="E158" s="332"/>
      <c r="F158" s="332"/>
      <c r="G158" s="332"/>
      <c r="H158" s="332"/>
      <c r="I158" s="332"/>
      <c r="J158" s="332"/>
      <c r="K158" s="332"/>
      <c r="L158" s="332"/>
      <c r="M158" s="256"/>
      <c r="N158" s="265"/>
      <c r="O158" s="265"/>
      <c r="P158" s="265"/>
      <c r="Q158" s="265"/>
      <c r="R158" s="265"/>
    </row>
    <row r="159" spans="2:18" x14ac:dyDescent="0.2">
      <c r="B159" t="s">
        <v>551</v>
      </c>
      <c r="C159" s="244" t="s">
        <v>362</v>
      </c>
      <c r="D159" s="332"/>
      <c r="E159" s="332"/>
      <c r="F159" s="332"/>
      <c r="G159" s="332"/>
      <c r="H159" s="332"/>
      <c r="I159" s="332"/>
      <c r="J159" s="332"/>
      <c r="K159" s="332"/>
      <c r="L159" s="332"/>
      <c r="M159" s="256"/>
      <c r="N159" s="265"/>
      <c r="O159" s="265"/>
      <c r="P159" s="265"/>
      <c r="Q159" s="265"/>
      <c r="R159" s="265"/>
    </row>
    <row r="160" spans="2:18" x14ac:dyDescent="0.2">
      <c r="B160" t="s">
        <v>551</v>
      </c>
      <c r="C160" s="244" t="s">
        <v>363</v>
      </c>
      <c r="D160" s="332"/>
      <c r="E160" s="332"/>
      <c r="F160" s="332"/>
      <c r="G160" s="332"/>
      <c r="H160" s="332"/>
      <c r="I160" s="332"/>
      <c r="J160" s="332"/>
      <c r="K160" s="332"/>
      <c r="L160" s="332"/>
      <c r="M160" s="256"/>
      <c r="N160" s="265"/>
      <c r="O160" s="265"/>
      <c r="P160" s="265"/>
      <c r="Q160" s="265"/>
      <c r="R160" s="265"/>
    </row>
    <row r="161" spans="2:18" x14ac:dyDescent="0.2">
      <c r="B161" t="s">
        <v>551</v>
      </c>
      <c r="C161" s="244" t="s">
        <v>364</v>
      </c>
      <c r="D161" s="332"/>
      <c r="E161" s="332"/>
      <c r="F161" s="332"/>
      <c r="G161" s="332"/>
      <c r="H161" s="332"/>
      <c r="I161" s="332"/>
      <c r="J161" s="332"/>
      <c r="K161" s="332"/>
      <c r="L161" s="332"/>
      <c r="M161" s="256"/>
      <c r="N161" s="265"/>
      <c r="O161" s="265"/>
      <c r="P161" s="265"/>
      <c r="Q161" s="265"/>
      <c r="R161" s="265"/>
    </row>
    <row r="162" spans="2:18" x14ac:dyDescent="0.2">
      <c r="B162" t="s">
        <v>551</v>
      </c>
      <c r="C162" s="244" t="s">
        <v>365</v>
      </c>
      <c r="D162" s="332"/>
      <c r="E162" s="332"/>
      <c r="F162" s="332"/>
      <c r="G162" s="332"/>
      <c r="H162" s="332"/>
      <c r="I162" s="332"/>
      <c r="J162" s="332"/>
      <c r="K162" s="332"/>
      <c r="L162" s="332"/>
      <c r="M162" s="256"/>
      <c r="N162" s="265"/>
      <c r="O162" s="265"/>
      <c r="P162" s="265"/>
      <c r="Q162" s="265"/>
      <c r="R162" s="265"/>
    </row>
    <row r="163" spans="2:18" x14ac:dyDescent="0.2">
      <c r="B163" t="s">
        <v>551</v>
      </c>
      <c r="C163" s="244" t="s">
        <v>281</v>
      </c>
      <c r="D163" s="332"/>
      <c r="E163" s="332"/>
      <c r="F163" s="332"/>
      <c r="G163" s="332"/>
      <c r="H163" s="332"/>
      <c r="I163" s="332"/>
      <c r="J163" s="332"/>
      <c r="K163" s="332"/>
      <c r="L163" s="332"/>
      <c r="M163" s="256"/>
      <c r="N163" s="265"/>
      <c r="O163" s="265"/>
      <c r="P163" s="265"/>
      <c r="Q163" s="265"/>
      <c r="R163" s="265"/>
    </row>
    <row r="164" spans="2:18" x14ac:dyDescent="0.2">
      <c r="B164" t="s">
        <v>551</v>
      </c>
      <c r="C164" s="244" t="s">
        <v>282</v>
      </c>
      <c r="D164" s="332"/>
      <c r="E164" s="332"/>
      <c r="F164" s="332"/>
      <c r="G164" s="332"/>
      <c r="H164" s="332"/>
      <c r="I164" s="332"/>
      <c r="J164" s="332"/>
      <c r="K164" s="332"/>
      <c r="L164" s="332"/>
      <c r="M164" s="256"/>
      <c r="N164" s="265"/>
      <c r="O164" s="265"/>
      <c r="P164" s="265"/>
      <c r="Q164" s="265"/>
      <c r="R164" s="265"/>
    </row>
    <row r="165" spans="2:18" x14ac:dyDescent="0.2">
      <c r="B165" t="s">
        <v>551</v>
      </c>
      <c r="C165" s="244" t="s">
        <v>283</v>
      </c>
      <c r="D165" s="332"/>
      <c r="E165" s="332"/>
      <c r="F165" s="332"/>
      <c r="G165" s="332"/>
      <c r="H165" s="332"/>
      <c r="I165" s="332"/>
      <c r="J165" s="332"/>
      <c r="K165" s="332"/>
      <c r="L165" s="332"/>
      <c r="M165" s="256"/>
      <c r="N165" s="265"/>
      <c r="O165" s="265"/>
      <c r="P165" s="265"/>
      <c r="Q165" s="265"/>
      <c r="R165" s="265"/>
    </row>
    <row r="166" spans="2:18" x14ac:dyDescent="0.2">
      <c r="B166" t="s">
        <v>551</v>
      </c>
      <c r="C166" s="244" t="s">
        <v>284</v>
      </c>
      <c r="D166" s="332"/>
      <c r="E166" s="332"/>
      <c r="F166" s="332"/>
      <c r="G166" s="332"/>
      <c r="H166" s="332"/>
      <c r="I166" s="332"/>
      <c r="J166" s="332"/>
      <c r="K166" s="332"/>
      <c r="L166" s="332"/>
      <c r="M166" s="256"/>
      <c r="N166" s="265"/>
      <c r="O166" s="265"/>
      <c r="P166" s="265"/>
      <c r="Q166" s="265"/>
      <c r="R166" s="265"/>
    </row>
    <row r="167" spans="2:18" x14ac:dyDescent="0.2">
      <c r="B167" t="s">
        <v>551</v>
      </c>
      <c r="C167" s="244" t="s">
        <v>285</v>
      </c>
      <c r="D167" s="332"/>
      <c r="E167" s="332"/>
      <c r="F167" s="332"/>
      <c r="G167" s="332"/>
      <c r="H167" s="332"/>
      <c r="I167" s="332"/>
      <c r="J167" s="332"/>
      <c r="K167" s="332"/>
      <c r="L167" s="332"/>
      <c r="M167" s="256"/>
      <c r="N167" s="265"/>
      <c r="O167" s="265"/>
      <c r="P167" s="265"/>
      <c r="Q167" s="265"/>
      <c r="R167" s="265"/>
    </row>
    <row r="168" spans="2:18" x14ac:dyDescent="0.2">
      <c r="B168" t="s">
        <v>551</v>
      </c>
      <c r="C168" s="244" t="s">
        <v>286</v>
      </c>
      <c r="D168" s="332"/>
      <c r="E168" s="332"/>
      <c r="F168" s="332"/>
      <c r="G168" s="332"/>
      <c r="H168" s="332"/>
      <c r="I168" s="332"/>
      <c r="J168" s="332"/>
      <c r="K168" s="332"/>
      <c r="L168" s="332"/>
      <c r="M168" s="256"/>
      <c r="N168" s="265"/>
      <c r="O168" s="265"/>
      <c r="P168" s="265"/>
      <c r="Q168" s="265"/>
      <c r="R168" s="265"/>
    </row>
    <row r="169" spans="2:18" x14ac:dyDescent="0.2">
      <c r="B169" t="s">
        <v>551</v>
      </c>
      <c r="C169" s="244" t="s">
        <v>208</v>
      </c>
      <c r="D169" s="332"/>
      <c r="E169" s="332"/>
      <c r="F169" s="332"/>
      <c r="G169" s="332"/>
      <c r="H169" s="332"/>
      <c r="I169" s="332"/>
      <c r="J169" s="332"/>
      <c r="K169" s="332"/>
      <c r="L169" s="332"/>
      <c r="M169" s="256"/>
      <c r="N169" s="265"/>
      <c r="O169" s="265"/>
      <c r="P169" s="265"/>
      <c r="Q169" s="265"/>
      <c r="R169" s="265"/>
    </row>
    <row r="170" spans="2:18" x14ac:dyDescent="0.2">
      <c r="B170" t="s">
        <v>551</v>
      </c>
      <c r="C170" s="244" t="s">
        <v>287</v>
      </c>
      <c r="D170" s="332"/>
      <c r="E170" s="332"/>
      <c r="F170" s="332"/>
      <c r="G170" s="332"/>
      <c r="H170" s="332"/>
      <c r="I170" s="332"/>
      <c r="J170" s="332"/>
      <c r="K170" s="332"/>
      <c r="L170" s="332"/>
      <c r="M170" s="256"/>
      <c r="N170" s="265"/>
      <c r="O170" s="265"/>
      <c r="P170" s="265"/>
      <c r="Q170" s="265"/>
      <c r="R170" s="265"/>
    </row>
    <row r="171" spans="2:18" x14ac:dyDescent="0.2">
      <c r="B171" t="s">
        <v>551</v>
      </c>
      <c r="C171" s="244" t="s">
        <v>288</v>
      </c>
      <c r="D171" s="332"/>
      <c r="E171" s="332"/>
      <c r="F171" s="332"/>
      <c r="G171" s="332"/>
      <c r="H171" s="332"/>
      <c r="I171" s="332"/>
      <c r="J171" s="332"/>
      <c r="K171" s="332"/>
      <c r="L171" s="332"/>
      <c r="M171" s="256"/>
      <c r="N171" s="265"/>
      <c r="O171" s="265"/>
      <c r="P171" s="265"/>
      <c r="Q171" s="265"/>
      <c r="R171" s="265"/>
    </row>
    <row r="172" spans="2:18" x14ac:dyDescent="0.2">
      <c r="B172" t="s">
        <v>551</v>
      </c>
      <c r="C172" s="244" t="s">
        <v>209</v>
      </c>
      <c r="D172" s="332"/>
      <c r="E172" s="332"/>
      <c r="F172" s="332"/>
      <c r="G172" s="332"/>
      <c r="H172" s="332"/>
      <c r="I172" s="332"/>
      <c r="J172" s="332"/>
      <c r="K172" s="332"/>
      <c r="L172" s="332"/>
      <c r="M172" s="256"/>
      <c r="N172" s="265"/>
      <c r="O172" s="265"/>
      <c r="P172" s="265"/>
      <c r="Q172" s="265"/>
      <c r="R172" s="265"/>
    </row>
    <row r="173" spans="2:18" x14ac:dyDescent="0.2">
      <c r="B173" t="s">
        <v>551</v>
      </c>
      <c r="C173" s="244" t="s">
        <v>324</v>
      </c>
      <c r="D173" s="332"/>
      <c r="E173" s="332"/>
      <c r="F173" s="332"/>
      <c r="G173" s="332"/>
      <c r="H173" s="332"/>
      <c r="I173" s="332"/>
      <c r="J173" s="332"/>
      <c r="K173" s="332"/>
      <c r="L173" s="332"/>
      <c r="M173" s="256"/>
      <c r="N173" s="265"/>
      <c r="O173" s="265"/>
      <c r="P173" s="265"/>
      <c r="Q173" s="265"/>
      <c r="R173" s="265"/>
    </row>
    <row r="174" spans="2:18" x14ac:dyDescent="0.2">
      <c r="B174" t="s">
        <v>551</v>
      </c>
      <c r="C174" s="244" t="s">
        <v>336</v>
      </c>
      <c r="D174" s="332"/>
      <c r="E174" s="332"/>
      <c r="F174" s="332"/>
      <c r="G174" s="332"/>
      <c r="H174" s="332"/>
      <c r="I174" s="332"/>
      <c r="J174" s="332"/>
      <c r="K174" s="332"/>
      <c r="L174" s="332"/>
      <c r="M174" s="256"/>
      <c r="N174" s="265"/>
      <c r="O174" s="265"/>
      <c r="P174" s="265"/>
      <c r="Q174" s="265"/>
      <c r="R174" s="265"/>
    </row>
    <row r="175" spans="2:18" x14ac:dyDescent="0.2">
      <c r="B175" t="s">
        <v>552</v>
      </c>
      <c r="C175" s="244" t="s">
        <v>280</v>
      </c>
      <c r="D175" s="332"/>
      <c r="E175" s="332"/>
      <c r="F175" s="332"/>
      <c r="G175" s="332"/>
      <c r="H175" s="332"/>
      <c r="I175" s="332"/>
      <c r="J175" s="332"/>
      <c r="K175" s="332"/>
      <c r="L175" s="332"/>
      <c r="M175" s="256"/>
      <c r="N175" s="265"/>
      <c r="O175" s="265"/>
      <c r="P175" s="265"/>
      <c r="Q175" s="265"/>
      <c r="R175" s="265"/>
    </row>
    <row r="176" spans="2:18" x14ac:dyDescent="0.2">
      <c r="B176" t="s">
        <v>552</v>
      </c>
      <c r="C176" s="244" t="s">
        <v>362</v>
      </c>
      <c r="D176" s="332"/>
      <c r="E176" s="332"/>
      <c r="F176" s="332"/>
      <c r="G176" s="332"/>
      <c r="H176" s="332"/>
      <c r="I176" s="332"/>
      <c r="J176" s="332"/>
      <c r="K176" s="332"/>
      <c r="L176" s="332"/>
      <c r="M176" s="256"/>
      <c r="N176" s="265"/>
      <c r="O176" s="265"/>
      <c r="P176" s="265"/>
      <c r="Q176" s="265"/>
      <c r="R176" s="265"/>
    </row>
    <row r="177" spans="2:18" x14ac:dyDescent="0.2">
      <c r="B177" t="s">
        <v>552</v>
      </c>
      <c r="C177" s="244" t="s">
        <v>363</v>
      </c>
      <c r="D177" s="332"/>
      <c r="E177" s="332"/>
      <c r="F177" s="332"/>
      <c r="G177" s="332"/>
      <c r="H177" s="332"/>
      <c r="I177" s="332"/>
      <c r="J177" s="332"/>
      <c r="K177" s="332"/>
      <c r="L177" s="332"/>
      <c r="M177" s="256"/>
      <c r="N177" s="265"/>
      <c r="O177" s="265"/>
      <c r="P177" s="265"/>
      <c r="Q177" s="265"/>
      <c r="R177" s="265"/>
    </row>
    <row r="178" spans="2:18" x14ac:dyDescent="0.2">
      <c r="B178" t="s">
        <v>552</v>
      </c>
      <c r="C178" s="244" t="s">
        <v>364</v>
      </c>
      <c r="D178" s="332"/>
      <c r="E178" s="332"/>
      <c r="F178" s="332"/>
      <c r="G178" s="332"/>
      <c r="H178" s="332"/>
      <c r="I178" s="332"/>
      <c r="J178" s="332"/>
      <c r="K178" s="332"/>
      <c r="L178" s="332"/>
      <c r="M178" s="256"/>
      <c r="N178" s="265"/>
      <c r="O178" s="265"/>
      <c r="P178" s="265"/>
      <c r="Q178" s="265"/>
      <c r="R178" s="265"/>
    </row>
    <row r="179" spans="2:18" x14ac:dyDescent="0.2">
      <c r="B179" t="s">
        <v>552</v>
      </c>
      <c r="C179" s="244" t="s">
        <v>365</v>
      </c>
      <c r="D179" s="332"/>
      <c r="E179" s="332"/>
      <c r="F179" s="332"/>
      <c r="G179" s="332"/>
      <c r="H179" s="332"/>
      <c r="I179" s="332"/>
      <c r="J179" s="332"/>
      <c r="K179" s="332"/>
      <c r="L179" s="332"/>
      <c r="M179" s="256"/>
      <c r="N179" s="265"/>
      <c r="O179" s="265"/>
      <c r="P179" s="265"/>
      <c r="Q179" s="265"/>
      <c r="R179" s="265"/>
    </row>
    <row r="180" spans="2:18" x14ac:dyDescent="0.2">
      <c r="B180" t="s">
        <v>552</v>
      </c>
      <c r="C180" s="244" t="s">
        <v>281</v>
      </c>
      <c r="D180" s="332"/>
      <c r="E180" s="332"/>
      <c r="F180" s="332"/>
      <c r="G180" s="332"/>
      <c r="H180" s="332"/>
      <c r="I180" s="332"/>
      <c r="J180" s="332"/>
      <c r="K180" s="332"/>
      <c r="L180" s="332"/>
      <c r="M180" s="256"/>
      <c r="N180" s="265"/>
      <c r="O180" s="265"/>
      <c r="P180" s="265"/>
      <c r="Q180" s="265"/>
      <c r="R180" s="265"/>
    </row>
    <row r="181" spans="2:18" x14ac:dyDescent="0.2">
      <c r="B181" t="s">
        <v>552</v>
      </c>
      <c r="C181" s="244" t="s">
        <v>282</v>
      </c>
      <c r="D181" s="332"/>
      <c r="E181" s="332"/>
      <c r="F181" s="332"/>
      <c r="G181" s="332"/>
      <c r="H181" s="332"/>
      <c r="I181" s="332"/>
      <c r="J181" s="332"/>
      <c r="K181" s="332"/>
      <c r="L181" s="332"/>
      <c r="M181" s="256"/>
      <c r="N181" s="265"/>
      <c r="O181" s="265"/>
      <c r="P181" s="265"/>
      <c r="Q181" s="265"/>
      <c r="R181" s="265"/>
    </row>
    <row r="182" spans="2:18" x14ac:dyDescent="0.2">
      <c r="B182" t="s">
        <v>552</v>
      </c>
      <c r="C182" s="244" t="s">
        <v>283</v>
      </c>
      <c r="D182" s="332"/>
      <c r="E182" s="332"/>
      <c r="F182" s="332"/>
      <c r="G182" s="332"/>
      <c r="H182" s="332"/>
      <c r="I182" s="332"/>
      <c r="J182" s="332"/>
      <c r="K182" s="332"/>
      <c r="L182" s="332"/>
      <c r="M182" s="256"/>
      <c r="N182" s="265"/>
      <c r="O182" s="265"/>
      <c r="P182" s="265"/>
      <c r="Q182" s="265"/>
      <c r="R182" s="265"/>
    </row>
    <row r="183" spans="2:18" x14ac:dyDescent="0.2">
      <c r="B183" t="s">
        <v>552</v>
      </c>
      <c r="C183" s="244" t="s">
        <v>284</v>
      </c>
      <c r="D183" s="332"/>
      <c r="E183" s="332"/>
      <c r="F183" s="332"/>
      <c r="G183" s="332"/>
      <c r="H183" s="332"/>
      <c r="I183" s="332"/>
      <c r="J183" s="332"/>
      <c r="K183" s="332"/>
      <c r="L183" s="332"/>
      <c r="M183" s="256"/>
      <c r="N183" s="265"/>
      <c r="O183" s="265"/>
      <c r="P183" s="265"/>
      <c r="Q183" s="265"/>
      <c r="R183" s="265"/>
    </row>
    <row r="184" spans="2:18" x14ac:dyDescent="0.2">
      <c r="B184" t="s">
        <v>552</v>
      </c>
      <c r="C184" s="244" t="s">
        <v>285</v>
      </c>
      <c r="D184" s="332"/>
      <c r="E184" s="332"/>
      <c r="F184" s="332"/>
      <c r="G184" s="332"/>
      <c r="H184" s="332"/>
      <c r="I184" s="332"/>
      <c r="J184" s="332"/>
      <c r="K184" s="332"/>
      <c r="L184" s="332"/>
      <c r="M184" s="256"/>
      <c r="N184" s="265"/>
      <c r="O184" s="265"/>
      <c r="P184" s="265"/>
      <c r="Q184" s="265"/>
      <c r="R184" s="265"/>
    </row>
    <row r="185" spans="2:18" x14ac:dyDescent="0.2">
      <c r="B185" t="s">
        <v>552</v>
      </c>
      <c r="C185" s="244" t="s">
        <v>286</v>
      </c>
      <c r="D185" s="332"/>
      <c r="E185" s="332"/>
      <c r="F185" s="332"/>
      <c r="G185" s="332"/>
      <c r="H185" s="332"/>
      <c r="I185" s="332"/>
      <c r="J185" s="332"/>
      <c r="K185" s="332"/>
      <c r="L185" s="332"/>
      <c r="M185" s="256"/>
      <c r="N185" s="265"/>
      <c r="O185" s="265"/>
      <c r="P185" s="265"/>
      <c r="Q185" s="265"/>
      <c r="R185" s="265"/>
    </row>
    <row r="186" spans="2:18" x14ac:dyDescent="0.2">
      <c r="B186" t="s">
        <v>552</v>
      </c>
      <c r="C186" s="244" t="s">
        <v>208</v>
      </c>
      <c r="D186" s="332"/>
      <c r="E186" s="332"/>
      <c r="F186" s="332"/>
      <c r="G186" s="332"/>
      <c r="H186" s="332"/>
      <c r="I186" s="332"/>
      <c r="J186" s="332"/>
      <c r="K186" s="332"/>
      <c r="L186" s="332"/>
      <c r="M186" s="256"/>
      <c r="N186" s="265"/>
      <c r="O186" s="265"/>
      <c r="P186" s="265"/>
      <c r="Q186" s="265"/>
      <c r="R186" s="265"/>
    </row>
    <row r="187" spans="2:18" x14ac:dyDescent="0.2">
      <c r="B187" t="s">
        <v>552</v>
      </c>
      <c r="C187" s="244" t="s">
        <v>287</v>
      </c>
      <c r="D187" s="332"/>
      <c r="E187" s="332"/>
      <c r="F187" s="332"/>
      <c r="G187" s="332"/>
      <c r="H187" s="332"/>
      <c r="I187" s="332"/>
      <c r="J187" s="332"/>
      <c r="K187" s="332"/>
      <c r="L187" s="332"/>
      <c r="M187" s="256"/>
      <c r="N187" s="265"/>
      <c r="O187" s="265"/>
      <c r="P187" s="265"/>
      <c r="Q187" s="265"/>
      <c r="R187" s="265"/>
    </row>
    <row r="188" spans="2:18" x14ac:dyDescent="0.2">
      <c r="B188" t="s">
        <v>552</v>
      </c>
      <c r="C188" s="244" t="s">
        <v>288</v>
      </c>
      <c r="D188" s="332"/>
      <c r="E188" s="332"/>
      <c r="F188" s="332"/>
      <c r="G188" s="332"/>
      <c r="H188" s="332"/>
      <c r="I188" s="332"/>
      <c r="J188" s="332"/>
      <c r="K188" s="332"/>
      <c r="L188" s="332"/>
      <c r="M188" s="256"/>
      <c r="N188" s="265"/>
      <c r="O188" s="265"/>
      <c r="P188" s="265"/>
      <c r="Q188" s="265"/>
      <c r="R188" s="265"/>
    </row>
    <row r="189" spans="2:18" x14ac:dyDescent="0.2">
      <c r="B189" t="s">
        <v>552</v>
      </c>
      <c r="C189" s="244" t="s">
        <v>209</v>
      </c>
      <c r="D189" s="332"/>
      <c r="E189" s="332"/>
      <c r="F189" s="332"/>
      <c r="G189" s="332"/>
      <c r="H189" s="332"/>
      <c r="I189" s="332"/>
      <c r="J189" s="332"/>
      <c r="K189" s="332"/>
      <c r="L189" s="332"/>
      <c r="M189" s="256"/>
      <c r="N189" s="265"/>
      <c r="O189" s="265"/>
      <c r="P189" s="265"/>
      <c r="Q189" s="265"/>
      <c r="R189" s="265"/>
    </row>
    <row r="190" spans="2:18" x14ac:dyDescent="0.2">
      <c r="B190" t="s">
        <v>552</v>
      </c>
      <c r="C190" s="244" t="s">
        <v>324</v>
      </c>
      <c r="D190" s="332"/>
      <c r="E190" s="332"/>
      <c r="F190" s="332"/>
      <c r="G190" s="332"/>
      <c r="H190" s="332"/>
      <c r="I190" s="332"/>
      <c r="J190" s="332"/>
      <c r="K190" s="332"/>
      <c r="L190" s="332"/>
      <c r="M190" s="256"/>
      <c r="N190" s="265"/>
      <c r="O190" s="265"/>
      <c r="P190" s="265"/>
      <c r="Q190" s="265"/>
      <c r="R190" s="265"/>
    </row>
    <row r="191" spans="2:18" x14ac:dyDescent="0.2">
      <c r="B191" t="s">
        <v>552</v>
      </c>
      <c r="C191" s="244" t="s">
        <v>336</v>
      </c>
      <c r="D191" s="256"/>
      <c r="E191" s="256"/>
      <c r="F191" s="256"/>
      <c r="G191" s="256"/>
      <c r="H191" s="256"/>
      <c r="I191" s="256"/>
      <c r="J191" s="256"/>
      <c r="K191" s="256"/>
      <c r="L191" s="256"/>
      <c r="M191" s="256"/>
      <c r="N191" s="265"/>
      <c r="O191" s="265"/>
      <c r="P191" s="265"/>
      <c r="Q191" s="265"/>
      <c r="R191" s="265"/>
    </row>
    <row r="192" spans="2:18" x14ac:dyDescent="0.2">
      <c r="C192" s="244"/>
      <c r="D192" s="256"/>
      <c r="E192" s="256"/>
      <c r="F192" s="256"/>
      <c r="G192" s="256"/>
      <c r="H192" s="256"/>
      <c r="I192" s="256"/>
      <c r="J192" s="256"/>
      <c r="K192" s="256"/>
      <c r="L192" s="256"/>
      <c r="M192" s="256"/>
      <c r="N192" s="265"/>
      <c r="O192" s="265"/>
      <c r="P192" s="265"/>
      <c r="Q192" s="265"/>
      <c r="R192" s="265"/>
    </row>
    <row r="193" spans="3:18" x14ac:dyDescent="0.2">
      <c r="C193" s="244"/>
      <c r="D193" s="246"/>
      <c r="E193" s="246"/>
      <c r="F193" s="246"/>
      <c r="G193" s="246"/>
      <c r="H193" s="246"/>
      <c r="I193" s="246"/>
      <c r="J193" s="246"/>
      <c r="K193" s="246"/>
      <c r="L193" s="246"/>
      <c r="M193" s="265"/>
      <c r="N193" s="265"/>
      <c r="O193" s="265"/>
      <c r="P193" s="265"/>
      <c r="Q193" s="265"/>
      <c r="R193" s="265"/>
    </row>
    <row r="194" spans="3:18" x14ac:dyDescent="0.2">
      <c r="C194" s="244"/>
      <c r="D194" s="246"/>
      <c r="E194" s="246"/>
      <c r="F194" s="246"/>
      <c r="G194" s="246"/>
      <c r="H194" s="246"/>
      <c r="I194" s="246"/>
      <c r="J194" s="246"/>
      <c r="K194" s="246"/>
      <c r="L194" s="246"/>
      <c r="M194" s="265"/>
      <c r="N194" s="265"/>
      <c r="O194" s="265"/>
      <c r="P194" s="265"/>
      <c r="Q194" s="265"/>
      <c r="R194" s="265"/>
    </row>
    <row r="195" spans="3:18" x14ac:dyDescent="0.2">
      <c r="C195" s="244"/>
      <c r="D195" s="246"/>
      <c r="E195" s="246"/>
      <c r="F195" s="246"/>
      <c r="G195" s="246"/>
      <c r="H195" s="246"/>
      <c r="I195" s="246"/>
      <c r="J195" s="246"/>
      <c r="K195" s="246"/>
      <c r="L195" s="246"/>
      <c r="M195" s="265"/>
      <c r="N195" s="265"/>
      <c r="O195" s="265"/>
      <c r="P195" s="265"/>
      <c r="Q195" s="265"/>
      <c r="R195" s="265"/>
    </row>
    <row r="196" spans="3:18" x14ac:dyDescent="0.2">
      <c r="C196" s="244"/>
      <c r="D196" s="246"/>
      <c r="E196" s="246"/>
      <c r="F196" s="246"/>
      <c r="G196" s="246"/>
      <c r="H196" s="246"/>
      <c r="I196" s="246"/>
      <c r="J196" s="246"/>
      <c r="K196" s="246"/>
      <c r="L196" s="246"/>
      <c r="M196" s="265"/>
      <c r="N196" s="265"/>
      <c r="O196" s="265"/>
      <c r="P196" s="265"/>
      <c r="Q196" s="265"/>
      <c r="R196" s="265"/>
    </row>
    <row r="197" spans="3:18" x14ac:dyDescent="0.2">
      <c r="C197" s="244"/>
      <c r="D197" s="246"/>
      <c r="E197" s="246"/>
      <c r="F197" s="246"/>
      <c r="G197" s="246"/>
      <c r="H197" s="246"/>
      <c r="I197" s="246"/>
      <c r="J197" s="246"/>
      <c r="K197" s="246"/>
      <c r="L197" s="246"/>
      <c r="M197" s="265"/>
      <c r="N197" s="265"/>
      <c r="O197" s="265"/>
      <c r="P197" s="265"/>
      <c r="Q197" s="265"/>
      <c r="R197" s="265"/>
    </row>
    <row r="198" spans="3:18" x14ac:dyDescent="0.2">
      <c r="C198" s="244"/>
      <c r="D198" s="246"/>
      <c r="E198" s="246"/>
      <c r="F198" s="246"/>
      <c r="G198" s="246"/>
      <c r="H198" s="246"/>
      <c r="I198" s="246"/>
      <c r="J198" s="246"/>
      <c r="K198" s="246"/>
      <c r="L198" s="246"/>
      <c r="M198" s="265"/>
      <c r="N198" s="265"/>
      <c r="O198" s="265"/>
      <c r="P198" s="265"/>
      <c r="Q198" s="265"/>
      <c r="R198" s="265"/>
    </row>
    <row r="199" spans="3:18" x14ac:dyDescent="0.2">
      <c r="C199" s="244"/>
      <c r="D199" s="246"/>
      <c r="E199" s="246"/>
      <c r="F199" s="246"/>
      <c r="G199" s="246"/>
      <c r="H199" s="246"/>
      <c r="I199" s="246"/>
      <c r="J199" s="246"/>
      <c r="K199" s="246"/>
      <c r="L199" s="246"/>
      <c r="M199" s="265"/>
      <c r="N199" s="265"/>
      <c r="O199" s="265"/>
      <c r="P199" s="265"/>
      <c r="Q199" s="265"/>
      <c r="R199" s="265"/>
    </row>
    <row r="200" spans="3:18" x14ac:dyDescent="0.2">
      <c r="C200" s="244"/>
      <c r="D200" s="246"/>
      <c r="E200" s="246"/>
      <c r="F200" s="246"/>
      <c r="G200" s="246"/>
      <c r="H200" s="246"/>
      <c r="I200" s="246"/>
      <c r="J200" s="246"/>
      <c r="K200" s="246"/>
      <c r="L200" s="246"/>
      <c r="M200" s="265"/>
      <c r="N200" s="265"/>
      <c r="O200" s="265"/>
      <c r="P200" s="265"/>
      <c r="Q200" s="265"/>
      <c r="R200" s="265"/>
    </row>
    <row r="201" spans="3:18" x14ac:dyDescent="0.2">
      <c r="C201" s="244"/>
      <c r="D201" s="246"/>
      <c r="E201" s="246"/>
      <c r="F201" s="246"/>
      <c r="G201" s="246"/>
      <c r="H201" s="246"/>
      <c r="I201" s="246"/>
      <c r="J201" s="246"/>
      <c r="K201" s="246"/>
      <c r="L201" s="246"/>
      <c r="M201" s="265"/>
      <c r="N201" s="265"/>
      <c r="O201" s="265"/>
      <c r="P201" s="265"/>
      <c r="Q201" s="265"/>
      <c r="R201" s="265"/>
    </row>
    <row r="202" spans="3:18" x14ac:dyDescent="0.2">
      <c r="C202" s="244"/>
      <c r="D202" s="246"/>
      <c r="E202" s="246"/>
      <c r="F202" s="246"/>
      <c r="G202" s="246"/>
      <c r="H202" s="246"/>
      <c r="I202" s="246"/>
      <c r="J202" s="246"/>
      <c r="K202" s="246"/>
      <c r="L202" s="246"/>
      <c r="M202" s="265"/>
      <c r="N202" s="265"/>
      <c r="O202" s="265"/>
      <c r="P202" s="265"/>
      <c r="Q202" s="265"/>
      <c r="R202" s="265"/>
    </row>
    <row r="203" spans="3:18" x14ac:dyDescent="0.2">
      <c r="C203" s="244"/>
      <c r="D203" s="246"/>
      <c r="E203" s="246"/>
      <c r="F203" s="246"/>
      <c r="G203" s="246"/>
      <c r="H203" s="246"/>
      <c r="I203" s="246"/>
      <c r="J203" s="246"/>
      <c r="K203" s="246"/>
      <c r="L203" s="246"/>
      <c r="M203" s="265"/>
      <c r="N203" s="265"/>
      <c r="O203" s="265"/>
      <c r="P203" s="265"/>
      <c r="Q203" s="265"/>
      <c r="R203" s="265"/>
    </row>
    <row r="204" spans="3:18" x14ac:dyDescent="0.2">
      <c r="C204" s="244"/>
      <c r="D204" s="246"/>
      <c r="E204" s="246"/>
      <c r="F204" s="246"/>
      <c r="G204" s="246"/>
      <c r="H204" s="246"/>
      <c r="I204" s="246"/>
      <c r="J204" s="246"/>
      <c r="K204" s="246"/>
      <c r="L204" s="246"/>
      <c r="M204" s="265"/>
      <c r="N204" s="265"/>
      <c r="O204" s="265"/>
      <c r="P204" s="265"/>
      <c r="Q204" s="265"/>
      <c r="R204" s="265"/>
    </row>
    <row r="205" spans="3:18" x14ac:dyDescent="0.2">
      <c r="C205" s="244"/>
      <c r="D205" s="246"/>
      <c r="E205" s="246"/>
      <c r="F205" s="246"/>
      <c r="G205" s="246"/>
      <c r="H205" s="246"/>
      <c r="I205" s="246"/>
      <c r="J205" s="246"/>
      <c r="K205" s="246"/>
      <c r="L205" s="246"/>
      <c r="M205" s="265"/>
      <c r="N205" s="265"/>
      <c r="O205" s="265"/>
      <c r="P205" s="265"/>
      <c r="Q205" s="265"/>
      <c r="R205" s="265"/>
    </row>
    <row r="206" spans="3:18" x14ac:dyDescent="0.2">
      <c r="C206" s="244"/>
      <c r="D206" s="246"/>
      <c r="E206" s="246"/>
      <c r="F206" s="246"/>
      <c r="G206" s="246"/>
      <c r="H206" s="246"/>
      <c r="I206" s="246"/>
      <c r="J206" s="246"/>
      <c r="K206" s="246"/>
      <c r="L206" s="246"/>
      <c r="M206" s="265"/>
      <c r="N206" s="265"/>
      <c r="O206" s="265"/>
      <c r="P206" s="265"/>
      <c r="Q206" s="265"/>
      <c r="R206" s="265"/>
    </row>
    <row r="207" spans="3:18" x14ac:dyDescent="0.2">
      <c r="C207" s="244"/>
      <c r="D207" s="246"/>
      <c r="E207" s="246"/>
      <c r="F207" s="246"/>
      <c r="G207" s="246"/>
      <c r="H207" s="246"/>
      <c r="I207" s="246"/>
      <c r="J207" s="246"/>
      <c r="K207" s="246"/>
      <c r="L207" s="246"/>
      <c r="M207" s="265"/>
      <c r="N207" s="265"/>
      <c r="O207" s="265"/>
      <c r="P207" s="265"/>
      <c r="Q207" s="265"/>
      <c r="R207" s="265"/>
    </row>
    <row r="208" spans="3:18" x14ac:dyDescent="0.2">
      <c r="C208" s="244"/>
      <c r="D208" s="246"/>
      <c r="E208" s="246"/>
      <c r="F208" s="246"/>
      <c r="G208" s="246"/>
      <c r="H208" s="246"/>
      <c r="I208" s="246"/>
      <c r="J208" s="246"/>
      <c r="K208" s="246"/>
      <c r="L208" s="246"/>
      <c r="M208" s="265"/>
      <c r="N208" s="265"/>
      <c r="O208" s="265"/>
      <c r="P208" s="265"/>
      <c r="Q208" s="265"/>
      <c r="R208" s="265"/>
    </row>
    <row r="209" spans="3:18" x14ac:dyDescent="0.2">
      <c r="C209" s="244"/>
      <c r="D209" s="246"/>
      <c r="E209" s="246"/>
      <c r="F209" s="246"/>
      <c r="G209" s="246"/>
      <c r="H209" s="246"/>
      <c r="I209" s="246"/>
      <c r="J209" s="246"/>
      <c r="K209" s="246"/>
      <c r="L209" s="246"/>
      <c r="M209" s="265"/>
      <c r="N209" s="265"/>
      <c r="O209" s="265"/>
      <c r="P209" s="265"/>
      <c r="Q209" s="265"/>
      <c r="R209" s="265"/>
    </row>
    <row r="210" spans="3:18" x14ac:dyDescent="0.2">
      <c r="C210" s="244"/>
      <c r="D210" s="246"/>
      <c r="E210" s="246"/>
      <c r="F210" s="246"/>
      <c r="G210" s="246"/>
      <c r="H210" s="246"/>
      <c r="I210" s="246"/>
      <c r="J210" s="246"/>
      <c r="K210" s="246"/>
      <c r="L210" s="246"/>
      <c r="M210" s="265"/>
      <c r="N210" s="265"/>
      <c r="O210" s="265"/>
      <c r="P210" s="265"/>
      <c r="Q210" s="265"/>
      <c r="R210" s="265"/>
    </row>
    <row r="211" spans="3:18" x14ac:dyDescent="0.2">
      <c r="C211" s="244"/>
      <c r="D211" s="246"/>
      <c r="E211" s="246"/>
      <c r="F211" s="246"/>
      <c r="G211" s="246"/>
      <c r="H211" s="246"/>
      <c r="I211" s="246"/>
      <c r="J211" s="246"/>
      <c r="K211" s="246"/>
      <c r="L211" s="246"/>
      <c r="M211" s="265"/>
      <c r="N211" s="265"/>
      <c r="O211" s="265"/>
      <c r="P211" s="265"/>
      <c r="Q211" s="265"/>
      <c r="R211" s="265"/>
    </row>
    <row r="212" spans="3:18" x14ac:dyDescent="0.2">
      <c r="C212" s="244"/>
      <c r="D212" s="246"/>
      <c r="E212" s="246"/>
      <c r="F212" s="246"/>
      <c r="G212" s="246"/>
      <c r="H212" s="246"/>
      <c r="I212" s="246"/>
      <c r="J212" s="246"/>
      <c r="K212" s="246"/>
      <c r="L212" s="246"/>
      <c r="M212" s="265"/>
      <c r="N212" s="265"/>
      <c r="O212" s="265"/>
      <c r="P212" s="265"/>
      <c r="Q212" s="265"/>
      <c r="R212" s="265"/>
    </row>
    <row r="213" spans="3:18" x14ac:dyDescent="0.2">
      <c r="C213" s="244"/>
      <c r="D213" s="246"/>
      <c r="E213" s="246"/>
      <c r="F213" s="246"/>
      <c r="G213" s="246"/>
      <c r="H213" s="246"/>
      <c r="I213" s="246"/>
      <c r="J213" s="246"/>
      <c r="K213" s="246"/>
      <c r="L213" s="246"/>
      <c r="M213" s="265"/>
      <c r="N213" s="265"/>
      <c r="O213" s="265"/>
      <c r="P213" s="265"/>
      <c r="Q213" s="265"/>
      <c r="R213" s="265"/>
    </row>
    <row r="214" spans="3:18" x14ac:dyDescent="0.2">
      <c r="C214" s="244"/>
      <c r="D214" s="246"/>
      <c r="E214" s="246"/>
      <c r="F214" s="246"/>
      <c r="G214" s="246"/>
      <c r="H214" s="246"/>
      <c r="I214" s="246"/>
      <c r="J214" s="246"/>
      <c r="K214" s="246"/>
      <c r="L214" s="246"/>
      <c r="M214" s="265"/>
      <c r="N214" s="265"/>
      <c r="O214" s="265"/>
      <c r="P214" s="265"/>
      <c r="Q214" s="265"/>
      <c r="R214" s="265"/>
    </row>
    <row r="215" spans="3:18" x14ac:dyDescent="0.2">
      <c r="C215" s="244"/>
      <c r="D215" s="246"/>
      <c r="E215" s="246"/>
      <c r="F215" s="246"/>
      <c r="G215" s="246"/>
      <c r="H215" s="246"/>
      <c r="I215" s="246"/>
      <c r="J215" s="246"/>
      <c r="K215" s="246"/>
      <c r="L215" s="246"/>
      <c r="M215" s="265"/>
      <c r="N215" s="265"/>
      <c r="O215" s="265"/>
      <c r="P215" s="265"/>
      <c r="Q215" s="265"/>
      <c r="R215" s="265"/>
    </row>
    <row r="216" spans="3:18" x14ac:dyDescent="0.2">
      <c r="C216" s="244"/>
      <c r="D216" s="246"/>
      <c r="E216" s="246"/>
      <c r="F216" s="246"/>
      <c r="G216" s="246"/>
      <c r="H216" s="246"/>
      <c r="I216" s="246"/>
      <c r="J216" s="246"/>
      <c r="K216" s="246"/>
      <c r="L216" s="246"/>
      <c r="M216" s="265"/>
      <c r="N216" s="265"/>
      <c r="O216" s="265"/>
      <c r="P216" s="265"/>
      <c r="Q216" s="265"/>
      <c r="R216" s="265"/>
    </row>
    <row r="217" spans="3:18" x14ac:dyDescent="0.2">
      <c r="C217" s="244"/>
      <c r="D217" s="246"/>
      <c r="E217" s="246"/>
      <c r="F217" s="246"/>
      <c r="G217" s="246"/>
      <c r="H217" s="246"/>
      <c r="I217" s="246"/>
      <c r="J217" s="246"/>
      <c r="K217" s="246"/>
      <c r="L217" s="246"/>
      <c r="M217" s="265"/>
      <c r="N217" s="265"/>
      <c r="O217" s="265"/>
      <c r="P217" s="265"/>
      <c r="Q217" s="265"/>
      <c r="R217" s="265"/>
    </row>
    <row r="218" spans="3:18" x14ac:dyDescent="0.2">
      <c r="C218" s="244"/>
      <c r="D218" s="246"/>
      <c r="E218" s="246"/>
      <c r="F218" s="246"/>
      <c r="G218" s="246"/>
      <c r="H218" s="246"/>
      <c r="I218" s="246"/>
      <c r="J218" s="246"/>
      <c r="K218" s="246"/>
      <c r="L218" s="246"/>
      <c r="M218" s="265"/>
      <c r="N218" s="265"/>
      <c r="O218" s="265"/>
      <c r="P218" s="265"/>
      <c r="Q218" s="265"/>
      <c r="R218" s="265"/>
    </row>
    <row r="219" spans="3:18" x14ac:dyDescent="0.2">
      <c r="C219" s="244"/>
      <c r="D219" s="246"/>
      <c r="E219" s="246"/>
      <c r="F219" s="246"/>
      <c r="G219" s="246"/>
      <c r="H219" s="246"/>
      <c r="I219" s="246"/>
      <c r="J219" s="246"/>
      <c r="K219" s="246"/>
      <c r="L219" s="246"/>
      <c r="M219" s="265"/>
      <c r="N219" s="265"/>
      <c r="O219" s="265"/>
      <c r="P219" s="265"/>
      <c r="Q219" s="265"/>
      <c r="R219" s="265"/>
    </row>
    <row r="220" spans="3:18" x14ac:dyDescent="0.2">
      <c r="C220" s="244"/>
      <c r="D220" s="246"/>
      <c r="E220" s="246"/>
      <c r="F220" s="246"/>
      <c r="G220" s="246"/>
      <c r="H220" s="246"/>
      <c r="I220" s="246"/>
      <c r="J220" s="246"/>
      <c r="K220" s="246"/>
      <c r="L220" s="246"/>
      <c r="M220" s="265"/>
      <c r="N220" s="265"/>
      <c r="O220" s="265"/>
      <c r="P220" s="265"/>
      <c r="Q220" s="265"/>
      <c r="R220" s="265"/>
    </row>
    <row r="221" spans="3:18" x14ac:dyDescent="0.2">
      <c r="C221" s="244"/>
      <c r="D221" s="246"/>
      <c r="E221" s="246"/>
      <c r="F221" s="246"/>
      <c r="G221" s="246"/>
      <c r="H221" s="246"/>
      <c r="I221" s="246"/>
      <c r="J221" s="246"/>
      <c r="K221" s="246"/>
      <c r="L221" s="246"/>
      <c r="M221" s="265"/>
      <c r="N221" s="265"/>
      <c r="O221" s="265"/>
      <c r="P221" s="265"/>
      <c r="Q221" s="265"/>
      <c r="R221" s="265"/>
    </row>
    <row r="222" spans="3:18" x14ac:dyDescent="0.2">
      <c r="C222" s="244"/>
      <c r="D222" s="246"/>
      <c r="E222" s="246"/>
      <c r="F222" s="246"/>
      <c r="G222" s="246"/>
      <c r="H222" s="246"/>
      <c r="I222" s="246"/>
      <c r="J222" s="246"/>
      <c r="K222" s="246"/>
      <c r="L222" s="246"/>
      <c r="M222" s="265"/>
      <c r="N222" s="265"/>
      <c r="O222" s="265"/>
      <c r="P222" s="265"/>
      <c r="Q222" s="265"/>
      <c r="R222" s="265"/>
    </row>
    <row r="223" spans="3:18" x14ac:dyDescent="0.2">
      <c r="C223" s="244"/>
      <c r="D223" s="246"/>
      <c r="E223" s="246"/>
      <c r="F223" s="246"/>
      <c r="G223" s="246"/>
      <c r="H223" s="246"/>
      <c r="I223" s="246"/>
      <c r="J223" s="246"/>
      <c r="K223" s="246"/>
      <c r="L223" s="246"/>
      <c r="M223" s="265"/>
      <c r="N223" s="265"/>
      <c r="O223" s="265"/>
      <c r="P223" s="265"/>
      <c r="Q223" s="265"/>
      <c r="R223" s="265"/>
    </row>
    <row r="224" spans="3:18" x14ac:dyDescent="0.2">
      <c r="C224" s="244"/>
      <c r="D224" s="246"/>
      <c r="E224" s="246"/>
      <c r="F224" s="246"/>
      <c r="G224" s="246"/>
      <c r="H224" s="246"/>
      <c r="I224" s="246"/>
      <c r="J224" s="246"/>
      <c r="K224" s="246"/>
      <c r="L224" s="246"/>
      <c r="M224" s="265"/>
      <c r="N224" s="265"/>
      <c r="O224" s="265"/>
      <c r="P224" s="265"/>
      <c r="Q224" s="265"/>
      <c r="R224" s="265"/>
    </row>
    <row r="225" spans="3:18" x14ac:dyDescent="0.2">
      <c r="C225" s="244"/>
      <c r="D225" s="246"/>
      <c r="E225" s="246"/>
      <c r="F225" s="246"/>
      <c r="G225" s="246"/>
      <c r="H225" s="246"/>
      <c r="I225" s="246"/>
      <c r="J225" s="246"/>
      <c r="K225" s="246"/>
      <c r="L225" s="246"/>
      <c r="M225" s="265"/>
      <c r="N225" s="265"/>
      <c r="O225" s="265"/>
      <c r="P225" s="265"/>
      <c r="Q225" s="265"/>
      <c r="R225" s="265"/>
    </row>
    <row r="226" spans="3:18" x14ac:dyDescent="0.2">
      <c r="C226" s="244"/>
      <c r="D226" s="246"/>
      <c r="E226" s="246"/>
      <c r="F226" s="246"/>
      <c r="G226" s="246"/>
      <c r="H226" s="246"/>
      <c r="I226" s="246"/>
      <c r="J226" s="246"/>
      <c r="K226" s="246"/>
      <c r="L226" s="246"/>
      <c r="M226" s="265"/>
      <c r="N226" s="265"/>
      <c r="O226" s="265"/>
      <c r="P226" s="265"/>
      <c r="Q226" s="265"/>
      <c r="R226" s="265"/>
    </row>
    <row r="227" spans="3:18" x14ac:dyDescent="0.2">
      <c r="C227" s="244"/>
      <c r="D227" s="246"/>
      <c r="E227" s="246"/>
      <c r="F227" s="246"/>
      <c r="G227" s="246"/>
      <c r="H227" s="246"/>
      <c r="I227" s="246"/>
      <c r="J227" s="246"/>
      <c r="K227" s="246"/>
      <c r="L227" s="246"/>
      <c r="M227" s="265"/>
      <c r="N227" s="265"/>
      <c r="O227" s="265"/>
      <c r="P227" s="265"/>
      <c r="Q227" s="265"/>
      <c r="R227" s="265"/>
    </row>
    <row r="228" spans="3:18" x14ac:dyDescent="0.2">
      <c r="C228" s="244"/>
      <c r="D228" s="246"/>
      <c r="E228" s="246"/>
      <c r="F228" s="246"/>
      <c r="G228" s="246"/>
      <c r="H228" s="246"/>
      <c r="I228" s="246"/>
      <c r="J228" s="246"/>
      <c r="K228" s="246"/>
      <c r="L228" s="246"/>
      <c r="M228" s="265"/>
      <c r="N228" s="265"/>
      <c r="O228" s="265"/>
      <c r="P228" s="265"/>
      <c r="Q228" s="265"/>
      <c r="R228" s="265"/>
    </row>
    <row r="229" spans="3:18" x14ac:dyDescent="0.2">
      <c r="C229" s="244"/>
      <c r="D229" s="246"/>
      <c r="E229" s="246"/>
      <c r="F229" s="246"/>
      <c r="G229" s="246"/>
      <c r="H229" s="246"/>
      <c r="I229" s="246"/>
      <c r="J229" s="246"/>
      <c r="K229" s="246"/>
      <c r="L229" s="246"/>
      <c r="M229" s="265"/>
      <c r="N229" s="265"/>
      <c r="O229" s="265"/>
      <c r="P229" s="265"/>
      <c r="Q229" s="265"/>
      <c r="R229" s="265"/>
    </row>
    <row r="230" spans="3:18" x14ac:dyDescent="0.2">
      <c r="C230" s="244"/>
      <c r="D230" s="246"/>
      <c r="E230" s="246"/>
      <c r="F230" s="246"/>
      <c r="G230" s="246"/>
      <c r="H230" s="246"/>
      <c r="I230" s="246"/>
      <c r="J230" s="246"/>
      <c r="K230" s="246"/>
      <c r="L230" s="246"/>
      <c r="M230" s="265"/>
      <c r="N230" s="265"/>
      <c r="O230" s="265"/>
      <c r="P230" s="265"/>
      <c r="Q230" s="265"/>
      <c r="R230" s="265"/>
    </row>
    <row r="231" spans="3:18" x14ac:dyDescent="0.2">
      <c r="C231" s="244"/>
      <c r="D231" s="246"/>
      <c r="E231" s="246"/>
      <c r="F231" s="246"/>
      <c r="G231" s="246"/>
      <c r="H231" s="246"/>
      <c r="I231" s="246"/>
      <c r="J231" s="246"/>
      <c r="K231" s="246"/>
      <c r="L231" s="246"/>
      <c r="M231" s="265"/>
      <c r="N231" s="265"/>
      <c r="O231" s="265"/>
      <c r="P231" s="265"/>
      <c r="Q231" s="265"/>
      <c r="R231" s="265"/>
    </row>
    <row r="232" spans="3:18" x14ac:dyDescent="0.2">
      <c r="C232" s="244"/>
      <c r="D232" s="246"/>
      <c r="E232" s="246"/>
      <c r="F232" s="246"/>
      <c r="G232" s="246"/>
      <c r="H232" s="246"/>
      <c r="I232" s="246"/>
      <c r="J232" s="246"/>
      <c r="K232" s="246"/>
      <c r="L232" s="246"/>
      <c r="M232" s="265"/>
      <c r="N232" s="265"/>
      <c r="O232" s="265"/>
      <c r="P232" s="265"/>
      <c r="Q232" s="265"/>
      <c r="R232" s="265"/>
    </row>
    <row r="233" spans="3:18" x14ac:dyDescent="0.2">
      <c r="C233" s="244"/>
      <c r="D233" s="246"/>
      <c r="E233" s="246"/>
      <c r="F233" s="246"/>
      <c r="G233" s="246"/>
      <c r="H233" s="246"/>
      <c r="I233" s="246"/>
      <c r="J233" s="246"/>
      <c r="K233" s="246"/>
      <c r="L233" s="246"/>
      <c r="M233" s="265"/>
      <c r="N233" s="265"/>
      <c r="O233" s="265"/>
      <c r="P233" s="265"/>
      <c r="Q233" s="265"/>
      <c r="R233" s="265"/>
    </row>
    <row r="234" spans="3:18" x14ac:dyDescent="0.2">
      <c r="C234" s="244"/>
      <c r="D234" s="246"/>
      <c r="E234" s="246"/>
      <c r="F234" s="246"/>
      <c r="G234" s="246"/>
      <c r="H234" s="246"/>
      <c r="I234" s="246"/>
      <c r="J234" s="246"/>
      <c r="K234" s="246"/>
      <c r="L234" s="246"/>
      <c r="M234" s="265"/>
      <c r="N234" s="265"/>
      <c r="O234" s="265"/>
      <c r="P234" s="265"/>
      <c r="Q234" s="265"/>
      <c r="R234" s="265"/>
    </row>
    <row r="235" spans="3:18" x14ac:dyDescent="0.2">
      <c r="C235" s="244"/>
      <c r="D235" s="246"/>
      <c r="E235" s="246"/>
      <c r="F235" s="246"/>
      <c r="G235" s="246"/>
      <c r="H235" s="246"/>
      <c r="I235" s="246"/>
      <c r="J235" s="246"/>
      <c r="K235" s="246"/>
      <c r="L235" s="246"/>
      <c r="M235" s="265"/>
      <c r="N235" s="265"/>
      <c r="O235" s="265"/>
      <c r="P235" s="265"/>
      <c r="Q235" s="265"/>
      <c r="R235" s="265"/>
    </row>
    <row r="236" spans="3:18" x14ac:dyDescent="0.2">
      <c r="C236" s="244"/>
      <c r="D236" s="246"/>
      <c r="E236" s="246"/>
      <c r="F236" s="246"/>
      <c r="G236" s="246"/>
      <c r="H236" s="246"/>
      <c r="I236" s="246"/>
      <c r="J236" s="246"/>
      <c r="K236" s="246"/>
      <c r="L236" s="246"/>
      <c r="M236" s="265"/>
      <c r="N236" s="265"/>
      <c r="O236" s="265"/>
      <c r="P236" s="265"/>
      <c r="Q236" s="265"/>
      <c r="R236" s="265"/>
    </row>
    <row r="237" spans="3:18" x14ac:dyDescent="0.2">
      <c r="C237" s="244"/>
      <c r="D237" s="246"/>
      <c r="E237" s="246"/>
      <c r="F237" s="246"/>
      <c r="G237" s="246"/>
      <c r="H237" s="246"/>
      <c r="I237" s="246"/>
      <c r="J237" s="246"/>
      <c r="K237" s="246"/>
      <c r="L237" s="246"/>
      <c r="M237" s="265"/>
      <c r="N237" s="265"/>
      <c r="O237" s="265"/>
      <c r="P237" s="265"/>
      <c r="Q237" s="265"/>
      <c r="R237" s="265"/>
    </row>
    <row r="238" spans="3:18" x14ac:dyDescent="0.2">
      <c r="C238" s="244"/>
      <c r="D238" s="246"/>
      <c r="E238" s="246"/>
      <c r="F238" s="246"/>
      <c r="G238" s="246"/>
      <c r="H238" s="246"/>
      <c r="I238" s="246"/>
      <c r="J238" s="246"/>
      <c r="K238" s="246"/>
      <c r="L238" s="246"/>
      <c r="M238" s="265"/>
      <c r="N238" s="265"/>
      <c r="O238" s="265"/>
      <c r="P238" s="265"/>
      <c r="Q238" s="265"/>
      <c r="R238" s="265"/>
    </row>
    <row r="239" spans="3:18" x14ac:dyDescent="0.2">
      <c r="C239" s="244"/>
      <c r="D239" s="246"/>
      <c r="E239" s="246"/>
      <c r="F239" s="246"/>
      <c r="G239" s="246"/>
      <c r="H239" s="246"/>
      <c r="I239" s="246"/>
      <c r="J239" s="246"/>
      <c r="K239" s="246"/>
      <c r="L239" s="246"/>
      <c r="M239" s="265"/>
      <c r="N239" s="265"/>
      <c r="O239" s="265"/>
      <c r="P239" s="265"/>
      <c r="Q239" s="265"/>
      <c r="R239" s="265"/>
    </row>
    <row r="240" spans="3:18" x14ac:dyDescent="0.2">
      <c r="C240" s="244"/>
      <c r="D240" s="246"/>
      <c r="E240" s="246"/>
      <c r="F240" s="246"/>
      <c r="G240" s="246"/>
      <c r="H240" s="246"/>
      <c r="I240" s="246"/>
      <c r="J240" s="246"/>
      <c r="K240" s="246"/>
      <c r="L240" s="246"/>
      <c r="M240" s="265"/>
      <c r="N240" s="265"/>
      <c r="O240" s="265"/>
      <c r="P240" s="265"/>
      <c r="Q240" s="265"/>
      <c r="R240" s="265"/>
    </row>
    <row r="241" spans="3:18" x14ac:dyDescent="0.2">
      <c r="C241" s="244"/>
      <c r="D241" s="246"/>
      <c r="E241" s="246"/>
      <c r="F241" s="246"/>
      <c r="G241" s="246"/>
      <c r="H241" s="246"/>
      <c r="I241" s="246"/>
      <c r="J241" s="246"/>
      <c r="K241" s="246"/>
      <c r="L241" s="246"/>
      <c r="M241" s="265"/>
      <c r="N241" s="265"/>
      <c r="O241" s="265"/>
      <c r="P241" s="265"/>
      <c r="Q241" s="265"/>
      <c r="R241" s="265"/>
    </row>
    <row r="242" spans="3:18" x14ac:dyDescent="0.2">
      <c r="C242" s="244"/>
      <c r="D242" s="246"/>
      <c r="E242" s="246"/>
      <c r="F242" s="246"/>
      <c r="G242" s="246"/>
      <c r="H242" s="246"/>
      <c r="I242" s="246"/>
      <c r="J242" s="246"/>
      <c r="K242" s="246"/>
      <c r="L242" s="246"/>
      <c r="M242" s="265"/>
      <c r="N242" s="265"/>
      <c r="O242" s="265"/>
      <c r="P242" s="265"/>
      <c r="Q242" s="265"/>
      <c r="R242" s="265"/>
    </row>
    <row r="243" spans="3:18" x14ac:dyDescent="0.2">
      <c r="C243" s="244"/>
      <c r="D243" s="246"/>
      <c r="E243" s="246"/>
      <c r="F243" s="246"/>
      <c r="G243" s="246"/>
      <c r="H243" s="246"/>
      <c r="I243" s="246"/>
      <c r="J243" s="246"/>
      <c r="K243" s="246"/>
      <c r="L243" s="246"/>
      <c r="M243" s="265"/>
      <c r="N243" s="265"/>
      <c r="O243" s="265"/>
      <c r="P243" s="265"/>
      <c r="Q243" s="265"/>
      <c r="R243" s="265"/>
    </row>
    <row r="244" spans="3:18" x14ac:dyDescent="0.2">
      <c r="C244" s="244"/>
      <c r="D244" s="246"/>
      <c r="E244" s="246"/>
      <c r="F244" s="246"/>
      <c r="G244" s="246"/>
      <c r="H244" s="246"/>
      <c r="I244" s="246"/>
      <c r="J244" s="246"/>
      <c r="K244" s="246"/>
      <c r="L244" s="246"/>
      <c r="M244" s="265"/>
      <c r="N244" s="265"/>
      <c r="O244" s="265"/>
      <c r="P244" s="265"/>
      <c r="Q244" s="265"/>
      <c r="R244" s="265"/>
    </row>
    <row r="245" spans="3:18" x14ac:dyDescent="0.2">
      <c r="C245" s="244"/>
      <c r="D245" s="246"/>
      <c r="E245" s="246"/>
      <c r="F245" s="246"/>
      <c r="G245" s="246"/>
      <c r="H245" s="246"/>
      <c r="I245" s="246"/>
      <c r="J245" s="246"/>
      <c r="K245" s="246"/>
      <c r="L245" s="246"/>
      <c r="M245" s="265"/>
      <c r="N245" s="265"/>
      <c r="O245" s="265"/>
      <c r="P245" s="265"/>
      <c r="Q245" s="265"/>
      <c r="R245" s="265"/>
    </row>
    <row r="246" spans="3:18" x14ac:dyDescent="0.2">
      <c r="C246" s="244"/>
      <c r="D246" s="246"/>
      <c r="E246" s="246"/>
      <c r="F246" s="246"/>
      <c r="G246" s="246"/>
      <c r="H246" s="246"/>
      <c r="I246" s="246"/>
      <c r="J246" s="246"/>
      <c r="K246" s="246"/>
      <c r="L246" s="246"/>
      <c r="M246" s="265"/>
      <c r="N246" s="265"/>
      <c r="O246" s="265"/>
      <c r="P246" s="265"/>
      <c r="Q246" s="265"/>
      <c r="R246" s="265"/>
    </row>
    <row r="247" spans="3:18" x14ac:dyDescent="0.2">
      <c r="C247" s="244"/>
      <c r="D247" s="246"/>
      <c r="E247" s="246"/>
      <c r="F247" s="246"/>
      <c r="G247" s="246"/>
      <c r="H247" s="246"/>
      <c r="I247" s="246"/>
      <c r="J247" s="246"/>
      <c r="K247" s="246"/>
      <c r="L247" s="246"/>
      <c r="M247" s="265"/>
      <c r="N247" s="265"/>
      <c r="O247" s="265"/>
      <c r="P247" s="265"/>
      <c r="Q247" s="265"/>
      <c r="R247" s="265"/>
    </row>
    <row r="248" spans="3:18" x14ac:dyDescent="0.2">
      <c r="D248" s="256"/>
      <c r="E248" s="256"/>
      <c r="F248" s="256"/>
      <c r="G248" s="256"/>
      <c r="H248" s="256"/>
      <c r="I248" s="256"/>
      <c r="J248" s="256"/>
      <c r="K248" s="256"/>
      <c r="L248" s="256"/>
      <c r="M248" s="265"/>
      <c r="N248" s="265"/>
      <c r="O248" s="265"/>
      <c r="P248" s="265"/>
      <c r="Q248" s="265"/>
      <c r="R248" s="265"/>
    </row>
    <row r="249" spans="3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3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3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3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3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3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3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3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  <row r="1528" spans="4:18" x14ac:dyDescent="0.2">
      <c r="D1528" s="261"/>
      <c r="E1528" s="261"/>
      <c r="F1528" s="261"/>
      <c r="G1528" s="261"/>
      <c r="H1528" s="261"/>
      <c r="I1528" s="261"/>
      <c r="J1528" s="261"/>
      <c r="K1528" s="261"/>
      <c r="L1528" s="261"/>
      <c r="M1528" s="265"/>
      <c r="N1528" s="265"/>
      <c r="O1528" s="265"/>
      <c r="P1528" s="265"/>
      <c r="Q1528" s="265"/>
      <c r="R1528" s="265"/>
    </row>
    <row r="1529" spans="4:18" x14ac:dyDescent="0.2">
      <c r="D1529" s="261"/>
      <c r="E1529" s="261"/>
      <c r="F1529" s="261"/>
      <c r="G1529" s="261"/>
      <c r="H1529" s="261"/>
      <c r="I1529" s="261"/>
      <c r="J1529" s="261"/>
      <c r="K1529" s="261"/>
      <c r="L1529" s="261"/>
      <c r="M1529" s="265"/>
      <c r="N1529" s="265"/>
      <c r="O1529" s="265"/>
      <c r="P1529" s="265"/>
      <c r="Q1529" s="265"/>
      <c r="R1529" s="265"/>
    </row>
    <row r="1530" spans="4:18" x14ac:dyDescent="0.2">
      <c r="D1530" s="261"/>
      <c r="E1530" s="261"/>
      <c r="F1530" s="261"/>
      <c r="G1530" s="261"/>
      <c r="H1530" s="261"/>
      <c r="I1530" s="261"/>
      <c r="J1530" s="261"/>
      <c r="K1530" s="261"/>
      <c r="L1530" s="261"/>
      <c r="M1530" s="265"/>
      <c r="N1530" s="265"/>
      <c r="O1530" s="265"/>
      <c r="P1530" s="265"/>
      <c r="Q1530" s="265"/>
      <c r="R1530" s="265"/>
    </row>
    <row r="1531" spans="4:18" x14ac:dyDescent="0.2">
      <c r="D1531" s="261"/>
      <c r="E1531" s="261"/>
      <c r="F1531" s="261"/>
      <c r="G1531" s="261"/>
      <c r="H1531" s="261"/>
      <c r="I1531" s="261"/>
      <c r="J1531" s="261"/>
      <c r="K1531" s="261"/>
      <c r="L1531" s="261"/>
      <c r="M1531" s="265"/>
      <c r="N1531" s="265"/>
      <c r="O1531" s="265"/>
      <c r="P1531" s="265"/>
      <c r="Q1531" s="265"/>
      <c r="R1531" s="265"/>
    </row>
    <row r="1532" spans="4:18" x14ac:dyDescent="0.2">
      <c r="D1532" s="261"/>
      <c r="E1532" s="261"/>
      <c r="F1532" s="261"/>
      <c r="G1532" s="261"/>
      <c r="H1532" s="261"/>
      <c r="I1532" s="261"/>
      <c r="J1532" s="261"/>
      <c r="K1532" s="261"/>
      <c r="L1532" s="261"/>
      <c r="M1532" s="265"/>
      <c r="N1532" s="265"/>
      <c r="O1532" s="265"/>
      <c r="P1532" s="265"/>
      <c r="Q1532" s="265"/>
      <c r="R1532" s="265"/>
    </row>
    <row r="1533" spans="4:18" x14ac:dyDescent="0.2">
      <c r="D1533" s="261"/>
      <c r="E1533" s="261"/>
      <c r="F1533" s="261"/>
      <c r="G1533" s="261"/>
      <c r="H1533" s="261"/>
      <c r="I1533" s="261"/>
      <c r="J1533" s="261"/>
      <c r="K1533" s="261"/>
      <c r="L1533" s="261"/>
      <c r="M1533" s="265"/>
      <c r="N1533" s="265"/>
      <c r="O1533" s="265"/>
      <c r="P1533" s="265"/>
      <c r="Q1533" s="265"/>
      <c r="R1533" s="265"/>
    </row>
    <row r="1534" spans="4:18" x14ac:dyDescent="0.2">
      <c r="D1534" s="261"/>
      <c r="E1534" s="261"/>
      <c r="F1534" s="261"/>
      <c r="G1534" s="261"/>
      <c r="H1534" s="261"/>
      <c r="I1534" s="261"/>
      <c r="J1534" s="261"/>
      <c r="K1534" s="261"/>
      <c r="L1534" s="261"/>
      <c r="M1534" s="265"/>
      <c r="N1534" s="265"/>
      <c r="O1534" s="265"/>
      <c r="P1534" s="265"/>
      <c r="Q1534" s="265"/>
      <c r="R1534" s="265"/>
    </row>
    <row r="1535" spans="4:18" x14ac:dyDescent="0.2">
      <c r="D1535" s="261"/>
      <c r="E1535" s="261"/>
      <c r="F1535" s="261"/>
      <c r="G1535" s="261"/>
      <c r="H1535" s="261"/>
      <c r="I1535" s="261"/>
      <c r="J1535" s="261"/>
      <c r="K1535" s="261"/>
      <c r="L1535" s="261"/>
      <c r="M1535" s="265"/>
      <c r="N1535" s="265"/>
      <c r="O1535" s="265"/>
      <c r="P1535" s="265"/>
      <c r="Q1535" s="265"/>
      <c r="R1535" s="265"/>
    </row>
    <row r="1536" spans="4:18" x14ac:dyDescent="0.2">
      <c r="D1536" s="261"/>
      <c r="E1536" s="261"/>
      <c r="F1536" s="261"/>
      <c r="G1536" s="261"/>
      <c r="H1536" s="261"/>
      <c r="I1536" s="261"/>
      <c r="J1536" s="261"/>
      <c r="K1536" s="261"/>
      <c r="L1536" s="261"/>
      <c r="M1536" s="265"/>
      <c r="N1536" s="265"/>
      <c r="O1536" s="265"/>
      <c r="P1536" s="265"/>
      <c r="Q1536" s="265"/>
      <c r="R1536" s="265"/>
    </row>
    <row r="1537" spans="4:18" x14ac:dyDescent="0.2">
      <c r="D1537" s="261"/>
      <c r="E1537" s="261"/>
      <c r="F1537" s="261"/>
      <c r="G1537" s="261"/>
      <c r="H1537" s="261"/>
      <c r="I1537" s="261"/>
      <c r="J1537" s="261"/>
      <c r="K1537" s="261"/>
      <c r="L1537" s="261"/>
      <c r="M1537" s="265"/>
      <c r="N1537" s="265"/>
      <c r="O1537" s="265"/>
      <c r="P1537" s="265"/>
      <c r="Q1537" s="265"/>
      <c r="R1537" s="265"/>
    </row>
    <row r="1538" spans="4:18" x14ac:dyDescent="0.2">
      <c r="D1538" s="261"/>
      <c r="E1538" s="261"/>
      <c r="F1538" s="261"/>
      <c r="G1538" s="261"/>
      <c r="H1538" s="261"/>
      <c r="I1538" s="261"/>
      <c r="J1538" s="261"/>
      <c r="K1538" s="261"/>
      <c r="L1538" s="261"/>
      <c r="M1538" s="265"/>
      <c r="N1538" s="265"/>
      <c r="O1538" s="265"/>
      <c r="P1538" s="265"/>
      <c r="Q1538" s="265"/>
      <c r="R1538" s="265"/>
    </row>
    <row r="1539" spans="4:18" x14ac:dyDescent="0.2">
      <c r="D1539" s="261"/>
      <c r="E1539" s="261"/>
      <c r="F1539" s="261"/>
      <c r="G1539" s="261"/>
      <c r="H1539" s="261"/>
      <c r="I1539" s="261"/>
      <c r="J1539" s="261"/>
      <c r="K1539" s="261"/>
      <c r="L1539" s="261"/>
      <c r="M1539" s="265"/>
      <c r="N1539" s="265"/>
      <c r="O1539" s="265"/>
      <c r="P1539" s="265"/>
      <c r="Q1539" s="265"/>
      <c r="R1539" s="265"/>
    </row>
    <row r="1540" spans="4:18" x14ac:dyDescent="0.2">
      <c r="D1540" s="261"/>
      <c r="E1540" s="261"/>
      <c r="F1540" s="261"/>
      <c r="G1540" s="261"/>
      <c r="H1540" s="261"/>
      <c r="I1540" s="261"/>
      <c r="J1540" s="261"/>
      <c r="K1540" s="261"/>
      <c r="L1540" s="261"/>
      <c r="M1540" s="265"/>
      <c r="N1540" s="265"/>
      <c r="O1540" s="265"/>
      <c r="P1540" s="265"/>
      <c r="Q1540" s="265"/>
      <c r="R1540" s="265"/>
    </row>
    <row r="1541" spans="4:18" x14ac:dyDescent="0.2">
      <c r="D1541" s="261"/>
      <c r="E1541" s="261"/>
      <c r="F1541" s="261"/>
      <c r="G1541" s="261"/>
      <c r="H1541" s="261"/>
      <c r="I1541" s="261"/>
      <c r="J1541" s="261"/>
      <c r="K1541" s="261"/>
      <c r="L1541" s="261"/>
      <c r="M1541" s="265"/>
      <c r="N1541" s="265"/>
      <c r="O1541" s="265"/>
      <c r="P1541" s="265"/>
      <c r="Q1541" s="265"/>
      <c r="R1541" s="265"/>
    </row>
    <row r="1542" spans="4:18" x14ac:dyDescent="0.2">
      <c r="D1542" s="261"/>
      <c r="E1542" s="261"/>
      <c r="F1542" s="261"/>
      <c r="G1542" s="261"/>
      <c r="H1542" s="261"/>
      <c r="I1542" s="261"/>
      <c r="J1542" s="261"/>
      <c r="K1542" s="261"/>
      <c r="L1542" s="261"/>
      <c r="M1542" s="265"/>
      <c r="N1542" s="265"/>
      <c r="O1542" s="265"/>
      <c r="P1542" s="265"/>
      <c r="Q1542" s="265"/>
      <c r="R1542" s="265"/>
    </row>
    <row r="1543" spans="4:18" x14ac:dyDescent="0.2">
      <c r="D1543" s="261"/>
      <c r="E1543" s="261"/>
      <c r="F1543" s="261"/>
      <c r="G1543" s="261"/>
      <c r="H1543" s="261"/>
      <c r="I1543" s="261"/>
      <c r="J1543" s="261"/>
      <c r="K1543" s="261"/>
      <c r="L1543" s="261"/>
      <c r="M1543" s="265"/>
      <c r="N1543" s="265"/>
      <c r="O1543" s="265"/>
      <c r="P1543" s="265"/>
      <c r="Q1543" s="265"/>
      <c r="R1543" s="265"/>
    </row>
    <row r="1544" spans="4:18" x14ac:dyDescent="0.2">
      <c r="D1544" s="261"/>
      <c r="E1544" s="261"/>
      <c r="F1544" s="261"/>
      <c r="G1544" s="261"/>
      <c r="H1544" s="261"/>
      <c r="I1544" s="261"/>
      <c r="J1544" s="261"/>
      <c r="K1544" s="261"/>
      <c r="L1544" s="261"/>
      <c r="M1544" s="265"/>
      <c r="N1544" s="265"/>
      <c r="O1544" s="265"/>
      <c r="P1544" s="265"/>
      <c r="Q1544" s="265"/>
      <c r="R1544" s="265"/>
    </row>
    <row r="1545" spans="4:18" x14ac:dyDescent="0.2">
      <c r="D1545" s="261"/>
      <c r="E1545" s="261"/>
      <c r="F1545" s="261"/>
      <c r="G1545" s="261"/>
      <c r="H1545" s="261"/>
      <c r="I1545" s="261"/>
      <c r="J1545" s="261"/>
      <c r="K1545" s="261"/>
      <c r="L1545" s="261"/>
      <c r="M1545" s="265"/>
      <c r="N1545" s="265"/>
      <c r="O1545" s="265"/>
      <c r="P1545" s="265"/>
      <c r="Q1545" s="265"/>
      <c r="R1545" s="265"/>
    </row>
    <row r="1546" spans="4:18" x14ac:dyDescent="0.2">
      <c r="D1546" s="261"/>
      <c r="E1546" s="261"/>
      <c r="F1546" s="261"/>
      <c r="G1546" s="261"/>
      <c r="H1546" s="261"/>
      <c r="I1546" s="261"/>
      <c r="J1546" s="261"/>
      <c r="K1546" s="261"/>
      <c r="L1546" s="261"/>
      <c r="M1546" s="265"/>
      <c r="N1546" s="265"/>
      <c r="O1546" s="265"/>
      <c r="P1546" s="265"/>
      <c r="Q1546" s="265"/>
      <c r="R1546" s="265"/>
    </row>
    <row r="1547" spans="4:18" x14ac:dyDescent="0.2">
      <c r="D1547" s="261"/>
      <c r="E1547" s="261"/>
      <c r="F1547" s="261"/>
      <c r="G1547" s="261"/>
      <c r="H1547" s="261"/>
      <c r="I1547" s="261"/>
      <c r="J1547" s="261"/>
      <c r="K1547" s="261"/>
      <c r="L1547" s="261"/>
      <c r="M1547" s="265"/>
      <c r="N1547" s="265"/>
      <c r="O1547" s="265"/>
      <c r="P1547" s="265"/>
      <c r="Q1547" s="265"/>
      <c r="R1547" s="265"/>
    </row>
    <row r="1548" spans="4:18" x14ac:dyDescent="0.2">
      <c r="D1548" s="261"/>
      <c r="E1548" s="261"/>
      <c r="F1548" s="261"/>
      <c r="G1548" s="261"/>
      <c r="H1548" s="261"/>
      <c r="I1548" s="261"/>
      <c r="J1548" s="261"/>
      <c r="K1548" s="261"/>
      <c r="L1548" s="261"/>
      <c r="M1548" s="265"/>
      <c r="N1548" s="265"/>
      <c r="O1548" s="265"/>
      <c r="P1548" s="265"/>
      <c r="Q1548" s="265"/>
      <c r="R1548" s="265"/>
    </row>
    <row r="1549" spans="4:18" x14ac:dyDescent="0.2">
      <c r="D1549" s="261"/>
      <c r="E1549" s="261"/>
      <c r="F1549" s="261"/>
      <c r="G1549" s="261"/>
      <c r="H1549" s="261"/>
      <c r="I1549" s="261"/>
      <c r="J1549" s="261"/>
      <c r="K1549" s="261"/>
      <c r="L1549" s="261"/>
      <c r="M1549" s="265"/>
      <c r="N1549" s="265"/>
      <c r="O1549" s="265"/>
      <c r="P1549" s="265"/>
      <c r="Q1549" s="265"/>
      <c r="R1549" s="265"/>
    </row>
    <row r="1550" spans="4:18" x14ac:dyDescent="0.2">
      <c r="D1550" s="261"/>
      <c r="E1550" s="261"/>
      <c r="F1550" s="261"/>
      <c r="G1550" s="261"/>
      <c r="H1550" s="261"/>
      <c r="I1550" s="261"/>
      <c r="J1550" s="261"/>
      <c r="K1550" s="261"/>
      <c r="L1550" s="261"/>
      <c r="M1550" s="265"/>
      <c r="N1550" s="265"/>
      <c r="O1550" s="265"/>
      <c r="P1550" s="265"/>
      <c r="Q1550" s="265"/>
      <c r="R1550" s="265"/>
    </row>
    <row r="1551" spans="4:18" x14ac:dyDescent="0.2">
      <c r="D1551" s="261"/>
      <c r="E1551" s="261"/>
      <c r="F1551" s="261"/>
      <c r="G1551" s="261"/>
      <c r="H1551" s="261"/>
      <c r="I1551" s="261"/>
      <c r="J1551" s="261"/>
      <c r="K1551" s="261"/>
      <c r="L1551" s="261"/>
      <c r="M1551" s="265"/>
      <c r="N1551" s="265"/>
      <c r="O1551" s="265"/>
      <c r="P1551" s="265"/>
      <c r="Q1551" s="265"/>
      <c r="R1551" s="265"/>
    </row>
    <row r="1552" spans="4:18" x14ac:dyDescent="0.2">
      <c r="D1552" s="261"/>
      <c r="E1552" s="261"/>
      <c r="F1552" s="261"/>
      <c r="G1552" s="261"/>
      <c r="H1552" s="261"/>
      <c r="I1552" s="261"/>
      <c r="J1552" s="261"/>
      <c r="K1552" s="261"/>
      <c r="L1552" s="261"/>
      <c r="M1552" s="265"/>
      <c r="N1552" s="265"/>
      <c r="O1552" s="265"/>
      <c r="P1552" s="265"/>
      <c r="Q1552" s="265"/>
      <c r="R1552" s="265"/>
    </row>
    <row r="1553" spans="4:18" x14ac:dyDescent="0.2">
      <c r="D1553" s="261"/>
      <c r="E1553" s="261"/>
      <c r="F1553" s="261"/>
      <c r="G1553" s="261"/>
      <c r="H1553" s="261"/>
      <c r="I1553" s="261"/>
      <c r="J1553" s="261"/>
      <c r="K1553" s="261"/>
      <c r="L1553" s="261"/>
      <c r="M1553" s="265"/>
      <c r="N1553" s="265"/>
      <c r="O1553" s="265"/>
      <c r="P1553" s="265"/>
      <c r="Q1553" s="265"/>
      <c r="R1553" s="265"/>
    </row>
    <row r="1554" spans="4:18" x14ac:dyDescent="0.2">
      <c r="D1554" s="261"/>
      <c r="E1554" s="261"/>
      <c r="F1554" s="261"/>
      <c r="G1554" s="261"/>
      <c r="H1554" s="261"/>
      <c r="I1554" s="261"/>
      <c r="J1554" s="261"/>
      <c r="K1554" s="261"/>
      <c r="L1554" s="261"/>
      <c r="M1554" s="265"/>
      <c r="N1554" s="265"/>
      <c r="O1554" s="265"/>
      <c r="P1554" s="265"/>
      <c r="Q1554" s="265"/>
      <c r="R1554" s="265"/>
    </row>
    <row r="1555" spans="4:18" x14ac:dyDescent="0.2">
      <c r="D1555" s="261"/>
      <c r="E1555" s="261"/>
      <c r="F1555" s="261"/>
      <c r="G1555" s="261"/>
      <c r="H1555" s="261"/>
      <c r="I1555" s="261"/>
      <c r="J1555" s="261"/>
      <c r="K1555" s="261"/>
      <c r="L1555" s="261"/>
      <c r="M1555" s="265"/>
      <c r="N1555" s="265"/>
      <c r="O1555" s="265"/>
      <c r="P1555" s="265"/>
      <c r="Q1555" s="265"/>
      <c r="R1555" s="265"/>
    </row>
    <row r="1556" spans="4:18" x14ac:dyDescent="0.2">
      <c r="D1556" s="261"/>
      <c r="E1556" s="261"/>
      <c r="F1556" s="261"/>
      <c r="G1556" s="261"/>
      <c r="H1556" s="261"/>
      <c r="I1556" s="261"/>
      <c r="J1556" s="261"/>
      <c r="K1556" s="261"/>
      <c r="L1556" s="261"/>
      <c r="M1556" s="265"/>
      <c r="N1556" s="265"/>
      <c r="O1556" s="265"/>
      <c r="P1556" s="265"/>
      <c r="Q1556" s="265"/>
      <c r="R1556" s="265"/>
    </row>
    <row r="1557" spans="4:18" x14ac:dyDescent="0.2">
      <c r="D1557" s="261"/>
      <c r="E1557" s="261"/>
      <c r="F1557" s="261"/>
      <c r="G1557" s="261"/>
      <c r="H1557" s="261"/>
      <c r="I1557" s="261"/>
      <c r="J1557" s="261"/>
      <c r="K1557" s="261"/>
      <c r="L1557" s="261"/>
      <c r="M1557" s="265"/>
      <c r="N1557" s="265"/>
      <c r="O1557" s="265"/>
      <c r="P1557" s="265"/>
      <c r="Q1557" s="265"/>
      <c r="R1557" s="265"/>
    </row>
    <row r="1558" spans="4:18" x14ac:dyDescent="0.2">
      <c r="D1558" s="261"/>
      <c r="E1558" s="261"/>
      <c r="F1558" s="261"/>
      <c r="G1558" s="261"/>
      <c r="H1558" s="261"/>
      <c r="I1558" s="261"/>
      <c r="J1558" s="261"/>
      <c r="K1558" s="261"/>
      <c r="L1558" s="261"/>
      <c r="M1558" s="265"/>
      <c r="N1558" s="265"/>
      <c r="O1558" s="265"/>
      <c r="P1558" s="265"/>
      <c r="Q1558" s="265"/>
      <c r="R1558" s="265"/>
    </row>
    <row r="1559" spans="4:18" x14ac:dyDescent="0.2">
      <c r="D1559" s="261"/>
      <c r="E1559" s="261"/>
      <c r="F1559" s="261"/>
      <c r="G1559" s="261"/>
      <c r="H1559" s="261"/>
      <c r="I1559" s="261"/>
      <c r="J1559" s="261"/>
      <c r="K1559" s="261"/>
      <c r="L1559" s="261"/>
      <c r="M1559" s="265"/>
      <c r="N1559" s="265"/>
      <c r="O1559" s="265"/>
      <c r="P1559" s="265"/>
      <c r="Q1559" s="265"/>
      <c r="R1559" s="265"/>
    </row>
    <row r="1560" spans="4:18" x14ac:dyDescent="0.2">
      <c r="D1560" s="261"/>
      <c r="E1560" s="261"/>
      <c r="F1560" s="261"/>
      <c r="G1560" s="261"/>
      <c r="H1560" s="261"/>
      <c r="I1560" s="261"/>
      <c r="J1560" s="261"/>
      <c r="K1560" s="261"/>
      <c r="L1560" s="261"/>
      <c r="M1560" s="265"/>
      <c r="N1560" s="265"/>
      <c r="O1560" s="265"/>
      <c r="P1560" s="265"/>
      <c r="Q1560" s="265"/>
      <c r="R1560" s="265"/>
    </row>
    <row r="1561" spans="4:18" x14ac:dyDescent="0.2">
      <c r="D1561" s="261"/>
      <c r="E1561" s="261"/>
      <c r="F1561" s="261"/>
      <c r="G1561" s="261"/>
      <c r="H1561" s="261"/>
      <c r="I1561" s="261"/>
      <c r="J1561" s="261"/>
      <c r="K1561" s="261"/>
      <c r="L1561" s="261"/>
      <c r="M1561" s="265"/>
      <c r="N1561" s="265"/>
      <c r="O1561" s="265"/>
      <c r="P1561" s="265"/>
      <c r="Q1561" s="265"/>
      <c r="R1561" s="265"/>
    </row>
    <row r="1562" spans="4:18" x14ac:dyDescent="0.2">
      <c r="D1562" s="261"/>
      <c r="E1562" s="261"/>
      <c r="F1562" s="261"/>
      <c r="G1562" s="261"/>
      <c r="H1562" s="261"/>
      <c r="I1562" s="261"/>
      <c r="J1562" s="261"/>
      <c r="K1562" s="261"/>
      <c r="L1562" s="261"/>
      <c r="M1562" s="265"/>
      <c r="N1562" s="265"/>
      <c r="O1562" s="265"/>
      <c r="P1562" s="265"/>
      <c r="Q1562" s="265"/>
      <c r="R1562" s="265"/>
    </row>
    <row r="1563" spans="4:18" x14ac:dyDescent="0.2">
      <c r="D1563" s="261"/>
      <c r="E1563" s="261"/>
      <c r="F1563" s="261"/>
      <c r="G1563" s="261"/>
      <c r="H1563" s="261"/>
      <c r="I1563" s="261"/>
      <c r="J1563" s="261"/>
      <c r="K1563" s="261"/>
      <c r="L1563" s="261"/>
      <c r="M1563" s="265"/>
      <c r="N1563" s="265"/>
      <c r="O1563" s="265"/>
      <c r="P1563" s="265"/>
      <c r="Q1563" s="265"/>
      <c r="R1563" s="265"/>
    </row>
    <row r="1564" spans="4:18" x14ac:dyDescent="0.2">
      <c r="D1564" s="261"/>
      <c r="E1564" s="261"/>
      <c r="F1564" s="261"/>
      <c r="G1564" s="261"/>
      <c r="H1564" s="261"/>
      <c r="I1564" s="261"/>
      <c r="J1564" s="261"/>
      <c r="K1564" s="261"/>
      <c r="L1564" s="261"/>
      <c r="M1564" s="265"/>
      <c r="N1564" s="265"/>
      <c r="O1564" s="265"/>
      <c r="P1564" s="265"/>
      <c r="Q1564" s="265"/>
      <c r="R1564" s="265"/>
    </row>
    <row r="1565" spans="4:18" x14ac:dyDescent="0.2">
      <c r="D1565" s="261"/>
      <c r="E1565" s="261"/>
      <c r="F1565" s="261"/>
      <c r="G1565" s="261"/>
      <c r="H1565" s="261"/>
      <c r="I1565" s="261"/>
      <c r="J1565" s="261"/>
      <c r="K1565" s="261"/>
      <c r="L1565" s="261"/>
      <c r="M1565" s="265"/>
      <c r="N1565" s="265"/>
      <c r="O1565" s="265"/>
      <c r="P1565" s="265"/>
      <c r="Q1565" s="265"/>
      <c r="R1565" s="265"/>
    </row>
    <row r="1566" spans="4:18" x14ac:dyDescent="0.2">
      <c r="D1566" s="261"/>
      <c r="E1566" s="261"/>
      <c r="F1566" s="261"/>
      <c r="G1566" s="261"/>
      <c r="H1566" s="261"/>
      <c r="I1566" s="261"/>
      <c r="J1566" s="261"/>
      <c r="K1566" s="261"/>
      <c r="L1566" s="261"/>
      <c r="M1566" s="265"/>
      <c r="N1566" s="265"/>
      <c r="O1566" s="265"/>
      <c r="P1566" s="265"/>
      <c r="Q1566" s="265"/>
      <c r="R1566" s="265"/>
    </row>
    <row r="1567" spans="4:18" x14ac:dyDescent="0.2">
      <c r="D1567" s="261"/>
      <c r="E1567" s="261"/>
      <c r="F1567" s="261"/>
      <c r="G1567" s="261"/>
      <c r="H1567" s="261"/>
      <c r="I1567" s="261"/>
      <c r="J1567" s="261"/>
      <c r="K1567" s="261"/>
      <c r="L1567" s="261"/>
      <c r="M1567" s="265"/>
      <c r="N1567" s="265"/>
      <c r="O1567" s="265"/>
      <c r="P1567" s="265"/>
      <c r="Q1567" s="265"/>
      <c r="R1567" s="265"/>
    </row>
    <row r="1568" spans="4:18" x14ac:dyDescent="0.2">
      <c r="D1568" s="261"/>
      <c r="E1568" s="261"/>
      <c r="F1568" s="261"/>
      <c r="G1568" s="261"/>
      <c r="H1568" s="261"/>
      <c r="I1568" s="261"/>
      <c r="J1568" s="261"/>
      <c r="K1568" s="261"/>
      <c r="L1568" s="261"/>
      <c r="M1568" s="265"/>
      <c r="N1568" s="265"/>
      <c r="O1568" s="265"/>
      <c r="P1568" s="265"/>
      <c r="Q1568" s="265"/>
      <c r="R1568" s="265"/>
    </row>
    <row r="1569" spans="4:18" x14ac:dyDescent="0.2">
      <c r="D1569" s="261"/>
      <c r="E1569" s="261"/>
      <c r="F1569" s="261"/>
      <c r="G1569" s="261"/>
      <c r="H1569" s="261"/>
      <c r="I1569" s="261"/>
      <c r="J1569" s="261"/>
      <c r="K1569" s="261"/>
      <c r="L1569" s="261"/>
      <c r="M1569" s="265"/>
      <c r="N1569" s="265"/>
      <c r="O1569" s="265"/>
      <c r="P1569" s="265"/>
      <c r="Q1569" s="265"/>
      <c r="R1569" s="265"/>
    </row>
    <row r="1570" spans="4:18" x14ac:dyDescent="0.2">
      <c r="D1570" s="261"/>
      <c r="E1570" s="261"/>
      <c r="F1570" s="261"/>
      <c r="G1570" s="261"/>
      <c r="H1570" s="261"/>
      <c r="I1570" s="261"/>
      <c r="J1570" s="261"/>
      <c r="K1570" s="261"/>
      <c r="L1570" s="261"/>
      <c r="M1570" s="265"/>
      <c r="N1570" s="265"/>
      <c r="O1570" s="265"/>
      <c r="P1570" s="265"/>
      <c r="Q1570" s="265"/>
      <c r="R1570" s="265"/>
    </row>
    <row r="1571" spans="4:18" x14ac:dyDescent="0.2">
      <c r="D1571" s="261"/>
      <c r="E1571" s="261"/>
      <c r="F1571" s="261"/>
      <c r="G1571" s="261"/>
      <c r="H1571" s="261"/>
      <c r="I1571" s="261"/>
      <c r="J1571" s="261"/>
      <c r="K1571" s="261"/>
      <c r="L1571" s="261"/>
      <c r="M1571" s="265"/>
      <c r="N1571" s="265"/>
      <c r="O1571" s="265"/>
      <c r="P1571" s="265"/>
      <c r="Q1571" s="265"/>
      <c r="R1571" s="265"/>
    </row>
    <row r="1572" spans="4:18" x14ac:dyDescent="0.2">
      <c r="D1572" s="261"/>
      <c r="E1572" s="261"/>
      <c r="F1572" s="261"/>
      <c r="G1572" s="261"/>
      <c r="H1572" s="261"/>
      <c r="I1572" s="261"/>
      <c r="J1572" s="261"/>
      <c r="K1572" s="261"/>
      <c r="L1572" s="261"/>
      <c r="M1572" s="265"/>
      <c r="N1572" s="265"/>
      <c r="O1572" s="265"/>
      <c r="P1572" s="265"/>
      <c r="Q1572" s="265"/>
      <c r="R1572" s="265"/>
    </row>
    <row r="1573" spans="4:18" x14ac:dyDescent="0.2">
      <c r="D1573" s="261"/>
      <c r="E1573" s="261"/>
      <c r="F1573" s="261"/>
      <c r="G1573" s="261"/>
      <c r="H1573" s="261"/>
      <c r="I1573" s="261"/>
      <c r="J1573" s="261"/>
      <c r="K1573" s="261"/>
      <c r="L1573" s="261"/>
      <c r="M1573" s="265"/>
      <c r="N1573" s="265"/>
      <c r="O1573" s="265"/>
      <c r="P1573" s="265"/>
      <c r="Q1573" s="265"/>
      <c r="R1573" s="265"/>
    </row>
    <row r="1574" spans="4:18" x14ac:dyDescent="0.2">
      <c r="D1574" s="261"/>
      <c r="E1574" s="261"/>
      <c r="F1574" s="261"/>
      <c r="G1574" s="261"/>
      <c r="H1574" s="261"/>
      <c r="I1574" s="261"/>
      <c r="J1574" s="261"/>
      <c r="K1574" s="261"/>
      <c r="L1574" s="261"/>
      <c r="M1574" s="265"/>
      <c r="N1574" s="265"/>
      <c r="O1574" s="265"/>
      <c r="P1574" s="265"/>
      <c r="Q1574" s="265"/>
      <c r="R1574" s="265"/>
    </row>
    <row r="1575" spans="4:18" x14ac:dyDescent="0.2">
      <c r="D1575" s="261"/>
      <c r="E1575" s="261"/>
      <c r="F1575" s="261"/>
      <c r="G1575" s="261"/>
      <c r="H1575" s="261"/>
      <c r="I1575" s="261"/>
      <c r="J1575" s="261"/>
      <c r="K1575" s="261"/>
      <c r="L1575" s="261"/>
      <c r="M1575" s="265"/>
      <c r="N1575" s="265"/>
      <c r="O1575" s="265"/>
      <c r="P1575" s="265"/>
      <c r="Q1575" s="265"/>
      <c r="R1575" s="265"/>
    </row>
    <row r="1576" spans="4:18" x14ac:dyDescent="0.2">
      <c r="D1576" s="261"/>
      <c r="E1576" s="261"/>
      <c r="F1576" s="261"/>
      <c r="G1576" s="261"/>
      <c r="H1576" s="261"/>
      <c r="I1576" s="261"/>
      <c r="J1576" s="261"/>
      <c r="K1576" s="261"/>
      <c r="L1576" s="261"/>
      <c r="M1576" s="265"/>
      <c r="N1576" s="265"/>
      <c r="O1576" s="265"/>
      <c r="P1576" s="265"/>
      <c r="Q1576" s="265"/>
      <c r="R1576" s="265"/>
    </row>
    <row r="1577" spans="4:18" x14ac:dyDescent="0.2">
      <c r="D1577" s="261"/>
      <c r="E1577" s="261"/>
      <c r="F1577" s="261"/>
      <c r="G1577" s="261"/>
      <c r="H1577" s="261"/>
      <c r="I1577" s="261"/>
      <c r="J1577" s="261"/>
      <c r="K1577" s="261"/>
      <c r="L1577" s="261"/>
      <c r="M1577" s="265"/>
      <c r="N1577" s="265"/>
      <c r="O1577" s="265"/>
      <c r="P1577" s="265"/>
      <c r="Q1577" s="265"/>
      <c r="R1577" s="265"/>
    </row>
    <row r="1578" spans="4:18" x14ac:dyDescent="0.2">
      <c r="D1578" s="261"/>
      <c r="E1578" s="261"/>
      <c r="F1578" s="261"/>
      <c r="G1578" s="261"/>
      <c r="H1578" s="261"/>
      <c r="I1578" s="261"/>
      <c r="J1578" s="261"/>
      <c r="K1578" s="261"/>
      <c r="L1578" s="261"/>
      <c r="M1578" s="265"/>
      <c r="N1578" s="265"/>
      <c r="O1578" s="265"/>
      <c r="P1578" s="265"/>
      <c r="Q1578" s="265"/>
      <c r="R1578" s="265"/>
    </row>
    <row r="1579" spans="4:18" x14ac:dyDescent="0.2">
      <c r="D1579" s="261"/>
      <c r="E1579" s="261"/>
      <c r="F1579" s="261"/>
      <c r="G1579" s="261"/>
      <c r="H1579" s="261"/>
      <c r="I1579" s="261"/>
      <c r="J1579" s="261"/>
      <c r="K1579" s="261"/>
      <c r="L1579" s="261"/>
      <c r="M1579" s="265"/>
      <c r="N1579" s="265"/>
      <c r="O1579" s="265"/>
      <c r="P1579" s="265"/>
      <c r="Q1579" s="265"/>
      <c r="R1579" s="265"/>
    </row>
    <row r="1580" spans="4:18" x14ac:dyDescent="0.2">
      <c r="D1580" s="261"/>
      <c r="E1580" s="261"/>
      <c r="F1580" s="261"/>
      <c r="G1580" s="261"/>
      <c r="H1580" s="261"/>
      <c r="I1580" s="261"/>
      <c r="J1580" s="261"/>
      <c r="K1580" s="261"/>
      <c r="L1580" s="261"/>
      <c r="M1580" s="265"/>
      <c r="N1580" s="265"/>
      <c r="O1580" s="265"/>
      <c r="P1580" s="265"/>
      <c r="Q1580" s="265"/>
      <c r="R1580" s="265"/>
    </row>
    <row r="1581" spans="4:18" x14ac:dyDescent="0.2">
      <c r="D1581" s="261"/>
      <c r="E1581" s="261"/>
      <c r="F1581" s="261"/>
      <c r="G1581" s="261"/>
      <c r="H1581" s="261"/>
      <c r="I1581" s="261"/>
      <c r="J1581" s="261"/>
      <c r="K1581" s="261"/>
      <c r="L1581" s="261"/>
      <c r="M1581" s="265"/>
      <c r="N1581" s="265"/>
      <c r="O1581" s="265"/>
      <c r="P1581" s="265"/>
      <c r="Q1581" s="265"/>
      <c r="R1581" s="265"/>
    </row>
    <row r="1582" spans="4:18" x14ac:dyDescent="0.2">
      <c r="D1582" s="261"/>
      <c r="E1582" s="261"/>
      <c r="F1582" s="261"/>
      <c r="G1582" s="261"/>
      <c r="H1582" s="261"/>
      <c r="I1582" s="261"/>
      <c r="J1582" s="261"/>
      <c r="K1582" s="261"/>
      <c r="L1582" s="261"/>
      <c r="M1582" s="265"/>
      <c r="N1582" s="265"/>
      <c r="O1582" s="265"/>
      <c r="P1582" s="265"/>
      <c r="Q1582" s="265"/>
      <c r="R1582" s="265"/>
    </row>
    <row r="1583" spans="4:18" x14ac:dyDescent="0.2">
      <c r="D1583" s="261"/>
      <c r="E1583" s="261"/>
      <c r="F1583" s="261"/>
      <c r="G1583" s="261"/>
      <c r="H1583" s="261"/>
      <c r="I1583" s="261"/>
      <c r="J1583" s="261"/>
      <c r="K1583" s="261"/>
      <c r="L1583" s="261"/>
      <c r="M1583" s="265"/>
      <c r="N1583" s="265"/>
      <c r="O1583" s="265"/>
      <c r="P1583" s="265"/>
      <c r="Q1583" s="265"/>
      <c r="R1583" s="265"/>
    </row>
    <row r="1584" spans="4:18" x14ac:dyDescent="0.2">
      <c r="D1584" s="261"/>
      <c r="E1584" s="261"/>
      <c r="F1584" s="261"/>
      <c r="G1584" s="261"/>
      <c r="H1584" s="261"/>
      <c r="I1584" s="261"/>
      <c r="J1584" s="261"/>
      <c r="K1584" s="261"/>
      <c r="L1584" s="261"/>
      <c r="M1584" s="265"/>
      <c r="N1584" s="265"/>
      <c r="O1584" s="265"/>
      <c r="P1584" s="265"/>
      <c r="Q1584" s="265"/>
      <c r="R1584" s="265"/>
    </row>
    <row r="1585" spans="4:18" x14ac:dyDescent="0.2">
      <c r="D1585" s="261"/>
      <c r="E1585" s="261"/>
      <c r="F1585" s="261"/>
      <c r="G1585" s="261"/>
      <c r="H1585" s="261"/>
      <c r="I1585" s="261"/>
      <c r="J1585" s="261"/>
      <c r="K1585" s="261"/>
      <c r="L1585" s="261"/>
      <c r="M1585" s="265"/>
      <c r="N1585" s="265"/>
      <c r="O1585" s="265"/>
      <c r="P1585" s="265"/>
      <c r="Q1585" s="265"/>
      <c r="R1585" s="265"/>
    </row>
    <row r="1586" spans="4:18" x14ac:dyDescent="0.2">
      <c r="D1586" s="261"/>
      <c r="E1586" s="261"/>
      <c r="F1586" s="261"/>
      <c r="G1586" s="261"/>
      <c r="H1586" s="261"/>
      <c r="I1586" s="261"/>
      <c r="J1586" s="261"/>
      <c r="K1586" s="261"/>
      <c r="L1586" s="261"/>
      <c r="M1586" s="265"/>
      <c r="N1586" s="265"/>
      <c r="O1586" s="265"/>
      <c r="P1586" s="265"/>
      <c r="Q1586" s="265"/>
      <c r="R1586" s="265"/>
    </row>
    <row r="1587" spans="4:18" x14ac:dyDescent="0.2">
      <c r="D1587" s="261"/>
      <c r="E1587" s="261"/>
      <c r="F1587" s="261"/>
      <c r="G1587" s="261"/>
      <c r="H1587" s="261"/>
      <c r="I1587" s="261"/>
      <c r="J1587" s="261"/>
      <c r="K1587" s="261"/>
      <c r="L1587" s="261"/>
      <c r="M1587" s="265"/>
      <c r="N1587" s="265"/>
      <c r="O1587" s="265"/>
      <c r="P1587" s="265"/>
      <c r="Q1587" s="265"/>
      <c r="R1587" s="265"/>
    </row>
    <row r="1588" spans="4:18" x14ac:dyDescent="0.2">
      <c r="D1588" s="261"/>
      <c r="E1588" s="261"/>
      <c r="F1588" s="261"/>
      <c r="G1588" s="261"/>
      <c r="H1588" s="261"/>
      <c r="I1588" s="261"/>
      <c r="J1588" s="261"/>
      <c r="K1588" s="261"/>
      <c r="L1588" s="261"/>
      <c r="M1588" s="265"/>
      <c r="N1588" s="265"/>
      <c r="O1588" s="265"/>
      <c r="P1588" s="265"/>
      <c r="Q1588" s="265"/>
      <c r="R1588" s="265"/>
    </row>
    <row r="1589" spans="4:18" x14ac:dyDescent="0.2">
      <c r="D1589" s="261"/>
      <c r="E1589" s="261"/>
      <c r="F1589" s="261"/>
      <c r="G1589" s="261"/>
      <c r="H1589" s="261"/>
      <c r="I1589" s="261"/>
      <c r="J1589" s="261"/>
      <c r="K1589" s="261"/>
      <c r="L1589" s="261"/>
      <c r="M1589" s="265"/>
      <c r="N1589" s="265"/>
      <c r="O1589" s="265"/>
      <c r="P1589" s="265"/>
      <c r="Q1589" s="265"/>
      <c r="R1589" s="265"/>
    </row>
    <row r="1590" spans="4:18" x14ac:dyDescent="0.2">
      <c r="D1590" s="261"/>
      <c r="E1590" s="261"/>
      <c r="F1590" s="261"/>
      <c r="G1590" s="261"/>
      <c r="H1590" s="261"/>
      <c r="I1590" s="261"/>
      <c r="J1590" s="261"/>
      <c r="K1590" s="261"/>
      <c r="L1590" s="261"/>
      <c r="M1590" s="265"/>
      <c r="N1590" s="265"/>
      <c r="O1590" s="265"/>
      <c r="P1590" s="265"/>
      <c r="Q1590" s="265"/>
      <c r="R1590" s="265"/>
    </row>
    <row r="1591" spans="4:18" x14ac:dyDescent="0.2">
      <c r="D1591" s="261"/>
      <c r="E1591" s="261"/>
      <c r="F1591" s="261"/>
      <c r="G1591" s="261"/>
      <c r="H1591" s="261"/>
      <c r="I1591" s="261"/>
      <c r="J1591" s="261"/>
      <c r="K1591" s="261"/>
      <c r="L1591" s="261"/>
      <c r="M1591" s="265"/>
      <c r="N1591" s="265"/>
      <c r="O1591" s="265"/>
      <c r="P1591" s="265"/>
      <c r="Q1591" s="265"/>
      <c r="R1591" s="265"/>
    </row>
    <row r="1592" spans="4:18" x14ac:dyDescent="0.2">
      <c r="D1592" s="261"/>
      <c r="E1592" s="261"/>
      <c r="F1592" s="261"/>
      <c r="G1592" s="261"/>
      <c r="H1592" s="261"/>
      <c r="I1592" s="261"/>
      <c r="J1592" s="261"/>
      <c r="K1592" s="261"/>
      <c r="L1592" s="261"/>
      <c r="M1592" s="265"/>
      <c r="N1592" s="265"/>
      <c r="O1592" s="265"/>
      <c r="P1592" s="265"/>
      <c r="Q1592" s="265"/>
      <c r="R1592" s="265"/>
    </row>
    <row r="1593" spans="4:18" x14ac:dyDescent="0.2">
      <c r="D1593" s="261"/>
      <c r="E1593" s="261"/>
      <c r="F1593" s="261"/>
      <c r="G1593" s="261"/>
      <c r="H1593" s="261"/>
      <c r="I1593" s="261"/>
      <c r="J1593" s="261"/>
      <c r="K1593" s="261"/>
      <c r="L1593" s="261"/>
      <c r="M1593" s="265"/>
      <c r="N1593" s="265"/>
      <c r="O1593" s="265"/>
      <c r="P1593" s="265"/>
      <c r="Q1593" s="265"/>
      <c r="R1593" s="265"/>
    </row>
    <row r="1594" spans="4:18" x14ac:dyDescent="0.2">
      <c r="D1594" s="261"/>
      <c r="E1594" s="261"/>
      <c r="F1594" s="261"/>
      <c r="G1594" s="261"/>
      <c r="H1594" s="261"/>
      <c r="I1594" s="261"/>
      <c r="J1594" s="261"/>
      <c r="K1594" s="261"/>
      <c r="L1594" s="261"/>
      <c r="M1594" s="265"/>
      <c r="N1594" s="265"/>
      <c r="O1594" s="265"/>
      <c r="P1594" s="265"/>
      <c r="Q1594" s="265"/>
      <c r="R1594" s="265"/>
    </row>
    <row r="1595" spans="4:18" x14ac:dyDescent="0.2">
      <c r="D1595" s="261"/>
      <c r="E1595" s="261"/>
      <c r="F1595" s="261"/>
      <c r="G1595" s="261"/>
      <c r="H1595" s="261"/>
      <c r="I1595" s="261"/>
      <c r="J1595" s="261"/>
      <c r="K1595" s="261"/>
      <c r="L1595" s="261"/>
      <c r="M1595" s="265"/>
      <c r="N1595" s="265"/>
      <c r="O1595" s="265"/>
      <c r="P1595" s="265"/>
      <c r="Q1595" s="265"/>
      <c r="R1595" s="265"/>
    </row>
    <row r="1596" spans="4:18" x14ac:dyDescent="0.2">
      <c r="D1596" s="261"/>
      <c r="E1596" s="261"/>
      <c r="F1596" s="261"/>
      <c r="G1596" s="261"/>
      <c r="H1596" s="261"/>
      <c r="I1596" s="261"/>
      <c r="J1596" s="261"/>
      <c r="K1596" s="261"/>
      <c r="L1596" s="261"/>
      <c r="M1596" s="265"/>
      <c r="N1596" s="265"/>
      <c r="O1596" s="265"/>
      <c r="P1596" s="265"/>
      <c r="Q1596" s="265"/>
      <c r="R1596" s="265"/>
    </row>
    <row r="1597" spans="4:18" x14ac:dyDescent="0.2">
      <c r="D1597" s="261"/>
      <c r="E1597" s="261"/>
      <c r="F1597" s="261"/>
      <c r="G1597" s="261"/>
      <c r="H1597" s="261"/>
      <c r="I1597" s="261"/>
      <c r="J1597" s="261"/>
      <c r="K1597" s="261"/>
      <c r="L1597" s="261"/>
      <c r="M1597" s="265"/>
      <c r="N1597" s="265"/>
      <c r="O1597" s="265"/>
      <c r="P1597" s="265"/>
      <c r="Q1597" s="265"/>
      <c r="R1597" s="265"/>
    </row>
    <row r="1598" spans="4:18" x14ac:dyDescent="0.2">
      <c r="D1598" s="261"/>
      <c r="E1598" s="261"/>
      <c r="F1598" s="261"/>
      <c r="G1598" s="261"/>
      <c r="H1598" s="261"/>
      <c r="I1598" s="261"/>
      <c r="J1598" s="261"/>
      <c r="K1598" s="261"/>
      <c r="L1598" s="261"/>
      <c r="M1598" s="265"/>
      <c r="N1598" s="265"/>
      <c r="O1598" s="265"/>
      <c r="P1598" s="265"/>
      <c r="Q1598" s="265"/>
      <c r="R1598" s="265"/>
    </row>
    <row r="1599" spans="4:18" x14ac:dyDescent="0.2">
      <c r="D1599" s="261"/>
      <c r="E1599" s="261"/>
      <c r="F1599" s="261"/>
      <c r="G1599" s="261"/>
      <c r="H1599" s="261"/>
      <c r="I1599" s="261"/>
      <c r="J1599" s="261"/>
      <c r="K1599" s="261"/>
      <c r="L1599" s="261"/>
      <c r="M1599" s="265"/>
      <c r="N1599" s="265"/>
      <c r="O1599" s="265"/>
      <c r="P1599" s="265"/>
      <c r="Q1599" s="265"/>
      <c r="R1599" s="265"/>
    </row>
    <row r="1600" spans="4:18" x14ac:dyDescent="0.2">
      <c r="D1600" s="261"/>
      <c r="E1600" s="261"/>
      <c r="F1600" s="261"/>
      <c r="G1600" s="261"/>
      <c r="H1600" s="261"/>
      <c r="I1600" s="261"/>
      <c r="J1600" s="261"/>
      <c r="K1600" s="261"/>
      <c r="L1600" s="261"/>
      <c r="M1600" s="265"/>
      <c r="N1600" s="265"/>
      <c r="O1600" s="265"/>
      <c r="P1600" s="265"/>
      <c r="Q1600" s="265"/>
      <c r="R1600" s="265"/>
    </row>
  </sheetData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 enableFormatConditionsCalculation="0">
    <tabColor rgb="FFFF0000"/>
  </sheetPr>
  <dimension ref="B2:R38"/>
  <sheetViews>
    <sheetView showRuler="0" zoomScale="80" zoomScaleNormal="80" workbookViewId="0">
      <selection activeCell="D5" sqref="D5:L54"/>
    </sheetView>
  </sheetViews>
  <sheetFormatPr baseColWidth="10" defaultColWidth="8.83203125" defaultRowHeight="15" x14ac:dyDescent="0.2"/>
  <cols>
    <col min="2" max="2" width="20.33203125" customWidth="1"/>
    <col min="3" max="3" width="14" bestFit="1" customWidth="1"/>
    <col min="13" max="18" width="9.1640625" style="9" customWidth="1"/>
  </cols>
  <sheetData>
    <row r="2" spans="2:18" x14ac:dyDescent="0.2">
      <c r="B2" s="2" t="s">
        <v>501</v>
      </c>
    </row>
    <row r="3" spans="2:18" x14ac:dyDescent="0.2">
      <c r="B3" t="s">
        <v>0</v>
      </c>
    </row>
    <row r="4" spans="2:18" x14ac:dyDescent="0.2">
      <c r="B4" t="s">
        <v>143</v>
      </c>
      <c r="C4" t="s">
        <v>71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282</v>
      </c>
      <c r="C5" t="s">
        <v>542</v>
      </c>
      <c r="D5" s="387"/>
      <c r="E5" s="387">
        <v>3.2605767096779998</v>
      </c>
      <c r="F5" s="387">
        <v>3.872569561682</v>
      </c>
      <c r="G5" s="387">
        <v>3.122360247739</v>
      </c>
      <c r="H5" s="387">
        <v>3.2645479183499999</v>
      </c>
      <c r="I5" s="388">
        <v>3.4318609525960002</v>
      </c>
      <c r="J5" s="387">
        <v>3.6335517211070001</v>
      </c>
      <c r="K5" s="388">
        <v>3.8718230191549998</v>
      </c>
      <c r="L5" s="387">
        <v>3.9650310466760001</v>
      </c>
      <c r="M5" s="364"/>
      <c r="N5" s="328"/>
      <c r="O5" s="328"/>
      <c r="P5" s="328"/>
      <c r="Q5" s="328"/>
    </row>
    <row r="6" spans="2:18" x14ac:dyDescent="0.2">
      <c r="B6" t="s">
        <v>282</v>
      </c>
      <c r="C6" t="s">
        <v>543</v>
      </c>
      <c r="D6" s="387">
        <v>4.9477944358819999</v>
      </c>
      <c r="E6" s="387">
        <v>3.2579978822940001</v>
      </c>
      <c r="F6" s="387">
        <v>3.8699907342979998</v>
      </c>
      <c r="G6" s="387">
        <v>3.1197814203549998</v>
      </c>
      <c r="H6" s="387">
        <v>3.275482442151</v>
      </c>
      <c r="I6" s="388">
        <v>3.4427954763969999</v>
      </c>
      <c r="J6" s="387">
        <v>3.6444862449080002</v>
      </c>
      <c r="K6" s="388">
        <v>3.882757542956</v>
      </c>
      <c r="L6" s="387">
        <v>3.9759655704769998</v>
      </c>
      <c r="M6" s="364"/>
      <c r="N6" s="328"/>
      <c r="O6" s="328"/>
      <c r="P6" s="328"/>
      <c r="Q6" s="328"/>
    </row>
    <row r="7" spans="2:18" x14ac:dyDescent="0.2">
      <c r="B7" t="s">
        <v>282</v>
      </c>
      <c r="C7" t="s">
        <v>544</v>
      </c>
      <c r="D7" s="387">
        <v>50.054419323844002</v>
      </c>
      <c r="E7" s="387">
        <v>3.2415334794200001</v>
      </c>
      <c r="F7" s="387">
        <v>3.8535263314239998</v>
      </c>
      <c r="G7" s="387">
        <v>3.1033170174809999</v>
      </c>
      <c r="H7" s="387">
        <v>3.2590180392770001</v>
      </c>
      <c r="I7" s="388">
        <v>3.4263310735219998</v>
      </c>
      <c r="J7" s="387">
        <v>3.6280218420339998</v>
      </c>
      <c r="K7" s="388">
        <v>3.8662931400809999</v>
      </c>
      <c r="L7" s="387">
        <v>3.9595011676029999</v>
      </c>
      <c r="M7" s="364"/>
      <c r="N7" s="328"/>
      <c r="O7" s="328"/>
      <c r="P7" s="328"/>
      <c r="Q7" s="328"/>
    </row>
    <row r="8" spans="2:18" x14ac:dyDescent="0.2">
      <c r="B8" t="s">
        <v>282</v>
      </c>
      <c r="C8" t="s">
        <v>545</v>
      </c>
      <c r="D8" s="387">
        <v>4.5307764228000001E-2</v>
      </c>
      <c r="E8" s="387">
        <v>3.2607320567959999</v>
      </c>
      <c r="F8" s="387">
        <v>3.8727249088</v>
      </c>
      <c r="G8" s="387">
        <v>3.122515594857</v>
      </c>
      <c r="H8" s="387">
        <v>3.2782166166529998</v>
      </c>
      <c r="I8" s="388">
        <v>3.4455296508990001</v>
      </c>
      <c r="J8" s="387">
        <v>3.64722041941</v>
      </c>
      <c r="K8" s="388">
        <v>3.8854917174580001</v>
      </c>
      <c r="L8" s="387">
        <v>3.978699744979</v>
      </c>
      <c r="M8" s="364"/>
      <c r="N8" s="328"/>
      <c r="O8" s="328"/>
      <c r="P8" s="328"/>
      <c r="Q8" s="328"/>
    </row>
    <row r="9" spans="2:18" x14ac:dyDescent="0.2">
      <c r="B9" t="s">
        <v>282</v>
      </c>
      <c r="C9" t="s">
        <v>546</v>
      </c>
      <c r="D9" s="387">
        <v>50</v>
      </c>
      <c r="E9" s="387">
        <v>3.261518141477</v>
      </c>
      <c r="F9" s="387">
        <v>3.8735109934810001</v>
      </c>
      <c r="G9" s="387">
        <v>3.1233016795380002</v>
      </c>
      <c r="H9" s="387">
        <v>3.279002701335</v>
      </c>
      <c r="I9" s="388">
        <v>3.4463157355799998</v>
      </c>
      <c r="J9" s="387">
        <v>3.6480065040919998</v>
      </c>
      <c r="K9" s="388">
        <v>3.8862778021389999</v>
      </c>
      <c r="L9" s="387">
        <v>3.9794858296609998</v>
      </c>
      <c r="M9" s="364"/>
      <c r="N9" s="328"/>
      <c r="O9" s="328"/>
      <c r="P9" s="328"/>
      <c r="Q9" s="328"/>
    </row>
    <row r="10" spans="2:18" x14ac:dyDescent="0.2">
      <c r="B10" t="s">
        <v>282</v>
      </c>
      <c r="C10" t="s">
        <v>547</v>
      </c>
      <c r="D10" s="387">
        <v>5.019869052612</v>
      </c>
      <c r="E10" s="387">
        <v>3.262124527918</v>
      </c>
      <c r="F10" s="387">
        <v>3.8741173799220001</v>
      </c>
      <c r="G10" s="387">
        <v>3.1239080659790002</v>
      </c>
      <c r="H10" s="387">
        <v>3.279609087776</v>
      </c>
      <c r="I10" s="388">
        <v>3.4469221220209998</v>
      </c>
      <c r="J10" s="387">
        <v>3.6486128905330002</v>
      </c>
      <c r="K10" s="388">
        <v>3.8868841885799998</v>
      </c>
      <c r="L10" s="387">
        <v>3.9800922161019998</v>
      </c>
      <c r="M10" s="364"/>
      <c r="N10" s="328"/>
      <c r="O10" s="328"/>
      <c r="P10" s="328"/>
      <c r="Q10" s="328"/>
    </row>
    <row r="11" spans="2:18" x14ac:dyDescent="0.2">
      <c r="B11" t="s">
        <v>282</v>
      </c>
      <c r="C11" t="s">
        <v>548</v>
      </c>
      <c r="D11" s="387">
        <v>2.0411893810000001E-2</v>
      </c>
      <c r="E11" s="387">
        <v>3.2673493656949999</v>
      </c>
      <c r="F11" s="387">
        <v>3.879342217699</v>
      </c>
      <c r="G11" s="387">
        <v>3.1291329037560001</v>
      </c>
      <c r="H11" s="387">
        <v>3.2848339255519998</v>
      </c>
      <c r="I11" s="388">
        <v>3.452146959797</v>
      </c>
      <c r="J11" s="387">
        <v>3.653837728309</v>
      </c>
      <c r="K11" s="388">
        <v>3.8921090263570002</v>
      </c>
      <c r="L11" s="387">
        <v>3.9810669132740002</v>
      </c>
      <c r="M11" s="364"/>
      <c r="N11" s="328"/>
      <c r="O11" s="328"/>
      <c r="P11" s="328"/>
      <c r="Q11" s="328"/>
    </row>
    <row r="12" spans="2:18" x14ac:dyDescent="0.2">
      <c r="B12" t="s">
        <v>282</v>
      </c>
      <c r="C12" t="s">
        <v>549</v>
      </c>
      <c r="D12" s="387">
        <v>50.037214820773997</v>
      </c>
      <c r="E12" s="387">
        <v>3.2587379824889999</v>
      </c>
      <c r="F12" s="387">
        <v>3.870730834493</v>
      </c>
      <c r="G12" s="387">
        <v>3.1205215205500001</v>
      </c>
      <c r="H12" s="387">
        <v>3.2762225423459999</v>
      </c>
      <c r="I12" s="388">
        <v>3.4435355765920002</v>
      </c>
      <c r="J12" s="387">
        <v>3.645226345103</v>
      </c>
      <c r="K12" s="388">
        <v>3.8834976431510002</v>
      </c>
      <c r="L12" s="387">
        <v>3.9767056706720001</v>
      </c>
      <c r="M12" s="364"/>
      <c r="N12" s="328"/>
      <c r="O12" s="328"/>
      <c r="P12" s="328"/>
      <c r="Q12" s="328"/>
    </row>
    <row r="13" spans="2:18" x14ac:dyDescent="0.2">
      <c r="B13" t="s">
        <v>282</v>
      </c>
      <c r="C13" t="s">
        <v>550</v>
      </c>
      <c r="D13" s="387">
        <v>50.015897587007998</v>
      </c>
      <c r="E13" s="387">
        <v>3.263099225091</v>
      </c>
      <c r="F13" s="387">
        <v>3.8750920770950001</v>
      </c>
      <c r="G13" s="387">
        <v>3.1248827631520002</v>
      </c>
      <c r="H13" s="387">
        <v>3.280583784948</v>
      </c>
      <c r="I13" s="388">
        <v>3.4478968191930002</v>
      </c>
      <c r="J13" s="387">
        <v>3.6495875877050001</v>
      </c>
      <c r="K13" s="388">
        <v>3.8878588857519998</v>
      </c>
      <c r="L13" s="387">
        <v>3.9810669132740002</v>
      </c>
      <c r="M13" s="364"/>
      <c r="N13" s="328"/>
      <c r="O13" s="328"/>
      <c r="P13" s="328"/>
      <c r="Q13" s="328"/>
    </row>
    <row r="14" spans="2:18" x14ac:dyDescent="0.2">
      <c r="B14" t="s">
        <v>282</v>
      </c>
      <c r="C14" t="s">
        <v>551</v>
      </c>
      <c r="D14" s="333"/>
      <c r="E14" s="333"/>
      <c r="F14" s="333"/>
      <c r="G14" s="333"/>
      <c r="H14" s="333"/>
      <c r="I14" s="333"/>
      <c r="J14" s="333"/>
      <c r="K14" s="333"/>
      <c r="L14" s="333"/>
      <c r="M14" s="364"/>
      <c r="N14" s="328"/>
      <c r="O14" s="328"/>
      <c r="P14" s="328"/>
      <c r="Q14" s="328"/>
    </row>
    <row r="15" spans="2:18" x14ac:dyDescent="0.2">
      <c r="B15" t="s">
        <v>282</v>
      </c>
      <c r="C15" t="s">
        <v>552</v>
      </c>
      <c r="D15" s="333"/>
      <c r="E15" s="333"/>
      <c r="F15" s="333"/>
      <c r="G15" s="333"/>
      <c r="H15" s="333"/>
      <c r="I15" s="333"/>
      <c r="J15" s="333"/>
      <c r="K15" s="333"/>
      <c r="L15" s="333"/>
      <c r="M15" s="364"/>
      <c r="N15" s="328"/>
      <c r="O15" s="328"/>
      <c r="P15" s="328"/>
      <c r="Q15" s="328"/>
    </row>
    <row r="16" spans="2:18" x14ac:dyDescent="0.2">
      <c r="B16" t="s">
        <v>285</v>
      </c>
      <c r="C16" t="s">
        <v>542</v>
      </c>
      <c r="D16" s="387">
        <v>8.416278933529</v>
      </c>
      <c r="E16" s="387">
        <v>7.3624863270549996</v>
      </c>
      <c r="F16" s="387">
        <v>8.3197840165189998</v>
      </c>
      <c r="G16" s="387">
        <v>9.0387276614599994</v>
      </c>
      <c r="H16" s="387">
        <v>9.8413385370010005</v>
      </c>
      <c r="I16" s="388">
        <v>10.067866778828</v>
      </c>
      <c r="J16" s="387">
        <v>10.139217498974</v>
      </c>
      <c r="K16" s="388">
        <v>10.239828343138999</v>
      </c>
      <c r="L16" s="387">
        <v>9.8851996469519996</v>
      </c>
      <c r="M16" s="364"/>
      <c r="N16" s="328"/>
      <c r="O16" s="328"/>
      <c r="P16" s="328"/>
      <c r="Q16" s="328"/>
    </row>
    <row r="17" spans="2:17" x14ac:dyDescent="0.2">
      <c r="B17" t="s">
        <v>285</v>
      </c>
      <c r="C17" t="s">
        <v>543</v>
      </c>
      <c r="D17" s="387"/>
      <c r="E17" s="387">
        <v>7.3630334297840001</v>
      </c>
      <c r="F17" s="387">
        <v>8.6443440919000007</v>
      </c>
      <c r="G17" s="387">
        <v>9.1655180756219998</v>
      </c>
      <c r="H17" s="387">
        <v>9.8418856397300001</v>
      </c>
      <c r="I17" s="388">
        <v>10.068413881556999</v>
      </c>
      <c r="J17" s="387">
        <v>10.139764601703</v>
      </c>
      <c r="K17" s="388">
        <v>10.238890182398</v>
      </c>
      <c r="L17" s="387">
        <v>9.8846439780860003</v>
      </c>
      <c r="M17" s="364"/>
      <c r="N17" s="328"/>
      <c r="O17" s="328"/>
      <c r="P17" s="328"/>
      <c r="Q17" s="328"/>
    </row>
    <row r="18" spans="2:17" x14ac:dyDescent="0.2">
      <c r="B18" t="s">
        <v>285</v>
      </c>
      <c r="C18" t="s">
        <v>544</v>
      </c>
      <c r="D18" s="387">
        <v>5.9987860974930003</v>
      </c>
      <c r="E18" s="387">
        <v>7.2331774514980003</v>
      </c>
      <c r="F18" s="387">
        <v>8.9226778695009994</v>
      </c>
      <c r="G18" s="387">
        <v>9.1660885939680004</v>
      </c>
      <c r="H18" s="387">
        <v>10.014821967542</v>
      </c>
      <c r="I18" s="388">
        <v>10.169926975447</v>
      </c>
      <c r="J18" s="387">
        <v>10.140335120049</v>
      </c>
      <c r="K18" s="388">
        <v>10.239460700744001</v>
      </c>
      <c r="L18" s="387">
        <v>9.8846439780860003</v>
      </c>
      <c r="M18" s="364"/>
      <c r="N18" s="328"/>
      <c r="O18" s="328"/>
      <c r="P18" s="328"/>
      <c r="Q18" s="328"/>
    </row>
    <row r="19" spans="2:17" x14ac:dyDescent="0.2">
      <c r="B19" t="s">
        <v>285</v>
      </c>
      <c r="C19" t="s">
        <v>545</v>
      </c>
      <c r="D19" s="387">
        <v>8.1667692126149998</v>
      </c>
      <c r="E19" s="387">
        <v>7.2679735710770004</v>
      </c>
      <c r="F19" s="387">
        <v>8.3192283476520004</v>
      </c>
      <c r="G19" s="387">
        <v>9.0382262723069999</v>
      </c>
      <c r="H19" s="387">
        <v>9.8413385370010005</v>
      </c>
      <c r="I19" s="388">
        <v>9.8846439780860003</v>
      </c>
      <c r="J19" s="387">
        <v>10.138589556615001</v>
      </c>
      <c r="K19" s="388">
        <v>10.239174372565</v>
      </c>
      <c r="L19" s="387">
        <v>9.8846439780860003</v>
      </c>
      <c r="M19" s="364"/>
      <c r="N19" s="328"/>
      <c r="O19" s="328"/>
      <c r="P19" s="328"/>
      <c r="Q19" s="328"/>
    </row>
    <row r="20" spans="2:17" x14ac:dyDescent="0.2">
      <c r="B20" t="s">
        <v>285</v>
      </c>
      <c r="C20" t="s">
        <v>546</v>
      </c>
      <c r="D20" s="387">
        <v>0.23668127694300001</v>
      </c>
      <c r="E20" s="387">
        <v>7.232856479843</v>
      </c>
      <c r="F20" s="387">
        <v>8.4891006586620001</v>
      </c>
      <c r="G20" s="387">
        <v>9.2691287833249998</v>
      </c>
      <c r="H20" s="387">
        <v>10.230748720634001</v>
      </c>
      <c r="I20" s="388">
        <v>10.069227144813</v>
      </c>
      <c r="J20" s="387">
        <v>10.140577864959999</v>
      </c>
      <c r="K20" s="388">
        <v>10.239102194869</v>
      </c>
      <c r="L20" s="387">
        <v>9.8852970387419994</v>
      </c>
      <c r="M20" s="364"/>
      <c r="N20" s="328"/>
      <c r="O20" s="328"/>
      <c r="P20" s="328"/>
      <c r="Q20" s="328"/>
    </row>
    <row r="21" spans="2:17" x14ac:dyDescent="0.2">
      <c r="B21" t="s">
        <v>285</v>
      </c>
      <c r="C21" t="s">
        <v>547</v>
      </c>
      <c r="D21" s="387"/>
      <c r="E21" s="387">
        <v>7.3636961640729997</v>
      </c>
      <c r="F21" s="387">
        <v>8.8643827875840007</v>
      </c>
      <c r="G21" s="387">
        <v>9.0388542146659994</v>
      </c>
      <c r="H21" s="387">
        <v>9.8419664793599999</v>
      </c>
      <c r="I21" s="388">
        <v>9.8852719204449997</v>
      </c>
      <c r="J21" s="387">
        <v>10.139217498974</v>
      </c>
      <c r="K21" s="388">
        <v>10.239802314924001</v>
      </c>
      <c r="L21" s="387">
        <v>9.8852719204449997</v>
      </c>
      <c r="M21" s="364"/>
      <c r="N21" s="328"/>
      <c r="O21" s="328"/>
      <c r="P21" s="328"/>
      <c r="Q21" s="328"/>
    </row>
    <row r="22" spans="2:17" x14ac:dyDescent="0.2">
      <c r="B22" t="s">
        <v>285</v>
      </c>
      <c r="C22" t="s">
        <v>548</v>
      </c>
      <c r="D22" s="387"/>
      <c r="E22" s="387">
        <v>7.3628514392450004</v>
      </c>
      <c r="F22" s="387">
        <v>8.4044694599260001</v>
      </c>
      <c r="G22" s="387">
        <v>9.1039291830139994</v>
      </c>
      <c r="H22" s="387">
        <v>10.142023788352001</v>
      </c>
      <c r="I22" s="388">
        <v>10.068574084157</v>
      </c>
      <c r="J22" s="387">
        <v>10.139924804303</v>
      </c>
      <c r="K22" s="388">
        <v>10.238449134213001</v>
      </c>
      <c r="L22" s="387">
        <v>9.8846439780860003</v>
      </c>
      <c r="M22" s="364"/>
      <c r="N22" s="328"/>
      <c r="O22" s="328"/>
      <c r="P22" s="328"/>
      <c r="Q22" s="328"/>
    </row>
    <row r="23" spans="2:17" x14ac:dyDescent="0.2">
      <c r="B23" t="s">
        <v>285</v>
      </c>
      <c r="C23" t="s">
        <v>549</v>
      </c>
      <c r="D23" s="387">
        <v>5.9987860974930003</v>
      </c>
      <c r="E23" s="387">
        <v>7.4588774331719998</v>
      </c>
      <c r="F23" s="387">
        <v>8.3192283476520004</v>
      </c>
      <c r="G23" s="387">
        <v>9.0388542146659994</v>
      </c>
      <c r="H23" s="387">
        <v>9.8413385370010005</v>
      </c>
      <c r="I23" s="388">
        <v>10.169926975447</v>
      </c>
      <c r="J23" s="387">
        <v>10.139217498974</v>
      </c>
      <c r="K23" s="388">
        <v>10.24002845895</v>
      </c>
      <c r="L23" s="387">
        <v>9.8846439780860003</v>
      </c>
      <c r="M23" s="364"/>
      <c r="N23" s="328"/>
      <c r="O23" s="328"/>
      <c r="P23" s="328"/>
      <c r="Q23" s="328"/>
    </row>
    <row r="24" spans="2:17" x14ac:dyDescent="0.2">
      <c r="B24" t="s">
        <v>285</v>
      </c>
      <c r="C24" t="s">
        <v>550</v>
      </c>
      <c r="D24" s="387">
        <v>536.13671302914497</v>
      </c>
      <c r="E24" s="387">
        <v>7.5526998334859998</v>
      </c>
      <c r="F24" s="387">
        <v>8.3192283476520004</v>
      </c>
      <c r="G24" s="387">
        <v>9.0388542146659994</v>
      </c>
      <c r="H24" s="387">
        <v>9.7717336739450005</v>
      </c>
      <c r="I24" s="388">
        <v>9.8846439780860003</v>
      </c>
      <c r="J24" s="387">
        <v>10.138661830107999</v>
      </c>
      <c r="K24" s="388">
        <v>10.24002845895</v>
      </c>
      <c r="L24" s="387">
        <v>9.8846439780860003</v>
      </c>
      <c r="M24" s="364"/>
      <c r="N24" s="328"/>
      <c r="O24" s="328"/>
      <c r="P24" s="328"/>
      <c r="Q24" s="328"/>
    </row>
    <row r="25" spans="2:17" x14ac:dyDescent="0.2">
      <c r="B25" t="s">
        <v>285</v>
      </c>
      <c r="C25" t="s">
        <v>551</v>
      </c>
      <c r="D25" s="333"/>
      <c r="E25" s="333"/>
      <c r="F25" s="333"/>
      <c r="G25" s="333"/>
      <c r="H25" s="333"/>
      <c r="I25" s="333"/>
      <c r="J25" s="333"/>
      <c r="K25" s="333"/>
      <c r="L25" s="333"/>
      <c r="M25" s="364"/>
      <c r="N25" s="328"/>
      <c r="O25" s="328"/>
      <c r="P25" s="328"/>
      <c r="Q25" s="328"/>
    </row>
    <row r="26" spans="2:17" x14ac:dyDescent="0.2">
      <c r="B26" t="s">
        <v>285</v>
      </c>
      <c r="C26" t="s">
        <v>552</v>
      </c>
      <c r="D26" s="333"/>
      <c r="E26" s="333"/>
      <c r="F26" s="333"/>
      <c r="G26" s="333"/>
      <c r="H26" s="333"/>
      <c r="I26" s="333"/>
      <c r="J26" s="333"/>
      <c r="K26" s="333"/>
      <c r="L26" s="333"/>
      <c r="M26" s="364"/>
      <c r="N26" s="328"/>
      <c r="O26" s="328"/>
      <c r="P26" s="328"/>
      <c r="Q26" s="328"/>
    </row>
    <row r="27" spans="2:17" x14ac:dyDescent="0.2">
      <c r="B27" t="s">
        <v>286</v>
      </c>
      <c r="C27" t="s">
        <v>542</v>
      </c>
      <c r="D27" s="387">
        <v>7480.1699048889004</v>
      </c>
      <c r="E27" s="387">
        <v>9.2720963407269998</v>
      </c>
      <c r="F27" s="387">
        <v>10.917361170364</v>
      </c>
      <c r="G27" s="387">
        <v>11.316861596811</v>
      </c>
      <c r="H27" s="387">
        <v>11.684058562768</v>
      </c>
      <c r="I27" s="388">
        <v>11.902318867396</v>
      </c>
      <c r="J27" s="387">
        <v>11.860863896892001</v>
      </c>
      <c r="K27" s="388">
        <v>11.83851584081</v>
      </c>
      <c r="L27" s="387">
        <v>11.762352218017</v>
      </c>
      <c r="M27" s="364"/>
      <c r="N27" s="328"/>
      <c r="O27" s="328"/>
      <c r="P27" s="328"/>
      <c r="Q27" s="328"/>
    </row>
    <row r="28" spans="2:17" x14ac:dyDescent="0.2">
      <c r="B28" t="s">
        <v>286</v>
      </c>
      <c r="C28" t="s">
        <v>543</v>
      </c>
      <c r="D28" s="387">
        <v>7480.0900263763697</v>
      </c>
      <c r="E28" s="387">
        <v>9.2720963407269998</v>
      </c>
      <c r="F28" s="387">
        <v>10.917361170364</v>
      </c>
      <c r="G28" s="387">
        <v>11.316861596811</v>
      </c>
      <c r="H28" s="387">
        <v>11.684058562768</v>
      </c>
      <c r="I28" s="388">
        <v>11.902318867396</v>
      </c>
      <c r="J28" s="387">
        <v>11.860863896892001</v>
      </c>
      <c r="K28" s="388">
        <v>11.83851584081</v>
      </c>
      <c r="L28" s="387">
        <v>11.762352218017</v>
      </c>
      <c r="M28" s="364"/>
      <c r="N28" s="328"/>
      <c r="O28" s="328"/>
      <c r="P28" s="328"/>
      <c r="Q28" s="328"/>
    </row>
    <row r="29" spans="2:17" x14ac:dyDescent="0.2">
      <c r="B29" t="s">
        <v>286</v>
      </c>
      <c r="C29" t="s">
        <v>544</v>
      </c>
      <c r="D29" s="387">
        <v>50</v>
      </c>
      <c r="E29" s="387">
        <v>9.2720963407269998</v>
      </c>
      <c r="F29" s="387">
        <v>10.917361170364</v>
      </c>
      <c r="G29" s="387">
        <v>11.316861596811</v>
      </c>
      <c r="H29" s="387">
        <v>11.684058562768</v>
      </c>
      <c r="I29" s="388">
        <v>11.902318867396</v>
      </c>
      <c r="J29" s="387">
        <v>11.860863896892001</v>
      </c>
      <c r="K29" s="388">
        <v>11.83851584081</v>
      </c>
      <c r="L29" s="387">
        <v>11.762352218017</v>
      </c>
      <c r="M29" s="364"/>
      <c r="N29" s="328"/>
      <c r="O29" s="328"/>
      <c r="P29" s="328"/>
      <c r="Q29" s="328"/>
    </row>
    <row r="30" spans="2:17" x14ac:dyDescent="0.2">
      <c r="B30" t="s">
        <v>286</v>
      </c>
      <c r="C30" t="s">
        <v>545</v>
      </c>
      <c r="D30" s="387">
        <v>7479.99583929445</v>
      </c>
      <c r="E30" s="387">
        <v>9.2720963407269998</v>
      </c>
      <c r="F30" s="387">
        <v>10.917361170364</v>
      </c>
      <c r="G30" s="387">
        <v>11.316861596811</v>
      </c>
      <c r="H30" s="387">
        <v>11.684058562768</v>
      </c>
      <c r="I30" s="388">
        <v>11.902318867396</v>
      </c>
      <c r="J30" s="387">
        <v>11.860863896892001</v>
      </c>
      <c r="K30" s="388">
        <v>11.83851584081</v>
      </c>
      <c r="L30" s="387">
        <v>11.762352218017</v>
      </c>
      <c r="M30" s="364"/>
      <c r="N30" s="328"/>
      <c r="O30" s="328"/>
      <c r="P30" s="328"/>
      <c r="Q30" s="328"/>
    </row>
    <row r="31" spans="2:17" x14ac:dyDescent="0.2">
      <c r="B31" t="s">
        <v>286</v>
      </c>
      <c r="C31" t="s">
        <v>546</v>
      </c>
      <c r="D31" s="387">
        <v>7871.6643952043996</v>
      </c>
      <c r="E31" s="387">
        <v>9.2720963407269998</v>
      </c>
      <c r="F31" s="387">
        <v>10.917361170364</v>
      </c>
      <c r="G31" s="387">
        <v>11.316861596811</v>
      </c>
      <c r="H31" s="387">
        <v>11.684058562768</v>
      </c>
      <c r="I31" s="388">
        <v>11.902318867396</v>
      </c>
      <c r="J31" s="387">
        <v>11.860863896892001</v>
      </c>
      <c r="K31" s="388">
        <v>11.83851584081</v>
      </c>
      <c r="L31" s="387">
        <v>11.762352218017</v>
      </c>
      <c r="M31" s="364"/>
      <c r="N31" s="328"/>
      <c r="O31" s="328"/>
      <c r="P31" s="328"/>
      <c r="Q31" s="328"/>
    </row>
    <row r="32" spans="2:17" x14ac:dyDescent="0.2">
      <c r="B32" t="s">
        <v>286</v>
      </c>
      <c r="C32" t="s">
        <v>547</v>
      </c>
      <c r="D32" s="387">
        <v>6832.3050063553401</v>
      </c>
      <c r="E32" s="387">
        <v>9.2720963407269998</v>
      </c>
      <c r="F32" s="387">
        <v>10.917361170364</v>
      </c>
      <c r="G32" s="387">
        <v>11.316861596811</v>
      </c>
      <c r="H32" s="387">
        <v>11.684058562768</v>
      </c>
      <c r="I32" s="388">
        <v>11.902318867396</v>
      </c>
      <c r="J32" s="387">
        <v>11.860863896892001</v>
      </c>
      <c r="K32" s="388">
        <v>11.83851584081</v>
      </c>
      <c r="L32" s="387">
        <v>11.762352218017</v>
      </c>
      <c r="M32" s="364"/>
      <c r="N32" s="328"/>
      <c r="O32" s="328"/>
      <c r="P32" s="328"/>
      <c r="Q32" s="328"/>
    </row>
    <row r="33" spans="2:17" x14ac:dyDescent="0.2">
      <c r="B33" t="s">
        <v>286</v>
      </c>
      <c r="C33" t="s">
        <v>548</v>
      </c>
      <c r="D33" s="387">
        <v>6793.4631196332703</v>
      </c>
      <c r="E33" s="387">
        <v>9.2720963407269998</v>
      </c>
      <c r="F33" s="387">
        <v>10.917361170364</v>
      </c>
      <c r="G33" s="387">
        <v>11.316861596811</v>
      </c>
      <c r="H33" s="387">
        <v>11.684058562768</v>
      </c>
      <c r="I33" s="388">
        <v>11.902318867396</v>
      </c>
      <c r="J33" s="387">
        <v>11.860863896892001</v>
      </c>
      <c r="K33" s="388">
        <v>11.83851584081</v>
      </c>
      <c r="L33" s="387">
        <v>11.762352218017</v>
      </c>
      <c r="M33" s="364"/>
      <c r="N33" s="328"/>
      <c r="O33" s="328"/>
      <c r="P33" s="328"/>
      <c r="Q33" s="328"/>
    </row>
    <row r="34" spans="2:17" x14ac:dyDescent="0.2">
      <c r="B34" t="s">
        <v>286</v>
      </c>
      <c r="C34" t="s">
        <v>549</v>
      </c>
      <c r="D34" s="387">
        <v>986.75142961987501</v>
      </c>
      <c r="E34" s="387">
        <v>9.2720963407269998</v>
      </c>
      <c r="F34" s="387">
        <v>10.917361170364</v>
      </c>
      <c r="G34" s="387">
        <v>11.316861596811</v>
      </c>
      <c r="H34" s="387">
        <v>11.684058562768</v>
      </c>
      <c r="I34" s="388">
        <v>11.902318867396</v>
      </c>
      <c r="J34" s="387">
        <v>11.860863896892001</v>
      </c>
      <c r="K34" s="388">
        <v>11.83851584081</v>
      </c>
      <c r="L34" s="387">
        <v>11.762352218017</v>
      </c>
      <c r="M34" s="364"/>
      <c r="N34" s="328"/>
      <c r="O34" s="328"/>
      <c r="P34" s="328"/>
      <c r="Q34" s="328"/>
    </row>
    <row r="35" spans="2:17" x14ac:dyDescent="0.2">
      <c r="B35" t="s">
        <v>286</v>
      </c>
      <c r="C35" t="s">
        <v>550</v>
      </c>
      <c r="D35" s="387"/>
      <c r="E35" s="387">
        <v>9.1916667370749998</v>
      </c>
      <c r="F35" s="387">
        <v>10.836931566713</v>
      </c>
      <c r="G35" s="387">
        <v>11.236431993159</v>
      </c>
      <c r="H35" s="387">
        <v>11.603628959117</v>
      </c>
      <c r="I35" s="388">
        <v>11.821889263744</v>
      </c>
      <c r="J35" s="387">
        <v>11.780434293240001</v>
      </c>
      <c r="K35" s="388">
        <v>11.758086237159</v>
      </c>
      <c r="L35" s="387">
        <v>11.681922614366</v>
      </c>
      <c r="M35" s="364"/>
      <c r="N35" s="328"/>
      <c r="O35" s="328"/>
      <c r="P35" s="328"/>
      <c r="Q35" s="328"/>
    </row>
    <row r="36" spans="2:17" x14ac:dyDescent="0.2">
      <c r="B36" t="s">
        <v>286</v>
      </c>
      <c r="C36" t="s">
        <v>551</v>
      </c>
      <c r="D36" s="333"/>
      <c r="E36" s="333"/>
      <c r="F36" s="333"/>
      <c r="G36" s="333"/>
      <c r="H36" s="333"/>
      <c r="I36" s="333"/>
      <c r="J36" s="333"/>
      <c r="K36" s="333"/>
      <c r="L36" s="333"/>
      <c r="M36" s="364"/>
      <c r="N36" s="328"/>
      <c r="O36" s="328"/>
      <c r="P36" s="328"/>
      <c r="Q36" s="328"/>
    </row>
    <row r="37" spans="2:17" x14ac:dyDescent="0.2">
      <c r="B37" t="s">
        <v>286</v>
      </c>
      <c r="C37" t="s">
        <v>552</v>
      </c>
      <c r="D37" s="333"/>
      <c r="E37" s="333"/>
      <c r="F37" s="333"/>
      <c r="G37" s="333"/>
      <c r="H37" s="333"/>
      <c r="I37" s="333"/>
      <c r="J37" s="333"/>
      <c r="K37" s="333"/>
      <c r="L37" s="333"/>
      <c r="M37" s="364"/>
      <c r="N37" s="328"/>
      <c r="O37" s="328"/>
      <c r="P37" s="328"/>
      <c r="Q37" s="328"/>
    </row>
    <row r="38" spans="2:17" x14ac:dyDescent="0.2">
      <c r="D38" s="239"/>
      <c r="E38" s="239"/>
      <c r="F38" s="239"/>
      <c r="G38" s="239"/>
      <c r="H38" s="239"/>
      <c r="I38" s="239"/>
      <c r="J38" s="239"/>
      <c r="K38" s="239"/>
      <c r="L38" s="239"/>
      <c r="M38" s="239"/>
    </row>
  </sheetData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 enableFormatConditionsCalculation="0"/>
  <dimension ref="B2:R1520"/>
  <sheetViews>
    <sheetView showRuler="0" zoomScale="80" zoomScaleNormal="80" workbookViewId="0">
      <selection activeCell="C5" sqref="C5:K18"/>
    </sheetView>
  </sheetViews>
  <sheetFormatPr baseColWidth="10" defaultColWidth="8.83203125" defaultRowHeight="15" x14ac:dyDescent="0.2"/>
  <cols>
    <col min="2" max="2" width="20.5" customWidth="1"/>
    <col min="3" max="3" width="9.1640625" bestFit="1" customWidth="1"/>
    <col min="4" max="11" width="7.33203125" style="249" customWidth="1"/>
    <col min="12" max="17" width="5.3320312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502</v>
      </c>
    </row>
    <row r="3" spans="2:18" x14ac:dyDescent="0.2">
      <c r="B3" t="s">
        <v>0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333"/>
      <c r="D5" s="334"/>
      <c r="E5" s="353">
        <v>-0.151238428368</v>
      </c>
      <c r="F5" s="353">
        <v>-8.6948648717000004E-2</v>
      </c>
      <c r="G5" s="353">
        <v>-0.101164601581</v>
      </c>
      <c r="H5" s="353">
        <v>-0.10879599118199999</v>
      </c>
      <c r="I5" s="353">
        <v>-0.10527022773399999</v>
      </c>
      <c r="J5" s="353">
        <v>-0.103854354577</v>
      </c>
      <c r="K5" s="395">
        <v>-9.6971630613000001E-2</v>
      </c>
      <c r="L5" s="365"/>
      <c r="M5" s="329"/>
      <c r="N5" s="329"/>
      <c r="O5" s="329"/>
      <c r="P5" s="329"/>
      <c r="Q5" s="329"/>
      <c r="R5" s="265"/>
    </row>
    <row r="6" spans="2:18" x14ac:dyDescent="0.2">
      <c r="B6" t="s">
        <v>543</v>
      </c>
      <c r="C6" s="333"/>
      <c r="D6" s="334"/>
      <c r="E6" s="353">
        <v>-0.151238428368</v>
      </c>
      <c r="F6" s="353">
        <v>-0.17943130945800001</v>
      </c>
      <c r="G6" s="353">
        <v>-0.112383650642</v>
      </c>
      <c r="H6" s="353">
        <v>-0.23768515824100001</v>
      </c>
      <c r="I6" s="353">
        <v>-0.23479979729100001</v>
      </c>
      <c r="J6" s="353">
        <v>-0.331347187579</v>
      </c>
      <c r="K6" s="395">
        <v>-0.26810628997399999</v>
      </c>
      <c r="L6" s="365"/>
      <c r="M6" s="329"/>
      <c r="N6" s="329"/>
      <c r="O6" s="329"/>
      <c r="P6" s="329"/>
      <c r="Q6" s="329"/>
      <c r="R6" s="265"/>
    </row>
    <row r="7" spans="2:18" x14ac:dyDescent="0.2">
      <c r="B7" t="s">
        <v>544</v>
      </c>
      <c r="C7" s="333"/>
      <c r="D7" s="334"/>
      <c r="E7" s="353">
        <v>-0.151238428368</v>
      </c>
      <c r="F7" s="353">
        <v>-8.6948648717000004E-2</v>
      </c>
      <c r="G7" s="353">
        <v>-0.101164601581</v>
      </c>
      <c r="H7" s="353">
        <v>-0.10879599118199999</v>
      </c>
      <c r="I7" s="353">
        <v>-0.10527022773399999</v>
      </c>
      <c r="J7" s="353">
        <v>-0.103854354577</v>
      </c>
      <c r="K7" s="395">
        <v>-9.6971630613000001E-2</v>
      </c>
      <c r="L7" s="365"/>
      <c r="M7" s="329"/>
      <c r="N7" s="329"/>
      <c r="O7" s="329"/>
      <c r="P7" s="329"/>
      <c r="Q7" s="329"/>
      <c r="R7" s="265"/>
    </row>
    <row r="8" spans="2:18" x14ac:dyDescent="0.2">
      <c r="B8" t="s">
        <v>545</v>
      </c>
      <c r="C8" s="333"/>
      <c r="D8" s="334"/>
      <c r="E8" s="353">
        <v>-0.151238428368</v>
      </c>
      <c r="F8" s="353">
        <v>-8.6948648717000004E-2</v>
      </c>
      <c r="G8" s="353">
        <v>-0.101164601581</v>
      </c>
      <c r="H8" s="353">
        <v>-0.10879599118199999</v>
      </c>
      <c r="I8" s="353">
        <v>-0.10527022773399999</v>
      </c>
      <c r="J8" s="353">
        <v>-0.103854354577</v>
      </c>
      <c r="K8" s="395">
        <v>-9.6971630613000001E-2</v>
      </c>
      <c r="L8" s="365"/>
      <c r="M8" s="329"/>
      <c r="N8" s="329"/>
      <c r="O8" s="329"/>
      <c r="P8" s="329"/>
      <c r="Q8" s="329"/>
      <c r="R8" s="265"/>
    </row>
    <row r="9" spans="2:18" x14ac:dyDescent="0.2">
      <c r="B9" t="s">
        <v>546</v>
      </c>
      <c r="C9" s="333"/>
      <c r="D9" s="334"/>
      <c r="E9" s="353">
        <v>-0.151238428368</v>
      </c>
      <c r="F9" s="353">
        <v>-8.6948648717000004E-2</v>
      </c>
      <c r="G9" s="353">
        <v>-0.101164601581</v>
      </c>
      <c r="H9" s="353">
        <v>-0.10879599118199999</v>
      </c>
      <c r="I9" s="353">
        <v>-0.10527022773399999</v>
      </c>
      <c r="J9" s="353">
        <v>-0.103854354577</v>
      </c>
      <c r="K9" s="395">
        <v>-9.6971630613000001E-2</v>
      </c>
      <c r="L9" s="365"/>
      <c r="M9" s="329"/>
      <c r="N9" s="329"/>
      <c r="O9" s="329"/>
      <c r="P9" s="329"/>
      <c r="Q9" s="329"/>
      <c r="R9" s="265"/>
    </row>
    <row r="10" spans="2:18" x14ac:dyDescent="0.2">
      <c r="B10" t="s">
        <v>547</v>
      </c>
      <c r="C10" s="333"/>
      <c r="D10" s="334"/>
      <c r="E10" s="353">
        <v>-0.151238428368</v>
      </c>
      <c r="F10" s="353">
        <v>-8.6948648717000004E-2</v>
      </c>
      <c r="G10" s="353">
        <v>-0.101164601581</v>
      </c>
      <c r="H10" s="353">
        <v>-0.10879599118199999</v>
      </c>
      <c r="I10" s="353">
        <v>-0.10527022773399999</v>
      </c>
      <c r="J10" s="353">
        <v>-0.103854354577</v>
      </c>
      <c r="K10" s="395">
        <v>-9.6971630613000001E-2</v>
      </c>
      <c r="L10" s="365"/>
      <c r="M10" s="329"/>
      <c r="N10" s="329"/>
      <c r="O10" s="329"/>
      <c r="P10" s="329"/>
      <c r="Q10" s="329"/>
      <c r="R10" s="265"/>
    </row>
    <row r="11" spans="2:18" x14ac:dyDescent="0.2">
      <c r="B11" t="s">
        <v>548</v>
      </c>
      <c r="C11" s="333"/>
      <c r="D11" s="334"/>
      <c r="E11" s="353">
        <v>-0.151238428368</v>
      </c>
      <c r="F11" s="353">
        <v>-8.6948648717000004E-2</v>
      </c>
      <c r="G11" s="353">
        <v>-0.101164601581</v>
      </c>
      <c r="H11" s="353">
        <v>-0.10879599118199999</v>
      </c>
      <c r="I11" s="353">
        <v>-0.10527022773399999</v>
      </c>
      <c r="J11" s="353">
        <v>-0.103854354577</v>
      </c>
      <c r="K11" s="395">
        <v>-9.6971630613000001E-2</v>
      </c>
      <c r="L11" s="365"/>
      <c r="M11" s="329"/>
      <c r="N11" s="329"/>
      <c r="O11" s="329"/>
      <c r="P11" s="329"/>
      <c r="Q11" s="329"/>
      <c r="R11" s="265"/>
    </row>
    <row r="12" spans="2:18" x14ac:dyDescent="0.2">
      <c r="B12" t="s">
        <v>129</v>
      </c>
      <c r="C12" s="333"/>
      <c r="D12" s="334"/>
      <c r="E12" s="334"/>
      <c r="F12" s="334"/>
      <c r="G12" s="334"/>
      <c r="H12" s="334"/>
      <c r="I12" s="334"/>
      <c r="J12" s="334"/>
      <c r="K12" s="334"/>
      <c r="L12" s="365"/>
      <c r="M12" s="329"/>
      <c r="N12" s="329"/>
      <c r="O12" s="329"/>
      <c r="P12" s="329"/>
      <c r="Q12" s="329"/>
      <c r="R12" s="265"/>
    </row>
    <row r="13" spans="2:18" x14ac:dyDescent="0.2">
      <c r="B13" t="s">
        <v>549</v>
      </c>
      <c r="C13" s="333"/>
      <c r="D13" s="334"/>
      <c r="E13" s="353">
        <v>-0.151238428368</v>
      </c>
      <c r="F13" s="353">
        <v>-8.6948648717000004E-2</v>
      </c>
      <c r="G13" s="353">
        <v>-0.101164601581</v>
      </c>
      <c r="H13" s="353">
        <v>-0.10879599118199999</v>
      </c>
      <c r="I13" s="353">
        <v>-0.10527022773399999</v>
      </c>
      <c r="J13" s="353">
        <v>-0.103854354577</v>
      </c>
      <c r="K13" s="395">
        <v>-9.6971630613000001E-2</v>
      </c>
      <c r="L13" s="365"/>
      <c r="M13" s="329"/>
      <c r="N13" s="329"/>
      <c r="O13" s="329"/>
      <c r="P13" s="329"/>
      <c r="Q13" s="329"/>
      <c r="R13" s="265"/>
    </row>
    <row r="14" spans="2:18" x14ac:dyDescent="0.2">
      <c r="B14" t="s">
        <v>550</v>
      </c>
      <c r="C14" s="333"/>
      <c r="D14" s="334"/>
      <c r="E14" s="353">
        <v>-0.151238428368</v>
      </c>
      <c r="F14" s="353">
        <v>-0.42066950836599998</v>
      </c>
      <c r="G14" s="353">
        <v>-0.30168523804399999</v>
      </c>
      <c r="H14" s="353">
        <v>-0.320729793998</v>
      </c>
      <c r="I14" s="353">
        <v>-0.30531086488999998</v>
      </c>
      <c r="J14" s="353">
        <v>-0.28164254514999998</v>
      </c>
      <c r="K14" s="395">
        <v>-0.18632292001</v>
      </c>
      <c r="L14" s="365"/>
      <c r="M14" s="329"/>
      <c r="N14" s="329"/>
      <c r="O14" s="329"/>
      <c r="P14" s="329"/>
      <c r="Q14" s="329"/>
      <c r="R14" s="265"/>
    </row>
    <row r="15" spans="2:18" x14ac:dyDescent="0.2">
      <c r="B15" t="s">
        <v>551</v>
      </c>
      <c r="C15" s="333"/>
      <c r="D15" s="334"/>
      <c r="E15" s="334"/>
      <c r="F15" s="334"/>
      <c r="G15" s="334"/>
      <c r="H15" s="334"/>
      <c r="I15" s="334"/>
      <c r="J15" s="334"/>
      <c r="K15" s="334"/>
      <c r="L15" s="365"/>
      <c r="M15" s="329"/>
      <c r="N15" s="329"/>
      <c r="O15" s="329"/>
      <c r="P15" s="329"/>
      <c r="Q15" s="329"/>
      <c r="R15" s="265"/>
    </row>
    <row r="16" spans="2:18" x14ac:dyDescent="0.2">
      <c r="B16" t="s">
        <v>552</v>
      </c>
      <c r="C16" s="333"/>
      <c r="D16" s="334"/>
      <c r="E16" s="334"/>
      <c r="F16" s="334"/>
      <c r="G16" s="334"/>
      <c r="H16" s="334"/>
      <c r="I16" s="334"/>
      <c r="J16" s="334"/>
      <c r="K16" s="334"/>
      <c r="L16" s="365"/>
      <c r="M16" s="329"/>
      <c r="N16" s="329"/>
      <c r="O16" s="329"/>
      <c r="P16" s="329"/>
      <c r="Q16" s="329"/>
      <c r="R16" s="265"/>
    </row>
    <row r="17" spans="3:18" x14ac:dyDescent="0.2">
      <c r="C17" s="239"/>
      <c r="D17" s="256"/>
      <c r="E17" s="256"/>
      <c r="F17" s="256"/>
      <c r="G17" s="256"/>
      <c r="H17" s="256"/>
      <c r="I17" s="256"/>
      <c r="J17" s="256"/>
      <c r="K17" s="256"/>
      <c r="L17" s="256"/>
      <c r="M17" s="265"/>
      <c r="N17" s="265"/>
      <c r="O17" s="265"/>
      <c r="P17" s="265"/>
      <c r="Q17" s="265"/>
      <c r="R17" s="265"/>
    </row>
    <row r="18" spans="3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3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3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3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3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3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3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3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3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3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3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3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3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3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3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</sheetData>
  <pageMargins left="0.7" right="0.7" top="0.75" bottom="0.75" header="0.3" footer="0.3"/>
  <pageSetup paperSize="9"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 enableFormatConditionsCalculation="0"/>
  <dimension ref="B2:R1504"/>
  <sheetViews>
    <sheetView showRuler="0" zoomScale="80" zoomScaleNormal="80" workbookViewId="0">
      <selection activeCell="D5" sqref="D5:L26"/>
    </sheetView>
  </sheetViews>
  <sheetFormatPr baseColWidth="10" defaultColWidth="8.83203125" defaultRowHeight="15" x14ac:dyDescent="0.2"/>
  <cols>
    <col min="2" max="2" width="24.1640625" bestFit="1" customWidth="1"/>
    <col min="3" max="3" width="16.1640625" bestFit="1" customWidth="1"/>
    <col min="4" max="12" width="9.1640625" style="249" customWidth="1"/>
    <col min="13" max="17" width="7.6640625" style="252" bestFit="1" customWidth="1"/>
    <col min="18" max="18" width="9.1640625" style="252" customWidth="1"/>
    <col min="19" max="20" width="9.1640625" customWidth="1"/>
  </cols>
  <sheetData>
    <row r="2" spans="2:18" x14ac:dyDescent="0.2">
      <c r="B2" s="239" t="s">
        <v>556</v>
      </c>
    </row>
    <row r="3" spans="2:18" x14ac:dyDescent="0.2">
      <c r="B3" t="s">
        <v>0</v>
      </c>
    </row>
    <row r="4" spans="2:18" x14ac:dyDescent="0.2">
      <c r="B4" t="s">
        <v>134</v>
      </c>
      <c r="C4" t="s">
        <v>153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132</v>
      </c>
      <c r="D5" s="246"/>
      <c r="E5" s="246"/>
      <c r="F5" s="246"/>
      <c r="G5" s="246"/>
      <c r="H5" s="246"/>
      <c r="I5" s="246"/>
      <c r="J5" s="246"/>
      <c r="K5" s="246"/>
      <c r="L5" s="246"/>
      <c r="M5" s="265"/>
      <c r="N5" s="265"/>
      <c r="O5" s="265"/>
      <c r="P5" s="265"/>
      <c r="Q5" s="265"/>
      <c r="R5" s="265"/>
    </row>
    <row r="6" spans="2:18" x14ac:dyDescent="0.2">
      <c r="B6" t="s">
        <v>542</v>
      </c>
      <c r="C6" s="244" t="s">
        <v>133</v>
      </c>
      <c r="D6" s="246"/>
      <c r="E6" s="246"/>
      <c r="F6" s="246"/>
      <c r="G6" s="246"/>
      <c r="H6" s="246"/>
      <c r="I6" s="246"/>
      <c r="J6" s="246"/>
      <c r="K6" s="246"/>
      <c r="L6" s="246"/>
      <c r="M6" s="265"/>
      <c r="N6" s="265"/>
      <c r="O6" s="265"/>
      <c r="P6" s="265"/>
      <c r="Q6" s="265"/>
      <c r="R6" s="265"/>
    </row>
    <row r="7" spans="2:18" x14ac:dyDescent="0.2">
      <c r="B7" t="s">
        <v>543</v>
      </c>
      <c r="C7" s="244" t="s">
        <v>132</v>
      </c>
      <c r="D7" s="246"/>
      <c r="E7" s="246"/>
      <c r="F7" s="246"/>
      <c r="G7" s="246"/>
      <c r="H7" s="246"/>
      <c r="I7" s="246"/>
      <c r="J7" s="246"/>
      <c r="K7" s="246"/>
      <c r="L7" s="246"/>
      <c r="M7" s="265"/>
      <c r="N7" s="265"/>
      <c r="O7" s="265"/>
      <c r="P7" s="265"/>
      <c r="Q7" s="265"/>
      <c r="R7" s="265"/>
    </row>
    <row r="8" spans="2:18" x14ac:dyDescent="0.2">
      <c r="B8" t="s">
        <v>543</v>
      </c>
      <c r="C8" s="244" t="s">
        <v>133</v>
      </c>
      <c r="D8" s="246"/>
      <c r="E8" s="246"/>
      <c r="F8" s="246"/>
      <c r="G8" s="246"/>
      <c r="H8" s="246"/>
      <c r="I8" s="246"/>
      <c r="J8" s="246"/>
      <c r="K8" s="246"/>
      <c r="L8" s="246"/>
      <c r="M8" s="265"/>
      <c r="N8" s="265"/>
      <c r="O8" s="265"/>
      <c r="P8" s="265"/>
      <c r="Q8" s="265"/>
      <c r="R8" s="265"/>
    </row>
    <row r="9" spans="2:18" x14ac:dyDescent="0.2">
      <c r="B9" t="s">
        <v>544</v>
      </c>
      <c r="C9" s="244" t="s">
        <v>132</v>
      </c>
      <c r="D9" s="246"/>
      <c r="E9" s="246"/>
      <c r="F9" s="246"/>
      <c r="G9" s="246"/>
      <c r="H9" s="246"/>
      <c r="I9" s="246"/>
      <c r="J9" s="246"/>
      <c r="K9" s="246"/>
      <c r="L9" s="246"/>
      <c r="M9" s="265"/>
      <c r="N9" s="265"/>
      <c r="O9" s="265"/>
      <c r="P9" s="265"/>
      <c r="Q9" s="265"/>
      <c r="R9" s="265"/>
    </row>
    <row r="10" spans="2:18" x14ac:dyDescent="0.2">
      <c r="B10" t="s">
        <v>544</v>
      </c>
      <c r="C10" s="244" t="s">
        <v>133</v>
      </c>
      <c r="D10" s="246"/>
      <c r="E10" s="246"/>
      <c r="F10" s="246"/>
      <c r="G10" s="246"/>
      <c r="H10" s="246"/>
      <c r="I10" s="246"/>
      <c r="J10" s="246"/>
      <c r="K10" s="246"/>
      <c r="L10" s="246"/>
      <c r="M10" s="265"/>
      <c r="N10" s="265"/>
      <c r="O10" s="265"/>
      <c r="P10" s="265"/>
      <c r="Q10" s="265"/>
      <c r="R10" s="265"/>
    </row>
    <row r="11" spans="2:18" x14ac:dyDescent="0.2">
      <c r="B11" t="s">
        <v>545</v>
      </c>
      <c r="C11" s="244" t="s">
        <v>132</v>
      </c>
      <c r="D11" s="246"/>
      <c r="E11" s="246"/>
      <c r="F11" s="246"/>
      <c r="G11" s="246"/>
      <c r="H11" s="246"/>
      <c r="I11" s="246"/>
      <c r="J11" s="246"/>
      <c r="K11" s="246"/>
      <c r="L11" s="246"/>
      <c r="M11" s="265"/>
      <c r="N11" s="265"/>
      <c r="O11" s="265"/>
      <c r="P11" s="265"/>
      <c r="Q11" s="265"/>
      <c r="R11" s="265"/>
    </row>
    <row r="12" spans="2:18" x14ac:dyDescent="0.2">
      <c r="B12" t="s">
        <v>545</v>
      </c>
      <c r="C12" s="244" t="s">
        <v>133</v>
      </c>
      <c r="D12" s="246"/>
      <c r="E12" s="246"/>
      <c r="F12" s="246"/>
      <c r="G12" s="246"/>
      <c r="H12" s="246"/>
      <c r="I12" s="246"/>
      <c r="J12" s="246"/>
      <c r="K12" s="246"/>
      <c r="L12" s="246"/>
      <c r="M12" s="265"/>
      <c r="N12" s="265"/>
      <c r="O12" s="265"/>
      <c r="P12" s="265"/>
      <c r="Q12" s="265"/>
      <c r="R12" s="265"/>
    </row>
    <row r="13" spans="2:18" x14ac:dyDescent="0.2">
      <c r="B13" t="s">
        <v>546</v>
      </c>
      <c r="C13" s="244" t="s">
        <v>132</v>
      </c>
      <c r="D13" s="246"/>
      <c r="E13" s="246"/>
      <c r="F13" s="246"/>
      <c r="G13" s="246"/>
      <c r="H13" s="246"/>
      <c r="I13" s="246"/>
      <c r="J13" s="246"/>
      <c r="K13" s="246"/>
      <c r="L13" s="246"/>
      <c r="M13" s="265"/>
      <c r="N13" s="265"/>
      <c r="O13" s="265"/>
      <c r="P13" s="265"/>
      <c r="Q13" s="265"/>
      <c r="R13" s="265"/>
    </row>
    <row r="14" spans="2:18" x14ac:dyDescent="0.2">
      <c r="B14" t="s">
        <v>546</v>
      </c>
      <c r="C14" s="244" t="s">
        <v>133</v>
      </c>
      <c r="D14" s="246"/>
      <c r="E14" s="246"/>
      <c r="F14" s="246"/>
      <c r="G14" s="246"/>
      <c r="H14" s="246"/>
      <c r="I14" s="246"/>
      <c r="J14" s="246"/>
      <c r="K14" s="246"/>
      <c r="L14" s="246"/>
      <c r="M14" s="265"/>
      <c r="N14" s="265"/>
      <c r="O14" s="265"/>
      <c r="P14" s="265"/>
      <c r="Q14" s="265"/>
      <c r="R14" s="265"/>
    </row>
    <row r="15" spans="2:18" x14ac:dyDescent="0.2">
      <c r="B15" t="s">
        <v>547</v>
      </c>
      <c r="C15" s="244" t="s">
        <v>132</v>
      </c>
      <c r="D15" s="246"/>
      <c r="E15" s="246"/>
      <c r="F15" s="246"/>
      <c r="G15" s="246"/>
      <c r="H15" s="246"/>
      <c r="I15" s="246"/>
      <c r="J15" s="246"/>
      <c r="K15" s="246"/>
      <c r="L15" s="246"/>
      <c r="M15" s="265"/>
      <c r="N15" s="265"/>
      <c r="O15" s="265"/>
      <c r="P15" s="265"/>
      <c r="Q15" s="265"/>
      <c r="R15" s="265"/>
    </row>
    <row r="16" spans="2:18" x14ac:dyDescent="0.2">
      <c r="B16" t="s">
        <v>547</v>
      </c>
      <c r="C16" s="244" t="s">
        <v>133</v>
      </c>
      <c r="D16" s="246"/>
      <c r="E16" s="246"/>
      <c r="F16" s="246"/>
      <c r="G16" s="246"/>
      <c r="H16" s="246"/>
      <c r="I16" s="246"/>
      <c r="J16" s="246"/>
      <c r="K16" s="246"/>
      <c r="L16" s="246"/>
      <c r="M16" s="265"/>
      <c r="N16" s="265"/>
      <c r="O16" s="265"/>
      <c r="P16" s="265"/>
      <c r="Q16" s="265"/>
      <c r="R16" s="265"/>
    </row>
    <row r="17" spans="2:18" x14ac:dyDescent="0.2">
      <c r="B17" t="s">
        <v>548</v>
      </c>
      <c r="C17" s="244" t="s">
        <v>132</v>
      </c>
      <c r="D17" s="246"/>
      <c r="E17" s="246"/>
      <c r="F17" s="246"/>
      <c r="G17" s="246"/>
      <c r="H17" s="246"/>
      <c r="I17" s="246"/>
      <c r="J17" s="246"/>
      <c r="K17" s="246"/>
      <c r="L17" s="246"/>
      <c r="M17" s="265"/>
      <c r="N17" s="265"/>
      <c r="O17" s="265"/>
      <c r="P17" s="265"/>
      <c r="Q17" s="265"/>
      <c r="R17" s="265"/>
    </row>
    <row r="18" spans="2:18" x14ac:dyDescent="0.2">
      <c r="B18" t="s">
        <v>548</v>
      </c>
      <c r="C18" s="244" t="s">
        <v>133</v>
      </c>
      <c r="D18" s="246"/>
      <c r="E18" s="246"/>
      <c r="F18" s="246"/>
      <c r="G18" s="246"/>
      <c r="H18" s="246"/>
      <c r="I18" s="246"/>
      <c r="J18" s="246"/>
      <c r="K18" s="246"/>
      <c r="L18" s="246"/>
      <c r="M18" s="265"/>
      <c r="N18" s="265"/>
      <c r="O18" s="265"/>
      <c r="P18" s="265"/>
      <c r="Q18" s="265"/>
      <c r="R18" s="265"/>
    </row>
    <row r="19" spans="2:18" x14ac:dyDescent="0.2">
      <c r="B19" t="s">
        <v>549</v>
      </c>
      <c r="C19" s="244" t="s">
        <v>132</v>
      </c>
      <c r="D19" s="246"/>
      <c r="E19" s="246"/>
      <c r="F19" s="246"/>
      <c r="G19" s="246"/>
      <c r="H19" s="246"/>
      <c r="I19" s="246"/>
      <c r="J19" s="246"/>
      <c r="K19" s="246"/>
      <c r="L19" s="246"/>
      <c r="M19" s="265"/>
      <c r="N19" s="265"/>
      <c r="O19" s="265"/>
      <c r="P19" s="265"/>
      <c r="Q19" s="265"/>
      <c r="R19" s="265"/>
    </row>
    <row r="20" spans="2:18" x14ac:dyDescent="0.2">
      <c r="B20" t="s">
        <v>549</v>
      </c>
      <c r="C20" s="244" t="s">
        <v>133</v>
      </c>
      <c r="D20" s="246"/>
      <c r="E20" s="246"/>
      <c r="F20" s="246"/>
      <c r="G20" s="246"/>
      <c r="H20" s="246"/>
      <c r="I20" s="246"/>
      <c r="J20" s="246"/>
      <c r="K20" s="246"/>
      <c r="L20" s="246"/>
      <c r="M20" s="265"/>
      <c r="N20" s="265"/>
      <c r="O20" s="265"/>
      <c r="P20" s="265"/>
      <c r="Q20" s="265"/>
      <c r="R20" s="265"/>
    </row>
    <row r="21" spans="2:18" x14ac:dyDescent="0.2">
      <c r="B21" t="s">
        <v>550</v>
      </c>
      <c r="C21" t="s">
        <v>132</v>
      </c>
      <c r="D21" s="246"/>
      <c r="E21" s="246"/>
      <c r="F21" s="246"/>
      <c r="G21" s="246"/>
      <c r="H21" s="246"/>
      <c r="I21" s="246"/>
      <c r="J21" s="246"/>
      <c r="K21" s="246"/>
      <c r="L21" s="246"/>
      <c r="M21" s="265"/>
      <c r="N21" s="265"/>
      <c r="O21" s="265"/>
      <c r="P21" s="265"/>
      <c r="Q21" s="265"/>
      <c r="R21" s="265"/>
    </row>
    <row r="22" spans="2:18" x14ac:dyDescent="0.2">
      <c r="B22" t="s">
        <v>550</v>
      </c>
      <c r="C22" t="s">
        <v>133</v>
      </c>
      <c r="D22" s="246"/>
      <c r="E22" s="246"/>
      <c r="F22" s="246"/>
      <c r="G22" s="246"/>
      <c r="H22" s="246"/>
      <c r="I22" s="246"/>
      <c r="J22" s="246"/>
      <c r="K22" s="246"/>
      <c r="L22" s="246"/>
      <c r="M22" s="265"/>
      <c r="N22" s="265"/>
      <c r="O22" s="265"/>
      <c r="P22" s="265"/>
      <c r="Q22" s="265"/>
      <c r="R22" s="265"/>
    </row>
    <row r="23" spans="2:18" x14ac:dyDescent="0.2">
      <c r="B23" t="s">
        <v>551</v>
      </c>
      <c r="C23" t="s">
        <v>132</v>
      </c>
      <c r="D23" s="246"/>
      <c r="E23" s="246"/>
      <c r="F23" s="246"/>
      <c r="G23" s="246"/>
      <c r="H23" s="246"/>
      <c r="I23" s="246"/>
      <c r="J23" s="246"/>
      <c r="K23" s="246"/>
      <c r="L23" s="246"/>
      <c r="M23" s="265"/>
      <c r="N23" s="265"/>
      <c r="O23" s="265"/>
      <c r="P23" s="265"/>
      <c r="Q23" s="265"/>
      <c r="R23" s="265"/>
    </row>
    <row r="24" spans="2:18" x14ac:dyDescent="0.2">
      <c r="B24" t="s">
        <v>551</v>
      </c>
      <c r="C24" t="s">
        <v>133</v>
      </c>
      <c r="D24" s="246"/>
      <c r="E24" s="246"/>
      <c r="F24" s="246"/>
      <c r="G24" s="246"/>
      <c r="H24" s="246"/>
      <c r="I24" s="246"/>
      <c r="J24" s="246"/>
      <c r="K24" s="246"/>
      <c r="L24" s="246"/>
      <c r="M24" s="265"/>
      <c r="N24" s="265"/>
      <c r="O24" s="265"/>
      <c r="P24" s="265"/>
      <c r="Q24" s="265"/>
      <c r="R24" s="265"/>
    </row>
    <row r="25" spans="2:18" x14ac:dyDescent="0.2">
      <c r="B25" t="s">
        <v>552</v>
      </c>
      <c r="C25" t="s">
        <v>132</v>
      </c>
      <c r="D25" s="246"/>
      <c r="E25" s="246"/>
      <c r="F25" s="246"/>
      <c r="G25" s="246"/>
      <c r="H25" s="246"/>
      <c r="I25" s="246"/>
      <c r="J25" s="246"/>
      <c r="K25" s="246"/>
      <c r="L25" s="246"/>
      <c r="M25" s="265"/>
      <c r="N25" s="265"/>
      <c r="O25" s="265"/>
      <c r="P25" s="265"/>
      <c r="Q25" s="265"/>
      <c r="R25" s="265"/>
    </row>
    <row r="26" spans="2:18" x14ac:dyDescent="0.2">
      <c r="B26" t="s">
        <v>552</v>
      </c>
      <c r="C26" t="s">
        <v>133</v>
      </c>
      <c r="D26" s="246"/>
      <c r="E26" s="246"/>
      <c r="F26" s="246"/>
      <c r="G26" s="246"/>
      <c r="H26" s="246"/>
      <c r="I26" s="246"/>
      <c r="J26" s="246"/>
      <c r="K26" s="246"/>
      <c r="L26" s="246"/>
      <c r="M26" s="265"/>
      <c r="N26" s="265"/>
      <c r="O26" s="265"/>
      <c r="P26" s="265"/>
      <c r="Q26" s="265"/>
      <c r="R26" s="265"/>
    </row>
    <row r="27" spans="2:18" x14ac:dyDescent="0.2">
      <c r="D27" s="261"/>
      <c r="E27" s="261"/>
      <c r="F27" s="261"/>
      <c r="G27" s="261"/>
      <c r="H27" s="261"/>
      <c r="I27" s="261"/>
      <c r="J27" s="261"/>
      <c r="K27" s="261"/>
      <c r="L27" s="261"/>
      <c r="M27" s="265"/>
      <c r="N27" s="265"/>
      <c r="O27" s="265"/>
      <c r="P27" s="265"/>
      <c r="Q27" s="265"/>
      <c r="R27" s="265"/>
    </row>
    <row r="28" spans="2:18" x14ac:dyDescent="0.2">
      <c r="D28" s="261"/>
      <c r="E28" s="261"/>
      <c r="F28" s="261"/>
      <c r="G28" s="261"/>
      <c r="H28" s="261"/>
      <c r="I28" s="261"/>
      <c r="J28" s="261"/>
      <c r="K28" s="261"/>
      <c r="L28" s="261"/>
      <c r="M28" s="265"/>
      <c r="N28" s="265"/>
      <c r="O28" s="265"/>
      <c r="P28" s="265"/>
      <c r="Q28" s="265"/>
      <c r="R28" s="265"/>
    </row>
    <row r="29" spans="2:18" x14ac:dyDescent="0.2">
      <c r="D29" s="261"/>
      <c r="E29" s="261"/>
      <c r="F29" s="261"/>
      <c r="G29" s="261"/>
      <c r="H29" s="261"/>
      <c r="I29" s="261"/>
      <c r="J29" s="261"/>
      <c r="K29" s="261"/>
      <c r="L29" s="261"/>
      <c r="M29" s="265"/>
      <c r="N29" s="265"/>
      <c r="O29" s="265"/>
      <c r="P29" s="265"/>
      <c r="Q29" s="265"/>
      <c r="R29" s="265"/>
    </row>
    <row r="30" spans="2:18" x14ac:dyDescent="0.2">
      <c r="D30" s="261"/>
      <c r="E30" s="261"/>
      <c r="F30" s="261"/>
      <c r="G30" s="261"/>
      <c r="H30" s="261"/>
      <c r="I30" s="261"/>
      <c r="J30" s="261"/>
      <c r="K30" s="261"/>
      <c r="L30" s="261"/>
      <c r="M30" s="265"/>
      <c r="N30" s="265"/>
      <c r="O30" s="265"/>
      <c r="P30" s="265"/>
      <c r="Q30" s="265"/>
      <c r="R30" s="265"/>
    </row>
    <row r="31" spans="2:18" x14ac:dyDescent="0.2">
      <c r="D31" s="261"/>
      <c r="E31" s="261"/>
      <c r="F31" s="261"/>
      <c r="G31" s="261"/>
      <c r="H31" s="261"/>
      <c r="I31" s="261"/>
      <c r="J31" s="261"/>
      <c r="K31" s="261"/>
      <c r="L31" s="261"/>
      <c r="M31" s="265"/>
      <c r="N31" s="265"/>
      <c r="O31" s="265"/>
      <c r="P31" s="265"/>
      <c r="Q31" s="265"/>
      <c r="R31" s="265"/>
    </row>
    <row r="32" spans="2:18" x14ac:dyDescent="0.2">
      <c r="D32" s="261"/>
      <c r="E32" s="261"/>
      <c r="F32" s="261"/>
      <c r="G32" s="261"/>
      <c r="H32" s="261"/>
      <c r="I32" s="261"/>
      <c r="J32" s="261"/>
      <c r="K32" s="261"/>
      <c r="L32" s="261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1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1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1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1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1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1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1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1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1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1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1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1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1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1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1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1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1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1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1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1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1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1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1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1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1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1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1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1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1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1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1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1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1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1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1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1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1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1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1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1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1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1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1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1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1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1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1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1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1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1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1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1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</sheetData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B2:R1519"/>
  <sheetViews>
    <sheetView showRuler="0" zoomScale="80" zoomScaleNormal="80" workbookViewId="0">
      <selection activeCell="C5" sqref="C5:K17"/>
    </sheetView>
  </sheetViews>
  <sheetFormatPr baseColWidth="10" defaultColWidth="8.83203125" defaultRowHeight="15" x14ac:dyDescent="0.2"/>
  <cols>
    <col min="2" max="2" width="17.6640625" customWidth="1"/>
    <col min="3" max="3" width="12" bestFit="1" customWidth="1"/>
    <col min="4" max="11" width="6.5" style="249" bestFit="1" customWidth="1"/>
    <col min="12" max="17" width="6.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503</v>
      </c>
    </row>
    <row r="3" spans="2:18" x14ac:dyDescent="0.2">
      <c r="B3" t="s">
        <v>112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5">
        <v>336.24431383626597</v>
      </c>
      <c r="D5" s="246">
        <v>308.06233590165198</v>
      </c>
      <c r="E5" s="246">
        <v>352.33447938453202</v>
      </c>
      <c r="F5" s="246">
        <v>415.693497227752</v>
      </c>
      <c r="G5" s="246">
        <v>474.13128586112202</v>
      </c>
      <c r="H5" s="342">
        <v>532.56907449449204</v>
      </c>
      <c r="I5" s="246">
        <v>591.00686312786195</v>
      </c>
      <c r="J5" s="342">
        <v>478.01565156393099</v>
      </c>
      <c r="K5" s="246">
        <v>324.20721239460102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543</v>
      </c>
      <c r="C6" s="245">
        <v>1605.685807637502</v>
      </c>
      <c r="D6" s="246">
        <v>1571.092922317031</v>
      </c>
      <c r="E6" s="246">
        <v>1562.1464701300019</v>
      </c>
      <c r="F6" s="246">
        <v>1668.326853932756</v>
      </c>
      <c r="G6" s="246">
        <v>1832.471132668222</v>
      </c>
      <c r="H6" s="342">
        <v>1946.2766802265519</v>
      </c>
      <c r="I6" s="246">
        <v>2060.082227784882</v>
      </c>
      <c r="J6" s="342">
        <v>2806.2910138924408</v>
      </c>
      <c r="K6" s="246">
        <v>3176.5142400651848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544</v>
      </c>
      <c r="C7" s="245">
        <v>1452.088706775289</v>
      </c>
      <c r="D7" s="246">
        <v>1409.466684240723</v>
      </c>
      <c r="E7" s="246">
        <v>1347.655729414902</v>
      </c>
      <c r="F7" s="246">
        <v>1407.7203022429021</v>
      </c>
      <c r="G7" s="246">
        <v>1467.784875070902</v>
      </c>
      <c r="H7" s="342">
        <v>1527.8494478989021</v>
      </c>
      <c r="I7" s="246">
        <v>1587.914020726902</v>
      </c>
      <c r="J7" s="342">
        <v>2532.8543195549018</v>
      </c>
      <c r="K7" s="246">
        <v>3353.754709526987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545</v>
      </c>
      <c r="C8" s="245">
        <v>1123.428753155637</v>
      </c>
      <c r="D8" s="246">
        <v>1273.8879498412589</v>
      </c>
      <c r="E8" s="246">
        <v>1215.724562519965</v>
      </c>
      <c r="F8" s="246">
        <v>1250.3845048728649</v>
      </c>
      <c r="G8" s="246">
        <v>1285.044447225765</v>
      </c>
      <c r="H8" s="342">
        <v>1319.7043895786651</v>
      </c>
      <c r="I8" s="246">
        <v>1348.2137323115201</v>
      </c>
      <c r="J8" s="342">
        <v>1610.507288939802</v>
      </c>
      <c r="K8" s="246">
        <v>1804.927946966156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546</v>
      </c>
      <c r="C9" s="245">
        <v>687.28766723440697</v>
      </c>
      <c r="D9" s="246">
        <v>725.32878719655105</v>
      </c>
      <c r="E9" s="246">
        <v>663.56696728763097</v>
      </c>
      <c r="F9" s="246">
        <v>734.641858002091</v>
      </c>
      <c r="G9" s="246">
        <v>818.21674871655102</v>
      </c>
      <c r="H9" s="342">
        <v>895.54163943101105</v>
      </c>
      <c r="I9" s="246">
        <v>972.86653014547096</v>
      </c>
      <c r="J9" s="342">
        <v>1321.367380531146</v>
      </c>
      <c r="K9" s="246">
        <v>1706.269848993287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547</v>
      </c>
      <c r="C10" s="245">
        <v>705.39148895625101</v>
      </c>
      <c r="D10" s="246">
        <v>783.97314173491498</v>
      </c>
      <c r="E10" s="246">
        <v>665.07308581610198</v>
      </c>
      <c r="F10" s="246">
        <v>723.88639059649904</v>
      </c>
      <c r="G10" s="246">
        <v>838.43613104108204</v>
      </c>
      <c r="H10" s="342">
        <v>925.11765365357201</v>
      </c>
      <c r="I10" s="246">
        <v>1011.799176266062</v>
      </c>
      <c r="J10" s="342">
        <v>1560.675098133031</v>
      </c>
      <c r="K10" s="246">
        <v>1833.8691756467019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548</v>
      </c>
      <c r="C11" s="245">
        <v>758.80216094399998</v>
      </c>
      <c r="D11" s="246">
        <v>783.99617489884804</v>
      </c>
      <c r="E11" s="246">
        <v>902.28779445137297</v>
      </c>
      <c r="F11" s="246">
        <v>956.60042825949301</v>
      </c>
      <c r="G11" s="246">
        <v>1070.9066579195201</v>
      </c>
      <c r="H11" s="342">
        <v>1125.21929172764</v>
      </c>
      <c r="I11" s="246">
        <v>1179.5319255357599</v>
      </c>
      <c r="J11" s="342">
        <v>1514.3553111743261</v>
      </c>
      <c r="K11" s="246">
        <v>1709.8967882419411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B12" t="s">
        <v>549</v>
      </c>
      <c r="C12" s="245">
        <v>903.64891130964202</v>
      </c>
      <c r="D12" s="246">
        <v>801.75689289203899</v>
      </c>
      <c r="E12" s="246">
        <v>1087.4011572804011</v>
      </c>
      <c r="F12" s="246">
        <v>1128.669115601798</v>
      </c>
      <c r="G12" s="246">
        <v>1230.603664412132</v>
      </c>
      <c r="H12" s="342">
        <v>1334.0688703492419</v>
      </c>
      <c r="I12" s="246">
        <v>1431.70578098086</v>
      </c>
      <c r="J12" s="342">
        <v>1402.864215284877</v>
      </c>
      <c r="K12" s="246">
        <v>1147.371915018924</v>
      </c>
      <c r="L12" s="256"/>
      <c r="M12" s="265"/>
      <c r="N12" s="265"/>
      <c r="O12" s="265"/>
      <c r="P12" s="265"/>
      <c r="Q12" s="265"/>
      <c r="R12" s="265"/>
    </row>
    <row r="13" spans="2:18" x14ac:dyDescent="0.2">
      <c r="B13" t="s">
        <v>550</v>
      </c>
      <c r="C13" s="245">
        <v>412.11125009887701</v>
      </c>
      <c r="D13" s="246">
        <v>430.69191655684199</v>
      </c>
      <c r="E13" s="246">
        <v>475.78042878760101</v>
      </c>
      <c r="F13" s="246">
        <v>532.33447995623601</v>
      </c>
      <c r="G13" s="246">
        <v>566.04558279865103</v>
      </c>
      <c r="H13" s="342">
        <v>590.57700528629505</v>
      </c>
      <c r="I13" s="246">
        <v>615.10842777393896</v>
      </c>
      <c r="J13" s="342">
        <v>958.97981722030295</v>
      </c>
      <c r="K13" s="246">
        <v>1280.1168826666669</v>
      </c>
      <c r="L13" s="256"/>
      <c r="M13" s="265"/>
      <c r="N13" s="265"/>
      <c r="O13" s="265"/>
      <c r="P13" s="265"/>
      <c r="Q13" s="265"/>
      <c r="R13" s="265"/>
    </row>
    <row r="14" spans="2:18" x14ac:dyDescent="0.2">
      <c r="B14" t="s">
        <v>551</v>
      </c>
      <c r="C14" s="331"/>
      <c r="D14" s="332"/>
      <c r="E14" s="332"/>
      <c r="F14" s="332"/>
      <c r="G14" s="332"/>
      <c r="H14" s="332"/>
      <c r="I14" s="332"/>
      <c r="J14" s="332"/>
      <c r="K14" s="332"/>
      <c r="L14" s="256"/>
      <c r="M14" s="265"/>
      <c r="N14" s="265"/>
      <c r="O14" s="265"/>
      <c r="P14" s="265"/>
      <c r="Q14" s="265"/>
      <c r="R14" s="265"/>
    </row>
    <row r="15" spans="2:18" x14ac:dyDescent="0.2">
      <c r="B15" t="s">
        <v>552</v>
      </c>
      <c r="C15" s="331"/>
      <c r="D15" s="332"/>
      <c r="E15" s="332"/>
      <c r="F15" s="332"/>
      <c r="G15" s="332"/>
      <c r="H15" s="332"/>
      <c r="I15" s="332"/>
      <c r="J15" s="332"/>
      <c r="K15" s="332"/>
      <c r="L15" s="256"/>
      <c r="M15" s="265"/>
      <c r="N15" s="265"/>
      <c r="O15" s="265"/>
      <c r="P15" s="265"/>
      <c r="Q15" s="265"/>
      <c r="R15" s="265"/>
    </row>
    <row r="16" spans="2:18" x14ac:dyDescent="0.2">
      <c r="C16" s="239"/>
      <c r="D16" s="256"/>
      <c r="E16" s="256"/>
      <c r="F16" s="256"/>
      <c r="G16" s="256"/>
      <c r="H16" s="256"/>
      <c r="I16" s="256"/>
      <c r="J16" s="256"/>
      <c r="K16" s="256"/>
      <c r="L16" s="256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</sheetData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 enableFormatConditionsCalculation="0"/>
  <dimension ref="B2:R1516"/>
  <sheetViews>
    <sheetView showRuler="0" topLeftCell="A2" zoomScale="80" zoomScaleNormal="80" workbookViewId="0">
      <selection activeCell="D5" sqref="D5:L27"/>
    </sheetView>
  </sheetViews>
  <sheetFormatPr baseColWidth="10" defaultColWidth="8.83203125" defaultRowHeight="15" x14ac:dyDescent="0.2"/>
  <cols>
    <col min="3" max="3" width="21.1640625" bestFit="1" customWidth="1"/>
    <col min="4" max="12" width="6.5" style="249" bestFit="1" customWidth="1"/>
    <col min="13" max="17" width="6.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408</v>
      </c>
    </row>
    <row r="3" spans="2:18" x14ac:dyDescent="0.2">
      <c r="B3" t="s">
        <v>0</v>
      </c>
    </row>
    <row r="4" spans="2:18" x14ac:dyDescent="0.2">
      <c r="B4" t="s">
        <v>134</v>
      </c>
      <c r="C4" t="s">
        <v>38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368</v>
      </c>
      <c r="D5" s="246">
        <v>7.872188832</v>
      </c>
      <c r="E5" s="246">
        <v>18.436834679585001</v>
      </c>
      <c r="F5" s="246">
        <v>94.345269223342001</v>
      </c>
      <c r="G5" s="246">
        <v>88.130666253235006</v>
      </c>
      <c r="H5" s="246">
        <v>99.345269223342001</v>
      </c>
      <c r="I5" s="342">
        <v>80.635554046967997</v>
      </c>
      <c r="J5" s="246">
        <v>64.435354152415002</v>
      </c>
      <c r="K5" s="342">
        <v>73.869687044510997</v>
      </c>
      <c r="L5" s="246">
        <v>59.487346905336999</v>
      </c>
      <c r="M5" s="256"/>
      <c r="N5" s="265"/>
      <c r="O5" s="265"/>
      <c r="P5" s="265"/>
      <c r="Q5" s="265"/>
      <c r="R5" s="9"/>
    </row>
    <row r="6" spans="2:18" x14ac:dyDescent="0.2">
      <c r="B6" t="s">
        <v>542</v>
      </c>
      <c r="C6" s="244" t="s">
        <v>435</v>
      </c>
      <c r="D6" s="246">
        <v>325.41172355973202</v>
      </c>
      <c r="E6" s="246">
        <v>3057.3953449369651</v>
      </c>
      <c r="F6" s="246">
        <v>2599.3100658002008</v>
      </c>
      <c r="G6" s="246">
        <v>2633.330573448161</v>
      </c>
      <c r="H6" s="246">
        <v>2881.9816719384839</v>
      </c>
      <c r="I6" s="342">
        <v>2652.6910244908981</v>
      </c>
      <c r="J6" s="246">
        <v>2501.8403812043211</v>
      </c>
      <c r="K6" s="342">
        <v>2328.9769922322021</v>
      </c>
      <c r="L6" s="246">
        <v>2129.9970134953551</v>
      </c>
      <c r="M6" s="256"/>
      <c r="N6" s="265"/>
      <c r="O6" s="265"/>
      <c r="P6" s="265"/>
      <c r="Q6" s="265"/>
      <c r="R6" s="9"/>
    </row>
    <row r="7" spans="2:18" x14ac:dyDescent="0.2">
      <c r="B7" t="s">
        <v>543</v>
      </c>
      <c r="C7" s="244" t="s">
        <v>368</v>
      </c>
      <c r="D7" s="246">
        <v>40.991032871999998</v>
      </c>
      <c r="E7" s="246">
        <v>237.366371935708</v>
      </c>
      <c r="F7" s="246">
        <v>297.85330776337901</v>
      </c>
      <c r="G7" s="246">
        <v>291.797265338925</v>
      </c>
      <c r="H7" s="246">
        <v>343.72246889153001</v>
      </c>
      <c r="I7" s="342">
        <v>303.67736674250102</v>
      </c>
      <c r="J7" s="246">
        <v>311.80559314387699</v>
      </c>
      <c r="K7" s="342">
        <v>352.33705631633097</v>
      </c>
      <c r="L7" s="246">
        <v>330.24840966601499</v>
      </c>
      <c r="M7" s="256"/>
      <c r="N7" s="265"/>
      <c r="O7" s="265"/>
      <c r="P7" s="265"/>
      <c r="Q7" s="265"/>
      <c r="R7" s="9"/>
    </row>
    <row r="8" spans="2:18" x14ac:dyDescent="0.2">
      <c r="B8" t="s">
        <v>543</v>
      </c>
      <c r="C8" s="244" t="s">
        <v>435</v>
      </c>
      <c r="D8" s="246">
        <v>146.58820273095699</v>
      </c>
      <c r="E8" s="246">
        <v>3510.2904611652089</v>
      </c>
      <c r="F8" s="246">
        <v>3305.1653609778859</v>
      </c>
      <c r="G8" s="246">
        <v>3101.060453978786</v>
      </c>
      <c r="H8" s="246">
        <v>2896.9555469796751</v>
      </c>
      <c r="I8" s="342">
        <v>2692.8506399805642</v>
      </c>
      <c r="J8" s="246">
        <v>2488.7457329814602</v>
      </c>
      <c r="K8" s="342">
        <v>1955.374779998732</v>
      </c>
      <c r="L8" s="246">
        <v>1958.637520076519</v>
      </c>
      <c r="M8" s="256"/>
      <c r="N8" s="265"/>
      <c r="O8" s="265"/>
      <c r="P8" s="265"/>
      <c r="Q8" s="265"/>
      <c r="R8" s="9"/>
    </row>
    <row r="9" spans="2:18" x14ac:dyDescent="0.2">
      <c r="B9" t="s">
        <v>544</v>
      </c>
      <c r="C9" s="244" t="s">
        <v>368</v>
      </c>
      <c r="D9" s="246">
        <v>53.010921434384997</v>
      </c>
      <c r="E9" s="246">
        <v>209.854215586702</v>
      </c>
      <c r="F9" s="246">
        <v>116.00152159349599</v>
      </c>
      <c r="G9" s="246">
        <v>140.835520084156</v>
      </c>
      <c r="H9" s="246">
        <v>157.401765703058</v>
      </c>
      <c r="I9" s="342">
        <v>124.772735014945</v>
      </c>
      <c r="J9" s="246">
        <v>80.062741978215996</v>
      </c>
      <c r="K9" s="342">
        <v>72.018153176124997</v>
      </c>
      <c r="L9" s="246">
        <v>68.803867461839999</v>
      </c>
      <c r="M9" s="256"/>
      <c r="N9" s="265"/>
      <c r="O9" s="265"/>
      <c r="P9" s="265"/>
      <c r="Q9" s="265"/>
      <c r="R9" s="9"/>
    </row>
    <row r="10" spans="2:18" x14ac:dyDescent="0.2">
      <c r="B10" t="s">
        <v>544</v>
      </c>
      <c r="C10" s="244" t="s">
        <v>435</v>
      </c>
      <c r="D10" s="246">
        <v>59.916545220224997</v>
      </c>
      <c r="E10" s="246">
        <v>1464.8924185588869</v>
      </c>
      <c r="F10" s="246">
        <v>1456.69431778324</v>
      </c>
      <c r="G10" s="246">
        <v>1450.484955782857</v>
      </c>
      <c r="H10" s="246">
        <v>1445.1661261201839</v>
      </c>
      <c r="I10" s="342">
        <v>1411.592201938199</v>
      </c>
      <c r="J10" s="246">
        <v>1437.7181408820061</v>
      </c>
      <c r="K10" s="342">
        <v>1435.3888490264039</v>
      </c>
      <c r="L10" s="246">
        <v>1433.4833962241901</v>
      </c>
      <c r="M10" s="256"/>
      <c r="N10" s="265"/>
      <c r="O10" s="265"/>
      <c r="P10" s="265"/>
      <c r="Q10" s="265"/>
      <c r="R10" s="9"/>
    </row>
    <row r="11" spans="2:18" x14ac:dyDescent="0.2">
      <c r="B11" t="s">
        <v>545</v>
      </c>
      <c r="C11" s="244" t="s">
        <v>368</v>
      </c>
      <c r="D11" s="246"/>
      <c r="E11" s="246">
        <v>55.515515171415998</v>
      </c>
      <c r="F11" s="246">
        <v>90.265426143320994</v>
      </c>
      <c r="G11" s="246">
        <v>66.473062463648006</v>
      </c>
      <c r="H11" s="246">
        <v>65</v>
      </c>
      <c r="I11" s="342">
        <v>60.715229101212003</v>
      </c>
      <c r="J11" s="246">
        <v>37.223622834581001</v>
      </c>
      <c r="K11" s="342">
        <v>32.937908548867</v>
      </c>
      <c r="L11" s="246">
        <v>27.223622834581001</v>
      </c>
      <c r="M11" s="256"/>
      <c r="N11" s="265"/>
      <c r="O11" s="265"/>
      <c r="P11" s="265"/>
      <c r="Q11" s="265"/>
      <c r="R11" s="9"/>
    </row>
    <row r="12" spans="2:18" x14ac:dyDescent="0.2">
      <c r="B12" t="s">
        <v>545</v>
      </c>
      <c r="C12" s="244" t="s">
        <v>435</v>
      </c>
      <c r="D12" s="246">
        <v>93.488288796004994</v>
      </c>
      <c r="E12" s="246">
        <v>1242.7516046671331</v>
      </c>
      <c r="F12" s="246">
        <v>804.95713078516906</v>
      </c>
      <c r="G12" s="246">
        <v>1094.9023710991719</v>
      </c>
      <c r="H12" s="246">
        <v>1109.823418159019</v>
      </c>
      <c r="I12" s="342">
        <v>1014.5551023966181</v>
      </c>
      <c r="J12" s="246">
        <v>879.45040107570503</v>
      </c>
      <c r="K12" s="342">
        <v>754.397046686365</v>
      </c>
      <c r="L12" s="246">
        <v>573.75007907032398</v>
      </c>
      <c r="M12" s="256"/>
      <c r="N12" s="265"/>
      <c r="O12" s="265"/>
      <c r="P12" s="265"/>
      <c r="Q12" s="265"/>
      <c r="R12" s="9"/>
    </row>
    <row r="13" spans="2:18" x14ac:dyDescent="0.2">
      <c r="B13" t="s">
        <v>546</v>
      </c>
      <c r="C13" s="244" t="s">
        <v>368</v>
      </c>
      <c r="D13" s="246">
        <v>16.699512347999999</v>
      </c>
      <c r="E13" s="246">
        <v>155.17470388479001</v>
      </c>
      <c r="F13" s="246">
        <v>175.928897889056</v>
      </c>
      <c r="G13" s="246">
        <v>142.5</v>
      </c>
      <c r="H13" s="246">
        <v>175.928897889056</v>
      </c>
      <c r="I13" s="342">
        <v>146.69423786978399</v>
      </c>
      <c r="J13" s="246">
        <v>128.64907300974801</v>
      </c>
      <c r="K13" s="342">
        <v>116.675657390079</v>
      </c>
      <c r="L13" s="246">
        <v>123.09661090351401</v>
      </c>
      <c r="M13" s="256"/>
      <c r="N13" s="265"/>
      <c r="O13" s="265"/>
      <c r="P13" s="265"/>
      <c r="Q13" s="265"/>
      <c r="R13" s="9"/>
    </row>
    <row r="14" spans="2:18" x14ac:dyDescent="0.2">
      <c r="B14" t="s">
        <v>546</v>
      </c>
      <c r="C14" s="244" t="s">
        <v>435</v>
      </c>
      <c r="D14" s="246">
        <v>26.775345706576001</v>
      </c>
      <c r="E14" s="246">
        <v>2572.7714502097219</v>
      </c>
      <c r="F14" s="246">
        <v>2426.0970910453598</v>
      </c>
      <c r="G14" s="246">
        <v>2570.9184603172098</v>
      </c>
      <c r="H14" s="246">
        <v>2570.9184603172221</v>
      </c>
      <c r="I14" s="342">
        <v>2538.7290887912341</v>
      </c>
      <c r="J14" s="246">
        <v>2498.460098049798</v>
      </c>
      <c r="K14" s="342">
        <v>2570.9184603172062</v>
      </c>
      <c r="L14" s="246">
        <v>2570.9184603172071</v>
      </c>
      <c r="M14" s="256"/>
      <c r="N14" s="265"/>
      <c r="O14" s="265"/>
      <c r="P14" s="265"/>
      <c r="Q14" s="265"/>
      <c r="R14" s="9"/>
    </row>
    <row r="15" spans="2:18" x14ac:dyDescent="0.2">
      <c r="B15" t="s">
        <v>547</v>
      </c>
      <c r="C15" s="244" t="s">
        <v>368</v>
      </c>
      <c r="D15" s="246">
        <v>12.05861202</v>
      </c>
      <c r="E15" s="246">
        <v>121.08523602036399</v>
      </c>
      <c r="F15" s="246">
        <v>168.38581193105199</v>
      </c>
      <c r="G15" s="246">
        <v>157.08478085531499</v>
      </c>
      <c r="H15" s="246">
        <v>206.47766322065999</v>
      </c>
      <c r="I15" s="342">
        <v>210.459423677448</v>
      </c>
      <c r="J15" s="246">
        <v>224.97758021927501</v>
      </c>
      <c r="K15" s="342">
        <v>241.77162657774801</v>
      </c>
      <c r="L15" s="246">
        <v>216.33197460745299</v>
      </c>
      <c r="M15" s="256"/>
      <c r="N15" s="265"/>
      <c r="O15" s="265"/>
      <c r="P15" s="265"/>
      <c r="Q15" s="265"/>
      <c r="R15" s="9"/>
    </row>
    <row r="16" spans="2:18" x14ac:dyDescent="0.2">
      <c r="B16" t="s">
        <v>547</v>
      </c>
      <c r="C16" s="244" t="s">
        <v>435</v>
      </c>
      <c r="D16" s="246">
        <v>124.676260784072</v>
      </c>
      <c r="E16" s="246">
        <v>1304.514618030357</v>
      </c>
      <c r="F16" s="246">
        <v>816.26593033947097</v>
      </c>
      <c r="G16" s="246">
        <v>1333.93924570286</v>
      </c>
      <c r="H16" s="246">
        <v>1345.9747998598421</v>
      </c>
      <c r="I16" s="342">
        <v>1357.852887470505</v>
      </c>
      <c r="J16" s="246">
        <v>1369.2210214606321</v>
      </c>
      <c r="K16" s="342">
        <v>1381.5536131502549</v>
      </c>
      <c r="L16" s="246">
        <v>1374.184417100131</v>
      </c>
      <c r="M16" s="256"/>
      <c r="N16" s="265"/>
      <c r="O16" s="265"/>
      <c r="P16" s="265"/>
      <c r="Q16" s="265"/>
      <c r="R16" s="9"/>
    </row>
    <row r="17" spans="2:18" x14ac:dyDescent="0.2">
      <c r="B17" t="s">
        <v>548</v>
      </c>
      <c r="C17" s="244" t="s">
        <v>368</v>
      </c>
      <c r="D17" s="246">
        <v>9.6310635120000008</v>
      </c>
      <c r="E17" s="246">
        <v>4.8155317560000004</v>
      </c>
      <c r="F17" s="246">
        <v>154.572484196093</v>
      </c>
      <c r="G17" s="246">
        <v>154.572484196093</v>
      </c>
      <c r="H17" s="246">
        <v>188.80549704290999</v>
      </c>
      <c r="I17" s="342">
        <v>188.80549704290999</v>
      </c>
      <c r="J17" s="246">
        <v>188.80549704290999</v>
      </c>
      <c r="K17" s="342">
        <v>151.76475989960599</v>
      </c>
      <c r="L17" s="246">
        <v>85.519409529851004</v>
      </c>
      <c r="M17" s="256"/>
      <c r="N17" s="265"/>
      <c r="O17" s="265"/>
      <c r="P17" s="265"/>
      <c r="Q17" s="265"/>
      <c r="R17" s="9"/>
    </row>
    <row r="18" spans="2:18" x14ac:dyDescent="0.2">
      <c r="B18" t="s">
        <v>548</v>
      </c>
      <c r="C18" s="244" t="s">
        <v>435</v>
      </c>
      <c r="D18" s="246">
        <v>62.019469783268001</v>
      </c>
      <c r="E18" s="246">
        <v>818.05521926763697</v>
      </c>
      <c r="F18" s="246">
        <v>818.244688284223</v>
      </c>
      <c r="G18" s="246">
        <v>817.13730732209001</v>
      </c>
      <c r="H18" s="246">
        <v>815.24815921253503</v>
      </c>
      <c r="I18" s="342">
        <v>812.70998184143502</v>
      </c>
      <c r="J18" s="246">
        <v>810.17180447033297</v>
      </c>
      <c r="K18" s="342">
        <v>807.63362709923399</v>
      </c>
      <c r="L18" s="246">
        <v>805.09544972813501</v>
      </c>
      <c r="M18" s="256"/>
      <c r="N18" s="265"/>
      <c r="O18" s="265"/>
      <c r="P18" s="265"/>
      <c r="Q18" s="265"/>
      <c r="R18" s="9"/>
    </row>
    <row r="19" spans="2:18" x14ac:dyDescent="0.2">
      <c r="B19" t="s">
        <v>549</v>
      </c>
      <c r="C19" s="244" t="s">
        <v>368</v>
      </c>
      <c r="D19" s="246">
        <v>13.336716456</v>
      </c>
      <c r="E19" s="246">
        <v>45.632469562101001</v>
      </c>
      <c r="F19" s="246">
        <v>87.948781088851007</v>
      </c>
      <c r="G19" s="246">
        <v>87.948781088851007</v>
      </c>
      <c r="H19" s="246">
        <v>147.284617944487</v>
      </c>
      <c r="I19" s="342">
        <v>185.96306265499999</v>
      </c>
      <c r="J19" s="246">
        <v>235.08277011449101</v>
      </c>
      <c r="K19" s="342">
        <v>269.51570822687199</v>
      </c>
      <c r="L19" s="246">
        <v>245.66441051997899</v>
      </c>
      <c r="M19" s="256"/>
      <c r="N19" s="265"/>
      <c r="O19" s="265"/>
      <c r="P19" s="265"/>
      <c r="Q19" s="265"/>
      <c r="R19" s="9"/>
    </row>
    <row r="20" spans="2:18" x14ac:dyDescent="0.2">
      <c r="B20" t="s">
        <v>549</v>
      </c>
      <c r="C20" s="244" t="s">
        <v>435</v>
      </c>
      <c r="D20" s="246">
        <v>114.946613074852</v>
      </c>
      <c r="E20" s="246">
        <v>1800.787161486533</v>
      </c>
      <c r="F20" s="246">
        <v>1709.4549907325111</v>
      </c>
      <c r="G20" s="246">
        <v>1800.037087163349</v>
      </c>
      <c r="H20" s="246">
        <v>1799.917770405475</v>
      </c>
      <c r="I20" s="342">
        <v>1799.7005750879659</v>
      </c>
      <c r="J20" s="246">
        <v>1799.3847489321761</v>
      </c>
      <c r="K20" s="342">
        <v>1798.8957555450199</v>
      </c>
      <c r="L20" s="246">
        <v>1798.5048568493321</v>
      </c>
      <c r="M20" s="256"/>
      <c r="N20" s="265"/>
      <c r="O20" s="265"/>
      <c r="P20" s="265"/>
      <c r="Q20" s="265"/>
      <c r="R20" s="9"/>
    </row>
    <row r="21" spans="2:18" x14ac:dyDescent="0.2">
      <c r="B21" t="s">
        <v>550</v>
      </c>
      <c r="C21" t="s">
        <v>368</v>
      </c>
      <c r="D21" s="246">
        <v>14.611848264000001</v>
      </c>
      <c r="E21" s="246">
        <v>29.834449375832001</v>
      </c>
      <c r="F21" s="246">
        <v>178.71446912249201</v>
      </c>
      <c r="G21" s="246">
        <v>169.059386875136</v>
      </c>
      <c r="H21" s="246">
        <v>170.927760104919</v>
      </c>
      <c r="I21" s="342">
        <v>163.31645954900301</v>
      </c>
      <c r="J21" s="246">
        <v>155.70515899308799</v>
      </c>
      <c r="K21" s="342">
        <v>163.55777985157999</v>
      </c>
      <c r="L21" s="246">
        <v>129.73388354457501</v>
      </c>
      <c r="M21" s="256"/>
      <c r="N21" s="265"/>
      <c r="O21" s="265"/>
      <c r="P21" s="265"/>
      <c r="Q21" s="265"/>
      <c r="R21" s="9"/>
    </row>
    <row r="22" spans="2:18" x14ac:dyDescent="0.2">
      <c r="B22" t="s">
        <v>550</v>
      </c>
      <c r="C22" t="s">
        <v>435</v>
      </c>
      <c r="D22" s="246">
        <v>422.96920690894501</v>
      </c>
      <c r="E22" s="246">
        <v>551.31646204785898</v>
      </c>
      <c r="F22" s="246">
        <v>606.32057745016004</v>
      </c>
      <c r="G22" s="246">
        <v>296.22421652454801</v>
      </c>
      <c r="H22" s="246">
        <v>483.75615851393297</v>
      </c>
      <c r="I22" s="342">
        <v>445.499151321216</v>
      </c>
      <c r="J22" s="246">
        <v>387.49246082205002</v>
      </c>
      <c r="K22" s="342">
        <v>388.28343808108701</v>
      </c>
      <c r="L22" s="246">
        <v>529.814507452984</v>
      </c>
      <c r="M22" s="256"/>
      <c r="N22" s="265"/>
      <c r="O22" s="265"/>
      <c r="P22" s="265"/>
      <c r="Q22" s="265"/>
      <c r="R22" s="9"/>
    </row>
    <row r="23" spans="2:18" x14ac:dyDescent="0.2">
      <c r="B23" t="s">
        <v>551</v>
      </c>
      <c r="C23" t="s">
        <v>368</v>
      </c>
      <c r="D23" s="332"/>
      <c r="E23" s="332"/>
      <c r="F23" s="332"/>
      <c r="G23" s="332"/>
      <c r="H23" s="332"/>
      <c r="I23" s="332"/>
      <c r="J23" s="332"/>
      <c r="K23" s="332"/>
      <c r="L23" s="332"/>
      <c r="M23" s="256"/>
      <c r="N23" s="265"/>
      <c r="O23" s="265"/>
      <c r="P23" s="265"/>
      <c r="Q23" s="265"/>
      <c r="R23" s="9"/>
    </row>
    <row r="24" spans="2:18" x14ac:dyDescent="0.2">
      <c r="B24" t="s">
        <v>551</v>
      </c>
      <c r="C24" t="s">
        <v>435</v>
      </c>
      <c r="D24" s="332"/>
      <c r="E24" s="332"/>
      <c r="F24" s="332"/>
      <c r="G24" s="332"/>
      <c r="H24" s="332"/>
      <c r="I24" s="332"/>
      <c r="J24" s="332"/>
      <c r="K24" s="332"/>
      <c r="L24" s="332"/>
      <c r="M24" s="256"/>
      <c r="N24" s="265"/>
      <c r="O24" s="265"/>
      <c r="P24" s="265"/>
      <c r="Q24" s="265"/>
      <c r="R24" s="9"/>
    </row>
    <row r="25" spans="2:18" x14ac:dyDescent="0.2">
      <c r="B25" t="s">
        <v>552</v>
      </c>
      <c r="C25" t="s">
        <v>368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9"/>
    </row>
    <row r="26" spans="2:18" x14ac:dyDescent="0.2">
      <c r="B26" t="s">
        <v>552</v>
      </c>
      <c r="C26" t="s">
        <v>435</v>
      </c>
      <c r="D26" s="332"/>
      <c r="E26" s="332"/>
      <c r="F26" s="332"/>
      <c r="G26" s="332"/>
      <c r="H26" s="332"/>
      <c r="I26" s="332"/>
      <c r="J26" s="332"/>
      <c r="K26" s="332"/>
      <c r="L26" s="332"/>
      <c r="M26" s="256"/>
      <c r="N26" s="265"/>
      <c r="O26" s="265"/>
      <c r="P26" s="265"/>
      <c r="Q26" s="265"/>
      <c r="R26" s="9"/>
    </row>
    <row r="27" spans="2:18" ht="13.5" customHeight="1" x14ac:dyDescent="0.2">
      <c r="D27" s="256"/>
      <c r="E27" s="256"/>
      <c r="F27" s="256"/>
      <c r="G27" s="256"/>
      <c r="H27" s="256"/>
      <c r="I27" s="256"/>
      <c r="J27" s="256"/>
      <c r="K27" s="256"/>
      <c r="L27" s="256"/>
      <c r="M27" s="256"/>
      <c r="N27" s="265"/>
      <c r="O27" s="265"/>
      <c r="P27" s="265"/>
      <c r="Q27" s="265"/>
      <c r="R27" s="265"/>
    </row>
    <row r="28" spans="2:18" x14ac:dyDescent="0.2">
      <c r="D28" s="261"/>
      <c r="E28" s="261"/>
      <c r="F28" s="261"/>
      <c r="G28" s="261"/>
      <c r="H28" s="261"/>
      <c r="I28" s="261"/>
      <c r="J28" s="261"/>
      <c r="K28" s="261"/>
      <c r="L28" s="261"/>
      <c r="M28" s="265"/>
      <c r="N28" s="265"/>
      <c r="O28" s="265"/>
      <c r="P28" s="265"/>
      <c r="Q28" s="265"/>
      <c r="R28" s="265"/>
    </row>
    <row r="29" spans="2:18" x14ac:dyDescent="0.2">
      <c r="D29" s="261"/>
      <c r="E29" s="261"/>
      <c r="F29" s="261"/>
      <c r="G29" s="261"/>
      <c r="H29" s="261"/>
      <c r="I29" s="261"/>
      <c r="J29" s="261"/>
      <c r="K29" s="261"/>
      <c r="L29" s="261"/>
      <c r="M29" s="265"/>
      <c r="N29" s="265"/>
      <c r="O29" s="265"/>
      <c r="P29" s="265"/>
      <c r="Q29" s="265"/>
      <c r="R29" s="265"/>
    </row>
    <row r="30" spans="2:18" x14ac:dyDescent="0.2">
      <c r="D30" s="261"/>
      <c r="E30" s="261"/>
      <c r="F30" s="261"/>
      <c r="G30" s="261"/>
      <c r="H30" s="261"/>
      <c r="I30" s="261"/>
      <c r="J30" s="261"/>
      <c r="K30" s="261"/>
      <c r="L30" s="261"/>
      <c r="M30" s="265"/>
      <c r="N30" s="265"/>
      <c r="O30" s="265"/>
      <c r="P30" s="265"/>
      <c r="Q30" s="265"/>
      <c r="R30" s="265"/>
    </row>
    <row r="31" spans="2:18" x14ac:dyDescent="0.2">
      <c r="D31" s="261"/>
      <c r="E31" s="261"/>
      <c r="F31" s="261"/>
      <c r="G31" s="261"/>
      <c r="H31" s="261"/>
      <c r="I31" s="261"/>
      <c r="J31" s="261"/>
      <c r="K31" s="261"/>
      <c r="L31" s="261"/>
      <c r="M31" s="265"/>
      <c r="N31" s="265"/>
      <c r="O31" s="265"/>
      <c r="P31" s="265"/>
      <c r="Q31" s="265"/>
      <c r="R31" s="265"/>
    </row>
    <row r="32" spans="2:18" x14ac:dyDescent="0.2">
      <c r="D32" s="261"/>
      <c r="E32" s="261"/>
      <c r="F32" s="261"/>
      <c r="G32" s="261"/>
      <c r="H32" s="261"/>
      <c r="I32" s="261"/>
      <c r="J32" s="261"/>
      <c r="K32" s="261"/>
      <c r="L32" s="261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1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1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1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1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1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1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1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1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1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1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1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1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1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1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1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1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1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1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1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1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1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1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1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1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1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1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1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1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1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1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1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1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1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1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1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1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1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1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1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1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1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1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1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1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1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1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1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1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1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1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1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1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</sheetData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 enableFormatConditionsCalculation="0"/>
  <dimension ref="B2:N1524"/>
  <sheetViews>
    <sheetView showRuler="0" zoomScale="80" zoomScaleNormal="80" workbookViewId="0">
      <selection activeCell="E5" sqref="E5:M506"/>
    </sheetView>
  </sheetViews>
  <sheetFormatPr baseColWidth="10" defaultColWidth="8.83203125" defaultRowHeight="15" x14ac:dyDescent="0.2"/>
  <cols>
    <col min="3" max="3" width="16.83203125" bestFit="1" customWidth="1"/>
    <col min="4" max="4" width="18.33203125" style="249" bestFit="1" customWidth="1"/>
    <col min="5" max="13" width="8.83203125" style="249" customWidth="1"/>
    <col min="14" max="14" width="8.83203125" customWidth="1"/>
  </cols>
  <sheetData>
    <row r="2" spans="2:14" x14ac:dyDescent="0.2">
      <c r="B2" s="2" t="s">
        <v>504</v>
      </c>
    </row>
    <row r="3" spans="2:14" x14ac:dyDescent="0.2">
      <c r="B3" t="s">
        <v>0</v>
      </c>
    </row>
    <row r="4" spans="2:14" x14ac:dyDescent="0.2">
      <c r="B4" t="s">
        <v>134</v>
      </c>
      <c r="C4" t="s">
        <v>158</v>
      </c>
      <c r="D4" s="271" t="s">
        <v>155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</row>
    <row r="5" spans="2:14" x14ac:dyDescent="0.2">
      <c r="B5" t="s">
        <v>542</v>
      </c>
      <c r="C5" t="s">
        <v>165</v>
      </c>
      <c r="D5" s="261" t="s">
        <v>164</v>
      </c>
      <c r="E5" s="256"/>
      <c r="F5" s="256"/>
      <c r="G5" s="256"/>
      <c r="H5" s="256"/>
      <c r="I5" s="256"/>
      <c r="J5" s="332"/>
      <c r="K5" s="256"/>
      <c r="L5" s="332"/>
      <c r="M5" s="256"/>
      <c r="N5" s="239"/>
    </row>
    <row r="6" spans="2:14" x14ac:dyDescent="0.2">
      <c r="B6" t="s">
        <v>542</v>
      </c>
      <c r="C6" t="s">
        <v>165</v>
      </c>
      <c r="D6" s="261" t="s">
        <v>172</v>
      </c>
      <c r="E6" s="256"/>
      <c r="F6" s="256"/>
      <c r="G6" s="256"/>
      <c r="H6" s="256"/>
      <c r="I6" s="256"/>
      <c r="J6" s="332"/>
      <c r="K6" s="256"/>
      <c r="L6" s="332"/>
      <c r="M6" s="256"/>
      <c r="N6" s="239"/>
    </row>
    <row r="7" spans="2:14" x14ac:dyDescent="0.2">
      <c r="B7" t="s">
        <v>542</v>
      </c>
      <c r="C7" t="s">
        <v>165</v>
      </c>
      <c r="D7" s="261" t="s">
        <v>174</v>
      </c>
      <c r="E7" s="246"/>
      <c r="F7" s="246">
        <v>1.355562570312</v>
      </c>
      <c r="G7" s="246">
        <v>8.8927898470890003</v>
      </c>
      <c r="H7" s="246">
        <v>8.3118344598119993</v>
      </c>
      <c r="I7" s="246">
        <v>8.4099132876580001</v>
      </c>
      <c r="J7" s="342">
        <v>7.9045749051309997</v>
      </c>
      <c r="K7" s="246">
        <v>6.8385910996680002</v>
      </c>
      <c r="L7" s="342">
        <v>9.9077393304030004</v>
      </c>
      <c r="M7" s="246">
        <v>11.054451910665</v>
      </c>
      <c r="N7" s="239"/>
    </row>
    <row r="8" spans="2:14" x14ac:dyDescent="0.2">
      <c r="B8" t="s">
        <v>542</v>
      </c>
      <c r="C8" t="s">
        <v>165</v>
      </c>
      <c r="D8" s="261" t="s">
        <v>175</v>
      </c>
      <c r="E8" s="246">
        <v>1.58306568536</v>
      </c>
      <c r="F8" s="246">
        <v>0.79153284268000002</v>
      </c>
      <c r="G8" s="246"/>
      <c r="H8" s="246"/>
      <c r="I8" s="246">
        <v>3.600236203848</v>
      </c>
      <c r="J8" s="342">
        <v>3.600236203848</v>
      </c>
      <c r="K8" s="246">
        <v>7.5300640247219999</v>
      </c>
      <c r="L8" s="342">
        <v>7.5300640247219999</v>
      </c>
      <c r="M8" s="246"/>
      <c r="N8" s="239"/>
    </row>
    <row r="9" spans="2:14" x14ac:dyDescent="0.2">
      <c r="B9" t="s">
        <v>542</v>
      </c>
      <c r="C9" t="s">
        <v>165</v>
      </c>
      <c r="D9" s="261" t="s">
        <v>176</v>
      </c>
      <c r="E9" s="256"/>
      <c r="F9" s="256"/>
      <c r="G9" s="256"/>
      <c r="H9" s="256"/>
      <c r="I9" s="256"/>
      <c r="J9" s="332"/>
      <c r="K9" s="256"/>
      <c r="L9" s="332"/>
      <c r="M9" s="256"/>
      <c r="N9" s="239"/>
    </row>
    <row r="10" spans="2:14" x14ac:dyDescent="0.2">
      <c r="B10" t="s">
        <v>542</v>
      </c>
      <c r="C10" t="s">
        <v>165</v>
      </c>
      <c r="D10" s="261" t="s">
        <v>177</v>
      </c>
      <c r="E10" s="246">
        <v>0.59413604249200003</v>
      </c>
      <c r="F10" s="246">
        <v>0.29706802124600001</v>
      </c>
      <c r="G10" s="246"/>
      <c r="H10" s="246"/>
      <c r="I10" s="246"/>
      <c r="J10" s="342"/>
      <c r="K10" s="246"/>
      <c r="L10" s="342"/>
      <c r="M10" s="246"/>
      <c r="N10" s="239"/>
    </row>
    <row r="11" spans="2:14" x14ac:dyDescent="0.2">
      <c r="B11" t="s">
        <v>542</v>
      </c>
      <c r="C11" t="s">
        <v>166</v>
      </c>
      <c r="D11" s="261" t="s">
        <v>164</v>
      </c>
      <c r="E11" s="256"/>
      <c r="F11" s="256"/>
      <c r="G11" s="256"/>
      <c r="H11" s="256"/>
      <c r="I11" s="256"/>
      <c r="J11" s="332"/>
      <c r="K11" s="256"/>
      <c r="L11" s="332"/>
      <c r="M11" s="256"/>
      <c r="N11" s="239"/>
    </row>
    <row r="12" spans="2:14" x14ac:dyDescent="0.2">
      <c r="B12" t="s">
        <v>542</v>
      </c>
      <c r="C12" t="s">
        <v>166</v>
      </c>
      <c r="D12" s="261" t="s">
        <v>172</v>
      </c>
      <c r="E12" s="256"/>
      <c r="F12" s="256"/>
      <c r="G12" s="256"/>
      <c r="H12" s="256"/>
      <c r="I12" s="256"/>
      <c r="J12" s="332"/>
      <c r="K12" s="256"/>
      <c r="L12" s="332"/>
      <c r="M12" s="256"/>
      <c r="N12" s="239"/>
    </row>
    <row r="13" spans="2:14" x14ac:dyDescent="0.2">
      <c r="B13" t="s">
        <v>542</v>
      </c>
      <c r="C13" t="s">
        <v>166</v>
      </c>
      <c r="D13" s="261" t="s">
        <v>175</v>
      </c>
      <c r="E13" s="246">
        <v>4.1030968250000003E-3</v>
      </c>
      <c r="F13" s="246">
        <v>2.0515484119999999E-3</v>
      </c>
      <c r="G13" s="246"/>
      <c r="H13" s="246"/>
      <c r="I13" s="246"/>
      <c r="J13" s="342"/>
      <c r="K13" s="246"/>
      <c r="L13" s="342"/>
      <c r="M13" s="246"/>
      <c r="N13" s="239"/>
    </row>
    <row r="14" spans="2:14" x14ac:dyDescent="0.2">
      <c r="B14" t="s">
        <v>542</v>
      </c>
      <c r="C14" t="s">
        <v>166</v>
      </c>
      <c r="D14" s="261" t="s">
        <v>177</v>
      </c>
      <c r="E14" s="246">
        <v>6.2580846530000001E-3</v>
      </c>
      <c r="F14" s="246">
        <v>3.1290423259999998E-3</v>
      </c>
      <c r="G14" s="246"/>
      <c r="H14" s="246"/>
      <c r="I14" s="246"/>
      <c r="J14" s="342"/>
      <c r="K14" s="246"/>
      <c r="L14" s="342"/>
      <c r="M14" s="246"/>
      <c r="N14" s="239"/>
    </row>
    <row r="15" spans="2:14" x14ac:dyDescent="0.2">
      <c r="B15" t="s">
        <v>542</v>
      </c>
      <c r="C15" t="s">
        <v>167</v>
      </c>
      <c r="D15" s="261" t="s">
        <v>164</v>
      </c>
      <c r="E15" s="332"/>
      <c r="F15" s="332"/>
      <c r="G15" s="332"/>
      <c r="H15" s="332"/>
      <c r="I15" s="332"/>
      <c r="J15" s="332"/>
      <c r="K15" s="332"/>
      <c r="L15" s="332"/>
      <c r="M15" s="332"/>
      <c r="N15" s="239"/>
    </row>
    <row r="16" spans="2:14" x14ac:dyDescent="0.2">
      <c r="B16" t="s">
        <v>542</v>
      </c>
      <c r="C16" t="s">
        <v>167</v>
      </c>
      <c r="D16" s="261" t="s">
        <v>172</v>
      </c>
      <c r="E16" s="332"/>
      <c r="F16" s="332"/>
      <c r="G16" s="332"/>
      <c r="H16" s="332"/>
      <c r="I16" s="332"/>
      <c r="J16" s="332"/>
      <c r="K16" s="332"/>
      <c r="L16" s="332"/>
      <c r="M16" s="332"/>
      <c r="N16" s="239"/>
    </row>
    <row r="17" spans="2:14" x14ac:dyDescent="0.2">
      <c r="B17" t="s">
        <v>542</v>
      </c>
      <c r="C17" t="s">
        <v>167</v>
      </c>
      <c r="D17" s="261" t="s">
        <v>174</v>
      </c>
      <c r="E17" s="342"/>
      <c r="F17" s="342"/>
      <c r="G17" s="342"/>
      <c r="H17" s="342"/>
      <c r="I17" s="342">
        <v>1.8E-3</v>
      </c>
      <c r="J17" s="342">
        <v>1.8E-3</v>
      </c>
      <c r="K17" s="342">
        <v>1.8E-3</v>
      </c>
      <c r="L17" s="342">
        <v>1.8E-3</v>
      </c>
      <c r="M17" s="342">
        <v>1.285714286E-3</v>
      </c>
      <c r="N17" s="239"/>
    </row>
    <row r="18" spans="2:14" x14ac:dyDescent="0.2">
      <c r="B18" t="s">
        <v>542</v>
      </c>
      <c r="C18" t="s">
        <v>167</v>
      </c>
      <c r="D18" s="261" t="s">
        <v>175</v>
      </c>
      <c r="E18" s="332"/>
      <c r="F18" s="332"/>
      <c r="G18" s="332"/>
      <c r="H18" s="332"/>
      <c r="I18" s="332"/>
      <c r="J18" s="332"/>
      <c r="K18" s="332"/>
      <c r="L18" s="332"/>
      <c r="M18" s="332"/>
      <c r="N18" s="239"/>
    </row>
    <row r="19" spans="2:14" x14ac:dyDescent="0.2">
      <c r="B19" t="s">
        <v>542</v>
      </c>
      <c r="C19" t="s">
        <v>167</v>
      </c>
      <c r="D19" s="261" t="s">
        <v>176</v>
      </c>
      <c r="E19" s="332"/>
      <c r="F19" s="332"/>
      <c r="G19" s="332"/>
      <c r="H19" s="332"/>
      <c r="I19" s="332"/>
      <c r="J19" s="332"/>
      <c r="K19" s="332"/>
      <c r="L19" s="332"/>
      <c r="M19" s="332"/>
      <c r="N19" s="239"/>
    </row>
    <row r="20" spans="2:14" x14ac:dyDescent="0.2">
      <c r="B20" t="s">
        <v>542</v>
      </c>
      <c r="C20" t="s">
        <v>167</v>
      </c>
      <c r="D20" s="261" t="s">
        <v>177</v>
      </c>
      <c r="E20" s="332"/>
      <c r="F20" s="332"/>
      <c r="G20" s="332"/>
      <c r="H20" s="332"/>
      <c r="I20" s="332"/>
      <c r="J20" s="332"/>
      <c r="K20" s="332"/>
      <c r="L20" s="332"/>
      <c r="M20" s="332"/>
      <c r="N20" s="239"/>
    </row>
    <row r="21" spans="2:14" x14ac:dyDescent="0.2">
      <c r="B21" t="s">
        <v>542</v>
      </c>
      <c r="C21" t="s">
        <v>168</v>
      </c>
      <c r="D21" s="261" t="s">
        <v>164</v>
      </c>
      <c r="E21" s="256"/>
      <c r="F21" s="256"/>
      <c r="G21" s="256"/>
      <c r="H21" s="256"/>
      <c r="I21" s="256"/>
      <c r="J21" s="332"/>
      <c r="K21" s="256"/>
      <c r="L21" s="332"/>
      <c r="M21" s="256"/>
      <c r="N21" s="239"/>
    </row>
    <row r="22" spans="2:14" x14ac:dyDescent="0.2">
      <c r="B22" t="s">
        <v>542</v>
      </c>
      <c r="C22" t="s">
        <v>168</v>
      </c>
      <c r="D22" s="261" t="s">
        <v>172</v>
      </c>
      <c r="E22" s="256"/>
      <c r="F22" s="256"/>
      <c r="G22" s="256"/>
      <c r="H22" s="256"/>
      <c r="I22" s="256"/>
      <c r="J22" s="332"/>
      <c r="K22" s="256"/>
      <c r="L22" s="332"/>
      <c r="M22" s="256"/>
      <c r="N22" s="239"/>
    </row>
    <row r="23" spans="2:14" x14ac:dyDescent="0.2">
      <c r="B23" t="s">
        <v>542</v>
      </c>
      <c r="C23" t="s">
        <v>168</v>
      </c>
      <c r="D23" s="261" t="s">
        <v>175</v>
      </c>
      <c r="E23" s="246"/>
      <c r="F23" s="246"/>
      <c r="G23" s="246"/>
      <c r="H23" s="246"/>
      <c r="I23" s="246">
        <v>5.9353454460580002</v>
      </c>
      <c r="J23" s="342">
        <v>5.9353454460580002</v>
      </c>
      <c r="K23" s="246"/>
      <c r="L23" s="342"/>
      <c r="M23" s="246"/>
      <c r="N23" s="239"/>
    </row>
    <row r="24" spans="2:14" x14ac:dyDescent="0.2">
      <c r="B24" t="s">
        <v>542</v>
      </c>
      <c r="C24" t="s">
        <v>168</v>
      </c>
      <c r="D24" s="261" t="s">
        <v>177</v>
      </c>
      <c r="E24" s="246"/>
      <c r="F24" s="246"/>
      <c r="G24" s="246"/>
      <c r="H24" s="246"/>
      <c r="I24" s="246">
        <v>31.320701440417999</v>
      </c>
      <c r="J24" s="342">
        <v>98.912429879960996</v>
      </c>
      <c r="K24" s="246">
        <v>105.479963439586</v>
      </c>
      <c r="L24" s="342">
        <v>45.975650990044002</v>
      </c>
      <c r="M24" s="246">
        <v>11.338511582064999</v>
      </c>
      <c r="N24" s="239"/>
    </row>
    <row r="25" spans="2:14" x14ac:dyDescent="0.2">
      <c r="B25" t="s">
        <v>542</v>
      </c>
      <c r="C25" t="s">
        <v>169</v>
      </c>
      <c r="D25" s="261" t="s">
        <v>172</v>
      </c>
      <c r="E25" s="246">
        <v>0.49521018895500002</v>
      </c>
      <c r="F25" s="246">
        <v>0.33014012596999998</v>
      </c>
      <c r="G25" s="246">
        <v>0.16507006298499999</v>
      </c>
      <c r="H25" s="246"/>
      <c r="I25" s="246"/>
      <c r="J25" s="342"/>
      <c r="K25" s="246"/>
      <c r="L25" s="342"/>
      <c r="M25" s="246"/>
      <c r="N25" s="239"/>
    </row>
    <row r="26" spans="2:14" x14ac:dyDescent="0.2">
      <c r="B26" t="s">
        <v>542</v>
      </c>
      <c r="C26" t="s">
        <v>169</v>
      </c>
      <c r="D26" s="261" t="s">
        <v>174</v>
      </c>
      <c r="E26" s="256"/>
      <c r="F26" s="256"/>
      <c r="G26" s="256"/>
      <c r="H26" s="256"/>
      <c r="I26" s="256"/>
      <c r="J26" s="332"/>
      <c r="K26" s="256"/>
      <c r="L26" s="332"/>
      <c r="M26" s="256"/>
      <c r="N26" s="239"/>
    </row>
    <row r="27" spans="2:14" x14ac:dyDescent="0.2">
      <c r="B27" t="s">
        <v>542</v>
      </c>
      <c r="C27" t="s">
        <v>169</v>
      </c>
      <c r="D27" s="261" t="s">
        <v>175</v>
      </c>
      <c r="E27" s="246">
        <v>1.4625692473780001</v>
      </c>
      <c r="F27" s="246">
        <v>0.73128462368900005</v>
      </c>
      <c r="G27" s="246"/>
      <c r="H27" s="246"/>
      <c r="I27" s="246"/>
      <c r="J27" s="342"/>
      <c r="K27" s="246"/>
      <c r="L27" s="342"/>
      <c r="M27" s="246"/>
      <c r="N27" s="239"/>
    </row>
    <row r="28" spans="2:14" x14ac:dyDescent="0.2">
      <c r="B28" t="s">
        <v>542</v>
      </c>
      <c r="C28" t="s">
        <v>169</v>
      </c>
      <c r="D28" s="261" t="s">
        <v>176</v>
      </c>
      <c r="E28" s="246">
        <v>0.15773094210899999</v>
      </c>
      <c r="F28" s="246">
        <v>0.105153961406</v>
      </c>
      <c r="G28" s="246">
        <v>5.2576980703000001E-2</v>
      </c>
      <c r="H28" s="246"/>
      <c r="I28" s="246"/>
      <c r="J28" s="342"/>
      <c r="K28" s="246"/>
      <c r="L28" s="342">
        <v>3.529047637413</v>
      </c>
      <c r="M28" s="246">
        <v>3.529047637413</v>
      </c>
      <c r="N28" s="239"/>
    </row>
    <row r="29" spans="2:14" x14ac:dyDescent="0.2">
      <c r="B29" t="s">
        <v>542</v>
      </c>
      <c r="C29" t="s">
        <v>169</v>
      </c>
      <c r="D29" s="261" t="s">
        <v>177</v>
      </c>
      <c r="E29" s="246">
        <v>2.581563854753</v>
      </c>
      <c r="F29" s="246">
        <v>1.290781927377</v>
      </c>
      <c r="G29" s="246"/>
      <c r="H29" s="246"/>
      <c r="I29" s="246"/>
      <c r="J29" s="342"/>
      <c r="K29" s="246"/>
      <c r="L29" s="342"/>
      <c r="M29" s="246"/>
      <c r="N29" s="239"/>
    </row>
    <row r="30" spans="2:14" x14ac:dyDescent="0.2">
      <c r="B30" t="s">
        <v>542</v>
      </c>
      <c r="C30" t="s">
        <v>170</v>
      </c>
      <c r="D30" s="261" t="s">
        <v>164</v>
      </c>
      <c r="E30" s="246">
        <v>1.2924515571E-2</v>
      </c>
      <c r="F30" s="246">
        <v>8.616343714E-3</v>
      </c>
      <c r="G30" s="246">
        <v>4.308171857E-3</v>
      </c>
      <c r="H30" s="246"/>
      <c r="I30" s="246"/>
      <c r="J30" s="342"/>
      <c r="K30" s="246"/>
      <c r="L30" s="342"/>
      <c r="M30" s="246"/>
      <c r="N30" s="239"/>
    </row>
    <row r="31" spans="2:14" x14ac:dyDescent="0.2">
      <c r="B31" t="s">
        <v>542</v>
      </c>
      <c r="C31" t="s">
        <v>170</v>
      </c>
      <c r="D31" s="261" t="s">
        <v>172</v>
      </c>
      <c r="E31" s="256"/>
      <c r="F31" s="256"/>
      <c r="G31" s="256"/>
      <c r="H31" s="256"/>
      <c r="I31" s="256"/>
      <c r="J31" s="332"/>
      <c r="K31" s="256"/>
      <c r="L31" s="332"/>
      <c r="M31" s="256"/>
      <c r="N31" s="239"/>
    </row>
    <row r="32" spans="2:14" x14ac:dyDescent="0.2">
      <c r="B32" t="s">
        <v>542</v>
      </c>
      <c r="C32" t="s">
        <v>170</v>
      </c>
      <c r="D32" s="261" t="s">
        <v>174</v>
      </c>
      <c r="E32" s="256"/>
      <c r="F32" s="256"/>
      <c r="G32" s="256"/>
      <c r="H32" s="256"/>
      <c r="I32" s="256"/>
      <c r="J32" s="332"/>
      <c r="K32" s="256"/>
      <c r="L32" s="332"/>
      <c r="M32" s="256"/>
      <c r="N32" s="239"/>
    </row>
    <row r="33" spans="2:14" x14ac:dyDescent="0.2">
      <c r="B33" t="s">
        <v>542</v>
      </c>
      <c r="C33" t="s">
        <v>170</v>
      </c>
      <c r="D33" s="261" t="s">
        <v>175</v>
      </c>
      <c r="E33" s="246">
        <v>7.9242760969999992E-3</v>
      </c>
      <c r="F33" s="246">
        <v>3.9621380480000003E-3</v>
      </c>
      <c r="G33" s="246"/>
      <c r="H33" s="246"/>
      <c r="I33" s="246"/>
      <c r="J33" s="342"/>
      <c r="K33" s="246"/>
      <c r="L33" s="342"/>
      <c r="M33" s="246"/>
      <c r="N33" s="239"/>
    </row>
    <row r="34" spans="2:14" x14ac:dyDescent="0.2">
      <c r="B34" t="s">
        <v>542</v>
      </c>
      <c r="C34" t="s">
        <v>170</v>
      </c>
      <c r="D34" s="261" t="s">
        <v>176</v>
      </c>
      <c r="E34" s="256"/>
      <c r="F34" s="256"/>
      <c r="G34" s="256"/>
      <c r="H34" s="256"/>
      <c r="I34" s="256"/>
      <c r="J34" s="332"/>
      <c r="K34" s="256"/>
      <c r="L34" s="332"/>
      <c r="M34" s="256"/>
      <c r="N34" s="239"/>
    </row>
    <row r="35" spans="2:14" x14ac:dyDescent="0.2">
      <c r="B35" t="s">
        <v>542</v>
      </c>
      <c r="C35" t="s">
        <v>170</v>
      </c>
      <c r="D35" s="261" t="s">
        <v>177</v>
      </c>
      <c r="E35" s="246">
        <v>9.6099503158999997E-2</v>
      </c>
      <c r="F35" s="246">
        <v>4.8049751579000002E-2</v>
      </c>
      <c r="G35" s="246"/>
      <c r="H35" s="246"/>
      <c r="I35" s="246"/>
      <c r="J35" s="342"/>
      <c r="K35" s="246"/>
      <c r="L35" s="342"/>
      <c r="M35" s="246"/>
      <c r="N35" s="239"/>
    </row>
    <row r="36" spans="2:14" x14ac:dyDescent="0.2">
      <c r="B36" t="s">
        <v>542</v>
      </c>
      <c r="C36" t="s">
        <v>171</v>
      </c>
      <c r="D36" s="261" t="s">
        <v>164</v>
      </c>
      <c r="E36" s="246">
        <v>2.5625755882450001</v>
      </c>
      <c r="F36" s="246">
        <v>1.7083837254959999</v>
      </c>
      <c r="G36" s="246">
        <v>1.7468641498269999</v>
      </c>
      <c r="H36" s="246">
        <v>2.1413306053790002</v>
      </c>
      <c r="I36" s="246">
        <v>2.6549733021969999</v>
      </c>
      <c r="J36" s="342">
        <v>2.6607710855279998</v>
      </c>
      <c r="K36" s="246">
        <v>2.6665815297369999</v>
      </c>
      <c r="L36" s="342">
        <v>2.6667013106569999</v>
      </c>
      <c r="M36" s="246">
        <v>2.666821096958</v>
      </c>
      <c r="N36" s="239"/>
    </row>
    <row r="37" spans="2:14" x14ac:dyDescent="0.2">
      <c r="B37" t="s">
        <v>542</v>
      </c>
      <c r="C37" t="s">
        <v>171</v>
      </c>
      <c r="D37" s="261" t="s">
        <v>172</v>
      </c>
      <c r="E37" s="246">
        <v>14.174085325183</v>
      </c>
      <c r="F37" s="246">
        <v>15.351088542074001</v>
      </c>
      <c r="G37" s="246">
        <v>16.742239332730001</v>
      </c>
      <c r="H37" s="246">
        <v>17.825712515115999</v>
      </c>
      <c r="I37" s="246">
        <v>8.8359368554909992</v>
      </c>
      <c r="J37" s="342"/>
      <c r="K37" s="246"/>
      <c r="L37" s="342"/>
      <c r="M37" s="246"/>
      <c r="N37" s="239"/>
    </row>
    <row r="38" spans="2:14" x14ac:dyDescent="0.2">
      <c r="B38" t="s">
        <v>542</v>
      </c>
      <c r="C38" t="s">
        <v>171</v>
      </c>
      <c r="D38" s="261" t="s">
        <v>173</v>
      </c>
      <c r="E38" s="246">
        <v>0.41273696352700001</v>
      </c>
      <c r="F38" s="246">
        <v>0.41350641245000003</v>
      </c>
      <c r="G38" s="246">
        <v>0.62896855359000003</v>
      </c>
      <c r="H38" s="246">
        <v>0.42221534736600003</v>
      </c>
      <c r="I38" s="246">
        <v>0.425472946932</v>
      </c>
      <c r="J38" s="342">
        <v>0.42640207113799999</v>
      </c>
      <c r="K38" s="246">
        <v>0.42733322431300003</v>
      </c>
      <c r="L38" s="342">
        <v>0.42735241981299998</v>
      </c>
      <c r="M38" s="246">
        <v>0.427371616176</v>
      </c>
      <c r="N38" s="239"/>
    </row>
    <row r="39" spans="2:14" x14ac:dyDescent="0.2">
      <c r="B39" t="s">
        <v>542</v>
      </c>
      <c r="C39" t="s">
        <v>171</v>
      </c>
      <c r="D39" s="261" t="s">
        <v>174</v>
      </c>
      <c r="E39" s="246">
        <v>25.949424472410001</v>
      </c>
      <c r="F39" s="246">
        <v>25.809970057303001</v>
      </c>
      <c r="G39" s="246">
        <v>20.396755937704</v>
      </c>
      <c r="H39" s="246">
        <v>22.568716113796999</v>
      </c>
      <c r="I39" s="246">
        <v>24.108866126968</v>
      </c>
      <c r="J39" s="342">
        <v>26.626013161063</v>
      </c>
      <c r="K39" s="246">
        <v>29.819403432102</v>
      </c>
      <c r="L39" s="342">
        <v>29.19801633158</v>
      </c>
      <c r="M39" s="246">
        <v>30.653934273916001</v>
      </c>
      <c r="N39" s="239"/>
    </row>
    <row r="40" spans="2:14" x14ac:dyDescent="0.2">
      <c r="B40" t="s">
        <v>542</v>
      </c>
      <c r="C40" t="s">
        <v>171</v>
      </c>
      <c r="D40" s="261" t="s">
        <v>175</v>
      </c>
      <c r="E40" s="246">
        <v>38.188241789635001</v>
      </c>
      <c r="F40" s="246">
        <v>42.562342354117</v>
      </c>
      <c r="G40" s="246">
        <v>47.538565241461001</v>
      </c>
      <c r="H40" s="246">
        <v>50.120854687270999</v>
      </c>
      <c r="I40" s="246">
        <v>43.247131252217002</v>
      </c>
      <c r="J40" s="342">
        <v>46.512408820487998</v>
      </c>
      <c r="K40" s="246">
        <v>51.970825708840998</v>
      </c>
      <c r="L40" s="342">
        <v>43.336674930702998</v>
      </c>
      <c r="M40" s="246">
        <v>55.090118635050999</v>
      </c>
      <c r="N40" s="239"/>
    </row>
    <row r="41" spans="2:14" x14ac:dyDescent="0.2">
      <c r="B41" t="s">
        <v>542</v>
      </c>
      <c r="C41" t="s">
        <v>171</v>
      </c>
      <c r="D41" s="261" t="s">
        <v>176</v>
      </c>
      <c r="E41" s="246">
        <v>24.768354498141001</v>
      </c>
      <c r="F41" s="246">
        <v>18.895952579138001</v>
      </c>
      <c r="G41" s="246">
        <v>24.508610862510999</v>
      </c>
      <c r="H41" s="246">
        <v>21.599599739978</v>
      </c>
      <c r="I41" s="246">
        <v>22.746728462425001</v>
      </c>
      <c r="J41" s="342">
        <v>24.153900964862999</v>
      </c>
      <c r="K41" s="246">
        <v>25.641929101898</v>
      </c>
      <c r="L41" s="342">
        <v>23.824983732404998</v>
      </c>
      <c r="M41" s="246">
        <v>25.645050672585</v>
      </c>
      <c r="N41" s="239"/>
    </row>
    <row r="42" spans="2:14" x14ac:dyDescent="0.2">
      <c r="B42" t="s">
        <v>542</v>
      </c>
      <c r="C42" t="s">
        <v>171</v>
      </c>
      <c r="D42" s="261" t="s">
        <v>177</v>
      </c>
      <c r="E42" s="246">
        <v>86.323510163275998</v>
      </c>
      <c r="F42" s="246">
        <v>95.448558935958999</v>
      </c>
      <c r="G42" s="246">
        <v>108.747041445603</v>
      </c>
      <c r="H42" s="246">
        <v>118.51310361479599</v>
      </c>
      <c r="I42" s="246">
        <v>96.928500809214995</v>
      </c>
      <c r="J42" s="342">
        <v>40.041208079492002</v>
      </c>
      <c r="K42" s="246">
        <v>43.459432998083997</v>
      </c>
      <c r="L42" s="342">
        <v>69.709012191309995</v>
      </c>
      <c r="M42" s="246">
        <v>57.272028728396002</v>
      </c>
      <c r="N42" s="239"/>
    </row>
    <row r="43" spans="2:14" x14ac:dyDescent="0.2">
      <c r="B43" t="s">
        <v>542</v>
      </c>
      <c r="C43" t="s">
        <v>171</v>
      </c>
      <c r="D43" s="261" t="s">
        <v>179</v>
      </c>
      <c r="E43" s="246">
        <v>0.10613236205</v>
      </c>
      <c r="F43" s="246">
        <v>0.33045468790299998</v>
      </c>
      <c r="G43" s="246">
        <v>0.95778586743500005</v>
      </c>
      <c r="H43" s="246">
        <v>0.79255852348300004</v>
      </c>
      <c r="I43" s="246">
        <v>0.79867350324200004</v>
      </c>
      <c r="J43" s="342">
        <v>0.80041760210699997</v>
      </c>
      <c r="K43" s="246">
        <v>0.80216550963900002</v>
      </c>
      <c r="L43" s="342">
        <v>0.80220154233499996</v>
      </c>
      <c r="M43" s="246">
        <v>0.80223757664999995</v>
      </c>
      <c r="N43" s="239"/>
    </row>
    <row r="44" spans="2:14" x14ac:dyDescent="0.2">
      <c r="B44" t="s">
        <v>542</v>
      </c>
      <c r="C44" t="s">
        <v>178</v>
      </c>
      <c r="D44" s="261" t="s">
        <v>172</v>
      </c>
      <c r="E44" s="246"/>
      <c r="F44" s="246"/>
      <c r="G44" s="246"/>
      <c r="H44" s="246"/>
      <c r="I44" s="246">
        <v>9.936477777736</v>
      </c>
      <c r="J44" s="342">
        <v>19.933725619985001</v>
      </c>
      <c r="K44" s="246">
        <v>21.161765125555</v>
      </c>
      <c r="L44" s="342">
        <v>22.574728476349001</v>
      </c>
      <c r="M44" s="246">
        <v>24.076792886082998</v>
      </c>
      <c r="N44" s="239"/>
    </row>
    <row r="45" spans="2:14" x14ac:dyDescent="0.2">
      <c r="B45" t="s">
        <v>542</v>
      </c>
      <c r="C45" t="s">
        <v>178</v>
      </c>
      <c r="D45" s="261" t="s">
        <v>175</v>
      </c>
      <c r="E45" s="342"/>
      <c r="F45" s="342"/>
      <c r="G45" s="342"/>
      <c r="H45" s="342"/>
      <c r="I45" s="342"/>
      <c r="J45" s="342"/>
      <c r="K45" s="342"/>
      <c r="L45" s="342">
        <v>12.607003516761999</v>
      </c>
      <c r="M45" s="342">
        <v>12.607003516761999</v>
      </c>
      <c r="N45" s="239"/>
    </row>
    <row r="46" spans="2:14" x14ac:dyDescent="0.2">
      <c r="B46" t="s">
        <v>542</v>
      </c>
      <c r="C46" t="s">
        <v>178</v>
      </c>
      <c r="D46" s="261" t="s">
        <v>177</v>
      </c>
      <c r="E46" s="342"/>
      <c r="F46" s="342"/>
      <c r="G46" s="342"/>
      <c r="H46" s="342"/>
      <c r="I46" s="342"/>
      <c r="J46" s="342"/>
      <c r="K46" s="342"/>
      <c r="L46" s="342">
        <v>43.997591611548998</v>
      </c>
      <c r="M46" s="342">
        <v>99.078017238171995</v>
      </c>
      <c r="N46" s="239"/>
    </row>
    <row r="47" spans="2:14" x14ac:dyDescent="0.2">
      <c r="B47" t="s">
        <v>543</v>
      </c>
      <c r="C47" t="s">
        <v>165</v>
      </c>
      <c r="D47" s="261" t="s">
        <v>164</v>
      </c>
      <c r="E47" s="332"/>
      <c r="F47" s="332"/>
      <c r="G47" s="332"/>
      <c r="H47" s="332"/>
      <c r="I47" s="332"/>
      <c r="J47" s="332"/>
      <c r="K47" s="332"/>
      <c r="L47" s="332"/>
      <c r="M47" s="332"/>
      <c r="N47" s="239"/>
    </row>
    <row r="48" spans="2:14" x14ac:dyDescent="0.2">
      <c r="B48" t="s">
        <v>543</v>
      </c>
      <c r="C48" t="s">
        <v>165</v>
      </c>
      <c r="D48" s="261" t="s">
        <v>172</v>
      </c>
      <c r="E48" s="256"/>
      <c r="F48" s="256"/>
      <c r="G48" s="256"/>
      <c r="H48" s="256"/>
      <c r="I48" s="256"/>
      <c r="J48" s="332"/>
      <c r="K48" s="256"/>
      <c r="L48" s="332"/>
      <c r="M48" s="256"/>
      <c r="N48" s="239"/>
    </row>
    <row r="49" spans="2:14" x14ac:dyDescent="0.2">
      <c r="B49" t="s">
        <v>543</v>
      </c>
      <c r="C49" t="s">
        <v>165</v>
      </c>
      <c r="D49" s="261" t="s">
        <v>174</v>
      </c>
      <c r="E49" s="246"/>
      <c r="F49" s="246">
        <v>20.273586655795</v>
      </c>
      <c r="G49" s="246">
        <v>27.918232520631001</v>
      </c>
      <c r="H49" s="246">
        <v>27.511365369679002</v>
      </c>
      <c r="I49" s="246">
        <v>29.337670790217999</v>
      </c>
      <c r="J49" s="342">
        <v>30.249101471023</v>
      </c>
      <c r="K49" s="246">
        <v>25.750540028779</v>
      </c>
      <c r="L49" s="342">
        <v>27.033973274221999</v>
      </c>
      <c r="M49" s="246">
        <v>26.838113668011001</v>
      </c>
      <c r="N49" s="239"/>
    </row>
    <row r="50" spans="2:14" x14ac:dyDescent="0.2">
      <c r="B50" t="s">
        <v>543</v>
      </c>
      <c r="C50" t="s">
        <v>165</v>
      </c>
      <c r="D50" s="261" t="s">
        <v>175</v>
      </c>
      <c r="E50" s="246">
        <v>8.2431327464279995</v>
      </c>
      <c r="F50" s="246">
        <v>4.1215663732139998</v>
      </c>
      <c r="G50" s="246"/>
      <c r="H50" s="246"/>
      <c r="I50" s="246"/>
      <c r="J50" s="342"/>
      <c r="K50" s="246">
        <v>30.705863553815998</v>
      </c>
      <c r="L50" s="342">
        <v>30.705863553815998</v>
      </c>
      <c r="M50" s="246">
        <v>42.620365042532001</v>
      </c>
      <c r="N50" s="239"/>
    </row>
    <row r="51" spans="2:14" x14ac:dyDescent="0.2">
      <c r="B51" t="s">
        <v>543</v>
      </c>
      <c r="C51" t="s">
        <v>165</v>
      </c>
      <c r="D51" s="261" t="s">
        <v>176</v>
      </c>
      <c r="E51" s="256"/>
      <c r="F51" s="256"/>
      <c r="G51" s="256"/>
      <c r="H51" s="256"/>
      <c r="I51" s="256"/>
      <c r="J51" s="332"/>
      <c r="K51" s="256"/>
      <c r="L51" s="332"/>
      <c r="M51" s="256"/>
      <c r="N51" s="239"/>
    </row>
    <row r="52" spans="2:14" x14ac:dyDescent="0.2">
      <c r="B52" t="s">
        <v>543</v>
      </c>
      <c r="C52" t="s">
        <v>165</v>
      </c>
      <c r="D52" s="261" t="s">
        <v>177</v>
      </c>
      <c r="E52" s="246">
        <v>3.0937075530040001</v>
      </c>
      <c r="F52" s="246">
        <v>1.5468537765020001</v>
      </c>
      <c r="G52" s="246"/>
      <c r="H52" s="246"/>
      <c r="I52" s="246"/>
      <c r="J52" s="342">
        <v>11.083471438119</v>
      </c>
      <c r="K52" s="246">
        <v>15.180393876170999</v>
      </c>
      <c r="L52" s="342">
        <v>51.330925794385998</v>
      </c>
      <c r="M52" s="246">
        <v>45.215225793936</v>
      </c>
      <c r="N52" s="239"/>
    </row>
    <row r="53" spans="2:14" x14ac:dyDescent="0.2">
      <c r="B53" t="s">
        <v>543</v>
      </c>
      <c r="C53" t="s">
        <v>166</v>
      </c>
      <c r="D53" s="261" t="s">
        <v>164</v>
      </c>
      <c r="E53" s="256"/>
      <c r="F53" s="256"/>
      <c r="G53" s="256"/>
      <c r="H53" s="256"/>
      <c r="I53" s="256"/>
      <c r="J53" s="332"/>
      <c r="K53" s="256"/>
      <c r="L53" s="332"/>
      <c r="M53" s="256"/>
      <c r="N53" s="239"/>
    </row>
    <row r="54" spans="2:14" x14ac:dyDescent="0.2">
      <c r="B54" t="s">
        <v>543</v>
      </c>
      <c r="C54" t="s">
        <v>166</v>
      </c>
      <c r="D54" s="261" t="s">
        <v>172</v>
      </c>
      <c r="E54" s="256"/>
      <c r="F54" s="256"/>
      <c r="G54" s="256"/>
      <c r="H54" s="256"/>
      <c r="I54" s="256"/>
      <c r="J54" s="332"/>
      <c r="K54" s="256"/>
      <c r="L54" s="332"/>
      <c r="M54" s="256"/>
      <c r="N54" s="239"/>
    </row>
    <row r="55" spans="2:14" x14ac:dyDescent="0.2">
      <c r="B55" t="s">
        <v>543</v>
      </c>
      <c r="C55" t="s">
        <v>166</v>
      </c>
      <c r="D55" s="261" t="s">
        <v>175</v>
      </c>
      <c r="E55" s="256"/>
      <c r="F55" s="256"/>
      <c r="G55" s="256"/>
      <c r="H55" s="256"/>
      <c r="I55" s="256"/>
      <c r="J55" s="332"/>
      <c r="K55" s="256"/>
      <c r="L55" s="332"/>
      <c r="M55" s="256"/>
      <c r="N55" s="239"/>
    </row>
    <row r="56" spans="2:14" x14ac:dyDescent="0.2">
      <c r="B56" t="s">
        <v>543</v>
      </c>
      <c r="C56" t="s">
        <v>166</v>
      </c>
      <c r="D56" s="261" t="s">
        <v>177</v>
      </c>
      <c r="E56" s="256"/>
      <c r="F56" s="256"/>
      <c r="G56" s="256"/>
      <c r="H56" s="256"/>
      <c r="I56" s="256"/>
      <c r="J56" s="332"/>
      <c r="K56" s="256"/>
      <c r="L56" s="332"/>
      <c r="M56" s="256"/>
      <c r="N56" s="239"/>
    </row>
    <row r="57" spans="2:14" x14ac:dyDescent="0.2">
      <c r="B57" t="s">
        <v>543</v>
      </c>
      <c r="C57" t="s">
        <v>167</v>
      </c>
      <c r="D57" s="261" t="s">
        <v>164</v>
      </c>
      <c r="E57" s="256"/>
      <c r="F57" s="256"/>
      <c r="G57" s="256"/>
      <c r="H57" s="256"/>
      <c r="I57" s="256"/>
      <c r="J57" s="332"/>
      <c r="K57" s="256"/>
      <c r="L57" s="332"/>
      <c r="M57" s="256"/>
      <c r="N57" s="239"/>
    </row>
    <row r="58" spans="2:14" x14ac:dyDescent="0.2">
      <c r="B58" t="s">
        <v>543</v>
      </c>
      <c r="C58" t="s">
        <v>167</v>
      </c>
      <c r="D58" s="261" t="s">
        <v>172</v>
      </c>
      <c r="E58" s="332"/>
      <c r="F58" s="332"/>
      <c r="G58" s="332"/>
      <c r="H58" s="332"/>
      <c r="I58" s="332"/>
      <c r="J58" s="332"/>
      <c r="K58" s="332"/>
      <c r="L58" s="332"/>
      <c r="M58" s="332"/>
      <c r="N58" s="239"/>
    </row>
    <row r="59" spans="2:14" x14ac:dyDescent="0.2">
      <c r="B59" t="s">
        <v>543</v>
      </c>
      <c r="C59" t="s">
        <v>167</v>
      </c>
      <c r="D59" s="261" t="s">
        <v>174</v>
      </c>
      <c r="E59" s="332"/>
      <c r="F59" s="332"/>
      <c r="G59" s="332"/>
      <c r="H59" s="332"/>
      <c r="I59" s="332"/>
      <c r="J59" s="332"/>
      <c r="K59" s="332"/>
      <c r="L59" s="332"/>
      <c r="M59" s="332"/>
      <c r="N59" s="239"/>
    </row>
    <row r="60" spans="2:14" x14ac:dyDescent="0.2">
      <c r="B60" t="s">
        <v>543</v>
      </c>
      <c r="C60" t="s">
        <v>167</v>
      </c>
      <c r="D60" s="261" t="s">
        <v>175</v>
      </c>
      <c r="E60" s="332"/>
      <c r="F60" s="332"/>
      <c r="G60" s="332"/>
      <c r="H60" s="332"/>
      <c r="I60" s="332"/>
      <c r="J60" s="332"/>
      <c r="K60" s="332"/>
      <c r="L60" s="332"/>
      <c r="M60" s="332"/>
      <c r="N60" s="239"/>
    </row>
    <row r="61" spans="2:14" x14ac:dyDescent="0.2">
      <c r="B61" t="s">
        <v>543</v>
      </c>
      <c r="C61" t="s">
        <v>167</v>
      </c>
      <c r="D61" s="261" t="s">
        <v>176</v>
      </c>
      <c r="E61" s="332"/>
      <c r="F61" s="332"/>
      <c r="G61" s="332"/>
      <c r="H61" s="332"/>
      <c r="I61" s="332"/>
      <c r="J61" s="332"/>
      <c r="K61" s="332"/>
      <c r="L61" s="332"/>
      <c r="M61" s="332"/>
      <c r="N61" s="239"/>
    </row>
    <row r="62" spans="2:14" x14ac:dyDescent="0.2">
      <c r="B62" t="s">
        <v>543</v>
      </c>
      <c r="C62" t="s">
        <v>167</v>
      </c>
      <c r="D62" s="261" t="s">
        <v>177</v>
      </c>
      <c r="E62" s="332"/>
      <c r="F62" s="332"/>
      <c r="G62" s="332"/>
      <c r="H62" s="332"/>
      <c r="I62" s="332"/>
      <c r="J62" s="332"/>
      <c r="K62" s="332"/>
      <c r="L62" s="332"/>
      <c r="M62" s="332"/>
      <c r="N62" s="239"/>
    </row>
    <row r="63" spans="2:14" x14ac:dyDescent="0.2">
      <c r="B63" t="s">
        <v>543</v>
      </c>
      <c r="C63" t="s">
        <v>168</v>
      </c>
      <c r="D63" s="261" t="s">
        <v>164</v>
      </c>
      <c r="E63" s="332"/>
      <c r="F63" s="332"/>
      <c r="G63" s="332"/>
      <c r="H63" s="332"/>
      <c r="I63" s="332"/>
      <c r="J63" s="332"/>
      <c r="K63" s="332"/>
      <c r="L63" s="332"/>
      <c r="M63" s="332"/>
      <c r="N63" s="239"/>
    </row>
    <row r="64" spans="2:14" x14ac:dyDescent="0.2">
      <c r="B64" t="s">
        <v>543</v>
      </c>
      <c r="C64" t="s">
        <v>168</v>
      </c>
      <c r="D64" s="261" t="s">
        <v>172</v>
      </c>
      <c r="E64" s="246"/>
      <c r="F64" s="246">
        <v>0.68168861731700003</v>
      </c>
      <c r="G64" s="246">
        <v>0.34084430865799997</v>
      </c>
      <c r="H64" s="246"/>
      <c r="I64" s="246">
        <v>18.299242357257999</v>
      </c>
      <c r="J64" s="342">
        <v>36.476060988862002</v>
      </c>
      <c r="K64" s="246">
        <v>37.627129288810998</v>
      </c>
      <c r="L64" s="342">
        <v>39.123586523520999</v>
      </c>
      <c r="M64" s="246">
        <v>40.666412518206997</v>
      </c>
      <c r="N64" s="239"/>
    </row>
    <row r="65" spans="2:14" x14ac:dyDescent="0.2">
      <c r="B65" t="s">
        <v>543</v>
      </c>
      <c r="C65" t="s">
        <v>168</v>
      </c>
      <c r="D65" s="261" t="s">
        <v>175</v>
      </c>
      <c r="E65" s="246"/>
      <c r="F65" s="246"/>
      <c r="G65" s="246"/>
      <c r="H65" s="246"/>
      <c r="I65" s="246">
        <v>53.998746445382999</v>
      </c>
      <c r="J65" s="342">
        <v>53.998746445382999</v>
      </c>
      <c r="K65" s="246"/>
      <c r="L65" s="342"/>
      <c r="M65" s="246"/>
      <c r="N65" s="239"/>
    </row>
    <row r="66" spans="2:14" x14ac:dyDescent="0.2">
      <c r="B66" t="s">
        <v>543</v>
      </c>
      <c r="C66" t="s">
        <v>168</v>
      </c>
      <c r="D66" s="261" t="s">
        <v>177</v>
      </c>
      <c r="E66" s="246"/>
      <c r="F66" s="246"/>
      <c r="G66" s="246"/>
      <c r="H66" s="246"/>
      <c r="I66" s="246">
        <v>71.404954941914994</v>
      </c>
      <c r="J66" s="342">
        <v>71.404954941914994</v>
      </c>
      <c r="K66" s="246">
        <v>61.936533454909998</v>
      </c>
      <c r="L66" s="342">
        <v>150.62791899595399</v>
      </c>
      <c r="M66" s="246">
        <v>270.374419396544</v>
      </c>
      <c r="N66" s="239"/>
    </row>
    <row r="67" spans="2:14" x14ac:dyDescent="0.2">
      <c r="B67" t="s">
        <v>543</v>
      </c>
      <c r="C67" t="s">
        <v>169</v>
      </c>
      <c r="D67" s="261" t="s">
        <v>172</v>
      </c>
      <c r="E67" s="246">
        <v>0.65935347528999999</v>
      </c>
      <c r="F67" s="246">
        <v>0.43956898352599999</v>
      </c>
      <c r="G67" s="246">
        <v>0.219784491763</v>
      </c>
      <c r="H67" s="246"/>
      <c r="I67" s="246"/>
      <c r="J67" s="342"/>
      <c r="K67" s="246"/>
      <c r="L67" s="342"/>
      <c r="M67" s="246"/>
      <c r="N67" s="239"/>
    </row>
    <row r="68" spans="2:14" x14ac:dyDescent="0.2">
      <c r="B68" t="s">
        <v>543</v>
      </c>
      <c r="C68" t="s">
        <v>169</v>
      </c>
      <c r="D68" s="261" t="s">
        <v>174</v>
      </c>
      <c r="E68" s="256"/>
      <c r="F68" s="256"/>
      <c r="G68" s="256"/>
      <c r="H68" s="256"/>
      <c r="I68" s="256"/>
      <c r="J68" s="332"/>
      <c r="K68" s="256"/>
      <c r="L68" s="332"/>
      <c r="M68" s="256"/>
      <c r="N68" s="239"/>
    </row>
    <row r="69" spans="2:14" x14ac:dyDescent="0.2">
      <c r="B69" t="s">
        <v>543</v>
      </c>
      <c r="C69" t="s">
        <v>169</v>
      </c>
      <c r="D69" s="261" t="s">
        <v>175</v>
      </c>
      <c r="E69" s="246">
        <v>1.9473551587160001</v>
      </c>
      <c r="F69" s="246">
        <v>0.97367757935800003</v>
      </c>
      <c r="G69" s="246"/>
      <c r="H69" s="246"/>
      <c r="I69" s="246"/>
      <c r="J69" s="342"/>
      <c r="K69" s="246"/>
      <c r="L69" s="342"/>
      <c r="M69" s="246"/>
      <c r="N69" s="239"/>
    </row>
    <row r="70" spans="2:14" x14ac:dyDescent="0.2">
      <c r="B70" t="s">
        <v>543</v>
      </c>
      <c r="C70" t="s">
        <v>169</v>
      </c>
      <c r="D70" s="261" t="s">
        <v>176</v>
      </c>
      <c r="E70" s="246">
        <v>0.21001273229</v>
      </c>
      <c r="F70" s="246">
        <v>0.14000848819299999</v>
      </c>
      <c r="G70" s="246">
        <v>7.0004244096999999E-2</v>
      </c>
      <c r="H70" s="246"/>
      <c r="I70" s="246"/>
      <c r="J70" s="342">
        <v>4.0159764251789998</v>
      </c>
      <c r="K70" s="246">
        <v>4.0159764251789998</v>
      </c>
      <c r="L70" s="342">
        <v>4.3696448785889999</v>
      </c>
      <c r="M70" s="246">
        <v>4.6616549524320003</v>
      </c>
      <c r="N70" s="239"/>
    </row>
    <row r="71" spans="2:14" x14ac:dyDescent="0.2">
      <c r="B71" t="s">
        <v>543</v>
      </c>
      <c r="C71" t="s">
        <v>169</v>
      </c>
      <c r="D71" s="261" t="s">
        <v>177</v>
      </c>
      <c r="E71" s="246">
        <v>3.4372537909730001</v>
      </c>
      <c r="F71" s="246">
        <v>1.7186268954870001</v>
      </c>
      <c r="G71" s="246"/>
      <c r="H71" s="246"/>
      <c r="I71" s="246"/>
      <c r="J71" s="342"/>
      <c r="K71" s="246"/>
      <c r="L71" s="342"/>
      <c r="M71" s="246"/>
      <c r="N71" s="239"/>
    </row>
    <row r="72" spans="2:14" x14ac:dyDescent="0.2">
      <c r="B72" t="s">
        <v>543</v>
      </c>
      <c r="C72" t="s">
        <v>170</v>
      </c>
      <c r="D72" s="261" t="s">
        <v>164</v>
      </c>
      <c r="E72" s="246">
        <v>0.27522397058600001</v>
      </c>
      <c r="F72" s="246">
        <v>0.18348264705699999</v>
      </c>
      <c r="G72" s="246">
        <v>9.1741323528999996E-2</v>
      </c>
      <c r="H72" s="246"/>
      <c r="I72" s="246"/>
      <c r="J72" s="342"/>
      <c r="K72" s="246"/>
      <c r="L72" s="342"/>
      <c r="M72" s="246"/>
      <c r="N72" s="239"/>
    </row>
    <row r="73" spans="2:14" x14ac:dyDescent="0.2">
      <c r="B73" t="s">
        <v>543</v>
      </c>
      <c r="C73" t="s">
        <v>170</v>
      </c>
      <c r="D73" s="261" t="s">
        <v>172</v>
      </c>
      <c r="E73" s="256"/>
      <c r="F73" s="256"/>
      <c r="G73" s="256"/>
      <c r="H73" s="256"/>
      <c r="I73" s="256"/>
      <c r="J73" s="332"/>
      <c r="K73" s="256"/>
      <c r="L73" s="332"/>
      <c r="M73" s="256"/>
      <c r="N73" s="239"/>
    </row>
    <row r="74" spans="2:14" x14ac:dyDescent="0.2">
      <c r="B74" t="s">
        <v>543</v>
      </c>
      <c r="C74" t="s">
        <v>170</v>
      </c>
      <c r="D74" s="261" t="s">
        <v>174</v>
      </c>
      <c r="E74" s="256"/>
      <c r="F74" s="256"/>
      <c r="G74" s="256"/>
      <c r="H74" s="256"/>
      <c r="I74" s="256"/>
      <c r="J74" s="332"/>
      <c r="K74" s="256"/>
      <c r="L74" s="332"/>
      <c r="M74" s="256"/>
      <c r="N74" s="239"/>
    </row>
    <row r="75" spans="2:14" x14ac:dyDescent="0.2">
      <c r="B75" t="s">
        <v>543</v>
      </c>
      <c r="C75" t="s">
        <v>170</v>
      </c>
      <c r="D75" s="261" t="s">
        <v>175</v>
      </c>
      <c r="E75" s="246">
        <v>0.16874525930000001</v>
      </c>
      <c r="F75" s="246">
        <v>8.4372629650000003E-2</v>
      </c>
      <c r="G75" s="246"/>
      <c r="H75" s="246"/>
      <c r="I75" s="246"/>
      <c r="J75" s="342"/>
      <c r="K75" s="246"/>
      <c r="L75" s="342"/>
      <c r="M75" s="246"/>
      <c r="N75" s="239"/>
    </row>
    <row r="76" spans="2:14" x14ac:dyDescent="0.2">
      <c r="B76" t="s">
        <v>543</v>
      </c>
      <c r="C76" t="s">
        <v>170</v>
      </c>
      <c r="D76" s="261" t="s">
        <v>176</v>
      </c>
      <c r="E76" s="256"/>
      <c r="F76" s="256"/>
      <c r="G76" s="256"/>
      <c r="H76" s="256"/>
      <c r="I76" s="256"/>
      <c r="J76" s="332"/>
      <c r="K76" s="256"/>
      <c r="L76" s="332"/>
      <c r="M76" s="256"/>
      <c r="N76" s="239"/>
    </row>
    <row r="77" spans="2:14" x14ac:dyDescent="0.2">
      <c r="B77" t="s">
        <v>543</v>
      </c>
      <c r="C77" t="s">
        <v>170</v>
      </c>
      <c r="D77" s="261" t="s">
        <v>177</v>
      </c>
      <c r="E77" s="246">
        <v>2.0464122377099998</v>
      </c>
      <c r="F77" s="246">
        <v>1.0232061188549999</v>
      </c>
      <c r="G77" s="246"/>
      <c r="H77" s="246"/>
      <c r="I77" s="246"/>
      <c r="J77" s="342"/>
      <c r="K77" s="246"/>
      <c r="L77" s="342"/>
      <c r="M77" s="246"/>
      <c r="N77" s="239"/>
    </row>
    <row r="78" spans="2:14" x14ac:dyDescent="0.2">
      <c r="B78" t="s">
        <v>543</v>
      </c>
      <c r="C78" t="s">
        <v>171</v>
      </c>
      <c r="D78" s="261" t="s">
        <v>164</v>
      </c>
      <c r="E78" s="246">
        <v>4.9706676278039996</v>
      </c>
      <c r="F78" s="246">
        <v>4.9941008253110004</v>
      </c>
      <c r="G78" s="246">
        <v>5.0602576031800002</v>
      </c>
      <c r="H78" s="246">
        <v>5.1217700749580004</v>
      </c>
      <c r="I78" s="246">
        <v>5.0917185880489999</v>
      </c>
      <c r="J78" s="342">
        <v>5.0480474479869999</v>
      </c>
      <c r="K78" s="246">
        <v>5.0047508707460002</v>
      </c>
      <c r="L78" s="342">
        <v>4.9637573034800004</v>
      </c>
      <c r="M78" s="246">
        <v>4.9230995116800003</v>
      </c>
      <c r="N78" s="239"/>
    </row>
    <row r="79" spans="2:14" x14ac:dyDescent="0.2">
      <c r="B79" t="s">
        <v>543</v>
      </c>
      <c r="C79" t="s">
        <v>171</v>
      </c>
      <c r="D79" s="261" t="s">
        <v>172</v>
      </c>
      <c r="E79" s="246">
        <v>28.677148853081</v>
      </c>
      <c r="F79" s="246">
        <v>30.613281206446</v>
      </c>
      <c r="G79" s="246">
        <v>32.586250148741001</v>
      </c>
      <c r="H79" s="246">
        <v>34.250034412184</v>
      </c>
      <c r="I79" s="246">
        <v>17.047721036378999</v>
      </c>
      <c r="J79" s="342"/>
      <c r="K79" s="246"/>
      <c r="L79" s="342"/>
      <c r="M79" s="246"/>
      <c r="N79" s="239"/>
    </row>
    <row r="80" spans="2:14" x14ac:dyDescent="0.2">
      <c r="B80" t="s">
        <v>543</v>
      </c>
      <c r="C80" t="s">
        <v>171</v>
      </c>
      <c r="D80" s="261" t="s">
        <v>173</v>
      </c>
      <c r="E80" s="246">
        <v>1.3637647244490001</v>
      </c>
      <c r="F80" s="246">
        <v>1.346006787421</v>
      </c>
      <c r="G80" s="246">
        <v>2.0045004755620002</v>
      </c>
      <c r="H80" s="246">
        <v>1.331497081852</v>
      </c>
      <c r="I80" s="246">
        <v>1.3236846524500001</v>
      </c>
      <c r="J80" s="342">
        <v>1.3123315470379999</v>
      </c>
      <c r="K80" s="246">
        <v>1.30107581603</v>
      </c>
      <c r="L80" s="342">
        <v>1.2904187942600001</v>
      </c>
      <c r="M80" s="246">
        <v>1.279849063416</v>
      </c>
      <c r="N80" s="239"/>
    </row>
    <row r="81" spans="2:14" x14ac:dyDescent="0.2">
      <c r="B81" t="s">
        <v>543</v>
      </c>
      <c r="C81" t="s">
        <v>171</v>
      </c>
      <c r="D81" s="261" t="s">
        <v>174</v>
      </c>
      <c r="E81" s="246">
        <v>48.843101174118999</v>
      </c>
      <c r="F81" s="246">
        <v>32.562067449413</v>
      </c>
      <c r="G81" s="246">
        <v>27.268863200542</v>
      </c>
      <c r="H81" s="246">
        <v>29.512402402170999</v>
      </c>
      <c r="I81" s="246">
        <v>29.512402402170999</v>
      </c>
      <c r="J81" s="342">
        <v>30.480835498640001</v>
      </c>
      <c r="K81" s="246">
        <v>36.89584031247</v>
      </c>
      <c r="L81" s="342">
        <v>38.103897405566997</v>
      </c>
      <c r="M81" s="246">
        <v>40.868447897590002</v>
      </c>
      <c r="N81" s="239"/>
    </row>
    <row r="82" spans="2:14" x14ac:dyDescent="0.2">
      <c r="B82" t="s">
        <v>543</v>
      </c>
      <c r="C82" t="s">
        <v>171</v>
      </c>
      <c r="D82" s="261" t="s">
        <v>175</v>
      </c>
      <c r="E82" s="246">
        <v>115.189511704035</v>
      </c>
      <c r="F82" s="246">
        <v>130.63178559649299</v>
      </c>
      <c r="G82" s="246">
        <v>141.85566506168601</v>
      </c>
      <c r="H82" s="246">
        <v>146.57673856346</v>
      </c>
      <c r="I82" s="246">
        <v>97.272418716374005</v>
      </c>
      <c r="J82" s="342">
        <v>102.104514387759</v>
      </c>
      <c r="K82" s="246">
        <v>130.323518965506</v>
      </c>
      <c r="L82" s="342">
        <v>136.72777007438901</v>
      </c>
      <c r="M82" s="246">
        <v>131.41595983410801</v>
      </c>
      <c r="N82" s="239"/>
    </row>
    <row r="83" spans="2:14" x14ac:dyDescent="0.2">
      <c r="B83" t="s">
        <v>543</v>
      </c>
      <c r="C83" t="s">
        <v>171</v>
      </c>
      <c r="D83" s="261" t="s">
        <v>176</v>
      </c>
      <c r="E83" s="246">
        <v>33.860460719766003</v>
      </c>
      <c r="F83" s="246">
        <v>36.715467663828001</v>
      </c>
      <c r="G83" s="246">
        <v>46.690446292421001</v>
      </c>
      <c r="H83" s="246">
        <v>39.776892115861003</v>
      </c>
      <c r="I83" s="246">
        <v>41.050830273964003</v>
      </c>
      <c r="J83" s="342">
        <v>38.346151603789998</v>
      </c>
      <c r="K83" s="246">
        <v>39.682965431012001</v>
      </c>
      <c r="L83" s="342">
        <v>41.067234442561002</v>
      </c>
      <c r="M83" s="246">
        <v>42.567013025209</v>
      </c>
      <c r="N83" s="239"/>
    </row>
    <row r="84" spans="2:14" x14ac:dyDescent="0.2">
      <c r="B84" t="s">
        <v>543</v>
      </c>
      <c r="C84" t="s">
        <v>171</v>
      </c>
      <c r="D84" s="261" t="s">
        <v>177</v>
      </c>
      <c r="E84" s="246">
        <v>235.174074781988</v>
      </c>
      <c r="F84" s="246">
        <v>262.41407226399599</v>
      </c>
      <c r="G84" s="246">
        <v>283.89925610333597</v>
      </c>
      <c r="H84" s="246">
        <v>298.17588206463199</v>
      </c>
      <c r="I84" s="246">
        <v>242.71825034662001</v>
      </c>
      <c r="J84" s="342">
        <v>242.59589723775099</v>
      </c>
      <c r="K84" s="246">
        <v>256.81616436151398</v>
      </c>
      <c r="L84" s="342">
        <v>142.64910001102601</v>
      </c>
      <c r="M84" s="246">
        <v>36.136389684130002</v>
      </c>
      <c r="N84" s="239"/>
    </row>
    <row r="85" spans="2:14" x14ac:dyDescent="0.2">
      <c r="B85" t="s">
        <v>543</v>
      </c>
      <c r="C85" t="s">
        <v>171</v>
      </c>
      <c r="D85" s="261" t="s">
        <v>179</v>
      </c>
      <c r="E85" s="246">
        <v>0.350682357715</v>
      </c>
      <c r="F85" s="246">
        <v>1.053781124268</v>
      </c>
      <c r="G85" s="246">
        <v>3.0263007986389998</v>
      </c>
      <c r="H85" s="246">
        <v>2.4994102365050002</v>
      </c>
      <c r="I85" s="246">
        <v>2.4847451904560001</v>
      </c>
      <c r="J85" s="342">
        <v>2.463433789727</v>
      </c>
      <c r="K85" s="246">
        <v>2.4423051746620001</v>
      </c>
      <c r="L85" s="342">
        <v>2.422300422368</v>
      </c>
      <c r="M85" s="246">
        <v>2.4024595276120002</v>
      </c>
      <c r="N85" s="239"/>
    </row>
    <row r="86" spans="2:14" x14ac:dyDescent="0.2">
      <c r="B86" t="s">
        <v>543</v>
      </c>
      <c r="C86" t="s">
        <v>178</v>
      </c>
      <c r="D86" s="261" t="s">
        <v>172</v>
      </c>
      <c r="E86" s="256"/>
      <c r="F86" s="256"/>
      <c r="G86" s="256"/>
      <c r="H86" s="256"/>
      <c r="I86" s="256"/>
      <c r="J86" s="332"/>
      <c r="K86" s="256"/>
      <c r="L86" s="332"/>
      <c r="M86" s="256"/>
      <c r="N86" s="239"/>
    </row>
    <row r="87" spans="2:14" x14ac:dyDescent="0.2">
      <c r="B87" t="s">
        <v>543</v>
      </c>
      <c r="C87" t="s">
        <v>178</v>
      </c>
      <c r="D87" s="261" t="s">
        <v>175</v>
      </c>
      <c r="E87" s="256"/>
      <c r="F87" s="256"/>
      <c r="G87" s="256"/>
      <c r="H87" s="256"/>
      <c r="I87" s="256"/>
      <c r="J87" s="332"/>
      <c r="K87" s="256"/>
      <c r="L87" s="332"/>
      <c r="M87" s="256"/>
      <c r="N87" s="239"/>
    </row>
    <row r="88" spans="2:14" x14ac:dyDescent="0.2">
      <c r="B88" t="s">
        <v>543</v>
      </c>
      <c r="C88" t="s">
        <v>178</v>
      </c>
      <c r="D88" s="261" t="s">
        <v>177</v>
      </c>
      <c r="E88" s="332"/>
      <c r="F88" s="332"/>
      <c r="G88" s="332"/>
      <c r="H88" s="332"/>
      <c r="I88" s="332"/>
      <c r="J88" s="332"/>
      <c r="K88" s="332"/>
      <c r="L88" s="332"/>
      <c r="M88" s="332"/>
      <c r="N88" s="239"/>
    </row>
    <row r="89" spans="2:14" x14ac:dyDescent="0.2">
      <c r="B89" t="s">
        <v>544</v>
      </c>
      <c r="C89" t="s">
        <v>165</v>
      </c>
      <c r="D89" s="261" t="s">
        <v>164</v>
      </c>
      <c r="E89" s="332"/>
      <c r="F89" s="332"/>
      <c r="G89" s="332"/>
      <c r="H89" s="332"/>
      <c r="I89" s="332"/>
      <c r="J89" s="332"/>
      <c r="K89" s="332"/>
      <c r="L89" s="332"/>
      <c r="M89" s="332"/>
      <c r="N89" s="239"/>
    </row>
    <row r="90" spans="2:14" x14ac:dyDescent="0.2">
      <c r="B90" t="s">
        <v>544</v>
      </c>
      <c r="C90" t="s">
        <v>165</v>
      </c>
      <c r="D90" s="261" t="s">
        <v>172</v>
      </c>
      <c r="E90" s="342">
        <v>10.278497856115001</v>
      </c>
      <c r="F90" s="342">
        <v>10.278497856115001</v>
      </c>
      <c r="G90" s="342"/>
      <c r="H90" s="342"/>
      <c r="I90" s="342"/>
      <c r="J90" s="342"/>
      <c r="K90" s="342"/>
      <c r="L90" s="342"/>
      <c r="M90" s="342"/>
      <c r="N90" s="239"/>
    </row>
    <row r="91" spans="2:14" x14ac:dyDescent="0.2">
      <c r="B91" t="s">
        <v>544</v>
      </c>
      <c r="C91" t="s">
        <v>165</v>
      </c>
      <c r="D91" s="261" t="s">
        <v>174</v>
      </c>
      <c r="E91" s="246"/>
      <c r="F91" s="246">
        <v>5.7486324309299999</v>
      </c>
      <c r="G91" s="246">
        <v>5.7486324309299999</v>
      </c>
      <c r="H91" s="246">
        <v>11.569599020767001</v>
      </c>
      <c r="I91" s="246">
        <v>8.2846662030919997</v>
      </c>
      <c r="J91" s="342">
        <v>5.755047206095</v>
      </c>
      <c r="K91" s="246">
        <v>5.8937258010029998</v>
      </c>
      <c r="L91" s="342">
        <v>9.2380408652370001</v>
      </c>
      <c r="M91" s="246">
        <v>10.584410399093001</v>
      </c>
      <c r="N91" s="239"/>
    </row>
    <row r="92" spans="2:14" x14ac:dyDescent="0.2">
      <c r="B92" t="s">
        <v>544</v>
      </c>
      <c r="C92" t="s">
        <v>165</v>
      </c>
      <c r="D92" s="261" t="s">
        <v>175</v>
      </c>
      <c r="E92" s="246">
        <v>3.0256481255800001</v>
      </c>
      <c r="F92" s="246">
        <v>31.878356779356999</v>
      </c>
      <c r="G92" s="246">
        <v>14.426354326887999</v>
      </c>
      <c r="H92" s="246"/>
      <c r="I92" s="246"/>
      <c r="J92" s="342"/>
      <c r="K92" s="246"/>
      <c r="L92" s="342"/>
      <c r="M92" s="246"/>
      <c r="N92" s="239"/>
    </row>
    <row r="93" spans="2:14" x14ac:dyDescent="0.2">
      <c r="B93" t="s">
        <v>544</v>
      </c>
      <c r="C93" t="s">
        <v>165</v>
      </c>
      <c r="D93" s="261" t="s">
        <v>176</v>
      </c>
      <c r="E93" s="256"/>
      <c r="F93" s="256"/>
      <c r="G93" s="256"/>
      <c r="H93" s="256"/>
      <c r="I93" s="256"/>
      <c r="J93" s="332"/>
      <c r="K93" s="256"/>
      <c r="L93" s="332"/>
      <c r="M93" s="256"/>
      <c r="N93" s="239"/>
    </row>
    <row r="94" spans="2:14" x14ac:dyDescent="0.2">
      <c r="B94" t="s">
        <v>544</v>
      </c>
      <c r="C94" t="s">
        <v>165</v>
      </c>
      <c r="D94" s="261" t="s">
        <v>177</v>
      </c>
      <c r="E94" s="256"/>
      <c r="F94" s="256"/>
      <c r="G94" s="256"/>
      <c r="H94" s="256"/>
      <c r="I94" s="256"/>
      <c r="J94" s="332"/>
      <c r="K94" s="256"/>
      <c r="L94" s="332"/>
      <c r="M94" s="256"/>
      <c r="N94" s="239"/>
    </row>
    <row r="95" spans="2:14" x14ac:dyDescent="0.2">
      <c r="B95" t="s">
        <v>544</v>
      </c>
      <c r="C95" t="s">
        <v>166</v>
      </c>
      <c r="D95" s="261" t="s">
        <v>164</v>
      </c>
      <c r="E95" s="256"/>
      <c r="F95" s="256"/>
      <c r="G95" s="256"/>
      <c r="H95" s="256"/>
      <c r="I95" s="256"/>
      <c r="J95" s="332"/>
      <c r="K95" s="256"/>
      <c r="L95" s="332"/>
      <c r="M95" s="256"/>
      <c r="N95" s="239"/>
    </row>
    <row r="96" spans="2:14" x14ac:dyDescent="0.2">
      <c r="B96" t="s">
        <v>544</v>
      </c>
      <c r="C96" t="s">
        <v>166</v>
      </c>
      <c r="D96" s="261" t="s">
        <v>172</v>
      </c>
      <c r="E96" s="256"/>
      <c r="F96" s="256"/>
      <c r="G96" s="256"/>
      <c r="H96" s="256"/>
      <c r="I96" s="256"/>
      <c r="J96" s="332"/>
      <c r="K96" s="256"/>
      <c r="L96" s="332"/>
      <c r="M96" s="256"/>
      <c r="N96" s="239"/>
    </row>
    <row r="97" spans="2:14" x14ac:dyDescent="0.2">
      <c r="B97" t="s">
        <v>544</v>
      </c>
      <c r="C97" t="s">
        <v>166</v>
      </c>
      <c r="D97" s="261" t="s">
        <v>175</v>
      </c>
      <c r="E97" s="256"/>
      <c r="F97" s="256"/>
      <c r="G97" s="256"/>
      <c r="H97" s="256"/>
      <c r="I97" s="256"/>
      <c r="J97" s="332"/>
      <c r="K97" s="256"/>
      <c r="L97" s="332"/>
      <c r="M97" s="256"/>
      <c r="N97" s="239"/>
    </row>
    <row r="98" spans="2:14" x14ac:dyDescent="0.2">
      <c r="B98" t="s">
        <v>544</v>
      </c>
      <c r="C98" t="s">
        <v>166</v>
      </c>
      <c r="D98" s="261" t="s">
        <v>177</v>
      </c>
      <c r="E98" s="256"/>
      <c r="F98" s="256"/>
      <c r="G98" s="256"/>
      <c r="H98" s="256"/>
      <c r="I98" s="256"/>
      <c r="J98" s="332"/>
      <c r="K98" s="256"/>
      <c r="L98" s="332"/>
      <c r="M98" s="256"/>
      <c r="N98" s="239"/>
    </row>
    <row r="99" spans="2:14" x14ac:dyDescent="0.2">
      <c r="B99" t="s">
        <v>544</v>
      </c>
      <c r="C99" t="s">
        <v>167</v>
      </c>
      <c r="D99" s="261" t="s">
        <v>164</v>
      </c>
      <c r="E99" s="256"/>
      <c r="F99" s="256"/>
      <c r="G99" s="256"/>
      <c r="H99" s="256"/>
      <c r="I99" s="256"/>
      <c r="J99" s="332"/>
      <c r="K99" s="256"/>
      <c r="L99" s="332"/>
      <c r="M99" s="256"/>
      <c r="N99" s="239"/>
    </row>
    <row r="100" spans="2:14" x14ac:dyDescent="0.2">
      <c r="B100" t="s">
        <v>544</v>
      </c>
      <c r="C100" t="s">
        <v>167</v>
      </c>
      <c r="D100" s="261" t="s">
        <v>172</v>
      </c>
      <c r="E100" s="256"/>
      <c r="F100" s="256"/>
      <c r="G100" s="256"/>
      <c r="H100" s="256"/>
      <c r="I100" s="256"/>
      <c r="J100" s="332"/>
      <c r="K100" s="256"/>
      <c r="L100" s="332"/>
      <c r="M100" s="256"/>
      <c r="N100" s="239"/>
    </row>
    <row r="101" spans="2:14" x14ac:dyDescent="0.2">
      <c r="B101" t="s">
        <v>544</v>
      </c>
      <c r="C101" t="s">
        <v>167</v>
      </c>
      <c r="D101" s="261" t="s">
        <v>174</v>
      </c>
      <c r="E101" s="342"/>
      <c r="F101" s="342"/>
      <c r="G101" s="342"/>
      <c r="H101" s="342"/>
      <c r="I101" s="342">
        <v>9.7806017442359998</v>
      </c>
      <c r="J101" s="342">
        <v>16.057064208119002</v>
      </c>
      <c r="K101" s="342">
        <v>16.057064208119002</v>
      </c>
      <c r="L101" s="342">
        <v>16.057064208119002</v>
      </c>
      <c r="M101" s="342">
        <v>7.8827815978659999</v>
      </c>
      <c r="N101" s="239"/>
    </row>
    <row r="102" spans="2:14" x14ac:dyDescent="0.2">
      <c r="B102" t="s">
        <v>544</v>
      </c>
      <c r="C102" t="s">
        <v>167</v>
      </c>
      <c r="D102" s="261" t="s">
        <v>175</v>
      </c>
      <c r="E102" s="332"/>
      <c r="F102" s="332"/>
      <c r="G102" s="332"/>
      <c r="H102" s="332"/>
      <c r="I102" s="332"/>
      <c r="J102" s="332"/>
      <c r="K102" s="332"/>
      <c r="L102" s="332"/>
      <c r="M102" s="332"/>
      <c r="N102" s="239"/>
    </row>
    <row r="103" spans="2:14" x14ac:dyDescent="0.2">
      <c r="B103" t="s">
        <v>544</v>
      </c>
      <c r="C103" t="s">
        <v>167</v>
      </c>
      <c r="D103" s="261" t="s">
        <v>176</v>
      </c>
      <c r="E103" s="332"/>
      <c r="F103" s="332"/>
      <c r="G103" s="332"/>
      <c r="H103" s="332"/>
      <c r="I103" s="332"/>
      <c r="J103" s="332"/>
      <c r="K103" s="332"/>
      <c r="L103" s="332"/>
      <c r="M103" s="332"/>
      <c r="N103" s="239"/>
    </row>
    <row r="104" spans="2:14" x14ac:dyDescent="0.2">
      <c r="B104" t="s">
        <v>544</v>
      </c>
      <c r="C104" t="s">
        <v>167</v>
      </c>
      <c r="D104" s="261" t="s">
        <v>177</v>
      </c>
      <c r="E104" s="332"/>
      <c r="F104" s="332"/>
      <c r="G104" s="332"/>
      <c r="H104" s="332"/>
      <c r="I104" s="332"/>
      <c r="J104" s="332"/>
      <c r="K104" s="332"/>
      <c r="L104" s="332"/>
      <c r="M104" s="332"/>
      <c r="N104" s="239"/>
    </row>
    <row r="105" spans="2:14" x14ac:dyDescent="0.2">
      <c r="B105" t="s">
        <v>544</v>
      </c>
      <c r="C105" t="s">
        <v>168</v>
      </c>
      <c r="D105" s="261" t="s">
        <v>164</v>
      </c>
      <c r="E105" s="332"/>
      <c r="F105" s="332"/>
      <c r="G105" s="332"/>
      <c r="H105" s="332"/>
      <c r="I105" s="332"/>
      <c r="J105" s="332"/>
      <c r="K105" s="332"/>
      <c r="L105" s="332"/>
      <c r="M105" s="332"/>
      <c r="N105" s="239"/>
    </row>
    <row r="106" spans="2:14" x14ac:dyDescent="0.2">
      <c r="B106" t="s">
        <v>544</v>
      </c>
      <c r="C106" t="s">
        <v>168</v>
      </c>
      <c r="D106" s="261" t="s">
        <v>172</v>
      </c>
      <c r="E106" s="342"/>
      <c r="F106" s="342"/>
      <c r="G106" s="342">
        <v>20.407613316799001</v>
      </c>
      <c r="H106" s="342">
        <v>20.407613316799001</v>
      </c>
      <c r="I106" s="342">
        <v>5.1019033291999998</v>
      </c>
      <c r="J106" s="342"/>
      <c r="K106" s="342"/>
      <c r="L106" s="342"/>
      <c r="M106" s="342"/>
      <c r="N106" s="239"/>
    </row>
    <row r="107" spans="2:14" x14ac:dyDescent="0.2">
      <c r="B107" t="s">
        <v>544</v>
      </c>
      <c r="C107" t="s">
        <v>168</v>
      </c>
      <c r="D107" s="261" t="s">
        <v>175</v>
      </c>
      <c r="E107" s="246"/>
      <c r="F107" s="246"/>
      <c r="G107" s="246"/>
      <c r="H107" s="246">
        <v>19.104630860032</v>
      </c>
      <c r="I107" s="246">
        <v>56.123811108717</v>
      </c>
      <c r="J107" s="342">
        <v>68.139886318777002</v>
      </c>
      <c r="K107" s="246">
        <v>26.344548355084001</v>
      </c>
      <c r="L107" s="342">
        <v>3.763506907869</v>
      </c>
      <c r="M107" s="246"/>
      <c r="N107" s="239"/>
    </row>
    <row r="108" spans="2:14" x14ac:dyDescent="0.2">
      <c r="B108" t="s">
        <v>544</v>
      </c>
      <c r="C108" t="s">
        <v>168</v>
      </c>
      <c r="D108" s="261" t="s">
        <v>177</v>
      </c>
      <c r="E108" s="246"/>
      <c r="F108" s="246">
        <v>8.1720099702670002</v>
      </c>
      <c r="G108" s="246">
        <v>37.108849838923</v>
      </c>
      <c r="H108" s="246">
        <v>87.440973351588994</v>
      </c>
      <c r="I108" s="246">
        <v>114.692677302953</v>
      </c>
      <c r="J108" s="342">
        <v>143.19171904421199</v>
      </c>
      <c r="K108" s="246">
        <v>150.715851102958</v>
      </c>
      <c r="L108" s="342">
        <v>86.312360850174997</v>
      </c>
      <c r="M108" s="246">
        <v>34.665065522323999</v>
      </c>
      <c r="N108" s="239"/>
    </row>
    <row r="109" spans="2:14" x14ac:dyDescent="0.2">
      <c r="B109" t="s">
        <v>544</v>
      </c>
      <c r="C109" t="s">
        <v>169</v>
      </c>
      <c r="D109" s="261" t="s">
        <v>172</v>
      </c>
      <c r="E109" s="246">
        <v>3.2851409597529999</v>
      </c>
      <c r="F109" s="246">
        <v>2.1900939731690001</v>
      </c>
      <c r="G109" s="246">
        <v>1.095046986584</v>
      </c>
      <c r="H109" s="246"/>
      <c r="I109" s="246"/>
      <c r="J109" s="342"/>
      <c r="K109" s="246"/>
      <c r="L109" s="342"/>
      <c r="M109" s="246"/>
      <c r="N109" s="239"/>
    </row>
    <row r="110" spans="2:14" x14ac:dyDescent="0.2">
      <c r="B110" t="s">
        <v>544</v>
      </c>
      <c r="C110" t="s">
        <v>169</v>
      </c>
      <c r="D110" s="261" t="s">
        <v>174</v>
      </c>
      <c r="E110" s="256"/>
      <c r="F110" s="256"/>
      <c r="G110" s="256"/>
      <c r="H110" s="256"/>
      <c r="I110" s="256"/>
      <c r="J110" s="332"/>
      <c r="K110" s="256"/>
      <c r="L110" s="332"/>
      <c r="M110" s="256"/>
      <c r="N110" s="239"/>
    </row>
    <row r="111" spans="2:14" x14ac:dyDescent="0.2">
      <c r="B111" t="s">
        <v>544</v>
      </c>
      <c r="C111" t="s">
        <v>169</v>
      </c>
      <c r="D111" s="261" t="s">
        <v>175</v>
      </c>
      <c r="E111" s="246">
        <v>4.6720357946090001</v>
      </c>
      <c r="F111" s="246">
        <v>2.336017897304</v>
      </c>
      <c r="G111" s="246"/>
      <c r="H111" s="246"/>
      <c r="I111" s="246"/>
      <c r="J111" s="342"/>
      <c r="K111" s="246"/>
      <c r="L111" s="342"/>
      <c r="M111" s="246"/>
      <c r="N111" s="239"/>
    </row>
    <row r="112" spans="2:14" x14ac:dyDescent="0.2">
      <c r="B112" t="s">
        <v>544</v>
      </c>
      <c r="C112" t="s">
        <v>169</v>
      </c>
      <c r="D112" s="261" t="s">
        <v>176</v>
      </c>
      <c r="E112" s="246">
        <v>2.4415078221300002</v>
      </c>
      <c r="F112" s="246">
        <v>1.62767188142</v>
      </c>
      <c r="G112" s="246">
        <v>0.81383594070999998</v>
      </c>
      <c r="H112" s="246"/>
      <c r="I112" s="246"/>
      <c r="J112" s="342">
        <v>2.6489445379159999</v>
      </c>
      <c r="K112" s="246">
        <v>2.6489445379159999</v>
      </c>
      <c r="L112" s="342">
        <v>2.2705238896419999</v>
      </c>
      <c r="M112" s="246"/>
      <c r="N112" s="239"/>
    </row>
    <row r="113" spans="2:14" x14ac:dyDescent="0.2">
      <c r="B113" t="s">
        <v>544</v>
      </c>
      <c r="C113" t="s">
        <v>169</v>
      </c>
      <c r="D113" s="261" t="s">
        <v>177</v>
      </c>
      <c r="E113" s="246">
        <v>10.003010564847999</v>
      </c>
      <c r="F113" s="246">
        <v>5.0015052824239996</v>
      </c>
      <c r="G113" s="246"/>
      <c r="H113" s="246"/>
      <c r="I113" s="246"/>
      <c r="J113" s="342"/>
      <c r="K113" s="246"/>
      <c r="L113" s="342"/>
      <c r="M113" s="246"/>
      <c r="N113" s="239"/>
    </row>
    <row r="114" spans="2:14" x14ac:dyDescent="0.2">
      <c r="B114" t="s">
        <v>544</v>
      </c>
      <c r="C114" t="s">
        <v>170</v>
      </c>
      <c r="D114" s="261" t="s">
        <v>164</v>
      </c>
      <c r="E114" s="256"/>
      <c r="F114" s="256"/>
      <c r="G114" s="256"/>
      <c r="H114" s="256"/>
      <c r="I114" s="256"/>
      <c r="J114" s="332"/>
      <c r="K114" s="256"/>
      <c r="L114" s="332"/>
      <c r="M114" s="256"/>
      <c r="N114" s="239"/>
    </row>
    <row r="115" spans="2:14" x14ac:dyDescent="0.2">
      <c r="B115" t="s">
        <v>544</v>
      </c>
      <c r="C115" t="s">
        <v>170</v>
      </c>
      <c r="D115" s="261" t="s">
        <v>172</v>
      </c>
      <c r="E115" s="256"/>
      <c r="F115" s="256"/>
      <c r="G115" s="256"/>
      <c r="H115" s="256"/>
      <c r="I115" s="256"/>
      <c r="J115" s="332"/>
      <c r="K115" s="256"/>
      <c r="L115" s="332"/>
      <c r="M115" s="256"/>
      <c r="N115" s="239"/>
    </row>
    <row r="116" spans="2:14" x14ac:dyDescent="0.2">
      <c r="B116" t="s">
        <v>544</v>
      </c>
      <c r="C116" t="s">
        <v>170</v>
      </c>
      <c r="D116" s="261" t="s">
        <v>174</v>
      </c>
      <c r="E116" s="256"/>
      <c r="F116" s="256"/>
      <c r="G116" s="256"/>
      <c r="H116" s="256"/>
      <c r="I116" s="256"/>
      <c r="J116" s="332"/>
      <c r="K116" s="256"/>
      <c r="L116" s="332"/>
      <c r="M116" s="256"/>
      <c r="N116" s="239"/>
    </row>
    <row r="117" spans="2:14" x14ac:dyDescent="0.2">
      <c r="B117" t="s">
        <v>544</v>
      </c>
      <c r="C117" t="s">
        <v>170</v>
      </c>
      <c r="D117" s="261" t="s">
        <v>175</v>
      </c>
      <c r="E117" s="256"/>
      <c r="F117" s="256"/>
      <c r="G117" s="256"/>
      <c r="H117" s="256"/>
      <c r="I117" s="256"/>
      <c r="J117" s="332"/>
      <c r="K117" s="256"/>
      <c r="L117" s="332"/>
      <c r="M117" s="256"/>
      <c r="N117" s="239"/>
    </row>
    <row r="118" spans="2:14" x14ac:dyDescent="0.2">
      <c r="B118" t="s">
        <v>544</v>
      </c>
      <c r="C118" t="s">
        <v>170</v>
      </c>
      <c r="D118" s="261" t="s">
        <v>176</v>
      </c>
      <c r="E118" s="256"/>
      <c r="F118" s="256"/>
      <c r="G118" s="256"/>
      <c r="H118" s="256"/>
      <c r="I118" s="256"/>
      <c r="J118" s="332"/>
      <c r="K118" s="256"/>
      <c r="L118" s="332"/>
      <c r="M118" s="256"/>
      <c r="N118" s="239"/>
    </row>
    <row r="119" spans="2:14" x14ac:dyDescent="0.2">
      <c r="B119" t="s">
        <v>544</v>
      </c>
      <c r="C119" t="s">
        <v>170</v>
      </c>
      <c r="D119" s="261" t="s">
        <v>177</v>
      </c>
      <c r="E119" s="256"/>
      <c r="F119" s="256"/>
      <c r="G119" s="256"/>
      <c r="H119" s="256"/>
      <c r="I119" s="256"/>
      <c r="J119" s="332"/>
      <c r="K119" s="256"/>
      <c r="L119" s="332"/>
      <c r="M119" s="256"/>
      <c r="N119" s="239"/>
    </row>
    <row r="120" spans="2:14" x14ac:dyDescent="0.2">
      <c r="B120" t="s">
        <v>544</v>
      </c>
      <c r="C120" t="s">
        <v>171</v>
      </c>
      <c r="D120" s="261" t="s">
        <v>164</v>
      </c>
      <c r="E120" s="246">
        <v>5.8492007722399997</v>
      </c>
      <c r="F120" s="246">
        <v>5.7878280018249999</v>
      </c>
      <c r="G120" s="246">
        <v>5.7657929776390002</v>
      </c>
      <c r="H120" s="246">
        <v>5.7117725005500004</v>
      </c>
      <c r="I120" s="246">
        <v>5.6582581484560004</v>
      </c>
      <c r="J120" s="342">
        <v>5.6189328956270002</v>
      </c>
      <c r="K120" s="246">
        <v>5.5798809557990001</v>
      </c>
      <c r="L120" s="342">
        <v>5.5617820745430002</v>
      </c>
      <c r="M120" s="246">
        <v>5.5437418987519997</v>
      </c>
      <c r="N120" s="239"/>
    </row>
    <row r="121" spans="2:14" x14ac:dyDescent="0.2">
      <c r="B121" t="s">
        <v>544</v>
      </c>
      <c r="C121" t="s">
        <v>171</v>
      </c>
      <c r="D121" s="261" t="s">
        <v>172</v>
      </c>
      <c r="E121" s="246">
        <v>18.835288363996</v>
      </c>
      <c r="F121" s="246">
        <v>12.55685890933</v>
      </c>
      <c r="G121" s="246">
        <v>6.2784294546649999</v>
      </c>
      <c r="H121" s="246"/>
      <c r="I121" s="246"/>
      <c r="J121" s="342"/>
      <c r="K121" s="246"/>
      <c r="L121" s="342"/>
      <c r="M121" s="246"/>
      <c r="N121" s="239"/>
    </row>
    <row r="122" spans="2:14" x14ac:dyDescent="0.2">
      <c r="B122" t="s">
        <v>544</v>
      </c>
      <c r="C122" t="s">
        <v>171</v>
      </c>
      <c r="D122" s="261" t="s">
        <v>173</v>
      </c>
      <c r="E122" s="246">
        <v>0.43809756616099998</v>
      </c>
      <c r="F122" s="246">
        <v>0.43350082510299998</v>
      </c>
      <c r="G122" s="246">
        <v>0.43185043031499998</v>
      </c>
      <c r="H122" s="246">
        <v>0.427804366509</v>
      </c>
      <c r="I122" s="246">
        <v>0.423796210811</v>
      </c>
      <c r="J122" s="342">
        <v>0.42085080027999999</v>
      </c>
      <c r="K122" s="246">
        <v>0.41792586053899999</v>
      </c>
      <c r="L122" s="342">
        <v>0.41657027776099997</v>
      </c>
      <c r="M122" s="246">
        <v>0.41521909194700002</v>
      </c>
      <c r="N122" s="239"/>
    </row>
    <row r="123" spans="2:14" x14ac:dyDescent="0.2">
      <c r="B123" t="s">
        <v>544</v>
      </c>
      <c r="C123" t="s">
        <v>171</v>
      </c>
      <c r="D123" s="261" t="s">
        <v>174</v>
      </c>
      <c r="E123" s="246">
        <v>26.941573053896001</v>
      </c>
      <c r="F123" s="246">
        <v>24.731110950777001</v>
      </c>
      <c r="G123" s="246">
        <v>28.087341016010999</v>
      </c>
      <c r="H123" s="246">
        <v>24.762506967059</v>
      </c>
      <c r="I123" s="246">
        <v>20.893899968098999</v>
      </c>
      <c r="J123" s="342">
        <v>19.610764986894999</v>
      </c>
      <c r="K123" s="246">
        <v>22.068729378916998</v>
      </c>
      <c r="L123" s="342">
        <v>20.669622262678001</v>
      </c>
      <c r="M123" s="246">
        <v>29.508131171422999</v>
      </c>
      <c r="N123" s="239"/>
    </row>
    <row r="124" spans="2:14" x14ac:dyDescent="0.2">
      <c r="B124" t="s">
        <v>544</v>
      </c>
      <c r="C124" t="s">
        <v>171</v>
      </c>
      <c r="D124" s="261" t="s">
        <v>175</v>
      </c>
      <c r="E124" s="246">
        <v>45.822129446859002</v>
      </c>
      <c r="F124" s="246">
        <v>22.911064723429</v>
      </c>
      <c r="G124" s="246">
        <v>48.989364974947001</v>
      </c>
      <c r="H124" s="246">
        <v>48.989364974947001</v>
      </c>
      <c r="I124" s="246">
        <v>12.247341243737001</v>
      </c>
      <c r="J124" s="342">
        <v>4.8487730787909999</v>
      </c>
      <c r="K124" s="246">
        <v>24.715447037194</v>
      </c>
      <c r="L124" s="342">
        <v>20.559355826802001</v>
      </c>
      <c r="M124" s="246">
        <v>12.105968721269999</v>
      </c>
      <c r="N124" s="239"/>
    </row>
    <row r="125" spans="2:14" x14ac:dyDescent="0.2">
      <c r="B125" t="s">
        <v>544</v>
      </c>
      <c r="C125" t="s">
        <v>171</v>
      </c>
      <c r="D125" s="261" t="s">
        <v>176</v>
      </c>
      <c r="E125" s="246">
        <v>18.682793903537</v>
      </c>
      <c r="F125" s="246">
        <v>22.270832278973</v>
      </c>
      <c r="G125" s="246">
        <v>25.716215249876999</v>
      </c>
      <c r="H125" s="246">
        <v>28.487214450334999</v>
      </c>
      <c r="I125" s="246">
        <v>30.547036595822</v>
      </c>
      <c r="J125" s="342">
        <v>29.829832320864</v>
      </c>
      <c r="K125" s="246">
        <v>31.865803636273998</v>
      </c>
      <c r="L125" s="342">
        <v>33.769419548031998</v>
      </c>
      <c r="M125" s="246">
        <v>37.616407919754998</v>
      </c>
      <c r="N125" s="239"/>
    </row>
    <row r="126" spans="2:14" x14ac:dyDescent="0.2">
      <c r="B126" t="s">
        <v>544</v>
      </c>
      <c r="C126" t="s">
        <v>171</v>
      </c>
      <c r="D126" s="261" t="s">
        <v>177</v>
      </c>
      <c r="E126" s="246">
        <v>70.319542591721998</v>
      </c>
      <c r="F126" s="246">
        <v>80.315369907616002</v>
      </c>
      <c r="G126" s="246">
        <v>71.778268605311993</v>
      </c>
      <c r="H126" s="246">
        <v>33.073469795236001</v>
      </c>
      <c r="I126" s="246">
        <v>19.967002495167002</v>
      </c>
      <c r="J126" s="342"/>
      <c r="K126" s="246"/>
      <c r="L126" s="342"/>
      <c r="M126" s="246"/>
      <c r="N126" s="239"/>
    </row>
    <row r="127" spans="2:14" x14ac:dyDescent="0.2">
      <c r="B127" t="s">
        <v>544</v>
      </c>
      <c r="C127" t="s">
        <v>171</v>
      </c>
      <c r="D127" s="261" t="s">
        <v>179</v>
      </c>
      <c r="E127" s="246">
        <v>0.33796097960999999</v>
      </c>
      <c r="F127" s="246">
        <v>1.02179281786</v>
      </c>
      <c r="G127" s="246">
        <v>1.7222167946789999</v>
      </c>
      <c r="H127" s="246">
        <v>2.4091497325429998</v>
      </c>
      <c r="I127" s="246">
        <v>2.3865780900239999</v>
      </c>
      <c r="J127" s="342">
        <v>2.3699912210049998</v>
      </c>
      <c r="K127" s="246">
        <v>2.353519631777</v>
      </c>
      <c r="L127" s="342">
        <v>2.345885764193</v>
      </c>
      <c r="M127" s="246">
        <v>2.3382766577940002</v>
      </c>
      <c r="N127" s="239"/>
    </row>
    <row r="128" spans="2:14" x14ac:dyDescent="0.2">
      <c r="B128" t="s">
        <v>544</v>
      </c>
      <c r="C128" t="s">
        <v>178</v>
      </c>
      <c r="D128" s="261" t="s">
        <v>172</v>
      </c>
      <c r="E128" s="246"/>
      <c r="F128" s="246"/>
      <c r="G128" s="246"/>
      <c r="H128" s="246">
        <v>9.4229307675760001</v>
      </c>
      <c r="I128" s="246">
        <v>26.885594901185002</v>
      </c>
      <c r="J128" s="342">
        <v>34.010330725088998</v>
      </c>
      <c r="K128" s="246">
        <v>36.142309342539001</v>
      </c>
      <c r="L128" s="342">
        <v>37.739425993729</v>
      </c>
      <c r="M128" s="246">
        <v>39.390229490581</v>
      </c>
      <c r="N128" s="239"/>
    </row>
    <row r="129" spans="2:14" x14ac:dyDescent="0.2">
      <c r="B129" t="s">
        <v>544</v>
      </c>
      <c r="C129" t="s">
        <v>178</v>
      </c>
      <c r="D129" s="261" t="s">
        <v>175</v>
      </c>
      <c r="E129" s="246"/>
      <c r="F129" s="246"/>
      <c r="G129" s="246"/>
      <c r="H129" s="246"/>
      <c r="I129" s="246">
        <v>4.6465091796440001</v>
      </c>
      <c r="J129" s="342">
        <v>4.6465091796440001</v>
      </c>
      <c r="K129" s="246">
        <v>31.441827399699001</v>
      </c>
      <c r="L129" s="342">
        <v>61.824688217225003</v>
      </c>
      <c r="M129" s="246">
        <v>77.809861016325002</v>
      </c>
      <c r="N129" s="239"/>
    </row>
    <row r="130" spans="2:14" x14ac:dyDescent="0.2">
      <c r="B130" t="s">
        <v>544</v>
      </c>
      <c r="C130" t="s">
        <v>178</v>
      </c>
      <c r="D130" s="261" t="s">
        <v>177</v>
      </c>
      <c r="E130" s="342"/>
      <c r="F130" s="342"/>
      <c r="G130" s="342"/>
      <c r="H130" s="342"/>
      <c r="I130" s="342"/>
      <c r="J130" s="342"/>
      <c r="K130" s="342"/>
      <c r="L130" s="342">
        <v>65.115589347539</v>
      </c>
      <c r="M130" s="342">
        <v>115.79038192615199</v>
      </c>
      <c r="N130" s="239"/>
    </row>
    <row r="131" spans="2:14" x14ac:dyDescent="0.2">
      <c r="B131" t="s">
        <v>545</v>
      </c>
      <c r="C131" t="s">
        <v>165</v>
      </c>
      <c r="D131" s="261" t="s">
        <v>164</v>
      </c>
      <c r="E131" s="332"/>
      <c r="F131" s="332"/>
      <c r="G131" s="332"/>
      <c r="H131" s="332"/>
      <c r="I131" s="332"/>
      <c r="J131" s="332"/>
      <c r="K131" s="332"/>
      <c r="L131" s="332"/>
      <c r="M131" s="332"/>
      <c r="N131" s="239"/>
    </row>
    <row r="132" spans="2:14" x14ac:dyDescent="0.2">
      <c r="B132" t="s">
        <v>545</v>
      </c>
      <c r="C132" t="s">
        <v>165</v>
      </c>
      <c r="D132" s="261" t="s">
        <v>172</v>
      </c>
      <c r="E132" s="332"/>
      <c r="F132" s="332"/>
      <c r="G132" s="332"/>
      <c r="H132" s="332"/>
      <c r="I132" s="332"/>
      <c r="J132" s="332"/>
      <c r="K132" s="332"/>
      <c r="L132" s="332"/>
      <c r="M132" s="332"/>
      <c r="N132" s="239"/>
    </row>
    <row r="133" spans="2:14" x14ac:dyDescent="0.2">
      <c r="B133" t="s">
        <v>545</v>
      </c>
      <c r="C133" t="s">
        <v>165</v>
      </c>
      <c r="D133" s="261" t="s">
        <v>174</v>
      </c>
      <c r="E133" s="246"/>
      <c r="F133" s="246">
        <v>4.2461330038099998</v>
      </c>
      <c r="G133" s="246">
        <v>6.9300554852290004</v>
      </c>
      <c r="H133" s="246">
        <v>5.1102841978819997</v>
      </c>
      <c r="I133" s="246">
        <v>4.5769739179759998</v>
      </c>
      <c r="J133" s="342">
        <v>3.441135855972</v>
      </c>
      <c r="K133" s="246">
        <v>4.6860326780079999</v>
      </c>
      <c r="L133" s="342">
        <v>4.0260223895719998</v>
      </c>
      <c r="M133" s="246">
        <v>4.9688173131240001</v>
      </c>
      <c r="N133" s="239"/>
    </row>
    <row r="134" spans="2:14" x14ac:dyDescent="0.2">
      <c r="B134" t="s">
        <v>545</v>
      </c>
      <c r="C134" t="s">
        <v>165</v>
      </c>
      <c r="D134" s="261" t="s">
        <v>175</v>
      </c>
      <c r="E134" s="246"/>
      <c r="F134" s="246"/>
      <c r="G134" s="246"/>
      <c r="H134" s="246"/>
      <c r="I134" s="246">
        <v>4.7321052702359996</v>
      </c>
      <c r="J134" s="342">
        <v>4.7321052702359996</v>
      </c>
      <c r="K134" s="246"/>
      <c r="L134" s="342">
        <v>4.6665074568470004</v>
      </c>
      <c r="M134" s="246">
        <v>4.6665074568470004</v>
      </c>
      <c r="N134" s="239"/>
    </row>
    <row r="135" spans="2:14" x14ac:dyDescent="0.2">
      <c r="B135" t="s">
        <v>545</v>
      </c>
      <c r="C135" t="s">
        <v>165</v>
      </c>
      <c r="D135" s="261" t="s">
        <v>176</v>
      </c>
      <c r="E135" s="256"/>
      <c r="F135" s="256"/>
      <c r="G135" s="256"/>
      <c r="H135" s="256"/>
      <c r="I135" s="256"/>
      <c r="J135" s="332"/>
      <c r="K135" s="256"/>
      <c r="L135" s="332"/>
      <c r="M135" s="256"/>
      <c r="N135" s="239"/>
    </row>
    <row r="136" spans="2:14" x14ac:dyDescent="0.2">
      <c r="B136" t="s">
        <v>545</v>
      </c>
      <c r="C136" t="s">
        <v>165</v>
      </c>
      <c r="D136" s="261" t="s">
        <v>177</v>
      </c>
      <c r="E136" s="256"/>
      <c r="F136" s="256"/>
      <c r="G136" s="256"/>
      <c r="H136" s="256"/>
      <c r="I136" s="256"/>
      <c r="J136" s="332"/>
      <c r="K136" s="256"/>
      <c r="L136" s="332"/>
      <c r="M136" s="256"/>
      <c r="N136" s="239"/>
    </row>
    <row r="137" spans="2:14" x14ac:dyDescent="0.2">
      <c r="B137" t="s">
        <v>545</v>
      </c>
      <c r="C137" t="s">
        <v>166</v>
      </c>
      <c r="D137" s="261" t="s">
        <v>164</v>
      </c>
      <c r="E137" s="256"/>
      <c r="F137" s="256"/>
      <c r="G137" s="256"/>
      <c r="H137" s="256"/>
      <c r="I137" s="256"/>
      <c r="J137" s="332"/>
      <c r="K137" s="256"/>
      <c r="L137" s="332"/>
      <c r="M137" s="256"/>
      <c r="N137" s="239"/>
    </row>
    <row r="138" spans="2:14" x14ac:dyDescent="0.2">
      <c r="B138" t="s">
        <v>545</v>
      </c>
      <c r="C138" t="s">
        <v>166</v>
      </c>
      <c r="D138" s="261" t="s">
        <v>172</v>
      </c>
      <c r="E138" s="256"/>
      <c r="F138" s="256"/>
      <c r="G138" s="256"/>
      <c r="H138" s="256"/>
      <c r="I138" s="256"/>
      <c r="J138" s="332"/>
      <c r="K138" s="256"/>
      <c r="L138" s="332"/>
      <c r="M138" s="256"/>
      <c r="N138" s="239"/>
    </row>
    <row r="139" spans="2:14" x14ac:dyDescent="0.2">
      <c r="B139" t="s">
        <v>545</v>
      </c>
      <c r="C139" t="s">
        <v>166</v>
      </c>
      <c r="D139" s="261" t="s">
        <v>175</v>
      </c>
      <c r="E139" s="256"/>
      <c r="F139" s="256"/>
      <c r="G139" s="256"/>
      <c r="H139" s="256"/>
      <c r="I139" s="256"/>
      <c r="J139" s="332"/>
      <c r="K139" s="256"/>
      <c r="L139" s="332"/>
      <c r="M139" s="256"/>
      <c r="N139" s="239"/>
    </row>
    <row r="140" spans="2:14" x14ac:dyDescent="0.2">
      <c r="B140" t="s">
        <v>545</v>
      </c>
      <c r="C140" t="s">
        <v>166</v>
      </c>
      <c r="D140" s="261" t="s">
        <v>177</v>
      </c>
      <c r="E140" s="256"/>
      <c r="F140" s="256"/>
      <c r="G140" s="256"/>
      <c r="H140" s="256"/>
      <c r="I140" s="256"/>
      <c r="J140" s="332"/>
      <c r="K140" s="256"/>
      <c r="L140" s="332"/>
      <c r="M140" s="256"/>
      <c r="N140" s="239"/>
    </row>
    <row r="141" spans="2:14" x14ac:dyDescent="0.2">
      <c r="B141" t="s">
        <v>545</v>
      </c>
      <c r="C141" t="s">
        <v>167</v>
      </c>
      <c r="D141" s="261" t="s">
        <v>164</v>
      </c>
      <c r="E141" s="256"/>
      <c r="F141" s="256"/>
      <c r="G141" s="256"/>
      <c r="H141" s="256"/>
      <c r="I141" s="256"/>
      <c r="J141" s="332"/>
      <c r="K141" s="256"/>
      <c r="L141" s="332"/>
      <c r="M141" s="256"/>
      <c r="N141" s="239"/>
    </row>
    <row r="142" spans="2:14" x14ac:dyDescent="0.2">
      <c r="B142" t="s">
        <v>545</v>
      </c>
      <c r="C142" t="s">
        <v>167</v>
      </c>
      <c r="D142" s="261" t="s">
        <v>172</v>
      </c>
      <c r="E142" s="256"/>
      <c r="F142" s="256"/>
      <c r="G142" s="256"/>
      <c r="H142" s="256"/>
      <c r="I142" s="256"/>
      <c r="J142" s="332"/>
      <c r="K142" s="256"/>
      <c r="L142" s="332"/>
      <c r="M142" s="256"/>
      <c r="N142" s="239"/>
    </row>
    <row r="143" spans="2:14" x14ac:dyDescent="0.2">
      <c r="B143" t="s">
        <v>545</v>
      </c>
      <c r="C143" t="s">
        <v>167</v>
      </c>
      <c r="D143" s="261" t="s">
        <v>174</v>
      </c>
      <c r="E143" s="332"/>
      <c r="F143" s="332"/>
      <c r="G143" s="332"/>
      <c r="H143" s="332"/>
      <c r="I143" s="332"/>
      <c r="J143" s="332"/>
      <c r="K143" s="332"/>
      <c r="L143" s="332"/>
      <c r="M143" s="332"/>
      <c r="N143" s="239"/>
    </row>
    <row r="144" spans="2:14" x14ac:dyDescent="0.2">
      <c r="B144" t="s">
        <v>545</v>
      </c>
      <c r="C144" t="s">
        <v>167</v>
      </c>
      <c r="D144" s="261" t="s">
        <v>175</v>
      </c>
      <c r="E144" s="332"/>
      <c r="F144" s="332"/>
      <c r="G144" s="332"/>
      <c r="H144" s="332"/>
      <c r="I144" s="332"/>
      <c r="J144" s="332"/>
      <c r="K144" s="332"/>
      <c r="L144" s="332"/>
      <c r="M144" s="332"/>
      <c r="N144" s="239"/>
    </row>
    <row r="145" spans="2:14" x14ac:dyDescent="0.2">
      <c r="B145" t="s">
        <v>545</v>
      </c>
      <c r="C145" t="s">
        <v>167</v>
      </c>
      <c r="D145" s="261" t="s">
        <v>176</v>
      </c>
      <c r="E145" s="332"/>
      <c r="F145" s="332"/>
      <c r="G145" s="332"/>
      <c r="H145" s="332"/>
      <c r="I145" s="332"/>
      <c r="J145" s="332"/>
      <c r="K145" s="332"/>
      <c r="L145" s="332"/>
      <c r="M145" s="332"/>
      <c r="N145" s="239"/>
    </row>
    <row r="146" spans="2:14" x14ac:dyDescent="0.2">
      <c r="B146" t="s">
        <v>545</v>
      </c>
      <c r="C146" t="s">
        <v>167</v>
      </c>
      <c r="D146" s="261" t="s">
        <v>177</v>
      </c>
      <c r="E146" s="332"/>
      <c r="F146" s="332"/>
      <c r="G146" s="332"/>
      <c r="H146" s="332"/>
      <c r="I146" s="332"/>
      <c r="J146" s="332"/>
      <c r="K146" s="332"/>
      <c r="L146" s="332"/>
      <c r="M146" s="332"/>
      <c r="N146" s="239"/>
    </row>
    <row r="147" spans="2:14" x14ac:dyDescent="0.2">
      <c r="B147" t="s">
        <v>545</v>
      </c>
      <c r="C147" t="s">
        <v>168</v>
      </c>
      <c r="D147" s="261" t="s">
        <v>164</v>
      </c>
      <c r="E147" s="332"/>
      <c r="F147" s="332"/>
      <c r="G147" s="332"/>
      <c r="H147" s="332"/>
      <c r="I147" s="332"/>
      <c r="J147" s="332"/>
      <c r="K147" s="332"/>
      <c r="L147" s="332"/>
      <c r="M147" s="332"/>
      <c r="N147" s="239"/>
    </row>
    <row r="148" spans="2:14" x14ac:dyDescent="0.2">
      <c r="B148" t="s">
        <v>545</v>
      </c>
      <c r="C148" t="s">
        <v>168</v>
      </c>
      <c r="D148" s="261" t="s">
        <v>172</v>
      </c>
      <c r="E148" s="342"/>
      <c r="F148" s="342"/>
      <c r="G148" s="342"/>
      <c r="H148" s="342">
        <v>9.5014627643900003</v>
      </c>
      <c r="I148" s="342">
        <v>17.897936559647</v>
      </c>
      <c r="J148" s="342">
        <v>10.771839486354001</v>
      </c>
      <c r="K148" s="342"/>
      <c r="L148" s="342"/>
      <c r="M148" s="342"/>
      <c r="N148" s="239"/>
    </row>
    <row r="149" spans="2:14" x14ac:dyDescent="0.2">
      <c r="B149" t="s">
        <v>545</v>
      </c>
      <c r="C149" t="s">
        <v>168</v>
      </c>
      <c r="D149" s="261" t="s">
        <v>175</v>
      </c>
      <c r="E149" s="256"/>
      <c r="F149" s="256"/>
      <c r="G149" s="256"/>
      <c r="H149" s="256"/>
      <c r="I149" s="256"/>
      <c r="J149" s="332"/>
      <c r="K149" s="256"/>
      <c r="L149" s="332"/>
      <c r="M149" s="256"/>
      <c r="N149" s="239"/>
    </row>
    <row r="150" spans="2:14" x14ac:dyDescent="0.2">
      <c r="B150" t="s">
        <v>545</v>
      </c>
      <c r="C150" t="s">
        <v>168</v>
      </c>
      <c r="D150" s="261" t="s">
        <v>177</v>
      </c>
      <c r="E150" s="246"/>
      <c r="F150" s="246"/>
      <c r="G150" s="246"/>
      <c r="H150" s="246"/>
      <c r="I150" s="246">
        <v>25.412590355976</v>
      </c>
      <c r="J150" s="342">
        <v>35.124842606328002</v>
      </c>
      <c r="K150" s="246">
        <v>49.394469729634999</v>
      </c>
      <c r="L150" s="342">
        <v>57.382723715399997</v>
      </c>
      <c r="M150" s="246">
        <v>45.640166368720003</v>
      </c>
      <c r="N150" s="239"/>
    </row>
    <row r="151" spans="2:14" x14ac:dyDescent="0.2">
      <c r="B151" t="s">
        <v>545</v>
      </c>
      <c r="C151" t="s">
        <v>169</v>
      </c>
      <c r="D151" s="261" t="s">
        <v>172</v>
      </c>
      <c r="E151" s="246">
        <v>0.83899632335999996</v>
      </c>
      <c r="F151" s="246">
        <v>0.55933088224000005</v>
      </c>
      <c r="G151" s="246">
        <v>0.27966544112000002</v>
      </c>
      <c r="H151" s="246"/>
      <c r="I151" s="246"/>
      <c r="J151" s="342"/>
      <c r="K151" s="246"/>
      <c r="L151" s="342"/>
      <c r="M151" s="246"/>
      <c r="N151" s="239"/>
    </row>
    <row r="152" spans="2:14" x14ac:dyDescent="0.2">
      <c r="B152" t="s">
        <v>545</v>
      </c>
      <c r="C152" t="s">
        <v>169</v>
      </c>
      <c r="D152" s="261" t="s">
        <v>174</v>
      </c>
      <c r="E152" s="246"/>
      <c r="F152" s="246"/>
      <c r="G152" s="246">
        <v>0.36038288273699998</v>
      </c>
      <c r="H152" s="246">
        <v>0.36038288273699998</v>
      </c>
      <c r="I152" s="246">
        <v>0.36038288273699998</v>
      </c>
      <c r="J152" s="342">
        <v>0.120127627579</v>
      </c>
      <c r="K152" s="246"/>
      <c r="L152" s="342"/>
      <c r="M152" s="246"/>
      <c r="N152" s="239"/>
    </row>
    <row r="153" spans="2:14" x14ac:dyDescent="0.2">
      <c r="B153" t="s">
        <v>545</v>
      </c>
      <c r="C153" t="s">
        <v>169</v>
      </c>
      <c r="D153" s="261" t="s">
        <v>175</v>
      </c>
      <c r="E153" s="246">
        <v>1.1931971572310001</v>
      </c>
      <c r="F153" s="246">
        <v>0.59659857861599996</v>
      </c>
      <c r="G153" s="246"/>
      <c r="H153" s="246"/>
      <c r="I153" s="246"/>
      <c r="J153" s="342"/>
      <c r="K153" s="246"/>
      <c r="L153" s="342"/>
      <c r="M153" s="246"/>
      <c r="N153" s="239"/>
    </row>
    <row r="154" spans="2:14" x14ac:dyDescent="0.2">
      <c r="B154" t="s">
        <v>545</v>
      </c>
      <c r="C154" t="s">
        <v>169</v>
      </c>
      <c r="D154" s="261" t="s">
        <v>176</v>
      </c>
      <c r="E154" s="246">
        <v>0.62353978453799996</v>
      </c>
      <c r="F154" s="246">
        <v>0.41569318969199998</v>
      </c>
      <c r="G154" s="246">
        <v>0.20784659484599999</v>
      </c>
      <c r="H154" s="246">
        <v>1.9549052977800001</v>
      </c>
      <c r="I154" s="246">
        <v>2.4574280404329998</v>
      </c>
      <c r="J154" s="342">
        <v>3.3432403005819999</v>
      </c>
      <c r="K154" s="246">
        <v>2.0399701020630001</v>
      </c>
      <c r="L154" s="342">
        <v>1.461389948823</v>
      </c>
      <c r="M154" s="246"/>
      <c r="N154" s="239"/>
    </row>
    <row r="155" spans="2:14" x14ac:dyDescent="0.2">
      <c r="B155" t="s">
        <v>545</v>
      </c>
      <c r="C155" t="s">
        <v>169</v>
      </c>
      <c r="D155" s="261" t="s">
        <v>177</v>
      </c>
      <c r="E155" s="246">
        <v>2.5546815766059998</v>
      </c>
      <c r="F155" s="246">
        <v>1.2773407883029999</v>
      </c>
      <c r="G155" s="246"/>
      <c r="H155" s="246"/>
      <c r="I155" s="246"/>
      <c r="J155" s="342"/>
      <c r="K155" s="246"/>
      <c r="L155" s="342"/>
      <c r="M155" s="246"/>
      <c r="N155" s="239"/>
    </row>
    <row r="156" spans="2:14" x14ac:dyDescent="0.2">
      <c r="B156" t="s">
        <v>545</v>
      </c>
      <c r="C156" t="s">
        <v>170</v>
      </c>
      <c r="D156" s="261" t="s">
        <v>164</v>
      </c>
      <c r="E156" s="256"/>
      <c r="F156" s="256"/>
      <c r="G156" s="256"/>
      <c r="H156" s="256"/>
      <c r="I156" s="256"/>
      <c r="J156" s="332"/>
      <c r="K156" s="256"/>
      <c r="L156" s="332"/>
      <c r="M156" s="256"/>
      <c r="N156" s="239"/>
    </row>
    <row r="157" spans="2:14" x14ac:dyDescent="0.2">
      <c r="B157" t="s">
        <v>545</v>
      </c>
      <c r="C157" t="s">
        <v>170</v>
      </c>
      <c r="D157" s="261" t="s">
        <v>172</v>
      </c>
      <c r="E157" s="256"/>
      <c r="F157" s="256"/>
      <c r="G157" s="256"/>
      <c r="H157" s="256"/>
      <c r="I157" s="256"/>
      <c r="J157" s="332"/>
      <c r="K157" s="256"/>
      <c r="L157" s="332"/>
      <c r="M157" s="256"/>
      <c r="N157" s="239"/>
    </row>
    <row r="158" spans="2:14" x14ac:dyDescent="0.2">
      <c r="B158" t="s">
        <v>545</v>
      </c>
      <c r="C158" t="s">
        <v>170</v>
      </c>
      <c r="D158" s="261" t="s">
        <v>174</v>
      </c>
      <c r="E158" s="256"/>
      <c r="F158" s="256"/>
      <c r="G158" s="256"/>
      <c r="H158" s="256"/>
      <c r="I158" s="256"/>
      <c r="J158" s="332"/>
      <c r="K158" s="256"/>
      <c r="L158" s="332"/>
      <c r="M158" s="256"/>
      <c r="N158" s="239"/>
    </row>
    <row r="159" spans="2:14" x14ac:dyDescent="0.2">
      <c r="B159" t="s">
        <v>545</v>
      </c>
      <c r="C159" t="s">
        <v>170</v>
      </c>
      <c r="D159" s="261" t="s">
        <v>175</v>
      </c>
      <c r="E159" s="256"/>
      <c r="F159" s="256"/>
      <c r="G159" s="256"/>
      <c r="H159" s="256"/>
      <c r="I159" s="256"/>
      <c r="J159" s="332"/>
      <c r="K159" s="256"/>
      <c r="L159" s="332"/>
      <c r="M159" s="256"/>
      <c r="N159" s="239"/>
    </row>
    <row r="160" spans="2:14" x14ac:dyDescent="0.2">
      <c r="B160" t="s">
        <v>545</v>
      </c>
      <c r="C160" t="s">
        <v>170</v>
      </c>
      <c r="D160" s="261" t="s">
        <v>176</v>
      </c>
      <c r="E160" s="246"/>
      <c r="F160" s="246"/>
      <c r="G160" s="246"/>
      <c r="H160" s="246"/>
      <c r="I160" s="246"/>
      <c r="J160" s="342">
        <v>0.65353217779899997</v>
      </c>
      <c r="K160" s="246">
        <v>0.65353217779899997</v>
      </c>
      <c r="L160" s="342">
        <v>0.56017043811300005</v>
      </c>
      <c r="M160" s="246"/>
      <c r="N160" s="239"/>
    </row>
    <row r="161" spans="2:14" x14ac:dyDescent="0.2">
      <c r="B161" t="s">
        <v>545</v>
      </c>
      <c r="C161" t="s">
        <v>170</v>
      </c>
      <c r="D161" s="261" t="s">
        <v>177</v>
      </c>
      <c r="E161" s="256"/>
      <c r="F161" s="256"/>
      <c r="G161" s="256"/>
      <c r="H161" s="256"/>
      <c r="I161" s="256"/>
      <c r="J161" s="332"/>
      <c r="K161" s="256"/>
      <c r="L161" s="332"/>
      <c r="M161" s="256"/>
      <c r="N161" s="239"/>
    </row>
    <row r="162" spans="2:14" x14ac:dyDescent="0.2">
      <c r="B162" t="s">
        <v>545</v>
      </c>
      <c r="C162" t="s">
        <v>171</v>
      </c>
      <c r="D162" s="261" t="s">
        <v>164</v>
      </c>
      <c r="E162" s="246">
        <v>4.4109737436399996</v>
      </c>
      <c r="F162" s="246">
        <v>4.3594113706339996</v>
      </c>
      <c r="G162" s="246">
        <v>4.3316319409409996</v>
      </c>
      <c r="H162" s="246">
        <v>4.285968562061</v>
      </c>
      <c r="I162" s="246">
        <v>4.2407865593</v>
      </c>
      <c r="J162" s="342">
        <v>4.183752217846</v>
      </c>
      <c r="K162" s="246">
        <v>4.1274849312909998</v>
      </c>
      <c r="L162" s="342">
        <v>4.0723468928850002</v>
      </c>
      <c r="M162" s="246">
        <v>4.0179454297369999</v>
      </c>
      <c r="N162" s="239"/>
    </row>
    <row r="163" spans="2:14" x14ac:dyDescent="0.2">
      <c r="B163" t="s">
        <v>545</v>
      </c>
      <c r="C163" t="s">
        <v>171</v>
      </c>
      <c r="D163" s="261" t="s">
        <v>172</v>
      </c>
      <c r="E163" s="246">
        <v>15.393083208383</v>
      </c>
      <c r="F163" s="246">
        <v>16.22448703153</v>
      </c>
      <c r="G163" s="246">
        <v>17.784153555486</v>
      </c>
      <c r="H163" s="246">
        <v>9.6719100397210003</v>
      </c>
      <c r="I163" s="246">
        <v>2.41797750993</v>
      </c>
      <c r="J163" s="342"/>
      <c r="K163" s="246"/>
      <c r="L163" s="342"/>
      <c r="M163" s="246"/>
      <c r="N163" s="239"/>
    </row>
    <row r="164" spans="2:14" x14ac:dyDescent="0.2">
      <c r="B164" t="s">
        <v>545</v>
      </c>
      <c r="C164" t="s">
        <v>171</v>
      </c>
      <c r="D164" s="261" t="s">
        <v>173</v>
      </c>
      <c r="E164" s="246">
        <v>0.51944461994900004</v>
      </c>
      <c r="F164" s="246">
        <v>0.51337253727400001</v>
      </c>
      <c r="G164" s="246">
        <v>0.76141004171399995</v>
      </c>
      <c r="H164" s="246">
        <v>0.504723773077</v>
      </c>
      <c r="I164" s="246">
        <v>0.49940305488199999</v>
      </c>
      <c r="J164" s="342">
        <v>0.49268658284200001</v>
      </c>
      <c r="K164" s="246">
        <v>0.486060440639</v>
      </c>
      <c r="L164" s="342">
        <v>0.47956728083599998</v>
      </c>
      <c r="M164" s="246">
        <v>0.47316086152999998</v>
      </c>
      <c r="N164" s="239"/>
    </row>
    <row r="165" spans="2:14" x14ac:dyDescent="0.2">
      <c r="B165" t="s">
        <v>545</v>
      </c>
      <c r="C165" t="s">
        <v>171</v>
      </c>
      <c r="D165" s="261" t="s">
        <v>174</v>
      </c>
      <c r="E165" s="246">
        <v>19.265174486311</v>
      </c>
      <c r="F165" s="246">
        <v>15.673876630378</v>
      </c>
      <c r="G165" s="246">
        <v>14.148750873202999</v>
      </c>
      <c r="H165" s="246">
        <v>17.285405044331998</v>
      </c>
      <c r="I165" s="246">
        <v>19.174749638508999</v>
      </c>
      <c r="J165" s="342">
        <v>22.152013483223001</v>
      </c>
      <c r="K165" s="246">
        <v>22.764565066275999</v>
      </c>
      <c r="L165" s="342">
        <v>25.053611616525998</v>
      </c>
      <c r="M165" s="246">
        <v>25.887131000154</v>
      </c>
      <c r="N165" s="239"/>
    </row>
    <row r="166" spans="2:14" x14ac:dyDescent="0.2">
      <c r="B166" t="s">
        <v>545</v>
      </c>
      <c r="C166" t="s">
        <v>171</v>
      </c>
      <c r="D166" s="261" t="s">
        <v>175</v>
      </c>
      <c r="E166" s="246">
        <v>45.250068128716002</v>
      </c>
      <c r="F166" s="246">
        <v>47.425301902827002</v>
      </c>
      <c r="G166" s="246">
        <v>51.684242681047998</v>
      </c>
      <c r="H166" s="246">
        <v>54.858900723490997</v>
      </c>
      <c r="I166" s="246">
        <v>53.395837290340999</v>
      </c>
      <c r="J166" s="342">
        <v>57.255838020261002</v>
      </c>
      <c r="K166" s="246">
        <v>66.176166439683001</v>
      </c>
      <c r="L166" s="342">
        <v>49.706626993550998</v>
      </c>
      <c r="M166" s="246">
        <v>53.988853280066003</v>
      </c>
      <c r="N166" s="239"/>
    </row>
    <row r="167" spans="2:14" x14ac:dyDescent="0.2">
      <c r="B167" t="s">
        <v>545</v>
      </c>
      <c r="C167" t="s">
        <v>171</v>
      </c>
      <c r="D167" s="261" t="s">
        <v>176</v>
      </c>
      <c r="E167" s="246">
        <v>16.270881841645</v>
      </c>
      <c r="F167" s="246">
        <v>15.114626125340999</v>
      </c>
      <c r="G167" s="246">
        <v>16.506876986377002</v>
      </c>
      <c r="H167" s="246">
        <v>15.786505120509</v>
      </c>
      <c r="I167" s="246">
        <v>16.341193006238999</v>
      </c>
      <c r="J167" s="342">
        <v>16.050175754240001</v>
      </c>
      <c r="K167" s="246">
        <v>18.707920519934</v>
      </c>
      <c r="L167" s="342">
        <v>20.649914676203</v>
      </c>
      <c r="M167" s="246">
        <v>24.056350316764</v>
      </c>
      <c r="N167" s="239"/>
    </row>
    <row r="168" spans="2:14" x14ac:dyDescent="0.2">
      <c r="B168" t="s">
        <v>545</v>
      </c>
      <c r="C168" t="s">
        <v>171</v>
      </c>
      <c r="D168" s="261" t="s">
        <v>177</v>
      </c>
      <c r="E168" s="246">
        <v>72.616984413574997</v>
      </c>
      <c r="F168" s="246">
        <v>74.473777865659997</v>
      </c>
      <c r="G168" s="246">
        <v>84.064768481824999</v>
      </c>
      <c r="H168" s="246">
        <v>91.897596964938998</v>
      </c>
      <c r="I168" s="246">
        <v>74.970542593646996</v>
      </c>
      <c r="J168" s="342">
        <v>73.772850752419998</v>
      </c>
      <c r="K168" s="246">
        <v>67.015195673014006</v>
      </c>
      <c r="L168" s="342">
        <v>28.720798145578001</v>
      </c>
      <c r="M168" s="246">
        <v>3.3138567255139999</v>
      </c>
      <c r="N168" s="239"/>
    </row>
    <row r="169" spans="2:14" x14ac:dyDescent="0.2">
      <c r="B169" t="s">
        <v>545</v>
      </c>
      <c r="C169" t="s">
        <v>171</v>
      </c>
      <c r="D169" s="261" t="s">
        <v>179</v>
      </c>
      <c r="E169" s="246">
        <v>0.40071442110299998</v>
      </c>
      <c r="F169" s="246">
        <v>1.208020205555</v>
      </c>
      <c r="G169" s="246">
        <v>3.4463259791610001</v>
      </c>
      <c r="H169" s="246">
        <v>2.8423158763830001</v>
      </c>
      <c r="I169" s="246">
        <v>2.8123526319229999</v>
      </c>
      <c r="J169" s="342">
        <v>2.7745292993750001</v>
      </c>
      <c r="K169" s="246">
        <v>2.7372146528529999</v>
      </c>
      <c r="L169" s="342">
        <v>2.7006488872190002</v>
      </c>
      <c r="M169" s="246">
        <v>2.6645715944989998</v>
      </c>
      <c r="N169" s="239"/>
    </row>
    <row r="170" spans="2:14" x14ac:dyDescent="0.2">
      <c r="B170" t="s">
        <v>545</v>
      </c>
      <c r="C170" t="s">
        <v>178</v>
      </c>
      <c r="D170" s="261" t="s">
        <v>172</v>
      </c>
      <c r="E170" s="246"/>
      <c r="F170" s="246"/>
      <c r="G170" s="246"/>
      <c r="H170" s="246"/>
      <c r="I170" s="246"/>
      <c r="J170" s="342">
        <v>10.893157996176001</v>
      </c>
      <c r="K170" s="246">
        <v>23.128795749849999</v>
      </c>
      <c r="L170" s="342">
        <v>24.501357736281001</v>
      </c>
      <c r="M170" s="246">
        <v>25.998010420532999</v>
      </c>
      <c r="N170" s="239"/>
    </row>
    <row r="171" spans="2:14" x14ac:dyDescent="0.2">
      <c r="B171" t="s">
        <v>545</v>
      </c>
      <c r="C171" t="s">
        <v>178</v>
      </c>
      <c r="D171" s="261" t="s">
        <v>175</v>
      </c>
      <c r="E171" s="246"/>
      <c r="F171" s="246"/>
      <c r="G171" s="246"/>
      <c r="H171" s="246"/>
      <c r="I171" s="246"/>
      <c r="J171" s="342"/>
      <c r="K171" s="246"/>
      <c r="L171" s="342">
        <v>15.730209670527</v>
      </c>
      <c r="M171" s="246">
        <v>15.730209670527</v>
      </c>
      <c r="N171" s="239"/>
    </row>
    <row r="172" spans="2:14" x14ac:dyDescent="0.2">
      <c r="B172" t="s">
        <v>545</v>
      </c>
      <c r="C172" t="s">
        <v>178</v>
      </c>
      <c r="D172" s="261" t="s">
        <v>177</v>
      </c>
      <c r="E172" s="246"/>
      <c r="F172" s="246"/>
      <c r="G172" s="246"/>
      <c r="H172" s="246"/>
      <c r="I172" s="246"/>
      <c r="J172" s="342"/>
      <c r="K172" s="246"/>
      <c r="L172" s="342">
        <v>35.861948582168999</v>
      </c>
      <c r="M172" s="246">
        <v>77.057583262733004</v>
      </c>
      <c r="N172" s="239"/>
    </row>
    <row r="173" spans="2:14" x14ac:dyDescent="0.2">
      <c r="B173" t="s">
        <v>546</v>
      </c>
      <c r="C173" t="s">
        <v>165</v>
      </c>
      <c r="D173" s="261" t="s">
        <v>164</v>
      </c>
      <c r="E173" s="256"/>
      <c r="F173" s="256"/>
      <c r="G173" s="256"/>
      <c r="H173" s="256"/>
      <c r="I173" s="256"/>
      <c r="J173" s="332"/>
      <c r="K173" s="256"/>
      <c r="L173" s="332"/>
      <c r="M173" s="256"/>
      <c r="N173" s="239"/>
    </row>
    <row r="174" spans="2:14" x14ac:dyDescent="0.2">
      <c r="B174" t="s">
        <v>546</v>
      </c>
      <c r="C174" t="s">
        <v>165</v>
      </c>
      <c r="D174" s="261" t="s">
        <v>172</v>
      </c>
      <c r="E174" s="256"/>
      <c r="F174" s="256"/>
      <c r="G174" s="256"/>
      <c r="H174" s="256"/>
      <c r="I174" s="256"/>
      <c r="J174" s="332"/>
      <c r="K174" s="256"/>
      <c r="L174" s="332"/>
      <c r="M174" s="256"/>
      <c r="N174" s="239"/>
    </row>
    <row r="175" spans="2:14" x14ac:dyDescent="0.2">
      <c r="B175" t="s">
        <v>546</v>
      </c>
      <c r="C175" t="s">
        <v>165</v>
      </c>
      <c r="D175" s="261" t="s">
        <v>174</v>
      </c>
      <c r="E175" s="246"/>
      <c r="F175" s="246">
        <v>13.725533999432001</v>
      </c>
      <c r="G175" s="246">
        <v>16.472911809829</v>
      </c>
      <c r="H175" s="246">
        <v>13.401967415418</v>
      </c>
      <c r="I175" s="246">
        <v>17.220836161721</v>
      </c>
      <c r="J175" s="342">
        <v>17.638517498397</v>
      </c>
      <c r="K175" s="246">
        <v>18.715513806859001</v>
      </c>
      <c r="L175" s="342">
        <v>19.335352173975</v>
      </c>
      <c r="M175" s="246">
        <v>21.800444739936999</v>
      </c>
      <c r="N175" s="239"/>
    </row>
    <row r="176" spans="2:14" x14ac:dyDescent="0.2">
      <c r="B176" t="s">
        <v>546</v>
      </c>
      <c r="C176" t="s">
        <v>165</v>
      </c>
      <c r="D176" s="261" t="s">
        <v>175</v>
      </c>
      <c r="E176" s="246">
        <v>3.3582051351329998</v>
      </c>
      <c r="F176" s="246">
        <v>1.6791025675669999</v>
      </c>
      <c r="G176" s="246"/>
      <c r="H176" s="246"/>
      <c r="I176" s="246">
        <v>2.706963632276</v>
      </c>
      <c r="J176" s="342">
        <v>2.706963632276</v>
      </c>
      <c r="K176" s="246"/>
      <c r="L176" s="342"/>
      <c r="M176" s="246"/>
      <c r="N176" s="239"/>
    </row>
    <row r="177" spans="2:14" x14ac:dyDescent="0.2">
      <c r="B177" t="s">
        <v>546</v>
      </c>
      <c r="C177" t="s">
        <v>165</v>
      </c>
      <c r="D177" s="261" t="s">
        <v>176</v>
      </c>
      <c r="E177" s="256"/>
      <c r="F177" s="256"/>
      <c r="G177" s="256"/>
      <c r="H177" s="256"/>
      <c r="I177" s="256"/>
      <c r="J177" s="332"/>
      <c r="K177" s="256"/>
      <c r="L177" s="332"/>
      <c r="M177" s="256"/>
      <c r="N177" s="239"/>
    </row>
    <row r="178" spans="2:14" x14ac:dyDescent="0.2">
      <c r="B178" t="s">
        <v>546</v>
      </c>
      <c r="C178" t="s">
        <v>165</v>
      </c>
      <c r="D178" s="261" t="s">
        <v>177</v>
      </c>
      <c r="E178" s="246">
        <v>1.2603587629470001</v>
      </c>
      <c r="F178" s="246">
        <v>0.63017938147399999</v>
      </c>
      <c r="G178" s="246"/>
      <c r="H178" s="246"/>
      <c r="I178" s="246"/>
      <c r="J178" s="342"/>
      <c r="K178" s="246"/>
      <c r="L178" s="342"/>
      <c r="M178" s="246"/>
      <c r="N178" s="239"/>
    </row>
    <row r="179" spans="2:14" x14ac:dyDescent="0.2">
      <c r="B179" t="s">
        <v>546</v>
      </c>
      <c r="C179" t="s">
        <v>166</v>
      </c>
      <c r="D179" s="261" t="s">
        <v>164</v>
      </c>
      <c r="E179" s="256"/>
      <c r="F179" s="256"/>
      <c r="G179" s="256"/>
      <c r="H179" s="256"/>
      <c r="I179" s="256"/>
      <c r="J179" s="332"/>
      <c r="K179" s="256"/>
      <c r="L179" s="332"/>
      <c r="M179" s="256"/>
      <c r="N179" s="239"/>
    </row>
    <row r="180" spans="2:14" x14ac:dyDescent="0.2">
      <c r="B180" t="s">
        <v>546</v>
      </c>
      <c r="C180" t="s">
        <v>166</v>
      </c>
      <c r="D180" s="261" t="s">
        <v>172</v>
      </c>
      <c r="E180" s="256"/>
      <c r="F180" s="256"/>
      <c r="G180" s="256"/>
      <c r="H180" s="256"/>
      <c r="I180" s="256"/>
      <c r="J180" s="332"/>
      <c r="K180" s="256"/>
      <c r="L180" s="332"/>
      <c r="M180" s="256"/>
      <c r="N180" s="239"/>
    </row>
    <row r="181" spans="2:14" x14ac:dyDescent="0.2">
      <c r="B181" t="s">
        <v>546</v>
      </c>
      <c r="C181" t="s">
        <v>166</v>
      </c>
      <c r="D181" s="261" t="s">
        <v>175</v>
      </c>
      <c r="E181" s="256"/>
      <c r="F181" s="256"/>
      <c r="G181" s="256"/>
      <c r="H181" s="256"/>
      <c r="I181" s="256"/>
      <c r="J181" s="332"/>
      <c r="K181" s="256"/>
      <c r="L181" s="332"/>
      <c r="M181" s="256"/>
      <c r="N181" s="239"/>
    </row>
    <row r="182" spans="2:14" x14ac:dyDescent="0.2">
      <c r="B182" t="s">
        <v>546</v>
      </c>
      <c r="C182" t="s">
        <v>166</v>
      </c>
      <c r="D182" s="261" t="s">
        <v>177</v>
      </c>
      <c r="E182" s="256"/>
      <c r="F182" s="256"/>
      <c r="G182" s="256"/>
      <c r="H182" s="256"/>
      <c r="I182" s="256"/>
      <c r="J182" s="332"/>
      <c r="K182" s="256"/>
      <c r="L182" s="332"/>
      <c r="M182" s="256"/>
      <c r="N182" s="239"/>
    </row>
    <row r="183" spans="2:14" x14ac:dyDescent="0.2">
      <c r="B183" t="s">
        <v>546</v>
      </c>
      <c r="C183" t="s">
        <v>167</v>
      </c>
      <c r="D183" s="261" t="s">
        <v>164</v>
      </c>
      <c r="E183" s="332"/>
      <c r="F183" s="332"/>
      <c r="G183" s="332"/>
      <c r="H183" s="332"/>
      <c r="I183" s="332"/>
      <c r="J183" s="332"/>
      <c r="K183" s="332"/>
      <c r="L183" s="332"/>
      <c r="M183" s="332"/>
      <c r="N183" s="239"/>
    </row>
    <row r="184" spans="2:14" x14ac:dyDescent="0.2">
      <c r="B184" t="s">
        <v>546</v>
      </c>
      <c r="C184" t="s">
        <v>167</v>
      </c>
      <c r="D184" s="261" t="s">
        <v>172</v>
      </c>
      <c r="E184" s="332"/>
      <c r="F184" s="332"/>
      <c r="G184" s="332"/>
      <c r="H184" s="332"/>
      <c r="I184" s="332"/>
      <c r="J184" s="332"/>
      <c r="K184" s="332"/>
      <c r="L184" s="332"/>
      <c r="M184" s="332"/>
      <c r="N184" s="239"/>
    </row>
    <row r="185" spans="2:14" x14ac:dyDescent="0.2">
      <c r="B185" t="s">
        <v>546</v>
      </c>
      <c r="C185" t="s">
        <v>167</v>
      </c>
      <c r="D185" s="261" t="s">
        <v>174</v>
      </c>
      <c r="E185" s="342"/>
      <c r="F185" s="342"/>
      <c r="G185" s="342"/>
      <c r="H185" s="342"/>
      <c r="I185" s="342">
        <v>6.3533792844779997</v>
      </c>
      <c r="J185" s="342">
        <v>6.3533792844779997</v>
      </c>
      <c r="K185" s="342">
        <v>6.3533792844779997</v>
      </c>
      <c r="L185" s="342">
        <v>6.3533792844779997</v>
      </c>
      <c r="M185" s="342">
        <v>5.5943857849710001</v>
      </c>
      <c r="N185" s="239"/>
    </row>
    <row r="186" spans="2:14" x14ac:dyDescent="0.2">
      <c r="B186" t="s">
        <v>546</v>
      </c>
      <c r="C186" t="s">
        <v>167</v>
      </c>
      <c r="D186" s="261" t="s">
        <v>175</v>
      </c>
      <c r="E186" s="332"/>
      <c r="F186" s="332"/>
      <c r="G186" s="332"/>
      <c r="H186" s="332"/>
      <c r="I186" s="332"/>
      <c r="J186" s="332"/>
      <c r="K186" s="332"/>
      <c r="L186" s="332"/>
      <c r="M186" s="332"/>
      <c r="N186" s="239"/>
    </row>
    <row r="187" spans="2:14" x14ac:dyDescent="0.2">
      <c r="B187" t="s">
        <v>546</v>
      </c>
      <c r="C187" t="s">
        <v>167</v>
      </c>
      <c r="D187" s="261" t="s">
        <v>176</v>
      </c>
      <c r="E187" s="332"/>
      <c r="F187" s="332"/>
      <c r="G187" s="332"/>
      <c r="H187" s="332"/>
      <c r="I187" s="332"/>
      <c r="J187" s="332"/>
      <c r="K187" s="332"/>
      <c r="L187" s="332"/>
      <c r="M187" s="332"/>
      <c r="N187" s="239"/>
    </row>
    <row r="188" spans="2:14" x14ac:dyDescent="0.2">
      <c r="B188" t="s">
        <v>546</v>
      </c>
      <c r="C188" t="s">
        <v>167</v>
      </c>
      <c r="D188" s="261" t="s">
        <v>177</v>
      </c>
      <c r="E188" s="332"/>
      <c r="F188" s="332"/>
      <c r="G188" s="332"/>
      <c r="H188" s="332"/>
      <c r="I188" s="332"/>
      <c r="J188" s="332"/>
      <c r="K188" s="332"/>
      <c r="L188" s="332"/>
      <c r="M188" s="332"/>
      <c r="N188" s="239"/>
    </row>
    <row r="189" spans="2:14" x14ac:dyDescent="0.2">
      <c r="B189" t="s">
        <v>546</v>
      </c>
      <c r="C189" t="s">
        <v>168</v>
      </c>
      <c r="D189" s="261" t="s">
        <v>164</v>
      </c>
      <c r="E189" s="256"/>
      <c r="F189" s="256"/>
      <c r="G189" s="256"/>
      <c r="H189" s="256"/>
      <c r="I189" s="256"/>
      <c r="J189" s="332"/>
      <c r="K189" s="256"/>
      <c r="L189" s="332"/>
      <c r="M189" s="256"/>
      <c r="N189" s="239"/>
    </row>
    <row r="190" spans="2:14" x14ac:dyDescent="0.2">
      <c r="B190" t="s">
        <v>546</v>
      </c>
      <c r="C190" t="s">
        <v>168</v>
      </c>
      <c r="D190" s="261" t="s">
        <v>172</v>
      </c>
      <c r="E190" s="246"/>
      <c r="F190" s="246"/>
      <c r="G190" s="246"/>
      <c r="H190" s="246">
        <v>15.241221148060999</v>
      </c>
      <c r="I190" s="246">
        <v>11.430915861046</v>
      </c>
      <c r="J190" s="342"/>
      <c r="K190" s="246"/>
      <c r="L190" s="342"/>
      <c r="M190" s="246"/>
      <c r="N190" s="239"/>
    </row>
    <row r="191" spans="2:14" x14ac:dyDescent="0.2">
      <c r="B191" t="s">
        <v>546</v>
      </c>
      <c r="C191" t="s">
        <v>168</v>
      </c>
      <c r="D191" s="261" t="s">
        <v>175</v>
      </c>
      <c r="E191" s="246"/>
      <c r="F191" s="246"/>
      <c r="G191" s="246"/>
      <c r="H191" s="246"/>
      <c r="I191" s="246">
        <v>36.891416619080999</v>
      </c>
      <c r="J191" s="342">
        <v>36.891416619080999</v>
      </c>
      <c r="K191" s="246"/>
      <c r="L191" s="342"/>
      <c r="M191" s="246"/>
      <c r="N191" s="239"/>
    </row>
    <row r="192" spans="2:14" x14ac:dyDescent="0.2">
      <c r="B192" t="s">
        <v>546</v>
      </c>
      <c r="C192" t="s">
        <v>168</v>
      </c>
      <c r="D192" s="261" t="s">
        <v>177</v>
      </c>
      <c r="E192" s="246"/>
      <c r="F192" s="246"/>
      <c r="G192" s="246"/>
      <c r="H192" s="246"/>
      <c r="I192" s="246">
        <v>50.504388538941001</v>
      </c>
      <c r="J192" s="342">
        <v>203.01183855783799</v>
      </c>
      <c r="K192" s="246">
        <v>229.911191773274</v>
      </c>
      <c r="L192" s="342">
        <v>159.56021771044499</v>
      </c>
      <c r="M192" s="246">
        <v>79.621832189700001</v>
      </c>
      <c r="N192" s="239"/>
    </row>
    <row r="193" spans="2:14" x14ac:dyDescent="0.2">
      <c r="B193" t="s">
        <v>546</v>
      </c>
      <c r="C193" t="s">
        <v>169</v>
      </c>
      <c r="D193" s="261" t="s">
        <v>164</v>
      </c>
      <c r="E193" s="256"/>
      <c r="F193" s="256"/>
      <c r="G193" s="256"/>
      <c r="H193" s="256"/>
      <c r="I193" s="256"/>
      <c r="J193" s="332"/>
      <c r="K193" s="256"/>
      <c r="L193" s="332"/>
      <c r="M193" s="256"/>
      <c r="N193" s="239"/>
    </row>
    <row r="194" spans="2:14" x14ac:dyDescent="0.2">
      <c r="B194" t="s">
        <v>546</v>
      </c>
      <c r="C194" t="s">
        <v>169</v>
      </c>
      <c r="D194" s="261" t="s">
        <v>172</v>
      </c>
      <c r="E194" s="246">
        <v>0.15996899314400001</v>
      </c>
      <c r="F194" s="246">
        <v>0.106645995429</v>
      </c>
      <c r="G194" s="246">
        <v>5.3322997715000001E-2</v>
      </c>
      <c r="H194" s="246"/>
      <c r="I194" s="246"/>
      <c r="J194" s="342"/>
      <c r="K194" s="246"/>
      <c r="L194" s="342"/>
      <c r="M194" s="246"/>
      <c r="N194" s="239"/>
    </row>
    <row r="195" spans="2:14" x14ac:dyDescent="0.2">
      <c r="B195" t="s">
        <v>546</v>
      </c>
      <c r="C195" t="s">
        <v>169</v>
      </c>
      <c r="D195" s="261" t="s">
        <v>174</v>
      </c>
      <c r="E195" s="256"/>
      <c r="F195" s="256"/>
      <c r="G195" s="256"/>
      <c r="H195" s="256"/>
      <c r="I195" s="256"/>
      <c r="J195" s="332"/>
      <c r="K195" s="256"/>
      <c r="L195" s="332"/>
      <c r="M195" s="256"/>
      <c r="N195" s="239"/>
    </row>
    <row r="196" spans="2:14" x14ac:dyDescent="0.2">
      <c r="B196" t="s">
        <v>546</v>
      </c>
      <c r="C196" t="s">
        <v>169</v>
      </c>
      <c r="D196" s="261" t="s">
        <v>175</v>
      </c>
      <c r="E196" s="246">
        <v>0.47245742338199997</v>
      </c>
      <c r="F196" s="246">
        <v>0.23622871169099999</v>
      </c>
      <c r="G196" s="246"/>
      <c r="H196" s="246"/>
      <c r="I196" s="246"/>
      <c r="J196" s="342"/>
      <c r="K196" s="246"/>
      <c r="L196" s="342"/>
      <c r="M196" s="246"/>
      <c r="N196" s="239"/>
    </row>
    <row r="197" spans="2:14" x14ac:dyDescent="0.2">
      <c r="B197" t="s">
        <v>546</v>
      </c>
      <c r="C197" t="s">
        <v>169</v>
      </c>
      <c r="D197" s="261" t="s">
        <v>176</v>
      </c>
      <c r="E197" s="246">
        <v>5.0952223035000001E-2</v>
      </c>
      <c r="F197" s="246">
        <v>3.3968148689999998E-2</v>
      </c>
      <c r="G197" s="246">
        <v>1.6984074344999999E-2</v>
      </c>
      <c r="H197" s="246"/>
      <c r="I197" s="246"/>
      <c r="J197" s="342"/>
      <c r="K197" s="246"/>
      <c r="L197" s="342"/>
      <c r="M197" s="246"/>
      <c r="N197" s="239"/>
    </row>
    <row r="198" spans="2:14" x14ac:dyDescent="0.2">
      <c r="B198" t="s">
        <v>546</v>
      </c>
      <c r="C198" t="s">
        <v>169</v>
      </c>
      <c r="D198" s="261" t="s">
        <v>177</v>
      </c>
      <c r="E198" s="246">
        <v>0.833929066469</v>
      </c>
      <c r="F198" s="246">
        <v>0.41696453323400001</v>
      </c>
      <c r="G198" s="246"/>
      <c r="H198" s="246"/>
      <c r="I198" s="246"/>
      <c r="J198" s="342"/>
      <c r="K198" s="246"/>
      <c r="L198" s="342"/>
      <c r="M198" s="246"/>
      <c r="N198" s="239"/>
    </row>
    <row r="199" spans="2:14" x14ac:dyDescent="0.2">
      <c r="B199" t="s">
        <v>546</v>
      </c>
      <c r="C199" t="s">
        <v>170</v>
      </c>
      <c r="D199" s="261" t="s">
        <v>164</v>
      </c>
      <c r="E199" s="246">
        <v>0.29197305138899998</v>
      </c>
      <c r="F199" s="246">
        <v>0.19464870092600001</v>
      </c>
      <c r="G199" s="246">
        <v>9.7324350463000003E-2</v>
      </c>
      <c r="H199" s="246"/>
      <c r="I199" s="246"/>
      <c r="J199" s="342"/>
      <c r="K199" s="246"/>
      <c r="L199" s="342"/>
      <c r="M199" s="246"/>
      <c r="N199" s="239"/>
    </row>
    <row r="200" spans="2:14" x14ac:dyDescent="0.2">
      <c r="B200" t="s">
        <v>546</v>
      </c>
      <c r="C200" t="s">
        <v>170</v>
      </c>
      <c r="D200" s="261" t="s">
        <v>172</v>
      </c>
      <c r="E200" s="256"/>
      <c r="F200" s="256"/>
      <c r="G200" s="256"/>
      <c r="H200" s="256"/>
      <c r="I200" s="256"/>
      <c r="J200" s="332"/>
      <c r="K200" s="256"/>
      <c r="L200" s="332"/>
      <c r="M200" s="256"/>
      <c r="N200" s="239"/>
    </row>
    <row r="201" spans="2:14" x14ac:dyDescent="0.2">
      <c r="B201" t="s">
        <v>546</v>
      </c>
      <c r="C201" t="s">
        <v>170</v>
      </c>
      <c r="D201" s="261" t="s">
        <v>174</v>
      </c>
      <c r="E201" s="256"/>
      <c r="F201" s="256"/>
      <c r="G201" s="256"/>
      <c r="H201" s="256"/>
      <c r="I201" s="256"/>
      <c r="J201" s="332"/>
      <c r="K201" s="256"/>
      <c r="L201" s="332"/>
      <c r="M201" s="256"/>
      <c r="N201" s="239"/>
    </row>
    <row r="202" spans="2:14" x14ac:dyDescent="0.2">
      <c r="B202" t="s">
        <v>546</v>
      </c>
      <c r="C202" t="s">
        <v>170</v>
      </c>
      <c r="D202" s="261" t="s">
        <v>175</v>
      </c>
      <c r="E202" s="246">
        <v>0.17901445197599999</v>
      </c>
      <c r="F202" s="246">
        <v>8.9507225987999997E-2</v>
      </c>
      <c r="G202" s="246"/>
      <c r="H202" s="246"/>
      <c r="I202" s="246"/>
      <c r="J202" s="342"/>
      <c r="K202" s="246"/>
      <c r="L202" s="342"/>
      <c r="M202" s="246"/>
      <c r="N202" s="239"/>
    </row>
    <row r="203" spans="2:14" x14ac:dyDescent="0.2">
      <c r="B203" t="s">
        <v>546</v>
      </c>
      <c r="C203" t="s">
        <v>170</v>
      </c>
      <c r="D203" s="261" t="s">
        <v>176</v>
      </c>
      <c r="E203" s="256"/>
      <c r="F203" s="256"/>
      <c r="G203" s="256"/>
      <c r="H203" s="256"/>
      <c r="I203" s="256"/>
      <c r="J203" s="332"/>
      <c r="K203" s="256"/>
      <c r="L203" s="332"/>
      <c r="M203" s="256"/>
      <c r="N203" s="239"/>
    </row>
    <row r="204" spans="2:14" x14ac:dyDescent="0.2">
      <c r="B204" t="s">
        <v>546</v>
      </c>
      <c r="C204" t="s">
        <v>170</v>
      </c>
      <c r="D204" s="261" t="s">
        <v>177</v>
      </c>
      <c r="E204" s="246">
        <v>2.1709490789310002</v>
      </c>
      <c r="F204" s="246">
        <v>1.0854745394659999</v>
      </c>
      <c r="G204" s="246"/>
      <c r="H204" s="246"/>
      <c r="I204" s="246"/>
      <c r="J204" s="342"/>
      <c r="K204" s="246"/>
      <c r="L204" s="342"/>
      <c r="M204" s="246"/>
      <c r="N204" s="239"/>
    </row>
    <row r="205" spans="2:14" x14ac:dyDescent="0.2">
      <c r="B205" t="s">
        <v>546</v>
      </c>
      <c r="C205" t="s">
        <v>171</v>
      </c>
      <c r="D205" s="261" t="s">
        <v>164</v>
      </c>
      <c r="E205" s="246">
        <v>5.5565525017989996</v>
      </c>
      <c r="F205" s="246">
        <v>5.69846825689</v>
      </c>
      <c r="G205" s="246">
        <v>5.8736635439859999</v>
      </c>
      <c r="H205" s="246">
        <v>6.0432496461419998</v>
      </c>
      <c r="I205" s="246">
        <v>6.1163859199159996</v>
      </c>
      <c r="J205" s="342">
        <v>6.1344257522780001</v>
      </c>
      <c r="K205" s="246">
        <v>6.152518791806</v>
      </c>
      <c r="L205" s="342">
        <v>6.1369441688609996</v>
      </c>
      <c r="M205" s="246">
        <v>6.1214089718629996</v>
      </c>
      <c r="N205" s="239"/>
    </row>
    <row r="206" spans="2:14" x14ac:dyDescent="0.2">
      <c r="B206" t="s">
        <v>546</v>
      </c>
      <c r="C206" t="s">
        <v>171</v>
      </c>
      <c r="D206" s="261" t="s">
        <v>172</v>
      </c>
      <c r="E206" s="246">
        <v>29.970234223929001</v>
      </c>
      <c r="F206" s="246">
        <v>32.510784331553999</v>
      </c>
      <c r="G206" s="246">
        <v>35.216383567381001</v>
      </c>
      <c r="H206" s="246">
        <v>22.646046353018999</v>
      </c>
      <c r="I206" s="246">
        <v>7.5040390639629999</v>
      </c>
      <c r="J206" s="342"/>
      <c r="K206" s="246"/>
      <c r="L206" s="342"/>
      <c r="M206" s="246"/>
      <c r="N206" s="239"/>
    </row>
    <row r="207" spans="2:14" x14ac:dyDescent="0.2">
      <c r="B207" t="s">
        <v>546</v>
      </c>
      <c r="C207" t="s">
        <v>171</v>
      </c>
      <c r="D207" s="261" t="s">
        <v>173</v>
      </c>
      <c r="E207" s="246">
        <v>0.531344680051</v>
      </c>
      <c r="F207" s="246">
        <v>0.53539585592600003</v>
      </c>
      <c r="G207" s="246">
        <v>0.81673349607199996</v>
      </c>
      <c r="H207" s="246">
        <v>0.54903556810900001</v>
      </c>
      <c r="I207" s="246">
        <v>0.55568007528200003</v>
      </c>
      <c r="J207" s="342">
        <v>0.55731901297099995</v>
      </c>
      <c r="K207" s="246">
        <v>0.55896278458699999</v>
      </c>
      <c r="L207" s="342">
        <v>0.55754781375899998</v>
      </c>
      <c r="M207" s="246">
        <v>0.55613642481900005</v>
      </c>
      <c r="N207" s="239"/>
    </row>
    <row r="208" spans="2:14" x14ac:dyDescent="0.2">
      <c r="B208" t="s">
        <v>546</v>
      </c>
      <c r="C208" t="s">
        <v>171</v>
      </c>
      <c r="D208" s="261" t="s">
        <v>174</v>
      </c>
      <c r="E208" s="246">
        <v>55.393603190237002</v>
      </c>
      <c r="F208" s="246">
        <v>46.240772221641002</v>
      </c>
      <c r="G208" s="246">
        <v>48.369536016608997</v>
      </c>
      <c r="H208" s="246">
        <v>56.252798826849997</v>
      </c>
      <c r="I208" s="246">
        <v>51.157200959649998</v>
      </c>
      <c r="J208" s="342">
        <v>55.900857856899002</v>
      </c>
      <c r="K208" s="246">
        <v>60.308915021349002</v>
      </c>
      <c r="L208" s="342">
        <v>65.629646104464001</v>
      </c>
      <c r="M208" s="246">
        <v>70.248327452564993</v>
      </c>
      <c r="N208" s="239"/>
    </row>
    <row r="209" spans="2:14" x14ac:dyDescent="0.2">
      <c r="B209" t="s">
        <v>546</v>
      </c>
      <c r="C209" t="s">
        <v>171</v>
      </c>
      <c r="D209" s="261" t="s">
        <v>175</v>
      </c>
      <c r="E209" s="246">
        <v>56.259337770976003</v>
      </c>
      <c r="F209" s="246">
        <v>63.239341109068</v>
      </c>
      <c r="G209" s="246">
        <v>70.549489858909993</v>
      </c>
      <c r="H209" s="246">
        <v>75.785359580919007</v>
      </c>
      <c r="I209" s="246">
        <v>41.710445688998</v>
      </c>
      <c r="J209" s="342">
        <v>47.326053853071997</v>
      </c>
      <c r="K209" s="246">
        <v>62.893766673942999</v>
      </c>
      <c r="L209" s="342">
        <v>34.399358175277001</v>
      </c>
      <c r="M209" s="246">
        <v>44.655171265008001</v>
      </c>
      <c r="N209" s="239"/>
    </row>
    <row r="210" spans="2:14" x14ac:dyDescent="0.2">
      <c r="B210" t="s">
        <v>546</v>
      </c>
      <c r="C210" t="s">
        <v>171</v>
      </c>
      <c r="D210" s="261" t="s">
        <v>176</v>
      </c>
      <c r="E210" s="246">
        <v>38.510007234235999</v>
      </c>
      <c r="F210" s="246">
        <v>41.592808397665998</v>
      </c>
      <c r="G210" s="246">
        <v>60.353453801672003</v>
      </c>
      <c r="H210" s="246">
        <v>48.352209306775002</v>
      </c>
      <c r="I210" s="246">
        <v>51.876264651861</v>
      </c>
      <c r="J210" s="342">
        <v>55.459107866376002</v>
      </c>
      <c r="K210" s="246">
        <v>59.266664303485001</v>
      </c>
      <c r="L210" s="342">
        <v>63.390426006452998</v>
      </c>
      <c r="M210" s="246">
        <v>67.780895215125994</v>
      </c>
      <c r="N210" s="239"/>
    </row>
    <row r="211" spans="2:14" x14ac:dyDescent="0.2">
      <c r="B211" t="s">
        <v>546</v>
      </c>
      <c r="C211" t="s">
        <v>171</v>
      </c>
      <c r="D211" s="261" t="s">
        <v>177</v>
      </c>
      <c r="E211" s="246">
        <v>143.44878156529899</v>
      </c>
      <c r="F211" s="246">
        <v>154.10407139978099</v>
      </c>
      <c r="G211" s="246">
        <v>170.80061610831899</v>
      </c>
      <c r="H211" s="246">
        <v>185.705217711882</v>
      </c>
      <c r="I211" s="246">
        <v>151.831458036638</v>
      </c>
      <c r="J211" s="342">
        <v>14.252626069708001</v>
      </c>
      <c r="K211" s="246"/>
      <c r="L211" s="342"/>
      <c r="M211" s="246"/>
      <c r="N211" s="239"/>
    </row>
    <row r="212" spans="2:14" x14ac:dyDescent="0.2">
      <c r="B212" t="s">
        <v>546</v>
      </c>
      <c r="C212" t="s">
        <v>171</v>
      </c>
      <c r="D212" s="261" t="s">
        <v>179</v>
      </c>
      <c r="E212" s="246">
        <v>0.13663148915600001</v>
      </c>
      <c r="F212" s="246">
        <v>0.43116225223999999</v>
      </c>
      <c r="G212" s="246">
        <v>1.2461993211139999</v>
      </c>
      <c r="H212" s="246">
        <v>1.0306181949940001</v>
      </c>
      <c r="I212" s="246">
        <v>1.043090884173</v>
      </c>
      <c r="J212" s="342">
        <v>1.0461674043489999</v>
      </c>
      <c r="K212" s="246">
        <v>1.049252998496</v>
      </c>
      <c r="L212" s="342">
        <v>1.0465968961130001</v>
      </c>
      <c r="M212" s="246">
        <v>1.0439475174470001</v>
      </c>
      <c r="N212" s="239"/>
    </row>
    <row r="213" spans="2:14" x14ac:dyDescent="0.2">
      <c r="B213" t="s">
        <v>546</v>
      </c>
      <c r="C213" t="s">
        <v>178</v>
      </c>
      <c r="D213" s="261" t="s">
        <v>172</v>
      </c>
      <c r="E213" s="342"/>
      <c r="F213" s="342"/>
      <c r="G213" s="342"/>
      <c r="H213" s="342"/>
      <c r="I213" s="342">
        <v>21.713651291760002</v>
      </c>
      <c r="J213" s="342">
        <v>43.456009254374003</v>
      </c>
      <c r="K213" s="342">
        <v>46.439490491870004</v>
      </c>
      <c r="L213" s="342">
        <v>49.670740211190001</v>
      </c>
      <c r="M213" s="342">
        <v>53.110973527291002</v>
      </c>
      <c r="N213" s="239"/>
    </row>
    <row r="214" spans="2:14" x14ac:dyDescent="0.2">
      <c r="B214" t="s">
        <v>546</v>
      </c>
      <c r="C214" t="s">
        <v>178</v>
      </c>
      <c r="D214" s="261" t="s">
        <v>175</v>
      </c>
      <c r="E214" s="342"/>
      <c r="F214" s="342"/>
      <c r="G214" s="342"/>
      <c r="H214" s="342"/>
      <c r="I214" s="342"/>
      <c r="J214" s="342"/>
      <c r="K214" s="342">
        <v>29.998482300748002</v>
      </c>
      <c r="L214" s="342">
        <v>64.956313421998999</v>
      </c>
      <c r="M214" s="342">
        <v>61.581949856057001</v>
      </c>
      <c r="N214" s="239"/>
    </row>
    <row r="215" spans="2:14" x14ac:dyDescent="0.2">
      <c r="B215" t="s">
        <v>546</v>
      </c>
      <c r="C215" t="s">
        <v>178</v>
      </c>
      <c r="D215" s="261" t="s">
        <v>177</v>
      </c>
      <c r="E215" s="342"/>
      <c r="F215" s="342"/>
      <c r="G215" s="342"/>
      <c r="H215" s="342"/>
      <c r="I215" s="342"/>
      <c r="J215" s="342"/>
      <c r="K215" s="342">
        <v>2.728563606297</v>
      </c>
      <c r="L215" s="342">
        <v>88.890491926943994</v>
      </c>
      <c r="M215" s="342">
        <v>182.71870034235801</v>
      </c>
      <c r="N215" s="239"/>
    </row>
    <row r="216" spans="2:14" x14ac:dyDescent="0.2">
      <c r="B216" t="s">
        <v>547</v>
      </c>
      <c r="C216" t="s">
        <v>165</v>
      </c>
      <c r="D216" s="261" t="s">
        <v>164</v>
      </c>
      <c r="E216" s="256"/>
      <c r="F216" s="256"/>
      <c r="G216" s="256"/>
      <c r="H216" s="256"/>
      <c r="I216" s="256"/>
      <c r="J216" s="332"/>
      <c r="K216" s="256"/>
      <c r="L216" s="332"/>
      <c r="M216" s="256"/>
      <c r="N216" s="239"/>
    </row>
    <row r="217" spans="2:14" x14ac:dyDescent="0.2">
      <c r="B217" t="s">
        <v>547</v>
      </c>
      <c r="C217" t="s">
        <v>165</v>
      </c>
      <c r="D217" s="261" t="s">
        <v>172</v>
      </c>
      <c r="E217" s="256"/>
      <c r="F217" s="256"/>
      <c r="G217" s="256"/>
      <c r="H217" s="256"/>
      <c r="I217" s="256"/>
      <c r="J217" s="332"/>
      <c r="K217" s="256"/>
      <c r="L217" s="332"/>
      <c r="M217" s="256"/>
      <c r="N217" s="239"/>
    </row>
    <row r="218" spans="2:14" x14ac:dyDescent="0.2">
      <c r="B218" t="s">
        <v>547</v>
      </c>
      <c r="C218" t="s">
        <v>165</v>
      </c>
      <c r="D218" s="261" t="s">
        <v>174</v>
      </c>
      <c r="E218" s="246"/>
      <c r="F218" s="246">
        <v>10.755693114934999</v>
      </c>
      <c r="G218" s="246">
        <v>15.789969676106001</v>
      </c>
      <c r="H218" s="246">
        <v>12.00818205214</v>
      </c>
      <c r="I218" s="246">
        <v>19.089755287180001</v>
      </c>
      <c r="J218" s="342">
        <v>18.159444348069002</v>
      </c>
      <c r="K218" s="246">
        <v>21.424003227094001</v>
      </c>
      <c r="L218" s="342">
        <v>22.256401558512</v>
      </c>
      <c r="M218" s="246">
        <v>25.375103103299001</v>
      </c>
      <c r="N218" s="239"/>
    </row>
    <row r="219" spans="2:14" x14ac:dyDescent="0.2">
      <c r="B219" t="s">
        <v>547</v>
      </c>
      <c r="C219" t="s">
        <v>165</v>
      </c>
      <c r="D219" s="261" t="s">
        <v>175</v>
      </c>
      <c r="E219" s="246">
        <v>2.4249386427739998</v>
      </c>
      <c r="F219" s="246">
        <v>1.2124693213869999</v>
      </c>
      <c r="G219" s="246"/>
      <c r="H219" s="246"/>
      <c r="I219" s="246">
        <v>8.2736529393650002</v>
      </c>
      <c r="J219" s="342">
        <v>8.2736529393650002</v>
      </c>
      <c r="K219" s="246">
        <v>9.4954583230819996</v>
      </c>
      <c r="L219" s="342">
        <v>27.883582825889999</v>
      </c>
      <c r="M219" s="246">
        <v>29.632376018816</v>
      </c>
      <c r="N219" s="239"/>
    </row>
    <row r="220" spans="2:14" x14ac:dyDescent="0.2">
      <c r="B220" t="s">
        <v>547</v>
      </c>
      <c r="C220" t="s">
        <v>165</v>
      </c>
      <c r="D220" s="261" t="s">
        <v>176</v>
      </c>
      <c r="E220" s="256"/>
      <c r="F220" s="256"/>
      <c r="G220" s="256"/>
      <c r="H220" s="256"/>
      <c r="I220" s="256"/>
      <c r="J220" s="332"/>
      <c r="K220" s="256"/>
      <c r="L220" s="332"/>
      <c r="M220" s="256"/>
      <c r="N220" s="239"/>
    </row>
    <row r="221" spans="2:14" x14ac:dyDescent="0.2">
      <c r="B221" t="s">
        <v>547</v>
      </c>
      <c r="C221" t="s">
        <v>165</v>
      </c>
      <c r="D221" s="261" t="s">
        <v>177</v>
      </c>
      <c r="E221" s="246">
        <v>0.91009707419399999</v>
      </c>
      <c r="F221" s="246">
        <v>0.45504853709699999</v>
      </c>
      <c r="G221" s="246"/>
      <c r="H221" s="246">
        <v>14.242151552241999</v>
      </c>
      <c r="I221" s="246">
        <v>16.247872646023001</v>
      </c>
      <c r="J221" s="342">
        <v>4.3794130191549998</v>
      </c>
      <c r="K221" s="246">
        <v>1.3371473958540001</v>
      </c>
      <c r="L221" s="342"/>
      <c r="M221" s="246"/>
      <c r="N221" s="239"/>
    </row>
    <row r="222" spans="2:14" x14ac:dyDescent="0.2">
      <c r="B222" t="s">
        <v>547</v>
      </c>
      <c r="C222" t="s">
        <v>166</v>
      </c>
      <c r="D222" s="261" t="s">
        <v>164</v>
      </c>
      <c r="E222" s="256"/>
      <c r="F222" s="256"/>
      <c r="G222" s="256"/>
      <c r="H222" s="256"/>
      <c r="I222" s="256"/>
      <c r="J222" s="332"/>
      <c r="K222" s="256"/>
      <c r="L222" s="332"/>
      <c r="M222" s="256"/>
      <c r="N222" s="239"/>
    </row>
    <row r="223" spans="2:14" x14ac:dyDescent="0.2">
      <c r="B223" t="s">
        <v>547</v>
      </c>
      <c r="C223" t="s">
        <v>166</v>
      </c>
      <c r="D223" s="261" t="s">
        <v>172</v>
      </c>
      <c r="E223" s="256"/>
      <c r="F223" s="256"/>
      <c r="G223" s="256"/>
      <c r="H223" s="256"/>
      <c r="I223" s="256"/>
      <c r="J223" s="332"/>
      <c r="K223" s="256"/>
      <c r="L223" s="332"/>
      <c r="M223" s="256"/>
      <c r="N223" s="239"/>
    </row>
    <row r="224" spans="2:14" x14ac:dyDescent="0.2">
      <c r="B224" t="s">
        <v>547</v>
      </c>
      <c r="C224" t="s">
        <v>166</v>
      </c>
      <c r="D224" s="261" t="s">
        <v>175</v>
      </c>
      <c r="E224" s="256"/>
      <c r="F224" s="256"/>
      <c r="G224" s="256"/>
      <c r="H224" s="256"/>
      <c r="I224" s="256"/>
      <c r="J224" s="332"/>
      <c r="K224" s="256"/>
      <c r="L224" s="332"/>
      <c r="M224" s="256"/>
      <c r="N224" s="239"/>
    </row>
    <row r="225" spans="2:14" x14ac:dyDescent="0.2">
      <c r="B225" t="s">
        <v>547</v>
      </c>
      <c r="C225" t="s">
        <v>166</v>
      </c>
      <c r="D225" s="261" t="s">
        <v>177</v>
      </c>
      <c r="E225" s="256"/>
      <c r="F225" s="256"/>
      <c r="G225" s="256"/>
      <c r="H225" s="256"/>
      <c r="I225" s="256"/>
      <c r="J225" s="332"/>
      <c r="K225" s="256"/>
      <c r="L225" s="332"/>
      <c r="M225" s="256"/>
      <c r="N225" s="239"/>
    </row>
    <row r="226" spans="2:14" x14ac:dyDescent="0.2">
      <c r="B226" t="s">
        <v>547</v>
      </c>
      <c r="C226" t="s">
        <v>167</v>
      </c>
      <c r="D226" s="261" t="s">
        <v>164</v>
      </c>
      <c r="E226" s="332"/>
      <c r="F226" s="332"/>
      <c r="G226" s="332"/>
      <c r="H226" s="332"/>
      <c r="I226" s="332"/>
      <c r="J226" s="332"/>
      <c r="K226" s="332"/>
      <c r="L226" s="332"/>
      <c r="M226" s="332"/>
      <c r="N226" s="239"/>
    </row>
    <row r="227" spans="2:14" x14ac:dyDescent="0.2">
      <c r="B227" t="s">
        <v>547</v>
      </c>
      <c r="C227" t="s">
        <v>167</v>
      </c>
      <c r="D227" s="261" t="s">
        <v>172</v>
      </c>
      <c r="E227" s="332"/>
      <c r="F227" s="332"/>
      <c r="G227" s="332"/>
      <c r="H227" s="332"/>
      <c r="I227" s="332"/>
      <c r="J227" s="332"/>
      <c r="K227" s="332"/>
      <c r="L227" s="332"/>
      <c r="M227" s="332"/>
      <c r="N227" s="239"/>
    </row>
    <row r="228" spans="2:14" x14ac:dyDescent="0.2">
      <c r="B228" t="s">
        <v>547</v>
      </c>
      <c r="C228" t="s">
        <v>167</v>
      </c>
      <c r="D228" s="261" t="s">
        <v>174</v>
      </c>
      <c r="E228" s="332"/>
      <c r="F228" s="332"/>
      <c r="G228" s="332"/>
      <c r="H228" s="332"/>
      <c r="I228" s="332"/>
      <c r="J228" s="332"/>
      <c r="K228" s="332"/>
      <c r="L228" s="332"/>
      <c r="M228" s="332"/>
      <c r="N228" s="239"/>
    </row>
    <row r="229" spans="2:14" x14ac:dyDescent="0.2">
      <c r="B229" t="s">
        <v>547</v>
      </c>
      <c r="C229" t="s">
        <v>167</v>
      </c>
      <c r="D229" s="261" t="s">
        <v>175</v>
      </c>
      <c r="E229" s="332"/>
      <c r="F229" s="332"/>
      <c r="G229" s="332"/>
      <c r="H229" s="332"/>
      <c r="I229" s="332"/>
      <c r="J229" s="332"/>
      <c r="K229" s="332"/>
      <c r="L229" s="332"/>
      <c r="M229" s="332"/>
      <c r="N229" s="239"/>
    </row>
    <row r="230" spans="2:14" x14ac:dyDescent="0.2">
      <c r="B230" t="s">
        <v>547</v>
      </c>
      <c r="C230" t="s">
        <v>167</v>
      </c>
      <c r="D230" s="261" t="s">
        <v>176</v>
      </c>
      <c r="E230" s="332"/>
      <c r="F230" s="332"/>
      <c r="G230" s="332"/>
      <c r="H230" s="332"/>
      <c r="I230" s="332"/>
      <c r="J230" s="332"/>
      <c r="K230" s="332"/>
      <c r="L230" s="332"/>
      <c r="M230" s="332"/>
      <c r="N230" s="239"/>
    </row>
    <row r="231" spans="2:14" x14ac:dyDescent="0.2">
      <c r="B231" t="s">
        <v>547</v>
      </c>
      <c r="C231" t="s">
        <v>167</v>
      </c>
      <c r="D231" s="261" t="s">
        <v>177</v>
      </c>
      <c r="E231" s="332"/>
      <c r="F231" s="332"/>
      <c r="G231" s="332"/>
      <c r="H231" s="332"/>
      <c r="I231" s="332"/>
      <c r="J231" s="332"/>
      <c r="K231" s="332"/>
      <c r="L231" s="332"/>
      <c r="M231" s="332"/>
      <c r="N231" s="239"/>
    </row>
    <row r="232" spans="2:14" x14ac:dyDescent="0.2">
      <c r="B232" t="s">
        <v>547</v>
      </c>
      <c r="C232" t="s">
        <v>168</v>
      </c>
      <c r="D232" s="261" t="s">
        <v>164</v>
      </c>
      <c r="E232" s="256"/>
      <c r="F232" s="256"/>
      <c r="G232" s="256"/>
      <c r="H232" s="256"/>
      <c r="I232" s="256"/>
      <c r="J232" s="332"/>
      <c r="K232" s="256"/>
      <c r="L232" s="332"/>
      <c r="M232" s="256"/>
      <c r="N232" s="239"/>
    </row>
    <row r="233" spans="2:14" x14ac:dyDescent="0.2">
      <c r="B233" t="s">
        <v>547</v>
      </c>
      <c r="C233" t="s">
        <v>168</v>
      </c>
      <c r="D233" s="261" t="s">
        <v>172</v>
      </c>
      <c r="E233" s="256"/>
      <c r="F233" s="256"/>
      <c r="G233" s="256"/>
      <c r="H233" s="256"/>
      <c r="I233" s="256"/>
      <c r="J233" s="332"/>
      <c r="K233" s="256"/>
      <c r="L233" s="332"/>
      <c r="M233" s="256"/>
      <c r="N233" s="239"/>
    </row>
    <row r="234" spans="2:14" x14ac:dyDescent="0.2">
      <c r="B234" t="s">
        <v>547</v>
      </c>
      <c r="C234" t="s">
        <v>168</v>
      </c>
      <c r="D234" s="261" t="s">
        <v>175</v>
      </c>
      <c r="E234" s="256"/>
      <c r="F234" s="256"/>
      <c r="G234" s="256"/>
      <c r="H234" s="256"/>
      <c r="I234" s="256"/>
      <c r="J234" s="332"/>
      <c r="K234" s="256"/>
      <c r="L234" s="332"/>
      <c r="M234" s="256"/>
      <c r="N234" s="239"/>
    </row>
    <row r="235" spans="2:14" x14ac:dyDescent="0.2">
      <c r="B235" t="s">
        <v>547</v>
      </c>
      <c r="C235" t="s">
        <v>168</v>
      </c>
      <c r="D235" s="261" t="s">
        <v>177</v>
      </c>
      <c r="E235" s="246"/>
      <c r="F235" s="246"/>
      <c r="G235" s="246"/>
      <c r="H235" s="246"/>
      <c r="I235" s="246">
        <v>58.173939609225002</v>
      </c>
      <c r="J235" s="342">
        <v>69.675409498906006</v>
      </c>
      <c r="K235" s="246">
        <v>94.067802749731996</v>
      </c>
      <c r="L235" s="342">
        <v>48.712907835193</v>
      </c>
      <c r="M235" s="246">
        <v>29.189137635933999</v>
      </c>
      <c r="N235" s="239"/>
    </row>
    <row r="236" spans="2:14" x14ac:dyDescent="0.2">
      <c r="B236" t="s">
        <v>547</v>
      </c>
      <c r="C236" t="s">
        <v>169</v>
      </c>
      <c r="D236" s="261" t="s">
        <v>172</v>
      </c>
      <c r="E236" s="246">
        <v>1.737408688445</v>
      </c>
      <c r="F236" s="246">
        <v>1.158272458963</v>
      </c>
      <c r="G236" s="246">
        <v>0.57913622948200005</v>
      </c>
      <c r="H236" s="246"/>
      <c r="I236" s="246"/>
      <c r="J236" s="342"/>
      <c r="K236" s="246"/>
      <c r="L236" s="342"/>
      <c r="M236" s="246"/>
      <c r="N236" s="239"/>
    </row>
    <row r="237" spans="2:14" x14ac:dyDescent="0.2">
      <c r="B237" t="s">
        <v>547</v>
      </c>
      <c r="C237" t="s">
        <v>169</v>
      </c>
      <c r="D237" s="261" t="s">
        <v>174</v>
      </c>
      <c r="E237" s="256"/>
      <c r="F237" s="256"/>
      <c r="G237" s="256"/>
      <c r="H237" s="256"/>
      <c r="I237" s="256"/>
      <c r="J237" s="332"/>
      <c r="K237" s="256"/>
      <c r="L237" s="332"/>
      <c r="M237" s="256"/>
      <c r="N237" s="239"/>
    </row>
    <row r="238" spans="2:14" x14ac:dyDescent="0.2">
      <c r="B238" t="s">
        <v>547</v>
      </c>
      <c r="C238" t="s">
        <v>169</v>
      </c>
      <c r="D238" s="261" t="s">
        <v>175</v>
      </c>
      <c r="E238" s="246">
        <v>5.1313171144740002</v>
      </c>
      <c r="F238" s="246">
        <v>2.5656585572370001</v>
      </c>
      <c r="G238" s="246"/>
      <c r="H238" s="246"/>
      <c r="I238" s="246"/>
      <c r="J238" s="342"/>
      <c r="K238" s="246"/>
      <c r="L238" s="342"/>
      <c r="M238" s="246"/>
      <c r="N238" s="239"/>
    </row>
    <row r="239" spans="2:14" x14ac:dyDescent="0.2">
      <c r="B239" t="s">
        <v>547</v>
      </c>
      <c r="C239" t="s">
        <v>169</v>
      </c>
      <c r="D239" s="261" t="s">
        <v>176</v>
      </c>
      <c r="E239" s="246">
        <v>0.55338746126100002</v>
      </c>
      <c r="F239" s="246">
        <v>0.368924974174</v>
      </c>
      <c r="G239" s="246">
        <v>0.184462487087</v>
      </c>
      <c r="H239" s="246"/>
      <c r="I239" s="246"/>
      <c r="J239" s="342"/>
      <c r="K239" s="246">
        <v>0.62546723540600002</v>
      </c>
      <c r="L239" s="342">
        <v>0.867085796508</v>
      </c>
      <c r="M239" s="246">
        <v>0.867085796508</v>
      </c>
      <c r="N239" s="239"/>
    </row>
    <row r="240" spans="2:14" x14ac:dyDescent="0.2">
      <c r="B240" t="s">
        <v>547</v>
      </c>
      <c r="C240" t="s">
        <v>169</v>
      </c>
      <c r="D240" s="261" t="s">
        <v>177</v>
      </c>
      <c r="E240" s="246">
        <v>9.0572277611840004</v>
      </c>
      <c r="F240" s="246">
        <v>4.5286138805920002</v>
      </c>
      <c r="G240" s="246"/>
      <c r="H240" s="246"/>
      <c r="I240" s="246"/>
      <c r="J240" s="342"/>
      <c r="K240" s="246"/>
      <c r="L240" s="342"/>
      <c r="M240" s="246"/>
      <c r="N240" s="239"/>
    </row>
    <row r="241" spans="2:14" x14ac:dyDescent="0.2">
      <c r="B241" t="s">
        <v>547</v>
      </c>
      <c r="C241" t="s">
        <v>170</v>
      </c>
      <c r="D241" s="261" t="s">
        <v>164</v>
      </c>
      <c r="E241" s="246">
        <v>0.82896027863900001</v>
      </c>
      <c r="F241" s="246">
        <v>0.55264018575899998</v>
      </c>
      <c r="G241" s="246">
        <v>0.27632009287999998</v>
      </c>
      <c r="H241" s="246"/>
      <c r="I241" s="246"/>
      <c r="J241" s="342"/>
      <c r="K241" s="246"/>
      <c r="L241" s="342"/>
      <c r="M241" s="246"/>
      <c r="N241" s="239"/>
    </row>
    <row r="242" spans="2:14" x14ac:dyDescent="0.2">
      <c r="B242" t="s">
        <v>547</v>
      </c>
      <c r="C242" t="s">
        <v>170</v>
      </c>
      <c r="D242" s="261" t="s">
        <v>172</v>
      </c>
      <c r="E242" s="256"/>
      <c r="F242" s="256"/>
      <c r="G242" s="256"/>
      <c r="H242" s="256"/>
      <c r="I242" s="256"/>
      <c r="J242" s="332"/>
      <c r="K242" s="256"/>
      <c r="L242" s="332"/>
      <c r="M242" s="256"/>
      <c r="N242" s="239"/>
    </row>
    <row r="243" spans="2:14" x14ac:dyDescent="0.2">
      <c r="B243" t="s">
        <v>547</v>
      </c>
      <c r="C243" t="s">
        <v>170</v>
      </c>
      <c r="D243" s="261" t="s">
        <v>174</v>
      </c>
      <c r="E243" s="256"/>
      <c r="F243" s="256"/>
      <c r="G243" s="256"/>
      <c r="H243" s="256"/>
      <c r="I243" s="256"/>
      <c r="J243" s="332"/>
      <c r="K243" s="256"/>
      <c r="L243" s="332"/>
      <c r="M243" s="256"/>
      <c r="N243" s="239"/>
    </row>
    <row r="244" spans="2:14" x14ac:dyDescent="0.2">
      <c r="B244" t="s">
        <v>547</v>
      </c>
      <c r="C244" t="s">
        <v>170</v>
      </c>
      <c r="D244" s="261" t="s">
        <v>175</v>
      </c>
      <c r="E244" s="246">
        <v>0.50825194066699997</v>
      </c>
      <c r="F244" s="246">
        <v>0.254125970333</v>
      </c>
      <c r="G244" s="246"/>
      <c r="H244" s="246"/>
      <c r="I244" s="246"/>
      <c r="J244" s="342"/>
      <c r="K244" s="246"/>
      <c r="L244" s="342"/>
      <c r="M244" s="246"/>
      <c r="N244" s="239"/>
    </row>
    <row r="245" spans="2:14" x14ac:dyDescent="0.2">
      <c r="B245" t="s">
        <v>547</v>
      </c>
      <c r="C245" t="s">
        <v>170</v>
      </c>
      <c r="D245" s="261" t="s">
        <v>176</v>
      </c>
      <c r="E245" s="256"/>
      <c r="F245" s="256"/>
      <c r="G245" s="256"/>
      <c r="H245" s="256"/>
      <c r="I245" s="256"/>
      <c r="J245" s="332"/>
      <c r="K245" s="256"/>
      <c r="L245" s="332"/>
      <c r="M245" s="256"/>
      <c r="N245" s="239"/>
    </row>
    <row r="246" spans="2:14" x14ac:dyDescent="0.2">
      <c r="B246" t="s">
        <v>547</v>
      </c>
      <c r="C246" t="s">
        <v>170</v>
      </c>
      <c r="D246" s="261" t="s">
        <v>177</v>
      </c>
      <c r="E246" s="246">
        <v>6.1636871787349996</v>
      </c>
      <c r="F246" s="246">
        <v>3.0818435893679998</v>
      </c>
      <c r="G246" s="246"/>
      <c r="H246" s="246"/>
      <c r="I246" s="246"/>
      <c r="J246" s="342"/>
      <c r="K246" s="246"/>
      <c r="L246" s="342"/>
      <c r="M246" s="246"/>
      <c r="N246" s="239"/>
    </row>
    <row r="247" spans="2:14" x14ac:dyDescent="0.2">
      <c r="B247" t="s">
        <v>547</v>
      </c>
      <c r="C247" t="s">
        <v>171</v>
      </c>
      <c r="D247" s="261" t="s">
        <v>164</v>
      </c>
      <c r="E247" s="246">
        <v>4.8826106086249998</v>
      </c>
      <c r="F247" s="246">
        <v>5.1559943568530002</v>
      </c>
      <c r="G247" s="246">
        <v>5.463493027668</v>
      </c>
      <c r="H247" s="246">
        <v>5.758556916201</v>
      </c>
      <c r="I247" s="246">
        <v>5.777361921142</v>
      </c>
      <c r="J247" s="342">
        <v>5.7601086212680004</v>
      </c>
      <c r="K247" s="246">
        <v>5.7429068460090003</v>
      </c>
      <c r="L247" s="342">
        <v>5.7178344445290001</v>
      </c>
      <c r="M247" s="246">
        <v>5.6928715042210003</v>
      </c>
      <c r="N247" s="239"/>
    </row>
    <row r="248" spans="2:14" x14ac:dyDescent="0.2">
      <c r="B248" t="s">
        <v>547</v>
      </c>
      <c r="C248" t="s">
        <v>171</v>
      </c>
      <c r="D248" s="261" t="s">
        <v>172</v>
      </c>
      <c r="E248" s="246">
        <v>27.138792016425999</v>
      </c>
      <c r="F248" s="246">
        <v>29.142912545756001</v>
      </c>
      <c r="G248" s="246">
        <v>31.429188183611</v>
      </c>
      <c r="H248" s="246">
        <v>33.882080624848001</v>
      </c>
      <c r="I248" s="246">
        <v>16.982694513270001</v>
      </c>
      <c r="J248" s="342"/>
      <c r="K248" s="246"/>
      <c r="L248" s="342"/>
      <c r="M248" s="246"/>
      <c r="N248" s="239"/>
    </row>
    <row r="249" spans="2:14" x14ac:dyDescent="0.2">
      <c r="B249" t="s">
        <v>547</v>
      </c>
      <c r="C249" t="s">
        <v>171</v>
      </c>
      <c r="D249" s="261" t="s">
        <v>173</v>
      </c>
      <c r="E249" s="246">
        <v>0.84930002991200004</v>
      </c>
      <c r="F249" s="246">
        <v>0.84886340089099999</v>
      </c>
      <c r="G249" s="246">
        <v>0.85349959777899997</v>
      </c>
      <c r="H249" s="246">
        <v>0.85628676553500005</v>
      </c>
      <c r="I249" s="246">
        <v>0.85908303499799998</v>
      </c>
      <c r="J249" s="342">
        <v>0.85651750120900005</v>
      </c>
      <c r="K249" s="246">
        <v>0.853959629035</v>
      </c>
      <c r="L249" s="342">
        <v>0.85023140929499996</v>
      </c>
      <c r="M249" s="246">
        <v>0.84651946622899998</v>
      </c>
      <c r="N249" s="239"/>
    </row>
    <row r="250" spans="2:14" x14ac:dyDescent="0.2">
      <c r="B250" t="s">
        <v>547</v>
      </c>
      <c r="C250" t="s">
        <v>171</v>
      </c>
      <c r="D250" s="261" t="s">
        <v>174</v>
      </c>
      <c r="E250" s="246">
        <v>48.369535330212997</v>
      </c>
      <c r="F250" s="246">
        <v>40.000784636859002</v>
      </c>
      <c r="G250" s="246">
        <v>37.826078861014999</v>
      </c>
      <c r="H250" s="246">
        <v>44.746531374141</v>
      </c>
      <c r="I250" s="246">
        <v>40.917355613181002</v>
      </c>
      <c r="J250" s="342">
        <v>45.169295429134003</v>
      </c>
      <c r="K250" s="246">
        <v>45.380901402303998</v>
      </c>
      <c r="L250" s="342">
        <v>48.487325382991997</v>
      </c>
      <c r="M250" s="246">
        <v>49.509508960741996</v>
      </c>
      <c r="N250" s="239"/>
    </row>
    <row r="251" spans="2:14" x14ac:dyDescent="0.2">
      <c r="B251" t="s">
        <v>547</v>
      </c>
      <c r="C251" t="s">
        <v>171</v>
      </c>
      <c r="D251" s="261" t="s">
        <v>175</v>
      </c>
      <c r="E251" s="246">
        <v>77.353482002790003</v>
      </c>
      <c r="F251" s="246">
        <v>85.600947385016994</v>
      </c>
      <c r="G251" s="246">
        <v>94.683048957794995</v>
      </c>
      <c r="H251" s="246">
        <v>100.225761810957</v>
      </c>
      <c r="I251" s="246">
        <v>97.695667333483001</v>
      </c>
      <c r="J251" s="342">
        <v>103.56148471739399</v>
      </c>
      <c r="K251" s="246">
        <v>108.478398912348</v>
      </c>
      <c r="L251" s="342">
        <v>78.467064219082005</v>
      </c>
      <c r="M251" s="246">
        <v>84.030850738447</v>
      </c>
      <c r="N251" s="239"/>
    </row>
    <row r="252" spans="2:14" x14ac:dyDescent="0.2">
      <c r="B252" t="s">
        <v>547</v>
      </c>
      <c r="C252" t="s">
        <v>171</v>
      </c>
      <c r="D252" s="261" t="s">
        <v>176</v>
      </c>
      <c r="E252" s="246">
        <v>33.532161384336</v>
      </c>
      <c r="F252" s="246">
        <v>35.398679362487002</v>
      </c>
      <c r="G252" s="246">
        <v>39.082023549355</v>
      </c>
      <c r="H252" s="246">
        <v>39.994503637519998</v>
      </c>
      <c r="I252" s="246">
        <v>42.286437025163004</v>
      </c>
      <c r="J252" s="342">
        <v>44.627157120066002</v>
      </c>
      <c r="K252" s="246">
        <v>46.451310003106997</v>
      </c>
      <c r="L252" s="342">
        <v>48.985341846684001</v>
      </c>
      <c r="M252" s="246">
        <v>51.903383980946003</v>
      </c>
      <c r="N252" s="239"/>
    </row>
    <row r="253" spans="2:14" x14ac:dyDescent="0.2">
      <c r="B253" t="s">
        <v>547</v>
      </c>
      <c r="C253" t="s">
        <v>171</v>
      </c>
      <c r="D253" s="261" t="s">
        <v>177</v>
      </c>
      <c r="E253" s="246">
        <v>172.04039013582499</v>
      </c>
      <c r="F253" s="246">
        <v>186.41528656689701</v>
      </c>
      <c r="G253" s="246">
        <v>209.22844638953799</v>
      </c>
      <c r="H253" s="246">
        <v>212.67857714894501</v>
      </c>
      <c r="I253" s="246">
        <v>171.12808249788</v>
      </c>
      <c r="J253" s="342">
        <v>187.10250962672299</v>
      </c>
      <c r="K253" s="246">
        <v>181.034496718035</v>
      </c>
      <c r="L253" s="342">
        <v>165.702697301038</v>
      </c>
      <c r="M253" s="246">
        <v>119.895914096962</v>
      </c>
      <c r="N253" s="239"/>
    </row>
    <row r="254" spans="2:14" x14ac:dyDescent="0.2">
      <c r="B254" t="s">
        <v>547</v>
      </c>
      <c r="C254" t="s">
        <v>171</v>
      </c>
      <c r="D254" s="261" t="s">
        <v>179</v>
      </c>
      <c r="E254" s="246">
        <v>0.21839143626300001</v>
      </c>
      <c r="F254" s="246">
        <v>0.67619383736899996</v>
      </c>
      <c r="G254" s="246">
        <v>1.1435186573939999</v>
      </c>
      <c r="H254" s="246">
        <v>1.607372585589</v>
      </c>
      <c r="I254" s="246">
        <v>1.612621582839</v>
      </c>
      <c r="J254" s="342">
        <v>1.607805709412</v>
      </c>
      <c r="K254" s="246">
        <v>1.6030042179320001</v>
      </c>
      <c r="L254" s="342">
        <v>1.5960058168769999</v>
      </c>
      <c r="M254" s="246">
        <v>1.5890379694650001</v>
      </c>
      <c r="N254" s="239"/>
    </row>
    <row r="255" spans="2:14" x14ac:dyDescent="0.2">
      <c r="B255" t="s">
        <v>547</v>
      </c>
      <c r="C255" t="s">
        <v>178</v>
      </c>
      <c r="D255" s="261" t="s">
        <v>172</v>
      </c>
      <c r="E255" s="342"/>
      <c r="F255" s="342"/>
      <c r="G255" s="342"/>
      <c r="H255" s="342"/>
      <c r="I255" s="342">
        <v>18.841039708050001</v>
      </c>
      <c r="J255" s="342">
        <v>37.806718375705003</v>
      </c>
      <c r="K255" s="342">
        <v>39.881959191436003</v>
      </c>
      <c r="L255" s="342">
        <v>42.233402571008</v>
      </c>
      <c r="M255" s="342">
        <v>44.705475727756003</v>
      </c>
      <c r="N255" s="239"/>
    </row>
    <row r="256" spans="2:14" x14ac:dyDescent="0.2">
      <c r="B256" t="s">
        <v>547</v>
      </c>
      <c r="C256" t="s">
        <v>178</v>
      </c>
      <c r="D256" s="261" t="s">
        <v>175</v>
      </c>
      <c r="E256" s="342"/>
      <c r="F256" s="342"/>
      <c r="G256" s="342"/>
      <c r="H256" s="342"/>
      <c r="I256" s="342"/>
      <c r="J256" s="342"/>
      <c r="K256" s="342"/>
      <c r="L256" s="342">
        <v>18.578957881468</v>
      </c>
      <c r="M256" s="342">
        <v>18.578957881468</v>
      </c>
      <c r="N256" s="239"/>
    </row>
    <row r="257" spans="2:14" x14ac:dyDescent="0.2">
      <c r="B257" t="s">
        <v>547</v>
      </c>
      <c r="C257" t="s">
        <v>178</v>
      </c>
      <c r="D257" s="261" t="s">
        <v>177</v>
      </c>
      <c r="E257" s="342"/>
      <c r="F257" s="342"/>
      <c r="G257" s="342"/>
      <c r="H257" s="342"/>
      <c r="I257" s="342"/>
      <c r="J257" s="342"/>
      <c r="K257" s="342"/>
      <c r="L257" s="342">
        <v>76.838777008264998</v>
      </c>
      <c r="M257" s="342">
        <v>153.41809432468</v>
      </c>
      <c r="N257" s="239"/>
    </row>
    <row r="258" spans="2:14" x14ac:dyDescent="0.2">
      <c r="B258" t="s">
        <v>548</v>
      </c>
      <c r="C258" t="s">
        <v>165</v>
      </c>
      <c r="D258" s="261" t="s">
        <v>164</v>
      </c>
      <c r="E258" s="256"/>
      <c r="F258" s="256"/>
      <c r="G258" s="256"/>
      <c r="H258" s="256"/>
      <c r="I258" s="256"/>
      <c r="J258" s="332"/>
      <c r="K258" s="256"/>
      <c r="L258" s="332"/>
      <c r="M258" s="256"/>
      <c r="N258" s="239"/>
    </row>
    <row r="259" spans="2:14" x14ac:dyDescent="0.2">
      <c r="B259" t="s">
        <v>548</v>
      </c>
      <c r="C259" t="s">
        <v>165</v>
      </c>
      <c r="D259" s="261" t="s">
        <v>172</v>
      </c>
      <c r="E259" s="246"/>
      <c r="F259" s="246"/>
      <c r="G259" s="246"/>
      <c r="H259" s="246"/>
      <c r="I259" s="246"/>
      <c r="J259" s="342">
        <v>13.538023301757001</v>
      </c>
      <c r="K259" s="246">
        <v>16.279543602272</v>
      </c>
      <c r="L259" s="342">
        <v>4.6755236293370004</v>
      </c>
      <c r="M259" s="246"/>
      <c r="N259" s="239"/>
    </row>
    <row r="260" spans="2:14" x14ac:dyDescent="0.2">
      <c r="B260" t="s">
        <v>548</v>
      </c>
      <c r="C260" t="s">
        <v>165</v>
      </c>
      <c r="D260" s="261" t="s">
        <v>174</v>
      </c>
      <c r="E260" s="246"/>
      <c r="F260" s="246"/>
      <c r="G260" s="246">
        <v>14.591456162377</v>
      </c>
      <c r="H260" s="246">
        <v>14.591456162377</v>
      </c>
      <c r="I260" s="246">
        <v>17.418251296487</v>
      </c>
      <c r="J260" s="342">
        <v>14.058876740513</v>
      </c>
      <c r="K260" s="246">
        <v>11.729407151926999</v>
      </c>
      <c r="L260" s="342">
        <v>11.021569249277</v>
      </c>
      <c r="M260" s="246">
        <v>7.2808980999169997</v>
      </c>
      <c r="N260" s="239"/>
    </row>
    <row r="261" spans="2:14" x14ac:dyDescent="0.2">
      <c r="B261" t="s">
        <v>548</v>
      </c>
      <c r="C261" t="s">
        <v>165</v>
      </c>
      <c r="D261" s="261" t="s">
        <v>175</v>
      </c>
      <c r="E261" s="246">
        <v>1.9367683480090001</v>
      </c>
      <c r="F261" s="246">
        <v>0.96838417400499999</v>
      </c>
      <c r="G261" s="246"/>
      <c r="H261" s="246"/>
      <c r="I261" s="246"/>
      <c r="J261" s="342"/>
      <c r="K261" s="246">
        <v>14.507048771146</v>
      </c>
      <c r="L261" s="342">
        <v>28.024277225752002</v>
      </c>
      <c r="M261" s="246">
        <v>29.723767857990001</v>
      </c>
      <c r="N261" s="239"/>
    </row>
    <row r="262" spans="2:14" x14ac:dyDescent="0.2">
      <c r="B262" t="s">
        <v>548</v>
      </c>
      <c r="C262" t="s">
        <v>165</v>
      </c>
      <c r="D262" s="261" t="s">
        <v>176</v>
      </c>
      <c r="E262" s="256"/>
      <c r="F262" s="256"/>
      <c r="G262" s="256"/>
      <c r="H262" s="256"/>
      <c r="I262" s="256"/>
      <c r="J262" s="332"/>
      <c r="K262" s="256"/>
      <c r="L262" s="332"/>
      <c r="M262" s="256"/>
      <c r="N262" s="239"/>
    </row>
    <row r="263" spans="2:14" x14ac:dyDescent="0.2">
      <c r="B263" t="s">
        <v>548</v>
      </c>
      <c r="C263" t="s">
        <v>165</v>
      </c>
      <c r="D263" s="261" t="s">
        <v>177</v>
      </c>
      <c r="E263" s="246">
        <v>0.72688321915599996</v>
      </c>
      <c r="F263" s="246">
        <v>0.36344160957799998</v>
      </c>
      <c r="G263" s="246"/>
      <c r="H263" s="246"/>
      <c r="I263" s="246">
        <v>16.626461594045999</v>
      </c>
      <c r="J263" s="342">
        <v>16.626461594045999</v>
      </c>
      <c r="K263" s="246">
        <v>11.084307729363999</v>
      </c>
      <c r="L263" s="342"/>
      <c r="M263" s="246"/>
      <c r="N263" s="239"/>
    </row>
    <row r="264" spans="2:14" x14ac:dyDescent="0.2">
      <c r="B264" t="s">
        <v>548</v>
      </c>
      <c r="C264" t="s">
        <v>166</v>
      </c>
      <c r="D264" s="261" t="s">
        <v>164</v>
      </c>
      <c r="E264" s="256"/>
      <c r="F264" s="256"/>
      <c r="G264" s="256"/>
      <c r="H264" s="256"/>
      <c r="I264" s="256"/>
      <c r="J264" s="332"/>
      <c r="K264" s="256"/>
      <c r="L264" s="332"/>
      <c r="M264" s="256"/>
      <c r="N264" s="239"/>
    </row>
    <row r="265" spans="2:14" x14ac:dyDescent="0.2">
      <c r="B265" t="s">
        <v>548</v>
      </c>
      <c r="C265" t="s">
        <v>166</v>
      </c>
      <c r="D265" s="261" t="s">
        <v>172</v>
      </c>
      <c r="E265" s="256"/>
      <c r="F265" s="256"/>
      <c r="G265" s="256"/>
      <c r="H265" s="256"/>
      <c r="I265" s="256"/>
      <c r="J265" s="332"/>
      <c r="K265" s="256"/>
      <c r="L265" s="332"/>
      <c r="M265" s="256"/>
      <c r="N265" s="239"/>
    </row>
    <row r="266" spans="2:14" x14ac:dyDescent="0.2">
      <c r="B266" t="s">
        <v>548</v>
      </c>
      <c r="C266" t="s">
        <v>166</v>
      </c>
      <c r="D266" s="261" t="s">
        <v>175</v>
      </c>
      <c r="E266" s="256"/>
      <c r="F266" s="256"/>
      <c r="G266" s="256"/>
      <c r="H266" s="256"/>
      <c r="I266" s="256"/>
      <c r="J266" s="332"/>
      <c r="K266" s="256"/>
      <c r="L266" s="332"/>
      <c r="M266" s="256"/>
      <c r="N266" s="239"/>
    </row>
    <row r="267" spans="2:14" x14ac:dyDescent="0.2">
      <c r="B267" t="s">
        <v>548</v>
      </c>
      <c r="C267" t="s">
        <v>166</v>
      </c>
      <c r="D267" s="261" t="s">
        <v>177</v>
      </c>
      <c r="E267" s="256"/>
      <c r="F267" s="256"/>
      <c r="G267" s="256"/>
      <c r="H267" s="256"/>
      <c r="I267" s="256"/>
      <c r="J267" s="332"/>
      <c r="K267" s="256"/>
      <c r="L267" s="332"/>
      <c r="M267" s="256"/>
      <c r="N267" s="239"/>
    </row>
    <row r="268" spans="2:14" x14ac:dyDescent="0.2">
      <c r="B268" t="s">
        <v>548</v>
      </c>
      <c r="C268" t="s">
        <v>167</v>
      </c>
      <c r="D268" s="261" t="s">
        <v>164</v>
      </c>
      <c r="E268" s="332"/>
      <c r="F268" s="332"/>
      <c r="G268" s="332"/>
      <c r="H268" s="332"/>
      <c r="I268" s="332"/>
      <c r="J268" s="332"/>
      <c r="K268" s="332"/>
      <c r="L268" s="332"/>
      <c r="M268" s="332"/>
      <c r="N268" s="239"/>
    </row>
    <row r="269" spans="2:14" x14ac:dyDescent="0.2">
      <c r="B269" t="s">
        <v>548</v>
      </c>
      <c r="C269" t="s">
        <v>167</v>
      </c>
      <c r="D269" s="261" t="s">
        <v>172</v>
      </c>
      <c r="E269" s="332"/>
      <c r="F269" s="332"/>
      <c r="G269" s="332"/>
      <c r="H269" s="332"/>
      <c r="I269" s="332"/>
      <c r="J269" s="332"/>
      <c r="K269" s="332"/>
      <c r="L269" s="332"/>
      <c r="M269" s="332"/>
      <c r="N269" s="239"/>
    </row>
    <row r="270" spans="2:14" x14ac:dyDescent="0.2">
      <c r="B270" t="s">
        <v>548</v>
      </c>
      <c r="C270" t="s">
        <v>167</v>
      </c>
      <c r="D270" s="261" t="s">
        <v>174</v>
      </c>
      <c r="E270" s="332"/>
      <c r="F270" s="332"/>
      <c r="G270" s="332"/>
      <c r="H270" s="332"/>
      <c r="I270" s="332"/>
      <c r="J270" s="332"/>
      <c r="K270" s="332"/>
      <c r="L270" s="332"/>
      <c r="M270" s="332"/>
      <c r="N270" s="239"/>
    </row>
    <row r="271" spans="2:14" x14ac:dyDescent="0.2">
      <c r="B271" t="s">
        <v>548</v>
      </c>
      <c r="C271" t="s">
        <v>167</v>
      </c>
      <c r="D271" s="261" t="s">
        <v>175</v>
      </c>
      <c r="E271" s="332"/>
      <c r="F271" s="332"/>
      <c r="G271" s="332"/>
      <c r="H271" s="332"/>
      <c r="I271" s="332"/>
      <c r="J271" s="332"/>
      <c r="K271" s="332"/>
      <c r="L271" s="332"/>
      <c r="M271" s="332"/>
      <c r="N271" s="239"/>
    </row>
    <row r="272" spans="2:14" x14ac:dyDescent="0.2">
      <c r="B272" t="s">
        <v>548</v>
      </c>
      <c r="C272" t="s">
        <v>167</v>
      </c>
      <c r="D272" s="261" t="s">
        <v>176</v>
      </c>
      <c r="E272" s="332"/>
      <c r="F272" s="332"/>
      <c r="G272" s="332"/>
      <c r="H272" s="332"/>
      <c r="I272" s="332"/>
      <c r="J272" s="332"/>
      <c r="K272" s="332"/>
      <c r="L272" s="332"/>
      <c r="M272" s="332"/>
      <c r="N272" s="239"/>
    </row>
    <row r="273" spans="2:14" x14ac:dyDescent="0.2">
      <c r="B273" t="s">
        <v>548</v>
      </c>
      <c r="C273" t="s">
        <v>167</v>
      </c>
      <c r="D273" s="261" t="s">
        <v>177</v>
      </c>
      <c r="E273" s="332"/>
      <c r="F273" s="332"/>
      <c r="G273" s="332"/>
      <c r="H273" s="332"/>
      <c r="I273" s="332"/>
      <c r="J273" s="332"/>
      <c r="K273" s="332"/>
      <c r="L273" s="332"/>
      <c r="M273" s="332"/>
      <c r="N273" s="239"/>
    </row>
    <row r="274" spans="2:14" x14ac:dyDescent="0.2">
      <c r="B274" t="s">
        <v>548</v>
      </c>
      <c r="C274" t="s">
        <v>168</v>
      </c>
      <c r="D274" s="261" t="s">
        <v>164</v>
      </c>
      <c r="E274" s="256"/>
      <c r="F274" s="256"/>
      <c r="G274" s="256"/>
      <c r="H274" s="256"/>
      <c r="I274" s="256"/>
      <c r="J274" s="332"/>
      <c r="K274" s="256"/>
      <c r="L274" s="332"/>
      <c r="M274" s="256"/>
      <c r="N274" s="239"/>
    </row>
    <row r="275" spans="2:14" x14ac:dyDescent="0.2">
      <c r="B275" t="s">
        <v>548</v>
      </c>
      <c r="C275" t="s">
        <v>168</v>
      </c>
      <c r="D275" s="261" t="s">
        <v>172</v>
      </c>
      <c r="E275" s="246"/>
      <c r="F275" s="246"/>
      <c r="G275" s="246"/>
      <c r="H275" s="246"/>
      <c r="I275" s="246">
        <v>18.948052763762</v>
      </c>
      <c r="J275" s="342">
        <v>18.948052763762</v>
      </c>
      <c r="K275" s="246"/>
      <c r="L275" s="342"/>
      <c r="M275" s="246"/>
      <c r="N275" s="239"/>
    </row>
    <row r="276" spans="2:14" x14ac:dyDescent="0.2">
      <c r="B276" t="s">
        <v>548</v>
      </c>
      <c r="C276" t="s">
        <v>168</v>
      </c>
      <c r="D276" s="261" t="s">
        <v>175</v>
      </c>
      <c r="E276" s="256"/>
      <c r="F276" s="256"/>
      <c r="G276" s="256"/>
      <c r="H276" s="256"/>
      <c r="I276" s="256"/>
      <c r="J276" s="332"/>
      <c r="K276" s="256"/>
      <c r="L276" s="332"/>
      <c r="M276" s="256"/>
      <c r="N276" s="239"/>
    </row>
    <row r="277" spans="2:14" x14ac:dyDescent="0.2">
      <c r="B277" t="s">
        <v>548</v>
      </c>
      <c r="C277" t="s">
        <v>168</v>
      </c>
      <c r="D277" s="261" t="s">
        <v>177</v>
      </c>
      <c r="E277" s="256"/>
      <c r="F277" s="256"/>
      <c r="G277" s="256"/>
      <c r="H277" s="256"/>
      <c r="I277" s="256"/>
      <c r="J277" s="332"/>
      <c r="K277" s="256"/>
      <c r="L277" s="332"/>
      <c r="M277" s="256"/>
      <c r="N277" s="239"/>
    </row>
    <row r="278" spans="2:14" x14ac:dyDescent="0.2">
      <c r="B278" t="s">
        <v>548</v>
      </c>
      <c r="C278" t="s">
        <v>169</v>
      </c>
      <c r="D278" s="261" t="s">
        <v>172</v>
      </c>
      <c r="E278" s="246">
        <v>6.6769699732000004E-2</v>
      </c>
      <c r="F278" s="246">
        <v>4.4513133155000002E-2</v>
      </c>
      <c r="G278" s="246">
        <v>2.2256566576999998E-2</v>
      </c>
      <c r="H278" s="246"/>
      <c r="I278" s="246"/>
      <c r="J278" s="342"/>
      <c r="K278" s="246"/>
      <c r="L278" s="342"/>
      <c r="M278" s="246"/>
      <c r="N278" s="239"/>
    </row>
    <row r="279" spans="2:14" x14ac:dyDescent="0.2">
      <c r="B279" t="s">
        <v>548</v>
      </c>
      <c r="C279" t="s">
        <v>169</v>
      </c>
      <c r="D279" s="261" t="s">
        <v>174</v>
      </c>
      <c r="E279" s="256"/>
      <c r="F279" s="256"/>
      <c r="G279" s="256"/>
      <c r="H279" s="256"/>
      <c r="I279" s="256"/>
      <c r="J279" s="332"/>
      <c r="K279" s="256"/>
      <c r="L279" s="332"/>
      <c r="M279" s="256"/>
      <c r="N279" s="239"/>
    </row>
    <row r="280" spans="2:14" x14ac:dyDescent="0.2">
      <c r="B280" t="s">
        <v>548</v>
      </c>
      <c r="C280" t="s">
        <v>169</v>
      </c>
      <c r="D280" s="261" t="s">
        <v>175</v>
      </c>
      <c r="E280" s="246">
        <v>0.19719971774100001</v>
      </c>
      <c r="F280" s="246">
        <v>9.8599858871000007E-2</v>
      </c>
      <c r="G280" s="246"/>
      <c r="H280" s="246"/>
      <c r="I280" s="246"/>
      <c r="J280" s="342"/>
      <c r="K280" s="246"/>
      <c r="L280" s="342"/>
      <c r="M280" s="246"/>
      <c r="N280" s="239"/>
    </row>
    <row r="281" spans="2:14" x14ac:dyDescent="0.2">
      <c r="B281" t="s">
        <v>548</v>
      </c>
      <c r="C281" t="s">
        <v>169</v>
      </c>
      <c r="D281" s="261" t="s">
        <v>176</v>
      </c>
      <c r="E281" s="246">
        <v>2.1267025352E-2</v>
      </c>
      <c r="F281" s="246">
        <v>1.4178016901E-2</v>
      </c>
      <c r="G281" s="246">
        <v>7.0890084510000003E-3</v>
      </c>
      <c r="H281" s="246"/>
      <c r="I281" s="246"/>
      <c r="J281" s="342"/>
      <c r="K281" s="246"/>
      <c r="L281" s="342"/>
      <c r="M281" s="246"/>
      <c r="N281" s="239"/>
    </row>
    <row r="282" spans="2:14" x14ac:dyDescent="0.2">
      <c r="B282" t="s">
        <v>548</v>
      </c>
      <c r="C282" t="s">
        <v>169</v>
      </c>
      <c r="D282" s="261" t="s">
        <v>177</v>
      </c>
      <c r="E282" s="246">
        <v>0.34807491296600002</v>
      </c>
      <c r="F282" s="246">
        <v>0.17403745648300001</v>
      </c>
      <c r="G282" s="246"/>
      <c r="H282" s="246"/>
      <c r="I282" s="246"/>
      <c r="J282" s="342"/>
      <c r="K282" s="246"/>
      <c r="L282" s="342"/>
      <c r="M282" s="246"/>
      <c r="N282" s="239"/>
    </row>
    <row r="283" spans="2:14" x14ac:dyDescent="0.2">
      <c r="B283" t="s">
        <v>548</v>
      </c>
      <c r="C283" t="s">
        <v>170</v>
      </c>
      <c r="D283" s="261" t="s">
        <v>164</v>
      </c>
      <c r="E283" s="246">
        <v>8.0839019144000004E-2</v>
      </c>
      <c r="F283" s="246">
        <v>5.389267943E-2</v>
      </c>
      <c r="G283" s="246">
        <v>2.6946339715E-2</v>
      </c>
      <c r="H283" s="246"/>
      <c r="I283" s="246"/>
      <c r="J283" s="342"/>
      <c r="K283" s="246"/>
      <c r="L283" s="342"/>
      <c r="M283" s="246"/>
      <c r="N283" s="239"/>
    </row>
    <row r="284" spans="2:14" x14ac:dyDescent="0.2">
      <c r="B284" t="s">
        <v>548</v>
      </c>
      <c r="C284" t="s">
        <v>170</v>
      </c>
      <c r="D284" s="261" t="s">
        <v>172</v>
      </c>
      <c r="E284" s="256"/>
      <c r="F284" s="256"/>
      <c r="G284" s="256"/>
      <c r="H284" s="256"/>
      <c r="I284" s="256"/>
      <c r="J284" s="332"/>
      <c r="K284" s="256"/>
      <c r="L284" s="332"/>
      <c r="M284" s="256"/>
      <c r="N284" s="239"/>
    </row>
    <row r="285" spans="2:14" x14ac:dyDescent="0.2">
      <c r="B285" t="s">
        <v>548</v>
      </c>
      <c r="C285" t="s">
        <v>170</v>
      </c>
      <c r="D285" s="261" t="s">
        <v>174</v>
      </c>
      <c r="E285" s="256"/>
      <c r="F285" s="256"/>
      <c r="G285" s="256"/>
      <c r="H285" s="256"/>
      <c r="I285" s="256"/>
      <c r="J285" s="332"/>
      <c r="K285" s="256"/>
      <c r="L285" s="332"/>
      <c r="M285" s="256"/>
      <c r="N285" s="239"/>
    </row>
    <row r="286" spans="2:14" x14ac:dyDescent="0.2">
      <c r="B286" t="s">
        <v>548</v>
      </c>
      <c r="C286" t="s">
        <v>170</v>
      </c>
      <c r="D286" s="261" t="s">
        <v>175</v>
      </c>
      <c r="E286" s="246">
        <v>4.9564001341000002E-2</v>
      </c>
      <c r="F286" s="246">
        <v>2.4782000669999998E-2</v>
      </c>
      <c r="G286" s="246"/>
      <c r="H286" s="246"/>
      <c r="I286" s="246"/>
      <c r="J286" s="342"/>
      <c r="K286" s="246"/>
      <c r="L286" s="342"/>
      <c r="M286" s="246"/>
      <c r="N286" s="239"/>
    </row>
    <row r="287" spans="2:14" x14ac:dyDescent="0.2">
      <c r="B287" t="s">
        <v>548</v>
      </c>
      <c r="C287" t="s">
        <v>170</v>
      </c>
      <c r="D287" s="261" t="s">
        <v>176</v>
      </c>
      <c r="E287" s="246"/>
      <c r="F287" s="246"/>
      <c r="G287" s="246"/>
      <c r="H287" s="246"/>
      <c r="I287" s="246">
        <v>3.110892710531</v>
      </c>
      <c r="J287" s="342">
        <v>3.115991699556</v>
      </c>
      <c r="K287" s="246">
        <v>3.115991699556</v>
      </c>
      <c r="L287" s="342">
        <v>9.3016632796280003</v>
      </c>
      <c r="M287" s="246">
        <v>8.4084662288830003</v>
      </c>
      <c r="N287" s="239"/>
    </row>
    <row r="288" spans="2:14" x14ac:dyDescent="0.2">
      <c r="B288" t="s">
        <v>548</v>
      </c>
      <c r="C288" t="s">
        <v>170</v>
      </c>
      <c r="D288" s="261" t="s">
        <v>177</v>
      </c>
      <c r="E288" s="246">
        <v>0.60107394609999998</v>
      </c>
      <c r="F288" s="246">
        <v>0.30053697304999999</v>
      </c>
      <c r="G288" s="246"/>
      <c r="H288" s="246"/>
      <c r="I288" s="246"/>
      <c r="J288" s="342"/>
      <c r="K288" s="246"/>
      <c r="L288" s="342"/>
      <c r="M288" s="246"/>
      <c r="N288" s="239"/>
    </row>
    <row r="289" spans="2:14" x14ac:dyDescent="0.2">
      <c r="B289" t="s">
        <v>548</v>
      </c>
      <c r="C289" t="s">
        <v>171</v>
      </c>
      <c r="D289" s="261" t="s">
        <v>164</v>
      </c>
      <c r="E289" s="246">
        <v>4.7249359257780004</v>
      </c>
      <c r="F289" s="246">
        <v>4.877091100685</v>
      </c>
      <c r="G289" s="246">
        <v>5.0005958982810004</v>
      </c>
      <c r="H289" s="246">
        <v>5.0724924913580001</v>
      </c>
      <c r="I289" s="246">
        <v>5.1178446359779999</v>
      </c>
      <c r="J289" s="342">
        <v>5.157659024969</v>
      </c>
      <c r="K289" s="246">
        <v>5.1977831509080001</v>
      </c>
      <c r="L289" s="342">
        <v>5.234296157098</v>
      </c>
      <c r="M289" s="246">
        <v>5.2710656571800003</v>
      </c>
      <c r="N289" s="239"/>
    </row>
    <row r="290" spans="2:14" x14ac:dyDescent="0.2">
      <c r="B290" t="s">
        <v>548</v>
      </c>
      <c r="C290" t="s">
        <v>171</v>
      </c>
      <c r="D290" s="261" t="s">
        <v>172</v>
      </c>
      <c r="E290" s="246">
        <v>25.585484353736</v>
      </c>
      <c r="F290" s="246">
        <v>26.692957430263</v>
      </c>
      <c r="G290" s="246">
        <v>28.912436422850998</v>
      </c>
      <c r="H290" s="246">
        <v>31.873360237421</v>
      </c>
      <c r="I290" s="246">
        <v>16.122041324205998</v>
      </c>
      <c r="J290" s="342">
        <v>4.8738500382170002</v>
      </c>
      <c r="K290" s="246">
        <v>4.8738500382170002</v>
      </c>
      <c r="L290" s="342">
        <v>0.69626429117400002</v>
      </c>
      <c r="M290" s="246"/>
      <c r="N290" s="239"/>
    </row>
    <row r="291" spans="2:14" x14ac:dyDescent="0.2">
      <c r="B291" t="s">
        <v>548</v>
      </c>
      <c r="C291" t="s">
        <v>171</v>
      </c>
      <c r="D291" s="261" t="s">
        <v>173</v>
      </c>
      <c r="E291" s="246">
        <v>0.499750737758</v>
      </c>
      <c r="F291" s="246">
        <v>0.51277115766500003</v>
      </c>
      <c r="G291" s="246">
        <v>0.78387217441400003</v>
      </c>
      <c r="H291" s="246">
        <v>0.52748659558099997</v>
      </c>
      <c r="I291" s="246">
        <v>0.53220274812500001</v>
      </c>
      <c r="J291" s="342">
        <v>0.53634303153399998</v>
      </c>
      <c r="K291" s="246">
        <v>0.54051552437200001</v>
      </c>
      <c r="L291" s="342">
        <v>0.54431249822000005</v>
      </c>
      <c r="M291" s="246">
        <v>0.54813614477100003</v>
      </c>
      <c r="N291" s="239"/>
    </row>
    <row r="292" spans="2:14" x14ac:dyDescent="0.2">
      <c r="B292" t="s">
        <v>548</v>
      </c>
      <c r="C292" t="s">
        <v>171</v>
      </c>
      <c r="D292" s="261" t="s">
        <v>174</v>
      </c>
      <c r="E292" s="246">
        <v>47.064877144328001</v>
      </c>
      <c r="F292" s="246">
        <v>49.055952923062002</v>
      </c>
      <c r="G292" s="246">
        <v>38.495799558616</v>
      </c>
      <c r="H292" s="246">
        <v>43.887451017647997</v>
      </c>
      <c r="I292" s="246">
        <v>46.925789045930003</v>
      </c>
      <c r="J292" s="342">
        <v>54.486379693037001</v>
      </c>
      <c r="K292" s="246">
        <v>61.263203599150003</v>
      </c>
      <c r="L292" s="342">
        <v>65.714330934833995</v>
      </c>
      <c r="M292" s="246">
        <v>73.364824446705995</v>
      </c>
      <c r="N292" s="239"/>
    </row>
    <row r="293" spans="2:14" x14ac:dyDescent="0.2">
      <c r="B293" t="s">
        <v>548</v>
      </c>
      <c r="C293" t="s">
        <v>171</v>
      </c>
      <c r="D293" s="261" t="s">
        <v>175</v>
      </c>
      <c r="E293" s="246">
        <v>51.338477969465998</v>
      </c>
      <c r="F293" s="246">
        <v>54.694488260701</v>
      </c>
      <c r="G293" s="246">
        <v>60.370637424571001</v>
      </c>
      <c r="H293" s="246">
        <v>66.502004189196001</v>
      </c>
      <c r="I293" s="246">
        <v>73.171812654237002</v>
      </c>
      <c r="J293" s="342">
        <v>77.949420574168002</v>
      </c>
      <c r="K293" s="246">
        <v>68.499887234092</v>
      </c>
      <c r="L293" s="342">
        <v>59.239514140866</v>
      </c>
      <c r="M293" s="246">
        <v>61.986259522075002</v>
      </c>
      <c r="N293" s="239"/>
    </row>
    <row r="294" spans="2:14" x14ac:dyDescent="0.2">
      <c r="B294" t="s">
        <v>548</v>
      </c>
      <c r="C294" t="s">
        <v>171</v>
      </c>
      <c r="D294" s="261" t="s">
        <v>176</v>
      </c>
      <c r="E294" s="246">
        <v>40.782567547386002</v>
      </c>
      <c r="F294" s="246">
        <v>34.016008819402998</v>
      </c>
      <c r="G294" s="246">
        <v>50.352171294435003</v>
      </c>
      <c r="H294" s="246">
        <v>40.566904090931999</v>
      </c>
      <c r="I294" s="246">
        <v>41.524662898576999</v>
      </c>
      <c r="J294" s="342">
        <v>44.433953703287003</v>
      </c>
      <c r="K294" s="246">
        <v>47.519089947406002</v>
      </c>
      <c r="L294" s="342">
        <v>43.930143763501</v>
      </c>
      <c r="M294" s="246">
        <v>47.535590349011997</v>
      </c>
      <c r="N294" s="239"/>
    </row>
    <row r="295" spans="2:14" x14ac:dyDescent="0.2">
      <c r="B295" t="s">
        <v>548</v>
      </c>
      <c r="C295" t="s">
        <v>171</v>
      </c>
      <c r="D295" s="261" t="s">
        <v>177</v>
      </c>
      <c r="E295" s="246">
        <v>127.743954440126</v>
      </c>
      <c r="F295" s="246">
        <v>125.723813064276</v>
      </c>
      <c r="G295" s="246">
        <v>138.38074158241099</v>
      </c>
      <c r="H295" s="246">
        <v>157.861788785481</v>
      </c>
      <c r="I295" s="246">
        <v>164.80910723998801</v>
      </c>
      <c r="J295" s="342">
        <v>176.14527399316</v>
      </c>
      <c r="K295" s="246">
        <v>192.10145341794399</v>
      </c>
      <c r="L295" s="342">
        <v>208.06560477733399</v>
      </c>
      <c r="M295" s="246">
        <v>151.671497818864</v>
      </c>
      <c r="N295" s="239"/>
    </row>
    <row r="296" spans="2:14" x14ac:dyDescent="0.2">
      <c r="B296" t="s">
        <v>548</v>
      </c>
      <c r="C296" t="s">
        <v>171</v>
      </c>
      <c r="D296" s="261" t="s">
        <v>179</v>
      </c>
      <c r="E296" s="246">
        <v>0.128507332566</v>
      </c>
      <c r="F296" s="246">
        <v>0.42281391918099998</v>
      </c>
      <c r="G296" s="246">
        <v>1.201574654724</v>
      </c>
      <c r="H296" s="246">
        <v>0.99016769513400005</v>
      </c>
      <c r="I296" s="246">
        <v>0.99902058719499998</v>
      </c>
      <c r="J296" s="342">
        <v>1.0067924906229999</v>
      </c>
      <c r="K296" s="246">
        <v>1.014624855751</v>
      </c>
      <c r="L296" s="342">
        <v>1.0217523180870001</v>
      </c>
      <c r="M296" s="246">
        <v>1.0289298488980001</v>
      </c>
      <c r="N296" s="239"/>
    </row>
    <row r="297" spans="2:14" x14ac:dyDescent="0.2">
      <c r="B297" t="s">
        <v>548</v>
      </c>
      <c r="C297" t="s">
        <v>178</v>
      </c>
      <c r="D297" s="261" t="s">
        <v>172</v>
      </c>
      <c r="E297" s="342"/>
      <c r="F297" s="342"/>
      <c r="G297" s="342"/>
      <c r="H297" s="342"/>
      <c r="I297" s="342"/>
      <c r="J297" s="342"/>
      <c r="K297" s="342">
        <v>18.630519728085002</v>
      </c>
      <c r="L297" s="342">
        <v>36.452368987577998</v>
      </c>
      <c r="M297" s="342">
        <v>43.955167602955001</v>
      </c>
      <c r="N297" s="239"/>
    </row>
    <row r="298" spans="2:14" x14ac:dyDescent="0.2">
      <c r="B298" t="s">
        <v>548</v>
      </c>
      <c r="C298" t="s">
        <v>178</v>
      </c>
      <c r="D298" s="261" t="s">
        <v>175</v>
      </c>
      <c r="E298" s="332"/>
      <c r="F298" s="332"/>
      <c r="G298" s="332"/>
      <c r="H298" s="332"/>
      <c r="I298" s="332"/>
      <c r="J298" s="332"/>
      <c r="K298" s="332"/>
      <c r="L298" s="332"/>
      <c r="M298" s="332"/>
      <c r="N298" s="239"/>
    </row>
    <row r="299" spans="2:14" x14ac:dyDescent="0.2">
      <c r="B299" t="s">
        <v>548</v>
      </c>
      <c r="C299" t="s">
        <v>178</v>
      </c>
      <c r="D299" s="261" t="s">
        <v>177</v>
      </c>
      <c r="E299" s="342"/>
      <c r="F299" s="342"/>
      <c r="G299" s="342"/>
      <c r="H299" s="342"/>
      <c r="I299" s="342"/>
      <c r="J299" s="342"/>
      <c r="K299" s="342"/>
      <c r="L299" s="342"/>
      <c r="M299" s="342">
        <v>58.260147228923998</v>
      </c>
      <c r="N299" s="239"/>
    </row>
    <row r="300" spans="2:14" x14ac:dyDescent="0.2">
      <c r="B300" t="s">
        <v>549</v>
      </c>
      <c r="C300" t="s">
        <v>165</v>
      </c>
      <c r="D300" s="261" t="s">
        <v>164</v>
      </c>
      <c r="E300" s="256"/>
      <c r="F300" s="256"/>
      <c r="G300" s="256"/>
      <c r="H300" s="256"/>
      <c r="I300" s="256"/>
      <c r="J300" s="332"/>
      <c r="K300" s="256"/>
      <c r="L300" s="332"/>
      <c r="M300" s="256"/>
      <c r="N300" s="239"/>
    </row>
    <row r="301" spans="2:14" x14ac:dyDescent="0.2">
      <c r="B301" t="s">
        <v>549</v>
      </c>
      <c r="C301" t="s">
        <v>165</v>
      </c>
      <c r="D301" s="261" t="s">
        <v>172</v>
      </c>
      <c r="E301" s="256"/>
      <c r="F301" s="256"/>
      <c r="G301" s="256"/>
      <c r="H301" s="256"/>
      <c r="I301" s="256"/>
      <c r="J301" s="332"/>
      <c r="K301" s="256"/>
      <c r="L301" s="332"/>
      <c r="M301" s="256"/>
      <c r="N301" s="239"/>
    </row>
    <row r="302" spans="2:14" x14ac:dyDescent="0.2">
      <c r="B302" t="s">
        <v>549</v>
      </c>
      <c r="C302" t="s">
        <v>165</v>
      </c>
      <c r="D302" s="261" t="s">
        <v>174</v>
      </c>
      <c r="E302" s="246"/>
      <c r="F302" s="246">
        <v>3.6424547954020001</v>
      </c>
      <c r="G302" s="246">
        <v>8.2665485665039995</v>
      </c>
      <c r="H302" s="246">
        <v>8.2971574303309996</v>
      </c>
      <c r="I302" s="246">
        <v>10.817468089891999</v>
      </c>
      <c r="J302" s="342">
        <v>15.201100338161</v>
      </c>
      <c r="K302" s="246">
        <v>20.881940639099</v>
      </c>
      <c r="L302" s="342">
        <v>22.426827920724001</v>
      </c>
      <c r="M302" s="246">
        <v>21.110354067412999</v>
      </c>
      <c r="N302" s="239"/>
    </row>
    <row r="303" spans="2:14" x14ac:dyDescent="0.2">
      <c r="B303" t="s">
        <v>549</v>
      </c>
      <c r="C303" t="s">
        <v>165</v>
      </c>
      <c r="D303" s="261" t="s">
        <v>175</v>
      </c>
      <c r="E303" s="246">
        <v>2.6819603324360002</v>
      </c>
      <c r="F303" s="246">
        <v>1.3409801662180001</v>
      </c>
      <c r="G303" s="246"/>
      <c r="H303" s="246"/>
      <c r="I303" s="246">
        <v>5.3825649125190003</v>
      </c>
      <c r="J303" s="342">
        <v>5.3825649125190003</v>
      </c>
      <c r="K303" s="246">
        <v>8.6308004135419996</v>
      </c>
      <c r="L303" s="342">
        <v>10.700672265261</v>
      </c>
      <c r="M303" s="246">
        <v>14.638477508748</v>
      </c>
      <c r="N303" s="239"/>
    </row>
    <row r="304" spans="2:14" x14ac:dyDescent="0.2">
      <c r="B304" t="s">
        <v>549</v>
      </c>
      <c r="C304" t="s">
        <v>165</v>
      </c>
      <c r="D304" s="261" t="s">
        <v>176</v>
      </c>
      <c r="E304" s="256"/>
      <c r="F304" s="256"/>
      <c r="G304" s="256"/>
      <c r="H304" s="256"/>
      <c r="I304" s="256"/>
      <c r="J304" s="332"/>
      <c r="K304" s="256"/>
      <c r="L304" s="332"/>
      <c r="M304" s="256"/>
      <c r="N304" s="239"/>
    </row>
    <row r="305" spans="2:14" x14ac:dyDescent="0.2">
      <c r="B305" t="s">
        <v>549</v>
      </c>
      <c r="C305" t="s">
        <v>165</v>
      </c>
      <c r="D305" s="261" t="s">
        <v>177</v>
      </c>
      <c r="E305" s="246">
        <v>1.0065591799319999</v>
      </c>
      <c r="F305" s="246">
        <v>0.50327958996599997</v>
      </c>
      <c r="G305" s="246"/>
      <c r="H305" s="246"/>
      <c r="I305" s="246">
        <v>11.024837884679</v>
      </c>
      <c r="J305" s="342">
        <v>20.862878787328</v>
      </c>
      <c r="K305" s="246">
        <v>17.187932825768002</v>
      </c>
      <c r="L305" s="342">
        <v>29.557354188729001</v>
      </c>
      <c r="M305" s="246">
        <v>25.341050944736999</v>
      </c>
      <c r="N305" s="239"/>
    </row>
    <row r="306" spans="2:14" x14ac:dyDescent="0.2">
      <c r="B306" t="s">
        <v>549</v>
      </c>
      <c r="C306" t="s">
        <v>166</v>
      </c>
      <c r="D306" s="261" t="s">
        <v>164</v>
      </c>
      <c r="E306" s="256"/>
      <c r="F306" s="256"/>
      <c r="G306" s="256"/>
      <c r="H306" s="256"/>
      <c r="I306" s="256"/>
      <c r="J306" s="332"/>
      <c r="K306" s="256"/>
      <c r="L306" s="332"/>
      <c r="M306" s="256"/>
      <c r="N306" s="239"/>
    </row>
    <row r="307" spans="2:14" x14ac:dyDescent="0.2">
      <c r="B307" t="s">
        <v>549</v>
      </c>
      <c r="C307" t="s">
        <v>166</v>
      </c>
      <c r="D307" s="261" t="s">
        <v>172</v>
      </c>
      <c r="E307" s="256"/>
      <c r="F307" s="256"/>
      <c r="G307" s="256"/>
      <c r="H307" s="256"/>
      <c r="I307" s="256"/>
      <c r="J307" s="332"/>
      <c r="K307" s="256"/>
      <c r="L307" s="332"/>
      <c r="M307" s="256"/>
      <c r="N307" s="239"/>
    </row>
    <row r="308" spans="2:14" x14ac:dyDescent="0.2">
      <c r="B308" t="s">
        <v>549</v>
      </c>
      <c r="C308" t="s">
        <v>166</v>
      </c>
      <c r="D308" s="261" t="s">
        <v>175</v>
      </c>
      <c r="E308" s="256"/>
      <c r="F308" s="256"/>
      <c r="G308" s="256"/>
      <c r="H308" s="256"/>
      <c r="I308" s="256"/>
      <c r="J308" s="332"/>
      <c r="K308" s="256"/>
      <c r="L308" s="332"/>
      <c r="M308" s="256"/>
      <c r="N308" s="239"/>
    </row>
    <row r="309" spans="2:14" x14ac:dyDescent="0.2">
      <c r="B309" t="s">
        <v>549</v>
      </c>
      <c r="C309" t="s">
        <v>166</v>
      </c>
      <c r="D309" s="261" t="s">
        <v>177</v>
      </c>
      <c r="E309" s="256"/>
      <c r="F309" s="256"/>
      <c r="G309" s="256"/>
      <c r="H309" s="256"/>
      <c r="I309" s="256"/>
      <c r="J309" s="332"/>
      <c r="K309" s="256"/>
      <c r="L309" s="332"/>
      <c r="M309" s="256"/>
      <c r="N309" s="239"/>
    </row>
    <row r="310" spans="2:14" x14ac:dyDescent="0.2">
      <c r="B310" t="s">
        <v>549</v>
      </c>
      <c r="C310" t="s">
        <v>167</v>
      </c>
      <c r="D310" s="261" t="s">
        <v>164</v>
      </c>
      <c r="E310" s="332"/>
      <c r="F310" s="332"/>
      <c r="G310" s="332"/>
      <c r="H310" s="332"/>
      <c r="I310" s="332"/>
      <c r="J310" s="332"/>
      <c r="K310" s="332"/>
      <c r="L310" s="332"/>
      <c r="M310" s="332"/>
      <c r="N310" s="239"/>
    </row>
    <row r="311" spans="2:14" x14ac:dyDescent="0.2">
      <c r="B311" t="s">
        <v>549</v>
      </c>
      <c r="C311" t="s">
        <v>167</v>
      </c>
      <c r="D311" s="261" t="s">
        <v>172</v>
      </c>
      <c r="E311" s="332"/>
      <c r="F311" s="332"/>
      <c r="G311" s="332"/>
      <c r="H311" s="332"/>
      <c r="I311" s="332"/>
      <c r="J311" s="332"/>
      <c r="K311" s="332"/>
      <c r="L311" s="332"/>
      <c r="M311" s="332"/>
      <c r="N311" s="239"/>
    </row>
    <row r="312" spans="2:14" x14ac:dyDescent="0.2">
      <c r="B312" t="s">
        <v>549</v>
      </c>
      <c r="C312" t="s">
        <v>167</v>
      </c>
      <c r="D312" s="261" t="s">
        <v>174</v>
      </c>
      <c r="E312" s="332"/>
      <c r="F312" s="332"/>
      <c r="G312" s="332"/>
      <c r="H312" s="332"/>
      <c r="I312" s="332"/>
      <c r="J312" s="332"/>
      <c r="K312" s="332"/>
      <c r="L312" s="332"/>
      <c r="M312" s="332"/>
      <c r="N312" s="239"/>
    </row>
    <row r="313" spans="2:14" x14ac:dyDescent="0.2">
      <c r="B313" t="s">
        <v>549</v>
      </c>
      <c r="C313" t="s">
        <v>167</v>
      </c>
      <c r="D313" s="261" t="s">
        <v>175</v>
      </c>
      <c r="E313" s="332"/>
      <c r="F313" s="332"/>
      <c r="G313" s="332"/>
      <c r="H313" s="332"/>
      <c r="I313" s="332"/>
      <c r="J313" s="332"/>
      <c r="K313" s="332"/>
      <c r="L313" s="332"/>
      <c r="M313" s="332"/>
      <c r="N313" s="239"/>
    </row>
    <row r="314" spans="2:14" x14ac:dyDescent="0.2">
      <c r="B314" t="s">
        <v>549</v>
      </c>
      <c r="C314" t="s">
        <v>167</v>
      </c>
      <c r="D314" s="261" t="s">
        <v>176</v>
      </c>
      <c r="E314" s="332"/>
      <c r="F314" s="332"/>
      <c r="G314" s="332"/>
      <c r="H314" s="332"/>
      <c r="I314" s="332"/>
      <c r="J314" s="332"/>
      <c r="K314" s="332"/>
      <c r="L314" s="332"/>
      <c r="M314" s="332"/>
      <c r="N314" s="239"/>
    </row>
    <row r="315" spans="2:14" x14ac:dyDescent="0.2">
      <c r="B315" t="s">
        <v>549</v>
      </c>
      <c r="C315" t="s">
        <v>167</v>
      </c>
      <c r="D315" s="261" t="s">
        <v>177</v>
      </c>
      <c r="E315" s="332"/>
      <c r="F315" s="332"/>
      <c r="G315" s="332"/>
      <c r="H315" s="332"/>
      <c r="I315" s="332"/>
      <c r="J315" s="332"/>
      <c r="K315" s="332"/>
      <c r="L315" s="332"/>
      <c r="M315" s="332"/>
      <c r="N315" s="239"/>
    </row>
    <row r="316" spans="2:14" x14ac:dyDescent="0.2">
      <c r="B316" t="s">
        <v>549</v>
      </c>
      <c r="C316" t="s">
        <v>168</v>
      </c>
      <c r="D316" s="261" t="s">
        <v>164</v>
      </c>
      <c r="E316" s="256"/>
      <c r="F316" s="256"/>
      <c r="G316" s="256"/>
      <c r="H316" s="256"/>
      <c r="I316" s="256"/>
      <c r="J316" s="332"/>
      <c r="K316" s="256"/>
      <c r="L316" s="332"/>
      <c r="M316" s="256"/>
      <c r="N316" s="239"/>
    </row>
    <row r="317" spans="2:14" x14ac:dyDescent="0.2">
      <c r="B317" t="s">
        <v>549</v>
      </c>
      <c r="C317" t="s">
        <v>168</v>
      </c>
      <c r="D317" s="261" t="s">
        <v>172</v>
      </c>
      <c r="E317" s="246"/>
      <c r="F317" s="246"/>
      <c r="G317" s="246"/>
      <c r="H317" s="246"/>
      <c r="I317" s="246">
        <v>5.9370909398430003</v>
      </c>
      <c r="J317" s="342">
        <v>12.010468757279</v>
      </c>
      <c r="K317" s="246">
        <v>6.0733778174359996</v>
      </c>
      <c r="L317" s="342">
        <v>0.86762540249099995</v>
      </c>
      <c r="M317" s="246"/>
      <c r="N317" s="239"/>
    </row>
    <row r="318" spans="2:14" x14ac:dyDescent="0.2">
      <c r="B318" t="s">
        <v>549</v>
      </c>
      <c r="C318" t="s">
        <v>168</v>
      </c>
      <c r="D318" s="261" t="s">
        <v>175</v>
      </c>
      <c r="E318" s="256"/>
      <c r="F318" s="256"/>
      <c r="G318" s="256"/>
      <c r="H318" s="256"/>
      <c r="I318" s="256"/>
      <c r="J318" s="332"/>
      <c r="K318" s="256"/>
      <c r="L318" s="332"/>
      <c r="M318" s="256"/>
      <c r="N318" s="239"/>
    </row>
    <row r="319" spans="2:14" x14ac:dyDescent="0.2">
      <c r="B319" t="s">
        <v>549</v>
      </c>
      <c r="C319" t="s">
        <v>168</v>
      </c>
      <c r="D319" s="261" t="s">
        <v>177</v>
      </c>
      <c r="E319" s="256"/>
      <c r="F319" s="256"/>
      <c r="G319" s="256"/>
      <c r="H319" s="256"/>
      <c r="I319" s="256"/>
      <c r="J319" s="332"/>
      <c r="K319" s="256"/>
      <c r="L319" s="332"/>
      <c r="M319" s="256"/>
      <c r="N319" s="239"/>
    </row>
    <row r="320" spans="2:14" x14ac:dyDescent="0.2">
      <c r="B320" t="s">
        <v>549</v>
      </c>
      <c r="C320" t="s">
        <v>169</v>
      </c>
      <c r="D320" s="261" t="s">
        <v>172</v>
      </c>
      <c r="E320" s="256"/>
      <c r="F320" s="256"/>
      <c r="G320" s="256"/>
      <c r="H320" s="256"/>
      <c r="I320" s="256"/>
      <c r="J320" s="332"/>
      <c r="K320" s="256"/>
      <c r="L320" s="332"/>
      <c r="M320" s="256"/>
      <c r="N320" s="239"/>
    </row>
    <row r="321" spans="2:14" x14ac:dyDescent="0.2">
      <c r="B321" t="s">
        <v>549</v>
      </c>
      <c r="C321" t="s">
        <v>169</v>
      </c>
      <c r="D321" s="261" t="s">
        <v>174</v>
      </c>
      <c r="E321" s="256"/>
      <c r="F321" s="256"/>
      <c r="G321" s="256"/>
      <c r="H321" s="256"/>
      <c r="I321" s="256"/>
      <c r="J321" s="332"/>
      <c r="K321" s="256"/>
      <c r="L321" s="332"/>
      <c r="M321" s="256"/>
      <c r="N321" s="239"/>
    </row>
    <row r="322" spans="2:14" x14ac:dyDescent="0.2">
      <c r="B322" t="s">
        <v>549</v>
      </c>
      <c r="C322" t="s">
        <v>169</v>
      </c>
      <c r="D322" s="261" t="s">
        <v>175</v>
      </c>
      <c r="E322" s="256"/>
      <c r="F322" s="256"/>
      <c r="G322" s="256"/>
      <c r="H322" s="256"/>
      <c r="I322" s="256"/>
      <c r="J322" s="332"/>
      <c r="K322" s="256"/>
      <c r="L322" s="332"/>
      <c r="M322" s="256"/>
      <c r="N322" s="239"/>
    </row>
    <row r="323" spans="2:14" x14ac:dyDescent="0.2">
      <c r="B323" t="s">
        <v>549</v>
      </c>
      <c r="C323" t="s">
        <v>169</v>
      </c>
      <c r="D323" s="261" t="s">
        <v>176</v>
      </c>
      <c r="E323" s="246"/>
      <c r="F323" s="246"/>
      <c r="G323" s="246"/>
      <c r="H323" s="246"/>
      <c r="I323" s="246"/>
      <c r="J323" s="342">
        <v>0.99526381033599998</v>
      </c>
      <c r="K323" s="246">
        <v>0.99526381033599998</v>
      </c>
      <c r="L323" s="342">
        <v>4.9693618711339997</v>
      </c>
      <c r="M323" s="246">
        <v>4.3615403629619998</v>
      </c>
      <c r="N323" s="239"/>
    </row>
    <row r="324" spans="2:14" x14ac:dyDescent="0.2">
      <c r="B324" t="s">
        <v>549</v>
      </c>
      <c r="C324" t="s">
        <v>169</v>
      </c>
      <c r="D324" s="261" t="s">
        <v>177</v>
      </c>
      <c r="E324" s="256"/>
      <c r="F324" s="256"/>
      <c r="G324" s="256"/>
      <c r="H324" s="256"/>
      <c r="I324" s="256"/>
      <c r="J324" s="332"/>
      <c r="K324" s="256"/>
      <c r="L324" s="332"/>
      <c r="M324" s="256"/>
      <c r="N324" s="239"/>
    </row>
    <row r="325" spans="2:14" x14ac:dyDescent="0.2">
      <c r="B325" t="s">
        <v>549</v>
      </c>
      <c r="C325" t="s">
        <v>170</v>
      </c>
      <c r="D325" s="261" t="s">
        <v>164</v>
      </c>
      <c r="E325" s="246">
        <v>3.7985857099000001E-2</v>
      </c>
      <c r="F325" s="246">
        <v>2.5323904732999999E-2</v>
      </c>
      <c r="G325" s="246">
        <v>1.2661952366E-2</v>
      </c>
      <c r="H325" s="246"/>
      <c r="I325" s="246"/>
      <c r="J325" s="342"/>
      <c r="K325" s="246"/>
      <c r="L325" s="342"/>
      <c r="M325" s="246"/>
      <c r="N325" s="239"/>
    </row>
    <row r="326" spans="2:14" x14ac:dyDescent="0.2">
      <c r="B326" t="s">
        <v>549</v>
      </c>
      <c r="C326" t="s">
        <v>170</v>
      </c>
      <c r="D326" s="261" t="s">
        <v>172</v>
      </c>
      <c r="E326" s="256"/>
      <c r="F326" s="256"/>
      <c r="G326" s="256"/>
      <c r="H326" s="256"/>
      <c r="I326" s="256"/>
      <c r="J326" s="332"/>
      <c r="K326" s="256"/>
      <c r="L326" s="332"/>
      <c r="M326" s="256"/>
      <c r="N326" s="239"/>
    </row>
    <row r="327" spans="2:14" x14ac:dyDescent="0.2">
      <c r="B327" t="s">
        <v>549</v>
      </c>
      <c r="C327" t="s">
        <v>170</v>
      </c>
      <c r="D327" s="261" t="s">
        <v>174</v>
      </c>
      <c r="E327" s="256"/>
      <c r="F327" s="256"/>
      <c r="G327" s="256"/>
      <c r="H327" s="256"/>
      <c r="I327" s="256"/>
      <c r="J327" s="332"/>
      <c r="K327" s="256"/>
      <c r="L327" s="332"/>
      <c r="M327" s="256"/>
      <c r="N327" s="239"/>
    </row>
    <row r="328" spans="2:14" x14ac:dyDescent="0.2">
      <c r="B328" t="s">
        <v>549</v>
      </c>
      <c r="C328" t="s">
        <v>170</v>
      </c>
      <c r="D328" s="261" t="s">
        <v>175</v>
      </c>
      <c r="E328" s="246">
        <v>2.3289880209999999E-2</v>
      </c>
      <c r="F328" s="246">
        <v>1.1644940104999999E-2</v>
      </c>
      <c r="G328" s="246"/>
      <c r="H328" s="246"/>
      <c r="I328" s="246"/>
      <c r="J328" s="342"/>
      <c r="K328" s="246"/>
      <c r="L328" s="342"/>
      <c r="M328" s="246"/>
      <c r="N328" s="239"/>
    </row>
    <row r="329" spans="2:14" x14ac:dyDescent="0.2">
      <c r="B329" t="s">
        <v>549</v>
      </c>
      <c r="C329" t="s">
        <v>170</v>
      </c>
      <c r="D329" s="261" t="s">
        <v>176</v>
      </c>
      <c r="E329" s="256"/>
      <c r="F329" s="256"/>
      <c r="G329" s="256"/>
      <c r="H329" s="256"/>
      <c r="I329" s="256"/>
      <c r="J329" s="332"/>
      <c r="K329" s="256"/>
      <c r="L329" s="332"/>
      <c r="M329" s="256"/>
      <c r="N329" s="239"/>
    </row>
    <row r="330" spans="2:14" x14ac:dyDescent="0.2">
      <c r="B330" t="s">
        <v>549</v>
      </c>
      <c r="C330" t="s">
        <v>170</v>
      </c>
      <c r="D330" s="261" t="s">
        <v>177</v>
      </c>
      <c r="E330" s="246">
        <v>0.28244168799000002</v>
      </c>
      <c r="F330" s="246">
        <v>0.14122084399500001</v>
      </c>
      <c r="G330" s="246"/>
      <c r="H330" s="246"/>
      <c r="I330" s="246"/>
      <c r="J330" s="342"/>
      <c r="K330" s="246"/>
      <c r="L330" s="342"/>
      <c r="M330" s="246"/>
      <c r="N330" s="239"/>
    </row>
    <row r="331" spans="2:14" x14ac:dyDescent="0.2">
      <c r="B331" t="s">
        <v>549</v>
      </c>
      <c r="C331" t="s">
        <v>171</v>
      </c>
      <c r="D331" s="261" t="s">
        <v>164</v>
      </c>
      <c r="E331" s="246">
        <v>1.451282095671</v>
      </c>
      <c r="F331" s="246">
        <v>1.4686517854759999</v>
      </c>
      <c r="G331" s="246">
        <v>1.504381187119</v>
      </c>
      <c r="H331" s="246">
        <v>1.5309984245770001</v>
      </c>
      <c r="I331" s="246">
        <v>1.5450820843849999</v>
      </c>
      <c r="J331" s="342">
        <v>1.5490142225420001</v>
      </c>
      <c r="K331" s="246">
        <v>1.552956367747</v>
      </c>
      <c r="L331" s="342">
        <v>1.5480942589369999</v>
      </c>
      <c r="M331" s="246">
        <v>1.5432473727710001</v>
      </c>
      <c r="N331" s="239"/>
    </row>
    <row r="332" spans="2:14" x14ac:dyDescent="0.2">
      <c r="B332" t="s">
        <v>549</v>
      </c>
      <c r="C332" t="s">
        <v>171</v>
      </c>
      <c r="D332" s="261" t="s">
        <v>172</v>
      </c>
      <c r="E332" s="246">
        <v>8.4800348316189993</v>
      </c>
      <c r="F332" s="246">
        <v>9.2397206854260006</v>
      </c>
      <c r="G332" s="246">
        <v>9.8479262116930002</v>
      </c>
      <c r="H332" s="246">
        <v>10.512737341543</v>
      </c>
      <c r="I332" s="246">
        <v>5.2705200716669998</v>
      </c>
      <c r="J332" s="342"/>
      <c r="K332" s="246"/>
      <c r="L332" s="342"/>
      <c r="M332" s="246"/>
      <c r="N332" s="239"/>
    </row>
    <row r="333" spans="2:14" x14ac:dyDescent="0.2">
      <c r="B333" t="s">
        <v>549</v>
      </c>
      <c r="C333" t="s">
        <v>171</v>
      </c>
      <c r="D333" s="261" t="s">
        <v>173</v>
      </c>
      <c r="E333" s="246">
        <v>0.44918561890699998</v>
      </c>
      <c r="F333" s="246">
        <v>0.450605543341</v>
      </c>
      <c r="G333" s="246">
        <v>0.45756303306700002</v>
      </c>
      <c r="H333" s="246">
        <v>0.46177215699200003</v>
      </c>
      <c r="I333" s="246">
        <v>0.466020000662</v>
      </c>
      <c r="J333" s="342">
        <v>0.46720599268500002</v>
      </c>
      <c r="K333" s="246">
        <v>0.468395002984</v>
      </c>
      <c r="L333" s="342">
        <v>0.46692851782200001</v>
      </c>
      <c r="M333" s="246">
        <v>0.46546662403799999</v>
      </c>
      <c r="N333" s="239"/>
    </row>
    <row r="334" spans="2:14" x14ac:dyDescent="0.2">
      <c r="B334" t="s">
        <v>549</v>
      </c>
      <c r="C334" t="s">
        <v>171</v>
      </c>
      <c r="D334" s="261" t="s">
        <v>174</v>
      </c>
      <c r="E334" s="246">
        <v>14.219932977526</v>
      </c>
      <c r="F334" s="246">
        <v>11.851374120006</v>
      </c>
      <c r="G334" s="246">
        <v>8.247163166819</v>
      </c>
      <c r="H334" s="246">
        <v>9.3313574726590005</v>
      </c>
      <c r="I334" s="246">
        <v>7.9762610145700004</v>
      </c>
      <c r="J334" s="342">
        <v>4.9389184410510003</v>
      </c>
      <c r="K334" s="246">
        <v>0.69421454734099997</v>
      </c>
      <c r="L334" s="342">
        <v>0.69421454734099997</v>
      </c>
      <c r="M334" s="246">
        <v>3.6592991319629999</v>
      </c>
      <c r="N334" s="239"/>
    </row>
    <row r="335" spans="2:14" x14ac:dyDescent="0.2">
      <c r="B335" t="s">
        <v>549</v>
      </c>
      <c r="C335" t="s">
        <v>171</v>
      </c>
      <c r="D335" s="261" t="s">
        <v>175</v>
      </c>
      <c r="E335" s="246">
        <v>37.355723928213003</v>
      </c>
      <c r="F335" s="246">
        <v>42.297220536696003</v>
      </c>
      <c r="G335" s="246">
        <v>46.523101041604001</v>
      </c>
      <c r="H335" s="246">
        <v>49.663769919775</v>
      </c>
      <c r="I335" s="246">
        <v>47.563893896681002</v>
      </c>
      <c r="J335" s="342">
        <v>51.356715981812997</v>
      </c>
      <c r="K335" s="246">
        <v>52.154422438720999</v>
      </c>
      <c r="L335" s="342">
        <v>54.436869936012997</v>
      </c>
      <c r="M335" s="246">
        <v>55.143597967032001</v>
      </c>
      <c r="N335" s="239"/>
    </row>
    <row r="336" spans="2:14" x14ac:dyDescent="0.2">
      <c r="B336" t="s">
        <v>549</v>
      </c>
      <c r="C336" t="s">
        <v>171</v>
      </c>
      <c r="D336" s="261" t="s">
        <v>176</v>
      </c>
      <c r="E336" s="246">
        <v>11.990931773535999</v>
      </c>
      <c r="F336" s="246">
        <v>10.741090814826</v>
      </c>
      <c r="G336" s="246">
        <v>15.181455161615</v>
      </c>
      <c r="H336" s="246">
        <v>12.220961037928999</v>
      </c>
      <c r="I336" s="246">
        <v>13.028745325793</v>
      </c>
      <c r="J336" s="342">
        <v>12.966796304105999</v>
      </c>
      <c r="K336" s="246">
        <v>13.962397304785</v>
      </c>
      <c r="L336" s="342">
        <v>11.05929174566</v>
      </c>
      <c r="M336" s="246">
        <v>12.810011996290999</v>
      </c>
      <c r="N336" s="239"/>
    </row>
    <row r="337" spans="2:14" x14ac:dyDescent="0.2">
      <c r="B337" t="s">
        <v>549</v>
      </c>
      <c r="C337" t="s">
        <v>171</v>
      </c>
      <c r="D337" s="261" t="s">
        <v>177</v>
      </c>
      <c r="E337" s="246">
        <v>74.798204726215005</v>
      </c>
      <c r="F337" s="246">
        <v>82.461058016536001</v>
      </c>
      <c r="G337" s="246">
        <v>89.241296813199995</v>
      </c>
      <c r="H337" s="246">
        <v>96.628772487435</v>
      </c>
      <c r="I337" s="246">
        <v>94.514635890761994</v>
      </c>
      <c r="J337" s="342">
        <v>93.285543898339</v>
      </c>
      <c r="K337" s="246">
        <v>105.499340213737</v>
      </c>
      <c r="L337" s="342">
        <v>102.01203990044399</v>
      </c>
      <c r="M337" s="246">
        <v>89.165081777729995</v>
      </c>
      <c r="N337" s="239"/>
    </row>
    <row r="338" spans="2:14" x14ac:dyDescent="0.2">
      <c r="B338" t="s">
        <v>549</v>
      </c>
      <c r="C338" t="s">
        <v>171</v>
      </c>
      <c r="D338" s="261" t="s">
        <v>179</v>
      </c>
      <c r="E338" s="246">
        <v>0.115504873433</v>
      </c>
      <c r="F338" s="246">
        <v>0.36073050865200001</v>
      </c>
      <c r="G338" s="246">
        <v>0.61635094500400001</v>
      </c>
      <c r="H338" s="246">
        <v>0.86681230612399995</v>
      </c>
      <c r="I338" s="246">
        <v>0.87478611552899999</v>
      </c>
      <c r="J338" s="342">
        <v>0.87701239198299996</v>
      </c>
      <c r="K338" s="246">
        <v>0.87924433417299996</v>
      </c>
      <c r="L338" s="342">
        <v>0.87649153202600005</v>
      </c>
      <c r="M338" s="246">
        <v>0.87374734855199998</v>
      </c>
      <c r="N338" s="239"/>
    </row>
    <row r="339" spans="2:14" x14ac:dyDescent="0.2">
      <c r="B339" t="s">
        <v>549</v>
      </c>
      <c r="C339" t="s">
        <v>178</v>
      </c>
      <c r="D339" s="261" t="s">
        <v>172</v>
      </c>
      <c r="E339" s="342"/>
      <c r="F339" s="342"/>
      <c r="G339" s="342"/>
      <c r="H339" s="342"/>
      <c r="I339" s="342"/>
      <c r="J339" s="342"/>
      <c r="K339" s="342">
        <v>6.7935286442610003</v>
      </c>
      <c r="L339" s="342">
        <v>12.920572177794</v>
      </c>
      <c r="M339" s="342">
        <v>14.771344016164001</v>
      </c>
      <c r="N339" s="239"/>
    </row>
    <row r="340" spans="2:14" x14ac:dyDescent="0.2">
      <c r="B340" t="s">
        <v>549</v>
      </c>
      <c r="C340" t="s">
        <v>178</v>
      </c>
      <c r="D340" s="261" t="s">
        <v>175</v>
      </c>
      <c r="E340" s="332"/>
      <c r="F340" s="332"/>
      <c r="G340" s="332"/>
      <c r="H340" s="332"/>
      <c r="I340" s="332"/>
      <c r="J340" s="332"/>
      <c r="K340" s="332"/>
      <c r="L340" s="332"/>
      <c r="M340" s="332"/>
      <c r="N340" s="239"/>
    </row>
    <row r="341" spans="2:14" x14ac:dyDescent="0.2">
      <c r="B341" t="s">
        <v>549</v>
      </c>
      <c r="C341" t="s">
        <v>178</v>
      </c>
      <c r="D341" s="261" t="s">
        <v>177</v>
      </c>
      <c r="E341" s="342"/>
      <c r="F341" s="342"/>
      <c r="G341" s="342"/>
      <c r="H341" s="342"/>
      <c r="I341" s="342"/>
      <c r="J341" s="342"/>
      <c r="K341" s="342"/>
      <c r="L341" s="342"/>
      <c r="M341" s="342">
        <v>24.189756045932</v>
      </c>
      <c r="N341" s="239"/>
    </row>
    <row r="342" spans="2:14" x14ac:dyDescent="0.2">
      <c r="B342" t="s">
        <v>550</v>
      </c>
      <c r="C342" t="s">
        <v>165</v>
      </c>
      <c r="D342" s="261" t="s">
        <v>164</v>
      </c>
      <c r="E342" s="256"/>
      <c r="F342" s="256"/>
      <c r="G342" s="256"/>
      <c r="H342" s="256"/>
      <c r="I342" s="256"/>
      <c r="J342" s="332"/>
      <c r="K342" s="256"/>
      <c r="L342" s="332"/>
      <c r="M342" s="256"/>
      <c r="N342" s="239"/>
    </row>
    <row r="343" spans="2:14" x14ac:dyDescent="0.2">
      <c r="B343" t="s">
        <v>550</v>
      </c>
      <c r="C343" t="s">
        <v>165</v>
      </c>
      <c r="D343" s="261" t="s">
        <v>172</v>
      </c>
      <c r="E343" s="256"/>
      <c r="F343" s="256"/>
      <c r="G343" s="256"/>
      <c r="H343" s="256"/>
      <c r="I343" s="256"/>
      <c r="J343" s="332"/>
      <c r="K343" s="256"/>
      <c r="L343" s="332"/>
      <c r="M343" s="256"/>
      <c r="N343" s="239"/>
    </row>
    <row r="344" spans="2:14" x14ac:dyDescent="0.2">
      <c r="B344" t="s">
        <v>550</v>
      </c>
      <c r="C344" t="s">
        <v>165</v>
      </c>
      <c r="D344" s="261" t="s">
        <v>174</v>
      </c>
      <c r="E344" s="246"/>
      <c r="F344" s="246">
        <v>2.2974746013399998</v>
      </c>
      <c r="G344" s="246">
        <v>18.381581668208</v>
      </c>
      <c r="H344" s="246">
        <v>17.396949696204999</v>
      </c>
      <c r="I344" s="246">
        <v>16.350292274480001</v>
      </c>
      <c r="J344" s="342">
        <v>7.5708646533910002</v>
      </c>
      <c r="K344" s="246">
        <v>3.9794412069699998</v>
      </c>
      <c r="L344" s="342">
        <v>3.5116931410340002</v>
      </c>
      <c r="M344" s="246">
        <v>8.9749163251590005</v>
      </c>
      <c r="N344" s="239"/>
    </row>
    <row r="345" spans="2:14" x14ac:dyDescent="0.2">
      <c r="B345" t="s">
        <v>550</v>
      </c>
      <c r="C345" t="s">
        <v>165</v>
      </c>
      <c r="D345" s="261" t="s">
        <v>175</v>
      </c>
      <c r="E345" s="246">
        <v>2.938384238497</v>
      </c>
      <c r="F345" s="246">
        <v>1.4691921192490001</v>
      </c>
      <c r="G345" s="246"/>
      <c r="H345" s="246"/>
      <c r="I345" s="246"/>
      <c r="J345" s="342"/>
      <c r="K345" s="246">
        <v>2.2548148615770001</v>
      </c>
      <c r="L345" s="342">
        <v>18.238620659706001</v>
      </c>
      <c r="M345" s="246">
        <v>53.191017643240002</v>
      </c>
      <c r="N345" s="239"/>
    </row>
    <row r="346" spans="2:14" x14ac:dyDescent="0.2">
      <c r="B346" t="s">
        <v>550</v>
      </c>
      <c r="C346" t="s">
        <v>165</v>
      </c>
      <c r="D346" s="261" t="s">
        <v>176</v>
      </c>
      <c r="E346" s="246"/>
      <c r="F346" s="246"/>
      <c r="G346" s="246"/>
      <c r="H346" s="246"/>
      <c r="I346" s="246"/>
      <c r="J346" s="342"/>
      <c r="K346" s="246"/>
      <c r="L346" s="342">
        <v>0.571061280176</v>
      </c>
      <c r="M346" s="246">
        <v>0.571061280176</v>
      </c>
      <c r="N346" s="239"/>
    </row>
    <row r="347" spans="2:14" x14ac:dyDescent="0.2">
      <c r="B347" t="s">
        <v>550</v>
      </c>
      <c r="C347" t="s">
        <v>165</v>
      </c>
      <c r="D347" s="261" t="s">
        <v>177</v>
      </c>
      <c r="E347" s="246">
        <v>1.102796933145</v>
      </c>
      <c r="F347" s="246">
        <v>0.55139846657199998</v>
      </c>
      <c r="G347" s="246"/>
      <c r="H347" s="246"/>
      <c r="I347" s="246">
        <v>7.8107774581370002</v>
      </c>
      <c r="J347" s="342">
        <v>7.8107774581370002</v>
      </c>
      <c r="K347" s="246">
        <v>29.521908371167999</v>
      </c>
      <c r="L347" s="342">
        <v>25.350137665116002</v>
      </c>
      <c r="M347" s="246">
        <v>17.245229865422999</v>
      </c>
      <c r="N347" s="239"/>
    </row>
    <row r="348" spans="2:14" x14ac:dyDescent="0.2">
      <c r="B348" t="s">
        <v>550</v>
      </c>
      <c r="C348" t="s">
        <v>166</v>
      </c>
      <c r="D348" s="261" t="s">
        <v>164</v>
      </c>
      <c r="E348" s="256"/>
      <c r="F348" s="256"/>
      <c r="G348" s="256"/>
      <c r="H348" s="256"/>
      <c r="I348" s="256"/>
      <c r="J348" s="332"/>
      <c r="K348" s="256"/>
      <c r="L348" s="332"/>
      <c r="M348" s="256"/>
      <c r="N348" s="239"/>
    </row>
    <row r="349" spans="2:14" x14ac:dyDescent="0.2">
      <c r="B349" t="s">
        <v>550</v>
      </c>
      <c r="C349" t="s">
        <v>166</v>
      </c>
      <c r="D349" s="261" t="s">
        <v>172</v>
      </c>
      <c r="E349" s="256"/>
      <c r="F349" s="256"/>
      <c r="G349" s="256"/>
      <c r="H349" s="256"/>
      <c r="I349" s="256"/>
      <c r="J349" s="332"/>
      <c r="K349" s="256"/>
      <c r="L349" s="332"/>
      <c r="M349" s="256"/>
      <c r="N349" s="239"/>
    </row>
    <row r="350" spans="2:14" x14ac:dyDescent="0.2">
      <c r="B350" t="s">
        <v>550</v>
      </c>
      <c r="C350" t="s">
        <v>166</v>
      </c>
      <c r="D350" s="261" t="s">
        <v>175</v>
      </c>
      <c r="E350" s="256"/>
      <c r="F350" s="256"/>
      <c r="G350" s="256"/>
      <c r="H350" s="256"/>
      <c r="I350" s="256"/>
      <c r="J350" s="332"/>
      <c r="K350" s="256"/>
      <c r="L350" s="332"/>
      <c r="M350" s="256"/>
      <c r="N350" s="239"/>
    </row>
    <row r="351" spans="2:14" x14ac:dyDescent="0.2">
      <c r="B351" t="s">
        <v>550</v>
      </c>
      <c r="C351" t="s">
        <v>166</v>
      </c>
      <c r="D351" s="261" t="s">
        <v>177</v>
      </c>
      <c r="E351" s="256"/>
      <c r="F351" s="256"/>
      <c r="G351" s="256"/>
      <c r="H351" s="256"/>
      <c r="I351" s="256"/>
      <c r="J351" s="332"/>
      <c r="K351" s="256"/>
      <c r="L351" s="332"/>
      <c r="M351" s="256"/>
      <c r="N351" s="239"/>
    </row>
    <row r="352" spans="2:14" x14ac:dyDescent="0.2">
      <c r="B352" t="s">
        <v>550</v>
      </c>
      <c r="C352" t="s">
        <v>167</v>
      </c>
      <c r="D352" s="261" t="s">
        <v>164</v>
      </c>
      <c r="E352" s="332"/>
      <c r="F352" s="332"/>
      <c r="G352" s="332"/>
      <c r="H352" s="332"/>
      <c r="I352" s="332"/>
      <c r="J352" s="332"/>
      <c r="K352" s="332"/>
      <c r="L352" s="332"/>
      <c r="M352" s="332"/>
      <c r="N352" s="239"/>
    </row>
    <row r="353" spans="2:14" x14ac:dyDescent="0.2">
      <c r="B353" t="s">
        <v>550</v>
      </c>
      <c r="C353" t="s">
        <v>167</v>
      </c>
      <c r="D353" s="261" t="s">
        <v>172</v>
      </c>
      <c r="E353" s="332"/>
      <c r="F353" s="332"/>
      <c r="G353" s="332"/>
      <c r="H353" s="332"/>
      <c r="I353" s="332"/>
      <c r="J353" s="332"/>
      <c r="K353" s="332"/>
      <c r="L353" s="332"/>
      <c r="M353" s="332"/>
      <c r="N353" s="239"/>
    </row>
    <row r="354" spans="2:14" x14ac:dyDescent="0.2">
      <c r="B354" t="s">
        <v>550</v>
      </c>
      <c r="C354" t="s">
        <v>167</v>
      </c>
      <c r="D354" s="261" t="s">
        <v>174</v>
      </c>
      <c r="E354" s="342"/>
      <c r="F354" s="342"/>
      <c r="G354" s="342"/>
      <c r="H354" s="342"/>
      <c r="I354" s="342">
        <v>10.631658159644999</v>
      </c>
      <c r="J354" s="342">
        <v>14.745628656564</v>
      </c>
      <c r="K354" s="342">
        <v>27.322735548143999</v>
      </c>
      <c r="L354" s="342">
        <v>37.658806948085001</v>
      </c>
      <c r="M354" s="342">
        <v>45.243583178915003</v>
      </c>
      <c r="N354" s="239"/>
    </row>
    <row r="355" spans="2:14" x14ac:dyDescent="0.2">
      <c r="B355" t="s">
        <v>550</v>
      </c>
      <c r="C355" t="s">
        <v>167</v>
      </c>
      <c r="D355" s="261" t="s">
        <v>175</v>
      </c>
      <c r="E355" s="332"/>
      <c r="F355" s="332"/>
      <c r="G355" s="332"/>
      <c r="H355" s="332"/>
      <c r="I355" s="332"/>
      <c r="J355" s="332"/>
      <c r="K355" s="332"/>
      <c r="L355" s="332"/>
      <c r="M355" s="332"/>
      <c r="N355" s="239"/>
    </row>
    <row r="356" spans="2:14" x14ac:dyDescent="0.2">
      <c r="B356" t="s">
        <v>550</v>
      </c>
      <c r="C356" t="s">
        <v>167</v>
      </c>
      <c r="D356" s="261" t="s">
        <v>176</v>
      </c>
      <c r="E356" s="332"/>
      <c r="F356" s="332"/>
      <c r="G356" s="332"/>
      <c r="H356" s="332"/>
      <c r="I356" s="332"/>
      <c r="J356" s="332"/>
      <c r="K356" s="332"/>
      <c r="L356" s="332"/>
      <c r="M356" s="332"/>
      <c r="N356" s="239"/>
    </row>
    <row r="357" spans="2:14" x14ac:dyDescent="0.2">
      <c r="B357" t="s">
        <v>550</v>
      </c>
      <c r="C357" t="s">
        <v>167</v>
      </c>
      <c r="D357" s="261" t="s">
        <v>177</v>
      </c>
      <c r="E357" s="332"/>
      <c r="F357" s="332"/>
      <c r="G357" s="332"/>
      <c r="H357" s="332"/>
      <c r="I357" s="332"/>
      <c r="J357" s="332"/>
      <c r="K357" s="332"/>
      <c r="L357" s="332"/>
      <c r="M357" s="332"/>
      <c r="N357" s="239"/>
    </row>
    <row r="358" spans="2:14" x14ac:dyDescent="0.2">
      <c r="B358" t="s">
        <v>550</v>
      </c>
      <c r="C358" t="s">
        <v>168</v>
      </c>
      <c r="D358" s="261" t="s">
        <v>164</v>
      </c>
      <c r="E358" s="256"/>
      <c r="F358" s="256"/>
      <c r="G358" s="256"/>
      <c r="H358" s="256"/>
      <c r="I358" s="256"/>
      <c r="J358" s="332"/>
      <c r="K358" s="256"/>
      <c r="L358" s="332"/>
      <c r="M358" s="256"/>
      <c r="N358" s="239"/>
    </row>
    <row r="359" spans="2:14" x14ac:dyDescent="0.2">
      <c r="B359" t="s">
        <v>550</v>
      </c>
      <c r="C359" t="s">
        <v>168</v>
      </c>
      <c r="D359" s="261" t="s">
        <v>172</v>
      </c>
      <c r="E359" s="246"/>
      <c r="F359" s="246"/>
      <c r="G359" s="246"/>
      <c r="H359" s="246"/>
      <c r="I359" s="246">
        <v>17.841220534287</v>
      </c>
      <c r="J359" s="342">
        <v>17.841220534287</v>
      </c>
      <c r="K359" s="246"/>
      <c r="L359" s="342"/>
      <c r="M359" s="246"/>
      <c r="N359" s="239"/>
    </row>
    <row r="360" spans="2:14" x14ac:dyDescent="0.2">
      <c r="B360" t="s">
        <v>550</v>
      </c>
      <c r="C360" t="s">
        <v>168</v>
      </c>
      <c r="D360" s="261" t="s">
        <v>175</v>
      </c>
      <c r="E360" s="256"/>
      <c r="F360" s="256"/>
      <c r="G360" s="256"/>
      <c r="H360" s="256"/>
      <c r="I360" s="256"/>
      <c r="J360" s="332"/>
      <c r="K360" s="256"/>
      <c r="L360" s="332"/>
      <c r="M360" s="256"/>
      <c r="N360" s="239"/>
    </row>
    <row r="361" spans="2:14" x14ac:dyDescent="0.2">
      <c r="B361" t="s">
        <v>550</v>
      </c>
      <c r="C361" t="s">
        <v>168</v>
      </c>
      <c r="D361" s="261" t="s">
        <v>177</v>
      </c>
      <c r="E361" s="256"/>
      <c r="F361" s="256"/>
      <c r="G361" s="256"/>
      <c r="H361" s="256"/>
      <c r="I361" s="256"/>
      <c r="J361" s="332"/>
      <c r="K361" s="256"/>
      <c r="L361" s="332"/>
      <c r="M361" s="256"/>
      <c r="N361" s="239"/>
    </row>
    <row r="362" spans="2:14" x14ac:dyDescent="0.2">
      <c r="B362" t="s">
        <v>550</v>
      </c>
      <c r="C362" t="s">
        <v>169</v>
      </c>
      <c r="D362" s="261" t="s">
        <v>172</v>
      </c>
      <c r="E362" s="246">
        <v>0.148841342899</v>
      </c>
      <c r="F362" s="246">
        <v>9.9227561933000002E-2</v>
      </c>
      <c r="G362" s="246">
        <v>4.9613780965999998E-2</v>
      </c>
      <c r="H362" s="246"/>
      <c r="I362" s="246"/>
      <c r="J362" s="342"/>
      <c r="K362" s="246"/>
      <c r="L362" s="342"/>
      <c r="M362" s="246"/>
      <c r="N362" s="239"/>
    </row>
    <row r="363" spans="2:14" x14ac:dyDescent="0.2">
      <c r="B363" t="s">
        <v>550</v>
      </c>
      <c r="C363" t="s">
        <v>169</v>
      </c>
      <c r="D363" s="261" t="s">
        <v>174</v>
      </c>
      <c r="E363" s="256"/>
      <c r="F363" s="256"/>
      <c r="G363" s="256"/>
      <c r="H363" s="256"/>
      <c r="I363" s="256"/>
      <c r="J363" s="332"/>
      <c r="K363" s="256"/>
      <c r="L363" s="332"/>
      <c r="M363" s="256"/>
      <c r="N363" s="239"/>
    </row>
    <row r="364" spans="2:14" x14ac:dyDescent="0.2">
      <c r="B364" t="s">
        <v>550</v>
      </c>
      <c r="C364" t="s">
        <v>169</v>
      </c>
      <c r="D364" s="261" t="s">
        <v>175</v>
      </c>
      <c r="E364" s="246">
        <v>0.43959267341000002</v>
      </c>
      <c r="F364" s="246">
        <v>0.21979633670500001</v>
      </c>
      <c r="G364" s="246"/>
      <c r="H364" s="246"/>
      <c r="I364" s="246"/>
      <c r="J364" s="342"/>
      <c r="K364" s="246"/>
      <c r="L364" s="342"/>
      <c r="M364" s="246"/>
      <c r="N364" s="239"/>
    </row>
    <row r="365" spans="2:14" x14ac:dyDescent="0.2">
      <c r="B365" t="s">
        <v>550</v>
      </c>
      <c r="C365" t="s">
        <v>169</v>
      </c>
      <c r="D365" s="261" t="s">
        <v>176</v>
      </c>
      <c r="E365" s="246">
        <v>4.7407920441999998E-2</v>
      </c>
      <c r="F365" s="246">
        <v>3.1605280295000003E-2</v>
      </c>
      <c r="G365" s="246">
        <v>1.5802640146999999E-2</v>
      </c>
      <c r="H365" s="246"/>
      <c r="I365" s="246"/>
      <c r="J365" s="342"/>
      <c r="K365" s="246"/>
      <c r="L365" s="342"/>
      <c r="M365" s="246"/>
      <c r="N365" s="239"/>
    </row>
    <row r="366" spans="2:14" x14ac:dyDescent="0.2">
      <c r="B366" t="s">
        <v>550</v>
      </c>
      <c r="C366" t="s">
        <v>169</v>
      </c>
      <c r="D366" s="261" t="s">
        <v>177</v>
      </c>
      <c r="E366" s="246">
        <v>0.77591988107599996</v>
      </c>
      <c r="F366" s="246">
        <v>0.38795994053799998</v>
      </c>
      <c r="G366" s="246"/>
      <c r="H366" s="246"/>
      <c r="I366" s="246"/>
      <c r="J366" s="342"/>
      <c r="K366" s="246"/>
      <c r="L366" s="342"/>
      <c r="M366" s="246"/>
      <c r="N366" s="239"/>
    </row>
    <row r="367" spans="2:14" x14ac:dyDescent="0.2">
      <c r="B367" t="s">
        <v>550</v>
      </c>
      <c r="C367" t="s">
        <v>170</v>
      </c>
      <c r="D367" s="261" t="s">
        <v>164</v>
      </c>
      <c r="E367" s="246">
        <v>2.4141974885999999E-2</v>
      </c>
      <c r="F367" s="246">
        <v>1.6094649924000001E-2</v>
      </c>
      <c r="G367" s="246">
        <v>8.0473249620000003E-3</v>
      </c>
      <c r="H367" s="246"/>
      <c r="I367" s="246"/>
      <c r="J367" s="342"/>
      <c r="K367" s="246"/>
      <c r="L367" s="342"/>
      <c r="M367" s="246"/>
      <c r="N367" s="239"/>
    </row>
    <row r="368" spans="2:14" x14ac:dyDescent="0.2">
      <c r="B368" t="s">
        <v>550</v>
      </c>
      <c r="C368" t="s">
        <v>170</v>
      </c>
      <c r="D368" s="261" t="s">
        <v>172</v>
      </c>
      <c r="E368" s="256"/>
      <c r="F368" s="256"/>
      <c r="G368" s="256"/>
      <c r="H368" s="256"/>
      <c r="I368" s="256"/>
      <c r="J368" s="332"/>
      <c r="K368" s="256"/>
      <c r="L368" s="332"/>
      <c r="M368" s="256"/>
      <c r="N368" s="239"/>
    </row>
    <row r="369" spans="2:14" x14ac:dyDescent="0.2">
      <c r="B369" t="s">
        <v>550</v>
      </c>
      <c r="C369" t="s">
        <v>170</v>
      </c>
      <c r="D369" s="261" t="s">
        <v>174</v>
      </c>
      <c r="E369" s="256"/>
      <c r="F369" s="256"/>
      <c r="G369" s="256"/>
      <c r="H369" s="256"/>
      <c r="I369" s="256"/>
      <c r="J369" s="332"/>
      <c r="K369" s="256"/>
      <c r="L369" s="332"/>
      <c r="M369" s="256"/>
      <c r="N369" s="239"/>
    </row>
    <row r="370" spans="2:14" x14ac:dyDescent="0.2">
      <c r="B370" t="s">
        <v>550</v>
      </c>
      <c r="C370" t="s">
        <v>170</v>
      </c>
      <c r="D370" s="261" t="s">
        <v>175</v>
      </c>
      <c r="E370" s="246">
        <v>1.4801922243000001E-2</v>
      </c>
      <c r="F370" s="246">
        <v>7.4009611219999997E-3</v>
      </c>
      <c r="G370" s="246"/>
      <c r="H370" s="246"/>
      <c r="I370" s="246"/>
      <c r="J370" s="342"/>
      <c r="K370" s="246"/>
      <c r="L370" s="342"/>
      <c r="M370" s="246"/>
      <c r="N370" s="239"/>
    </row>
    <row r="371" spans="2:14" x14ac:dyDescent="0.2">
      <c r="B371" t="s">
        <v>550</v>
      </c>
      <c r="C371" t="s">
        <v>170</v>
      </c>
      <c r="D371" s="261" t="s">
        <v>176</v>
      </c>
      <c r="E371" s="246"/>
      <c r="F371" s="246"/>
      <c r="G371" s="246"/>
      <c r="H371" s="246"/>
      <c r="I371" s="246"/>
      <c r="J371" s="342"/>
      <c r="K371" s="246">
        <v>0.68927094120999999</v>
      </c>
      <c r="L371" s="342">
        <v>8.4864216820080003</v>
      </c>
      <c r="M371" s="246">
        <v>8.4882095938879996</v>
      </c>
      <c r="N371" s="239"/>
    </row>
    <row r="372" spans="2:14" x14ac:dyDescent="0.2">
      <c r="B372" t="s">
        <v>550</v>
      </c>
      <c r="C372" t="s">
        <v>170</v>
      </c>
      <c r="D372" s="261" t="s">
        <v>177</v>
      </c>
      <c r="E372" s="246">
        <v>0.179506286258</v>
      </c>
      <c r="F372" s="246">
        <v>8.9753143128999999E-2</v>
      </c>
      <c r="G372" s="246"/>
      <c r="H372" s="246"/>
      <c r="I372" s="246"/>
      <c r="J372" s="342"/>
      <c r="K372" s="246"/>
      <c r="L372" s="342"/>
      <c r="M372" s="246"/>
      <c r="N372" s="239"/>
    </row>
    <row r="373" spans="2:14" x14ac:dyDescent="0.2">
      <c r="B373" t="s">
        <v>550</v>
      </c>
      <c r="C373" t="s">
        <v>171</v>
      </c>
      <c r="D373" s="261" t="s">
        <v>164</v>
      </c>
      <c r="E373" s="246">
        <v>4.1316026334710001</v>
      </c>
      <c r="F373" s="246">
        <v>2.7544017556479998</v>
      </c>
      <c r="G373" s="246">
        <v>2.850183020981</v>
      </c>
      <c r="H373" s="246">
        <v>3.5565704439810002</v>
      </c>
      <c r="I373" s="246">
        <v>4.4617096194780004</v>
      </c>
      <c r="J373" s="342">
        <v>4.5127304060600002</v>
      </c>
      <c r="K373" s="246">
        <v>4.5643346283400001</v>
      </c>
      <c r="L373" s="342">
        <v>4.5970552484180001</v>
      </c>
      <c r="M373" s="246">
        <v>4.6300104347720001</v>
      </c>
      <c r="N373" s="239"/>
    </row>
    <row r="374" spans="2:14" x14ac:dyDescent="0.2">
      <c r="B374" t="s">
        <v>550</v>
      </c>
      <c r="C374" t="s">
        <v>171</v>
      </c>
      <c r="D374" s="261" t="s">
        <v>172</v>
      </c>
      <c r="E374" s="246">
        <v>24.031474244988001</v>
      </c>
      <c r="F374" s="246">
        <v>26.027738797116001</v>
      </c>
      <c r="G374" s="246">
        <v>28.362392297393999</v>
      </c>
      <c r="H374" s="246">
        <v>30.739193818002001</v>
      </c>
      <c r="I374" s="246">
        <v>15.380133914083</v>
      </c>
      <c r="J374" s="342"/>
      <c r="K374" s="246"/>
      <c r="L374" s="342"/>
      <c r="M374" s="246"/>
      <c r="N374" s="239"/>
    </row>
    <row r="375" spans="2:14" x14ac:dyDescent="0.2">
      <c r="B375" t="s">
        <v>550</v>
      </c>
      <c r="C375" t="s">
        <v>171</v>
      </c>
      <c r="D375" s="261" t="s">
        <v>173</v>
      </c>
      <c r="E375" s="246">
        <v>1.2264097758679999</v>
      </c>
      <c r="F375" s="246">
        <v>1.2415170212760001</v>
      </c>
      <c r="G375" s="246">
        <v>1.9125794213859999</v>
      </c>
      <c r="H375" s="246">
        <v>1.2918209107480001</v>
      </c>
      <c r="I375" s="246">
        <v>1.3167036981560001</v>
      </c>
      <c r="J375" s="342">
        <v>1.331760540511</v>
      </c>
      <c r="K375" s="246">
        <v>1.3469895616959999</v>
      </c>
      <c r="L375" s="342">
        <v>1.3566458067530001</v>
      </c>
      <c r="M375" s="246">
        <v>1.366371275116</v>
      </c>
      <c r="N375" s="239"/>
    </row>
    <row r="376" spans="2:14" x14ac:dyDescent="0.2">
      <c r="B376" t="s">
        <v>550</v>
      </c>
      <c r="C376" t="s">
        <v>171</v>
      </c>
      <c r="D376" s="261" t="s">
        <v>174</v>
      </c>
      <c r="E376" s="246">
        <v>40.524045073696001</v>
      </c>
      <c r="F376" s="246">
        <v>41.488982962653999</v>
      </c>
      <c r="G376" s="246">
        <v>29.234397981386</v>
      </c>
      <c r="H376" s="246">
        <v>34.119188349311997</v>
      </c>
      <c r="I376" s="246">
        <v>28.694066703937001</v>
      </c>
      <c r="J376" s="342">
        <v>37.894455753772</v>
      </c>
      <c r="K376" s="246">
        <v>33.789000585318</v>
      </c>
      <c r="L376" s="342">
        <v>29.151829910572001</v>
      </c>
      <c r="M376" s="246">
        <v>21.731110730432999</v>
      </c>
      <c r="N376" s="239"/>
    </row>
    <row r="377" spans="2:14" x14ac:dyDescent="0.2">
      <c r="B377" t="s">
        <v>550</v>
      </c>
      <c r="C377" t="s">
        <v>171</v>
      </c>
      <c r="D377" s="261" t="s">
        <v>175</v>
      </c>
      <c r="E377" s="246">
        <v>102.524007445631</v>
      </c>
      <c r="F377" s="246">
        <v>112.747291101991</v>
      </c>
      <c r="G377" s="246">
        <v>124.45281636807999</v>
      </c>
      <c r="H377" s="246">
        <v>134.64657275461801</v>
      </c>
      <c r="I377" s="246">
        <v>145.51915529156699</v>
      </c>
      <c r="J377" s="342">
        <v>157.37200499328199</v>
      </c>
      <c r="K377" s="246">
        <v>167.872533149416</v>
      </c>
      <c r="L377" s="342">
        <v>165.56127354454</v>
      </c>
      <c r="M377" s="246">
        <v>145.316772499916</v>
      </c>
      <c r="N377" s="239"/>
    </row>
    <row r="378" spans="2:14" x14ac:dyDescent="0.2">
      <c r="B378" t="s">
        <v>550</v>
      </c>
      <c r="C378" t="s">
        <v>171</v>
      </c>
      <c r="D378" s="261" t="s">
        <v>176</v>
      </c>
      <c r="E378" s="246">
        <v>33.905090563927999</v>
      </c>
      <c r="F378" s="246">
        <v>30.374563764743002</v>
      </c>
      <c r="G378" s="246">
        <v>54.821076564123999</v>
      </c>
      <c r="H378" s="246">
        <v>43.060700214792</v>
      </c>
      <c r="I378" s="246">
        <v>38.662510808968001</v>
      </c>
      <c r="J378" s="342">
        <v>41.811655873695003</v>
      </c>
      <c r="K378" s="246">
        <v>44.511310509369999</v>
      </c>
      <c r="L378" s="342">
        <v>39.775712792154003</v>
      </c>
      <c r="M378" s="246">
        <v>43.681617888632999</v>
      </c>
      <c r="N378" s="239"/>
    </row>
    <row r="379" spans="2:14" x14ac:dyDescent="0.2">
      <c r="B379" t="s">
        <v>550</v>
      </c>
      <c r="C379" t="s">
        <v>171</v>
      </c>
      <c r="D379" s="261" t="s">
        <v>177</v>
      </c>
      <c r="E379" s="246">
        <v>206.64306665729001</v>
      </c>
      <c r="F379" s="246">
        <v>221.108482634278</v>
      </c>
      <c r="G379" s="246">
        <v>245.64185218801799</v>
      </c>
      <c r="H379" s="246">
        <v>269.739418226851</v>
      </c>
      <c r="I379" s="246">
        <v>289.196973343835</v>
      </c>
      <c r="J379" s="342">
        <v>317.62880330298901</v>
      </c>
      <c r="K379" s="246">
        <v>327.16069157518598</v>
      </c>
      <c r="L379" s="342">
        <v>358.118146826903</v>
      </c>
      <c r="M379" s="246">
        <v>242.46529322418601</v>
      </c>
      <c r="N379" s="239"/>
    </row>
    <row r="380" spans="2:14" x14ac:dyDescent="0.2">
      <c r="B380" t="s">
        <v>550</v>
      </c>
      <c r="C380" t="s">
        <v>171</v>
      </c>
      <c r="D380" s="261" t="s">
        <v>179</v>
      </c>
      <c r="E380" s="246">
        <v>0.31536251379500002</v>
      </c>
      <c r="F380" s="246">
        <v>1.005982250572</v>
      </c>
      <c r="G380" s="246">
        <v>2.9279235206049998</v>
      </c>
      <c r="H380" s="246">
        <v>2.4249323953189998</v>
      </c>
      <c r="I380" s="246">
        <v>2.4716409419660001</v>
      </c>
      <c r="J380" s="342">
        <v>2.4999047860450001</v>
      </c>
      <c r="K380" s="246">
        <v>2.5284918343829998</v>
      </c>
      <c r="L380" s="342">
        <v>2.5466179858200002</v>
      </c>
      <c r="M380" s="246">
        <v>2.5648740792889999</v>
      </c>
      <c r="N380" s="239"/>
    </row>
    <row r="381" spans="2:14" x14ac:dyDescent="0.2">
      <c r="B381" t="s">
        <v>550</v>
      </c>
      <c r="C381" t="s">
        <v>178</v>
      </c>
      <c r="D381" s="261" t="s">
        <v>172</v>
      </c>
      <c r="E381" s="342"/>
      <c r="F381" s="342"/>
      <c r="G381" s="342"/>
      <c r="H381" s="342"/>
      <c r="I381" s="342"/>
      <c r="J381" s="342">
        <v>18.086085033541998</v>
      </c>
      <c r="K381" s="342">
        <v>38.839291764099002</v>
      </c>
      <c r="L381" s="342">
        <v>41.960671230518003</v>
      </c>
      <c r="M381" s="342">
        <v>45.318416286125</v>
      </c>
      <c r="N381" s="239"/>
    </row>
    <row r="382" spans="2:14" x14ac:dyDescent="0.2">
      <c r="B382" t="s">
        <v>550</v>
      </c>
      <c r="C382" t="s">
        <v>178</v>
      </c>
      <c r="D382" s="261" t="s">
        <v>175</v>
      </c>
      <c r="E382" s="332"/>
      <c r="F382" s="332"/>
      <c r="G382" s="332"/>
      <c r="H382" s="332"/>
      <c r="I382" s="332"/>
      <c r="J382" s="332"/>
      <c r="K382" s="332"/>
      <c r="L382" s="332"/>
      <c r="M382" s="332"/>
      <c r="N382" s="239"/>
    </row>
    <row r="383" spans="2:14" x14ac:dyDescent="0.2">
      <c r="B383" t="s">
        <v>550</v>
      </c>
      <c r="C383" t="s">
        <v>178</v>
      </c>
      <c r="D383" s="261" t="s">
        <v>177</v>
      </c>
      <c r="E383" s="342"/>
      <c r="F383" s="342"/>
      <c r="G383" s="342"/>
      <c r="H383" s="342"/>
      <c r="I383" s="342"/>
      <c r="J383" s="342"/>
      <c r="K383" s="342"/>
      <c r="L383" s="342">
        <v>5.4802203847340003</v>
      </c>
      <c r="M383" s="342">
        <v>157.95363867286099</v>
      </c>
      <c r="N383" s="239"/>
    </row>
    <row r="384" spans="2:14" x14ac:dyDescent="0.2">
      <c r="B384" t="s">
        <v>551</v>
      </c>
      <c r="C384" t="s">
        <v>165</v>
      </c>
      <c r="D384" s="261" t="s">
        <v>164</v>
      </c>
      <c r="E384" s="332"/>
      <c r="F384" s="332"/>
      <c r="G384" s="332"/>
      <c r="H384" s="332"/>
      <c r="I384" s="332"/>
      <c r="J384" s="332"/>
      <c r="K384" s="332"/>
      <c r="L384" s="332"/>
      <c r="M384" s="332"/>
      <c r="N384" s="239"/>
    </row>
    <row r="385" spans="2:14" x14ac:dyDescent="0.2">
      <c r="B385" t="s">
        <v>551</v>
      </c>
      <c r="C385" t="s">
        <v>165</v>
      </c>
      <c r="D385" s="261" t="s">
        <v>172</v>
      </c>
      <c r="E385" s="332"/>
      <c r="F385" s="332"/>
      <c r="G385" s="332"/>
      <c r="H385" s="332"/>
      <c r="I385" s="332"/>
      <c r="J385" s="332"/>
      <c r="K385" s="332"/>
      <c r="L385" s="332"/>
      <c r="M385" s="332"/>
      <c r="N385" s="239"/>
    </row>
    <row r="386" spans="2:14" x14ac:dyDescent="0.2">
      <c r="B386" t="s">
        <v>551</v>
      </c>
      <c r="C386" t="s">
        <v>165</v>
      </c>
      <c r="D386" s="261" t="s">
        <v>174</v>
      </c>
      <c r="E386" s="332"/>
      <c r="F386" s="332"/>
      <c r="G386" s="332"/>
      <c r="H386" s="332"/>
      <c r="I386" s="332"/>
      <c r="J386" s="332"/>
      <c r="K386" s="332"/>
      <c r="L386" s="332"/>
      <c r="M386" s="332"/>
      <c r="N386" s="239"/>
    </row>
    <row r="387" spans="2:14" x14ac:dyDescent="0.2">
      <c r="B387" t="s">
        <v>551</v>
      </c>
      <c r="C387" t="s">
        <v>165</v>
      </c>
      <c r="D387" s="261" t="s">
        <v>175</v>
      </c>
      <c r="E387" s="332"/>
      <c r="F387" s="332"/>
      <c r="G387" s="332"/>
      <c r="H387" s="332"/>
      <c r="I387" s="332"/>
      <c r="J387" s="332"/>
      <c r="K387" s="332"/>
      <c r="L387" s="332"/>
      <c r="M387" s="332"/>
      <c r="N387" s="239"/>
    </row>
    <row r="388" spans="2:14" x14ac:dyDescent="0.2">
      <c r="B388" t="s">
        <v>551</v>
      </c>
      <c r="C388" t="s">
        <v>165</v>
      </c>
      <c r="D388" s="261" t="s">
        <v>176</v>
      </c>
      <c r="E388" s="332"/>
      <c r="F388" s="332"/>
      <c r="G388" s="332"/>
      <c r="H388" s="332"/>
      <c r="I388" s="332"/>
      <c r="J388" s="332"/>
      <c r="K388" s="332"/>
      <c r="L388" s="332"/>
      <c r="M388" s="332"/>
      <c r="N388" s="239"/>
    </row>
    <row r="389" spans="2:14" x14ac:dyDescent="0.2">
      <c r="B389" t="s">
        <v>551</v>
      </c>
      <c r="C389" t="s">
        <v>165</v>
      </c>
      <c r="D389" s="261" t="s">
        <v>177</v>
      </c>
      <c r="E389" s="332"/>
      <c r="F389" s="332"/>
      <c r="G389" s="332"/>
      <c r="H389" s="332"/>
      <c r="I389" s="332"/>
      <c r="J389" s="332"/>
      <c r="K389" s="332"/>
      <c r="L389" s="332"/>
      <c r="M389" s="332"/>
      <c r="N389" s="239"/>
    </row>
    <row r="390" spans="2:14" x14ac:dyDescent="0.2">
      <c r="B390" t="s">
        <v>551</v>
      </c>
      <c r="C390" t="s">
        <v>166</v>
      </c>
      <c r="D390" s="261" t="s">
        <v>164</v>
      </c>
      <c r="E390" s="332"/>
      <c r="F390" s="332"/>
      <c r="G390" s="332"/>
      <c r="H390" s="332"/>
      <c r="I390" s="332"/>
      <c r="J390" s="332"/>
      <c r="K390" s="332"/>
      <c r="L390" s="332"/>
      <c r="M390" s="332"/>
      <c r="N390" s="239"/>
    </row>
    <row r="391" spans="2:14" x14ac:dyDescent="0.2">
      <c r="B391" t="s">
        <v>551</v>
      </c>
      <c r="C391" t="s">
        <v>166</v>
      </c>
      <c r="D391" s="261" t="s">
        <v>172</v>
      </c>
      <c r="E391" s="332"/>
      <c r="F391" s="332"/>
      <c r="G391" s="332"/>
      <c r="H391" s="332"/>
      <c r="I391" s="332"/>
      <c r="J391" s="332"/>
      <c r="K391" s="332"/>
      <c r="L391" s="332"/>
      <c r="M391" s="332"/>
      <c r="N391" s="239"/>
    </row>
    <row r="392" spans="2:14" x14ac:dyDescent="0.2">
      <c r="B392" t="s">
        <v>551</v>
      </c>
      <c r="C392" t="s">
        <v>166</v>
      </c>
      <c r="D392" s="261" t="s">
        <v>175</v>
      </c>
      <c r="E392" s="332"/>
      <c r="F392" s="332"/>
      <c r="G392" s="332"/>
      <c r="H392" s="332"/>
      <c r="I392" s="332"/>
      <c r="J392" s="332"/>
      <c r="K392" s="332"/>
      <c r="L392" s="332"/>
      <c r="M392" s="332"/>
      <c r="N392" s="239"/>
    </row>
    <row r="393" spans="2:14" x14ac:dyDescent="0.2">
      <c r="B393" t="s">
        <v>551</v>
      </c>
      <c r="C393" t="s">
        <v>166</v>
      </c>
      <c r="D393" s="261" t="s">
        <v>177</v>
      </c>
      <c r="E393" s="332"/>
      <c r="F393" s="332"/>
      <c r="G393" s="332"/>
      <c r="H393" s="332"/>
      <c r="I393" s="332"/>
      <c r="J393" s="332"/>
      <c r="K393" s="332"/>
      <c r="L393" s="332"/>
      <c r="M393" s="332"/>
      <c r="N393" s="239"/>
    </row>
    <row r="394" spans="2:14" x14ac:dyDescent="0.2">
      <c r="B394" t="s">
        <v>551</v>
      </c>
      <c r="C394" t="s">
        <v>167</v>
      </c>
      <c r="D394" s="261" t="s">
        <v>164</v>
      </c>
      <c r="E394" s="332"/>
      <c r="F394" s="332"/>
      <c r="G394" s="332"/>
      <c r="H394" s="332"/>
      <c r="I394" s="332"/>
      <c r="J394" s="332"/>
      <c r="K394" s="332"/>
      <c r="L394" s="332"/>
      <c r="M394" s="332"/>
      <c r="N394" s="239"/>
    </row>
    <row r="395" spans="2:14" x14ac:dyDescent="0.2">
      <c r="B395" t="s">
        <v>551</v>
      </c>
      <c r="C395" t="s">
        <v>167</v>
      </c>
      <c r="D395" s="261" t="s">
        <v>172</v>
      </c>
      <c r="E395" s="332"/>
      <c r="F395" s="332"/>
      <c r="G395" s="332"/>
      <c r="H395" s="332"/>
      <c r="I395" s="332"/>
      <c r="J395" s="332"/>
      <c r="K395" s="332"/>
      <c r="L395" s="332"/>
      <c r="M395" s="332"/>
      <c r="N395" s="239"/>
    </row>
    <row r="396" spans="2:14" x14ac:dyDescent="0.2">
      <c r="B396" t="s">
        <v>551</v>
      </c>
      <c r="C396" t="s">
        <v>167</v>
      </c>
      <c r="D396" s="261" t="s">
        <v>174</v>
      </c>
      <c r="E396" s="332"/>
      <c r="F396" s="332"/>
      <c r="G396" s="332"/>
      <c r="H396" s="332"/>
      <c r="I396" s="332"/>
      <c r="J396" s="332"/>
      <c r="K396" s="332"/>
      <c r="L396" s="332"/>
      <c r="M396" s="332"/>
      <c r="N396" s="239"/>
    </row>
    <row r="397" spans="2:14" x14ac:dyDescent="0.2">
      <c r="B397" t="s">
        <v>551</v>
      </c>
      <c r="C397" t="s">
        <v>167</v>
      </c>
      <c r="D397" s="261" t="s">
        <v>175</v>
      </c>
      <c r="E397" s="332"/>
      <c r="F397" s="332"/>
      <c r="G397" s="332"/>
      <c r="H397" s="332"/>
      <c r="I397" s="332"/>
      <c r="J397" s="332"/>
      <c r="K397" s="332"/>
      <c r="L397" s="332"/>
      <c r="M397" s="332"/>
      <c r="N397" s="239"/>
    </row>
    <row r="398" spans="2:14" x14ac:dyDescent="0.2">
      <c r="B398" t="s">
        <v>551</v>
      </c>
      <c r="C398" t="s">
        <v>167</v>
      </c>
      <c r="D398" s="261" t="s">
        <v>176</v>
      </c>
      <c r="E398" s="332"/>
      <c r="F398" s="332"/>
      <c r="G398" s="332"/>
      <c r="H398" s="332"/>
      <c r="I398" s="332"/>
      <c r="J398" s="332"/>
      <c r="K398" s="332"/>
      <c r="L398" s="332"/>
      <c r="M398" s="332"/>
      <c r="N398" s="239"/>
    </row>
    <row r="399" spans="2:14" x14ac:dyDescent="0.2">
      <c r="B399" t="s">
        <v>551</v>
      </c>
      <c r="C399" t="s">
        <v>167</v>
      </c>
      <c r="D399" s="261" t="s">
        <v>177</v>
      </c>
      <c r="E399" s="332"/>
      <c r="F399" s="332"/>
      <c r="G399" s="332"/>
      <c r="H399" s="332"/>
      <c r="I399" s="332"/>
      <c r="J399" s="332"/>
      <c r="K399" s="332"/>
      <c r="L399" s="332"/>
      <c r="M399" s="332"/>
      <c r="N399" s="239"/>
    </row>
    <row r="400" spans="2:14" x14ac:dyDescent="0.2">
      <c r="B400" t="s">
        <v>551</v>
      </c>
      <c r="C400" t="s">
        <v>168</v>
      </c>
      <c r="D400" s="261" t="s">
        <v>164</v>
      </c>
      <c r="E400" s="332"/>
      <c r="F400" s="332"/>
      <c r="G400" s="332"/>
      <c r="H400" s="332"/>
      <c r="I400" s="332"/>
      <c r="J400" s="332"/>
      <c r="K400" s="332"/>
      <c r="L400" s="332"/>
      <c r="M400" s="332"/>
      <c r="N400" s="239"/>
    </row>
    <row r="401" spans="2:14" x14ac:dyDescent="0.2">
      <c r="B401" t="s">
        <v>551</v>
      </c>
      <c r="C401" t="s">
        <v>168</v>
      </c>
      <c r="D401" s="261" t="s">
        <v>172</v>
      </c>
      <c r="E401" s="332"/>
      <c r="F401" s="332"/>
      <c r="G401" s="332"/>
      <c r="H401" s="332"/>
      <c r="I401" s="332"/>
      <c r="J401" s="332"/>
      <c r="K401" s="332"/>
      <c r="L401" s="332"/>
      <c r="M401" s="332"/>
      <c r="N401" s="239"/>
    </row>
    <row r="402" spans="2:14" x14ac:dyDescent="0.2">
      <c r="B402" t="s">
        <v>551</v>
      </c>
      <c r="C402" t="s">
        <v>168</v>
      </c>
      <c r="D402" s="261" t="s">
        <v>175</v>
      </c>
      <c r="E402" s="332"/>
      <c r="F402" s="332"/>
      <c r="G402" s="332"/>
      <c r="H402" s="332"/>
      <c r="I402" s="332"/>
      <c r="J402" s="332"/>
      <c r="K402" s="332"/>
      <c r="L402" s="332"/>
      <c r="M402" s="332"/>
      <c r="N402" s="239"/>
    </row>
    <row r="403" spans="2:14" x14ac:dyDescent="0.2">
      <c r="B403" t="s">
        <v>551</v>
      </c>
      <c r="C403" t="s">
        <v>168</v>
      </c>
      <c r="D403" s="261" t="s">
        <v>177</v>
      </c>
      <c r="E403" s="332"/>
      <c r="F403" s="332"/>
      <c r="G403" s="332"/>
      <c r="H403" s="332"/>
      <c r="I403" s="332"/>
      <c r="J403" s="332"/>
      <c r="K403" s="332"/>
      <c r="L403" s="332"/>
      <c r="M403" s="332"/>
      <c r="N403" s="239"/>
    </row>
    <row r="404" spans="2:14" x14ac:dyDescent="0.2">
      <c r="B404" t="s">
        <v>551</v>
      </c>
      <c r="C404" t="s">
        <v>169</v>
      </c>
      <c r="D404" s="261" t="s">
        <v>164</v>
      </c>
      <c r="E404" s="332"/>
      <c r="F404" s="332"/>
      <c r="G404" s="332"/>
      <c r="H404" s="332"/>
      <c r="I404" s="332"/>
      <c r="J404" s="332"/>
      <c r="K404" s="332"/>
      <c r="L404" s="332"/>
      <c r="M404" s="332"/>
      <c r="N404" s="239"/>
    </row>
    <row r="405" spans="2:14" x14ac:dyDescent="0.2">
      <c r="B405" t="s">
        <v>551</v>
      </c>
      <c r="C405" t="s">
        <v>169</v>
      </c>
      <c r="D405" s="261" t="s">
        <v>172</v>
      </c>
      <c r="E405" s="332"/>
      <c r="F405" s="332"/>
      <c r="G405" s="332"/>
      <c r="H405" s="332"/>
      <c r="I405" s="332"/>
      <c r="J405" s="332"/>
      <c r="K405" s="332"/>
      <c r="L405" s="332"/>
      <c r="M405" s="332"/>
      <c r="N405" s="239"/>
    </row>
    <row r="406" spans="2:14" x14ac:dyDescent="0.2">
      <c r="B406" t="s">
        <v>551</v>
      </c>
      <c r="C406" t="s">
        <v>169</v>
      </c>
      <c r="D406" s="261" t="s">
        <v>174</v>
      </c>
      <c r="E406" s="332"/>
      <c r="F406" s="332"/>
      <c r="G406" s="332"/>
      <c r="H406" s="332"/>
      <c r="I406" s="332"/>
      <c r="J406" s="332"/>
      <c r="K406" s="332"/>
      <c r="L406" s="332"/>
      <c r="M406" s="332"/>
      <c r="N406" s="239"/>
    </row>
    <row r="407" spans="2:14" x14ac:dyDescent="0.2">
      <c r="B407" t="s">
        <v>551</v>
      </c>
      <c r="C407" t="s">
        <v>169</v>
      </c>
      <c r="D407" s="261" t="s">
        <v>175</v>
      </c>
      <c r="E407" s="332"/>
      <c r="F407" s="332"/>
      <c r="G407" s="332"/>
      <c r="H407" s="332"/>
      <c r="I407" s="332"/>
      <c r="J407" s="332"/>
      <c r="K407" s="332"/>
      <c r="L407" s="332"/>
      <c r="M407" s="332"/>
      <c r="N407" s="239"/>
    </row>
    <row r="408" spans="2:14" x14ac:dyDescent="0.2">
      <c r="B408" t="s">
        <v>551</v>
      </c>
      <c r="C408" t="s">
        <v>169</v>
      </c>
      <c r="D408" s="261" t="s">
        <v>176</v>
      </c>
      <c r="E408" s="332"/>
      <c r="F408" s="332"/>
      <c r="G408" s="332"/>
      <c r="H408" s="332"/>
      <c r="I408" s="332"/>
      <c r="J408" s="332"/>
      <c r="K408" s="332"/>
      <c r="L408" s="332"/>
      <c r="M408" s="332"/>
      <c r="N408" s="239"/>
    </row>
    <row r="409" spans="2:14" x14ac:dyDescent="0.2">
      <c r="B409" t="s">
        <v>551</v>
      </c>
      <c r="C409" t="s">
        <v>169</v>
      </c>
      <c r="D409" s="261" t="s">
        <v>177</v>
      </c>
      <c r="E409" s="332"/>
      <c r="F409" s="332"/>
      <c r="G409" s="332"/>
      <c r="H409" s="332"/>
      <c r="I409" s="332"/>
      <c r="J409" s="332"/>
      <c r="K409" s="332"/>
      <c r="L409" s="332"/>
      <c r="M409" s="332"/>
      <c r="N409" s="239"/>
    </row>
    <row r="410" spans="2:14" x14ac:dyDescent="0.2">
      <c r="B410" t="s">
        <v>551</v>
      </c>
      <c r="C410" t="s">
        <v>170</v>
      </c>
      <c r="D410" s="261" t="s">
        <v>164</v>
      </c>
      <c r="E410" s="332"/>
      <c r="F410" s="332"/>
      <c r="G410" s="332"/>
      <c r="H410" s="332"/>
      <c r="I410" s="332"/>
      <c r="J410" s="332"/>
      <c r="K410" s="332"/>
      <c r="L410" s="332"/>
      <c r="M410" s="332"/>
      <c r="N410" s="239"/>
    </row>
    <row r="411" spans="2:14" x14ac:dyDescent="0.2">
      <c r="B411" t="s">
        <v>551</v>
      </c>
      <c r="C411" t="s">
        <v>170</v>
      </c>
      <c r="D411" s="261" t="s">
        <v>172</v>
      </c>
      <c r="E411" s="332"/>
      <c r="F411" s="332"/>
      <c r="G411" s="332"/>
      <c r="H411" s="332"/>
      <c r="I411" s="332"/>
      <c r="J411" s="332"/>
      <c r="K411" s="332"/>
      <c r="L411" s="332"/>
      <c r="M411" s="332"/>
      <c r="N411" s="239"/>
    </row>
    <row r="412" spans="2:14" x14ac:dyDescent="0.2">
      <c r="B412" t="s">
        <v>551</v>
      </c>
      <c r="C412" t="s">
        <v>170</v>
      </c>
      <c r="D412" s="261" t="s">
        <v>174</v>
      </c>
      <c r="E412" s="332"/>
      <c r="F412" s="332"/>
      <c r="G412" s="332"/>
      <c r="H412" s="332"/>
      <c r="I412" s="332"/>
      <c r="J412" s="332"/>
      <c r="K412" s="332"/>
      <c r="L412" s="332"/>
      <c r="M412" s="332"/>
      <c r="N412" s="239"/>
    </row>
    <row r="413" spans="2:14" x14ac:dyDescent="0.2">
      <c r="B413" t="s">
        <v>551</v>
      </c>
      <c r="C413" t="s">
        <v>170</v>
      </c>
      <c r="D413" s="261" t="s">
        <v>175</v>
      </c>
      <c r="E413" s="332"/>
      <c r="F413" s="332"/>
      <c r="G413" s="332"/>
      <c r="H413" s="332"/>
      <c r="I413" s="332"/>
      <c r="J413" s="332"/>
      <c r="K413" s="332"/>
      <c r="L413" s="332"/>
      <c r="M413" s="332"/>
      <c r="N413" s="239"/>
    </row>
    <row r="414" spans="2:14" x14ac:dyDescent="0.2">
      <c r="B414" t="s">
        <v>551</v>
      </c>
      <c r="C414" t="s">
        <v>170</v>
      </c>
      <c r="D414" s="261" t="s">
        <v>176</v>
      </c>
      <c r="E414" s="332"/>
      <c r="F414" s="332"/>
      <c r="G414" s="332"/>
      <c r="H414" s="332"/>
      <c r="I414" s="332"/>
      <c r="J414" s="332"/>
      <c r="K414" s="332"/>
      <c r="L414" s="332"/>
      <c r="M414" s="332"/>
      <c r="N414" s="239"/>
    </row>
    <row r="415" spans="2:14" x14ac:dyDescent="0.2">
      <c r="B415" t="s">
        <v>551</v>
      </c>
      <c r="C415" t="s">
        <v>170</v>
      </c>
      <c r="D415" s="261" t="s">
        <v>177</v>
      </c>
      <c r="E415" s="332"/>
      <c r="F415" s="332"/>
      <c r="G415" s="332"/>
      <c r="H415" s="332"/>
      <c r="I415" s="332"/>
      <c r="J415" s="332"/>
      <c r="K415" s="332"/>
      <c r="L415" s="332"/>
      <c r="M415" s="332"/>
      <c r="N415" s="239"/>
    </row>
    <row r="416" spans="2:14" x14ac:dyDescent="0.2">
      <c r="B416" t="s">
        <v>551</v>
      </c>
      <c r="C416" t="s">
        <v>171</v>
      </c>
      <c r="D416" s="261" t="s">
        <v>164</v>
      </c>
      <c r="E416" s="332"/>
      <c r="F416" s="332"/>
      <c r="G416" s="332"/>
      <c r="H416" s="332"/>
      <c r="I416" s="332"/>
      <c r="J416" s="332"/>
      <c r="K416" s="332"/>
      <c r="L416" s="332"/>
      <c r="M416" s="332"/>
      <c r="N416" s="239"/>
    </row>
    <row r="417" spans="2:14" x14ac:dyDescent="0.2">
      <c r="B417" t="s">
        <v>551</v>
      </c>
      <c r="C417" t="s">
        <v>171</v>
      </c>
      <c r="D417" s="261" t="s">
        <v>172</v>
      </c>
      <c r="E417" s="332"/>
      <c r="F417" s="332"/>
      <c r="G417" s="332"/>
      <c r="H417" s="332"/>
      <c r="I417" s="332"/>
      <c r="J417" s="332"/>
      <c r="K417" s="332"/>
      <c r="L417" s="332"/>
      <c r="M417" s="332"/>
      <c r="N417" s="239"/>
    </row>
    <row r="418" spans="2:14" x14ac:dyDescent="0.2">
      <c r="B418" t="s">
        <v>551</v>
      </c>
      <c r="C418" t="s">
        <v>171</v>
      </c>
      <c r="D418" s="261" t="s">
        <v>173</v>
      </c>
      <c r="E418" s="332"/>
      <c r="F418" s="332"/>
      <c r="G418" s="332"/>
      <c r="H418" s="332"/>
      <c r="I418" s="332"/>
      <c r="J418" s="332"/>
      <c r="K418" s="332"/>
      <c r="L418" s="332"/>
      <c r="M418" s="332"/>
      <c r="N418" s="239"/>
    </row>
    <row r="419" spans="2:14" x14ac:dyDescent="0.2">
      <c r="B419" t="s">
        <v>551</v>
      </c>
      <c r="C419" t="s">
        <v>171</v>
      </c>
      <c r="D419" s="261" t="s">
        <v>174</v>
      </c>
      <c r="E419" s="332"/>
      <c r="F419" s="332"/>
      <c r="G419" s="332"/>
      <c r="H419" s="332"/>
      <c r="I419" s="332"/>
      <c r="J419" s="332"/>
      <c r="K419" s="332"/>
      <c r="L419" s="332"/>
      <c r="M419" s="332"/>
      <c r="N419" s="239"/>
    </row>
    <row r="420" spans="2:14" x14ac:dyDescent="0.2">
      <c r="B420" t="s">
        <v>551</v>
      </c>
      <c r="C420" t="s">
        <v>171</v>
      </c>
      <c r="D420" s="261" t="s">
        <v>175</v>
      </c>
      <c r="E420" s="332"/>
      <c r="F420" s="332"/>
      <c r="G420" s="332"/>
      <c r="H420" s="332"/>
      <c r="I420" s="332"/>
      <c r="J420" s="332"/>
      <c r="K420" s="332"/>
      <c r="L420" s="332"/>
      <c r="M420" s="332"/>
      <c r="N420" s="239"/>
    </row>
    <row r="421" spans="2:14" x14ac:dyDescent="0.2">
      <c r="B421" t="s">
        <v>551</v>
      </c>
      <c r="C421" t="s">
        <v>171</v>
      </c>
      <c r="D421" s="261" t="s">
        <v>176</v>
      </c>
      <c r="E421" s="332"/>
      <c r="F421" s="332"/>
      <c r="G421" s="332"/>
      <c r="H421" s="332"/>
      <c r="I421" s="332"/>
      <c r="J421" s="332"/>
      <c r="K421" s="332"/>
      <c r="L421" s="332"/>
      <c r="M421" s="332"/>
      <c r="N421" s="239"/>
    </row>
    <row r="422" spans="2:14" x14ac:dyDescent="0.2">
      <c r="B422" t="s">
        <v>551</v>
      </c>
      <c r="C422" t="s">
        <v>171</v>
      </c>
      <c r="D422" s="261" t="s">
        <v>177</v>
      </c>
      <c r="E422" s="332"/>
      <c r="F422" s="332"/>
      <c r="G422" s="332"/>
      <c r="H422" s="332"/>
      <c r="I422" s="332"/>
      <c r="J422" s="332"/>
      <c r="K422" s="332"/>
      <c r="L422" s="332"/>
      <c r="M422" s="332"/>
      <c r="N422" s="239"/>
    </row>
    <row r="423" spans="2:14" x14ac:dyDescent="0.2">
      <c r="B423" t="s">
        <v>551</v>
      </c>
      <c r="C423" t="s">
        <v>171</v>
      </c>
      <c r="D423" s="261" t="s">
        <v>179</v>
      </c>
      <c r="E423" s="332"/>
      <c r="F423" s="332"/>
      <c r="G423" s="332"/>
      <c r="H423" s="332"/>
      <c r="I423" s="332"/>
      <c r="J423" s="332"/>
      <c r="K423" s="332"/>
      <c r="L423" s="332"/>
      <c r="M423" s="332"/>
      <c r="N423" s="239"/>
    </row>
    <row r="424" spans="2:14" x14ac:dyDescent="0.2">
      <c r="B424" t="s">
        <v>551</v>
      </c>
      <c r="C424" t="s">
        <v>178</v>
      </c>
      <c r="D424" s="261" t="s">
        <v>172</v>
      </c>
      <c r="E424" s="332"/>
      <c r="F424" s="332"/>
      <c r="G424" s="332"/>
      <c r="H424" s="332"/>
      <c r="I424" s="332"/>
      <c r="J424" s="332"/>
      <c r="K424" s="332"/>
      <c r="L424" s="332"/>
      <c r="M424" s="332"/>
      <c r="N424" s="239"/>
    </row>
    <row r="425" spans="2:14" x14ac:dyDescent="0.2">
      <c r="B425" t="s">
        <v>551</v>
      </c>
      <c r="C425" t="s">
        <v>178</v>
      </c>
      <c r="D425" s="261" t="s">
        <v>175</v>
      </c>
      <c r="E425" s="332"/>
      <c r="F425" s="332"/>
      <c r="G425" s="332"/>
      <c r="H425" s="332"/>
      <c r="I425" s="332"/>
      <c r="J425" s="332"/>
      <c r="K425" s="332"/>
      <c r="L425" s="332"/>
      <c r="M425" s="332"/>
      <c r="N425" s="239"/>
    </row>
    <row r="426" spans="2:14" x14ac:dyDescent="0.2">
      <c r="B426" t="s">
        <v>551</v>
      </c>
      <c r="C426" t="s">
        <v>178</v>
      </c>
      <c r="D426" s="261" t="s">
        <v>177</v>
      </c>
      <c r="E426" s="332"/>
      <c r="F426" s="332"/>
      <c r="G426" s="332"/>
      <c r="H426" s="332"/>
      <c r="I426" s="332"/>
      <c r="J426" s="332"/>
      <c r="K426" s="332"/>
      <c r="L426" s="332"/>
      <c r="M426" s="332"/>
      <c r="N426" s="239"/>
    </row>
    <row r="427" spans="2:14" x14ac:dyDescent="0.2">
      <c r="B427" t="s">
        <v>552</v>
      </c>
      <c r="C427" t="s">
        <v>165</v>
      </c>
      <c r="D427" s="261" t="s">
        <v>164</v>
      </c>
      <c r="E427" s="332"/>
      <c r="F427" s="332"/>
      <c r="G427" s="332"/>
      <c r="H427" s="332"/>
      <c r="I427" s="332"/>
      <c r="J427" s="332"/>
      <c r="K427" s="332"/>
      <c r="L427" s="332"/>
      <c r="M427" s="332"/>
      <c r="N427" s="239"/>
    </row>
    <row r="428" spans="2:14" x14ac:dyDescent="0.2">
      <c r="B428" t="s">
        <v>552</v>
      </c>
      <c r="C428" t="s">
        <v>165</v>
      </c>
      <c r="D428" s="261" t="s">
        <v>172</v>
      </c>
      <c r="E428" s="332"/>
      <c r="F428" s="332"/>
      <c r="G428" s="332"/>
      <c r="H428" s="332"/>
      <c r="I428" s="332"/>
      <c r="J428" s="332"/>
      <c r="K428" s="332"/>
      <c r="L428" s="332"/>
      <c r="M428" s="332"/>
      <c r="N428" s="239"/>
    </row>
    <row r="429" spans="2:14" x14ac:dyDescent="0.2">
      <c r="B429" t="s">
        <v>552</v>
      </c>
      <c r="C429" t="s">
        <v>165</v>
      </c>
      <c r="D429" s="261" t="s">
        <v>174</v>
      </c>
      <c r="E429" s="332"/>
      <c r="F429" s="332"/>
      <c r="G429" s="332"/>
      <c r="H429" s="332"/>
      <c r="I429" s="332"/>
      <c r="J429" s="332"/>
      <c r="K429" s="332"/>
      <c r="L429" s="332"/>
      <c r="M429" s="332"/>
      <c r="N429" s="239"/>
    </row>
    <row r="430" spans="2:14" x14ac:dyDescent="0.2">
      <c r="B430" t="s">
        <v>552</v>
      </c>
      <c r="C430" t="s">
        <v>165</v>
      </c>
      <c r="D430" s="261" t="s">
        <v>175</v>
      </c>
      <c r="E430" s="332"/>
      <c r="F430" s="332"/>
      <c r="G430" s="332"/>
      <c r="H430" s="332"/>
      <c r="I430" s="332"/>
      <c r="J430" s="332"/>
      <c r="K430" s="332"/>
      <c r="L430" s="332"/>
      <c r="M430" s="332"/>
      <c r="N430" s="239"/>
    </row>
    <row r="431" spans="2:14" x14ac:dyDescent="0.2">
      <c r="B431" t="s">
        <v>552</v>
      </c>
      <c r="C431" t="s">
        <v>165</v>
      </c>
      <c r="D431" s="261" t="s">
        <v>176</v>
      </c>
      <c r="E431" s="332"/>
      <c r="F431" s="332"/>
      <c r="G431" s="332"/>
      <c r="H431" s="332"/>
      <c r="I431" s="332"/>
      <c r="J431" s="332"/>
      <c r="K431" s="332"/>
      <c r="L431" s="332"/>
      <c r="M431" s="332"/>
      <c r="N431" s="239"/>
    </row>
    <row r="432" spans="2:14" x14ac:dyDescent="0.2">
      <c r="B432" t="s">
        <v>552</v>
      </c>
      <c r="C432" t="s">
        <v>165</v>
      </c>
      <c r="D432" s="261" t="s">
        <v>177</v>
      </c>
      <c r="E432" s="332"/>
      <c r="F432" s="332"/>
      <c r="G432" s="332"/>
      <c r="H432" s="332"/>
      <c r="I432" s="332"/>
      <c r="J432" s="332"/>
      <c r="K432" s="332"/>
      <c r="L432" s="332"/>
      <c r="M432" s="332"/>
      <c r="N432" s="239"/>
    </row>
    <row r="433" spans="2:14" x14ac:dyDescent="0.2">
      <c r="B433" t="s">
        <v>552</v>
      </c>
      <c r="C433" t="s">
        <v>166</v>
      </c>
      <c r="D433" s="261" t="s">
        <v>164</v>
      </c>
      <c r="E433" s="332"/>
      <c r="F433" s="332"/>
      <c r="G433" s="332"/>
      <c r="H433" s="332"/>
      <c r="I433" s="332"/>
      <c r="J433" s="332"/>
      <c r="K433" s="332"/>
      <c r="L433" s="332"/>
      <c r="M433" s="332"/>
      <c r="N433" s="239"/>
    </row>
    <row r="434" spans="2:14" x14ac:dyDescent="0.2">
      <c r="B434" t="s">
        <v>552</v>
      </c>
      <c r="C434" t="s">
        <v>166</v>
      </c>
      <c r="D434" s="261" t="s">
        <v>172</v>
      </c>
      <c r="E434" s="332"/>
      <c r="F434" s="332"/>
      <c r="G434" s="332"/>
      <c r="H434" s="332"/>
      <c r="I434" s="332"/>
      <c r="J434" s="332"/>
      <c r="K434" s="332"/>
      <c r="L434" s="332"/>
      <c r="M434" s="332"/>
      <c r="N434" s="239"/>
    </row>
    <row r="435" spans="2:14" x14ac:dyDescent="0.2">
      <c r="B435" t="s">
        <v>552</v>
      </c>
      <c r="C435" t="s">
        <v>166</v>
      </c>
      <c r="D435" s="261" t="s">
        <v>175</v>
      </c>
      <c r="E435" s="332"/>
      <c r="F435" s="332"/>
      <c r="G435" s="332"/>
      <c r="H435" s="332"/>
      <c r="I435" s="332"/>
      <c r="J435" s="332"/>
      <c r="K435" s="332"/>
      <c r="L435" s="332"/>
      <c r="M435" s="332"/>
      <c r="N435" s="239"/>
    </row>
    <row r="436" spans="2:14" x14ac:dyDescent="0.2">
      <c r="B436" t="s">
        <v>552</v>
      </c>
      <c r="C436" t="s">
        <v>166</v>
      </c>
      <c r="D436" s="261" t="s">
        <v>177</v>
      </c>
      <c r="E436" s="332"/>
      <c r="F436" s="332"/>
      <c r="G436" s="332"/>
      <c r="H436" s="332"/>
      <c r="I436" s="332"/>
      <c r="J436" s="332"/>
      <c r="K436" s="332"/>
      <c r="L436" s="332"/>
      <c r="M436" s="332"/>
      <c r="N436" s="239"/>
    </row>
    <row r="437" spans="2:14" x14ac:dyDescent="0.2">
      <c r="B437" t="s">
        <v>552</v>
      </c>
      <c r="C437" t="s">
        <v>167</v>
      </c>
      <c r="D437" s="261" t="s">
        <v>164</v>
      </c>
      <c r="E437" s="332"/>
      <c r="F437" s="332"/>
      <c r="G437" s="332"/>
      <c r="H437" s="332"/>
      <c r="I437" s="332"/>
      <c r="J437" s="332"/>
      <c r="K437" s="332"/>
      <c r="L437" s="332"/>
      <c r="M437" s="332"/>
      <c r="N437" s="239"/>
    </row>
    <row r="438" spans="2:14" x14ac:dyDescent="0.2">
      <c r="B438" t="s">
        <v>552</v>
      </c>
      <c r="C438" t="s">
        <v>167</v>
      </c>
      <c r="D438" s="261" t="s">
        <v>172</v>
      </c>
      <c r="E438" s="332"/>
      <c r="F438" s="332"/>
      <c r="G438" s="332"/>
      <c r="H438" s="332"/>
      <c r="I438" s="332"/>
      <c r="J438" s="332"/>
      <c r="K438" s="332"/>
      <c r="L438" s="332"/>
      <c r="M438" s="332"/>
      <c r="N438" s="239"/>
    </row>
    <row r="439" spans="2:14" x14ac:dyDescent="0.2">
      <c r="B439" t="s">
        <v>552</v>
      </c>
      <c r="C439" t="s">
        <v>167</v>
      </c>
      <c r="D439" s="261" t="s">
        <v>174</v>
      </c>
      <c r="E439" s="332"/>
      <c r="F439" s="332"/>
      <c r="G439" s="332"/>
      <c r="H439" s="332"/>
      <c r="I439" s="332"/>
      <c r="J439" s="332"/>
      <c r="K439" s="332"/>
      <c r="L439" s="332"/>
      <c r="M439" s="332"/>
      <c r="N439" s="239"/>
    </row>
    <row r="440" spans="2:14" x14ac:dyDescent="0.2">
      <c r="B440" t="s">
        <v>552</v>
      </c>
      <c r="C440" t="s">
        <v>167</v>
      </c>
      <c r="D440" s="261" t="s">
        <v>175</v>
      </c>
      <c r="E440" s="332"/>
      <c r="F440" s="332"/>
      <c r="G440" s="332"/>
      <c r="H440" s="332"/>
      <c r="I440" s="332"/>
      <c r="J440" s="332"/>
      <c r="K440" s="332"/>
      <c r="L440" s="332"/>
      <c r="M440" s="332"/>
      <c r="N440" s="239"/>
    </row>
    <row r="441" spans="2:14" x14ac:dyDescent="0.2">
      <c r="B441" t="s">
        <v>552</v>
      </c>
      <c r="C441" t="s">
        <v>167</v>
      </c>
      <c r="D441" s="261" t="s">
        <v>176</v>
      </c>
      <c r="E441" s="332"/>
      <c r="F441" s="332"/>
      <c r="G441" s="332"/>
      <c r="H441" s="332"/>
      <c r="I441" s="332"/>
      <c r="J441" s="332"/>
      <c r="K441" s="332"/>
      <c r="L441" s="332"/>
      <c r="M441" s="332"/>
      <c r="N441" s="239"/>
    </row>
    <row r="442" spans="2:14" x14ac:dyDescent="0.2">
      <c r="B442" t="s">
        <v>552</v>
      </c>
      <c r="C442" t="s">
        <v>167</v>
      </c>
      <c r="D442" s="261" t="s">
        <v>177</v>
      </c>
      <c r="E442" s="332"/>
      <c r="F442" s="332"/>
      <c r="G442" s="332"/>
      <c r="H442" s="332"/>
      <c r="I442" s="332"/>
      <c r="J442" s="332"/>
      <c r="K442" s="332"/>
      <c r="L442" s="332"/>
      <c r="M442" s="332"/>
      <c r="N442" s="239"/>
    </row>
    <row r="443" spans="2:14" x14ac:dyDescent="0.2">
      <c r="B443" t="s">
        <v>552</v>
      </c>
      <c r="C443" t="s">
        <v>168</v>
      </c>
      <c r="D443" s="261" t="s">
        <v>164</v>
      </c>
      <c r="E443" s="332"/>
      <c r="F443" s="332"/>
      <c r="G443" s="332"/>
      <c r="H443" s="332"/>
      <c r="I443" s="332"/>
      <c r="J443" s="332"/>
      <c r="K443" s="332"/>
      <c r="L443" s="332"/>
      <c r="M443" s="332"/>
      <c r="N443" s="239"/>
    </row>
    <row r="444" spans="2:14" x14ac:dyDescent="0.2">
      <c r="B444" t="s">
        <v>552</v>
      </c>
      <c r="C444" t="s">
        <v>168</v>
      </c>
      <c r="D444" s="261" t="s">
        <v>172</v>
      </c>
      <c r="E444" s="332"/>
      <c r="F444" s="332"/>
      <c r="G444" s="332"/>
      <c r="H444" s="332"/>
      <c r="I444" s="332"/>
      <c r="J444" s="332"/>
      <c r="K444" s="332"/>
      <c r="L444" s="332"/>
      <c r="M444" s="332"/>
      <c r="N444" s="239"/>
    </row>
    <row r="445" spans="2:14" x14ac:dyDescent="0.2">
      <c r="B445" t="s">
        <v>552</v>
      </c>
      <c r="C445" t="s">
        <v>168</v>
      </c>
      <c r="D445" s="261" t="s">
        <v>175</v>
      </c>
      <c r="E445" s="332"/>
      <c r="F445" s="332"/>
      <c r="G445" s="332"/>
      <c r="H445" s="332"/>
      <c r="I445" s="332"/>
      <c r="J445" s="332"/>
      <c r="K445" s="332"/>
      <c r="L445" s="332"/>
      <c r="M445" s="332"/>
      <c r="N445" s="239"/>
    </row>
    <row r="446" spans="2:14" x14ac:dyDescent="0.2">
      <c r="B446" t="s">
        <v>552</v>
      </c>
      <c r="C446" t="s">
        <v>168</v>
      </c>
      <c r="D446" s="261" t="s">
        <v>177</v>
      </c>
      <c r="E446" s="332"/>
      <c r="F446" s="332"/>
      <c r="G446" s="332"/>
      <c r="H446" s="332"/>
      <c r="I446" s="332"/>
      <c r="J446" s="332"/>
      <c r="K446" s="332"/>
      <c r="L446" s="332"/>
      <c r="M446" s="332"/>
      <c r="N446" s="239"/>
    </row>
    <row r="447" spans="2:14" x14ac:dyDescent="0.2">
      <c r="B447" t="s">
        <v>552</v>
      </c>
      <c r="C447" t="s">
        <v>169</v>
      </c>
      <c r="D447" s="261" t="s">
        <v>164</v>
      </c>
      <c r="E447" s="332"/>
      <c r="F447" s="332"/>
      <c r="G447" s="332"/>
      <c r="H447" s="332"/>
      <c r="I447" s="332"/>
      <c r="J447" s="332"/>
      <c r="K447" s="332"/>
      <c r="L447" s="332"/>
      <c r="M447" s="332"/>
      <c r="N447" s="239"/>
    </row>
    <row r="448" spans="2:14" x14ac:dyDescent="0.2">
      <c r="B448" t="s">
        <v>552</v>
      </c>
      <c r="C448" t="s">
        <v>169</v>
      </c>
      <c r="D448" s="261" t="s">
        <v>172</v>
      </c>
      <c r="E448" s="332"/>
      <c r="F448" s="332"/>
      <c r="G448" s="332"/>
      <c r="H448" s="332"/>
      <c r="I448" s="332"/>
      <c r="J448" s="332"/>
      <c r="K448" s="332"/>
      <c r="L448" s="332"/>
      <c r="M448" s="332"/>
      <c r="N448" s="239"/>
    </row>
    <row r="449" spans="2:14" x14ac:dyDescent="0.2">
      <c r="B449" t="s">
        <v>552</v>
      </c>
      <c r="C449" t="s">
        <v>169</v>
      </c>
      <c r="D449" s="261" t="s">
        <v>174</v>
      </c>
      <c r="E449" s="332"/>
      <c r="F449" s="332"/>
      <c r="G449" s="332"/>
      <c r="H449" s="332"/>
      <c r="I449" s="332"/>
      <c r="J449" s="332"/>
      <c r="K449" s="332"/>
      <c r="L449" s="332"/>
      <c r="M449" s="332"/>
      <c r="N449" s="239"/>
    </row>
    <row r="450" spans="2:14" x14ac:dyDescent="0.2">
      <c r="B450" t="s">
        <v>552</v>
      </c>
      <c r="C450" t="s">
        <v>169</v>
      </c>
      <c r="D450" s="261" t="s">
        <v>175</v>
      </c>
      <c r="E450" s="332"/>
      <c r="F450" s="332"/>
      <c r="G450" s="332"/>
      <c r="H450" s="332"/>
      <c r="I450" s="332"/>
      <c r="J450" s="332"/>
      <c r="K450" s="332"/>
      <c r="L450" s="332"/>
      <c r="M450" s="332"/>
      <c r="N450" s="239"/>
    </row>
    <row r="451" spans="2:14" x14ac:dyDescent="0.2">
      <c r="B451" t="s">
        <v>552</v>
      </c>
      <c r="C451" t="s">
        <v>169</v>
      </c>
      <c r="D451" s="261" t="s">
        <v>176</v>
      </c>
      <c r="E451" s="332"/>
      <c r="F451" s="332"/>
      <c r="G451" s="332"/>
      <c r="H451" s="332"/>
      <c r="I451" s="332"/>
      <c r="J451" s="332"/>
      <c r="K451" s="332"/>
      <c r="L451" s="332"/>
      <c r="M451" s="332"/>
      <c r="N451" s="239"/>
    </row>
    <row r="452" spans="2:14" x14ac:dyDescent="0.2">
      <c r="B452" t="s">
        <v>552</v>
      </c>
      <c r="C452" t="s">
        <v>169</v>
      </c>
      <c r="D452" s="261" t="s">
        <v>177</v>
      </c>
      <c r="E452" s="332"/>
      <c r="F452" s="332"/>
      <c r="G452" s="332"/>
      <c r="H452" s="332"/>
      <c r="I452" s="332"/>
      <c r="J452" s="332"/>
      <c r="K452" s="332"/>
      <c r="L452" s="332"/>
      <c r="M452" s="332"/>
      <c r="N452" s="239"/>
    </row>
    <row r="453" spans="2:14" x14ac:dyDescent="0.2">
      <c r="B453" t="s">
        <v>552</v>
      </c>
      <c r="C453" t="s">
        <v>170</v>
      </c>
      <c r="D453" s="261" t="s">
        <v>164</v>
      </c>
      <c r="E453" s="332"/>
      <c r="F453" s="332"/>
      <c r="G453" s="332"/>
      <c r="H453" s="332"/>
      <c r="I453" s="332"/>
      <c r="J453" s="332"/>
      <c r="K453" s="332"/>
      <c r="L453" s="332"/>
      <c r="M453" s="332"/>
      <c r="N453" s="239"/>
    </row>
    <row r="454" spans="2:14" x14ac:dyDescent="0.2">
      <c r="B454" t="s">
        <v>552</v>
      </c>
      <c r="C454" t="s">
        <v>170</v>
      </c>
      <c r="D454" s="261" t="s">
        <v>172</v>
      </c>
      <c r="E454" s="332"/>
      <c r="F454" s="332"/>
      <c r="G454" s="332"/>
      <c r="H454" s="332"/>
      <c r="I454" s="332"/>
      <c r="J454" s="332"/>
      <c r="K454" s="332"/>
      <c r="L454" s="332"/>
      <c r="M454" s="332"/>
      <c r="N454" s="239"/>
    </row>
    <row r="455" spans="2:14" x14ac:dyDescent="0.2">
      <c r="B455" t="s">
        <v>552</v>
      </c>
      <c r="C455" t="s">
        <v>170</v>
      </c>
      <c r="D455" s="261" t="s">
        <v>174</v>
      </c>
      <c r="E455" s="332"/>
      <c r="F455" s="332"/>
      <c r="G455" s="332"/>
      <c r="H455" s="332"/>
      <c r="I455" s="332"/>
      <c r="J455" s="332"/>
      <c r="K455" s="332"/>
      <c r="L455" s="332"/>
      <c r="M455" s="332"/>
      <c r="N455" s="239"/>
    </row>
    <row r="456" spans="2:14" x14ac:dyDescent="0.2">
      <c r="B456" t="s">
        <v>552</v>
      </c>
      <c r="C456" t="s">
        <v>170</v>
      </c>
      <c r="D456" s="261" t="s">
        <v>175</v>
      </c>
      <c r="E456" s="332"/>
      <c r="F456" s="332"/>
      <c r="G456" s="332"/>
      <c r="H456" s="332"/>
      <c r="I456" s="332"/>
      <c r="J456" s="332"/>
      <c r="K456" s="332"/>
      <c r="L456" s="332"/>
      <c r="M456" s="332"/>
      <c r="N456" s="239"/>
    </row>
    <row r="457" spans="2:14" x14ac:dyDescent="0.2">
      <c r="B457" t="s">
        <v>552</v>
      </c>
      <c r="C457" t="s">
        <v>170</v>
      </c>
      <c r="D457" s="261" t="s">
        <v>176</v>
      </c>
      <c r="E457" s="332"/>
      <c r="F457" s="332"/>
      <c r="G457" s="332"/>
      <c r="H457" s="332"/>
      <c r="I457" s="332"/>
      <c r="J457" s="332"/>
      <c r="K457" s="332"/>
      <c r="L457" s="332"/>
      <c r="M457" s="332"/>
      <c r="N457" s="239"/>
    </row>
    <row r="458" spans="2:14" x14ac:dyDescent="0.2">
      <c r="B458" t="s">
        <v>552</v>
      </c>
      <c r="C458" t="s">
        <v>170</v>
      </c>
      <c r="D458" s="261" t="s">
        <v>177</v>
      </c>
      <c r="E458" s="332"/>
      <c r="F458" s="332"/>
      <c r="G458" s="332"/>
      <c r="H458" s="332"/>
      <c r="I458" s="332"/>
      <c r="J458" s="332"/>
      <c r="K458" s="332"/>
      <c r="L458" s="332"/>
      <c r="M458" s="332"/>
      <c r="N458" s="239"/>
    </row>
    <row r="459" spans="2:14" x14ac:dyDescent="0.2">
      <c r="B459" t="s">
        <v>552</v>
      </c>
      <c r="C459" t="s">
        <v>171</v>
      </c>
      <c r="D459" s="261" t="s">
        <v>164</v>
      </c>
      <c r="E459" s="332"/>
      <c r="F459" s="332"/>
      <c r="G459" s="332"/>
      <c r="H459" s="332"/>
      <c r="I459" s="332"/>
      <c r="J459" s="332"/>
      <c r="K459" s="332"/>
      <c r="L459" s="332"/>
      <c r="M459" s="332"/>
      <c r="N459" s="239"/>
    </row>
    <row r="460" spans="2:14" x14ac:dyDescent="0.2">
      <c r="B460" t="s">
        <v>552</v>
      </c>
      <c r="C460" t="s">
        <v>171</v>
      </c>
      <c r="D460" s="261" t="s">
        <v>172</v>
      </c>
      <c r="E460" s="332"/>
      <c r="F460" s="332"/>
      <c r="G460" s="332"/>
      <c r="H460" s="332"/>
      <c r="I460" s="332"/>
      <c r="J460" s="332"/>
      <c r="K460" s="332"/>
      <c r="L460" s="332"/>
      <c r="M460" s="332"/>
      <c r="N460" s="239"/>
    </row>
    <row r="461" spans="2:14" x14ac:dyDescent="0.2">
      <c r="B461" t="s">
        <v>552</v>
      </c>
      <c r="C461" t="s">
        <v>171</v>
      </c>
      <c r="D461" s="261" t="s">
        <v>173</v>
      </c>
      <c r="E461" s="332"/>
      <c r="F461" s="332"/>
      <c r="G461" s="332"/>
      <c r="H461" s="332"/>
      <c r="I461" s="332"/>
      <c r="J461" s="332"/>
      <c r="K461" s="332"/>
      <c r="L461" s="332"/>
      <c r="M461" s="332"/>
      <c r="N461" s="239"/>
    </row>
    <row r="462" spans="2:14" x14ac:dyDescent="0.2">
      <c r="B462" t="s">
        <v>552</v>
      </c>
      <c r="C462" t="s">
        <v>171</v>
      </c>
      <c r="D462" s="261" t="s">
        <v>174</v>
      </c>
      <c r="E462" s="332"/>
      <c r="F462" s="332"/>
      <c r="G462" s="332"/>
      <c r="H462" s="332"/>
      <c r="I462" s="332"/>
      <c r="J462" s="332"/>
      <c r="K462" s="332"/>
      <c r="L462" s="332"/>
      <c r="M462" s="332"/>
      <c r="N462" s="239"/>
    </row>
    <row r="463" spans="2:14" x14ac:dyDescent="0.2">
      <c r="B463" t="s">
        <v>552</v>
      </c>
      <c r="C463" t="s">
        <v>171</v>
      </c>
      <c r="D463" s="261" t="s">
        <v>175</v>
      </c>
      <c r="E463" s="332"/>
      <c r="F463" s="332"/>
      <c r="G463" s="332"/>
      <c r="H463" s="332"/>
      <c r="I463" s="332"/>
      <c r="J463" s="332"/>
      <c r="K463" s="332"/>
      <c r="L463" s="332"/>
      <c r="M463" s="332"/>
      <c r="N463" s="239"/>
    </row>
    <row r="464" spans="2:14" x14ac:dyDescent="0.2">
      <c r="B464" t="s">
        <v>552</v>
      </c>
      <c r="C464" t="s">
        <v>171</v>
      </c>
      <c r="D464" s="261" t="s">
        <v>176</v>
      </c>
      <c r="E464" s="332"/>
      <c r="F464" s="332"/>
      <c r="G464" s="332"/>
      <c r="H464" s="332"/>
      <c r="I464" s="332"/>
      <c r="J464" s="332"/>
      <c r="K464" s="332"/>
      <c r="L464" s="332"/>
      <c r="M464" s="332"/>
      <c r="N464" s="239"/>
    </row>
    <row r="465" spans="2:14" x14ac:dyDescent="0.2">
      <c r="B465" t="s">
        <v>552</v>
      </c>
      <c r="C465" t="s">
        <v>171</v>
      </c>
      <c r="D465" s="261" t="s">
        <v>177</v>
      </c>
      <c r="E465" s="332"/>
      <c r="F465" s="332"/>
      <c r="G465" s="332"/>
      <c r="H465" s="332"/>
      <c r="I465" s="332"/>
      <c r="J465" s="332"/>
      <c r="K465" s="332"/>
      <c r="L465" s="332"/>
      <c r="M465" s="332"/>
      <c r="N465" s="239"/>
    </row>
    <row r="466" spans="2:14" x14ac:dyDescent="0.2">
      <c r="B466" t="s">
        <v>552</v>
      </c>
      <c r="C466" t="s">
        <v>171</v>
      </c>
      <c r="D466" s="261" t="s">
        <v>179</v>
      </c>
      <c r="E466" s="332"/>
      <c r="F466" s="332"/>
      <c r="G466" s="332"/>
      <c r="H466" s="332"/>
      <c r="I466" s="332"/>
      <c r="J466" s="332"/>
      <c r="K466" s="332"/>
      <c r="L466" s="332"/>
      <c r="M466" s="332"/>
      <c r="N466" s="239"/>
    </row>
    <row r="467" spans="2:14" x14ac:dyDescent="0.2">
      <c r="B467" t="s">
        <v>552</v>
      </c>
      <c r="C467" t="s">
        <v>178</v>
      </c>
      <c r="D467" s="261" t="s">
        <v>172</v>
      </c>
      <c r="E467" s="332"/>
      <c r="F467" s="332"/>
      <c r="G467" s="332"/>
      <c r="H467" s="332"/>
      <c r="I467" s="332"/>
      <c r="J467" s="332"/>
      <c r="K467" s="332"/>
      <c r="L467" s="332"/>
      <c r="M467" s="332"/>
      <c r="N467" s="239"/>
    </row>
    <row r="468" spans="2:14" x14ac:dyDescent="0.2">
      <c r="B468" t="s">
        <v>552</v>
      </c>
      <c r="C468" t="s">
        <v>178</v>
      </c>
      <c r="D468" s="261" t="s">
        <v>175</v>
      </c>
      <c r="E468" s="332"/>
      <c r="F468" s="332"/>
      <c r="G468" s="332"/>
      <c r="H468" s="332"/>
      <c r="I468" s="332"/>
      <c r="J468" s="332"/>
      <c r="K468" s="332"/>
      <c r="L468" s="332"/>
      <c r="M468" s="332"/>
      <c r="N468" s="239"/>
    </row>
    <row r="469" spans="2:14" x14ac:dyDescent="0.2">
      <c r="B469" t="s">
        <v>552</v>
      </c>
      <c r="C469" t="s">
        <v>178</v>
      </c>
      <c r="D469" s="261" t="s">
        <v>177</v>
      </c>
      <c r="E469" s="332"/>
      <c r="F469" s="332"/>
      <c r="G469" s="332"/>
      <c r="H469" s="332"/>
      <c r="I469" s="332"/>
      <c r="J469" s="332"/>
      <c r="K469" s="332"/>
      <c r="L469" s="332"/>
      <c r="M469" s="332"/>
      <c r="N469" s="239"/>
    </row>
    <row r="470" spans="2:14" x14ac:dyDescent="0.2">
      <c r="D470" s="261"/>
      <c r="E470" s="256"/>
      <c r="F470" s="256"/>
      <c r="G470" s="256"/>
      <c r="H470" s="256"/>
      <c r="I470" s="256"/>
      <c r="J470" s="256"/>
      <c r="K470" s="256"/>
      <c r="L470" s="256"/>
      <c r="M470" s="256"/>
      <c r="N470" s="239"/>
    </row>
    <row r="471" spans="2:14" x14ac:dyDescent="0.2">
      <c r="D471" s="261"/>
      <c r="E471" s="246"/>
      <c r="F471" s="246"/>
      <c r="G471" s="246"/>
      <c r="H471" s="246"/>
      <c r="I471" s="246"/>
      <c r="J471" s="246"/>
      <c r="K471" s="246"/>
      <c r="L471" s="246"/>
      <c r="M471" s="246"/>
    </row>
    <row r="472" spans="2:14" x14ac:dyDescent="0.2">
      <c r="D472" s="261"/>
      <c r="E472" s="246"/>
      <c r="F472" s="246"/>
      <c r="G472" s="246"/>
      <c r="H472" s="246"/>
      <c r="I472" s="246"/>
      <c r="J472" s="246"/>
      <c r="K472" s="246"/>
      <c r="L472" s="246"/>
      <c r="M472" s="246"/>
    </row>
    <row r="473" spans="2:14" x14ac:dyDescent="0.2">
      <c r="D473" s="261"/>
      <c r="E473" s="246"/>
      <c r="F473" s="246"/>
      <c r="G473" s="246"/>
      <c r="H473" s="246"/>
      <c r="I473" s="246"/>
      <c r="J473" s="246"/>
      <c r="K473" s="246"/>
      <c r="L473" s="246"/>
      <c r="M473" s="246"/>
    </row>
    <row r="474" spans="2:14" x14ac:dyDescent="0.2">
      <c r="D474" s="261"/>
      <c r="E474" s="246"/>
      <c r="F474" s="246"/>
      <c r="G474" s="246"/>
      <c r="H474" s="246"/>
      <c r="I474" s="246"/>
      <c r="J474" s="246"/>
      <c r="K474" s="246"/>
      <c r="L474" s="246"/>
      <c r="M474" s="246"/>
    </row>
    <row r="475" spans="2:14" x14ac:dyDescent="0.2">
      <c r="D475" s="261"/>
      <c r="E475" s="246"/>
      <c r="F475" s="246"/>
      <c r="G475" s="246"/>
      <c r="H475" s="246"/>
      <c r="I475" s="246"/>
      <c r="J475" s="246"/>
      <c r="K475" s="246"/>
      <c r="L475" s="246"/>
      <c r="M475" s="246"/>
    </row>
    <row r="476" spans="2:14" x14ac:dyDescent="0.2">
      <c r="D476" s="261"/>
      <c r="E476" s="246"/>
      <c r="F476" s="246"/>
      <c r="G476" s="246"/>
      <c r="H476" s="246"/>
      <c r="I476" s="246"/>
      <c r="J476" s="246"/>
      <c r="K476" s="246"/>
      <c r="L476" s="246"/>
      <c r="M476" s="246"/>
    </row>
    <row r="477" spans="2:14" x14ac:dyDescent="0.2">
      <c r="D477" s="261"/>
      <c r="E477" s="246"/>
      <c r="F477" s="246"/>
      <c r="G477" s="246"/>
      <c r="H477" s="246"/>
      <c r="I477" s="246"/>
      <c r="J477" s="246"/>
      <c r="K477" s="246"/>
      <c r="L477" s="246"/>
      <c r="M477" s="246"/>
    </row>
    <row r="478" spans="2:14" x14ac:dyDescent="0.2">
      <c r="D478" s="261"/>
      <c r="E478" s="246"/>
      <c r="F478" s="246"/>
      <c r="G478" s="246"/>
      <c r="H478" s="246"/>
      <c r="I478" s="246"/>
      <c r="J478" s="246"/>
      <c r="K478" s="246"/>
      <c r="L478" s="246"/>
      <c r="M478" s="246"/>
    </row>
    <row r="479" spans="2:14" x14ac:dyDescent="0.2">
      <c r="D479" s="261"/>
      <c r="E479" s="246"/>
      <c r="F479" s="246"/>
      <c r="G479" s="246"/>
      <c r="H479" s="246"/>
      <c r="I479" s="246"/>
      <c r="J479" s="246"/>
      <c r="K479" s="246"/>
      <c r="L479" s="246"/>
      <c r="M479" s="246"/>
    </row>
    <row r="480" spans="2:14" x14ac:dyDescent="0.2">
      <c r="D480" s="261"/>
      <c r="E480" s="246"/>
      <c r="F480" s="246"/>
      <c r="G480" s="246"/>
      <c r="H480" s="246"/>
      <c r="I480" s="246"/>
      <c r="J480" s="246"/>
      <c r="K480" s="246"/>
      <c r="L480" s="246"/>
      <c r="M480" s="246"/>
    </row>
    <row r="481" spans="4:13" x14ac:dyDescent="0.2">
      <c r="D481" s="261"/>
      <c r="E481" s="246"/>
      <c r="F481" s="246"/>
      <c r="G481" s="246"/>
      <c r="H481" s="246"/>
      <c r="I481" s="246"/>
      <c r="J481" s="246"/>
      <c r="K481" s="246"/>
      <c r="L481" s="246"/>
      <c r="M481" s="246"/>
    </row>
    <row r="482" spans="4:13" x14ac:dyDescent="0.2">
      <c r="D482" s="261"/>
      <c r="E482" s="246"/>
      <c r="F482" s="246"/>
      <c r="G482" s="246"/>
      <c r="H482" s="246"/>
      <c r="I482" s="246"/>
      <c r="J482" s="246"/>
      <c r="K482" s="246"/>
      <c r="L482" s="246"/>
      <c r="M482" s="246"/>
    </row>
    <row r="483" spans="4:13" x14ac:dyDescent="0.2">
      <c r="D483" s="261"/>
      <c r="E483" s="246"/>
      <c r="F483" s="246"/>
      <c r="G483" s="246"/>
      <c r="H483" s="246"/>
      <c r="I483" s="246"/>
      <c r="J483" s="246"/>
      <c r="K483" s="246"/>
      <c r="L483" s="246"/>
      <c r="M483" s="246"/>
    </row>
    <row r="484" spans="4:13" x14ac:dyDescent="0.2">
      <c r="D484" s="261"/>
      <c r="E484" s="246"/>
      <c r="F484" s="246"/>
      <c r="G484" s="246"/>
      <c r="H484" s="246"/>
      <c r="I484" s="246"/>
      <c r="J484" s="246"/>
      <c r="K484" s="246"/>
      <c r="L484" s="246"/>
      <c r="M484" s="246"/>
    </row>
    <row r="485" spans="4:13" x14ac:dyDescent="0.2">
      <c r="D485" s="261"/>
      <c r="E485" s="246"/>
      <c r="F485" s="246"/>
      <c r="G485" s="246"/>
      <c r="H485" s="246"/>
      <c r="I485" s="246"/>
      <c r="J485" s="246"/>
      <c r="K485" s="246"/>
      <c r="L485" s="246"/>
      <c r="M485" s="246"/>
    </row>
    <row r="486" spans="4:13" x14ac:dyDescent="0.2">
      <c r="D486" s="261"/>
      <c r="E486" s="246"/>
      <c r="F486" s="246"/>
      <c r="G486" s="246"/>
      <c r="H486" s="246"/>
      <c r="I486" s="246"/>
      <c r="J486" s="246"/>
      <c r="K486" s="246"/>
      <c r="L486" s="246"/>
      <c r="M486" s="246"/>
    </row>
    <row r="487" spans="4:13" x14ac:dyDescent="0.2">
      <c r="D487" s="261"/>
      <c r="E487" s="246"/>
      <c r="F487" s="246"/>
      <c r="G487" s="246"/>
      <c r="H487" s="246"/>
      <c r="I487" s="246"/>
      <c r="J487" s="246"/>
      <c r="K487" s="246"/>
      <c r="L487" s="246"/>
      <c r="M487" s="246"/>
    </row>
    <row r="488" spans="4:13" x14ac:dyDescent="0.2">
      <c r="D488" s="261"/>
      <c r="E488" s="246"/>
      <c r="F488" s="246"/>
      <c r="G488" s="246"/>
      <c r="H488" s="246"/>
      <c r="I488" s="246"/>
      <c r="J488" s="246"/>
      <c r="K488" s="246"/>
      <c r="L488" s="246"/>
      <c r="M488" s="246"/>
    </row>
    <row r="489" spans="4:13" x14ac:dyDescent="0.2">
      <c r="D489" s="261"/>
      <c r="E489" s="246"/>
      <c r="F489" s="246"/>
      <c r="G489" s="246"/>
      <c r="H489" s="246"/>
      <c r="I489" s="246"/>
      <c r="J489" s="246"/>
      <c r="K489" s="246"/>
      <c r="L489" s="246"/>
      <c r="M489" s="246"/>
    </row>
    <row r="490" spans="4:13" x14ac:dyDescent="0.2">
      <c r="D490" s="261"/>
      <c r="E490" s="246"/>
      <c r="F490" s="246"/>
      <c r="G490" s="246"/>
      <c r="H490" s="246"/>
      <c r="I490" s="246"/>
      <c r="J490" s="246"/>
      <c r="K490" s="246"/>
      <c r="L490" s="246"/>
      <c r="M490" s="246"/>
    </row>
    <row r="491" spans="4:13" x14ac:dyDescent="0.2">
      <c r="D491" s="261"/>
      <c r="E491" s="246"/>
      <c r="F491" s="246"/>
      <c r="G491" s="246"/>
      <c r="H491" s="246"/>
      <c r="I491" s="246"/>
      <c r="J491" s="246"/>
      <c r="K491" s="246"/>
      <c r="L491" s="246"/>
      <c r="M491" s="246"/>
    </row>
    <row r="492" spans="4:13" x14ac:dyDescent="0.2">
      <c r="D492" s="261"/>
      <c r="E492" s="246"/>
      <c r="F492" s="246"/>
      <c r="G492" s="246"/>
      <c r="H492" s="246"/>
      <c r="I492" s="246"/>
      <c r="J492" s="246"/>
      <c r="K492" s="246"/>
      <c r="L492" s="246"/>
      <c r="M492" s="246"/>
    </row>
    <row r="493" spans="4:13" x14ac:dyDescent="0.2">
      <c r="D493" s="261"/>
      <c r="E493" s="246"/>
      <c r="F493" s="246"/>
      <c r="G493" s="246"/>
      <c r="H493" s="246"/>
      <c r="I493" s="246"/>
      <c r="J493" s="246"/>
      <c r="K493" s="246"/>
      <c r="L493" s="246"/>
      <c r="M493" s="246"/>
    </row>
    <row r="494" spans="4:13" x14ac:dyDescent="0.2">
      <c r="D494" s="261"/>
      <c r="E494" s="246"/>
      <c r="F494" s="246"/>
      <c r="G494" s="246"/>
      <c r="H494" s="246"/>
      <c r="I494" s="246"/>
      <c r="J494" s="246"/>
      <c r="K494" s="246"/>
      <c r="L494" s="246"/>
      <c r="M494" s="246"/>
    </row>
    <row r="495" spans="4:13" x14ac:dyDescent="0.2">
      <c r="D495" s="261"/>
      <c r="E495" s="246"/>
      <c r="F495" s="246"/>
      <c r="G495" s="246"/>
      <c r="H495" s="246"/>
      <c r="I495" s="246"/>
      <c r="J495" s="246"/>
      <c r="K495" s="246"/>
      <c r="L495" s="246"/>
      <c r="M495" s="246"/>
    </row>
    <row r="496" spans="4:13" x14ac:dyDescent="0.2">
      <c r="D496" s="261"/>
      <c r="E496" s="246"/>
      <c r="F496" s="246"/>
      <c r="G496" s="246"/>
      <c r="H496" s="246"/>
      <c r="I496" s="246"/>
      <c r="J496" s="246"/>
      <c r="K496" s="246"/>
      <c r="L496" s="246"/>
      <c r="M496" s="246"/>
    </row>
    <row r="497" spans="4:13" x14ac:dyDescent="0.2">
      <c r="D497" s="261"/>
      <c r="E497" s="246"/>
      <c r="F497" s="246"/>
      <c r="G497" s="246"/>
      <c r="H497" s="246"/>
      <c r="I497" s="246"/>
      <c r="J497" s="246"/>
      <c r="K497" s="246"/>
      <c r="L497" s="246"/>
      <c r="M497" s="246"/>
    </row>
    <row r="498" spans="4:13" x14ac:dyDescent="0.2">
      <c r="D498" s="261"/>
      <c r="E498" s="246"/>
      <c r="F498" s="246"/>
      <c r="G498" s="246"/>
      <c r="H498" s="246"/>
      <c r="I498" s="246"/>
      <c r="J498" s="246"/>
      <c r="K498" s="246"/>
      <c r="L498" s="246"/>
      <c r="M498" s="246"/>
    </row>
    <row r="499" spans="4:13" x14ac:dyDescent="0.2">
      <c r="D499" s="261"/>
      <c r="E499" s="246"/>
      <c r="F499" s="246"/>
      <c r="G499" s="246"/>
      <c r="H499" s="246"/>
      <c r="I499" s="246"/>
      <c r="J499" s="246"/>
      <c r="K499" s="246"/>
      <c r="L499" s="246"/>
      <c r="M499" s="246"/>
    </row>
    <row r="500" spans="4:13" x14ac:dyDescent="0.2">
      <c r="D500" s="261"/>
      <c r="E500" s="246"/>
      <c r="F500" s="246"/>
      <c r="G500" s="246"/>
      <c r="H500" s="246"/>
      <c r="I500" s="246"/>
      <c r="J500" s="246"/>
      <c r="K500" s="246"/>
      <c r="L500" s="246"/>
      <c r="M500" s="246"/>
    </row>
    <row r="501" spans="4:13" x14ac:dyDescent="0.2">
      <c r="D501" s="261"/>
      <c r="E501" s="246"/>
      <c r="F501" s="246"/>
      <c r="G501" s="246"/>
      <c r="H501" s="246"/>
      <c r="I501" s="246"/>
      <c r="J501" s="246"/>
      <c r="K501" s="246"/>
      <c r="L501" s="246"/>
      <c r="M501" s="246"/>
    </row>
    <row r="502" spans="4:13" x14ac:dyDescent="0.2">
      <c r="D502" s="261"/>
      <c r="E502" s="246"/>
      <c r="F502" s="246"/>
      <c r="G502" s="246"/>
      <c r="H502" s="246"/>
      <c r="I502" s="246"/>
      <c r="J502" s="246"/>
      <c r="K502" s="246"/>
      <c r="L502" s="246"/>
      <c r="M502" s="246"/>
    </row>
    <row r="503" spans="4:13" x14ac:dyDescent="0.2">
      <c r="D503" s="261"/>
      <c r="E503" s="246"/>
      <c r="F503" s="246"/>
      <c r="G503" s="246"/>
      <c r="H503" s="246"/>
      <c r="I503" s="246"/>
      <c r="J503" s="246"/>
      <c r="K503" s="246"/>
      <c r="L503" s="246"/>
      <c r="M503" s="246"/>
    </row>
    <row r="504" spans="4:13" x14ac:dyDescent="0.2">
      <c r="D504" s="261"/>
      <c r="E504" s="246"/>
      <c r="F504" s="246"/>
      <c r="G504" s="246"/>
      <c r="H504" s="246"/>
      <c r="I504" s="246"/>
      <c r="J504" s="246"/>
      <c r="K504" s="246"/>
      <c r="L504" s="246"/>
      <c r="M504" s="246"/>
    </row>
    <row r="505" spans="4:13" x14ac:dyDescent="0.2">
      <c r="D505" s="261"/>
      <c r="E505" s="246"/>
      <c r="F505" s="246"/>
      <c r="G505" s="246"/>
      <c r="H505" s="246"/>
      <c r="I505" s="246"/>
      <c r="J505" s="246"/>
      <c r="K505" s="246"/>
      <c r="L505" s="246"/>
      <c r="M505" s="246"/>
    </row>
    <row r="506" spans="4:13" x14ac:dyDescent="0.2">
      <c r="D506" s="261"/>
      <c r="E506" s="246"/>
      <c r="F506" s="246"/>
      <c r="G506" s="246"/>
      <c r="H506" s="246"/>
      <c r="I506" s="246"/>
      <c r="J506" s="246"/>
      <c r="K506" s="246"/>
      <c r="L506" s="246"/>
      <c r="M506" s="246"/>
    </row>
    <row r="507" spans="4:13" x14ac:dyDescent="0.2">
      <c r="D507" s="261"/>
      <c r="E507" s="246"/>
      <c r="F507" s="246"/>
      <c r="G507" s="246"/>
      <c r="H507" s="246"/>
      <c r="I507" s="246"/>
      <c r="J507" s="246"/>
      <c r="K507" s="246"/>
      <c r="L507" s="246"/>
      <c r="M507" s="246"/>
    </row>
    <row r="508" spans="4:13" x14ac:dyDescent="0.2">
      <c r="D508" s="261"/>
      <c r="E508" s="246"/>
      <c r="F508" s="246"/>
      <c r="G508" s="246"/>
      <c r="H508" s="246"/>
      <c r="I508" s="246"/>
      <c r="J508" s="246"/>
      <c r="K508" s="246"/>
      <c r="L508" s="246"/>
      <c r="M508" s="246"/>
    </row>
    <row r="509" spans="4:13" x14ac:dyDescent="0.2">
      <c r="D509" s="261"/>
      <c r="E509" s="246"/>
      <c r="F509" s="246"/>
      <c r="G509" s="246"/>
      <c r="H509" s="246"/>
      <c r="I509" s="246"/>
      <c r="J509" s="246"/>
      <c r="K509" s="246"/>
      <c r="L509" s="246"/>
      <c r="M509" s="246"/>
    </row>
    <row r="510" spans="4:13" x14ac:dyDescent="0.2">
      <c r="D510" s="261"/>
      <c r="E510" s="246"/>
      <c r="F510" s="246"/>
      <c r="G510" s="246"/>
      <c r="H510" s="246"/>
      <c r="I510" s="246"/>
      <c r="J510" s="246"/>
      <c r="K510" s="246"/>
      <c r="L510" s="246"/>
      <c r="M510" s="246"/>
    </row>
    <row r="511" spans="4:13" x14ac:dyDescent="0.2">
      <c r="D511" s="261"/>
      <c r="E511" s="246"/>
      <c r="F511" s="246"/>
      <c r="G511" s="246"/>
      <c r="H511" s="246"/>
      <c r="I511" s="246"/>
      <c r="J511" s="246"/>
      <c r="K511" s="246"/>
      <c r="L511" s="246"/>
      <c r="M511" s="246"/>
    </row>
    <row r="512" spans="4:13" x14ac:dyDescent="0.2">
      <c r="D512" s="261"/>
      <c r="E512" s="246"/>
      <c r="F512" s="246"/>
      <c r="G512" s="246"/>
      <c r="H512" s="246"/>
      <c r="I512" s="246"/>
      <c r="J512" s="246"/>
      <c r="K512" s="246"/>
      <c r="L512" s="246"/>
      <c r="M512" s="246"/>
    </row>
    <row r="513" spans="4:13" x14ac:dyDescent="0.2">
      <c r="D513" s="261"/>
      <c r="E513" s="246"/>
      <c r="F513" s="246"/>
      <c r="G513" s="246"/>
      <c r="H513" s="246"/>
      <c r="I513" s="246"/>
      <c r="J513" s="246"/>
      <c r="K513" s="246"/>
      <c r="L513" s="246"/>
      <c r="M513" s="246"/>
    </row>
    <row r="514" spans="4:13" x14ac:dyDescent="0.2">
      <c r="D514" s="261"/>
      <c r="E514" s="246"/>
      <c r="F514" s="246"/>
      <c r="G514" s="246"/>
      <c r="H514" s="246"/>
      <c r="I514" s="246"/>
      <c r="J514" s="246"/>
      <c r="K514" s="246"/>
      <c r="L514" s="246"/>
      <c r="M514" s="246"/>
    </row>
    <row r="515" spans="4:13" x14ac:dyDescent="0.2">
      <c r="D515" s="261"/>
      <c r="E515" s="246"/>
      <c r="F515" s="246"/>
      <c r="G515" s="246"/>
      <c r="H515" s="246"/>
      <c r="I515" s="246"/>
      <c r="J515" s="246"/>
      <c r="K515" s="246"/>
      <c r="L515" s="246"/>
      <c r="M515" s="246"/>
    </row>
    <row r="516" spans="4:13" x14ac:dyDescent="0.2">
      <c r="D516" s="261"/>
      <c r="E516" s="246"/>
      <c r="F516" s="246"/>
      <c r="G516" s="246"/>
      <c r="H516" s="246"/>
      <c r="I516" s="246"/>
      <c r="J516" s="246"/>
      <c r="K516" s="246"/>
      <c r="L516" s="246"/>
      <c r="M516" s="246"/>
    </row>
    <row r="517" spans="4:13" x14ac:dyDescent="0.2">
      <c r="D517" s="261"/>
      <c r="E517" s="246"/>
      <c r="F517" s="246"/>
      <c r="G517" s="246"/>
      <c r="H517" s="246"/>
      <c r="I517" s="246"/>
      <c r="J517" s="246"/>
      <c r="K517" s="246"/>
      <c r="L517" s="246"/>
      <c r="M517" s="246"/>
    </row>
    <row r="518" spans="4:13" x14ac:dyDescent="0.2">
      <c r="D518" s="261"/>
      <c r="E518" s="246"/>
      <c r="F518" s="246"/>
      <c r="G518" s="246"/>
      <c r="H518" s="246"/>
      <c r="I518" s="246"/>
      <c r="J518" s="246"/>
      <c r="K518" s="246"/>
      <c r="L518" s="246"/>
      <c r="M518" s="246"/>
    </row>
    <row r="519" spans="4:13" x14ac:dyDescent="0.2">
      <c r="D519" s="261"/>
      <c r="E519" s="246"/>
      <c r="F519" s="246"/>
      <c r="G519" s="246"/>
      <c r="H519" s="246"/>
      <c r="I519" s="246"/>
      <c r="J519" s="246"/>
      <c r="K519" s="246"/>
      <c r="L519" s="246"/>
      <c r="M519" s="246"/>
    </row>
    <row r="520" spans="4:13" x14ac:dyDescent="0.2">
      <c r="D520" s="261"/>
      <c r="E520" s="246"/>
      <c r="F520" s="246"/>
      <c r="G520" s="246"/>
      <c r="H520" s="246"/>
      <c r="I520" s="246"/>
      <c r="J520" s="246"/>
      <c r="K520" s="246"/>
      <c r="L520" s="246"/>
      <c r="M520" s="246"/>
    </row>
    <row r="521" spans="4:13" x14ac:dyDescent="0.2">
      <c r="D521" s="261"/>
      <c r="E521" s="246"/>
      <c r="F521" s="246"/>
      <c r="G521" s="246"/>
      <c r="H521" s="246"/>
      <c r="I521" s="246"/>
      <c r="J521" s="246"/>
      <c r="K521" s="246"/>
      <c r="L521" s="246"/>
      <c r="M521" s="246"/>
    </row>
    <row r="522" spans="4:13" x14ac:dyDescent="0.2">
      <c r="D522" s="261"/>
      <c r="E522" s="246"/>
      <c r="F522" s="246"/>
      <c r="G522" s="246"/>
      <c r="H522" s="246"/>
      <c r="I522" s="246"/>
      <c r="J522" s="246"/>
      <c r="K522" s="246"/>
      <c r="L522" s="246"/>
      <c r="M522" s="246"/>
    </row>
    <row r="523" spans="4:13" x14ac:dyDescent="0.2">
      <c r="D523" s="261"/>
      <c r="E523" s="246"/>
      <c r="F523" s="246"/>
      <c r="G523" s="246"/>
      <c r="H523" s="246"/>
      <c r="I523" s="246"/>
      <c r="J523" s="246"/>
      <c r="K523" s="246"/>
      <c r="L523" s="246"/>
      <c r="M523" s="246"/>
    </row>
    <row r="524" spans="4:13" x14ac:dyDescent="0.2">
      <c r="D524" s="261"/>
      <c r="E524" s="246"/>
      <c r="F524" s="246"/>
      <c r="G524" s="246"/>
      <c r="H524" s="246"/>
      <c r="I524" s="246"/>
      <c r="J524" s="246"/>
      <c r="K524" s="246"/>
      <c r="L524" s="246"/>
      <c r="M524" s="246"/>
    </row>
    <row r="525" spans="4:13" x14ac:dyDescent="0.2">
      <c r="D525" s="261"/>
      <c r="E525" s="246"/>
      <c r="F525" s="246"/>
      <c r="G525" s="246"/>
      <c r="H525" s="246"/>
      <c r="I525" s="246"/>
      <c r="J525" s="246"/>
      <c r="K525" s="246"/>
      <c r="L525" s="246"/>
      <c r="M525" s="246"/>
    </row>
    <row r="526" spans="4:13" x14ac:dyDescent="0.2">
      <c r="D526" s="261"/>
      <c r="E526" s="246"/>
      <c r="F526" s="246"/>
      <c r="G526" s="246"/>
      <c r="H526" s="246"/>
      <c r="I526" s="246"/>
      <c r="J526" s="246"/>
      <c r="K526" s="246"/>
      <c r="L526" s="246"/>
      <c r="M526" s="246"/>
    </row>
    <row r="527" spans="4:13" x14ac:dyDescent="0.2">
      <c r="D527" s="261"/>
      <c r="E527" s="246"/>
      <c r="F527" s="246"/>
      <c r="G527" s="246"/>
      <c r="H527" s="246"/>
      <c r="I527" s="246"/>
      <c r="J527" s="246"/>
      <c r="K527" s="246"/>
      <c r="L527" s="246"/>
      <c r="M527" s="246"/>
    </row>
    <row r="528" spans="4:13" x14ac:dyDescent="0.2">
      <c r="D528" s="261"/>
      <c r="E528" s="246"/>
      <c r="F528" s="246"/>
      <c r="G528" s="246"/>
      <c r="H528" s="246"/>
      <c r="I528" s="246"/>
      <c r="J528" s="246"/>
      <c r="K528" s="246"/>
      <c r="L528" s="246"/>
      <c r="M528" s="246"/>
    </row>
    <row r="529" spans="4:13" x14ac:dyDescent="0.2">
      <c r="D529" s="261"/>
      <c r="E529" s="246"/>
      <c r="F529" s="246"/>
      <c r="G529" s="246"/>
      <c r="H529" s="246"/>
      <c r="I529" s="246"/>
      <c r="J529" s="246"/>
      <c r="K529" s="246"/>
      <c r="L529" s="246"/>
      <c r="M529" s="246"/>
    </row>
    <row r="530" spans="4:13" x14ac:dyDescent="0.2">
      <c r="D530" s="261"/>
      <c r="E530" s="246"/>
      <c r="F530" s="246"/>
      <c r="G530" s="246"/>
      <c r="H530" s="246"/>
      <c r="I530" s="246"/>
      <c r="J530" s="246"/>
      <c r="K530" s="246"/>
      <c r="L530" s="246"/>
      <c r="M530" s="246"/>
    </row>
    <row r="531" spans="4:13" x14ac:dyDescent="0.2">
      <c r="D531" s="261"/>
      <c r="E531" s="246"/>
      <c r="F531" s="246"/>
      <c r="G531" s="246"/>
      <c r="H531" s="246"/>
      <c r="I531" s="246"/>
      <c r="J531" s="246"/>
      <c r="K531" s="246"/>
      <c r="L531" s="246"/>
      <c r="M531" s="246"/>
    </row>
    <row r="532" spans="4:13" x14ac:dyDescent="0.2">
      <c r="D532" s="261"/>
      <c r="E532" s="246"/>
      <c r="F532" s="246"/>
      <c r="G532" s="246"/>
      <c r="H532" s="246"/>
      <c r="I532" s="246"/>
      <c r="J532" s="246"/>
      <c r="K532" s="246"/>
      <c r="L532" s="246"/>
      <c r="M532" s="246"/>
    </row>
    <row r="533" spans="4:13" x14ac:dyDescent="0.2">
      <c r="D533" s="261"/>
      <c r="E533" s="246"/>
      <c r="F533" s="246"/>
      <c r="G533" s="246"/>
      <c r="H533" s="246"/>
      <c r="I533" s="246"/>
      <c r="J533" s="246"/>
      <c r="K533" s="246"/>
      <c r="L533" s="246"/>
      <c r="M533" s="246"/>
    </row>
    <row r="534" spans="4:13" x14ac:dyDescent="0.2">
      <c r="D534" s="261"/>
      <c r="E534" s="246"/>
      <c r="F534" s="246"/>
      <c r="G534" s="246"/>
      <c r="H534" s="246"/>
      <c r="I534" s="246"/>
      <c r="J534" s="246"/>
      <c r="K534" s="246"/>
      <c r="L534" s="246"/>
      <c r="M534" s="246"/>
    </row>
    <row r="535" spans="4:13" x14ac:dyDescent="0.2">
      <c r="D535" s="261"/>
      <c r="E535" s="246"/>
      <c r="F535" s="246"/>
      <c r="G535" s="246"/>
      <c r="H535" s="246"/>
      <c r="I535" s="246"/>
      <c r="J535" s="246"/>
      <c r="K535" s="246"/>
      <c r="L535" s="246"/>
      <c r="M535" s="246"/>
    </row>
    <row r="536" spans="4:13" x14ac:dyDescent="0.2">
      <c r="D536" s="261"/>
      <c r="E536" s="246"/>
      <c r="F536" s="246"/>
      <c r="G536" s="246"/>
      <c r="H536" s="246"/>
      <c r="I536" s="246"/>
      <c r="J536" s="246"/>
      <c r="K536" s="246"/>
      <c r="L536" s="246"/>
      <c r="M536" s="246"/>
    </row>
    <row r="537" spans="4:13" x14ac:dyDescent="0.2">
      <c r="D537" s="261"/>
      <c r="E537" s="246"/>
      <c r="F537" s="246"/>
      <c r="G537" s="246"/>
      <c r="H537" s="246"/>
      <c r="I537" s="246"/>
      <c r="J537" s="246"/>
      <c r="K537" s="246"/>
      <c r="L537" s="246"/>
      <c r="M537" s="246"/>
    </row>
    <row r="538" spans="4:13" x14ac:dyDescent="0.2">
      <c r="D538" s="261"/>
      <c r="E538" s="246"/>
      <c r="F538" s="246"/>
      <c r="G538" s="246"/>
      <c r="H538" s="246"/>
      <c r="I538" s="246"/>
      <c r="J538" s="246"/>
      <c r="K538" s="246"/>
      <c r="L538" s="246"/>
      <c r="M538" s="246"/>
    </row>
    <row r="539" spans="4:13" x14ac:dyDescent="0.2">
      <c r="D539" s="261"/>
      <c r="E539" s="246"/>
      <c r="F539" s="246"/>
      <c r="G539" s="246"/>
      <c r="H539" s="246"/>
      <c r="I539" s="246"/>
      <c r="J539" s="246"/>
      <c r="K539" s="246"/>
      <c r="L539" s="246"/>
      <c r="M539" s="246"/>
    </row>
    <row r="540" spans="4:13" x14ac:dyDescent="0.2">
      <c r="D540" s="261"/>
      <c r="E540" s="246"/>
      <c r="F540" s="246"/>
      <c r="G540" s="246"/>
      <c r="H540" s="246"/>
      <c r="I540" s="246"/>
      <c r="J540" s="246"/>
      <c r="K540" s="246"/>
      <c r="L540" s="246"/>
      <c r="M540" s="246"/>
    </row>
    <row r="541" spans="4:13" x14ac:dyDescent="0.2">
      <c r="D541" s="261"/>
      <c r="E541" s="246"/>
      <c r="F541" s="246"/>
      <c r="G541" s="246"/>
      <c r="H541" s="246"/>
      <c r="I541" s="246"/>
      <c r="J541" s="246"/>
      <c r="K541" s="246"/>
      <c r="L541" s="246"/>
      <c r="M541" s="246"/>
    </row>
    <row r="542" spans="4:13" x14ac:dyDescent="0.2">
      <c r="D542" s="261"/>
      <c r="E542" s="246"/>
      <c r="F542" s="246"/>
      <c r="G542" s="246"/>
      <c r="H542" s="246"/>
      <c r="I542" s="246"/>
      <c r="J542" s="246"/>
      <c r="K542" s="246"/>
      <c r="L542" s="246"/>
      <c r="M542" s="246"/>
    </row>
    <row r="543" spans="4:13" x14ac:dyDescent="0.2">
      <c r="D543" s="261"/>
      <c r="E543" s="246"/>
      <c r="F543" s="246"/>
      <c r="G543" s="246"/>
      <c r="H543" s="246"/>
      <c r="I543" s="246"/>
      <c r="J543" s="246"/>
      <c r="K543" s="246"/>
      <c r="L543" s="246"/>
      <c r="M543" s="246"/>
    </row>
    <row r="544" spans="4:13" x14ac:dyDescent="0.2">
      <c r="D544" s="261"/>
      <c r="E544" s="246"/>
      <c r="F544" s="246"/>
      <c r="G544" s="246"/>
      <c r="H544" s="246"/>
      <c r="I544" s="246"/>
      <c r="J544" s="246"/>
      <c r="K544" s="246"/>
      <c r="L544" s="246"/>
      <c r="M544" s="246"/>
    </row>
    <row r="545" spans="4:13" x14ac:dyDescent="0.2">
      <c r="D545" s="261"/>
      <c r="E545" s="246"/>
      <c r="F545" s="246"/>
      <c r="G545" s="246"/>
      <c r="H545" s="246"/>
      <c r="I545" s="246"/>
      <c r="J545" s="246"/>
      <c r="K545" s="246"/>
      <c r="L545" s="246"/>
      <c r="M545" s="246"/>
    </row>
    <row r="546" spans="4:13" x14ac:dyDescent="0.2">
      <c r="D546" s="261"/>
      <c r="E546" s="246"/>
      <c r="F546" s="246"/>
      <c r="G546" s="246"/>
      <c r="H546" s="246"/>
      <c r="I546" s="246"/>
      <c r="J546" s="246"/>
      <c r="K546" s="246"/>
      <c r="L546" s="246"/>
      <c r="M546" s="246"/>
    </row>
    <row r="547" spans="4:13" x14ac:dyDescent="0.2">
      <c r="D547" s="261"/>
      <c r="E547" s="246"/>
      <c r="F547" s="246"/>
      <c r="G547" s="246"/>
      <c r="H547" s="246"/>
      <c r="I547" s="246"/>
      <c r="J547" s="246"/>
      <c r="K547" s="246"/>
      <c r="L547" s="246"/>
      <c r="M547" s="246"/>
    </row>
    <row r="548" spans="4:13" x14ac:dyDescent="0.2">
      <c r="D548" s="261"/>
      <c r="E548" s="246"/>
      <c r="F548" s="246"/>
      <c r="G548" s="246"/>
      <c r="H548" s="246"/>
      <c r="I548" s="246"/>
      <c r="J548" s="246"/>
      <c r="K548" s="246"/>
      <c r="L548" s="246"/>
      <c r="M548" s="246"/>
    </row>
    <row r="549" spans="4:13" x14ac:dyDescent="0.2">
      <c r="D549" s="261"/>
      <c r="E549" s="246"/>
      <c r="F549" s="246"/>
      <c r="G549" s="246"/>
      <c r="H549" s="246"/>
      <c r="I549" s="246"/>
      <c r="J549" s="246"/>
      <c r="K549" s="246"/>
      <c r="L549" s="246"/>
      <c r="M549" s="246"/>
    </row>
    <row r="550" spans="4:13" x14ac:dyDescent="0.2">
      <c r="D550" s="261"/>
      <c r="E550" s="246"/>
      <c r="F550" s="246"/>
      <c r="G550" s="246"/>
      <c r="H550" s="246"/>
      <c r="I550" s="246"/>
      <c r="J550" s="246"/>
      <c r="K550" s="246"/>
      <c r="L550" s="246"/>
      <c r="M550" s="246"/>
    </row>
    <row r="551" spans="4:13" x14ac:dyDescent="0.2">
      <c r="D551" s="261"/>
      <c r="E551" s="246"/>
      <c r="F551" s="246"/>
      <c r="G551" s="246"/>
      <c r="H551" s="246"/>
      <c r="I551" s="246"/>
      <c r="J551" s="246"/>
      <c r="K551" s="246"/>
      <c r="L551" s="246"/>
      <c r="M551" s="246"/>
    </row>
    <row r="552" spans="4:13" x14ac:dyDescent="0.2">
      <c r="D552" s="261"/>
      <c r="E552" s="246"/>
      <c r="F552" s="246"/>
      <c r="G552" s="246"/>
      <c r="H552" s="246"/>
      <c r="I552" s="246"/>
      <c r="J552" s="246"/>
      <c r="K552" s="246"/>
      <c r="L552" s="246"/>
      <c r="M552" s="246"/>
    </row>
    <row r="553" spans="4:13" x14ac:dyDescent="0.2">
      <c r="D553" s="261"/>
      <c r="E553" s="246"/>
      <c r="F553" s="246"/>
      <c r="G553" s="246"/>
      <c r="H553" s="246"/>
      <c r="I553" s="246"/>
      <c r="J553" s="246"/>
      <c r="K553" s="246"/>
      <c r="L553" s="246"/>
      <c r="M553" s="246"/>
    </row>
    <row r="554" spans="4:13" x14ac:dyDescent="0.2">
      <c r="D554" s="261"/>
      <c r="E554" s="246"/>
      <c r="F554" s="246"/>
      <c r="G554" s="246"/>
      <c r="H554" s="246"/>
      <c r="I554" s="246"/>
      <c r="J554" s="246"/>
      <c r="K554" s="246"/>
      <c r="L554" s="246"/>
      <c r="M554" s="246"/>
    </row>
    <row r="555" spans="4:13" x14ac:dyDescent="0.2">
      <c r="D555" s="261"/>
      <c r="E555" s="246"/>
      <c r="F555" s="246"/>
      <c r="G555" s="246"/>
      <c r="H555" s="246"/>
      <c r="I555" s="246"/>
      <c r="J555" s="246"/>
      <c r="K555" s="246"/>
      <c r="L555" s="246"/>
      <c r="M555" s="246"/>
    </row>
    <row r="556" spans="4:13" x14ac:dyDescent="0.2">
      <c r="D556" s="261"/>
      <c r="E556" s="246"/>
      <c r="F556" s="246"/>
      <c r="G556" s="246"/>
      <c r="H556" s="246"/>
      <c r="I556" s="246"/>
      <c r="J556" s="246"/>
      <c r="K556" s="246"/>
      <c r="L556" s="246"/>
      <c r="M556" s="246"/>
    </row>
    <row r="557" spans="4:13" x14ac:dyDescent="0.2">
      <c r="D557" s="261"/>
      <c r="E557" s="246"/>
      <c r="F557" s="246"/>
      <c r="G557" s="246"/>
      <c r="H557" s="246"/>
      <c r="I557" s="246"/>
      <c r="J557" s="246"/>
      <c r="K557" s="246"/>
      <c r="L557" s="246"/>
      <c r="M557" s="246"/>
    </row>
    <row r="558" spans="4:13" x14ac:dyDescent="0.2">
      <c r="D558" s="261"/>
      <c r="E558" s="246"/>
      <c r="F558" s="246"/>
      <c r="G558" s="246"/>
      <c r="H558" s="246"/>
      <c r="I558" s="246"/>
      <c r="J558" s="246"/>
      <c r="K558" s="246"/>
      <c r="L558" s="246"/>
      <c r="M558" s="246"/>
    </row>
    <row r="559" spans="4:13" x14ac:dyDescent="0.2">
      <c r="D559" s="261"/>
      <c r="E559" s="246"/>
      <c r="F559" s="246"/>
      <c r="G559" s="246"/>
      <c r="H559" s="246"/>
      <c r="I559" s="246"/>
      <c r="J559" s="246"/>
      <c r="K559" s="246"/>
      <c r="L559" s="246"/>
      <c r="M559" s="246"/>
    </row>
    <row r="560" spans="4:13" x14ac:dyDescent="0.2">
      <c r="D560" s="261"/>
      <c r="E560" s="246"/>
      <c r="F560" s="246"/>
      <c r="G560" s="246"/>
      <c r="H560" s="246"/>
      <c r="I560" s="246"/>
      <c r="J560" s="246"/>
      <c r="K560" s="246"/>
      <c r="L560" s="246"/>
      <c r="M560" s="246"/>
    </row>
    <row r="561" spans="4:13" x14ac:dyDescent="0.2">
      <c r="D561" s="261"/>
      <c r="E561" s="246"/>
      <c r="F561" s="246"/>
      <c r="G561" s="246"/>
      <c r="H561" s="246"/>
      <c r="I561" s="246"/>
      <c r="J561" s="246"/>
      <c r="K561" s="246"/>
      <c r="L561" s="246"/>
      <c r="M561" s="246"/>
    </row>
    <row r="562" spans="4:13" x14ac:dyDescent="0.2">
      <c r="D562" s="261"/>
      <c r="E562" s="246"/>
      <c r="F562" s="246"/>
      <c r="G562" s="246"/>
      <c r="H562" s="246"/>
      <c r="I562" s="246"/>
      <c r="J562" s="246"/>
      <c r="K562" s="246"/>
      <c r="L562" s="246"/>
      <c r="M562" s="246"/>
    </row>
    <row r="563" spans="4:13" x14ac:dyDescent="0.2">
      <c r="D563" s="261"/>
      <c r="E563" s="246"/>
      <c r="F563" s="246"/>
      <c r="G563" s="246"/>
      <c r="H563" s="246"/>
      <c r="I563" s="246"/>
      <c r="J563" s="246"/>
      <c r="K563" s="246"/>
      <c r="L563" s="246"/>
      <c r="M563" s="246"/>
    </row>
    <row r="564" spans="4:13" x14ac:dyDescent="0.2">
      <c r="D564" s="261"/>
      <c r="E564" s="246"/>
      <c r="F564" s="246"/>
      <c r="G564" s="246"/>
      <c r="H564" s="246"/>
      <c r="I564" s="246"/>
      <c r="J564" s="246"/>
      <c r="K564" s="246"/>
      <c r="L564" s="246"/>
      <c r="M564" s="246"/>
    </row>
    <row r="565" spans="4:13" x14ac:dyDescent="0.2">
      <c r="D565" s="261"/>
      <c r="E565" s="246"/>
      <c r="F565" s="246"/>
      <c r="G565" s="246"/>
      <c r="H565" s="246"/>
      <c r="I565" s="246"/>
      <c r="J565" s="246"/>
      <c r="K565" s="246"/>
      <c r="L565" s="246"/>
      <c r="M565" s="246"/>
    </row>
    <row r="566" spans="4:13" x14ac:dyDescent="0.2">
      <c r="D566" s="261"/>
      <c r="E566" s="246"/>
      <c r="F566" s="246"/>
      <c r="G566" s="246"/>
      <c r="H566" s="246"/>
      <c r="I566" s="246"/>
      <c r="J566" s="246"/>
      <c r="K566" s="246"/>
      <c r="L566" s="246"/>
      <c r="M566" s="246"/>
    </row>
    <row r="567" spans="4:13" x14ac:dyDescent="0.2">
      <c r="D567" s="261"/>
      <c r="E567" s="246"/>
      <c r="F567" s="246"/>
      <c r="G567" s="246"/>
      <c r="H567" s="246"/>
      <c r="I567" s="246"/>
      <c r="J567" s="246"/>
      <c r="K567" s="246"/>
      <c r="L567" s="246"/>
      <c r="M567" s="246"/>
    </row>
    <row r="568" spans="4:13" x14ac:dyDescent="0.2">
      <c r="D568" s="261"/>
      <c r="E568" s="246"/>
      <c r="F568" s="246"/>
      <c r="G568" s="246"/>
      <c r="H568" s="246"/>
      <c r="I568" s="246"/>
      <c r="J568" s="246"/>
      <c r="K568" s="246"/>
      <c r="L568" s="246"/>
      <c r="M568" s="246"/>
    </row>
    <row r="569" spans="4:13" x14ac:dyDescent="0.2">
      <c r="D569" s="261"/>
      <c r="E569" s="246"/>
      <c r="F569" s="246"/>
      <c r="G569" s="246"/>
      <c r="H569" s="246"/>
      <c r="I569" s="246"/>
      <c r="J569" s="246"/>
      <c r="K569" s="246"/>
      <c r="L569" s="246"/>
      <c r="M569" s="246"/>
    </row>
    <row r="570" spans="4:13" x14ac:dyDescent="0.2">
      <c r="D570" s="261"/>
      <c r="E570" s="246"/>
      <c r="F570" s="246"/>
      <c r="G570" s="246"/>
      <c r="H570" s="246"/>
      <c r="I570" s="246"/>
      <c r="J570" s="246"/>
      <c r="K570" s="246"/>
      <c r="L570" s="246"/>
      <c r="M570" s="246"/>
    </row>
    <row r="571" spans="4:13" x14ac:dyDescent="0.2">
      <c r="D571" s="261"/>
      <c r="E571" s="246"/>
      <c r="F571" s="246"/>
      <c r="G571" s="246"/>
      <c r="H571" s="246"/>
      <c r="I571" s="246"/>
      <c r="J571" s="246"/>
      <c r="K571" s="246"/>
      <c r="L571" s="246"/>
      <c r="M571" s="246"/>
    </row>
    <row r="572" spans="4:13" x14ac:dyDescent="0.2">
      <c r="D572" s="261"/>
      <c r="E572" s="246"/>
      <c r="F572" s="246"/>
      <c r="G572" s="246"/>
      <c r="H572" s="246"/>
      <c r="I572" s="246"/>
      <c r="J572" s="246"/>
      <c r="K572" s="246"/>
      <c r="L572" s="246"/>
      <c r="M572" s="246"/>
    </row>
    <row r="573" spans="4:13" x14ac:dyDescent="0.2">
      <c r="D573" s="261"/>
      <c r="E573" s="246"/>
      <c r="F573" s="246"/>
      <c r="G573" s="246"/>
      <c r="H573" s="246"/>
      <c r="I573" s="246"/>
      <c r="J573" s="246"/>
      <c r="K573" s="246"/>
      <c r="L573" s="246"/>
      <c r="M573" s="246"/>
    </row>
    <row r="574" spans="4:13" x14ac:dyDescent="0.2">
      <c r="D574" s="261"/>
      <c r="E574" s="246"/>
      <c r="F574" s="246"/>
      <c r="G574" s="246"/>
      <c r="H574" s="246"/>
      <c r="I574" s="246"/>
      <c r="J574" s="246"/>
      <c r="K574" s="246"/>
      <c r="L574" s="246"/>
      <c r="M574" s="246"/>
    </row>
    <row r="575" spans="4:13" x14ac:dyDescent="0.2">
      <c r="D575" s="261"/>
      <c r="E575" s="246"/>
      <c r="F575" s="246"/>
      <c r="G575" s="246"/>
      <c r="H575" s="246"/>
      <c r="I575" s="246"/>
      <c r="J575" s="246"/>
      <c r="K575" s="246"/>
      <c r="L575" s="246"/>
      <c r="M575" s="246"/>
    </row>
    <row r="576" spans="4:13" x14ac:dyDescent="0.2">
      <c r="D576" s="261"/>
      <c r="E576" s="246"/>
      <c r="F576" s="246"/>
      <c r="G576" s="246"/>
      <c r="H576" s="246"/>
      <c r="I576" s="246"/>
      <c r="J576" s="246"/>
      <c r="K576" s="246"/>
      <c r="L576" s="246"/>
      <c r="M576" s="246"/>
    </row>
    <row r="577" spans="4:13" x14ac:dyDescent="0.2">
      <c r="D577" s="261"/>
      <c r="E577" s="246"/>
      <c r="F577" s="246"/>
      <c r="G577" s="246"/>
      <c r="H577" s="246"/>
      <c r="I577" s="246"/>
      <c r="J577" s="246"/>
      <c r="K577" s="246"/>
      <c r="L577" s="246"/>
      <c r="M577" s="246"/>
    </row>
    <row r="578" spans="4:13" x14ac:dyDescent="0.2">
      <c r="D578" s="261"/>
      <c r="E578" s="246"/>
      <c r="F578" s="246"/>
      <c r="G578" s="246"/>
      <c r="H578" s="246"/>
      <c r="I578" s="246"/>
      <c r="J578" s="246"/>
      <c r="K578" s="246"/>
      <c r="L578" s="246"/>
      <c r="M578" s="246"/>
    </row>
    <row r="579" spans="4:13" x14ac:dyDescent="0.2">
      <c r="D579" s="261"/>
      <c r="E579" s="246"/>
      <c r="F579" s="246"/>
      <c r="G579" s="246"/>
      <c r="H579" s="246"/>
      <c r="I579" s="246"/>
      <c r="J579" s="246"/>
      <c r="K579" s="246"/>
      <c r="L579" s="246"/>
      <c r="M579" s="246"/>
    </row>
    <row r="580" spans="4:13" x14ac:dyDescent="0.2">
      <c r="D580" s="261"/>
      <c r="E580" s="246"/>
      <c r="F580" s="246"/>
      <c r="G580" s="246"/>
      <c r="H580" s="246"/>
      <c r="I580" s="246"/>
      <c r="J580" s="246"/>
      <c r="K580" s="246"/>
      <c r="L580" s="246"/>
      <c r="M580" s="246"/>
    </row>
    <row r="581" spans="4:13" x14ac:dyDescent="0.2">
      <c r="D581" s="261"/>
      <c r="E581" s="246"/>
      <c r="F581" s="246"/>
      <c r="G581" s="246"/>
      <c r="H581" s="246"/>
      <c r="I581" s="246"/>
      <c r="J581" s="246"/>
      <c r="K581" s="246"/>
      <c r="L581" s="246"/>
      <c r="M581" s="246"/>
    </row>
    <row r="582" spans="4:13" x14ac:dyDescent="0.2">
      <c r="D582" s="261"/>
      <c r="E582" s="246"/>
      <c r="F582" s="246"/>
      <c r="G582" s="246"/>
      <c r="H582" s="246"/>
      <c r="I582" s="246"/>
      <c r="J582" s="246"/>
      <c r="K582" s="246"/>
      <c r="L582" s="246"/>
      <c r="M582" s="246"/>
    </row>
    <row r="583" spans="4:13" x14ac:dyDescent="0.2">
      <c r="D583" s="261"/>
      <c r="E583" s="246"/>
      <c r="F583" s="246"/>
      <c r="G583" s="246"/>
      <c r="H583" s="246"/>
      <c r="I583" s="246"/>
      <c r="J583" s="246"/>
      <c r="K583" s="246"/>
      <c r="L583" s="246"/>
      <c r="M583" s="246"/>
    </row>
    <row r="584" spans="4:13" x14ac:dyDescent="0.2">
      <c r="D584" s="261"/>
      <c r="E584" s="246"/>
      <c r="F584" s="246"/>
      <c r="G584" s="246"/>
      <c r="H584" s="246"/>
      <c r="I584" s="246"/>
      <c r="J584" s="246"/>
      <c r="K584" s="246"/>
      <c r="L584" s="246"/>
      <c r="M584" s="246"/>
    </row>
    <row r="585" spans="4:13" x14ac:dyDescent="0.2">
      <c r="D585" s="261"/>
      <c r="E585" s="246"/>
      <c r="F585" s="246"/>
      <c r="G585" s="246"/>
      <c r="H585" s="246"/>
      <c r="I585" s="246"/>
      <c r="J585" s="246"/>
      <c r="K585" s="246"/>
      <c r="L585" s="246"/>
      <c r="M585" s="246"/>
    </row>
    <row r="586" spans="4:13" x14ac:dyDescent="0.2">
      <c r="D586" s="261"/>
      <c r="E586" s="246"/>
      <c r="F586" s="246"/>
      <c r="G586" s="246"/>
      <c r="H586" s="246"/>
      <c r="I586" s="246"/>
      <c r="J586" s="246"/>
      <c r="K586" s="246"/>
      <c r="L586" s="246"/>
      <c r="M586" s="246"/>
    </row>
    <row r="587" spans="4:13" x14ac:dyDescent="0.2">
      <c r="D587" s="261"/>
      <c r="E587" s="246"/>
      <c r="F587" s="246"/>
      <c r="G587" s="246"/>
      <c r="H587" s="246"/>
      <c r="I587" s="246"/>
      <c r="J587" s="246"/>
      <c r="K587" s="246"/>
      <c r="L587" s="246"/>
      <c r="M587" s="246"/>
    </row>
    <row r="588" spans="4:13" x14ac:dyDescent="0.2">
      <c r="D588" s="261"/>
      <c r="E588" s="246"/>
      <c r="F588" s="246"/>
      <c r="G588" s="246"/>
      <c r="H588" s="246"/>
      <c r="I588" s="246"/>
      <c r="J588" s="246"/>
      <c r="K588" s="246"/>
      <c r="L588" s="246"/>
      <c r="M588" s="246"/>
    </row>
    <row r="589" spans="4:13" x14ac:dyDescent="0.2">
      <c r="D589" s="261"/>
      <c r="E589" s="246"/>
      <c r="F589" s="246"/>
      <c r="G589" s="246"/>
      <c r="H589" s="246"/>
      <c r="I589" s="246"/>
      <c r="J589" s="246"/>
      <c r="K589" s="246"/>
      <c r="L589" s="246"/>
      <c r="M589" s="246"/>
    </row>
    <row r="590" spans="4:13" x14ac:dyDescent="0.2">
      <c r="D590" s="261"/>
      <c r="E590" s="246"/>
      <c r="F590" s="246"/>
      <c r="G590" s="246"/>
      <c r="H590" s="246"/>
      <c r="I590" s="246"/>
      <c r="J590" s="246"/>
      <c r="K590" s="246"/>
      <c r="L590" s="246"/>
      <c r="M590" s="246"/>
    </row>
    <row r="591" spans="4:13" x14ac:dyDescent="0.2">
      <c r="D591" s="261"/>
      <c r="E591" s="246"/>
      <c r="F591" s="246"/>
      <c r="G591" s="246"/>
      <c r="H591" s="246"/>
      <c r="I591" s="246"/>
      <c r="J591" s="246"/>
      <c r="K591" s="246"/>
      <c r="L591" s="246"/>
      <c r="M591" s="246"/>
    </row>
    <row r="592" spans="4:13" x14ac:dyDescent="0.2">
      <c r="D592" s="261"/>
      <c r="E592" s="246"/>
      <c r="F592" s="246"/>
      <c r="G592" s="246"/>
      <c r="H592" s="246"/>
      <c r="I592" s="246"/>
      <c r="J592" s="246"/>
      <c r="K592" s="246"/>
      <c r="L592" s="246"/>
      <c r="M592" s="246"/>
    </row>
    <row r="593" spans="4:13" x14ac:dyDescent="0.2">
      <c r="D593" s="261"/>
      <c r="E593" s="246"/>
      <c r="F593" s="246"/>
      <c r="G593" s="246"/>
      <c r="H593" s="246"/>
      <c r="I593" s="246"/>
      <c r="J593" s="246"/>
      <c r="K593" s="246"/>
      <c r="L593" s="246"/>
      <c r="M593" s="246"/>
    </row>
    <row r="594" spans="4:13" x14ac:dyDescent="0.2">
      <c r="D594" s="261"/>
      <c r="E594" s="246"/>
      <c r="F594" s="246"/>
      <c r="G594" s="246"/>
      <c r="H594" s="246"/>
      <c r="I594" s="246"/>
      <c r="J594" s="246"/>
      <c r="K594" s="246"/>
      <c r="L594" s="246"/>
      <c r="M594" s="246"/>
    </row>
    <row r="595" spans="4:13" x14ac:dyDescent="0.2">
      <c r="D595" s="261"/>
      <c r="E595" s="246"/>
      <c r="F595" s="246"/>
      <c r="G595" s="246"/>
      <c r="H595" s="246"/>
      <c r="I595" s="246"/>
      <c r="J595" s="246"/>
      <c r="K595" s="246"/>
      <c r="L595" s="246"/>
      <c r="M595" s="246"/>
    </row>
    <row r="596" spans="4:13" x14ac:dyDescent="0.2">
      <c r="D596" s="261"/>
      <c r="E596" s="246"/>
      <c r="F596" s="246"/>
      <c r="G596" s="246"/>
      <c r="H596" s="246"/>
      <c r="I596" s="246"/>
      <c r="J596" s="246"/>
      <c r="K596" s="246"/>
      <c r="L596" s="246"/>
      <c r="M596" s="246"/>
    </row>
    <row r="597" spans="4:13" x14ac:dyDescent="0.2">
      <c r="D597" s="261"/>
      <c r="E597" s="246"/>
      <c r="F597" s="246"/>
      <c r="G597" s="246"/>
      <c r="H597" s="246"/>
      <c r="I597" s="246"/>
      <c r="J597" s="246"/>
      <c r="K597" s="246"/>
      <c r="L597" s="246"/>
      <c r="M597" s="246"/>
    </row>
    <row r="598" spans="4:13" x14ac:dyDescent="0.2">
      <c r="D598" s="261"/>
      <c r="E598" s="246"/>
      <c r="F598" s="246"/>
      <c r="G598" s="246"/>
      <c r="H598" s="246"/>
      <c r="I598" s="246"/>
      <c r="J598" s="246"/>
      <c r="K598" s="246"/>
      <c r="L598" s="246"/>
      <c r="M598" s="246"/>
    </row>
    <row r="599" spans="4:13" x14ac:dyDescent="0.2">
      <c r="D599" s="261"/>
      <c r="E599" s="246"/>
      <c r="F599" s="246"/>
      <c r="G599" s="246"/>
      <c r="H599" s="246"/>
      <c r="I599" s="246"/>
      <c r="J599" s="246"/>
      <c r="K599" s="246"/>
      <c r="L599" s="246"/>
      <c r="M599" s="246"/>
    </row>
    <row r="600" spans="4:13" x14ac:dyDescent="0.2">
      <c r="D600" s="261"/>
      <c r="E600" s="246"/>
      <c r="F600" s="246"/>
      <c r="G600" s="246"/>
      <c r="H600" s="246"/>
      <c r="I600" s="246"/>
      <c r="J600" s="246"/>
      <c r="K600" s="246"/>
      <c r="L600" s="246"/>
      <c r="M600" s="246"/>
    </row>
    <row r="601" spans="4:13" x14ac:dyDescent="0.2">
      <c r="D601" s="261"/>
      <c r="E601" s="246"/>
      <c r="F601" s="246"/>
      <c r="G601" s="246"/>
      <c r="H601" s="246"/>
      <c r="I601" s="246"/>
      <c r="J601" s="246"/>
      <c r="K601" s="246"/>
      <c r="L601" s="246"/>
      <c r="M601" s="246"/>
    </row>
    <row r="602" spans="4:13" x14ac:dyDescent="0.2">
      <c r="D602" s="261"/>
      <c r="E602" s="246"/>
      <c r="F602" s="246"/>
      <c r="G602" s="246"/>
      <c r="H602" s="246"/>
      <c r="I602" s="246"/>
      <c r="J602" s="246"/>
      <c r="K602" s="246"/>
      <c r="L602" s="246"/>
      <c r="M602" s="246"/>
    </row>
    <row r="603" spans="4:13" x14ac:dyDescent="0.2">
      <c r="D603" s="261"/>
      <c r="E603" s="246"/>
      <c r="F603" s="246"/>
      <c r="G603" s="246"/>
      <c r="H603" s="246"/>
      <c r="I603" s="246"/>
      <c r="J603" s="246"/>
      <c r="K603" s="246"/>
      <c r="L603" s="246"/>
      <c r="M603" s="246"/>
    </row>
    <row r="604" spans="4:13" x14ac:dyDescent="0.2">
      <c r="D604" s="261"/>
      <c r="E604" s="246"/>
      <c r="F604" s="246"/>
      <c r="G604" s="246"/>
      <c r="H604" s="246"/>
      <c r="I604" s="246"/>
      <c r="J604" s="246"/>
      <c r="K604" s="246"/>
      <c r="L604" s="246"/>
      <c r="M604" s="246"/>
    </row>
    <row r="605" spans="4:13" x14ac:dyDescent="0.2">
      <c r="D605" s="261"/>
      <c r="E605" s="246"/>
      <c r="F605" s="246"/>
      <c r="G605" s="246"/>
      <c r="H605" s="246"/>
      <c r="I605" s="246"/>
      <c r="J605" s="246"/>
      <c r="K605" s="246"/>
      <c r="L605" s="246"/>
      <c r="M605" s="246"/>
    </row>
    <row r="606" spans="4:13" x14ac:dyDescent="0.2">
      <c r="D606" s="261"/>
      <c r="E606" s="246"/>
      <c r="F606" s="246"/>
      <c r="G606" s="246"/>
      <c r="H606" s="246"/>
      <c r="I606" s="246"/>
      <c r="J606" s="246"/>
      <c r="K606" s="246"/>
      <c r="L606" s="246"/>
      <c r="M606" s="246"/>
    </row>
    <row r="607" spans="4:13" x14ac:dyDescent="0.2">
      <c r="D607" s="261"/>
      <c r="E607" s="246"/>
      <c r="F607" s="246"/>
      <c r="G607" s="246"/>
      <c r="H607" s="246"/>
      <c r="I607" s="246"/>
      <c r="J607" s="246"/>
      <c r="K607" s="246"/>
      <c r="L607" s="246"/>
      <c r="M607" s="246"/>
    </row>
    <row r="608" spans="4:13" x14ac:dyDescent="0.2">
      <c r="D608" s="261"/>
      <c r="E608" s="246"/>
      <c r="F608" s="246"/>
      <c r="G608" s="246"/>
      <c r="H608" s="246"/>
      <c r="I608" s="246"/>
      <c r="J608" s="246"/>
      <c r="K608" s="246"/>
      <c r="L608" s="246"/>
      <c r="M608" s="246"/>
    </row>
    <row r="609" spans="4:13" x14ac:dyDescent="0.2">
      <c r="D609" s="261"/>
      <c r="E609" s="246"/>
      <c r="F609" s="246"/>
      <c r="G609" s="246"/>
      <c r="H609" s="246"/>
      <c r="I609" s="246"/>
      <c r="J609" s="246"/>
      <c r="K609" s="246"/>
      <c r="L609" s="246"/>
      <c r="M609" s="246"/>
    </row>
    <row r="610" spans="4:13" x14ac:dyDescent="0.2">
      <c r="D610" s="261"/>
      <c r="E610" s="246"/>
      <c r="F610" s="246"/>
      <c r="G610" s="246"/>
      <c r="H610" s="246"/>
      <c r="I610" s="246"/>
      <c r="J610" s="246"/>
      <c r="K610" s="246"/>
      <c r="L610" s="246"/>
      <c r="M610" s="246"/>
    </row>
    <row r="611" spans="4:13" x14ac:dyDescent="0.2">
      <c r="D611" s="261"/>
      <c r="E611" s="246"/>
      <c r="F611" s="246"/>
      <c r="G611" s="246"/>
      <c r="H611" s="246"/>
      <c r="I611" s="246"/>
      <c r="J611" s="246"/>
      <c r="K611" s="246"/>
      <c r="L611" s="246"/>
      <c r="M611" s="246"/>
    </row>
    <row r="612" spans="4:13" x14ac:dyDescent="0.2">
      <c r="D612" s="261"/>
      <c r="E612" s="246"/>
      <c r="F612" s="246"/>
      <c r="G612" s="246"/>
      <c r="H612" s="246"/>
      <c r="I612" s="246"/>
      <c r="J612" s="246"/>
      <c r="K612" s="246"/>
      <c r="L612" s="246"/>
      <c r="M612" s="246"/>
    </row>
    <row r="613" spans="4:13" x14ac:dyDescent="0.2">
      <c r="D613" s="261"/>
      <c r="E613" s="246"/>
      <c r="F613" s="246"/>
      <c r="G613" s="246"/>
      <c r="H613" s="246"/>
      <c r="I613" s="246"/>
      <c r="J613" s="246"/>
      <c r="K613" s="246"/>
      <c r="L613" s="246"/>
      <c r="M613" s="246"/>
    </row>
    <row r="614" spans="4:13" x14ac:dyDescent="0.2">
      <c r="D614" s="261"/>
      <c r="E614" s="246"/>
      <c r="F614" s="246"/>
      <c r="G614" s="246"/>
      <c r="H614" s="246"/>
      <c r="I614" s="246"/>
      <c r="J614" s="246"/>
      <c r="K614" s="246"/>
      <c r="L614" s="246"/>
      <c r="M614" s="246"/>
    </row>
    <row r="615" spans="4:13" x14ac:dyDescent="0.2">
      <c r="D615" s="261"/>
      <c r="E615" s="246"/>
      <c r="F615" s="246"/>
      <c r="G615" s="246"/>
      <c r="H615" s="246"/>
      <c r="I615" s="246"/>
      <c r="J615" s="246"/>
      <c r="K615" s="246"/>
      <c r="L615" s="246"/>
      <c r="M615" s="246"/>
    </row>
    <row r="616" spans="4:13" x14ac:dyDescent="0.2">
      <c r="D616" s="261"/>
      <c r="E616" s="246"/>
      <c r="F616" s="246"/>
      <c r="G616" s="246"/>
      <c r="H616" s="246"/>
      <c r="I616" s="246"/>
      <c r="J616" s="246"/>
      <c r="K616" s="246"/>
      <c r="L616" s="246"/>
      <c r="M616" s="246"/>
    </row>
    <row r="617" spans="4:13" x14ac:dyDescent="0.2">
      <c r="D617" s="261"/>
      <c r="E617" s="246"/>
      <c r="F617" s="246"/>
      <c r="G617" s="246"/>
      <c r="H617" s="246"/>
      <c r="I617" s="246"/>
      <c r="J617" s="246"/>
      <c r="K617" s="246"/>
      <c r="L617" s="246"/>
      <c r="M617" s="246"/>
    </row>
    <row r="618" spans="4:13" x14ac:dyDescent="0.2">
      <c r="D618" s="261"/>
      <c r="E618" s="246"/>
      <c r="F618" s="246"/>
      <c r="G618" s="246"/>
      <c r="H618" s="246"/>
      <c r="I618" s="246"/>
      <c r="J618" s="246"/>
      <c r="K618" s="246"/>
      <c r="L618" s="246"/>
      <c r="M618" s="246"/>
    </row>
    <row r="619" spans="4:13" x14ac:dyDescent="0.2">
      <c r="D619" s="261"/>
      <c r="E619" s="246"/>
      <c r="F619" s="246"/>
      <c r="G619" s="246"/>
      <c r="H619" s="246"/>
      <c r="I619" s="246"/>
      <c r="J619" s="246"/>
      <c r="K619" s="246"/>
      <c r="L619" s="246"/>
      <c r="M619" s="246"/>
    </row>
    <row r="620" spans="4:13" x14ac:dyDescent="0.2">
      <c r="D620" s="261"/>
      <c r="E620" s="246"/>
      <c r="F620" s="246"/>
      <c r="G620" s="246"/>
      <c r="H620" s="246"/>
      <c r="I620" s="246"/>
      <c r="J620" s="246"/>
      <c r="K620" s="246"/>
      <c r="L620" s="246"/>
      <c r="M620" s="246"/>
    </row>
    <row r="621" spans="4:13" x14ac:dyDescent="0.2">
      <c r="D621" s="261"/>
      <c r="E621" s="246"/>
      <c r="F621" s="246"/>
      <c r="G621" s="246"/>
      <c r="H621" s="246"/>
      <c r="I621" s="246"/>
      <c r="J621" s="246"/>
      <c r="K621" s="246"/>
      <c r="L621" s="246"/>
      <c r="M621" s="246"/>
    </row>
    <row r="622" spans="4:13" x14ac:dyDescent="0.2">
      <c r="D622" s="261"/>
      <c r="E622" s="246"/>
      <c r="F622" s="246"/>
      <c r="G622" s="246"/>
      <c r="H622" s="246"/>
      <c r="I622" s="246"/>
      <c r="J622" s="246"/>
      <c r="K622" s="246"/>
      <c r="L622" s="246"/>
      <c r="M622" s="246"/>
    </row>
    <row r="623" spans="4:13" x14ac:dyDescent="0.2">
      <c r="D623" s="261"/>
      <c r="E623" s="246"/>
      <c r="F623" s="246"/>
      <c r="G623" s="246"/>
      <c r="H623" s="246"/>
      <c r="I623" s="246"/>
      <c r="J623" s="246"/>
      <c r="K623" s="246"/>
      <c r="L623" s="246"/>
      <c r="M623" s="246"/>
    </row>
    <row r="624" spans="4:13" x14ac:dyDescent="0.2">
      <c r="D624" s="261"/>
      <c r="E624" s="246"/>
      <c r="F624" s="246"/>
      <c r="G624" s="246"/>
      <c r="H624" s="246"/>
      <c r="I624" s="246"/>
      <c r="J624" s="246"/>
      <c r="K624" s="246"/>
      <c r="L624" s="246"/>
      <c r="M624" s="246"/>
    </row>
    <row r="625" spans="4:13" x14ac:dyDescent="0.2">
      <c r="D625" s="261"/>
      <c r="E625" s="246"/>
      <c r="F625" s="246"/>
      <c r="G625" s="246"/>
      <c r="H625" s="246"/>
      <c r="I625" s="246"/>
      <c r="J625" s="246"/>
      <c r="K625" s="246"/>
      <c r="L625" s="246"/>
      <c r="M625" s="246"/>
    </row>
    <row r="626" spans="4:13" x14ac:dyDescent="0.2">
      <c r="D626" s="261"/>
      <c r="E626" s="246"/>
      <c r="F626" s="246"/>
      <c r="G626" s="246"/>
      <c r="H626" s="246"/>
      <c r="I626" s="246"/>
      <c r="J626" s="246"/>
      <c r="K626" s="246"/>
      <c r="L626" s="246"/>
      <c r="M626" s="246"/>
    </row>
    <row r="627" spans="4:13" x14ac:dyDescent="0.2">
      <c r="D627" s="261"/>
      <c r="E627" s="246"/>
      <c r="F627" s="246"/>
      <c r="G627" s="246"/>
      <c r="H627" s="246"/>
      <c r="I627" s="246"/>
      <c r="J627" s="246"/>
      <c r="K627" s="246"/>
      <c r="L627" s="246"/>
      <c r="M627" s="246"/>
    </row>
    <row r="628" spans="4:13" x14ac:dyDescent="0.2">
      <c r="D628" s="261"/>
      <c r="E628" s="246"/>
      <c r="F628" s="246"/>
      <c r="G628" s="246"/>
      <c r="H628" s="246"/>
      <c r="I628" s="246"/>
      <c r="J628" s="246"/>
      <c r="K628" s="246"/>
      <c r="L628" s="246"/>
      <c r="M628" s="246"/>
    </row>
    <row r="629" spans="4:13" x14ac:dyDescent="0.2">
      <c r="D629" s="261"/>
      <c r="E629" s="246"/>
      <c r="F629" s="246"/>
      <c r="G629" s="246"/>
      <c r="H629" s="246"/>
      <c r="I629" s="246"/>
      <c r="J629" s="246"/>
      <c r="K629" s="246"/>
      <c r="L629" s="246"/>
      <c r="M629" s="246"/>
    </row>
    <row r="630" spans="4:13" x14ac:dyDescent="0.2">
      <c r="D630" s="261"/>
      <c r="E630" s="246"/>
      <c r="F630" s="246"/>
      <c r="G630" s="246"/>
      <c r="H630" s="246"/>
      <c r="I630" s="246"/>
      <c r="J630" s="246"/>
      <c r="K630" s="246"/>
      <c r="L630" s="246"/>
      <c r="M630" s="246"/>
    </row>
    <row r="631" spans="4:13" x14ac:dyDescent="0.2">
      <c r="D631" s="261"/>
      <c r="E631" s="246"/>
      <c r="F631" s="246"/>
      <c r="G631" s="246"/>
      <c r="H631" s="246"/>
      <c r="I631" s="246"/>
      <c r="J631" s="246"/>
      <c r="K631" s="246"/>
      <c r="L631" s="246"/>
      <c r="M631" s="246"/>
    </row>
    <row r="632" spans="4:13" x14ac:dyDescent="0.2">
      <c r="D632" s="261"/>
      <c r="E632" s="246"/>
      <c r="F632" s="246"/>
      <c r="G632" s="246"/>
      <c r="H632" s="246"/>
      <c r="I632" s="246"/>
      <c r="J632" s="246"/>
      <c r="K632" s="246"/>
      <c r="L632" s="246"/>
      <c r="M632" s="246"/>
    </row>
    <row r="633" spans="4:13" x14ac:dyDescent="0.2">
      <c r="D633" s="261"/>
      <c r="E633" s="246"/>
      <c r="F633" s="246"/>
      <c r="G633" s="246"/>
      <c r="H633" s="246"/>
      <c r="I633" s="246"/>
      <c r="J633" s="246"/>
      <c r="K633" s="246"/>
      <c r="L633" s="246"/>
      <c r="M633" s="246"/>
    </row>
    <row r="634" spans="4:13" x14ac:dyDescent="0.2">
      <c r="D634" s="261"/>
      <c r="E634" s="246"/>
      <c r="F634" s="246"/>
      <c r="G634" s="246"/>
      <c r="H634" s="246"/>
      <c r="I634" s="246"/>
      <c r="J634" s="246"/>
      <c r="K634" s="246"/>
      <c r="L634" s="246"/>
      <c r="M634" s="246"/>
    </row>
    <row r="635" spans="4:13" x14ac:dyDescent="0.2">
      <c r="D635" s="261"/>
      <c r="E635" s="246"/>
      <c r="F635" s="246"/>
      <c r="G635" s="246"/>
      <c r="H635" s="246"/>
      <c r="I635" s="246"/>
      <c r="J635" s="246"/>
      <c r="K635" s="246"/>
      <c r="L635" s="246"/>
      <c r="M635" s="246"/>
    </row>
    <row r="636" spans="4:13" x14ac:dyDescent="0.2">
      <c r="D636" s="261"/>
      <c r="E636" s="246"/>
      <c r="F636" s="246"/>
      <c r="G636" s="246"/>
      <c r="H636" s="246"/>
      <c r="I636" s="246"/>
      <c r="J636" s="246"/>
      <c r="K636" s="246"/>
      <c r="L636" s="246"/>
      <c r="M636" s="246"/>
    </row>
    <row r="637" spans="4:13" x14ac:dyDescent="0.2">
      <c r="D637" s="261"/>
      <c r="E637" s="246"/>
      <c r="F637" s="246"/>
      <c r="G637" s="246"/>
      <c r="H637" s="246"/>
      <c r="I637" s="246"/>
      <c r="J637" s="246"/>
      <c r="K637" s="246"/>
      <c r="L637" s="246"/>
      <c r="M637" s="246"/>
    </row>
    <row r="638" spans="4:13" x14ac:dyDescent="0.2">
      <c r="D638" s="261"/>
      <c r="E638" s="246"/>
      <c r="F638" s="246"/>
      <c r="G638" s="246"/>
      <c r="H638" s="246"/>
      <c r="I638" s="246"/>
      <c r="J638" s="246"/>
      <c r="K638" s="246"/>
      <c r="L638" s="246"/>
      <c r="M638" s="246"/>
    </row>
    <row r="639" spans="4:13" x14ac:dyDescent="0.2">
      <c r="D639" s="261"/>
      <c r="E639" s="246"/>
      <c r="F639" s="246"/>
      <c r="G639" s="246"/>
      <c r="H639" s="246"/>
      <c r="I639" s="246"/>
      <c r="J639" s="246"/>
      <c r="K639" s="246"/>
      <c r="L639" s="246"/>
      <c r="M639" s="246"/>
    </row>
    <row r="640" spans="4:13" x14ac:dyDescent="0.2">
      <c r="D640" s="261"/>
      <c r="E640" s="246"/>
      <c r="F640" s="246"/>
      <c r="G640" s="246"/>
      <c r="H640" s="246"/>
      <c r="I640" s="246"/>
      <c r="J640" s="246"/>
      <c r="K640" s="246"/>
      <c r="L640" s="246"/>
      <c r="M640" s="246"/>
    </row>
    <row r="641" spans="4:13" x14ac:dyDescent="0.2">
      <c r="D641" s="261"/>
      <c r="E641" s="246"/>
      <c r="F641" s="246"/>
      <c r="G641" s="246"/>
      <c r="H641" s="246"/>
      <c r="I641" s="246"/>
      <c r="J641" s="246"/>
      <c r="K641" s="246"/>
      <c r="L641" s="246"/>
      <c r="M641" s="246"/>
    </row>
    <row r="642" spans="4:13" x14ac:dyDescent="0.2">
      <c r="D642" s="261"/>
      <c r="E642" s="246"/>
      <c r="F642" s="246"/>
      <c r="G642" s="246"/>
      <c r="H642" s="246"/>
      <c r="I642" s="246"/>
      <c r="J642" s="246"/>
      <c r="K642" s="246"/>
      <c r="L642" s="246"/>
      <c r="M642" s="246"/>
    </row>
    <row r="643" spans="4:13" x14ac:dyDescent="0.2">
      <c r="D643" s="261"/>
      <c r="E643" s="246"/>
      <c r="F643" s="246"/>
      <c r="G643" s="246"/>
      <c r="H643" s="246"/>
      <c r="I643" s="246"/>
      <c r="J643" s="246"/>
      <c r="K643" s="246"/>
      <c r="L643" s="246"/>
      <c r="M643" s="246"/>
    </row>
    <row r="644" spans="4:13" x14ac:dyDescent="0.2">
      <c r="D644" s="261"/>
      <c r="E644" s="246"/>
      <c r="F644" s="246"/>
      <c r="G644" s="246"/>
      <c r="H644" s="246"/>
      <c r="I644" s="246"/>
      <c r="J644" s="246"/>
      <c r="K644" s="246"/>
      <c r="L644" s="246"/>
      <c r="M644" s="246"/>
    </row>
    <row r="645" spans="4:13" x14ac:dyDescent="0.2">
      <c r="D645" s="261"/>
      <c r="E645" s="246"/>
      <c r="F645" s="246"/>
      <c r="G645" s="246"/>
      <c r="H645" s="246"/>
      <c r="I645" s="246"/>
      <c r="J645" s="246"/>
      <c r="K645" s="246"/>
      <c r="L645" s="246"/>
      <c r="M645" s="246"/>
    </row>
    <row r="646" spans="4:13" x14ac:dyDescent="0.2">
      <c r="D646" s="261"/>
      <c r="E646" s="246"/>
      <c r="F646" s="246"/>
      <c r="G646" s="246"/>
      <c r="H646" s="246"/>
      <c r="I646" s="246"/>
      <c r="J646" s="246"/>
      <c r="K646" s="246"/>
      <c r="L646" s="246"/>
      <c r="M646" s="246"/>
    </row>
    <row r="647" spans="4:13" x14ac:dyDescent="0.2">
      <c r="D647" s="261"/>
      <c r="E647" s="246"/>
      <c r="F647" s="246"/>
      <c r="G647" s="246"/>
      <c r="H647" s="246"/>
      <c r="I647" s="246"/>
      <c r="J647" s="246"/>
      <c r="K647" s="246"/>
      <c r="L647" s="246"/>
      <c r="M647" s="246"/>
    </row>
    <row r="648" spans="4:13" x14ac:dyDescent="0.2">
      <c r="D648" s="261"/>
      <c r="E648" s="246"/>
      <c r="F648" s="246"/>
      <c r="G648" s="246"/>
      <c r="H648" s="246"/>
      <c r="I648" s="246"/>
      <c r="J648" s="246"/>
      <c r="K648" s="246"/>
      <c r="L648" s="246"/>
      <c r="M648" s="246"/>
    </row>
    <row r="649" spans="4:13" x14ac:dyDescent="0.2">
      <c r="D649" s="261"/>
      <c r="E649" s="246"/>
      <c r="F649" s="246"/>
      <c r="G649" s="246"/>
      <c r="H649" s="246"/>
      <c r="I649" s="246"/>
      <c r="J649" s="246"/>
      <c r="K649" s="246"/>
      <c r="L649" s="246"/>
      <c r="M649" s="246"/>
    </row>
    <row r="650" spans="4:13" x14ac:dyDescent="0.2">
      <c r="D650" s="261"/>
      <c r="E650" s="246"/>
      <c r="F650" s="246"/>
      <c r="G650" s="246"/>
      <c r="H650" s="246"/>
      <c r="I650" s="246"/>
      <c r="J650" s="246"/>
      <c r="K650" s="246"/>
      <c r="L650" s="246"/>
      <c r="M650" s="246"/>
    </row>
    <row r="651" spans="4:13" x14ac:dyDescent="0.2">
      <c r="D651" s="261"/>
      <c r="E651" s="246"/>
      <c r="F651" s="246"/>
      <c r="G651" s="246"/>
      <c r="H651" s="246"/>
      <c r="I651" s="246"/>
      <c r="J651" s="246"/>
      <c r="K651" s="246"/>
      <c r="L651" s="246"/>
      <c r="M651" s="246"/>
    </row>
    <row r="652" spans="4:13" x14ac:dyDescent="0.2">
      <c r="D652" s="261"/>
      <c r="E652" s="246"/>
      <c r="F652" s="246"/>
      <c r="G652" s="246"/>
      <c r="H652" s="246"/>
      <c r="I652" s="246"/>
      <c r="J652" s="246"/>
      <c r="K652" s="246"/>
      <c r="L652" s="246"/>
      <c r="M652" s="246"/>
    </row>
    <row r="653" spans="4:13" x14ac:dyDescent="0.2">
      <c r="D653" s="261"/>
      <c r="E653" s="246"/>
      <c r="F653" s="246"/>
      <c r="G653" s="246"/>
      <c r="H653" s="246"/>
      <c r="I653" s="246"/>
      <c r="J653" s="246"/>
      <c r="K653" s="246"/>
      <c r="L653" s="246"/>
      <c r="M653" s="246"/>
    </row>
    <row r="654" spans="4:13" x14ac:dyDescent="0.2">
      <c r="D654" s="261"/>
      <c r="E654" s="246"/>
      <c r="F654" s="246"/>
      <c r="G654" s="246"/>
      <c r="H654" s="246"/>
      <c r="I654" s="246"/>
      <c r="J654" s="246"/>
      <c r="K654" s="246"/>
      <c r="L654" s="246"/>
      <c r="M654" s="246"/>
    </row>
    <row r="655" spans="4:13" x14ac:dyDescent="0.2">
      <c r="D655" s="261"/>
      <c r="E655" s="246"/>
      <c r="F655" s="246"/>
      <c r="G655" s="246"/>
      <c r="H655" s="246"/>
      <c r="I655" s="246"/>
      <c r="J655" s="246"/>
      <c r="K655" s="246"/>
      <c r="L655" s="246"/>
      <c r="M655" s="246"/>
    </row>
    <row r="656" spans="4:13" x14ac:dyDescent="0.2">
      <c r="D656" s="261"/>
      <c r="E656" s="246"/>
      <c r="F656" s="246"/>
      <c r="G656" s="246"/>
      <c r="H656" s="246"/>
      <c r="I656" s="246"/>
      <c r="J656" s="246"/>
      <c r="K656" s="246"/>
      <c r="L656" s="246"/>
      <c r="M656" s="246"/>
    </row>
    <row r="657" spans="4:13" x14ac:dyDescent="0.2">
      <c r="D657" s="261"/>
      <c r="E657" s="246"/>
      <c r="F657" s="246"/>
      <c r="G657" s="246"/>
      <c r="H657" s="246"/>
      <c r="I657" s="246"/>
      <c r="J657" s="246"/>
      <c r="K657" s="246"/>
      <c r="L657" s="246"/>
      <c r="M657" s="246"/>
    </row>
    <row r="658" spans="4:13" x14ac:dyDescent="0.2">
      <c r="D658" s="261"/>
      <c r="E658" s="246"/>
      <c r="F658" s="246"/>
      <c r="G658" s="246"/>
      <c r="H658" s="246"/>
      <c r="I658" s="246"/>
      <c r="J658" s="246"/>
      <c r="K658" s="246"/>
      <c r="L658" s="246"/>
      <c r="M658" s="246"/>
    </row>
    <row r="659" spans="4:13" x14ac:dyDescent="0.2">
      <c r="D659" s="261"/>
      <c r="E659" s="246"/>
      <c r="F659" s="246"/>
      <c r="G659" s="246"/>
      <c r="H659" s="246"/>
      <c r="I659" s="246"/>
      <c r="J659" s="246"/>
      <c r="K659" s="246"/>
      <c r="L659" s="246"/>
      <c r="M659" s="246"/>
    </row>
    <row r="660" spans="4:13" x14ac:dyDescent="0.2">
      <c r="D660" s="261"/>
      <c r="E660" s="246"/>
      <c r="F660" s="246"/>
      <c r="G660" s="246"/>
      <c r="H660" s="246"/>
      <c r="I660" s="246"/>
      <c r="J660" s="246"/>
      <c r="K660" s="246"/>
      <c r="L660" s="246"/>
      <c r="M660" s="246"/>
    </row>
    <row r="661" spans="4:13" x14ac:dyDescent="0.2">
      <c r="D661" s="261"/>
      <c r="E661" s="246"/>
      <c r="F661" s="246"/>
      <c r="G661" s="246"/>
      <c r="H661" s="246"/>
      <c r="I661" s="246"/>
      <c r="J661" s="246"/>
      <c r="K661" s="246"/>
      <c r="L661" s="246"/>
      <c r="M661" s="246"/>
    </row>
    <row r="662" spans="4:13" x14ac:dyDescent="0.2">
      <c r="D662" s="261"/>
      <c r="E662" s="246"/>
      <c r="F662" s="246"/>
      <c r="G662" s="246"/>
      <c r="H662" s="246"/>
      <c r="I662" s="246"/>
      <c r="J662" s="246"/>
      <c r="K662" s="246"/>
      <c r="L662" s="246"/>
      <c r="M662" s="246"/>
    </row>
    <row r="663" spans="4:13" x14ac:dyDescent="0.2">
      <c r="D663" s="261"/>
      <c r="E663" s="246"/>
      <c r="F663" s="246"/>
      <c r="G663" s="246"/>
      <c r="H663" s="246"/>
      <c r="I663" s="246"/>
      <c r="J663" s="246"/>
      <c r="K663" s="246"/>
      <c r="L663" s="246"/>
      <c r="M663" s="246"/>
    </row>
    <row r="664" spans="4:13" x14ac:dyDescent="0.2">
      <c r="D664" s="261"/>
      <c r="E664" s="246"/>
      <c r="F664" s="246"/>
      <c r="G664" s="246"/>
      <c r="H664" s="246"/>
      <c r="I664" s="246"/>
      <c r="J664" s="246"/>
      <c r="K664" s="246"/>
      <c r="L664" s="246"/>
      <c r="M664" s="246"/>
    </row>
    <row r="665" spans="4:13" x14ac:dyDescent="0.2">
      <c r="D665" s="261"/>
      <c r="E665" s="246"/>
      <c r="F665" s="246"/>
      <c r="G665" s="246"/>
      <c r="H665" s="246"/>
      <c r="I665" s="246"/>
      <c r="J665" s="246"/>
      <c r="K665" s="246"/>
      <c r="L665" s="246"/>
      <c r="M665" s="246"/>
    </row>
    <row r="666" spans="4:13" x14ac:dyDescent="0.2">
      <c r="D666" s="261"/>
      <c r="E666" s="246"/>
      <c r="F666" s="246"/>
      <c r="G666" s="246"/>
      <c r="H666" s="246"/>
      <c r="I666" s="246"/>
      <c r="J666" s="246"/>
      <c r="K666" s="246"/>
      <c r="L666" s="246"/>
      <c r="M666" s="246"/>
    </row>
    <row r="667" spans="4:13" x14ac:dyDescent="0.2">
      <c r="D667" s="261"/>
      <c r="E667" s="246"/>
      <c r="F667" s="246"/>
      <c r="G667" s="246"/>
      <c r="H667" s="246"/>
      <c r="I667" s="246"/>
      <c r="J667" s="246"/>
      <c r="K667" s="246"/>
      <c r="L667" s="246"/>
      <c r="M667" s="246"/>
    </row>
    <row r="668" spans="4:13" x14ac:dyDescent="0.2">
      <c r="D668" s="261"/>
      <c r="E668" s="246"/>
      <c r="F668" s="246"/>
      <c r="G668" s="246"/>
      <c r="H668" s="246"/>
      <c r="I668" s="246"/>
      <c r="J668" s="246"/>
      <c r="K668" s="246"/>
      <c r="L668" s="246"/>
      <c r="M668" s="246"/>
    </row>
    <row r="669" spans="4:13" x14ac:dyDescent="0.2">
      <c r="D669" s="261"/>
      <c r="E669" s="246"/>
      <c r="F669" s="246"/>
      <c r="G669" s="246"/>
      <c r="H669" s="246"/>
      <c r="I669" s="246"/>
      <c r="J669" s="246"/>
      <c r="K669" s="246"/>
      <c r="L669" s="246"/>
      <c r="M669" s="246"/>
    </row>
    <row r="670" spans="4:13" x14ac:dyDescent="0.2">
      <c r="D670" s="261"/>
      <c r="E670" s="246"/>
      <c r="F670" s="246"/>
      <c r="G670" s="246"/>
      <c r="H670" s="246"/>
      <c r="I670" s="246"/>
      <c r="J670" s="246"/>
      <c r="K670" s="246"/>
      <c r="L670" s="246"/>
      <c r="M670" s="246"/>
    </row>
    <row r="671" spans="4:13" x14ac:dyDescent="0.2">
      <c r="D671" s="261"/>
      <c r="E671" s="246"/>
      <c r="F671" s="246"/>
      <c r="G671" s="246"/>
      <c r="H671" s="246"/>
      <c r="I671" s="246"/>
      <c r="J671" s="246"/>
      <c r="K671" s="246"/>
      <c r="L671" s="246"/>
      <c r="M671" s="246"/>
    </row>
    <row r="672" spans="4:13" x14ac:dyDescent="0.2">
      <c r="D672" s="261"/>
      <c r="E672" s="246"/>
      <c r="F672" s="246"/>
      <c r="G672" s="246"/>
      <c r="H672" s="246"/>
      <c r="I672" s="246"/>
      <c r="J672" s="246"/>
      <c r="K672" s="246"/>
      <c r="L672" s="246"/>
      <c r="M672" s="246"/>
    </row>
    <row r="673" spans="4:13" x14ac:dyDescent="0.2">
      <c r="D673" s="261"/>
      <c r="E673" s="246"/>
      <c r="F673" s="246"/>
      <c r="G673" s="246"/>
      <c r="H673" s="246"/>
      <c r="I673" s="246"/>
      <c r="J673" s="246"/>
      <c r="K673" s="246"/>
      <c r="L673" s="246"/>
      <c r="M673" s="246"/>
    </row>
    <row r="674" spans="4:13" x14ac:dyDescent="0.2">
      <c r="D674" s="261"/>
      <c r="E674" s="246"/>
      <c r="F674" s="246"/>
      <c r="G674" s="246"/>
      <c r="H674" s="246"/>
      <c r="I674" s="246"/>
      <c r="J674" s="246"/>
      <c r="K674" s="246"/>
      <c r="L674" s="246"/>
      <c r="M674" s="246"/>
    </row>
    <row r="675" spans="4:13" x14ac:dyDescent="0.2">
      <c r="D675" s="261"/>
      <c r="E675" s="246"/>
      <c r="F675" s="246"/>
      <c r="G675" s="246"/>
      <c r="H675" s="246"/>
      <c r="I675" s="246"/>
      <c r="J675" s="246"/>
      <c r="K675" s="246"/>
      <c r="L675" s="246"/>
      <c r="M675" s="246"/>
    </row>
    <row r="676" spans="4:13" x14ac:dyDescent="0.2">
      <c r="D676" s="261"/>
      <c r="E676" s="246"/>
      <c r="F676" s="246"/>
      <c r="G676" s="246"/>
      <c r="H676" s="246"/>
      <c r="I676" s="246"/>
      <c r="J676" s="246"/>
      <c r="K676" s="246"/>
      <c r="L676" s="246"/>
      <c r="M676" s="246"/>
    </row>
    <row r="677" spans="4:13" x14ac:dyDescent="0.2">
      <c r="D677" s="261"/>
      <c r="E677" s="246"/>
      <c r="F677" s="246"/>
      <c r="G677" s="246"/>
      <c r="H677" s="246"/>
      <c r="I677" s="246"/>
      <c r="J677" s="246"/>
      <c r="K677" s="246"/>
      <c r="L677" s="246"/>
      <c r="M677" s="246"/>
    </row>
    <row r="678" spans="4:13" x14ac:dyDescent="0.2">
      <c r="D678" s="261"/>
      <c r="E678" s="246"/>
      <c r="F678" s="246"/>
      <c r="G678" s="246"/>
      <c r="H678" s="246"/>
      <c r="I678" s="246"/>
      <c r="J678" s="246"/>
      <c r="K678" s="246"/>
      <c r="L678" s="246"/>
      <c r="M678" s="246"/>
    </row>
    <row r="679" spans="4:13" x14ac:dyDescent="0.2">
      <c r="D679" s="261"/>
      <c r="E679" s="246"/>
      <c r="F679" s="246"/>
      <c r="G679" s="246"/>
      <c r="H679" s="246"/>
      <c r="I679" s="246"/>
      <c r="J679" s="246"/>
      <c r="K679" s="246"/>
      <c r="L679" s="246"/>
      <c r="M679" s="246"/>
    </row>
    <row r="680" spans="4:13" x14ac:dyDescent="0.2">
      <c r="D680" s="261"/>
      <c r="E680" s="256"/>
      <c r="F680" s="256"/>
      <c r="G680" s="256"/>
      <c r="H680" s="256"/>
      <c r="I680" s="256"/>
      <c r="J680" s="256"/>
      <c r="K680" s="256"/>
      <c r="L680" s="256"/>
      <c r="M680" s="256"/>
    </row>
    <row r="681" spans="4:13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1"/>
    </row>
    <row r="682" spans="4:13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1"/>
    </row>
    <row r="683" spans="4:13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1"/>
    </row>
    <row r="684" spans="4:13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1"/>
    </row>
    <row r="685" spans="4:13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1"/>
    </row>
    <row r="686" spans="4:13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</row>
    <row r="687" spans="4:13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</row>
    <row r="688" spans="4:13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1"/>
    </row>
    <row r="689" spans="4:13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1"/>
    </row>
    <row r="690" spans="4:13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</row>
    <row r="691" spans="4:13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</row>
    <row r="692" spans="4:13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</row>
    <row r="693" spans="4:13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1"/>
    </row>
    <row r="694" spans="4:13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1"/>
    </row>
    <row r="695" spans="4:13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1"/>
    </row>
    <row r="696" spans="4:13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1"/>
    </row>
    <row r="697" spans="4:13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1"/>
    </row>
    <row r="698" spans="4:13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1"/>
    </row>
    <row r="699" spans="4:13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1"/>
    </row>
    <row r="700" spans="4:13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1"/>
    </row>
    <row r="701" spans="4:13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1"/>
    </row>
    <row r="702" spans="4:13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1"/>
    </row>
    <row r="703" spans="4:13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1"/>
    </row>
    <row r="704" spans="4:13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</row>
    <row r="705" spans="4:13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1"/>
    </row>
    <row r="706" spans="4:13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1"/>
    </row>
    <row r="707" spans="4:13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1"/>
    </row>
    <row r="708" spans="4:13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1"/>
    </row>
    <row r="709" spans="4:13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</row>
    <row r="710" spans="4:13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</row>
    <row r="711" spans="4:13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1"/>
    </row>
    <row r="712" spans="4:13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1"/>
    </row>
    <row r="713" spans="4:13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</row>
    <row r="714" spans="4:13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</row>
    <row r="715" spans="4:13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</row>
    <row r="716" spans="4:13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</row>
    <row r="717" spans="4:13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1"/>
    </row>
    <row r="718" spans="4:13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1"/>
    </row>
    <row r="719" spans="4:13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1"/>
    </row>
    <row r="720" spans="4:13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1"/>
    </row>
    <row r="721" spans="4:13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</row>
    <row r="722" spans="4:13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1"/>
    </row>
    <row r="723" spans="4:13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1"/>
    </row>
    <row r="724" spans="4:13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1"/>
    </row>
    <row r="725" spans="4:13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1"/>
    </row>
    <row r="726" spans="4:13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</row>
    <row r="727" spans="4:13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1"/>
    </row>
    <row r="728" spans="4:13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1"/>
    </row>
    <row r="729" spans="4:13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1"/>
    </row>
    <row r="730" spans="4:13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1"/>
    </row>
    <row r="731" spans="4:13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1"/>
    </row>
    <row r="732" spans="4:13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</row>
    <row r="733" spans="4:13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</row>
    <row r="734" spans="4:13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1"/>
    </row>
    <row r="735" spans="4:13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1"/>
    </row>
    <row r="736" spans="4:13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</row>
    <row r="737" spans="4:13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</row>
    <row r="738" spans="4:13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</row>
    <row r="739" spans="4:13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</row>
    <row r="740" spans="4:13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1"/>
    </row>
    <row r="741" spans="4:13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1"/>
    </row>
    <row r="742" spans="4:13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1"/>
    </row>
    <row r="743" spans="4:13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1"/>
    </row>
    <row r="744" spans="4:13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1"/>
    </row>
    <row r="745" spans="4:13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</row>
    <row r="746" spans="4:13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1"/>
    </row>
    <row r="747" spans="4:13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1"/>
    </row>
    <row r="748" spans="4:13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1"/>
    </row>
    <row r="749" spans="4:13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1"/>
    </row>
    <row r="750" spans="4:13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1"/>
    </row>
    <row r="751" spans="4:13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</row>
    <row r="752" spans="4:13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1"/>
    </row>
    <row r="753" spans="4:13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1"/>
    </row>
    <row r="754" spans="4:13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1"/>
    </row>
    <row r="755" spans="4:13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</row>
    <row r="756" spans="4:13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</row>
    <row r="757" spans="4:13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1"/>
    </row>
    <row r="758" spans="4:13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1"/>
    </row>
    <row r="759" spans="4:13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</row>
    <row r="760" spans="4:13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</row>
    <row r="761" spans="4:13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</row>
    <row r="762" spans="4:13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</row>
    <row r="763" spans="4:13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</row>
    <row r="764" spans="4:13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</row>
    <row r="765" spans="4:13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1"/>
    </row>
    <row r="766" spans="4:13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</row>
    <row r="767" spans="4:13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1"/>
    </row>
    <row r="768" spans="4:13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1"/>
    </row>
    <row r="769" spans="4:13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1"/>
    </row>
    <row r="770" spans="4:13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1"/>
    </row>
    <row r="771" spans="4:13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1"/>
    </row>
    <row r="772" spans="4:13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1"/>
    </row>
    <row r="773" spans="4:13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1"/>
    </row>
    <row r="774" spans="4:13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1"/>
    </row>
    <row r="775" spans="4:13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1"/>
    </row>
    <row r="776" spans="4:13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1"/>
    </row>
    <row r="777" spans="4:13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1"/>
    </row>
    <row r="778" spans="4:13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</row>
    <row r="779" spans="4:13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</row>
    <row r="780" spans="4:13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1"/>
    </row>
    <row r="781" spans="4:13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1"/>
    </row>
    <row r="782" spans="4:13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1"/>
    </row>
    <row r="783" spans="4:13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1"/>
    </row>
    <row r="784" spans="4:13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1"/>
    </row>
    <row r="785" spans="4:13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1"/>
    </row>
    <row r="786" spans="4:13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1"/>
    </row>
    <row r="787" spans="4:13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1"/>
    </row>
    <row r="788" spans="4:13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1"/>
    </row>
    <row r="789" spans="4:13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1"/>
    </row>
    <row r="790" spans="4:13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1"/>
    </row>
    <row r="791" spans="4:13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1"/>
    </row>
    <row r="792" spans="4:13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1"/>
    </row>
    <row r="793" spans="4:13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1"/>
    </row>
    <row r="794" spans="4:13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1"/>
    </row>
    <row r="795" spans="4:13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1"/>
    </row>
    <row r="796" spans="4:13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1"/>
    </row>
    <row r="797" spans="4:13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1"/>
    </row>
    <row r="798" spans="4:13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1"/>
    </row>
    <row r="799" spans="4:13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1"/>
    </row>
    <row r="800" spans="4:13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1"/>
    </row>
    <row r="801" spans="4:13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1"/>
    </row>
    <row r="802" spans="4:13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1"/>
    </row>
    <row r="803" spans="4:13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1"/>
    </row>
    <row r="804" spans="4:13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1"/>
    </row>
    <row r="805" spans="4:13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1"/>
    </row>
    <row r="806" spans="4:13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1"/>
    </row>
    <row r="807" spans="4:13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1"/>
    </row>
    <row r="808" spans="4:13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1"/>
    </row>
    <row r="809" spans="4:13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1"/>
    </row>
    <row r="810" spans="4:13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1"/>
    </row>
    <row r="811" spans="4:13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1"/>
    </row>
    <row r="812" spans="4:13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1"/>
    </row>
    <row r="813" spans="4:13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1"/>
    </row>
    <row r="814" spans="4:13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1"/>
    </row>
    <row r="815" spans="4:13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1"/>
    </row>
    <row r="816" spans="4:13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1"/>
    </row>
    <row r="817" spans="4:13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1"/>
    </row>
    <row r="818" spans="4:13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1"/>
    </row>
    <row r="819" spans="4:13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1"/>
    </row>
    <row r="820" spans="4:13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1"/>
    </row>
    <row r="821" spans="4:13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1"/>
    </row>
    <row r="822" spans="4:13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1"/>
    </row>
    <row r="823" spans="4:13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1"/>
    </row>
    <row r="824" spans="4:13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1"/>
    </row>
    <row r="825" spans="4:13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1"/>
    </row>
    <row r="826" spans="4:13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1"/>
    </row>
    <row r="827" spans="4:13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1"/>
    </row>
    <row r="828" spans="4:13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1"/>
    </row>
    <row r="829" spans="4:13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1"/>
    </row>
    <row r="830" spans="4:13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1"/>
    </row>
    <row r="831" spans="4:13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1"/>
    </row>
    <row r="832" spans="4:13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1"/>
    </row>
    <row r="833" spans="4:13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1"/>
    </row>
    <row r="834" spans="4:13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1"/>
    </row>
    <row r="835" spans="4:13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1"/>
    </row>
    <row r="836" spans="4:13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1"/>
    </row>
    <row r="837" spans="4:13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1"/>
    </row>
    <row r="838" spans="4:13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1"/>
    </row>
    <row r="839" spans="4:13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1"/>
    </row>
    <row r="840" spans="4:13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1"/>
    </row>
    <row r="841" spans="4:13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1"/>
    </row>
    <row r="842" spans="4:13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1"/>
    </row>
    <row r="843" spans="4:13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1"/>
    </row>
    <row r="844" spans="4:13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1"/>
    </row>
    <row r="845" spans="4:13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1"/>
    </row>
    <row r="846" spans="4:13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1"/>
    </row>
    <row r="847" spans="4:13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1"/>
    </row>
    <row r="848" spans="4:13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1"/>
    </row>
    <row r="849" spans="4:13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1"/>
    </row>
    <row r="850" spans="4:13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1"/>
    </row>
    <row r="851" spans="4:13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1"/>
    </row>
    <row r="852" spans="4:13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1"/>
    </row>
    <row r="853" spans="4:13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1"/>
    </row>
    <row r="854" spans="4:13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1"/>
    </row>
    <row r="855" spans="4:13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1"/>
    </row>
    <row r="856" spans="4:13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1"/>
    </row>
    <row r="857" spans="4:13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1"/>
    </row>
    <row r="858" spans="4:13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1"/>
    </row>
    <row r="859" spans="4:13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1"/>
    </row>
    <row r="860" spans="4:13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1"/>
    </row>
    <row r="861" spans="4:13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1"/>
    </row>
    <row r="862" spans="4:13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1"/>
    </row>
    <row r="863" spans="4:13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1"/>
    </row>
    <row r="864" spans="4:13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1"/>
    </row>
    <row r="865" spans="4:13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1"/>
    </row>
    <row r="866" spans="4:13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1"/>
    </row>
    <row r="867" spans="4:13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1"/>
    </row>
    <row r="868" spans="4:13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1"/>
    </row>
    <row r="869" spans="4:13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1"/>
    </row>
    <row r="870" spans="4:13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1"/>
    </row>
    <row r="871" spans="4:13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1"/>
    </row>
    <row r="872" spans="4:13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1"/>
    </row>
    <row r="873" spans="4:13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1"/>
    </row>
    <row r="874" spans="4:13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1"/>
    </row>
    <row r="875" spans="4:13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1"/>
    </row>
    <row r="876" spans="4:13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1"/>
    </row>
    <row r="877" spans="4:13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1"/>
    </row>
    <row r="878" spans="4:13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1"/>
    </row>
    <row r="879" spans="4:13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1"/>
    </row>
    <row r="880" spans="4:13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1"/>
    </row>
    <row r="881" spans="4:13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1"/>
    </row>
    <row r="882" spans="4:13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1"/>
    </row>
    <row r="883" spans="4:13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1"/>
    </row>
    <row r="884" spans="4:13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1"/>
    </row>
    <row r="885" spans="4:13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1"/>
    </row>
    <row r="886" spans="4:13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1"/>
    </row>
    <row r="887" spans="4:13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1"/>
    </row>
    <row r="888" spans="4:13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1"/>
    </row>
    <row r="889" spans="4:13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1"/>
    </row>
    <row r="890" spans="4:13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1"/>
    </row>
    <row r="891" spans="4:13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1"/>
    </row>
    <row r="892" spans="4:13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1"/>
    </row>
    <row r="893" spans="4:13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1"/>
    </row>
    <row r="894" spans="4:13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1"/>
    </row>
    <row r="895" spans="4:13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1"/>
    </row>
    <row r="896" spans="4:13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1"/>
    </row>
    <row r="897" spans="4:13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1"/>
    </row>
    <row r="898" spans="4:13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1"/>
    </row>
    <row r="899" spans="4:13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1"/>
    </row>
    <row r="900" spans="4:13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1"/>
    </row>
    <row r="901" spans="4:13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1"/>
    </row>
    <row r="902" spans="4:13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1"/>
    </row>
    <row r="903" spans="4:13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1"/>
    </row>
    <row r="904" spans="4:13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1"/>
    </row>
    <row r="905" spans="4:13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1"/>
    </row>
    <row r="906" spans="4:13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1"/>
    </row>
    <row r="907" spans="4:13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1"/>
    </row>
    <row r="908" spans="4:13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1"/>
    </row>
    <row r="909" spans="4:13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1"/>
    </row>
    <row r="910" spans="4:13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1"/>
    </row>
    <row r="911" spans="4:13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1"/>
    </row>
    <row r="912" spans="4:13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1"/>
    </row>
    <row r="913" spans="4:13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1"/>
    </row>
    <row r="914" spans="4:13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1"/>
    </row>
    <row r="915" spans="4:13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1"/>
    </row>
    <row r="916" spans="4:13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1"/>
    </row>
    <row r="917" spans="4:13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1"/>
    </row>
    <row r="918" spans="4:13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1"/>
    </row>
    <row r="919" spans="4:13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1"/>
    </row>
    <row r="920" spans="4:13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1"/>
    </row>
    <row r="921" spans="4:13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1"/>
    </row>
    <row r="922" spans="4:13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1"/>
    </row>
    <row r="923" spans="4:13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1"/>
    </row>
    <row r="924" spans="4:13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1"/>
    </row>
    <row r="925" spans="4:13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1"/>
    </row>
    <row r="926" spans="4:13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1"/>
    </row>
    <row r="927" spans="4:13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1"/>
    </row>
    <row r="928" spans="4:13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1"/>
    </row>
    <row r="929" spans="4:13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1"/>
    </row>
    <row r="930" spans="4:13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1"/>
    </row>
    <row r="931" spans="4:13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1"/>
    </row>
    <row r="932" spans="4:13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1"/>
    </row>
    <row r="933" spans="4:13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1"/>
    </row>
    <row r="934" spans="4:13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1"/>
    </row>
    <row r="935" spans="4:13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1"/>
    </row>
    <row r="936" spans="4:13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1"/>
    </row>
    <row r="937" spans="4:13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1"/>
    </row>
    <row r="938" spans="4:13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1"/>
    </row>
    <row r="939" spans="4:13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1"/>
    </row>
    <row r="940" spans="4:13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1"/>
    </row>
    <row r="941" spans="4:13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1"/>
    </row>
    <row r="942" spans="4:13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1"/>
    </row>
    <row r="943" spans="4:13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1"/>
    </row>
    <row r="944" spans="4:13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1"/>
    </row>
    <row r="945" spans="4:13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1"/>
    </row>
    <row r="946" spans="4:13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1"/>
    </row>
    <row r="947" spans="4:13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1"/>
    </row>
    <row r="948" spans="4:13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1"/>
    </row>
    <row r="949" spans="4:13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1"/>
    </row>
    <row r="950" spans="4:13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1"/>
    </row>
    <row r="951" spans="4:13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1"/>
    </row>
    <row r="952" spans="4:13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1"/>
    </row>
    <row r="953" spans="4:13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1"/>
    </row>
    <row r="954" spans="4:13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1"/>
    </row>
    <row r="955" spans="4:13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1"/>
    </row>
    <row r="956" spans="4:13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1"/>
    </row>
    <row r="957" spans="4:13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1"/>
    </row>
    <row r="958" spans="4:13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1"/>
    </row>
    <row r="959" spans="4:13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1"/>
    </row>
    <row r="960" spans="4:13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1"/>
    </row>
    <row r="961" spans="4:13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1"/>
    </row>
    <row r="962" spans="4:13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1"/>
    </row>
    <row r="963" spans="4:13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1"/>
    </row>
    <row r="964" spans="4:13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1"/>
    </row>
    <row r="965" spans="4:13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1"/>
    </row>
    <row r="966" spans="4:13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1"/>
    </row>
    <row r="967" spans="4:13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1"/>
    </row>
    <row r="968" spans="4:13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1"/>
    </row>
    <row r="969" spans="4:13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1"/>
    </row>
    <row r="970" spans="4:13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1"/>
    </row>
    <row r="971" spans="4:13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1"/>
    </row>
    <row r="972" spans="4:13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1"/>
    </row>
    <row r="973" spans="4:13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1"/>
    </row>
    <row r="974" spans="4:13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1"/>
    </row>
    <row r="975" spans="4:13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1"/>
    </row>
    <row r="976" spans="4:13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1"/>
    </row>
    <row r="977" spans="4:13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1"/>
    </row>
    <row r="978" spans="4:13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1"/>
    </row>
    <row r="979" spans="4:13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1"/>
    </row>
    <row r="980" spans="4:13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1"/>
    </row>
    <row r="981" spans="4:13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1"/>
    </row>
    <row r="982" spans="4:13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1"/>
    </row>
    <row r="983" spans="4:13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1"/>
    </row>
    <row r="984" spans="4:13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1"/>
    </row>
    <row r="985" spans="4:13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1"/>
    </row>
    <row r="986" spans="4:13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1"/>
    </row>
    <row r="987" spans="4:13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1"/>
    </row>
    <row r="988" spans="4:13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1"/>
    </row>
    <row r="989" spans="4:13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1"/>
    </row>
    <row r="990" spans="4:13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1"/>
    </row>
    <row r="991" spans="4:13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1"/>
    </row>
    <row r="992" spans="4:13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1"/>
    </row>
    <row r="993" spans="4:13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1"/>
    </row>
    <row r="994" spans="4:13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1"/>
    </row>
    <row r="995" spans="4:13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1"/>
    </row>
    <row r="996" spans="4:13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1"/>
    </row>
    <row r="997" spans="4:13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1"/>
    </row>
    <row r="998" spans="4:13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1"/>
    </row>
    <row r="999" spans="4:13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1"/>
    </row>
    <row r="1000" spans="4:13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1"/>
    </row>
    <row r="1001" spans="4:13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1"/>
    </row>
    <row r="1002" spans="4:13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1"/>
    </row>
    <row r="1003" spans="4:13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1"/>
    </row>
    <row r="1004" spans="4:13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1"/>
    </row>
    <row r="1005" spans="4:13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1"/>
    </row>
    <row r="1006" spans="4:13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1"/>
    </row>
    <row r="1007" spans="4:13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1"/>
    </row>
    <row r="1008" spans="4:13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1"/>
    </row>
    <row r="1009" spans="4:13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1"/>
    </row>
    <row r="1010" spans="4:13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1"/>
    </row>
    <row r="1011" spans="4:13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1"/>
    </row>
    <row r="1012" spans="4:13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1"/>
    </row>
    <row r="1013" spans="4:13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1"/>
    </row>
    <row r="1014" spans="4:13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1"/>
    </row>
    <row r="1015" spans="4:13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1"/>
    </row>
    <row r="1016" spans="4:13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1"/>
    </row>
    <row r="1017" spans="4:13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1"/>
    </row>
    <row r="1018" spans="4:13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1"/>
    </row>
    <row r="1019" spans="4:13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1"/>
    </row>
    <row r="1020" spans="4:13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1"/>
    </row>
    <row r="1021" spans="4:13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1"/>
    </row>
    <row r="1022" spans="4:13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1"/>
    </row>
    <row r="1023" spans="4:13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1"/>
    </row>
    <row r="1024" spans="4:13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1"/>
    </row>
    <row r="1025" spans="4:13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1"/>
    </row>
    <row r="1026" spans="4:13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1"/>
    </row>
    <row r="1027" spans="4:13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1"/>
    </row>
    <row r="1028" spans="4:13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1"/>
    </row>
    <row r="1029" spans="4:13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1"/>
    </row>
    <row r="1030" spans="4:13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1"/>
    </row>
    <row r="1031" spans="4:13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1"/>
    </row>
    <row r="1032" spans="4:13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1"/>
    </row>
    <row r="1033" spans="4:13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1"/>
    </row>
    <row r="1034" spans="4:13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1"/>
    </row>
    <row r="1035" spans="4:13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1"/>
    </row>
    <row r="1036" spans="4:13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1"/>
    </row>
    <row r="1037" spans="4:13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1"/>
    </row>
    <row r="1038" spans="4:13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1"/>
    </row>
    <row r="1039" spans="4:13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1"/>
    </row>
    <row r="1040" spans="4:13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1"/>
    </row>
    <row r="1041" spans="4:13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1"/>
    </row>
    <row r="1042" spans="4:13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1"/>
    </row>
    <row r="1043" spans="4:13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1"/>
    </row>
    <row r="1044" spans="4:13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1"/>
    </row>
    <row r="1045" spans="4:13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1"/>
    </row>
    <row r="1046" spans="4:13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1"/>
    </row>
    <row r="1047" spans="4:13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1"/>
    </row>
    <row r="1048" spans="4:13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1"/>
    </row>
    <row r="1049" spans="4:13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1"/>
    </row>
    <row r="1050" spans="4:13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1"/>
    </row>
    <row r="1051" spans="4:13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1"/>
    </row>
    <row r="1052" spans="4:13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1"/>
    </row>
    <row r="1053" spans="4:13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1"/>
    </row>
    <row r="1054" spans="4:13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1"/>
    </row>
    <row r="1055" spans="4:13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1"/>
    </row>
    <row r="1056" spans="4:13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1"/>
    </row>
    <row r="1057" spans="4:13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1"/>
    </row>
    <row r="1058" spans="4:13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1"/>
    </row>
    <row r="1059" spans="4:13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1"/>
    </row>
    <row r="1060" spans="4:13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1"/>
    </row>
    <row r="1061" spans="4:13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1"/>
    </row>
    <row r="1062" spans="4:13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1"/>
    </row>
    <row r="1063" spans="4:13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1"/>
    </row>
    <row r="1064" spans="4:13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1"/>
    </row>
    <row r="1065" spans="4:13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1"/>
    </row>
    <row r="1066" spans="4:13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1"/>
    </row>
    <row r="1067" spans="4:13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1"/>
    </row>
    <row r="1068" spans="4:13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1"/>
    </row>
    <row r="1069" spans="4:13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1"/>
    </row>
    <row r="1070" spans="4:13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1"/>
    </row>
    <row r="1071" spans="4:13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1"/>
    </row>
    <row r="1072" spans="4:13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1"/>
    </row>
    <row r="1073" spans="4:13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1"/>
    </row>
    <row r="1074" spans="4:13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1"/>
    </row>
    <row r="1075" spans="4:13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1"/>
    </row>
    <row r="1076" spans="4:13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1"/>
    </row>
    <row r="1077" spans="4:13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1"/>
    </row>
    <row r="1078" spans="4:13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1"/>
    </row>
    <row r="1079" spans="4:13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1"/>
    </row>
    <row r="1080" spans="4:13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1"/>
    </row>
    <row r="1081" spans="4:13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1"/>
    </row>
    <row r="1082" spans="4:13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1"/>
    </row>
    <row r="1083" spans="4:13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1"/>
    </row>
    <row r="1084" spans="4:13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1"/>
    </row>
    <row r="1085" spans="4:13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1"/>
    </row>
    <row r="1086" spans="4:13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1"/>
    </row>
    <row r="1087" spans="4:13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1"/>
    </row>
    <row r="1088" spans="4:13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1"/>
    </row>
    <row r="1089" spans="4:13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1"/>
    </row>
    <row r="1090" spans="4:13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1"/>
    </row>
    <row r="1091" spans="4:13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1"/>
    </row>
    <row r="1092" spans="4:13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1"/>
    </row>
    <row r="1093" spans="4:13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1"/>
    </row>
    <row r="1094" spans="4:13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1"/>
    </row>
    <row r="1095" spans="4:13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1"/>
    </row>
    <row r="1096" spans="4:13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1"/>
    </row>
    <row r="1097" spans="4:13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1"/>
    </row>
    <row r="1098" spans="4:13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1"/>
    </row>
    <row r="1099" spans="4:13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1"/>
    </row>
    <row r="1100" spans="4:13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1"/>
    </row>
    <row r="1101" spans="4:13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1"/>
    </row>
    <row r="1102" spans="4:13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1"/>
    </row>
    <row r="1103" spans="4:13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1"/>
    </row>
    <row r="1104" spans="4:13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1"/>
    </row>
    <row r="1105" spans="4:13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1"/>
    </row>
    <row r="1106" spans="4:13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1"/>
    </row>
    <row r="1107" spans="4:13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1"/>
    </row>
    <row r="1108" spans="4:13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1"/>
    </row>
    <row r="1109" spans="4:13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1"/>
    </row>
    <row r="1110" spans="4:13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1"/>
    </row>
    <row r="1111" spans="4:13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1"/>
    </row>
    <row r="1112" spans="4:13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1"/>
    </row>
    <row r="1113" spans="4:13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1"/>
    </row>
    <row r="1114" spans="4:13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1"/>
    </row>
    <row r="1115" spans="4:13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1"/>
    </row>
    <row r="1116" spans="4:13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1"/>
    </row>
    <row r="1117" spans="4:13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1"/>
    </row>
    <row r="1118" spans="4:13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1"/>
    </row>
    <row r="1119" spans="4:13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1"/>
    </row>
    <row r="1120" spans="4:13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1"/>
    </row>
    <row r="1121" spans="4:13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1"/>
    </row>
    <row r="1122" spans="4:13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1"/>
    </row>
    <row r="1123" spans="4:13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1"/>
    </row>
    <row r="1124" spans="4:13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1"/>
    </row>
    <row r="1125" spans="4:13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1"/>
    </row>
    <row r="1126" spans="4:13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1"/>
    </row>
    <row r="1127" spans="4:13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1"/>
    </row>
    <row r="1128" spans="4:13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1"/>
    </row>
    <row r="1129" spans="4:13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1"/>
    </row>
    <row r="1130" spans="4:13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1"/>
    </row>
    <row r="1131" spans="4:13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1"/>
    </row>
    <row r="1132" spans="4:13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1"/>
    </row>
    <row r="1133" spans="4:13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1"/>
    </row>
    <row r="1134" spans="4:13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1"/>
    </row>
    <row r="1135" spans="4:13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1"/>
    </row>
    <row r="1136" spans="4:13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1"/>
    </row>
    <row r="1137" spans="4:13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1"/>
    </row>
    <row r="1138" spans="4:13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1"/>
    </row>
    <row r="1139" spans="4:13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1"/>
    </row>
    <row r="1140" spans="4:13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1"/>
    </row>
    <row r="1141" spans="4:13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1"/>
    </row>
    <row r="1142" spans="4:13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1"/>
    </row>
    <row r="1143" spans="4:13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1"/>
    </row>
    <row r="1144" spans="4:13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1"/>
    </row>
    <row r="1145" spans="4:13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1"/>
    </row>
    <row r="1146" spans="4:13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1"/>
    </row>
    <row r="1147" spans="4:13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1"/>
    </row>
    <row r="1148" spans="4:13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1"/>
    </row>
    <row r="1149" spans="4:13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1"/>
    </row>
    <row r="1150" spans="4:13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1"/>
    </row>
    <row r="1151" spans="4:13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1"/>
    </row>
    <row r="1152" spans="4:13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1"/>
    </row>
    <row r="1153" spans="4:13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1"/>
    </row>
    <row r="1154" spans="4:13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1"/>
    </row>
    <row r="1155" spans="4:13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1"/>
    </row>
    <row r="1156" spans="4:13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1"/>
    </row>
    <row r="1157" spans="4:13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1"/>
    </row>
    <row r="1158" spans="4:13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1"/>
    </row>
    <row r="1159" spans="4:13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1"/>
    </row>
    <row r="1160" spans="4:13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1"/>
    </row>
    <row r="1161" spans="4:13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1"/>
    </row>
    <row r="1162" spans="4:13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1"/>
    </row>
    <row r="1163" spans="4:13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1"/>
    </row>
    <row r="1164" spans="4:13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1"/>
    </row>
    <row r="1165" spans="4:13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1"/>
    </row>
    <row r="1166" spans="4:13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1"/>
    </row>
    <row r="1167" spans="4:13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1"/>
    </row>
    <row r="1168" spans="4:13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1"/>
    </row>
    <row r="1169" spans="4:13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1"/>
    </row>
    <row r="1170" spans="4:13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1"/>
    </row>
    <row r="1171" spans="4:13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1"/>
    </row>
    <row r="1172" spans="4:13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1"/>
    </row>
    <row r="1173" spans="4:13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1"/>
    </row>
    <row r="1174" spans="4:13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1"/>
    </row>
    <row r="1175" spans="4:13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1"/>
    </row>
    <row r="1176" spans="4:13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1"/>
    </row>
    <row r="1177" spans="4:13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1"/>
    </row>
    <row r="1178" spans="4:13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1"/>
    </row>
    <row r="1179" spans="4:13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1"/>
    </row>
    <row r="1180" spans="4:13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1"/>
    </row>
    <row r="1181" spans="4:13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1"/>
    </row>
    <row r="1182" spans="4:13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1"/>
    </row>
    <row r="1183" spans="4:13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1"/>
    </row>
    <row r="1184" spans="4:13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1"/>
    </row>
    <row r="1185" spans="4:13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1"/>
    </row>
    <row r="1186" spans="4:13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1"/>
    </row>
    <row r="1187" spans="4:13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1"/>
    </row>
    <row r="1188" spans="4:13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1"/>
    </row>
    <row r="1189" spans="4:13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1"/>
    </row>
    <row r="1190" spans="4:13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1"/>
    </row>
    <row r="1191" spans="4:13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1"/>
    </row>
    <row r="1192" spans="4:13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1"/>
    </row>
    <row r="1193" spans="4:13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1"/>
    </row>
    <row r="1194" spans="4:13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1"/>
    </row>
    <row r="1195" spans="4:13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1"/>
    </row>
    <row r="1196" spans="4:13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1"/>
    </row>
    <row r="1197" spans="4:13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1"/>
    </row>
    <row r="1198" spans="4:13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1"/>
    </row>
    <row r="1199" spans="4:13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1"/>
    </row>
    <row r="1200" spans="4:13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1"/>
    </row>
    <row r="1201" spans="4:13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1"/>
    </row>
    <row r="1202" spans="4:13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1"/>
    </row>
    <row r="1203" spans="4:13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1"/>
    </row>
    <row r="1204" spans="4:13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1"/>
    </row>
    <row r="1205" spans="4:13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1"/>
    </row>
    <row r="1206" spans="4:13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1"/>
    </row>
    <row r="1207" spans="4:13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1"/>
    </row>
    <row r="1208" spans="4:13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1"/>
    </row>
    <row r="1209" spans="4:13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1"/>
    </row>
    <row r="1210" spans="4:13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1"/>
    </row>
    <row r="1211" spans="4:13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1"/>
    </row>
    <row r="1212" spans="4:13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1"/>
    </row>
    <row r="1213" spans="4:13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1"/>
    </row>
    <row r="1214" spans="4:13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1"/>
    </row>
    <row r="1215" spans="4:13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1"/>
    </row>
    <row r="1216" spans="4:13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1"/>
    </row>
    <row r="1217" spans="4:13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1"/>
    </row>
    <row r="1218" spans="4:13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1"/>
    </row>
    <row r="1219" spans="4:13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1"/>
    </row>
    <row r="1220" spans="4:13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1"/>
    </row>
    <row r="1221" spans="4:13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1"/>
    </row>
    <row r="1222" spans="4:13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1"/>
    </row>
    <row r="1223" spans="4:13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1"/>
    </row>
    <row r="1224" spans="4:13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1"/>
    </row>
    <row r="1225" spans="4:13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1"/>
    </row>
    <row r="1226" spans="4:13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1"/>
    </row>
    <row r="1227" spans="4:13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1"/>
    </row>
    <row r="1228" spans="4:13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1"/>
    </row>
    <row r="1229" spans="4:13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1"/>
    </row>
    <row r="1230" spans="4:13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1"/>
    </row>
    <row r="1231" spans="4:13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1"/>
    </row>
    <row r="1232" spans="4:13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1"/>
    </row>
    <row r="1233" spans="4:13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1"/>
    </row>
    <row r="1234" spans="4:13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1"/>
    </row>
    <row r="1235" spans="4:13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1"/>
    </row>
    <row r="1236" spans="4:13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1"/>
    </row>
    <row r="1237" spans="4:13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1"/>
    </row>
    <row r="1238" spans="4:13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1"/>
    </row>
    <row r="1239" spans="4:13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1"/>
    </row>
    <row r="1240" spans="4:13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1"/>
    </row>
    <row r="1241" spans="4:13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1"/>
    </row>
    <row r="1242" spans="4:13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1"/>
    </row>
    <row r="1243" spans="4:13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1"/>
    </row>
    <row r="1244" spans="4:13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1"/>
    </row>
    <row r="1245" spans="4:13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1"/>
    </row>
    <row r="1246" spans="4:13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1"/>
    </row>
    <row r="1247" spans="4:13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1"/>
    </row>
    <row r="1248" spans="4:13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1"/>
    </row>
    <row r="1249" spans="4:13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1"/>
    </row>
    <row r="1250" spans="4:13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1"/>
    </row>
    <row r="1251" spans="4:13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1"/>
    </row>
    <row r="1252" spans="4:13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1"/>
    </row>
    <row r="1253" spans="4:13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1"/>
    </row>
    <row r="1254" spans="4:13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1"/>
    </row>
    <row r="1255" spans="4:13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1"/>
    </row>
    <row r="1256" spans="4:13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1"/>
    </row>
    <row r="1257" spans="4:13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1"/>
    </row>
    <row r="1258" spans="4:13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1"/>
    </row>
    <row r="1259" spans="4:13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1"/>
    </row>
    <row r="1260" spans="4:13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1"/>
    </row>
    <row r="1261" spans="4:13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1"/>
    </row>
    <row r="1262" spans="4:13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1"/>
    </row>
    <row r="1263" spans="4:13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1"/>
    </row>
    <row r="1264" spans="4:13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1"/>
    </row>
    <row r="1265" spans="4:13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1"/>
    </row>
    <row r="1266" spans="4:13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1"/>
    </row>
    <row r="1267" spans="4:13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1"/>
    </row>
    <row r="1268" spans="4:13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1"/>
    </row>
    <row r="1269" spans="4:13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1"/>
    </row>
    <row r="1270" spans="4:13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1"/>
    </row>
    <row r="1271" spans="4:13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1"/>
    </row>
    <row r="1272" spans="4:13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1"/>
    </row>
    <row r="1273" spans="4:13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1"/>
    </row>
    <row r="1274" spans="4:13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1"/>
    </row>
    <row r="1275" spans="4:13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1"/>
    </row>
    <row r="1276" spans="4:13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1"/>
    </row>
    <row r="1277" spans="4:13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1"/>
    </row>
    <row r="1278" spans="4:13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1"/>
    </row>
    <row r="1279" spans="4:13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1"/>
    </row>
    <row r="1280" spans="4:13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1"/>
    </row>
    <row r="1281" spans="4:13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1"/>
    </row>
    <row r="1282" spans="4:13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1"/>
    </row>
    <row r="1283" spans="4:13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1"/>
    </row>
    <row r="1284" spans="4:13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1"/>
    </row>
    <row r="1285" spans="4:13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1"/>
    </row>
    <row r="1286" spans="4:13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1"/>
    </row>
    <row r="1287" spans="4:13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1"/>
    </row>
    <row r="1288" spans="4:13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1"/>
    </row>
    <row r="1289" spans="4:13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1"/>
    </row>
    <row r="1290" spans="4:13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1"/>
    </row>
    <row r="1291" spans="4:13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1"/>
    </row>
    <row r="1292" spans="4:13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1"/>
    </row>
    <row r="1293" spans="4:13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1"/>
    </row>
    <row r="1294" spans="4:13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1"/>
    </row>
    <row r="1295" spans="4:13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1"/>
    </row>
    <row r="1296" spans="4:13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1"/>
    </row>
    <row r="1297" spans="4:13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1"/>
    </row>
    <row r="1298" spans="4:13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1"/>
    </row>
    <row r="1299" spans="4:13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1"/>
    </row>
    <row r="1300" spans="4:13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1"/>
    </row>
    <row r="1301" spans="4:13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1"/>
    </row>
    <row r="1302" spans="4:13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1"/>
    </row>
    <row r="1303" spans="4:13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1"/>
    </row>
    <row r="1304" spans="4:13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1"/>
    </row>
    <row r="1305" spans="4:13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1"/>
    </row>
    <row r="1306" spans="4:13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1"/>
    </row>
    <row r="1307" spans="4:13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1"/>
    </row>
    <row r="1308" spans="4:13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1"/>
    </row>
    <row r="1309" spans="4:13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1"/>
    </row>
    <row r="1310" spans="4:13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1"/>
    </row>
    <row r="1311" spans="4:13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1"/>
    </row>
    <row r="1312" spans="4:13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1"/>
    </row>
    <row r="1313" spans="4:13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1"/>
    </row>
    <row r="1314" spans="4:13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1"/>
    </row>
    <row r="1315" spans="4:13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1"/>
    </row>
    <row r="1316" spans="4:13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1"/>
    </row>
    <row r="1317" spans="4:13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1"/>
    </row>
    <row r="1318" spans="4:13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1"/>
    </row>
    <row r="1319" spans="4:13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1"/>
    </row>
    <row r="1320" spans="4:13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1"/>
    </row>
    <row r="1321" spans="4:13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1"/>
    </row>
    <row r="1322" spans="4:13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1"/>
    </row>
    <row r="1323" spans="4:13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1"/>
    </row>
    <row r="1324" spans="4:13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1"/>
    </row>
    <row r="1325" spans="4:13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1"/>
    </row>
    <row r="1326" spans="4:13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1"/>
    </row>
    <row r="1327" spans="4:13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1"/>
    </row>
    <row r="1328" spans="4:13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1"/>
    </row>
    <row r="1329" spans="4:13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1"/>
    </row>
    <row r="1330" spans="4:13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1"/>
    </row>
    <row r="1331" spans="4:13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1"/>
    </row>
    <row r="1332" spans="4:13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1"/>
    </row>
    <row r="1333" spans="4:13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1"/>
    </row>
    <row r="1334" spans="4:13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1"/>
    </row>
    <row r="1335" spans="4:13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1"/>
    </row>
    <row r="1336" spans="4:13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1"/>
    </row>
    <row r="1337" spans="4:13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1"/>
    </row>
    <row r="1338" spans="4:13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1"/>
    </row>
    <row r="1339" spans="4:13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1"/>
    </row>
    <row r="1340" spans="4:13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1"/>
    </row>
    <row r="1341" spans="4:13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1"/>
    </row>
    <row r="1342" spans="4:13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1"/>
    </row>
    <row r="1343" spans="4:13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1"/>
    </row>
    <row r="1344" spans="4:13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1"/>
    </row>
    <row r="1345" spans="4:13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1"/>
    </row>
    <row r="1346" spans="4:13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1"/>
    </row>
    <row r="1347" spans="4:13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1"/>
    </row>
    <row r="1348" spans="4:13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1"/>
    </row>
    <row r="1349" spans="4:13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1"/>
    </row>
    <row r="1350" spans="4:13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1"/>
    </row>
    <row r="1351" spans="4:13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1"/>
    </row>
    <row r="1352" spans="4:13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1"/>
    </row>
    <row r="1353" spans="4:13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1"/>
    </row>
    <row r="1354" spans="4:13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1"/>
    </row>
    <row r="1355" spans="4:13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1"/>
    </row>
    <row r="1356" spans="4:13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1"/>
    </row>
    <row r="1357" spans="4:13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1"/>
    </row>
    <row r="1358" spans="4:13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1"/>
    </row>
    <row r="1359" spans="4:13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1"/>
    </row>
    <row r="1360" spans="4:13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1"/>
    </row>
    <row r="1361" spans="4:13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1"/>
    </row>
    <row r="1362" spans="4:13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1"/>
    </row>
    <row r="1363" spans="4:13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1"/>
    </row>
    <row r="1364" spans="4:13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1"/>
    </row>
    <row r="1365" spans="4:13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1"/>
    </row>
    <row r="1366" spans="4:13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1"/>
    </row>
    <row r="1367" spans="4:13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1"/>
    </row>
    <row r="1368" spans="4:13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1"/>
    </row>
    <row r="1369" spans="4:13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1"/>
    </row>
    <row r="1370" spans="4:13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1"/>
    </row>
    <row r="1371" spans="4:13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1"/>
    </row>
    <row r="1372" spans="4:13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1"/>
    </row>
    <row r="1373" spans="4:13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1"/>
    </row>
    <row r="1374" spans="4:13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1"/>
    </row>
    <row r="1375" spans="4:13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1"/>
    </row>
    <row r="1376" spans="4:13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1"/>
    </row>
    <row r="1377" spans="4:13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1"/>
    </row>
    <row r="1378" spans="4:13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1"/>
    </row>
    <row r="1379" spans="4:13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1"/>
    </row>
    <row r="1380" spans="4:13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1"/>
    </row>
    <row r="1381" spans="4:13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1"/>
    </row>
    <row r="1382" spans="4:13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1"/>
    </row>
    <row r="1383" spans="4:13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1"/>
    </row>
    <row r="1384" spans="4:13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1"/>
    </row>
    <row r="1385" spans="4:13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1"/>
    </row>
    <row r="1386" spans="4:13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1"/>
    </row>
    <row r="1387" spans="4:13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1"/>
    </row>
    <row r="1388" spans="4:13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1"/>
    </row>
    <row r="1389" spans="4:13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1"/>
    </row>
    <row r="1390" spans="4:13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1"/>
    </row>
    <row r="1391" spans="4:13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1"/>
    </row>
    <row r="1392" spans="4:13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1"/>
    </row>
    <row r="1393" spans="4:13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1"/>
    </row>
    <row r="1394" spans="4:13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1"/>
    </row>
    <row r="1395" spans="4:13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1"/>
    </row>
    <row r="1396" spans="4:13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1"/>
    </row>
    <row r="1397" spans="4:13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1"/>
    </row>
    <row r="1398" spans="4:13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1"/>
    </row>
    <row r="1399" spans="4:13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1"/>
    </row>
    <row r="1400" spans="4:13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1"/>
    </row>
    <row r="1401" spans="4:13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1"/>
    </row>
    <row r="1402" spans="4:13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1"/>
    </row>
    <row r="1403" spans="4:13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1"/>
    </row>
    <row r="1404" spans="4:13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1"/>
    </row>
    <row r="1405" spans="4:13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1"/>
    </row>
    <row r="1406" spans="4:13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1"/>
    </row>
    <row r="1407" spans="4:13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1"/>
    </row>
    <row r="1408" spans="4:13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1"/>
    </row>
    <row r="1409" spans="4:13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1"/>
    </row>
    <row r="1410" spans="4:13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1"/>
    </row>
    <row r="1411" spans="4:13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1"/>
    </row>
    <row r="1412" spans="4:13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1"/>
    </row>
    <row r="1413" spans="4:13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1"/>
    </row>
    <row r="1414" spans="4:13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1"/>
    </row>
    <row r="1415" spans="4:13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1"/>
    </row>
    <row r="1416" spans="4:13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1"/>
    </row>
    <row r="1417" spans="4:13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1"/>
    </row>
    <row r="1418" spans="4:13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1"/>
    </row>
    <row r="1419" spans="4:13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1"/>
    </row>
    <row r="1420" spans="4:13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1"/>
    </row>
    <row r="1421" spans="4:13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1"/>
    </row>
    <row r="1422" spans="4:13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1"/>
    </row>
    <row r="1423" spans="4:13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1"/>
    </row>
    <row r="1424" spans="4:13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1"/>
    </row>
    <row r="1425" spans="4:13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1"/>
    </row>
    <row r="1426" spans="4:13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1"/>
    </row>
    <row r="1427" spans="4:13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1"/>
    </row>
    <row r="1428" spans="4:13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1"/>
    </row>
    <row r="1429" spans="4:13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1"/>
    </row>
    <row r="1430" spans="4:13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1"/>
    </row>
    <row r="1431" spans="4:13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1"/>
    </row>
    <row r="1432" spans="4:13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1"/>
    </row>
    <row r="1433" spans="4:13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1"/>
    </row>
    <row r="1434" spans="4:13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1"/>
    </row>
    <row r="1435" spans="4:13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1"/>
    </row>
    <row r="1436" spans="4:13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1"/>
    </row>
    <row r="1437" spans="4:13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1"/>
    </row>
    <row r="1438" spans="4:13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1"/>
    </row>
    <row r="1439" spans="4:13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1"/>
    </row>
    <row r="1440" spans="4:13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1"/>
    </row>
    <row r="1441" spans="4:13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1"/>
    </row>
    <row r="1442" spans="4:13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1"/>
    </row>
    <row r="1443" spans="4:13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1"/>
    </row>
    <row r="1444" spans="4:13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1"/>
    </row>
    <row r="1445" spans="4:13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1"/>
    </row>
    <row r="1446" spans="4:13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1"/>
    </row>
    <row r="1447" spans="4:13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1"/>
    </row>
    <row r="1448" spans="4:13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1"/>
    </row>
    <row r="1449" spans="4:13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1"/>
    </row>
    <row r="1450" spans="4:13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1"/>
    </row>
    <row r="1451" spans="4:13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1"/>
    </row>
    <row r="1452" spans="4:13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1"/>
    </row>
    <row r="1453" spans="4:13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1"/>
    </row>
    <row r="1454" spans="4:13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1"/>
    </row>
    <row r="1455" spans="4:13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1"/>
    </row>
    <row r="1456" spans="4:13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1"/>
    </row>
    <row r="1457" spans="4:13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1"/>
    </row>
    <row r="1458" spans="4:13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1"/>
    </row>
    <row r="1459" spans="4:13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1"/>
    </row>
    <row r="1460" spans="4:13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1"/>
    </row>
    <row r="1461" spans="4:13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1"/>
    </row>
    <row r="1462" spans="4:13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1"/>
    </row>
    <row r="1463" spans="4:13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1"/>
    </row>
    <row r="1464" spans="4:13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1"/>
    </row>
    <row r="1465" spans="4:13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1"/>
    </row>
    <row r="1466" spans="4:13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1"/>
    </row>
    <row r="1467" spans="4:13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1"/>
    </row>
    <row r="1468" spans="4:13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1"/>
    </row>
    <row r="1469" spans="4:13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1"/>
    </row>
    <row r="1470" spans="4:13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1"/>
    </row>
    <row r="1471" spans="4:13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1"/>
    </row>
    <row r="1472" spans="4:13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1"/>
    </row>
    <row r="1473" spans="4:13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1"/>
    </row>
    <row r="1474" spans="4:13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1"/>
    </row>
    <row r="1475" spans="4:13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1"/>
    </row>
    <row r="1476" spans="4:13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1"/>
    </row>
    <row r="1477" spans="4:13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1"/>
    </row>
    <row r="1478" spans="4:13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1"/>
    </row>
    <row r="1479" spans="4:13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1"/>
    </row>
    <row r="1480" spans="4:13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1"/>
    </row>
    <row r="1481" spans="4:13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1"/>
    </row>
    <row r="1482" spans="4:13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1"/>
    </row>
    <row r="1483" spans="4:13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1"/>
    </row>
    <row r="1484" spans="4:13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1"/>
    </row>
    <row r="1485" spans="4:13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1"/>
    </row>
    <row r="1486" spans="4:13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1"/>
    </row>
    <row r="1487" spans="4:13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1"/>
    </row>
    <row r="1488" spans="4:13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1"/>
    </row>
    <row r="1489" spans="4:13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1"/>
    </row>
    <row r="1490" spans="4:13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1"/>
    </row>
    <row r="1491" spans="4:13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1"/>
    </row>
    <row r="1492" spans="4:13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1"/>
    </row>
    <row r="1493" spans="4:13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1"/>
    </row>
    <row r="1494" spans="4:13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1"/>
    </row>
    <row r="1495" spans="4:13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1"/>
    </row>
    <row r="1496" spans="4:13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1"/>
    </row>
    <row r="1497" spans="4:13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1"/>
    </row>
    <row r="1498" spans="4:13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1"/>
    </row>
    <row r="1499" spans="4:13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1"/>
    </row>
    <row r="1500" spans="4:13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1"/>
    </row>
    <row r="1501" spans="4:13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1"/>
    </row>
    <row r="1502" spans="4:13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1"/>
    </row>
    <row r="1503" spans="4:13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1"/>
    </row>
    <row r="1504" spans="4:13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1"/>
    </row>
    <row r="1505" spans="4:13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1"/>
    </row>
    <row r="1506" spans="4:13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1"/>
    </row>
    <row r="1507" spans="4:13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1"/>
    </row>
    <row r="1508" spans="4:13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1"/>
    </row>
    <row r="1509" spans="4:13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1"/>
    </row>
    <row r="1510" spans="4:13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1"/>
    </row>
    <row r="1511" spans="4:13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1"/>
    </row>
    <row r="1512" spans="4:13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1"/>
    </row>
    <row r="1513" spans="4:13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1"/>
    </row>
    <row r="1514" spans="4:13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1"/>
    </row>
    <row r="1515" spans="4:13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1"/>
    </row>
    <row r="1516" spans="4:13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1"/>
    </row>
    <row r="1517" spans="4:13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1"/>
    </row>
    <row r="1518" spans="4:13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1"/>
    </row>
    <row r="1519" spans="4:13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1"/>
    </row>
    <row r="1520" spans="4:13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1"/>
    </row>
    <row r="1521" spans="4:13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1"/>
    </row>
    <row r="1522" spans="4:13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1"/>
    </row>
    <row r="1523" spans="4:13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1"/>
    </row>
    <row r="1524" spans="4:13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1"/>
    </row>
  </sheetData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 enableFormatConditionsCalculation="0"/>
  <dimension ref="B2:S1531"/>
  <sheetViews>
    <sheetView showRuler="0" zoomScale="80" zoomScaleNormal="80" workbookViewId="0">
      <selection activeCell="E5" sqref="E5:M165"/>
    </sheetView>
  </sheetViews>
  <sheetFormatPr baseColWidth="10" defaultColWidth="8.83203125" defaultRowHeight="15" x14ac:dyDescent="0.2"/>
  <cols>
    <col min="3" max="3" width="21.5" customWidth="1"/>
    <col min="4" max="4" width="18.33203125" style="249" bestFit="1" customWidth="1"/>
    <col min="5" max="13" width="5.5" style="249" bestFit="1" customWidth="1"/>
    <col min="14" max="17" width="5.5" style="252" bestFit="1" customWidth="1"/>
    <col min="18" max="18" width="9.1640625" style="252" customWidth="1"/>
    <col min="19" max="19" width="9.1640625" style="9" customWidth="1"/>
    <col min="20" max="20" width="9.1640625" customWidth="1"/>
  </cols>
  <sheetData>
    <row r="2" spans="2:19" x14ac:dyDescent="0.2">
      <c r="B2" s="2" t="s">
        <v>509</v>
      </c>
    </row>
    <row r="3" spans="2:19" x14ac:dyDescent="0.2">
      <c r="B3" t="s">
        <v>0</v>
      </c>
    </row>
    <row r="4" spans="2:19" x14ac:dyDescent="0.2">
      <c r="B4" t="s">
        <v>134</v>
      </c>
      <c r="C4" t="s">
        <v>158</v>
      </c>
      <c r="D4" s="266" t="s">
        <v>155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  <c r="N4" s="264"/>
      <c r="O4" s="264"/>
      <c r="P4" s="264"/>
      <c r="Q4" s="264"/>
      <c r="R4" s="264"/>
      <c r="S4" s="330"/>
    </row>
    <row r="5" spans="2:19" x14ac:dyDescent="0.2">
      <c r="B5" t="s">
        <v>542</v>
      </c>
      <c r="C5" s="244" t="s">
        <v>193</v>
      </c>
      <c r="D5" s="261" t="s">
        <v>205</v>
      </c>
      <c r="E5" s="246">
        <v>0.39947999420000002</v>
      </c>
      <c r="F5" s="246">
        <v>0.25257950599899998</v>
      </c>
      <c r="G5" s="246">
        <v>9.0273461634000005E-2</v>
      </c>
      <c r="H5" s="246">
        <v>9.3578611197999997E-2</v>
      </c>
      <c r="I5" s="246">
        <v>9.6404868142E-2</v>
      </c>
      <c r="J5" s="342">
        <v>0.100821029654</v>
      </c>
      <c r="K5" s="246">
        <v>0.105632606487</v>
      </c>
      <c r="L5" s="342">
        <v>0.111716315587</v>
      </c>
      <c r="M5" s="246">
        <v>0.11629194425100001</v>
      </c>
      <c r="N5" s="256"/>
      <c r="O5" s="265"/>
      <c r="P5" s="265"/>
      <c r="Q5" s="265"/>
      <c r="R5" s="265"/>
      <c r="S5" s="253"/>
    </row>
    <row r="6" spans="2:19" x14ac:dyDescent="0.2">
      <c r="B6" t="s">
        <v>542</v>
      </c>
      <c r="C6" s="244" t="s">
        <v>193</v>
      </c>
      <c r="D6" s="261" t="s">
        <v>367</v>
      </c>
      <c r="E6" s="332"/>
      <c r="F6" s="332"/>
      <c r="G6" s="332"/>
      <c r="H6" s="332"/>
      <c r="I6" s="332"/>
      <c r="J6" s="332"/>
      <c r="K6" s="332"/>
      <c r="L6" s="332"/>
      <c r="M6" s="332"/>
      <c r="N6" s="256"/>
      <c r="O6" s="265"/>
      <c r="P6" s="265"/>
      <c r="Q6" s="265"/>
      <c r="R6" s="265"/>
      <c r="S6" s="253"/>
    </row>
    <row r="7" spans="2:19" x14ac:dyDescent="0.2">
      <c r="B7" t="s">
        <v>542</v>
      </c>
      <c r="C7" s="244" t="s">
        <v>193</v>
      </c>
      <c r="D7" s="261" t="s">
        <v>206</v>
      </c>
      <c r="E7" s="246">
        <v>225.57057334180001</v>
      </c>
      <c r="F7" s="246">
        <v>213.80303826704599</v>
      </c>
      <c r="G7" s="246">
        <v>207.334835595058</v>
      </c>
      <c r="H7" s="246">
        <v>199.55267384657</v>
      </c>
      <c r="I7" s="246">
        <v>192.35566945163501</v>
      </c>
      <c r="J7" s="342">
        <v>184.39525552957201</v>
      </c>
      <c r="K7" s="246">
        <v>177.188104238893</v>
      </c>
      <c r="L7" s="342">
        <v>170.129501162287</v>
      </c>
      <c r="M7" s="246">
        <v>163.59935241680901</v>
      </c>
      <c r="N7" s="256"/>
      <c r="O7" s="265"/>
      <c r="P7" s="265"/>
      <c r="Q7" s="265"/>
      <c r="R7" s="265"/>
      <c r="S7" s="253"/>
    </row>
    <row r="8" spans="2:19" x14ac:dyDescent="0.2">
      <c r="B8" t="s">
        <v>542</v>
      </c>
      <c r="C8" s="278" t="s">
        <v>194</v>
      </c>
      <c r="D8" s="338" t="s">
        <v>199</v>
      </c>
      <c r="E8" s="246"/>
      <c r="F8" s="246"/>
      <c r="G8" s="246">
        <v>0.49344541500200001</v>
      </c>
      <c r="H8" s="246">
        <v>0.99951744718699997</v>
      </c>
      <c r="I8" s="246">
        <v>1.6041828741440001</v>
      </c>
      <c r="J8" s="342">
        <v>2.2134392136679999</v>
      </c>
      <c r="K8" s="246">
        <v>2.6366223237790001</v>
      </c>
      <c r="L8" s="342">
        <v>3.0860017242820001</v>
      </c>
      <c r="M8" s="246">
        <v>3.5217841760600002</v>
      </c>
      <c r="N8" s="256"/>
      <c r="O8" s="265"/>
      <c r="P8" s="265"/>
      <c r="Q8" s="265"/>
      <c r="R8" s="265"/>
      <c r="S8" s="253"/>
    </row>
    <row r="9" spans="2:19" x14ac:dyDescent="0.2">
      <c r="B9" t="s">
        <v>542</v>
      </c>
      <c r="C9" s="244" t="s">
        <v>194</v>
      </c>
      <c r="D9" s="261" t="s">
        <v>366</v>
      </c>
      <c r="E9" s="332"/>
      <c r="F9" s="332"/>
      <c r="G9" s="332"/>
      <c r="H9" s="332"/>
      <c r="I9" s="332"/>
      <c r="J9" s="332"/>
      <c r="K9" s="332"/>
      <c r="L9" s="332"/>
      <c r="M9" s="332"/>
      <c r="N9" s="256"/>
      <c r="O9" s="265"/>
      <c r="P9" s="265"/>
      <c r="Q9" s="265"/>
      <c r="R9" s="265"/>
      <c r="S9" s="253"/>
    </row>
    <row r="10" spans="2:19" x14ac:dyDescent="0.2">
      <c r="B10" t="s">
        <v>542</v>
      </c>
      <c r="C10" s="244" t="s">
        <v>194</v>
      </c>
      <c r="D10" s="261" t="s">
        <v>200</v>
      </c>
      <c r="E10" s="246">
        <v>95.463106709987002</v>
      </c>
      <c r="F10" s="246">
        <v>91.675735847558002</v>
      </c>
      <c r="G10" s="246">
        <v>55.096859063720999</v>
      </c>
      <c r="H10" s="246">
        <v>10.994691919052</v>
      </c>
      <c r="I10" s="246">
        <v>25.711058381769</v>
      </c>
      <c r="J10" s="342">
        <v>10.045608738955</v>
      </c>
      <c r="K10" s="246">
        <v>10.000876876329</v>
      </c>
      <c r="L10" s="342">
        <v>9.4909109633570008</v>
      </c>
      <c r="M10" s="246">
        <v>9.1566388577550004</v>
      </c>
      <c r="N10" s="256"/>
      <c r="O10" s="265"/>
      <c r="P10" s="265"/>
      <c r="Q10" s="265"/>
      <c r="R10" s="265"/>
      <c r="S10" s="253"/>
    </row>
    <row r="11" spans="2:19" x14ac:dyDescent="0.2">
      <c r="B11" t="s">
        <v>542</v>
      </c>
      <c r="C11" s="244" t="s">
        <v>194</v>
      </c>
      <c r="D11" s="261" t="s">
        <v>202</v>
      </c>
      <c r="E11" s="246"/>
      <c r="F11" s="246"/>
      <c r="G11" s="246">
        <v>14.772655590655001</v>
      </c>
      <c r="H11" s="246">
        <v>38.019933172018</v>
      </c>
      <c r="I11" s="246">
        <v>12.720740902522</v>
      </c>
      <c r="J11" s="342">
        <v>18.327570139241999</v>
      </c>
      <c r="K11" s="246">
        <v>11.988688053413</v>
      </c>
      <c r="L11" s="342">
        <v>6.6198621723780002</v>
      </c>
      <c r="M11" s="246">
        <v>1.408713670424</v>
      </c>
      <c r="N11" s="256"/>
      <c r="O11" s="265"/>
      <c r="P11" s="265"/>
      <c r="Q11" s="265"/>
      <c r="R11" s="265"/>
      <c r="S11" s="253"/>
    </row>
    <row r="12" spans="2:19" x14ac:dyDescent="0.2">
      <c r="B12" t="s">
        <v>542</v>
      </c>
      <c r="C12" s="244" t="s">
        <v>194</v>
      </c>
      <c r="D12" s="261" t="s">
        <v>203</v>
      </c>
      <c r="E12" s="246">
        <v>772.02108066937296</v>
      </c>
      <c r="F12" s="246">
        <v>734.09127371251395</v>
      </c>
      <c r="G12" s="246">
        <v>728.00649963973797</v>
      </c>
      <c r="H12" s="246">
        <v>718.68863577407103</v>
      </c>
      <c r="I12" s="246">
        <v>701.71558416037396</v>
      </c>
      <c r="J12" s="342">
        <v>681.65855666299001</v>
      </c>
      <c r="K12" s="246">
        <v>660.55078042274295</v>
      </c>
      <c r="L12" s="342">
        <v>639.94390746445299</v>
      </c>
      <c r="M12" s="246">
        <v>620.88577273545104</v>
      </c>
      <c r="N12" s="256"/>
      <c r="O12" s="265"/>
      <c r="P12" s="265"/>
      <c r="Q12" s="265"/>
      <c r="R12" s="265"/>
      <c r="S12" s="253"/>
    </row>
    <row r="13" spans="2:19" x14ac:dyDescent="0.2">
      <c r="B13" t="s">
        <v>542</v>
      </c>
      <c r="C13" s="244" t="s">
        <v>207</v>
      </c>
      <c r="D13" s="261" t="s">
        <v>366</v>
      </c>
      <c r="E13" s="332"/>
      <c r="F13" s="332"/>
      <c r="G13" s="332"/>
      <c r="H13" s="332"/>
      <c r="I13" s="332"/>
      <c r="J13" s="332"/>
      <c r="K13" s="332"/>
      <c r="L13" s="332"/>
      <c r="M13" s="332"/>
      <c r="N13" s="256"/>
      <c r="O13" s="265"/>
      <c r="P13" s="265"/>
      <c r="Q13" s="265"/>
      <c r="R13" s="265"/>
      <c r="S13" s="253"/>
    </row>
    <row r="14" spans="2:19" x14ac:dyDescent="0.2">
      <c r="B14" t="s">
        <v>542</v>
      </c>
      <c r="C14" s="244" t="s">
        <v>207</v>
      </c>
      <c r="D14" s="261" t="s">
        <v>199</v>
      </c>
      <c r="E14" s="256"/>
      <c r="F14" s="256"/>
      <c r="G14" s="256"/>
      <c r="H14" s="256"/>
      <c r="I14" s="256"/>
      <c r="J14" s="332"/>
      <c r="K14" s="256"/>
      <c r="L14" s="332"/>
      <c r="M14" s="256"/>
      <c r="N14" s="256"/>
      <c r="O14" s="265"/>
      <c r="P14" s="265"/>
      <c r="Q14" s="265"/>
      <c r="R14" s="265"/>
      <c r="S14" s="253"/>
    </row>
    <row r="15" spans="2:19" x14ac:dyDescent="0.2">
      <c r="B15" t="s">
        <v>542</v>
      </c>
      <c r="C15" s="244" t="s">
        <v>207</v>
      </c>
      <c r="D15" s="261" t="s">
        <v>200</v>
      </c>
      <c r="E15" s="246">
        <v>2.9393848079999998</v>
      </c>
      <c r="F15" s="246">
        <v>3.2007125394129998</v>
      </c>
      <c r="G15" s="246">
        <v>3.5049849274109999</v>
      </c>
      <c r="H15" s="246">
        <v>1.3925845810149999</v>
      </c>
      <c r="I15" s="246">
        <v>0.93639972879</v>
      </c>
      <c r="J15" s="342">
        <v>0.407661692804</v>
      </c>
      <c r="K15" s="246">
        <v>1.345757130855</v>
      </c>
      <c r="L15" s="342">
        <v>0.15658532877100001</v>
      </c>
      <c r="M15" s="246">
        <v>0.452658996998</v>
      </c>
      <c r="N15" s="256"/>
      <c r="O15" s="265"/>
      <c r="P15" s="265"/>
      <c r="Q15" s="265"/>
      <c r="R15" s="265"/>
      <c r="S15" s="253"/>
    </row>
    <row r="16" spans="2:19" x14ac:dyDescent="0.2">
      <c r="B16" t="s">
        <v>542</v>
      </c>
      <c r="C16" s="244" t="s">
        <v>207</v>
      </c>
      <c r="D16" s="261" t="s">
        <v>201</v>
      </c>
      <c r="E16" s="246">
        <v>12.627472536000001</v>
      </c>
      <c r="F16" s="246">
        <v>12.654376409393</v>
      </c>
      <c r="G16" s="246">
        <v>10.831185972047001</v>
      </c>
      <c r="H16" s="246">
        <v>11.304962064625</v>
      </c>
      <c r="I16" s="246">
        <v>10.969725268054001</v>
      </c>
      <c r="J16" s="342">
        <v>10.61079314909</v>
      </c>
      <c r="K16" s="246">
        <v>10.619439332875</v>
      </c>
      <c r="L16" s="342">
        <v>10.626310609402999</v>
      </c>
      <c r="M16" s="246">
        <v>5.6842916502609997</v>
      </c>
      <c r="N16" s="256"/>
      <c r="O16" s="265"/>
      <c r="P16" s="265"/>
      <c r="Q16" s="265"/>
      <c r="R16" s="265"/>
      <c r="S16" s="253"/>
    </row>
    <row r="17" spans="2:19" x14ac:dyDescent="0.2">
      <c r="B17" s="278" t="s">
        <v>542</v>
      </c>
      <c r="C17" s="278" t="s">
        <v>207</v>
      </c>
      <c r="D17" s="338" t="s">
        <v>202</v>
      </c>
      <c r="E17" s="246"/>
      <c r="F17" s="246"/>
      <c r="G17" s="246">
        <v>0.40194511080400003</v>
      </c>
      <c r="H17" s="246">
        <v>0.69629229050800001</v>
      </c>
      <c r="I17" s="246">
        <v>0.93639972879</v>
      </c>
      <c r="J17" s="342">
        <v>1.222985078412</v>
      </c>
      <c r="K17" s="246">
        <v>0.30273851476800001</v>
      </c>
      <c r="L17" s="342">
        <v>1.5133450700890001</v>
      </c>
      <c r="M17" s="246">
        <v>6.1367665424210003</v>
      </c>
      <c r="N17" s="256"/>
      <c r="O17" s="265"/>
      <c r="P17" s="265"/>
      <c r="Q17" s="265"/>
      <c r="R17" s="265"/>
      <c r="S17" s="253"/>
    </row>
    <row r="18" spans="2:19" x14ac:dyDescent="0.2">
      <c r="B18" s="278" t="s">
        <v>542</v>
      </c>
      <c r="C18" s="278" t="s">
        <v>207</v>
      </c>
      <c r="D18" s="338" t="s">
        <v>203</v>
      </c>
      <c r="E18" s="246"/>
      <c r="F18" s="246"/>
      <c r="G18" s="246">
        <v>1.6375684455849999</v>
      </c>
      <c r="H18" s="246">
        <v>3.3484597340370001</v>
      </c>
      <c r="I18" s="246">
        <v>4.2808415752110003</v>
      </c>
      <c r="J18" s="342">
        <v>5.246331394417</v>
      </c>
      <c r="K18" s="246">
        <v>5.5403290092180004</v>
      </c>
      <c r="L18" s="342">
        <v>5.8456944402059996</v>
      </c>
      <c r="M18" s="246">
        <v>6.1367665424210003</v>
      </c>
      <c r="N18" s="256"/>
      <c r="O18" s="265"/>
      <c r="P18" s="265"/>
      <c r="Q18" s="265"/>
      <c r="R18" s="265"/>
      <c r="S18" s="253"/>
    </row>
    <row r="19" spans="2:19" x14ac:dyDescent="0.2">
      <c r="B19" t="s">
        <v>543</v>
      </c>
      <c r="C19" s="244" t="s">
        <v>193</v>
      </c>
      <c r="D19" s="261" t="s">
        <v>205</v>
      </c>
      <c r="E19" s="246">
        <v>0.57200061599999996</v>
      </c>
      <c r="F19" s="246">
        <v>0.60355317109499995</v>
      </c>
      <c r="G19" s="246">
        <v>0.602993778732</v>
      </c>
      <c r="H19" s="246">
        <v>0.60444705536599996</v>
      </c>
      <c r="I19" s="246">
        <v>0.60366242827000005</v>
      </c>
      <c r="J19" s="342">
        <v>0.60426310105299996</v>
      </c>
      <c r="K19" s="246">
        <v>0.60584437379300005</v>
      </c>
      <c r="L19" s="342">
        <v>0.61613379254900003</v>
      </c>
      <c r="M19" s="246">
        <v>0.620781007183</v>
      </c>
      <c r="N19" s="256"/>
      <c r="O19" s="265"/>
      <c r="P19" s="265"/>
      <c r="Q19" s="265"/>
      <c r="R19" s="265"/>
      <c r="S19" s="253"/>
    </row>
    <row r="20" spans="2:19" x14ac:dyDescent="0.2">
      <c r="B20" t="s">
        <v>543</v>
      </c>
      <c r="C20" s="244" t="s">
        <v>193</v>
      </c>
      <c r="D20" s="261" t="s">
        <v>367</v>
      </c>
      <c r="E20" s="332"/>
      <c r="F20" s="332"/>
      <c r="G20" s="332"/>
      <c r="H20" s="332"/>
      <c r="I20" s="332"/>
      <c r="J20" s="332"/>
      <c r="K20" s="332"/>
      <c r="L20" s="332"/>
      <c r="M20" s="332"/>
      <c r="N20" s="256"/>
      <c r="O20" s="265"/>
      <c r="P20" s="265"/>
      <c r="Q20" s="265"/>
      <c r="R20" s="265"/>
      <c r="S20" s="253"/>
    </row>
    <row r="21" spans="2:19" x14ac:dyDescent="0.2">
      <c r="B21" t="s">
        <v>543</v>
      </c>
      <c r="C21" s="244" t="s">
        <v>193</v>
      </c>
      <c r="D21" s="261" t="s">
        <v>206</v>
      </c>
      <c r="E21" s="246">
        <v>353.47741601871098</v>
      </c>
      <c r="F21" s="246">
        <v>338.797610937586</v>
      </c>
      <c r="G21" s="246">
        <v>315.22684101958401</v>
      </c>
      <c r="H21" s="246">
        <v>302.04114159709701</v>
      </c>
      <c r="I21" s="246">
        <v>284.92669897404397</v>
      </c>
      <c r="J21" s="342">
        <v>270.81772087956301</v>
      </c>
      <c r="K21" s="246">
        <v>257.95122615382598</v>
      </c>
      <c r="L21" s="342">
        <v>246.698091248456</v>
      </c>
      <c r="M21" s="246">
        <v>236.57674716707299</v>
      </c>
      <c r="N21" s="256"/>
      <c r="O21" s="265"/>
      <c r="P21" s="265"/>
      <c r="Q21" s="265"/>
      <c r="R21" s="265"/>
      <c r="S21" s="253"/>
    </row>
    <row r="22" spans="2:19" x14ac:dyDescent="0.2">
      <c r="B22" t="s">
        <v>543</v>
      </c>
      <c r="C22" s="244" t="s">
        <v>194</v>
      </c>
      <c r="D22" s="261" t="s">
        <v>199</v>
      </c>
      <c r="E22" s="246"/>
      <c r="F22" s="246"/>
      <c r="G22" s="246">
        <v>0.40760779583500001</v>
      </c>
      <c r="H22" s="246">
        <v>0.80695377604100005</v>
      </c>
      <c r="I22" s="246">
        <v>1.265707999485</v>
      </c>
      <c r="J22" s="342">
        <v>1.7038823506030001</v>
      </c>
      <c r="K22" s="246">
        <v>1.9799896751570001</v>
      </c>
      <c r="L22" s="342">
        <v>2.2667270034150002</v>
      </c>
      <c r="M22" s="246">
        <v>2.5390111082910001</v>
      </c>
      <c r="N22" s="256"/>
      <c r="O22" s="265"/>
      <c r="P22" s="265"/>
      <c r="Q22" s="265"/>
      <c r="R22" s="265"/>
      <c r="S22" s="253"/>
    </row>
    <row r="23" spans="2:19" x14ac:dyDescent="0.2">
      <c r="B23" t="s">
        <v>543</v>
      </c>
      <c r="C23" s="244" t="s">
        <v>194</v>
      </c>
      <c r="D23" s="261" t="s">
        <v>200</v>
      </c>
      <c r="E23" s="246">
        <v>31.889270288283001</v>
      </c>
      <c r="F23" s="246">
        <v>33.084771659951002</v>
      </c>
      <c r="G23" s="246">
        <v>20.865992166832001</v>
      </c>
      <c r="H23" s="246">
        <v>8.8764915364490005</v>
      </c>
      <c r="I23" s="246">
        <v>8.3270263124009993</v>
      </c>
      <c r="J23" s="342">
        <v>7.7330045142730004</v>
      </c>
      <c r="K23" s="246">
        <v>7.3173531473180002</v>
      </c>
      <c r="L23" s="342">
        <v>6.9712547463519998</v>
      </c>
      <c r="M23" s="246">
        <v>6.6014288815570001</v>
      </c>
      <c r="N23" s="256"/>
      <c r="O23" s="265"/>
      <c r="P23" s="265"/>
      <c r="Q23" s="265"/>
      <c r="R23" s="265"/>
      <c r="S23" s="253"/>
    </row>
    <row r="24" spans="2:19" x14ac:dyDescent="0.2">
      <c r="B24" t="s">
        <v>543</v>
      </c>
      <c r="C24" t="s">
        <v>194</v>
      </c>
      <c r="D24" s="261" t="s">
        <v>202</v>
      </c>
      <c r="E24" s="246"/>
      <c r="F24" s="246"/>
      <c r="G24" s="246">
        <v>6.2505307731809996</v>
      </c>
      <c r="H24" s="246">
        <v>12.066473905493</v>
      </c>
      <c r="I24" s="246">
        <v>9.2315445105469998</v>
      </c>
      <c r="J24" s="342">
        <v>6.4038910612239999</v>
      </c>
      <c r="K24" s="246">
        <v>4.5504768196020002</v>
      </c>
      <c r="L24" s="342">
        <v>2.7739328231820002</v>
      </c>
      <c r="M24" s="246">
        <v>1.0156044433160001</v>
      </c>
      <c r="N24" s="256"/>
      <c r="O24" s="265"/>
      <c r="P24" s="265"/>
      <c r="Q24" s="265"/>
      <c r="R24" s="265"/>
      <c r="S24" s="253"/>
    </row>
    <row r="25" spans="2:19" x14ac:dyDescent="0.2">
      <c r="B25" t="s">
        <v>543</v>
      </c>
      <c r="C25" t="s">
        <v>194</v>
      </c>
      <c r="D25" s="261" t="s">
        <v>203</v>
      </c>
      <c r="E25" s="246">
        <v>88.637341615365003</v>
      </c>
      <c r="F25" s="246">
        <v>91.960279472650996</v>
      </c>
      <c r="G25" s="246">
        <v>97.486484727770005</v>
      </c>
      <c r="H25" s="246">
        <v>101.993774136627</v>
      </c>
      <c r="I25" s="246">
        <v>103.760228531701</v>
      </c>
      <c r="J25" s="342">
        <v>104.752171870718</v>
      </c>
      <c r="K25" s="246">
        <v>104.96191202987799</v>
      </c>
      <c r="L25" s="342">
        <v>106.03924841387</v>
      </c>
      <c r="M25" s="246">
        <v>106.648643023585</v>
      </c>
      <c r="N25" s="256"/>
      <c r="O25" s="265"/>
      <c r="P25" s="265"/>
      <c r="Q25" s="265"/>
      <c r="R25" s="265"/>
      <c r="S25" s="253"/>
    </row>
    <row r="26" spans="2:19" x14ac:dyDescent="0.2">
      <c r="B26" t="s">
        <v>543</v>
      </c>
      <c r="C26" t="s">
        <v>207</v>
      </c>
      <c r="D26" s="261" t="s">
        <v>200</v>
      </c>
      <c r="E26" s="246">
        <v>17.271130479716</v>
      </c>
      <c r="F26" s="246">
        <v>17.653915968848001</v>
      </c>
      <c r="G26" s="246">
        <v>29.952010061698999</v>
      </c>
      <c r="H26" s="246">
        <v>41.749077513989</v>
      </c>
      <c r="I26" s="246">
        <v>39.182878601646998</v>
      </c>
      <c r="J26" s="342">
        <v>31.453867968594</v>
      </c>
      <c r="K26" s="246">
        <v>29.754369230323</v>
      </c>
      <c r="L26" s="342">
        <v>24.149074533461</v>
      </c>
      <c r="M26" s="246">
        <v>26.436676273663</v>
      </c>
      <c r="N26" s="256"/>
      <c r="O26" s="265"/>
      <c r="P26" s="265"/>
      <c r="Q26" s="265"/>
      <c r="R26" s="265"/>
      <c r="S26" s="253"/>
    </row>
    <row r="27" spans="2:19" x14ac:dyDescent="0.2">
      <c r="B27" t="s">
        <v>543</v>
      </c>
      <c r="C27" t="s">
        <v>207</v>
      </c>
      <c r="D27" s="261" t="s">
        <v>201</v>
      </c>
      <c r="E27" s="246">
        <v>60.130821599999997</v>
      </c>
      <c r="F27" s="246">
        <v>60.130821599999997</v>
      </c>
      <c r="G27" s="246">
        <v>32.082837326164999</v>
      </c>
      <c r="H27" s="246">
        <v>5.2642110619559999</v>
      </c>
      <c r="I27" s="246"/>
      <c r="J27" s="342"/>
      <c r="K27" s="246"/>
      <c r="L27" s="342">
        <v>3.9880616818960002</v>
      </c>
      <c r="M27" s="246"/>
      <c r="N27" s="256"/>
      <c r="O27" s="265"/>
      <c r="P27" s="265"/>
      <c r="Q27" s="265"/>
      <c r="R27" s="265"/>
      <c r="S27" s="253"/>
    </row>
    <row r="28" spans="2:19" x14ac:dyDescent="0.2">
      <c r="B28" t="s">
        <v>543</v>
      </c>
      <c r="C28" t="s">
        <v>207</v>
      </c>
      <c r="D28" s="261" t="s">
        <v>202</v>
      </c>
      <c r="E28" s="246"/>
      <c r="F28" s="246"/>
      <c r="G28" s="246">
        <v>7.7543559234829997</v>
      </c>
      <c r="H28" s="246">
        <v>15.671096191982</v>
      </c>
      <c r="I28" s="246">
        <v>19.591439300823001</v>
      </c>
      <c r="J28" s="342">
        <v>23.590400976445999</v>
      </c>
      <c r="K28" s="246">
        <v>24.503366539377001</v>
      </c>
      <c r="L28" s="342">
        <v>25.498785103252001</v>
      </c>
      <c r="M28" s="246">
        <v>26.435883189237</v>
      </c>
      <c r="N28" s="256"/>
      <c r="O28" s="265"/>
      <c r="P28" s="265"/>
      <c r="Q28" s="265"/>
      <c r="R28" s="265"/>
      <c r="S28" s="253"/>
    </row>
    <row r="29" spans="2:19" x14ac:dyDescent="0.2">
      <c r="B29" t="s">
        <v>543</v>
      </c>
      <c r="C29" t="s">
        <v>207</v>
      </c>
      <c r="D29" s="261" t="s">
        <v>203</v>
      </c>
      <c r="E29" s="246"/>
      <c r="F29" s="246"/>
      <c r="G29" s="246">
        <v>7.7543559234829997</v>
      </c>
      <c r="H29" s="246">
        <v>15.671096191982</v>
      </c>
      <c r="I29" s="246">
        <v>19.591439300823001</v>
      </c>
      <c r="J29" s="342">
        <v>23.590400976445999</v>
      </c>
      <c r="K29" s="246">
        <v>24.503366539377001</v>
      </c>
      <c r="L29" s="342">
        <v>25.498785103252001</v>
      </c>
      <c r="M29" s="246">
        <v>26.435883189237</v>
      </c>
      <c r="N29" s="256"/>
      <c r="O29" s="265"/>
      <c r="P29" s="265"/>
      <c r="Q29" s="265"/>
      <c r="R29" s="265"/>
      <c r="S29" s="253"/>
    </row>
    <row r="30" spans="2:19" x14ac:dyDescent="0.2">
      <c r="B30" t="s">
        <v>544</v>
      </c>
      <c r="C30" t="s">
        <v>193</v>
      </c>
      <c r="D30" s="261" t="s">
        <v>205</v>
      </c>
      <c r="E30" s="246">
        <v>0.246459745717</v>
      </c>
      <c r="F30" s="246">
        <v>0.36778500323300001</v>
      </c>
      <c r="G30" s="246">
        <v>0.49187394739899998</v>
      </c>
      <c r="H30" s="246">
        <v>0.49708383102999998</v>
      </c>
      <c r="I30" s="246">
        <v>0.49493420772899999</v>
      </c>
      <c r="J30" s="342">
        <v>0.49680899817200003</v>
      </c>
      <c r="K30" s="246">
        <v>0.50073399986900002</v>
      </c>
      <c r="L30" s="342">
        <v>0.49979696560600001</v>
      </c>
      <c r="M30" s="246">
        <v>0.49571013508599998</v>
      </c>
      <c r="N30" s="256"/>
      <c r="O30" s="265"/>
      <c r="P30" s="265"/>
      <c r="Q30" s="265"/>
      <c r="R30" s="265"/>
      <c r="S30" s="253"/>
    </row>
    <row r="31" spans="2:19" x14ac:dyDescent="0.2">
      <c r="B31" t="s">
        <v>544</v>
      </c>
      <c r="C31" t="s">
        <v>193</v>
      </c>
      <c r="D31" s="261" t="s">
        <v>367</v>
      </c>
      <c r="E31" s="332"/>
      <c r="F31" s="332"/>
      <c r="G31" s="332"/>
      <c r="H31" s="332"/>
      <c r="I31" s="332"/>
      <c r="J31" s="332"/>
      <c r="K31" s="332"/>
      <c r="L31" s="332"/>
      <c r="M31" s="332"/>
      <c r="N31" s="256"/>
      <c r="O31" s="265"/>
      <c r="P31" s="265"/>
      <c r="Q31" s="265"/>
      <c r="R31" s="265"/>
      <c r="S31" s="253"/>
    </row>
    <row r="32" spans="2:19" x14ac:dyDescent="0.2">
      <c r="B32" t="s">
        <v>544</v>
      </c>
      <c r="C32" t="s">
        <v>193</v>
      </c>
      <c r="D32" s="261" t="s">
        <v>206</v>
      </c>
      <c r="E32" s="246">
        <v>43.961108364707002</v>
      </c>
      <c r="F32" s="246">
        <v>42.335022374184</v>
      </c>
      <c r="G32" s="246">
        <v>39.976682749166002</v>
      </c>
      <c r="H32" s="246">
        <v>38.655039745998998</v>
      </c>
      <c r="I32" s="246">
        <v>36.467039100625001</v>
      </c>
      <c r="J32" s="342">
        <v>35.071228443058999</v>
      </c>
      <c r="K32" s="246">
        <v>33.834013754131</v>
      </c>
      <c r="L32" s="342">
        <v>32.745820780339002</v>
      </c>
      <c r="M32" s="246">
        <v>31.704810325495998</v>
      </c>
      <c r="N32" s="256"/>
      <c r="O32" s="265"/>
      <c r="P32" s="265"/>
      <c r="Q32" s="265"/>
      <c r="R32" s="265"/>
      <c r="S32" s="253"/>
    </row>
    <row r="33" spans="2:19" x14ac:dyDescent="0.2">
      <c r="B33" t="s">
        <v>544</v>
      </c>
      <c r="C33" t="s">
        <v>194</v>
      </c>
      <c r="D33" s="261" t="s">
        <v>199</v>
      </c>
      <c r="E33" s="246"/>
      <c r="F33" s="246"/>
      <c r="G33" s="246">
        <v>4.4905032732E-2</v>
      </c>
      <c r="H33" s="246">
        <v>4.1207127809320001</v>
      </c>
      <c r="I33" s="246"/>
      <c r="J33" s="342">
        <v>2.1518167733650002</v>
      </c>
      <c r="K33" s="246">
        <v>5.446305161E-2</v>
      </c>
      <c r="L33" s="342">
        <v>0.74580065069000001</v>
      </c>
      <c r="M33" s="246">
        <v>3.2340519429E-2</v>
      </c>
      <c r="N33" s="256"/>
      <c r="O33" s="265"/>
      <c r="P33" s="265"/>
      <c r="Q33" s="265"/>
      <c r="R33" s="265"/>
      <c r="S33" s="253"/>
    </row>
    <row r="34" spans="2:19" x14ac:dyDescent="0.2">
      <c r="B34" t="s">
        <v>544</v>
      </c>
      <c r="C34" t="s">
        <v>194</v>
      </c>
      <c r="D34" s="261" t="s">
        <v>200</v>
      </c>
      <c r="E34" s="246">
        <v>7.8025759227059996</v>
      </c>
      <c r="F34" s="246">
        <v>8.3468295119930005</v>
      </c>
      <c r="G34" s="246">
        <v>4.9667893448980003</v>
      </c>
      <c r="H34" s="246">
        <v>0.99053865854599998</v>
      </c>
      <c r="I34" s="246">
        <v>1.1529405273590001</v>
      </c>
      <c r="J34" s="342">
        <v>1.0991660553789999</v>
      </c>
      <c r="K34" s="246">
        <v>1.1219388631589999</v>
      </c>
      <c r="L34" s="342">
        <v>1.129721515293</v>
      </c>
      <c r="M34" s="246">
        <v>1.131918180017</v>
      </c>
      <c r="N34" s="256"/>
      <c r="O34" s="265"/>
      <c r="P34" s="265"/>
      <c r="Q34" s="265"/>
      <c r="R34" s="265"/>
      <c r="S34" s="253"/>
    </row>
    <row r="35" spans="2:19" x14ac:dyDescent="0.2">
      <c r="B35" t="s">
        <v>544</v>
      </c>
      <c r="C35" t="s">
        <v>194</v>
      </c>
      <c r="D35" s="261" t="s">
        <v>202</v>
      </c>
      <c r="E35" s="246"/>
      <c r="F35" s="246"/>
      <c r="G35" s="246">
        <v>1.992620783562</v>
      </c>
      <c r="H35" s="246">
        <v>0.12974928383699999</v>
      </c>
      <c r="I35" s="246">
        <v>3.2341733702609998</v>
      </c>
      <c r="J35" s="342">
        <v>0.13241129067099999</v>
      </c>
      <c r="K35" s="246">
        <v>1.5392779030079999</v>
      </c>
      <c r="L35" s="342">
        <v>0.130352482534</v>
      </c>
      <c r="M35" s="246">
        <v>0.129362077716</v>
      </c>
      <c r="N35" s="256"/>
      <c r="O35" s="265"/>
      <c r="P35" s="265"/>
      <c r="Q35" s="265"/>
      <c r="R35" s="265"/>
      <c r="S35" s="253"/>
    </row>
    <row r="36" spans="2:19" x14ac:dyDescent="0.2">
      <c r="B36" t="s">
        <v>544</v>
      </c>
      <c r="C36" t="s">
        <v>194</v>
      </c>
      <c r="D36" s="261" t="s">
        <v>203</v>
      </c>
      <c r="E36" s="246">
        <v>26.448034297684</v>
      </c>
      <c r="F36" s="246">
        <v>28.861658779867</v>
      </c>
      <c r="G36" s="246">
        <v>32.848100510047999</v>
      </c>
      <c r="H36" s="246">
        <v>35.966127086008001</v>
      </c>
      <c r="I36" s="246">
        <v>38.246809244433003</v>
      </c>
      <c r="J36" s="342">
        <v>39.652941347883001</v>
      </c>
      <c r="K36" s="246">
        <v>40.785808444860997</v>
      </c>
      <c r="L36" s="342">
        <v>41.376189134143999</v>
      </c>
      <c r="M36" s="246">
        <v>41.758830526082001</v>
      </c>
      <c r="N36" s="256"/>
      <c r="O36" s="265"/>
      <c r="P36" s="265"/>
      <c r="Q36" s="265"/>
      <c r="R36" s="265"/>
      <c r="S36" s="253"/>
    </row>
    <row r="37" spans="2:19" x14ac:dyDescent="0.2">
      <c r="B37" s="278" t="s">
        <v>544</v>
      </c>
      <c r="C37" s="278" t="s">
        <v>207</v>
      </c>
      <c r="D37" s="338" t="s">
        <v>199</v>
      </c>
      <c r="E37" s="246">
        <v>1.3858308E-2</v>
      </c>
      <c r="F37" s="246">
        <v>1.5938282174999999E-2</v>
      </c>
      <c r="G37" s="246">
        <v>2.7265104909999999E-3</v>
      </c>
      <c r="H37" s="246">
        <v>8.4218374940000004E-3</v>
      </c>
      <c r="I37" s="246"/>
      <c r="J37" s="342"/>
      <c r="K37" s="246"/>
      <c r="L37" s="342">
        <v>2.10618186E-3</v>
      </c>
      <c r="M37" s="246"/>
      <c r="N37" s="256"/>
      <c r="O37" s="265"/>
      <c r="P37" s="265"/>
      <c r="Q37" s="265"/>
      <c r="R37" s="265"/>
      <c r="S37" s="253"/>
    </row>
    <row r="38" spans="2:19" x14ac:dyDescent="0.2">
      <c r="B38" t="s">
        <v>544</v>
      </c>
      <c r="C38" t="s">
        <v>207</v>
      </c>
      <c r="D38" s="261" t="s">
        <v>200</v>
      </c>
      <c r="E38" s="246">
        <v>16.115076936000001</v>
      </c>
      <c r="F38" s="246">
        <v>18.836102607693</v>
      </c>
      <c r="G38" s="246">
        <v>22.797554311271</v>
      </c>
      <c r="H38" s="246">
        <v>1.2333119475509999</v>
      </c>
      <c r="I38" s="246"/>
      <c r="J38" s="342"/>
      <c r="K38" s="246"/>
      <c r="L38" s="342"/>
      <c r="M38" s="246">
        <v>8.5873764404460005</v>
      </c>
      <c r="N38" s="256"/>
      <c r="O38" s="265"/>
      <c r="P38" s="265"/>
      <c r="Q38" s="265"/>
      <c r="R38" s="265"/>
      <c r="S38" s="253"/>
    </row>
    <row r="39" spans="2:19" x14ac:dyDescent="0.2">
      <c r="B39" t="s">
        <v>544</v>
      </c>
      <c r="C39" t="s">
        <v>207</v>
      </c>
      <c r="D39" s="261" t="s">
        <v>201</v>
      </c>
      <c r="E39" s="246">
        <v>15.853653144000001</v>
      </c>
      <c r="F39" s="246">
        <v>16.151084738072001</v>
      </c>
      <c r="G39" s="246">
        <v>7.401441390854</v>
      </c>
      <c r="H39" s="246">
        <v>25.933559729902999</v>
      </c>
      <c r="I39" s="246">
        <v>29.331696767301001</v>
      </c>
      <c r="J39" s="342">
        <v>31.216236666453</v>
      </c>
      <c r="K39" s="246">
        <v>28.206504346900999</v>
      </c>
      <c r="L39" s="342">
        <v>32.611919085068003</v>
      </c>
      <c r="M39" s="246">
        <v>11.848959530290999</v>
      </c>
      <c r="N39" s="256"/>
      <c r="O39" s="265"/>
      <c r="P39" s="265"/>
      <c r="Q39" s="265"/>
      <c r="R39" s="265"/>
      <c r="S39" s="253"/>
    </row>
    <row r="40" spans="2:19" x14ac:dyDescent="0.2">
      <c r="B40" t="s">
        <v>544</v>
      </c>
      <c r="C40" t="s">
        <v>207</v>
      </c>
      <c r="D40" s="261" t="s">
        <v>202</v>
      </c>
      <c r="E40" s="246"/>
      <c r="F40" s="246"/>
      <c r="G40" s="246">
        <v>3.7752152765770002</v>
      </c>
      <c r="H40" s="246">
        <v>4.8920749278719997</v>
      </c>
      <c r="I40" s="246">
        <v>2.3768506879300002</v>
      </c>
      <c r="J40" s="342"/>
      <c r="K40" s="246">
        <v>3.8834958714300001</v>
      </c>
      <c r="L40" s="342"/>
      <c r="M40" s="246">
        <v>12.43403024317</v>
      </c>
      <c r="N40" s="256"/>
      <c r="O40" s="265"/>
      <c r="P40" s="265"/>
      <c r="Q40" s="265"/>
      <c r="R40" s="265"/>
      <c r="S40" s="253"/>
    </row>
    <row r="41" spans="2:19" x14ac:dyDescent="0.2">
      <c r="B41" t="s">
        <v>544</v>
      </c>
      <c r="C41" t="s">
        <v>207</v>
      </c>
      <c r="D41" s="261" t="s">
        <v>203</v>
      </c>
      <c r="E41" s="246"/>
      <c r="F41" s="246"/>
      <c r="G41" s="246">
        <v>3.7752152765770002</v>
      </c>
      <c r="H41" s="246">
        <v>8.0168421107049994</v>
      </c>
      <c r="I41" s="246">
        <v>10.569515818411</v>
      </c>
      <c r="J41" s="342">
        <v>13.378387142766</v>
      </c>
      <c r="K41" s="246">
        <v>14.492183030564</v>
      </c>
      <c r="L41" s="342">
        <v>15.504870638717</v>
      </c>
      <c r="M41" s="246">
        <v>16.434936580439</v>
      </c>
      <c r="N41" s="256"/>
      <c r="O41" s="265"/>
      <c r="P41" s="265"/>
      <c r="Q41" s="265"/>
      <c r="R41" s="265"/>
      <c r="S41" s="253"/>
    </row>
    <row r="42" spans="2:19" x14ac:dyDescent="0.2">
      <c r="B42" t="s">
        <v>545</v>
      </c>
      <c r="C42" t="s">
        <v>193</v>
      </c>
      <c r="D42" s="261" t="s">
        <v>205</v>
      </c>
      <c r="E42" s="246">
        <v>0.73475354107699997</v>
      </c>
      <c r="F42" s="246">
        <v>1.1337661500809999</v>
      </c>
      <c r="G42" s="246">
        <v>1.582911954391</v>
      </c>
      <c r="H42" s="246">
        <v>1.630642680404</v>
      </c>
      <c r="I42" s="246">
        <v>1.6603968769619999</v>
      </c>
      <c r="J42" s="342">
        <v>1.716035617702</v>
      </c>
      <c r="K42" s="246">
        <v>1.783032927487</v>
      </c>
      <c r="L42" s="342">
        <v>1.841043383438</v>
      </c>
      <c r="M42" s="246">
        <v>1.8765688485109999</v>
      </c>
      <c r="N42" s="256"/>
      <c r="O42" s="265"/>
      <c r="P42" s="265"/>
      <c r="Q42" s="265"/>
      <c r="R42" s="265"/>
      <c r="S42" s="253"/>
    </row>
    <row r="43" spans="2:19" x14ac:dyDescent="0.2">
      <c r="B43" t="s">
        <v>545</v>
      </c>
      <c r="C43" t="s">
        <v>193</v>
      </c>
      <c r="D43" s="261" t="s">
        <v>367</v>
      </c>
      <c r="E43" s="332"/>
      <c r="F43" s="332"/>
      <c r="G43" s="332"/>
      <c r="H43" s="332"/>
      <c r="I43" s="332"/>
      <c r="J43" s="332"/>
      <c r="K43" s="332"/>
      <c r="L43" s="332"/>
      <c r="M43" s="332"/>
      <c r="N43" s="256"/>
      <c r="O43" s="265"/>
      <c r="P43" s="265"/>
      <c r="Q43" s="265"/>
      <c r="R43" s="265"/>
      <c r="S43" s="253"/>
    </row>
    <row r="44" spans="2:19" x14ac:dyDescent="0.2">
      <c r="B44" t="s">
        <v>545</v>
      </c>
      <c r="C44" t="s">
        <v>193</v>
      </c>
      <c r="D44" s="261" t="s">
        <v>206</v>
      </c>
      <c r="E44" s="246">
        <v>80.978695339392999</v>
      </c>
      <c r="F44" s="246">
        <v>77.637121495981006</v>
      </c>
      <c r="G44" s="246">
        <v>74.502872940442003</v>
      </c>
      <c r="H44" s="246">
        <v>73.351549688003004</v>
      </c>
      <c r="I44" s="246">
        <v>70.651988001424002</v>
      </c>
      <c r="J44" s="342">
        <v>69.261795507532995</v>
      </c>
      <c r="K44" s="246">
        <v>68.303269765674003</v>
      </c>
      <c r="L44" s="342">
        <v>67.368321481912005</v>
      </c>
      <c r="M44" s="246">
        <v>66.334301465226005</v>
      </c>
      <c r="N44" s="256"/>
      <c r="O44" s="265"/>
      <c r="P44" s="265"/>
      <c r="Q44" s="265"/>
      <c r="R44" s="265"/>
      <c r="S44" s="253"/>
    </row>
    <row r="45" spans="2:19" x14ac:dyDescent="0.2">
      <c r="B45" t="s">
        <v>545</v>
      </c>
      <c r="C45" t="s">
        <v>194</v>
      </c>
      <c r="D45" s="261" t="s">
        <v>199</v>
      </c>
      <c r="E45" s="246"/>
      <c r="F45" s="246"/>
      <c r="G45" s="246">
        <v>15.660241899383999</v>
      </c>
      <c r="H45" s="246">
        <v>15.981851218169</v>
      </c>
      <c r="I45" s="246">
        <v>2.4706308941569999</v>
      </c>
      <c r="J45" s="342">
        <v>6.8282206372590002</v>
      </c>
      <c r="K45" s="246">
        <v>4.9175586949739998</v>
      </c>
      <c r="L45" s="342">
        <v>2.9339926467500002</v>
      </c>
      <c r="M45" s="246">
        <v>4.2476383719789998</v>
      </c>
      <c r="N45" s="256"/>
      <c r="O45" s="265"/>
      <c r="P45" s="265"/>
      <c r="Q45" s="265"/>
      <c r="R45" s="265"/>
      <c r="S45" s="253"/>
    </row>
    <row r="46" spans="2:19" x14ac:dyDescent="0.2">
      <c r="B46" t="s">
        <v>545</v>
      </c>
      <c r="C46" t="s">
        <v>194</v>
      </c>
      <c r="D46" s="261" t="s">
        <v>200</v>
      </c>
      <c r="E46" s="246">
        <v>33.802055200745002</v>
      </c>
      <c r="F46" s="246">
        <v>33.318929513950998</v>
      </c>
      <c r="G46" s="246">
        <v>18.171681066026</v>
      </c>
      <c r="H46" s="246">
        <v>4.364103184228</v>
      </c>
      <c r="I46" s="246"/>
      <c r="J46" s="342"/>
      <c r="K46" s="246"/>
      <c r="L46" s="342">
        <v>0.168229678479</v>
      </c>
      <c r="M46" s="246"/>
      <c r="N46" s="256"/>
      <c r="O46" s="265"/>
      <c r="P46" s="265"/>
      <c r="Q46" s="265"/>
      <c r="R46" s="265"/>
      <c r="S46" s="253"/>
    </row>
    <row r="47" spans="2:19" x14ac:dyDescent="0.2">
      <c r="B47" t="s">
        <v>545</v>
      </c>
      <c r="C47" t="s">
        <v>194</v>
      </c>
      <c r="D47" s="261" t="s">
        <v>202</v>
      </c>
      <c r="E47" s="246"/>
      <c r="F47" s="246"/>
      <c r="G47" s="246">
        <v>7.8301209496919997</v>
      </c>
      <c r="H47" s="246"/>
      <c r="I47" s="246">
        <v>10.990815926029001</v>
      </c>
      <c r="J47" s="342">
        <v>2.2541108193819999</v>
      </c>
      <c r="K47" s="246">
        <v>1.2270621187640001</v>
      </c>
      <c r="L47" s="342"/>
      <c r="M47" s="246"/>
      <c r="N47" s="256"/>
      <c r="O47" s="265"/>
      <c r="P47" s="265"/>
      <c r="Q47" s="265"/>
      <c r="R47" s="265"/>
      <c r="S47" s="253"/>
    </row>
    <row r="48" spans="2:19" x14ac:dyDescent="0.2">
      <c r="B48" t="s">
        <v>545</v>
      </c>
      <c r="C48" t="s">
        <v>194</v>
      </c>
      <c r="D48" s="261" t="s">
        <v>203</v>
      </c>
      <c r="E48" s="246">
        <v>119.80922200873</v>
      </c>
      <c r="F48" s="246">
        <v>118.096813922197</v>
      </c>
      <c r="G48" s="246">
        <v>114.940375078736</v>
      </c>
      <c r="H48" s="246">
        <v>139.47255777929601</v>
      </c>
      <c r="I48" s="246">
        <v>149.67104334789499</v>
      </c>
      <c r="J48" s="342">
        <v>156.01396541748699</v>
      </c>
      <c r="K48" s="246">
        <v>161.398396123071</v>
      </c>
      <c r="L48" s="342">
        <v>166.07198820229701</v>
      </c>
      <c r="M48" s="246">
        <v>165.65789650717099</v>
      </c>
      <c r="N48" s="256"/>
      <c r="O48" s="265"/>
      <c r="P48" s="265"/>
      <c r="Q48" s="265"/>
      <c r="R48" s="265"/>
      <c r="S48" s="253"/>
    </row>
    <row r="49" spans="2:19" x14ac:dyDescent="0.2">
      <c r="B49" t="s">
        <v>545</v>
      </c>
      <c r="C49" t="s">
        <v>207</v>
      </c>
      <c r="D49" s="261" t="s">
        <v>199</v>
      </c>
      <c r="E49" s="256"/>
      <c r="F49" s="256"/>
      <c r="G49" s="256"/>
      <c r="H49" s="256"/>
      <c r="I49" s="256"/>
      <c r="J49" s="332"/>
      <c r="K49" s="256"/>
      <c r="L49" s="332"/>
      <c r="M49" s="256"/>
      <c r="N49" s="256"/>
      <c r="O49" s="265"/>
      <c r="P49" s="265"/>
      <c r="Q49" s="265"/>
      <c r="R49" s="265"/>
      <c r="S49" s="253"/>
    </row>
    <row r="50" spans="2:19" x14ac:dyDescent="0.2">
      <c r="B50" t="s">
        <v>545</v>
      </c>
      <c r="C50" t="s">
        <v>207</v>
      </c>
      <c r="D50" s="261" t="s">
        <v>200</v>
      </c>
      <c r="E50" s="246">
        <v>11.839893588000001</v>
      </c>
      <c r="F50" s="246">
        <v>12.35732322892</v>
      </c>
      <c r="G50" s="246">
        <v>15.360652306014</v>
      </c>
      <c r="H50" s="246">
        <v>17.27696078264</v>
      </c>
      <c r="I50" s="246"/>
      <c r="J50" s="342"/>
      <c r="K50" s="246"/>
      <c r="L50" s="342"/>
      <c r="M50" s="246">
        <v>3.4850999226689998</v>
      </c>
      <c r="N50" s="256"/>
      <c r="O50" s="265"/>
      <c r="P50" s="265"/>
      <c r="Q50" s="265"/>
      <c r="R50" s="265"/>
      <c r="S50" s="253"/>
    </row>
    <row r="51" spans="2:19" x14ac:dyDescent="0.2">
      <c r="B51" t="s">
        <v>545</v>
      </c>
      <c r="C51" t="s">
        <v>207</v>
      </c>
      <c r="D51" s="261" t="s">
        <v>201</v>
      </c>
      <c r="E51" s="246">
        <v>9.8441716320000001</v>
      </c>
      <c r="F51" s="246">
        <v>9.8919729830929999</v>
      </c>
      <c r="G51" s="246">
        <v>4.540819880021</v>
      </c>
      <c r="H51" s="246">
        <v>0.40390743282300001</v>
      </c>
      <c r="I51" s="246">
        <v>12.789087578058</v>
      </c>
      <c r="J51" s="342">
        <v>18.862331202924</v>
      </c>
      <c r="K51" s="246">
        <v>13.294078958602</v>
      </c>
      <c r="L51" s="342">
        <v>19.850403908223999</v>
      </c>
      <c r="M51" s="246">
        <v>6.623877737341</v>
      </c>
      <c r="N51" s="256"/>
      <c r="O51" s="265"/>
      <c r="P51" s="265"/>
      <c r="Q51" s="265"/>
      <c r="R51" s="265"/>
      <c r="S51" s="253"/>
    </row>
    <row r="52" spans="2:19" x14ac:dyDescent="0.2">
      <c r="B52" t="s">
        <v>545</v>
      </c>
      <c r="C52" t="s">
        <v>207</v>
      </c>
      <c r="D52" s="261" t="s">
        <v>202</v>
      </c>
      <c r="E52" s="246"/>
      <c r="F52" s="246"/>
      <c r="G52" s="246">
        <v>2.337272670036</v>
      </c>
      <c r="H52" s="246">
        <v>1.9674793653930001</v>
      </c>
      <c r="I52" s="246">
        <v>6.394543789029</v>
      </c>
      <c r="J52" s="342"/>
      <c r="K52" s="246">
        <v>6.0992471982670002</v>
      </c>
      <c r="L52" s="342"/>
      <c r="M52" s="246">
        <v>10.108674396746</v>
      </c>
      <c r="N52" s="256"/>
      <c r="O52" s="265"/>
      <c r="P52" s="265"/>
      <c r="Q52" s="265"/>
      <c r="R52" s="265"/>
      <c r="S52" s="253"/>
    </row>
    <row r="53" spans="2:19" x14ac:dyDescent="0.2">
      <c r="B53" t="s">
        <v>545</v>
      </c>
      <c r="C53" t="s">
        <v>207</v>
      </c>
      <c r="D53" s="261" t="s">
        <v>203</v>
      </c>
      <c r="E53" s="246"/>
      <c r="F53" s="246"/>
      <c r="G53" s="246">
        <v>1.1339818442909999</v>
      </c>
      <c r="H53" s="246">
        <v>4.9120868952140002</v>
      </c>
      <c r="I53" s="246">
        <v>6.394543789029</v>
      </c>
      <c r="J53" s="342">
        <v>8.0838562298240006</v>
      </c>
      <c r="K53" s="246">
        <v>8.7582309231720004</v>
      </c>
      <c r="L53" s="342">
        <v>9.4369812436309992</v>
      </c>
      <c r="M53" s="246">
        <v>10.108674396746</v>
      </c>
      <c r="N53" s="256"/>
      <c r="O53" s="265"/>
      <c r="P53" s="265"/>
      <c r="Q53" s="265"/>
      <c r="R53" s="265"/>
      <c r="S53" s="253"/>
    </row>
    <row r="54" spans="2:19" x14ac:dyDescent="0.2">
      <c r="B54" t="s">
        <v>546</v>
      </c>
      <c r="C54" t="s">
        <v>193</v>
      </c>
      <c r="D54" s="261" t="s">
        <v>205</v>
      </c>
      <c r="E54" s="246">
        <v>0.923984892</v>
      </c>
      <c r="F54" s="246">
        <v>1.025424395453</v>
      </c>
      <c r="G54" s="246">
        <v>1.138603715009</v>
      </c>
      <c r="H54" s="246">
        <v>1.2171177290790001</v>
      </c>
      <c r="I54" s="246">
        <v>1.289838551321</v>
      </c>
      <c r="J54" s="342">
        <v>1.3628389119419999</v>
      </c>
      <c r="K54" s="246">
        <v>1.4422996941799999</v>
      </c>
      <c r="L54" s="342">
        <v>1.531462493502</v>
      </c>
      <c r="M54" s="246">
        <v>1.599329513249</v>
      </c>
      <c r="N54" s="256"/>
      <c r="O54" s="265"/>
      <c r="P54" s="265"/>
      <c r="Q54" s="265"/>
      <c r="R54" s="265"/>
      <c r="S54" s="253"/>
    </row>
    <row r="55" spans="2:19" x14ac:dyDescent="0.2">
      <c r="B55" t="s">
        <v>546</v>
      </c>
      <c r="C55" t="s">
        <v>193</v>
      </c>
      <c r="D55" s="261" t="s">
        <v>367</v>
      </c>
      <c r="E55" s="332"/>
      <c r="F55" s="332"/>
      <c r="G55" s="332"/>
      <c r="H55" s="332"/>
      <c r="I55" s="332"/>
      <c r="J55" s="332"/>
      <c r="K55" s="332"/>
      <c r="L55" s="332"/>
      <c r="M55" s="332"/>
      <c r="N55" s="256"/>
      <c r="O55" s="265"/>
      <c r="P55" s="265"/>
      <c r="Q55" s="265"/>
      <c r="R55" s="265"/>
      <c r="S55" s="253"/>
    </row>
    <row r="56" spans="2:19" x14ac:dyDescent="0.2">
      <c r="B56" t="s">
        <v>546</v>
      </c>
      <c r="C56" t="s">
        <v>193</v>
      </c>
      <c r="D56" s="261" t="s">
        <v>206</v>
      </c>
      <c r="E56" s="246">
        <v>269.80494893930103</v>
      </c>
      <c r="F56" s="246">
        <v>264.83527730930399</v>
      </c>
      <c r="G56" s="246">
        <v>263.03093030745299</v>
      </c>
      <c r="H56" s="246">
        <v>261.36121168203698</v>
      </c>
      <c r="I56" s="246">
        <v>259.64494205994299</v>
      </c>
      <c r="J56" s="342">
        <v>255.752083745623</v>
      </c>
      <c r="K56" s="246">
        <v>252.78821777283</v>
      </c>
      <c r="L56" s="342">
        <v>249.33316185732301</v>
      </c>
      <c r="M56" s="246">
        <v>245.54797959938799</v>
      </c>
      <c r="N56" s="256"/>
      <c r="O56" s="265"/>
      <c r="P56" s="265"/>
      <c r="Q56" s="265"/>
      <c r="R56" s="265"/>
      <c r="S56" s="253"/>
    </row>
    <row r="57" spans="2:19" x14ac:dyDescent="0.2">
      <c r="B57" t="s">
        <v>546</v>
      </c>
      <c r="C57" t="s">
        <v>194</v>
      </c>
      <c r="D57" s="261" t="s">
        <v>199</v>
      </c>
      <c r="E57" s="256"/>
      <c r="F57" s="256"/>
      <c r="G57" s="256"/>
      <c r="H57" s="256"/>
      <c r="I57" s="256"/>
      <c r="J57" s="332"/>
      <c r="K57" s="256"/>
      <c r="L57" s="332"/>
      <c r="M57" s="256"/>
      <c r="N57" s="256"/>
      <c r="O57" s="265"/>
      <c r="P57" s="265"/>
      <c r="Q57" s="265"/>
      <c r="R57" s="265"/>
      <c r="S57" s="253"/>
    </row>
    <row r="58" spans="2:19" x14ac:dyDescent="0.2">
      <c r="B58" t="s">
        <v>546</v>
      </c>
      <c r="C58" t="s">
        <v>194</v>
      </c>
      <c r="D58" s="261" t="s">
        <v>200</v>
      </c>
      <c r="E58" s="246">
        <v>10.39778822459</v>
      </c>
      <c r="F58" s="246">
        <v>10.796690278744</v>
      </c>
      <c r="G58" s="246">
        <v>27.719427455841998</v>
      </c>
      <c r="H58" s="246">
        <v>10.304573938918001</v>
      </c>
      <c r="I58" s="246">
        <v>6.8858730936240002</v>
      </c>
      <c r="J58" s="342">
        <v>7.8045012546930002</v>
      </c>
      <c r="K58" s="246">
        <v>8.4828927395539999</v>
      </c>
      <c r="L58" s="342">
        <v>9.2028211939929996</v>
      </c>
      <c r="M58" s="246">
        <v>9.8657815707290002</v>
      </c>
      <c r="N58" s="256"/>
      <c r="O58" s="265"/>
      <c r="P58" s="265"/>
      <c r="Q58" s="265"/>
      <c r="R58" s="265"/>
      <c r="S58" s="253"/>
    </row>
    <row r="59" spans="2:19" x14ac:dyDescent="0.2">
      <c r="B59" t="s">
        <v>546</v>
      </c>
      <c r="C59" t="s">
        <v>194</v>
      </c>
      <c r="D59" s="261" t="s">
        <v>202</v>
      </c>
      <c r="E59" s="246">
        <v>9.9361578250440008</v>
      </c>
      <c r="F59" s="246">
        <v>10.317349832536999</v>
      </c>
      <c r="G59" s="246">
        <v>14.485767945498001</v>
      </c>
      <c r="H59" s="246">
        <v>7.9707169501759996</v>
      </c>
      <c r="I59" s="246">
        <v>10.885904689953</v>
      </c>
      <c r="J59" s="342">
        <v>9.0558961782789993</v>
      </c>
      <c r="K59" s="246">
        <v>7.8542120217119997</v>
      </c>
      <c r="L59" s="342">
        <v>6.6284665946989998</v>
      </c>
      <c r="M59" s="246">
        <v>5.3123439227000002</v>
      </c>
      <c r="N59" s="256"/>
      <c r="O59" s="265"/>
      <c r="P59" s="265"/>
      <c r="Q59" s="265"/>
      <c r="R59" s="265"/>
      <c r="S59" s="253"/>
    </row>
    <row r="60" spans="2:19" x14ac:dyDescent="0.2">
      <c r="B60" t="s">
        <v>546</v>
      </c>
      <c r="C60" t="s">
        <v>194</v>
      </c>
      <c r="D60" s="261" t="s">
        <v>203</v>
      </c>
      <c r="E60" s="246">
        <v>89.675145010543005</v>
      </c>
      <c r="F60" s="246">
        <v>93.115453543347996</v>
      </c>
      <c r="G60" s="246">
        <v>76.564447437498004</v>
      </c>
      <c r="H60" s="246">
        <v>104.58918528393799</v>
      </c>
      <c r="I60" s="246">
        <v>109.42418671638001</v>
      </c>
      <c r="J60" s="342">
        <v>112.144449692446</v>
      </c>
      <c r="K60" s="246">
        <v>114.695215007754</v>
      </c>
      <c r="L60" s="342">
        <v>117.58134745061299</v>
      </c>
      <c r="M60" s="246">
        <v>119.561049558984</v>
      </c>
      <c r="N60" s="256"/>
      <c r="O60" s="265"/>
      <c r="P60" s="265"/>
      <c r="Q60" s="265"/>
      <c r="R60" s="265"/>
      <c r="S60" s="253"/>
    </row>
    <row r="61" spans="2:19" x14ac:dyDescent="0.2">
      <c r="B61" t="s">
        <v>546</v>
      </c>
      <c r="C61" t="s">
        <v>207</v>
      </c>
      <c r="D61" s="261" t="s">
        <v>200</v>
      </c>
      <c r="E61" s="246">
        <v>7.7072328834099997</v>
      </c>
      <c r="F61" s="246">
        <v>8.0641118860370007</v>
      </c>
      <c r="G61" s="246">
        <v>6.5445624438900003</v>
      </c>
      <c r="H61" s="246">
        <v>24.450604461055999</v>
      </c>
      <c r="I61" s="246">
        <v>2.497527167896</v>
      </c>
      <c r="J61" s="342">
        <v>1.097577808284</v>
      </c>
      <c r="K61" s="246">
        <v>0.78917089430499998</v>
      </c>
      <c r="L61" s="342">
        <v>0.42602667574500003</v>
      </c>
      <c r="M61" s="246">
        <v>1.35368426E-4</v>
      </c>
      <c r="N61" s="256"/>
      <c r="O61" s="265"/>
      <c r="P61" s="265"/>
      <c r="Q61" s="265"/>
      <c r="R61" s="265"/>
      <c r="S61" s="253"/>
    </row>
    <row r="62" spans="2:19" x14ac:dyDescent="0.2">
      <c r="B62" t="s">
        <v>546</v>
      </c>
      <c r="C62" t="s">
        <v>207</v>
      </c>
      <c r="D62" s="261" t="s">
        <v>201</v>
      </c>
      <c r="E62" s="246">
        <v>31.703705639999999</v>
      </c>
      <c r="F62" s="246">
        <v>31.979958469593999</v>
      </c>
      <c r="G62" s="246">
        <v>33.467452964947</v>
      </c>
      <c r="H62" s="246">
        <v>2.9887012405969999</v>
      </c>
      <c r="I62" s="246">
        <v>28.097868294383002</v>
      </c>
      <c r="J62" s="342">
        <v>27.266925229752001</v>
      </c>
      <c r="K62" s="246">
        <v>27.355816330191001</v>
      </c>
      <c r="L62" s="342">
        <v>27.341451459723999</v>
      </c>
      <c r="M62" s="246">
        <v>19.894250742166999</v>
      </c>
      <c r="N62" s="256"/>
      <c r="O62" s="265"/>
      <c r="P62" s="265"/>
      <c r="Q62" s="265"/>
      <c r="R62" s="265"/>
      <c r="S62" s="253"/>
    </row>
    <row r="63" spans="2:19" x14ac:dyDescent="0.2">
      <c r="B63" t="s">
        <v>546</v>
      </c>
      <c r="C63" t="s">
        <v>207</v>
      </c>
      <c r="D63" s="261" t="s">
        <v>202</v>
      </c>
      <c r="E63" s="246"/>
      <c r="F63" s="246"/>
      <c r="G63" s="246">
        <v>1.3774995138770001</v>
      </c>
      <c r="H63" s="246">
        <v>6.7336247285689996</v>
      </c>
      <c r="I63" s="246">
        <v>2.497527167896</v>
      </c>
      <c r="J63" s="342">
        <v>3.2927334248519999</v>
      </c>
      <c r="K63" s="246">
        <v>3.6826002238969999</v>
      </c>
      <c r="L63" s="342">
        <v>4.1174059825559999</v>
      </c>
      <c r="M63" s="246">
        <v>11.907496396729</v>
      </c>
      <c r="N63" s="256"/>
      <c r="O63" s="265"/>
      <c r="P63" s="265"/>
      <c r="Q63" s="265"/>
      <c r="R63" s="265"/>
      <c r="S63" s="253"/>
    </row>
    <row r="64" spans="2:19" x14ac:dyDescent="0.2">
      <c r="B64" t="s">
        <v>546</v>
      </c>
      <c r="C64" t="s">
        <v>207</v>
      </c>
      <c r="D64" s="261" t="s">
        <v>203</v>
      </c>
      <c r="E64" s="246"/>
      <c r="F64" s="246"/>
      <c r="G64" s="246"/>
      <c r="H64" s="246">
        <v>8.5432326075549998</v>
      </c>
      <c r="I64" s="246">
        <v>11.030974210058</v>
      </c>
      <c r="J64" s="342">
        <v>13.567387055523</v>
      </c>
      <c r="K64" s="246">
        <v>14.373674652077</v>
      </c>
      <c r="L64" s="342">
        <v>15.158233291790999</v>
      </c>
      <c r="M64" s="246">
        <v>15.900702740734999</v>
      </c>
      <c r="N64" s="256"/>
      <c r="O64" s="265"/>
      <c r="P64" s="265"/>
      <c r="Q64" s="265"/>
      <c r="R64" s="265"/>
      <c r="S64" s="253"/>
    </row>
    <row r="65" spans="2:19" x14ac:dyDescent="0.2">
      <c r="B65" t="s">
        <v>547</v>
      </c>
      <c r="C65" t="s">
        <v>193</v>
      </c>
      <c r="D65" s="261" t="s">
        <v>205</v>
      </c>
      <c r="E65" s="246">
        <v>1.1694046705209999</v>
      </c>
      <c r="F65" s="246">
        <v>0.97517853217200001</v>
      </c>
      <c r="G65" s="246">
        <v>0.78294262885999999</v>
      </c>
      <c r="H65" s="246">
        <v>0.81697916475599996</v>
      </c>
      <c r="I65" s="246">
        <v>0.84677740361300002</v>
      </c>
      <c r="J65" s="342">
        <v>0.87731193804200003</v>
      </c>
      <c r="K65" s="246">
        <v>0.910337073848</v>
      </c>
      <c r="L65" s="342">
        <v>0.95207295711100004</v>
      </c>
      <c r="M65" s="246">
        <v>0.98167255883399995</v>
      </c>
      <c r="N65" s="256"/>
      <c r="O65" s="265"/>
      <c r="P65" s="265"/>
      <c r="Q65" s="265"/>
      <c r="R65" s="265"/>
      <c r="S65" s="253"/>
    </row>
    <row r="66" spans="2:19" x14ac:dyDescent="0.2">
      <c r="B66" t="s">
        <v>547</v>
      </c>
      <c r="C66" t="s">
        <v>193</v>
      </c>
      <c r="D66" s="261" t="s">
        <v>367</v>
      </c>
      <c r="E66" s="332"/>
      <c r="F66" s="332"/>
      <c r="G66" s="332"/>
      <c r="H66" s="332"/>
      <c r="I66" s="332"/>
      <c r="J66" s="332"/>
      <c r="K66" s="332"/>
      <c r="L66" s="332"/>
      <c r="M66" s="332"/>
      <c r="N66" s="256"/>
      <c r="O66" s="265"/>
      <c r="P66" s="265"/>
      <c r="Q66" s="265"/>
      <c r="R66" s="265"/>
      <c r="S66" s="253"/>
    </row>
    <row r="67" spans="2:19" x14ac:dyDescent="0.2">
      <c r="B67" t="s">
        <v>547</v>
      </c>
      <c r="C67" t="s">
        <v>193</v>
      </c>
      <c r="D67" s="261" t="s">
        <v>206</v>
      </c>
      <c r="E67" s="246">
        <v>188.87858185383399</v>
      </c>
      <c r="F67" s="246">
        <v>182.05626498020101</v>
      </c>
      <c r="G67" s="246">
        <v>177.739753572355</v>
      </c>
      <c r="H67" s="246">
        <v>173.683894020053</v>
      </c>
      <c r="I67" s="246">
        <v>169.872404785599</v>
      </c>
      <c r="J67" s="342">
        <v>165.34020708157601</v>
      </c>
      <c r="K67" s="246">
        <v>161.42376646221601</v>
      </c>
      <c r="L67" s="342">
        <v>158.12657384030001</v>
      </c>
      <c r="M67" s="246">
        <v>154.77603751488499</v>
      </c>
      <c r="N67" s="256"/>
      <c r="O67" s="265"/>
      <c r="P67" s="265"/>
      <c r="Q67" s="265"/>
      <c r="R67" s="265"/>
      <c r="S67" s="253"/>
    </row>
    <row r="68" spans="2:19" x14ac:dyDescent="0.2">
      <c r="B68" t="s">
        <v>547</v>
      </c>
      <c r="C68" t="s">
        <v>194</v>
      </c>
      <c r="D68" s="261" t="s">
        <v>199</v>
      </c>
      <c r="E68" s="256"/>
      <c r="F68" s="256"/>
      <c r="G68" s="256"/>
      <c r="H68" s="256"/>
      <c r="I68" s="256"/>
      <c r="J68" s="332"/>
      <c r="K68" s="256"/>
      <c r="L68" s="332"/>
      <c r="M68" s="256"/>
      <c r="N68" s="256"/>
      <c r="O68" s="265"/>
      <c r="P68" s="265"/>
      <c r="Q68" s="265"/>
      <c r="R68" s="265"/>
      <c r="S68" s="253"/>
    </row>
    <row r="69" spans="2:19" x14ac:dyDescent="0.2">
      <c r="B69" t="s">
        <v>547</v>
      </c>
      <c r="C69" t="s">
        <v>194</v>
      </c>
      <c r="D69" s="261" t="s">
        <v>200</v>
      </c>
      <c r="E69" s="246">
        <v>46.047411074623</v>
      </c>
      <c r="F69" s="246">
        <v>46.156118772307998</v>
      </c>
      <c r="G69" s="246">
        <v>23.766387159615</v>
      </c>
      <c r="H69" s="246">
        <v>23.775095357639</v>
      </c>
      <c r="I69" s="246">
        <v>5.2188155189729999</v>
      </c>
      <c r="J69" s="342">
        <v>1.8785233818380001</v>
      </c>
      <c r="K69" s="246"/>
      <c r="L69" s="342"/>
      <c r="M69" s="246"/>
      <c r="N69" s="256"/>
      <c r="O69" s="265"/>
      <c r="P69" s="265"/>
      <c r="Q69" s="265"/>
      <c r="R69" s="265"/>
      <c r="S69" s="253"/>
    </row>
    <row r="70" spans="2:19" x14ac:dyDescent="0.2">
      <c r="B70" t="s">
        <v>547</v>
      </c>
      <c r="C70" t="s">
        <v>194</v>
      </c>
      <c r="D70" s="261" t="s">
        <v>202</v>
      </c>
      <c r="E70" s="246"/>
      <c r="F70" s="246"/>
      <c r="G70" s="246">
        <v>11.286574787474001</v>
      </c>
      <c r="H70" s="246"/>
      <c r="I70" s="246">
        <v>12.937777562294</v>
      </c>
      <c r="J70" s="342">
        <v>10.261795178013999</v>
      </c>
      <c r="K70" s="246">
        <v>8.1291473333420008</v>
      </c>
      <c r="L70" s="342">
        <v>4.1028600488900002</v>
      </c>
      <c r="M70" s="246"/>
      <c r="N70" s="256"/>
      <c r="O70" s="265"/>
      <c r="P70" s="265"/>
      <c r="Q70" s="265"/>
      <c r="R70" s="265"/>
      <c r="S70" s="253"/>
    </row>
    <row r="71" spans="2:19" x14ac:dyDescent="0.2">
      <c r="B71" t="s">
        <v>547</v>
      </c>
      <c r="C71" t="s">
        <v>194</v>
      </c>
      <c r="D71" s="261" t="s">
        <v>203</v>
      </c>
      <c r="E71" s="246">
        <v>176.35214662086699</v>
      </c>
      <c r="F71" s="246">
        <v>176.76847482246399</v>
      </c>
      <c r="G71" s="246">
        <v>190.678533802397</v>
      </c>
      <c r="H71" s="246">
        <v>205.882579995192</v>
      </c>
      <c r="I71" s="246">
        <v>215.69040222461501</v>
      </c>
      <c r="J71" s="342">
        <v>222.400682984659</v>
      </c>
      <c r="K71" s="246">
        <v>227.443545574007</v>
      </c>
      <c r="L71" s="342">
        <v>233.688817406586</v>
      </c>
      <c r="M71" s="246">
        <v>238.402678342033</v>
      </c>
      <c r="N71" s="256"/>
      <c r="O71" s="265"/>
      <c r="P71" s="265"/>
      <c r="Q71" s="265"/>
      <c r="R71" s="265"/>
      <c r="S71" s="253"/>
    </row>
    <row r="72" spans="2:19" x14ac:dyDescent="0.2">
      <c r="B72" t="s">
        <v>547</v>
      </c>
      <c r="C72" t="s">
        <v>207</v>
      </c>
      <c r="D72" s="261" t="s">
        <v>199</v>
      </c>
      <c r="E72" s="256"/>
      <c r="F72" s="256"/>
      <c r="G72" s="256"/>
      <c r="H72" s="256"/>
      <c r="I72" s="256"/>
      <c r="J72" s="332"/>
      <c r="K72" s="256"/>
      <c r="L72" s="332"/>
      <c r="M72" s="256"/>
      <c r="N72" s="256"/>
      <c r="O72" s="265"/>
      <c r="P72" s="265"/>
      <c r="Q72" s="265"/>
      <c r="R72" s="265"/>
      <c r="S72" s="253"/>
    </row>
    <row r="73" spans="2:19" x14ac:dyDescent="0.2">
      <c r="B73" t="s">
        <v>547</v>
      </c>
      <c r="C73" t="s">
        <v>207</v>
      </c>
      <c r="D73" s="261" t="s">
        <v>200</v>
      </c>
      <c r="E73" s="246">
        <v>5.2748970654100003</v>
      </c>
      <c r="F73" s="246">
        <v>5.2748970654100003</v>
      </c>
      <c r="G73" s="246">
        <v>10.199618224073999</v>
      </c>
      <c r="H73" s="246">
        <v>16.158500502182001</v>
      </c>
      <c r="I73" s="246">
        <v>1.513345872366</v>
      </c>
      <c r="J73" s="342">
        <v>0.653206707735</v>
      </c>
      <c r="K73" s="246">
        <v>0.46281240006800001</v>
      </c>
      <c r="L73" s="342">
        <v>0.24703607928400001</v>
      </c>
      <c r="M73" s="246">
        <v>10.115945212141</v>
      </c>
      <c r="N73" s="256"/>
      <c r="O73" s="265"/>
      <c r="P73" s="265"/>
      <c r="Q73" s="265"/>
      <c r="R73" s="265"/>
      <c r="S73" s="253"/>
    </row>
    <row r="74" spans="2:19" x14ac:dyDescent="0.2">
      <c r="B74" t="s">
        <v>547</v>
      </c>
      <c r="C74" t="s">
        <v>207</v>
      </c>
      <c r="D74" s="261" t="s">
        <v>201</v>
      </c>
      <c r="E74" s="246">
        <v>22.154787144</v>
      </c>
      <c r="F74" s="246">
        <v>22.154787144</v>
      </c>
      <c r="G74" s="246">
        <v>12.154222849822</v>
      </c>
      <c r="H74" s="246">
        <v>2.036039519654</v>
      </c>
      <c r="I74" s="246">
        <v>18.725201012919999</v>
      </c>
      <c r="J74" s="342">
        <v>17.969190683893</v>
      </c>
      <c r="K74" s="246">
        <v>17.861378085239998</v>
      </c>
      <c r="L74" s="342">
        <v>17.758916504980998</v>
      </c>
      <c r="M74" s="246"/>
      <c r="N74" s="256"/>
      <c r="O74" s="265"/>
      <c r="P74" s="265"/>
      <c r="Q74" s="265"/>
      <c r="R74" s="265"/>
      <c r="S74" s="253"/>
    </row>
    <row r="75" spans="2:19" x14ac:dyDescent="0.2">
      <c r="B75" t="s">
        <v>547</v>
      </c>
      <c r="C75" t="s">
        <v>207</v>
      </c>
      <c r="D75" s="261" t="s">
        <v>202</v>
      </c>
      <c r="E75" s="246"/>
      <c r="F75" s="246"/>
      <c r="G75" s="246">
        <v>2.794230134237</v>
      </c>
      <c r="H75" s="246">
        <v>4.572762092464</v>
      </c>
      <c r="I75" s="246">
        <v>1.513345872366</v>
      </c>
      <c r="J75" s="342">
        <v>1.959620123206</v>
      </c>
      <c r="K75" s="246">
        <v>2.159675503001</v>
      </c>
      <c r="L75" s="342">
        <v>2.3875214597130001</v>
      </c>
      <c r="M75" s="246">
        <v>10.115641739854</v>
      </c>
      <c r="N75" s="256"/>
      <c r="O75" s="265"/>
      <c r="P75" s="265"/>
      <c r="Q75" s="265"/>
      <c r="R75" s="265"/>
      <c r="S75" s="253"/>
    </row>
    <row r="76" spans="2:19" x14ac:dyDescent="0.2">
      <c r="B76" t="s">
        <v>547</v>
      </c>
      <c r="C76" t="s">
        <v>207</v>
      </c>
      <c r="D76" s="261" t="s">
        <v>203</v>
      </c>
      <c r="E76" s="246"/>
      <c r="F76" s="246"/>
      <c r="G76" s="246">
        <v>2.794230134237</v>
      </c>
      <c r="H76" s="246">
        <v>5.6918255285750003</v>
      </c>
      <c r="I76" s="246">
        <v>7.2506309192179996</v>
      </c>
      <c r="J76" s="342">
        <v>8.8208646492150002</v>
      </c>
      <c r="K76" s="246">
        <v>9.2507302292420004</v>
      </c>
      <c r="L76" s="342">
        <v>9.6951595007980007</v>
      </c>
      <c r="M76" s="246">
        <v>10.115641739854</v>
      </c>
      <c r="N76" s="256"/>
      <c r="O76" s="265"/>
      <c r="P76" s="265"/>
      <c r="Q76" s="265"/>
      <c r="R76" s="265"/>
      <c r="S76" s="253"/>
    </row>
    <row r="77" spans="2:19" x14ac:dyDescent="0.2">
      <c r="B77" t="s">
        <v>548</v>
      </c>
      <c r="C77" t="s">
        <v>193</v>
      </c>
      <c r="D77" s="261" t="s">
        <v>205</v>
      </c>
      <c r="E77" s="246">
        <v>0.516727500196</v>
      </c>
      <c r="F77" s="246">
        <v>1.394302495152</v>
      </c>
      <c r="G77" s="246">
        <v>2.4446838093190002</v>
      </c>
      <c r="H77" s="246">
        <v>2.7219421377190001</v>
      </c>
      <c r="I77" s="246">
        <v>2.996060288287</v>
      </c>
      <c r="J77" s="342">
        <v>3.1486991823379999</v>
      </c>
      <c r="K77" s="246">
        <v>3.3144510903029998</v>
      </c>
      <c r="L77" s="342">
        <v>3.4281354861220001</v>
      </c>
      <c r="M77" s="246">
        <v>3.5026695353080002</v>
      </c>
      <c r="N77" s="256"/>
      <c r="O77" s="265"/>
      <c r="P77" s="265"/>
      <c r="Q77" s="265"/>
      <c r="R77" s="265"/>
      <c r="S77" s="253"/>
    </row>
    <row r="78" spans="2:19" x14ac:dyDescent="0.2">
      <c r="B78" t="s">
        <v>548</v>
      </c>
      <c r="C78" t="s">
        <v>193</v>
      </c>
      <c r="D78" s="261" t="s">
        <v>367</v>
      </c>
      <c r="E78" s="332"/>
      <c r="F78" s="332"/>
      <c r="G78" s="332"/>
      <c r="H78" s="332"/>
      <c r="I78" s="332"/>
      <c r="J78" s="332"/>
      <c r="K78" s="332"/>
      <c r="L78" s="332"/>
      <c r="M78" s="332"/>
      <c r="N78" s="256"/>
      <c r="O78" s="265"/>
      <c r="P78" s="265"/>
      <c r="Q78" s="265"/>
      <c r="R78" s="265"/>
      <c r="S78" s="253"/>
    </row>
    <row r="79" spans="2:19" x14ac:dyDescent="0.2">
      <c r="B79" t="s">
        <v>548</v>
      </c>
      <c r="C79" t="s">
        <v>193</v>
      </c>
      <c r="D79" s="261" t="s">
        <v>206</v>
      </c>
      <c r="E79" s="246">
        <v>262.99395697398398</v>
      </c>
      <c r="F79" s="246">
        <v>261.98647246306098</v>
      </c>
      <c r="G79" s="246">
        <v>267.34236862912002</v>
      </c>
      <c r="H79" s="246">
        <v>276.237484705687</v>
      </c>
      <c r="I79" s="246">
        <v>285.251962164357</v>
      </c>
      <c r="J79" s="342">
        <v>288.47299720702699</v>
      </c>
      <c r="K79" s="246">
        <v>292.702487530984</v>
      </c>
      <c r="L79" s="342">
        <v>294.55535046606502</v>
      </c>
      <c r="M79" s="246">
        <v>294.54010437134298</v>
      </c>
      <c r="N79" s="256"/>
      <c r="O79" s="265"/>
      <c r="P79" s="265"/>
      <c r="Q79" s="265"/>
      <c r="R79" s="265"/>
      <c r="S79" s="253"/>
    </row>
    <row r="80" spans="2:19" x14ac:dyDescent="0.2">
      <c r="B80" t="s">
        <v>548</v>
      </c>
      <c r="C80" t="s">
        <v>194</v>
      </c>
      <c r="D80" s="261" t="s">
        <v>199</v>
      </c>
      <c r="E80" s="256"/>
      <c r="F80" s="256"/>
      <c r="G80" s="256"/>
      <c r="H80" s="256"/>
      <c r="I80" s="256"/>
      <c r="J80" s="332"/>
      <c r="K80" s="256"/>
      <c r="L80" s="332"/>
      <c r="M80" s="256"/>
      <c r="N80" s="256"/>
      <c r="O80" s="265"/>
      <c r="P80" s="265"/>
      <c r="Q80" s="265"/>
      <c r="R80" s="265"/>
      <c r="S80" s="253"/>
    </row>
    <row r="81" spans="2:19" x14ac:dyDescent="0.2">
      <c r="B81" t="s">
        <v>548</v>
      </c>
      <c r="C81" t="s">
        <v>194</v>
      </c>
      <c r="D81" s="261" t="s">
        <v>200</v>
      </c>
      <c r="E81" s="246">
        <v>101.480676627158</v>
      </c>
      <c r="F81" s="246">
        <v>100.945185299358</v>
      </c>
      <c r="G81" s="246">
        <v>82.757439930266997</v>
      </c>
      <c r="H81" s="246">
        <v>55.902395715394</v>
      </c>
      <c r="I81" s="246">
        <v>27.759062661815001</v>
      </c>
      <c r="J81" s="342">
        <v>30.104648435411001</v>
      </c>
      <c r="K81" s="246">
        <v>7.8209226276899999</v>
      </c>
      <c r="L81" s="342">
        <v>10.192929511675</v>
      </c>
      <c r="M81" s="246"/>
      <c r="N81" s="256"/>
      <c r="O81" s="265"/>
      <c r="P81" s="265"/>
      <c r="Q81" s="265"/>
      <c r="R81" s="265"/>
      <c r="S81" s="253"/>
    </row>
    <row r="82" spans="2:19" x14ac:dyDescent="0.2">
      <c r="B82" t="s">
        <v>548</v>
      </c>
      <c r="C82" t="s">
        <v>194</v>
      </c>
      <c r="D82" s="261" t="s">
        <v>202</v>
      </c>
      <c r="E82" s="246"/>
      <c r="F82" s="246"/>
      <c r="G82" s="246">
        <v>20.729085880098999</v>
      </c>
      <c r="H82" s="246"/>
      <c r="I82" s="246">
        <v>16.901055413439</v>
      </c>
      <c r="J82" s="342"/>
      <c r="K82" s="246">
        <v>12.501999575891</v>
      </c>
      <c r="L82" s="342"/>
      <c r="M82" s="246"/>
      <c r="N82" s="256"/>
      <c r="O82" s="265"/>
      <c r="P82" s="265"/>
      <c r="Q82" s="265"/>
      <c r="R82" s="265"/>
      <c r="S82" s="253"/>
    </row>
    <row r="83" spans="2:19" x14ac:dyDescent="0.2">
      <c r="B83" t="s">
        <v>548</v>
      </c>
      <c r="C83" t="s">
        <v>194</v>
      </c>
      <c r="D83" s="261" t="s">
        <v>203</v>
      </c>
      <c r="E83" s="246">
        <v>299.00682880110099</v>
      </c>
      <c r="F83" s="246">
        <v>297.42903518464601</v>
      </c>
      <c r="G83" s="246">
        <v>311.09519179161498</v>
      </c>
      <c r="H83" s="246">
        <v>385.32861991482599</v>
      </c>
      <c r="I83" s="246">
        <v>425.33594093284398</v>
      </c>
      <c r="J83" s="342">
        <v>445.12023001069502</v>
      </c>
      <c r="K83" s="246">
        <v>460.89636131939301</v>
      </c>
      <c r="L83" s="342">
        <v>472.51661269620098</v>
      </c>
      <c r="M83" s="246">
        <v>481.43412643145399</v>
      </c>
      <c r="N83" s="256"/>
      <c r="O83" s="265"/>
      <c r="P83" s="265"/>
      <c r="Q83" s="265"/>
      <c r="R83" s="265"/>
      <c r="S83" s="253"/>
    </row>
    <row r="84" spans="2:19" x14ac:dyDescent="0.2">
      <c r="B84" t="s">
        <v>548</v>
      </c>
      <c r="C84" t="s">
        <v>207</v>
      </c>
      <c r="D84" s="261" t="s">
        <v>199</v>
      </c>
      <c r="E84" s="256"/>
      <c r="F84" s="256"/>
      <c r="G84" s="256"/>
      <c r="H84" s="256"/>
      <c r="I84" s="256"/>
      <c r="J84" s="332"/>
      <c r="K84" s="256"/>
      <c r="L84" s="332"/>
      <c r="M84" s="256"/>
      <c r="N84" s="256"/>
      <c r="O84" s="265"/>
      <c r="P84" s="265"/>
      <c r="Q84" s="265"/>
      <c r="R84" s="265"/>
      <c r="S84" s="253"/>
    </row>
    <row r="85" spans="2:19" x14ac:dyDescent="0.2">
      <c r="B85" t="s">
        <v>548</v>
      </c>
      <c r="C85" t="s">
        <v>207</v>
      </c>
      <c r="D85" s="261" t="s">
        <v>200</v>
      </c>
      <c r="E85" s="246">
        <v>27.09362016</v>
      </c>
      <c r="F85" s="246">
        <v>28.647970801250999</v>
      </c>
      <c r="G85" s="246">
        <v>29.363923419830002</v>
      </c>
      <c r="H85" s="246">
        <v>36.212779581337003</v>
      </c>
      <c r="I85" s="246">
        <v>21.927335456822</v>
      </c>
      <c r="J85" s="342">
        <v>16.541770938534999</v>
      </c>
      <c r="K85" s="246">
        <v>32.629630370370997</v>
      </c>
      <c r="L85" s="342">
        <v>43.538969171717</v>
      </c>
      <c r="M85" s="246">
        <v>24.273189708596998</v>
      </c>
      <c r="N85" s="256"/>
      <c r="O85" s="265"/>
      <c r="P85" s="265"/>
      <c r="Q85" s="265"/>
      <c r="R85" s="265"/>
      <c r="S85" s="253"/>
    </row>
    <row r="86" spans="2:19" x14ac:dyDescent="0.2">
      <c r="B86" t="s">
        <v>548</v>
      </c>
      <c r="C86" t="s">
        <v>207</v>
      </c>
      <c r="D86" s="261" t="s">
        <v>201</v>
      </c>
      <c r="E86" s="246">
        <v>12.904722432</v>
      </c>
      <c r="F86" s="246">
        <v>13.288970914642</v>
      </c>
      <c r="G86" s="246">
        <v>6.9020086961149998</v>
      </c>
      <c r="H86" s="246">
        <v>0.21987103780100001</v>
      </c>
      <c r="I86" s="246">
        <v>11.217870754589001</v>
      </c>
      <c r="J86" s="342">
        <v>24.254294097022999</v>
      </c>
      <c r="K86" s="246"/>
      <c r="L86" s="342"/>
      <c r="M86" s="246"/>
      <c r="N86" s="256"/>
      <c r="O86" s="265"/>
      <c r="P86" s="265"/>
      <c r="Q86" s="265"/>
      <c r="R86" s="265"/>
      <c r="S86" s="253"/>
    </row>
    <row r="87" spans="2:19" x14ac:dyDescent="0.2">
      <c r="B87" t="s">
        <v>548</v>
      </c>
      <c r="C87" t="s">
        <v>207</v>
      </c>
      <c r="D87" s="261" t="s">
        <v>202</v>
      </c>
      <c r="E87" s="246"/>
      <c r="F87" s="246"/>
      <c r="G87" s="246">
        <v>4.5332415144929996</v>
      </c>
      <c r="H87" s="246">
        <v>3.3213636322540001</v>
      </c>
      <c r="I87" s="246">
        <v>7.8067977036859997</v>
      </c>
      <c r="J87" s="342"/>
      <c r="K87" s="246">
        <v>9.7350682295209996</v>
      </c>
      <c r="L87" s="342"/>
      <c r="M87" s="246">
        <v>20.013361024870999</v>
      </c>
      <c r="N87" s="256"/>
      <c r="O87" s="265"/>
      <c r="P87" s="265"/>
      <c r="Q87" s="265"/>
      <c r="R87" s="265"/>
      <c r="S87" s="253"/>
    </row>
    <row r="88" spans="2:19" x14ac:dyDescent="0.2">
      <c r="B88" t="s">
        <v>548</v>
      </c>
      <c r="C88" t="s">
        <v>207</v>
      </c>
      <c r="D88" s="261" t="s">
        <v>203</v>
      </c>
      <c r="E88" s="246"/>
      <c r="F88" s="246"/>
      <c r="G88" s="246">
        <v>4.5332415144929996</v>
      </c>
      <c r="H88" s="246">
        <v>9.9385035628480001</v>
      </c>
      <c r="I88" s="246">
        <v>13.650667971699001</v>
      </c>
      <c r="J88" s="342">
        <v>17.484027872380999</v>
      </c>
      <c r="K88" s="246">
        <v>19.132345340202999</v>
      </c>
      <c r="L88" s="342">
        <v>20.698643581266001</v>
      </c>
      <c r="M88" s="246">
        <v>22.142943219264001</v>
      </c>
      <c r="N88" s="256"/>
      <c r="O88" s="265"/>
      <c r="P88" s="265"/>
      <c r="Q88" s="265"/>
      <c r="R88" s="265"/>
      <c r="S88" s="253"/>
    </row>
    <row r="89" spans="2:19" x14ac:dyDescent="0.2">
      <c r="B89" t="s">
        <v>549</v>
      </c>
      <c r="C89" t="s">
        <v>193</v>
      </c>
      <c r="D89" s="261" t="s">
        <v>205</v>
      </c>
      <c r="E89" s="246">
        <v>2.4545315566029999</v>
      </c>
      <c r="F89" s="246">
        <v>1.600943103246</v>
      </c>
      <c r="G89" s="246">
        <v>0.56149367152899998</v>
      </c>
      <c r="H89" s="246">
        <v>0.59408933132800001</v>
      </c>
      <c r="I89" s="246">
        <v>0.62356250093999999</v>
      </c>
      <c r="J89" s="342">
        <v>0.66125416433200002</v>
      </c>
      <c r="K89" s="246">
        <v>0.70244160523700006</v>
      </c>
      <c r="L89" s="342">
        <v>0.748002621152</v>
      </c>
      <c r="M89" s="246">
        <v>0.78303430404700003</v>
      </c>
      <c r="N89" s="256"/>
      <c r="O89" s="265"/>
      <c r="P89" s="265"/>
      <c r="Q89" s="265"/>
      <c r="R89" s="265"/>
      <c r="S89" s="253"/>
    </row>
    <row r="90" spans="2:19" x14ac:dyDescent="0.2">
      <c r="B90" t="s">
        <v>549</v>
      </c>
      <c r="C90" t="s">
        <v>193</v>
      </c>
      <c r="D90" s="261" t="s">
        <v>367</v>
      </c>
      <c r="E90" s="332"/>
      <c r="F90" s="332"/>
      <c r="G90" s="332"/>
      <c r="H90" s="332"/>
      <c r="I90" s="332"/>
      <c r="J90" s="332"/>
      <c r="K90" s="332"/>
      <c r="L90" s="332"/>
      <c r="M90" s="332"/>
      <c r="N90" s="256"/>
      <c r="O90" s="265"/>
      <c r="P90" s="265"/>
      <c r="Q90" s="265"/>
      <c r="R90" s="265"/>
      <c r="S90" s="253"/>
    </row>
    <row r="91" spans="2:19" x14ac:dyDescent="0.2">
      <c r="B91" t="s">
        <v>549</v>
      </c>
      <c r="C91" t="s">
        <v>193</v>
      </c>
      <c r="D91" s="261" t="s">
        <v>206</v>
      </c>
      <c r="E91" s="246">
        <v>93.713308165206001</v>
      </c>
      <c r="F91" s="246">
        <v>93.408593422101006</v>
      </c>
      <c r="G91" s="246">
        <v>94.235891489051994</v>
      </c>
      <c r="H91" s="246">
        <v>93.740201237552995</v>
      </c>
      <c r="I91" s="246">
        <v>93.211088767925006</v>
      </c>
      <c r="J91" s="342">
        <v>92.637287425240004</v>
      </c>
      <c r="K91" s="246">
        <v>92.432908555297999</v>
      </c>
      <c r="L91" s="342">
        <v>92.120527608290004</v>
      </c>
      <c r="M91" s="246">
        <v>91.532964768612999</v>
      </c>
      <c r="N91" s="256"/>
      <c r="O91" s="265"/>
      <c r="P91" s="265"/>
      <c r="Q91" s="265"/>
      <c r="R91" s="265"/>
      <c r="S91" s="253"/>
    </row>
    <row r="92" spans="2:19" x14ac:dyDescent="0.2">
      <c r="B92" t="s">
        <v>549</v>
      </c>
      <c r="C92" t="s">
        <v>194</v>
      </c>
      <c r="D92" s="261" t="s">
        <v>199</v>
      </c>
      <c r="E92" s="256"/>
      <c r="F92" s="256"/>
      <c r="G92" s="256"/>
      <c r="H92" s="256"/>
      <c r="I92" s="256"/>
      <c r="J92" s="332"/>
      <c r="K92" s="256"/>
      <c r="L92" s="332"/>
      <c r="M92" s="256"/>
      <c r="N92" s="256"/>
      <c r="O92" s="265"/>
      <c r="P92" s="265"/>
      <c r="Q92" s="265"/>
      <c r="R92" s="265"/>
      <c r="S92" s="253"/>
    </row>
    <row r="93" spans="2:19" x14ac:dyDescent="0.2">
      <c r="B93" t="s">
        <v>549</v>
      </c>
      <c r="C93" t="s">
        <v>194</v>
      </c>
      <c r="D93" s="261" t="s">
        <v>200</v>
      </c>
      <c r="E93" s="246">
        <v>31.316114747762999</v>
      </c>
      <c r="F93" s="246">
        <v>32.756464106392002</v>
      </c>
      <c r="G93" s="246">
        <v>18.476269959439001</v>
      </c>
      <c r="H93" s="246">
        <v>4.5580681403980003</v>
      </c>
      <c r="I93" s="246">
        <v>2.9198515350640002</v>
      </c>
      <c r="J93" s="342">
        <v>1.1735769531910001</v>
      </c>
      <c r="K93" s="246">
        <v>0.25922541577800001</v>
      </c>
      <c r="L93" s="342"/>
      <c r="M93" s="246"/>
      <c r="N93" s="256"/>
      <c r="O93" s="265"/>
      <c r="P93" s="265"/>
      <c r="Q93" s="265"/>
      <c r="R93" s="265"/>
      <c r="S93" s="253"/>
    </row>
    <row r="94" spans="2:19" x14ac:dyDescent="0.2">
      <c r="B94" t="s">
        <v>549</v>
      </c>
      <c r="C94" t="s">
        <v>194</v>
      </c>
      <c r="D94" s="261" t="s">
        <v>202</v>
      </c>
      <c r="E94" s="246">
        <v>1.944930867599</v>
      </c>
      <c r="F94" s="246">
        <v>2.0343857680639998</v>
      </c>
      <c r="G94" s="246">
        <v>8.2145286040650003</v>
      </c>
      <c r="H94" s="246">
        <v>13.719199189009</v>
      </c>
      <c r="I94" s="246">
        <v>11.169783765343</v>
      </c>
      <c r="J94" s="342">
        <v>8.3729065314490008</v>
      </c>
      <c r="K94" s="246">
        <v>6.2189999798190003</v>
      </c>
      <c r="L94" s="342">
        <v>3.3033476187769999</v>
      </c>
      <c r="M94" s="246"/>
      <c r="N94" s="256"/>
      <c r="O94" s="265"/>
      <c r="P94" s="265"/>
      <c r="Q94" s="265"/>
      <c r="R94" s="265"/>
      <c r="S94" s="253"/>
    </row>
    <row r="95" spans="2:19" x14ac:dyDescent="0.2">
      <c r="B95" t="s">
        <v>549</v>
      </c>
      <c r="C95" t="s">
        <v>194</v>
      </c>
      <c r="D95" s="261" t="s">
        <v>203</v>
      </c>
      <c r="E95" s="246">
        <v>101.629215884185</v>
      </c>
      <c r="F95" s="246">
        <v>106.303536983588</v>
      </c>
      <c r="G95" s="246">
        <v>117.63534357477199</v>
      </c>
      <c r="H95" s="246">
        <v>129.96974799726701</v>
      </c>
      <c r="I95" s="246">
        <v>138.285176731147</v>
      </c>
      <c r="J95" s="342">
        <v>145.316676084753</v>
      </c>
      <c r="K95" s="246">
        <v>151.156539506944</v>
      </c>
      <c r="L95" s="342">
        <v>157.45747605714899</v>
      </c>
      <c r="M95" s="246">
        <v>162.58501858341401</v>
      </c>
      <c r="N95" s="256"/>
      <c r="O95" s="265"/>
      <c r="P95" s="265"/>
      <c r="Q95" s="265"/>
      <c r="R95" s="265"/>
      <c r="S95" s="253"/>
    </row>
    <row r="96" spans="2:19" x14ac:dyDescent="0.2">
      <c r="B96" t="s">
        <v>549</v>
      </c>
      <c r="C96" t="s">
        <v>207</v>
      </c>
      <c r="D96" s="261" t="s">
        <v>200</v>
      </c>
      <c r="E96" s="246">
        <v>4.6859502959999997</v>
      </c>
      <c r="F96" s="246">
        <v>5.2273756629000001</v>
      </c>
      <c r="G96" s="246">
        <v>3.6430971898159998</v>
      </c>
      <c r="H96" s="246">
        <v>2.2825348972890001</v>
      </c>
      <c r="I96" s="246">
        <v>1.561291087841</v>
      </c>
      <c r="J96" s="342">
        <v>0.68842681287600005</v>
      </c>
      <c r="K96" s="246">
        <v>7.9539549979239998</v>
      </c>
      <c r="L96" s="342">
        <v>0.26853866755900002</v>
      </c>
      <c r="M96" s="246">
        <v>6.5204082635780001</v>
      </c>
      <c r="N96" s="256"/>
      <c r="O96" s="265"/>
      <c r="P96" s="265"/>
      <c r="Q96" s="265"/>
      <c r="R96" s="265"/>
      <c r="S96" s="253"/>
    </row>
    <row r="97" spans="2:19" x14ac:dyDescent="0.2">
      <c r="B97" t="s">
        <v>549</v>
      </c>
      <c r="C97" t="s">
        <v>207</v>
      </c>
      <c r="D97" s="261" t="s">
        <v>201</v>
      </c>
      <c r="E97" s="246">
        <v>12.505050504</v>
      </c>
      <c r="F97" s="246">
        <v>12.55022744139</v>
      </c>
      <c r="G97" s="246">
        <v>13.411778748906</v>
      </c>
      <c r="H97" s="246">
        <v>11.852930155589</v>
      </c>
      <c r="I97" s="246">
        <v>11.709049828087</v>
      </c>
      <c r="J97" s="342">
        <v>11.564069041143</v>
      </c>
      <c r="K97" s="246"/>
      <c r="L97" s="342">
        <v>11.786352156021</v>
      </c>
      <c r="M97" s="246">
        <v>0.83266207883800003</v>
      </c>
      <c r="N97" s="256"/>
      <c r="O97" s="265"/>
      <c r="P97" s="265"/>
      <c r="Q97" s="265"/>
      <c r="R97" s="265"/>
      <c r="S97" s="253"/>
    </row>
    <row r="98" spans="2:19" x14ac:dyDescent="0.2">
      <c r="B98" t="s">
        <v>549</v>
      </c>
      <c r="C98" t="s">
        <v>207</v>
      </c>
      <c r="D98" s="261" t="s">
        <v>202</v>
      </c>
      <c r="E98" s="246"/>
      <c r="F98" s="246"/>
      <c r="G98" s="246">
        <v>0.52044245568799996</v>
      </c>
      <c r="H98" s="246">
        <v>1.1412674486450001</v>
      </c>
      <c r="I98" s="246">
        <v>1.561291087841</v>
      </c>
      <c r="J98" s="342">
        <v>2.0652804386270001</v>
      </c>
      <c r="K98" s="246">
        <v>6.5502539557519999</v>
      </c>
      <c r="L98" s="342">
        <v>2.5953368164640001</v>
      </c>
      <c r="M98" s="246">
        <v>7.3528497547180001</v>
      </c>
      <c r="N98" s="256"/>
      <c r="O98" s="265"/>
      <c r="P98" s="265"/>
      <c r="Q98" s="265"/>
      <c r="R98" s="265"/>
      <c r="S98" s="253"/>
    </row>
    <row r="99" spans="2:19" x14ac:dyDescent="0.2">
      <c r="B99" t="s">
        <v>549</v>
      </c>
      <c r="C99" t="s">
        <v>207</v>
      </c>
      <c r="D99" s="261" t="s">
        <v>203</v>
      </c>
      <c r="E99" s="246"/>
      <c r="F99" s="246"/>
      <c r="G99" s="246">
        <v>0.87938244626299999</v>
      </c>
      <c r="H99" s="246">
        <v>3.819183125381</v>
      </c>
      <c r="I99" s="246">
        <v>4.9438773345899998</v>
      </c>
      <c r="J99" s="342">
        <v>6.1361898397049996</v>
      </c>
      <c r="K99" s="246">
        <v>6.5502539557519999</v>
      </c>
      <c r="L99" s="342">
        <v>6.9647914517620002</v>
      </c>
      <c r="M99" s="246">
        <v>7.3528497547180001</v>
      </c>
      <c r="N99" s="256"/>
      <c r="O99" s="265"/>
      <c r="P99" s="265"/>
      <c r="Q99" s="265"/>
      <c r="R99" s="265"/>
      <c r="S99" s="253"/>
    </row>
    <row r="100" spans="2:19" x14ac:dyDescent="0.2">
      <c r="B100" t="s">
        <v>550</v>
      </c>
      <c r="C100" t="s">
        <v>193</v>
      </c>
      <c r="D100" s="261" t="s">
        <v>205</v>
      </c>
      <c r="E100" s="246">
        <v>2.337933387663</v>
      </c>
      <c r="F100" s="246">
        <v>2.0860876808289999</v>
      </c>
      <c r="G100" s="246">
        <v>1.8102408933709999</v>
      </c>
      <c r="H100" s="246">
        <v>1.957708079956</v>
      </c>
      <c r="I100" s="246">
        <v>2.097687552814</v>
      </c>
      <c r="J100" s="342">
        <v>2.255328421008</v>
      </c>
      <c r="K100" s="246">
        <v>2.4287957730269998</v>
      </c>
      <c r="L100" s="342">
        <v>2.6183496840120002</v>
      </c>
      <c r="M100" s="246">
        <v>2.7691189277950001</v>
      </c>
      <c r="N100" s="256"/>
      <c r="O100" s="265"/>
      <c r="P100" s="265"/>
      <c r="Q100" s="265"/>
      <c r="R100" s="265"/>
      <c r="S100" s="253"/>
    </row>
    <row r="101" spans="2:19" x14ac:dyDescent="0.2">
      <c r="B101" t="s">
        <v>550</v>
      </c>
      <c r="C101" t="s">
        <v>193</v>
      </c>
      <c r="D101" s="261" t="s">
        <v>367</v>
      </c>
      <c r="E101" s="332"/>
      <c r="F101" s="332"/>
      <c r="G101" s="332"/>
      <c r="H101" s="332"/>
      <c r="I101" s="332"/>
      <c r="J101" s="332"/>
      <c r="K101" s="332"/>
      <c r="L101" s="332"/>
      <c r="M101" s="332"/>
      <c r="N101" s="256"/>
      <c r="O101" s="265"/>
      <c r="P101" s="265"/>
      <c r="Q101" s="265"/>
      <c r="R101" s="265"/>
      <c r="S101" s="253"/>
    </row>
    <row r="102" spans="2:19" x14ac:dyDescent="0.2">
      <c r="B102" t="s">
        <v>550</v>
      </c>
      <c r="C102" t="s">
        <v>193</v>
      </c>
      <c r="D102" s="261" t="s">
        <v>206</v>
      </c>
      <c r="E102" s="246">
        <v>490.98219781980703</v>
      </c>
      <c r="F102" s="246">
        <v>483.91990058450898</v>
      </c>
      <c r="G102" s="246">
        <v>485.55768277586299</v>
      </c>
      <c r="H102" s="246">
        <v>486.86375240060198</v>
      </c>
      <c r="I102" s="246">
        <v>487.69427478990502</v>
      </c>
      <c r="J102" s="342">
        <v>485.69703946836199</v>
      </c>
      <c r="K102" s="246">
        <v>485.38146856940199</v>
      </c>
      <c r="L102" s="342">
        <v>484.29568782588001</v>
      </c>
      <c r="M102" s="246">
        <v>481.43223285622298</v>
      </c>
      <c r="N102" s="256"/>
      <c r="O102" s="265"/>
      <c r="P102" s="265"/>
      <c r="Q102" s="265"/>
      <c r="R102" s="265"/>
      <c r="S102" s="253"/>
    </row>
    <row r="103" spans="2:19" x14ac:dyDescent="0.2">
      <c r="B103" t="s">
        <v>550</v>
      </c>
      <c r="C103" t="s">
        <v>194</v>
      </c>
      <c r="D103" s="261" t="s">
        <v>199</v>
      </c>
      <c r="E103" s="256"/>
      <c r="F103" s="256"/>
      <c r="G103" s="256"/>
      <c r="H103" s="256"/>
      <c r="I103" s="256"/>
      <c r="J103" s="332"/>
      <c r="K103" s="256"/>
      <c r="L103" s="332"/>
      <c r="M103" s="256"/>
      <c r="N103" s="256"/>
      <c r="O103" s="265"/>
      <c r="P103" s="265"/>
      <c r="Q103" s="265"/>
      <c r="R103" s="265"/>
      <c r="S103" s="253"/>
    </row>
    <row r="104" spans="2:19" x14ac:dyDescent="0.2">
      <c r="B104" t="s">
        <v>550</v>
      </c>
      <c r="C104" t="s">
        <v>194</v>
      </c>
      <c r="D104" s="261" t="s">
        <v>200</v>
      </c>
      <c r="E104" s="246">
        <v>68.035847879051005</v>
      </c>
      <c r="F104" s="246">
        <v>70.495203837226001</v>
      </c>
      <c r="G104" s="246">
        <v>47.542939560179001</v>
      </c>
      <c r="H104" s="246">
        <v>22.231553700484</v>
      </c>
      <c r="I104" s="246">
        <v>19.775738376132001</v>
      </c>
      <c r="J104" s="342">
        <v>3.206944121277</v>
      </c>
      <c r="K104" s="246"/>
      <c r="L104" s="342"/>
      <c r="M104" s="246"/>
      <c r="N104" s="256"/>
      <c r="O104" s="265"/>
      <c r="P104" s="265"/>
      <c r="Q104" s="265"/>
      <c r="R104" s="265"/>
      <c r="S104" s="253"/>
    </row>
    <row r="105" spans="2:19" x14ac:dyDescent="0.2">
      <c r="B105" t="s">
        <v>550</v>
      </c>
      <c r="C105" t="s">
        <v>194</v>
      </c>
      <c r="D105" s="261" t="s">
        <v>202</v>
      </c>
      <c r="E105" s="246"/>
      <c r="F105" s="246"/>
      <c r="G105" s="246">
        <v>7.7830852712940004</v>
      </c>
      <c r="H105" s="246">
        <v>16.233354727211001</v>
      </c>
      <c r="I105" s="246">
        <v>10.337821120245</v>
      </c>
      <c r="J105" s="342">
        <v>17.358364316692001</v>
      </c>
      <c r="K105" s="246">
        <v>14.065428635498</v>
      </c>
      <c r="L105" s="342">
        <v>7.22294768114</v>
      </c>
      <c r="M105" s="246"/>
      <c r="N105" s="256"/>
      <c r="O105" s="265"/>
      <c r="P105" s="265"/>
      <c r="Q105" s="265"/>
      <c r="R105" s="265"/>
      <c r="S105" s="253"/>
    </row>
    <row r="106" spans="2:19" x14ac:dyDescent="0.2">
      <c r="B106" t="s">
        <v>550</v>
      </c>
      <c r="C106" t="s">
        <v>194</v>
      </c>
      <c r="D106" s="261" t="s">
        <v>203</v>
      </c>
      <c r="E106" s="246">
        <v>75.530079863026998</v>
      </c>
      <c r="F106" s="246">
        <v>78.260336892568006</v>
      </c>
      <c r="G106" s="246">
        <v>100.335680594408</v>
      </c>
      <c r="H106" s="246">
        <v>123.868638844418</v>
      </c>
      <c r="I106" s="246">
        <v>139.33754572682801</v>
      </c>
      <c r="J106" s="342">
        <v>153.018334728947</v>
      </c>
      <c r="K106" s="246">
        <v>164.01566015185199</v>
      </c>
      <c r="L106" s="342">
        <v>175.67519508361201</v>
      </c>
      <c r="M106" s="246">
        <v>186.06954051268099</v>
      </c>
      <c r="N106" s="256"/>
      <c r="O106" s="265"/>
      <c r="P106" s="265"/>
      <c r="Q106" s="265"/>
      <c r="R106" s="265"/>
      <c r="S106" s="253"/>
    </row>
    <row r="107" spans="2:19" x14ac:dyDescent="0.2">
      <c r="B107" t="s">
        <v>550</v>
      </c>
      <c r="C107" t="s">
        <v>207</v>
      </c>
      <c r="D107" s="261" t="s">
        <v>200</v>
      </c>
      <c r="E107" s="246">
        <v>27.093578292</v>
      </c>
      <c r="F107" s="246">
        <v>29.936101054477</v>
      </c>
      <c r="G107" s="246">
        <v>21.409909842924002</v>
      </c>
      <c r="H107" s="246">
        <v>30.787578445063001</v>
      </c>
      <c r="I107" s="246">
        <v>31.770256234735001</v>
      </c>
      <c r="J107" s="342">
        <v>4.2539514601089996</v>
      </c>
      <c r="K107" s="246">
        <v>3.996847461592</v>
      </c>
      <c r="L107" s="342">
        <v>1.6919738206399999</v>
      </c>
      <c r="M107" s="246">
        <v>10.237924041392001</v>
      </c>
      <c r="N107" s="256"/>
      <c r="O107" s="265"/>
      <c r="P107" s="265"/>
      <c r="Q107" s="265"/>
      <c r="R107" s="265"/>
      <c r="S107" s="253"/>
    </row>
    <row r="108" spans="2:19" x14ac:dyDescent="0.2">
      <c r="B108" t="s">
        <v>550</v>
      </c>
      <c r="C108" t="s">
        <v>207</v>
      </c>
      <c r="D108" s="261" t="s">
        <v>201</v>
      </c>
      <c r="E108" s="246">
        <v>13.974114888000001</v>
      </c>
      <c r="F108" s="246">
        <v>14.170842779325</v>
      </c>
      <c r="G108" s="246">
        <v>16.915815949622999</v>
      </c>
      <c r="H108" s="246">
        <v>0.332834375342</v>
      </c>
      <c r="I108" s="246"/>
      <c r="J108" s="342">
        <v>25.592176230262002</v>
      </c>
      <c r="K108" s="246">
        <v>20.577199624917</v>
      </c>
      <c r="L108" s="342">
        <v>27.050259385448001</v>
      </c>
      <c r="M108" s="246">
        <v>14.130563862039001</v>
      </c>
      <c r="N108" s="256"/>
      <c r="O108" s="265"/>
      <c r="P108" s="265"/>
      <c r="Q108" s="265"/>
      <c r="R108" s="265"/>
      <c r="S108" s="253"/>
    </row>
    <row r="109" spans="2:19" x14ac:dyDescent="0.2">
      <c r="B109" t="s">
        <v>550</v>
      </c>
      <c r="C109" t="s">
        <v>207</v>
      </c>
      <c r="D109" s="261" t="s">
        <v>202</v>
      </c>
      <c r="E109" s="246"/>
      <c r="F109" s="246"/>
      <c r="G109" s="246">
        <v>4.7907157240679998</v>
      </c>
      <c r="H109" s="246">
        <v>10.373470940135</v>
      </c>
      <c r="I109" s="246">
        <v>10.378338561973001</v>
      </c>
      <c r="J109" s="342">
        <v>12.761854380326</v>
      </c>
      <c r="K109" s="246">
        <v>20.237259222519999</v>
      </c>
      <c r="L109" s="342">
        <v>18.342984437839</v>
      </c>
      <c r="M109" s="246">
        <v>24.367756863414002</v>
      </c>
      <c r="N109" s="256"/>
      <c r="O109" s="265"/>
      <c r="P109" s="265"/>
      <c r="Q109" s="265"/>
      <c r="R109" s="265"/>
      <c r="S109" s="253"/>
    </row>
    <row r="110" spans="2:19" x14ac:dyDescent="0.2">
      <c r="B110" t="s">
        <v>550</v>
      </c>
      <c r="C110" t="s">
        <v>207</v>
      </c>
      <c r="D110" s="261" t="s">
        <v>203</v>
      </c>
      <c r="E110" s="246"/>
      <c r="F110" s="246"/>
      <c r="G110" s="246">
        <v>4.7907157240679998</v>
      </c>
      <c r="H110" s="246">
        <v>10.373470940135</v>
      </c>
      <c r="I110" s="246">
        <v>14.049531598903</v>
      </c>
      <c r="J110" s="342">
        <v>18.260563744584001</v>
      </c>
      <c r="K110" s="246">
        <v>20.237259222519999</v>
      </c>
      <c r="L110" s="342">
        <v>22.384547831489002</v>
      </c>
      <c r="M110" s="246">
        <v>24.367756863414002</v>
      </c>
      <c r="N110" s="256"/>
      <c r="O110" s="265"/>
      <c r="P110" s="265"/>
      <c r="Q110" s="265"/>
      <c r="R110" s="265"/>
      <c r="S110" s="253"/>
    </row>
    <row r="111" spans="2:19" x14ac:dyDescent="0.2">
      <c r="B111" t="s">
        <v>551</v>
      </c>
      <c r="C111" t="s">
        <v>193</v>
      </c>
      <c r="D111" s="261" t="s">
        <v>205</v>
      </c>
      <c r="E111" s="332"/>
      <c r="F111" s="332"/>
      <c r="G111" s="332"/>
      <c r="H111" s="332"/>
      <c r="I111" s="332"/>
      <c r="J111" s="332"/>
      <c r="K111" s="332"/>
      <c r="L111" s="332"/>
      <c r="M111" s="332"/>
      <c r="N111" s="256"/>
      <c r="O111" s="265"/>
      <c r="P111" s="265"/>
      <c r="Q111" s="265"/>
      <c r="R111" s="265"/>
    </row>
    <row r="112" spans="2:19" x14ac:dyDescent="0.2">
      <c r="B112" t="s">
        <v>551</v>
      </c>
      <c r="C112" t="s">
        <v>193</v>
      </c>
      <c r="D112" s="261" t="s">
        <v>367</v>
      </c>
      <c r="E112" s="332"/>
      <c r="F112" s="332"/>
      <c r="G112" s="332"/>
      <c r="H112" s="332"/>
      <c r="I112" s="332"/>
      <c r="J112" s="332"/>
      <c r="K112" s="332"/>
      <c r="L112" s="332"/>
      <c r="M112" s="332"/>
      <c r="N112" s="256"/>
      <c r="O112" s="265"/>
      <c r="P112" s="265"/>
      <c r="Q112" s="265"/>
      <c r="R112" s="265"/>
      <c r="S112" s="255"/>
    </row>
    <row r="113" spans="2:19" x14ac:dyDescent="0.2">
      <c r="B113" t="s">
        <v>551</v>
      </c>
      <c r="C113" t="s">
        <v>193</v>
      </c>
      <c r="D113" s="261" t="s">
        <v>206</v>
      </c>
      <c r="E113" s="332"/>
      <c r="F113" s="332"/>
      <c r="G113" s="332"/>
      <c r="H113" s="332"/>
      <c r="I113" s="332"/>
      <c r="J113" s="332"/>
      <c r="K113" s="332"/>
      <c r="L113" s="332"/>
      <c r="M113" s="332"/>
      <c r="N113" s="256"/>
      <c r="O113" s="265"/>
      <c r="P113" s="265"/>
      <c r="Q113" s="265"/>
      <c r="R113" s="265"/>
      <c r="S113" s="10"/>
    </row>
    <row r="114" spans="2:19" x14ac:dyDescent="0.2">
      <c r="B114" t="s">
        <v>551</v>
      </c>
      <c r="C114" t="s">
        <v>194</v>
      </c>
      <c r="D114" s="261" t="s">
        <v>200</v>
      </c>
      <c r="E114" s="332"/>
      <c r="F114" s="332"/>
      <c r="G114" s="332"/>
      <c r="H114" s="332"/>
      <c r="I114" s="332"/>
      <c r="J114" s="332"/>
      <c r="K114" s="332"/>
      <c r="L114" s="332"/>
      <c r="M114" s="332"/>
      <c r="N114" s="256"/>
      <c r="O114" s="265"/>
      <c r="P114" s="265"/>
      <c r="Q114" s="265"/>
      <c r="R114" s="265"/>
      <c r="S114" s="10"/>
    </row>
    <row r="115" spans="2:19" x14ac:dyDescent="0.2">
      <c r="B115" t="s">
        <v>551</v>
      </c>
      <c r="C115" t="s">
        <v>194</v>
      </c>
      <c r="D115" s="261" t="s">
        <v>202</v>
      </c>
      <c r="E115" s="332"/>
      <c r="F115" s="332"/>
      <c r="G115" s="332"/>
      <c r="H115" s="332"/>
      <c r="I115" s="332"/>
      <c r="J115" s="332"/>
      <c r="K115" s="332"/>
      <c r="L115" s="332"/>
      <c r="M115" s="332"/>
      <c r="N115" s="256"/>
      <c r="O115" s="265"/>
      <c r="P115" s="265"/>
      <c r="Q115" s="265"/>
      <c r="R115" s="265"/>
    </row>
    <row r="116" spans="2:19" x14ac:dyDescent="0.2">
      <c r="B116" t="s">
        <v>551</v>
      </c>
      <c r="C116" t="s">
        <v>194</v>
      </c>
      <c r="D116" s="261" t="s">
        <v>203</v>
      </c>
      <c r="E116" s="332"/>
      <c r="F116" s="332"/>
      <c r="G116" s="332"/>
      <c r="H116" s="332"/>
      <c r="I116" s="332"/>
      <c r="J116" s="332"/>
      <c r="K116" s="332"/>
      <c r="L116" s="332"/>
      <c r="M116" s="332"/>
      <c r="N116" s="256"/>
      <c r="O116" s="265"/>
      <c r="P116" s="265"/>
      <c r="Q116" s="265"/>
      <c r="R116" s="265"/>
      <c r="S116" s="10"/>
    </row>
    <row r="117" spans="2:19" x14ac:dyDescent="0.2">
      <c r="B117" t="s">
        <v>551</v>
      </c>
      <c r="C117" t="s">
        <v>207</v>
      </c>
      <c r="D117" s="261" t="s">
        <v>200</v>
      </c>
      <c r="E117" s="332"/>
      <c r="F117" s="332"/>
      <c r="G117" s="332"/>
      <c r="H117" s="332"/>
      <c r="I117" s="332"/>
      <c r="J117" s="332"/>
      <c r="K117" s="332"/>
      <c r="L117" s="332"/>
      <c r="M117" s="332"/>
      <c r="N117" s="256"/>
      <c r="O117" s="265"/>
      <c r="P117" s="265"/>
      <c r="Q117" s="265"/>
      <c r="R117" s="265"/>
      <c r="S117" s="255"/>
    </row>
    <row r="118" spans="2:19" x14ac:dyDescent="0.2">
      <c r="B118" t="s">
        <v>551</v>
      </c>
      <c r="C118" t="s">
        <v>207</v>
      </c>
      <c r="D118" s="261" t="s">
        <v>201</v>
      </c>
      <c r="E118" s="332"/>
      <c r="F118" s="332"/>
      <c r="G118" s="332"/>
      <c r="H118" s="332"/>
      <c r="I118" s="332"/>
      <c r="J118" s="332"/>
      <c r="K118" s="332"/>
      <c r="L118" s="332"/>
      <c r="M118" s="332"/>
      <c r="N118" s="256"/>
      <c r="O118" s="265"/>
      <c r="P118" s="265"/>
      <c r="Q118" s="265"/>
      <c r="R118" s="265"/>
    </row>
    <row r="119" spans="2:19" x14ac:dyDescent="0.2">
      <c r="B119" t="s">
        <v>551</v>
      </c>
      <c r="C119" t="s">
        <v>207</v>
      </c>
      <c r="D119" s="261" t="s">
        <v>202</v>
      </c>
      <c r="E119" s="332"/>
      <c r="F119" s="332"/>
      <c r="G119" s="332"/>
      <c r="H119" s="332"/>
      <c r="I119" s="332"/>
      <c r="J119" s="332"/>
      <c r="K119" s="332"/>
      <c r="L119" s="332"/>
      <c r="M119" s="332"/>
      <c r="N119" s="256"/>
      <c r="O119" s="265"/>
      <c r="P119" s="265"/>
      <c r="Q119" s="265"/>
      <c r="R119" s="265"/>
      <c r="S119" s="255"/>
    </row>
    <row r="120" spans="2:19" x14ac:dyDescent="0.2">
      <c r="B120" t="s">
        <v>551</v>
      </c>
      <c r="C120" t="s">
        <v>207</v>
      </c>
      <c r="D120" s="261" t="s">
        <v>203</v>
      </c>
      <c r="E120" s="332"/>
      <c r="F120" s="332"/>
      <c r="G120" s="332"/>
      <c r="H120" s="332"/>
      <c r="I120" s="332"/>
      <c r="J120" s="332"/>
      <c r="K120" s="332"/>
      <c r="L120" s="332"/>
      <c r="M120" s="332"/>
      <c r="N120" s="256"/>
      <c r="O120" s="265"/>
      <c r="P120" s="265"/>
      <c r="Q120" s="265"/>
      <c r="R120" s="265"/>
      <c r="S120" s="255"/>
    </row>
    <row r="121" spans="2:19" x14ac:dyDescent="0.2">
      <c r="B121" t="s">
        <v>552</v>
      </c>
      <c r="C121" t="s">
        <v>193</v>
      </c>
      <c r="D121" s="261" t="s">
        <v>205</v>
      </c>
      <c r="E121" s="332"/>
      <c r="F121" s="332"/>
      <c r="G121" s="332"/>
      <c r="H121" s="332"/>
      <c r="I121" s="332"/>
      <c r="J121" s="332"/>
      <c r="K121" s="332"/>
      <c r="L121" s="332"/>
      <c r="M121" s="332"/>
      <c r="N121" s="256"/>
      <c r="O121" s="265"/>
      <c r="P121" s="265"/>
      <c r="Q121" s="265"/>
      <c r="R121" s="265"/>
    </row>
    <row r="122" spans="2:19" x14ac:dyDescent="0.2">
      <c r="B122" t="s">
        <v>552</v>
      </c>
      <c r="C122" t="s">
        <v>193</v>
      </c>
      <c r="D122" s="261" t="s">
        <v>367</v>
      </c>
      <c r="E122" s="332"/>
      <c r="F122" s="332"/>
      <c r="G122" s="332"/>
      <c r="H122" s="332"/>
      <c r="I122" s="332"/>
      <c r="J122" s="332"/>
      <c r="K122" s="332"/>
      <c r="L122" s="332"/>
      <c r="M122" s="332"/>
      <c r="N122" s="256"/>
      <c r="O122" s="265"/>
      <c r="P122" s="265"/>
      <c r="Q122" s="265"/>
      <c r="R122" s="265"/>
    </row>
    <row r="123" spans="2:19" x14ac:dyDescent="0.2">
      <c r="B123" t="s">
        <v>552</v>
      </c>
      <c r="C123" t="s">
        <v>193</v>
      </c>
      <c r="D123" s="261" t="s">
        <v>206</v>
      </c>
      <c r="E123" s="332"/>
      <c r="F123" s="332"/>
      <c r="G123" s="332"/>
      <c r="H123" s="332"/>
      <c r="I123" s="332"/>
      <c r="J123" s="332"/>
      <c r="K123" s="332"/>
      <c r="L123" s="332"/>
      <c r="M123" s="332"/>
      <c r="N123" s="256"/>
      <c r="O123" s="265"/>
      <c r="P123" s="265"/>
      <c r="Q123" s="265"/>
      <c r="R123" s="265"/>
    </row>
    <row r="124" spans="2:19" x14ac:dyDescent="0.2">
      <c r="B124" t="s">
        <v>552</v>
      </c>
      <c r="C124" t="s">
        <v>194</v>
      </c>
      <c r="D124" s="261" t="s">
        <v>200</v>
      </c>
      <c r="E124" s="332"/>
      <c r="F124" s="332"/>
      <c r="G124" s="332"/>
      <c r="H124" s="332"/>
      <c r="I124" s="332"/>
      <c r="J124" s="332"/>
      <c r="K124" s="332"/>
      <c r="L124" s="332"/>
      <c r="M124" s="332"/>
      <c r="N124" s="256"/>
      <c r="O124" s="265"/>
      <c r="P124" s="265"/>
      <c r="Q124" s="265"/>
      <c r="R124" s="265"/>
    </row>
    <row r="125" spans="2:19" x14ac:dyDescent="0.2">
      <c r="B125" t="s">
        <v>552</v>
      </c>
      <c r="C125" t="s">
        <v>194</v>
      </c>
      <c r="D125" s="261" t="s">
        <v>202</v>
      </c>
      <c r="E125" s="332"/>
      <c r="F125" s="332"/>
      <c r="G125" s="332"/>
      <c r="H125" s="332"/>
      <c r="I125" s="332"/>
      <c r="J125" s="332"/>
      <c r="K125" s="332"/>
      <c r="L125" s="332"/>
      <c r="M125" s="332"/>
      <c r="N125" s="256"/>
      <c r="O125" s="265"/>
      <c r="P125" s="265"/>
      <c r="Q125" s="265"/>
      <c r="R125" s="265"/>
    </row>
    <row r="126" spans="2:19" x14ac:dyDescent="0.2">
      <c r="B126" t="s">
        <v>552</v>
      </c>
      <c r="C126" t="s">
        <v>194</v>
      </c>
      <c r="D126" s="261" t="s">
        <v>203</v>
      </c>
      <c r="E126" s="332"/>
      <c r="F126" s="332"/>
      <c r="G126" s="332"/>
      <c r="H126" s="332"/>
      <c r="I126" s="332"/>
      <c r="J126" s="332"/>
      <c r="K126" s="332"/>
      <c r="L126" s="332"/>
      <c r="M126" s="332"/>
      <c r="N126" s="256"/>
      <c r="O126" s="265"/>
      <c r="P126" s="265"/>
      <c r="Q126" s="265"/>
      <c r="R126" s="265"/>
    </row>
    <row r="127" spans="2:19" x14ac:dyDescent="0.2">
      <c r="B127" t="s">
        <v>552</v>
      </c>
      <c r="C127" t="s">
        <v>207</v>
      </c>
      <c r="D127" s="261" t="s">
        <v>200</v>
      </c>
      <c r="E127" s="332"/>
      <c r="F127" s="332"/>
      <c r="G127" s="332"/>
      <c r="H127" s="332"/>
      <c r="I127" s="332"/>
      <c r="J127" s="332"/>
      <c r="K127" s="332"/>
      <c r="L127" s="332"/>
      <c r="M127" s="332"/>
      <c r="N127" s="256"/>
      <c r="O127" s="265"/>
      <c r="P127" s="265"/>
      <c r="Q127" s="265"/>
      <c r="R127" s="265"/>
      <c r="S127" s="255"/>
    </row>
    <row r="128" spans="2:19" x14ac:dyDescent="0.2">
      <c r="B128" t="s">
        <v>552</v>
      </c>
      <c r="C128" t="s">
        <v>207</v>
      </c>
      <c r="D128" s="261" t="s">
        <v>201</v>
      </c>
      <c r="E128" s="332"/>
      <c r="F128" s="332"/>
      <c r="G128" s="332"/>
      <c r="H128" s="332"/>
      <c r="I128" s="332"/>
      <c r="J128" s="332"/>
      <c r="K128" s="332"/>
      <c r="L128" s="332"/>
      <c r="M128" s="332"/>
      <c r="N128" s="256"/>
      <c r="O128" s="265"/>
      <c r="P128" s="265"/>
      <c r="Q128" s="265"/>
      <c r="R128" s="265"/>
    </row>
    <row r="129" spans="2:19" x14ac:dyDescent="0.2">
      <c r="B129" t="s">
        <v>552</v>
      </c>
      <c r="C129" t="s">
        <v>207</v>
      </c>
      <c r="D129" s="261" t="s">
        <v>202</v>
      </c>
      <c r="E129" s="332"/>
      <c r="F129" s="332"/>
      <c r="G129" s="332"/>
      <c r="H129" s="332"/>
      <c r="I129" s="332"/>
      <c r="J129" s="332"/>
      <c r="K129" s="332"/>
      <c r="L129" s="332"/>
      <c r="M129" s="332"/>
      <c r="N129" s="256"/>
      <c r="O129" s="265"/>
      <c r="P129" s="265"/>
      <c r="Q129" s="265"/>
      <c r="R129" s="265"/>
      <c r="S129" s="255"/>
    </row>
    <row r="130" spans="2:19" x14ac:dyDescent="0.2">
      <c r="B130" t="s">
        <v>552</v>
      </c>
      <c r="C130" t="s">
        <v>207</v>
      </c>
      <c r="D130" s="261" t="s">
        <v>203</v>
      </c>
      <c r="E130" s="332"/>
      <c r="F130" s="332"/>
      <c r="G130" s="332"/>
      <c r="H130" s="332"/>
      <c r="I130" s="332"/>
      <c r="J130" s="332"/>
      <c r="K130" s="332"/>
      <c r="L130" s="332"/>
      <c r="M130" s="332"/>
      <c r="N130" s="256"/>
      <c r="O130" s="265"/>
      <c r="P130" s="265"/>
      <c r="Q130" s="265"/>
      <c r="R130" s="265"/>
      <c r="S130" s="255"/>
    </row>
    <row r="131" spans="2:19" x14ac:dyDescent="0.2">
      <c r="D131" s="261"/>
      <c r="E131" s="256"/>
      <c r="F131" s="256"/>
      <c r="G131" s="256"/>
      <c r="H131" s="256"/>
      <c r="I131" s="256"/>
      <c r="J131" s="256"/>
      <c r="K131" s="256"/>
      <c r="L131" s="256"/>
      <c r="M131" s="256"/>
      <c r="N131" s="256"/>
      <c r="O131" s="265"/>
      <c r="P131" s="265"/>
      <c r="Q131" s="265"/>
      <c r="R131" s="265"/>
    </row>
    <row r="132" spans="2:19" x14ac:dyDescent="0.2">
      <c r="D132" s="261"/>
      <c r="E132" s="246"/>
      <c r="F132" s="246"/>
      <c r="G132" s="246"/>
      <c r="H132" s="246"/>
      <c r="I132" s="246"/>
      <c r="J132" s="246"/>
      <c r="K132" s="246"/>
      <c r="L132" s="246"/>
      <c r="M132" s="246"/>
      <c r="N132" s="265"/>
      <c r="O132" s="265"/>
      <c r="P132" s="265"/>
      <c r="Q132" s="265"/>
      <c r="R132" s="265"/>
    </row>
    <row r="133" spans="2:19" x14ac:dyDescent="0.2">
      <c r="D133" s="261"/>
      <c r="E133" s="246"/>
      <c r="F133" s="246"/>
      <c r="G133" s="246"/>
      <c r="H133" s="246"/>
      <c r="I133" s="246"/>
      <c r="J133" s="246"/>
      <c r="K133" s="246"/>
      <c r="L133" s="246"/>
      <c r="M133" s="246"/>
      <c r="N133" s="265"/>
      <c r="O133" s="265"/>
      <c r="P133" s="265"/>
      <c r="Q133" s="265"/>
      <c r="R133" s="265"/>
      <c r="S133" s="10"/>
    </row>
    <row r="134" spans="2:19" x14ac:dyDescent="0.2">
      <c r="D134" s="261"/>
      <c r="E134" s="246"/>
      <c r="F134" s="246"/>
      <c r="G134" s="246"/>
      <c r="H134" s="246"/>
      <c r="I134" s="246"/>
      <c r="J134" s="246"/>
      <c r="K134" s="246"/>
      <c r="L134" s="246"/>
      <c r="M134" s="246"/>
      <c r="N134" s="265"/>
      <c r="O134" s="265"/>
      <c r="P134" s="265"/>
      <c r="Q134" s="265"/>
      <c r="R134" s="265"/>
      <c r="S134" s="10"/>
    </row>
    <row r="135" spans="2:19" x14ac:dyDescent="0.2">
      <c r="D135" s="261"/>
      <c r="E135" s="246"/>
      <c r="F135" s="246"/>
      <c r="G135" s="246"/>
      <c r="H135" s="246"/>
      <c r="I135" s="246"/>
      <c r="J135" s="246"/>
      <c r="K135" s="246"/>
      <c r="L135" s="246"/>
      <c r="M135" s="246"/>
      <c r="N135" s="265"/>
      <c r="O135" s="265"/>
      <c r="P135" s="265"/>
      <c r="Q135" s="265"/>
      <c r="R135" s="265"/>
    </row>
    <row r="136" spans="2:19" x14ac:dyDescent="0.2">
      <c r="D136" s="261"/>
      <c r="E136" s="246"/>
      <c r="F136" s="246"/>
      <c r="G136" s="246"/>
      <c r="H136" s="246"/>
      <c r="I136" s="246"/>
      <c r="J136" s="246"/>
      <c r="K136" s="246"/>
      <c r="L136" s="246"/>
      <c r="M136" s="246"/>
      <c r="N136" s="265"/>
      <c r="O136" s="265"/>
      <c r="P136" s="265"/>
      <c r="Q136" s="265"/>
      <c r="R136" s="265"/>
      <c r="S136" s="10"/>
    </row>
    <row r="137" spans="2:19" x14ac:dyDescent="0.2">
      <c r="D137" s="261"/>
      <c r="E137" s="246"/>
      <c r="F137" s="246"/>
      <c r="G137" s="246"/>
      <c r="H137" s="246"/>
      <c r="I137" s="246"/>
      <c r="J137" s="246"/>
      <c r="K137" s="246"/>
      <c r="L137" s="246"/>
      <c r="M137" s="246"/>
      <c r="N137" s="265"/>
      <c r="O137" s="265"/>
      <c r="P137" s="265"/>
      <c r="Q137" s="265"/>
      <c r="R137" s="265"/>
      <c r="S137" s="255"/>
    </row>
    <row r="138" spans="2:19" x14ac:dyDescent="0.2">
      <c r="D138" s="261"/>
      <c r="E138" s="246"/>
      <c r="F138" s="246"/>
      <c r="G138" s="246"/>
      <c r="H138" s="246"/>
      <c r="I138" s="246"/>
      <c r="J138" s="246"/>
      <c r="K138" s="246"/>
      <c r="L138" s="246"/>
      <c r="M138" s="246"/>
      <c r="N138" s="265"/>
      <c r="O138" s="265"/>
      <c r="P138" s="265"/>
      <c r="Q138" s="265"/>
      <c r="R138" s="265"/>
      <c r="S138" s="255"/>
    </row>
    <row r="139" spans="2:19" x14ac:dyDescent="0.2">
      <c r="D139" s="261"/>
      <c r="E139" s="246"/>
      <c r="F139" s="246"/>
      <c r="G139" s="246"/>
      <c r="H139" s="246"/>
      <c r="I139" s="246"/>
      <c r="J139" s="246"/>
      <c r="K139" s="246"/>
      <c r="L139" s="246"/>
      <c r="M139" s="246"/>
      <c r="N139" s="265"/>
      <c r="O139" s="265"/>
      <c r="P139" s="265"/>
      <c r="Q139" s="265"/>
      <c r="R139" s="265"/>
    </row>
    <row r="140" spans="2:19" x14ac:dyDescent="0.2">
      <c r="D140" s="261"/>
      <c r="E140" s="246"/>
      <c r="F140" s="246"/>
      <c r="G140" s="246"/>
      <c r="H140" s="246"/>
      <c r="I140" s="246"/>
      <c r="J140" s="246"/>
      <c r="K140" s="246"/>
      <c r="L140" s="246"/>
      <c r="M140" s="246"/>
      <c r="N140" s="265"/>
      <c r="O140" s="265"/>
      <c r="P140" s="265"/>
      <c r="Q140" s="265"/>
      <c r="R140" s="265"/>
      <c r="S140" s="255"/>
    </row>
    <row r="141" spans="2:19" x14ac:dyDescent="0.2">
      <c r="D141" s="261"/>
      <c r="E141" s="246"/>
      <c r="F141" s="246"/>
      <c r="G141" s="246"/>
      <c r="H141" s="246"/>
      <c r="I141" s="246"/>
      <c r="J141" s="246"/>
      <c r="K141" s="246"/>
      <c r="L141" s="246"/>
      <c r="M141" s="246"/>
      <c r="N141" s="265"/>
      <c r="O141" s="265"/>
      <c r="P141" s="265"/>
      <c r="Q141" s="265"/>
      <c r="R141" s="265"/>
      <c r="S141" s="255"/>
    </row>
    <row r="142" spans="2:19" x14ac:dyDescent="0.2">
      <c r="D142" s="261"/>
      <c r="E142" s="246"/>
      <c r="F142" s="246"/>
      <c r="G142" s="246"/>
      <c r="H142" s="246"/>
      <c r="I142" s="246"/>
      <c r="J142" s="246"/>
      <c r="K142" s="246"/>
      <c r="L142" s="246"/>
      <c r="M142" s="246"/>
      <c r="N142" s="265"/>
      <c r="O142" s="265"/>
      <c r="P142" s="265"/>
      <c r="Q142" s="265"/>
      <c r="R142" s="265"/>
      <c r="S142" s="255"/>
    </row>
    <row r="143" spans="2:19" x14ac:dyDescent="0.2">
      <c r="D143" s="261"/>
      <c r="E143" s="246"/>
      <c r="F143" s="246"/>
      <c r="G143" s="246"/>
      <c r="H143" s="246"/>
      <c r="I143" s="246"/>
      <c r="J143" s="246"/>
      <c r="K143" s="246"/>
      <c r="L143" s="246"/>
      <c r="M143" s="246"/>
      <c r="N143" s="265"/>
      <c r="O143" s="265"/>
      <c r="P143" s="265"/>
      <c r="Q143" s="265"/>
      <c r="R143" s="265"/>
    </row>
    <row r="144" spans="2:19" x14ac:dyDescent="0.2">
      <c r="D144" s="261"/>
      <c r="E144" s="246"/>
      <c r="F144" s="246"/>
      <c r="G144" s="246"/>
      <c r="H144" s="246"/>
      <c r="I144" s="246"/>
      <c r="J144" s="246"/>
      <c r="K144" s="246"/>
      <c r="L144" s="246"/>
      <c r="M144" s="246"/>
      <c r="N144" s="265"/>
      <c r="O144" s="265"/>
      <c r="P144" s="265"/>
      <c r="Q144" s="265"/>
      <c r="R144" s="265"/>
    </row>
    <row r="145" spans="4:19" x14ac:dyDescent="0.2">
      <c r="D145" s="261"/>
      <c r="E145" s="246"/>
      <c r="F145" s="246"/>
      <c r="G145" s="246"/>
      <c r="H145" s="246"/>
      <c r="I145" s="246"/>
      <c r="J145" s="246"/>
      <c r="K145" s="246"/>
      <c r="L145" s="246"/>
      <c r="M145" s="246"/>
      <c r="N145" s="265"/>
      <c r="O145" s="265"/>
      <c r="P145" s="265"/>
      <c r="Q145" s="265"/>
      <c r="R145" s="265"/>
    </row>
    <row r="146" spans="4:19" x14ac:dyDescent="0.2">
      <c r="D146" s="261"/>
      <c r="E146" s="246"/>
      <c r="F146" s="246"/>
      <c r="G146" s="246"/>
      <c r="H146" s="246"/>
      <c r="I146" s="246"/>
      <c r="J146" s="246"/>
      <c r="K146" s="246"/>
      <c r="L146" s="246"/>
      <c r="M146" s="246"/>
      <c r="N146" s="265"/>
      <c r="O146" s="265"/>
      <c r="P146" s="265"/>
      <c r="Q146" s="265"/>
      <c r="R146" s="265"/>
    </row>
    <row r="147" spans="4:19" x14ac:dyDescent="0.2">
      <c r="D147" s="261"/>
      <c r="E147" s="246"/>
      <c r="F147" s="246"/>
      <c r="G147" s="246"/>
      <c r="H147" s="246"/>
      <c r="I147" s="246"/>
      <c r="J147" s="246"/>
      <c r="K147" s="246"/>
      <c r="L147" s="246"/>
      <c r="M147" s="246"/>
      <c r="N147" s="265"/>
      <c r="O147" s="265"/>
      <c r="P147" s="265"/>
      <c r="Q147" s="265"/>
      <c r="R147" s="265"/>
      <c r="S147" s="255"/>
    </row>
    <row r="148" spans="4:19" x14ac:dyDescent="0.2">
      <c r="D148" s="261"/>
      <c r="E148" s="246"/>
      <c r="F148" s="246"/>
      <c r="G148" s="246"/>
      <c r="H148" s="246"/>
      <c r="I148" s="246"/>
      <c r="J148" s="246"/>
      <c r="K148" s="246"/>
      <c r="L148" s="246"/>
      <c r="M148" s="246"/>
      <c r="N148" s="265"/>
      <c r="O148" s="265"/>
      <c r="P148" s="265"/>
      <c r="Q148" s="265"/>
      <c r="R148" s="265"/>
    </row>
    <row r="149" spans="4:19" x14ac:dyDescent="0.2">
      <c r="D149" s="261"/>
      <c r="E149" s="246"/>
      <c r="F149" s="246"/>
      <c r="G149" s="246"/>
      <c r="H149" s="246"/>
      <c r="I149" s="246"/>
      <c r="J149" s="246"/>
      <c r="K149" s="246"/>
      <c r="L149" s="246"/>
      <c r="M149" s="246"/>
      <c r="N149" s="265"/>
      <c r="O149" s="265"/>
      <c r="P149" s="265"/>
      <c r="Q149" s="265"/>
      <c r="R149" s="265"/>
      <c r="S149" s="255"/>
    </row>
    <row r="150" spans="4:19" x14ac:dyDescent="0.2">
      <c r="D150" s="261"/>
      <c r="E150" s="246"/>
      <c r="F150" s="246"/>
      <c r="G150" s="246"/>
      <c r="H150" s="246"/>
      <c r="I150" s="246"/>
      <c r="J150" s="246"/>
      <c r="K150" s="246"/>
      <c r="L150" s="246"/>
      <c r="M150" s="246"/>
      <c r="N150" s="265"/>
      <c r="O150" s="265"/>
      <c r="P150" s="265"/>
      <c r="Q150" s="265"/>
      <c r="R150" s="265"/>
      <c r="S150" s="255"/>
    </row>
    <row r="151" spans="4:19" x14ac:dyDescent="0.2">
      <c r="D151" s="261"/>
      <c r="E151" s="246"/>
      <c r="F151" s="246"/>
      <c r="G151" s="246"/>
      <c r="H151" s="246"/>
      <c r="I151" s="246"/>
      <c r="J151" s="246"/>
      <c r="K151" s="246"/>
      <c r="L151" s="246"/>
      <c r="M151" s="246"/>
      <c r="N151" s="265"/>
      <c r="O151" s="265"/>
      <c r="P151" s="265"/>
      <c r="Q151" s="265"/>
      <c r="R151" s="265"/>
    </row>
    <row r="152" spans="4:19" x14ac:dyDescent="0.2">
      <c r="D152" s="261"/>
      <c r="E152" s="246"/>
      <c r="F152" s="246"/>
      <c r="G152" s="246"/>
      <c r="H152" s="246"/>
      <c r="I152" s="246"/>
      <c r="J152" s="246"/>
      <c r="K152" s="246"/>
      <c r="L152" s="246"/>
      <c r="M152" s="246"/>
      <c r="N152" s="265"/>
      <c r="O152" s="265"/>
      <c r="P152" s="265"/>
      <c r="Q152" s="265"/>
      <c r="R152" s="265"/>
    </row>
    <row r="153" spans="4:19" x14ac:dyDescent="0.2">
      <c r="D153" s="261"/>
      <c r="E153" s="246"/>
      <c r="F153" s="246"/>
      <c r="G153" s="246"/>
      <c r="H153" s="246"/>
      <c r="I153" s="246"/>
      <c r="J153" s="246"/>
      <c r="K153" s="246"/>
      <c r="L153" s="246"/>
      <c r="M153" s="246"/>
      <c r="N153" s="265"/>
      <c r="O153" s="265"/>
      <c r="P153" s="265"/>
      <c r="Q153" s="265"/>
      <c r="R153" s="265"/>
    </row>
    <row r="154" spans="4:19" x14ac:dyDescent="0.2">
      <c r="D154" s="261"/>
      <c r="E154" s="246"/>
      <c r="F154" s="246"/>
      <c r="G154" s="246"/>
      <c r="H154" s="246"/>
      <c r="I154" s="246"/>
      <c r="J154" s="246"/>
      <c r="K154" s="246"/>
      <c r="L154" s="246"/>
      <c r="M154" s="246"/>
      <c r="N154" s="265"/>
      <c r="O154" s="265"/>
      <c r="P154" s="265"/>
      <c r="Q154" s="265"/>
      <c r="R154" s="265"/>
    </row>
    <row r="155" spans="4:19" x14ac:dyDescent="0.2">
      <c r="D155" s="261"/>
      <c r="E155" s="246"/>
      <c r="F155" s="246"/>
      <c r="G155" s="246"/>
      <c r="H155" s="246"/>
      <c r="I155" s="246"/>
      <c r="J155" s="246"/>
      <c r="K155" s="246"/>
      <c r="L155" s="246"/>
      <c r="M155" s="246"/>
      <c r="N155" s="265"/>
      <c r="O155" s="265"/>
      <c r="P155" s="265"/>
      <c r="Q155" s="265"/>
      <c r="R155" s="265"/>
    </row>
    <row r="156" spans="4:19" x14ac:dyDescent="0.2">
      <c r="D156" s="261"/>
      <c r="E156" s="246"/>
      <c r="F156" s="246"/>
      <c r="G156" s="246"/>
      <c r="H156" s="246"/>
      <c r="I156" s="246"/>
      <c r="J156" s="246"/>
      <c r="K156" s="246"/>
      <c r="L156" s="246"/>
      <c r="M156" s="246"/>
      <c r="N156" s="265"/>
      <c r="O156" s="265"/>
      <c r="P156" s="265"/>
      <c r="Q156" s="265"/>
      <c r="R156" s="265"/>
    </row>
    <row r="157" spans="4:19" x14ac:dyDescent="0.2">
      <c r="D157" s="261"/>
      <c r="E157" s="246"/>
      <c r="F157" s="246"/>
      <c r="G157" s="246"/>
      <c r="H157" s="246"/>
      <c r="I157" s="246"/>
      <c r="J157" s="246"/>
      <c r="K157" s="246"/>
      <c r="L157" s="246"/>
      <c r="M157" s="246"/>
      <c r="N157" s="265"/>
      <c r="O157" s="265"/>
      <c r="P157" s="265"/>
      <c r="Q157" s="265"/>
      <c r="R157" s="265"/>
    </row>
    <row r="158" spans="4:19" x14ac:dyDescent="0.2">
      <c r="D158" s="261"/>
      <c r="E158" s="246"/>
      <c r="F158" s="246"/>
      <c r="G158" s="246"/>
      <c r="H158" s="246"/>
      <c r="I158" s="246"/>
      <c r="J158" s="246"/>
      <c r="K158" s="246"/>
      <c r="L158" s="246"/>
      <c r="M158" s="246"/>
      <c r="N158" s="265"/>
      <c r="O158" s="265"/>
      <c r="P158" s="265"/>
      <c r="Q158" s="265"/>
      <c r="R158" s="265"/>
      <c r="S158" s="255"/>
    </row>
    <row r="159" spans="4:19" x14ac:dyDescent="0.2">
      <c r="D159" s="261"/>
      <c r="E159" s="246"/>
      <c r="F159" s="246"/>
      <c r="G159" s="246"/>
      <c r="H159" s="246"/>
      <c r="I159" s="246"/>
      <c r="J159" s="246"/>
      <c r="K159" s="246"/>
      <c r="L159" s="246"/>
      <c r="M159" s="246"/>
      <c r="N159" s="265"/>
      <c r="O159" s="265"/>
      <c r="P159" s="265"/>
      <c r="Q159" s="265"/>
      <c r="R159" s="265"/>
    </row>
    <row r="160" spans="4:19" x14ac:dyDescent="0.2">
      <c r="D160" s="261"/>
      <c r="E160" s="246"/>
      <c r="F160" s="246"/>
      <c r="G160" s="246"/>
      <c r="H160" s="246"/>
      <c r="I160" s="246"/>
      <c r="J160" s="246"/>
      <c r="K160" s="246"/>
      <c r="L160" s="246"/>
      <c r="M160" s="246"/>
      <c r="N160" s="265"/>
      <c r="O160" s="265"/>
      <c r="P160" s="265"/>
      <c r="Q160" s="265"/>
      <c r="R160" s="265"/>
    </row>
    <row r="161" spans="4:19" x14ac:dyDescent="0.2">
      <c r="D161" s="261"/>
      <c r="E161" s="246"/>
      <c r="F161" s="246"/>
      <c r="G161" s="246"/>
      <c r="H161" s="246"/>
      <c r="I161" s="246"/>
      <c r="J161" s="246"/>
      <c r="K161" s="246"/>
      <c r="L161" s="246"/>
      <c r="M161" s="246"/>
      <c r="N161" s="265"/>
      <c r="O161" s="265"/>
      <c r="P161" s="265"/>
      <c r="Q161" s="265"/>
      <c r="R161" s="265"/>
      <c r="S161" s="255"/>
    </row>
    <row r="162" spans="4:19" x14ac:dyDescent="0.2">
      <c r="D162" s="261"/>
      <c r="E162" s="246"/>
      <c r="F162" s="246"/>
      <c r="G162" s="246"/>
      <c r="H162" s="246"/>
      <c r="I162" s="246"/>
      <c r="J162" s="246"/>
      <c r="K162" s="246"/>
      <c r="L162" s="246"/>
      <c r="M162" s="246"/>
      <c r="N162" s="265"/>
      <c r="O162" s="265"/>
      <c r="P162" s="265"/>
      <c r="Q162" s="265"/>
      <c r="R162" s="265"/>
    </row>
    <row r="163" spans="4:19" x14ac:dyDescent="0.2">
      <c r="D163" s="261"/>
      <c r="E163" s="246"/>
      <c r="F163" s="246"/>
      <c r="G163" s="246"/>
      <c r="H163" s="246"/>
      <c r="I163" s="246"/>
      <c r="J163" s="246"/>
      <c r="K163" s="246"/>
      <c r="L163" s="246"/>
      <c r="M163" s="246"/>
      <c r="N163" s="265"/>
      <c r="O163" s="265"/>
      <c r="P163" s="265"/>
      <c r="Q163" s="265"/>
      <c r="R163" s="265"/>
    </row>
    <row r="164" spans="4:19" x14ac:dyDescent="0.2">
      <c r="D164" s="261"/>
      <c r="E164" s="246"/>
      <c r="F164" s="246"/>
      <c r="G164" s="246"/>
      <c r="H164" s="246"/>
      <c r="I164" s="246"/>
      <c r="J164" s="246"/>
      <c r="K164" s="246"/>
      <c r="L164" s="246"/>
      <c r="M164" s="246"/>
      <c r="N164" s="265"/>
      <c r="O164" s="265"/>
      <c r="P164" s="265"/>
      <c r="Q164" s="265"/>
      <c r="R164" s="265"/>
      <c r="S164" s="10"/>
    </row>
    <row r="165" spans="4:19" x14ac:dyDescent="0.2">
      <c r="D165" s="261"/>
      <c r="E165" s="246"/>
      <c r="F165" s="246"/>
      <c r="G165" s="246"/>
      <c r="H165" s="246"/>
      <c r="I165" s="246"/>
      <c r="J165" s="246"/>
      <c r="K165" s="246"/>
      <c r="L165" s="246"/>
      <c r="M165" s="246"/>
      <c r="N165" s="265"/>
      <c r="O165" s="265"/>
      <c r="P165" s="265"/>
      <c r="Q165" s="265"/>
      <c r="R165" s="265"/>
    </row>
    <row r="166" spans="4:19" x14ac:dyDescent="0.2">
      <c r="D166" s="261"/>
      <c r="E166" s="246"/>
      <c r="F166" s="246"/>
      <c r="G166" s="246"/>
      <c r="H166" s="246"/>
      <c r="I166" s="246"/>
      <c r="J166" s="246"/>
      <c r="K166" s="246"/>
      <c r="L166" s="246"/>
      <c r="M166" s="246"/>
      <c r="N166" s="265"/>
      <c r="O166" s="265"/>
      <c r="P166" s="265"/>
      <c r="Q166" s="265"/>
      <c r="R166" s="265"/>
    </row>
    <row r="167" spans="4:19" x14ac:dyDescent="0.2">
      <c r="D167" s="261"/>
      <c r="E167" s="246"/>
      <c r="F167" s="246"/>
      <c r="G167" s="246"/>
      <c r="H167" s="246"/>
      <c r="I167" s="246"/>
      <c r="J167" s="246"/>
      <c r="K167" s="246"/>
      <c r="L167" s="246"/>
      <c r="M167" s="246"/>
      <c r="N167" s="265"/>
      <c r="O167" s="265"/>
      <c r="P167" s="265"/>
      <c r="Q167" s="265"/>
      <c r="R167" s="265"/>
    </row>
    <row r="168" spans="4:19" x14ac:dyDescent="0.2">
      <c r="D168" s="261"/>
      <c r="E168" s="246"/>
      <c r="F168" s="246"/>
      <c r="G168" s="246"/>
      <c r="H168" s="246"/>
      <c r="I168" s="246"/>
      <c r="J168" s="246"/>
      <c r="K168" s="246"/>
      <c r="L168" s="246"/>
      <c r="M168" s="246"/>
      <c r="N168" s="265"/>
      <c r="O168" s="265"/>
      <c r="P168" s="265"/>
      <c r="Q168" s="265"/>
      <c r="R168" s="265"/>
    </row>
    <row r="169" spans="4:19" x14ac:dyDescent="0.2">
      <c r="D169" s="261"/>
      <c r="E169" s="246"/>
      <c r="F169" s="246"/>
      <c r="G169" s="246"/>
      <c r="H169" s="246"/>
      <c r="I169" s="246"/>
      <c r="J169" s="246"/>
      <c r="K169" s="246"/>
      <c r="L169" s="246"/>
      <c r="M169" s="246"/>
      <c r="N169" s="265"/>
      <c r="O169" s="265"/>
      <c r="P169" s="265"/>
      <c r="Q169" s="265"/>
      <c r="R169" s="265"/>
    </row>
    <row r="170" spans="4:19" x14ac:dyDescent="0.2">
      <c r="D170" s="261"/>
      <c r="E170" s="246"/>
      <c r="F170" s="246"/>
      <c r="G170" s="246"/>
      <c r="H170" s="246"/>
      <c r="I170" s="246"/>
      <c r="J170" s="246"/>
      <c r="K170" s="246"/>
      <c r="L170" s="246"/>
      <c r="M170" s="246"/>
      <c r="N170" s="265"/>
      <c r="O170" s="265"/>
      <c r="P170" s="265"/>
      <c r="Q170" s="265"/>
      <c r="R170" s="265"/>
    </row>
    <row r="171" spans="4:19" x14ac:dyDescent="0.2">
      <c r="D171" s="261"/>
      <c r="E171" s="246"/>
      <c r="F171" s="246"/>
      <c r="G171" s="246"/>
      <c r="H171" s="246"/>
      <c r="I171" s="246"/>
      <c r="J171" s="246"/>
      <c r="K171" s="246"/>
      <c r="L171" s="246"/>
      <c r="M171" s="246"/>
      <c r="N171" s="265"/>
      <c r="O171" s="265"/>
      <c r="P171" s="265"/>
      <c r="Q171" s="265"/>
      <c r="R171" s="265"/>
    </row>
    <row r="172" spans="4:19" x14ac:dyDescent="0.2">
      <c r="D172" s="261"/>
      <c r="E172" s="246"/>
      <c r="F172" s="246"/>
      <c r="G172" s="246"/>
      <c r="H172" s="246"/>
      <c r="I172" s="246"/>
      <c r="J172" s="246"/>
      <c r="K172" s="246"/>
      <c r="L172" s="246"/>
      <c r="M172" s="246"/>
      <c r="N172" s="265"/>
      <c r="O172" s="265"/>
      <c r="P172" s="265"/>
      <c r="Q172" s="265"/>
      <c r="R172" s="265"/>
    </row>
    <row r="173" spans="4:19" x14ac:dyDescent="0.2">
      <c r="D173" s="261"/>
      <c r="E173" s="246"/>
      <c r="F173" s="246"/>
      <c r="G173" s="246"/>
      <c r="H173" s="246"/>
      <c r="I173" s="246"/>
      <c r="J173" s="246"/>
      <c r="K173" s="246"/>
      <c r="L173" s="246"/>
      <c r="M173" s="246"/>
      <c r="N173" s="265"/>
      <c r="O173" s="265"/>
      <c r="P173" s="265"/>
      <c r="Q173" s="265"/>
      <c r="R173" s="265"/>
      <c r="S173" s="10"/>
    </row>
    <row r="174" spans="4:19" x14ac:dyDescent="0.2">
      <c r="D174" s="261"/>
      <c r="E174" s="246"/>
      <c r="F174" s="246"/>
      <c r="G174" s="246"/>
      <c r="H174" s="246"/>
      <c r="I174" s="246"/>
      <c r="J174" s="246"/>
      <c r="K174" s="246"/>
      <c r="L174" s="246"/>
      <c r="M174" s="246"/>
      <c r="N174" s="265"/>
      <c r="O174" s="265"/>
      <c r="P174" s="265"/>
      <c r="Q174" s="265"/>
      <c r="R174" s="265"/>
      <c r="S174" s="10"/>
    </row>
    <row r="175" spans="4:19" x14ac:dyDescent="0.2">
      <c r="D175" s="261"/>
      <c r="E175" s="246"/>
      <c r="F175" s="246"/>
      <c r="G175" s="246"/>
      <c r="H175" s="246"/>
      <c r="I175" s="246"/>
      <c r="J175" s="246"/>
      <c r="K175" s="246"/>
      <c r="L175" s="246"/>
      <c r="M175" s="246"/>
      <c r="N175" s="265"/>
      <c r="O175" s="265"/>
      <c r="P175" s="265"/>
      <c r="Q175" s="265"/>
      <c r="R175" s="265"/>
    </row>
    <row r="176" spans="4:19" x14ac:dyDescent="0.2">
      <c r="D176" s="261"/>
      <c r="E176" s="246"/>
      <c r="F176" s="246"/>
      <c r="G176" s="246"/>
      <c r="H176" s="246"/>
      <c r="I176" s="246"/>
      <c r="J176" s="246"/>
      <c r="K176" s="246"/>
      <c r="L176" s="246"/>
      <c r="M176" s="246"/>
      <c r="N176" s="265"/>
      <c r="O176" s="265"/>
      <c r="P176" s="265"/>
      <c r="Q176" s="265"/>
      <c r="R176" s="265"/>
      <c r="S176" s="10"/>
    </row>
    <row r="177" spans="4:19" x14ac:dyDescent="0.2">
      <c r="D177" s="261"/>
      <c r="E177" s="246"/>
      <c r="F177" s="246"/>
      <c r="G177" s="246"/>
      <c r="H177" s="246"/>
      <c r="I177" s="246"/>
      <c r="J177" s="246"/>
      <c r="K177" s="246"/>
      <c r="L177" s="246"/>
      <c r="M177" s="246"/>
      <c r="N177" s="265"/>
      <c r="O177" s="265"/>
      <c r="P177" s="265"/>
      <c r="Q177" s="265"/>
      <c r="R177" s="265"/>
    </row>
    <row r="178" spans="4:19" x14ac:dyDescent="0.2">
      <c r="D178" s="261"/>
      <c r="E178" s="246"/>
      <c r="F178" s="246"/>
      <c r="G178" s="246"/>
      <c r="H178" s="246"/>
      <c r="I178" s="246"/>
      <c r="J178" s="246"/>
      <c r="K178" s="246"/>
      <c r="L178" s="246"/>
      <c r="M178" s="246"/>
      <c r="N178" s="265"/>
      <c r="O178" s="265"/>
      <c r="P178" s="265"/>
      <c r="Q178" s="265"/>
      <c r="R178" s="265"/>
    </row>
    <row r="179" spans="4:19" x14ac:dyDescent="0.2">
      <c r="D179" s="261"/>
      <c r="E179" s="246"/>
      <c r="F179" s="246"/>
      <c r="G179" s="246"/>
      <c r="H179" s="246"/>
      <c r="I179" s="246"/>
      <c r="J179" s="246"/>
      <c r="K179" s="246"/>
      <c r="L179" s="246"/>
      <c r="M179" s="246"/>
      <c r="N179" s="265"/>
      <c r="O179" s="265"/>
      <c r="P179" s="265"/>
      <c r="Q179" s="265"/>
      <c r="R179" s="265"/>
    </row>
    <row r="180" spans="4:19" x14ac:dyDescent="0.2">
      <c r="D180" s="261"/>
      <c r="E180" s="246"/>
      <c r="F180" s="246"/>
      <c r="G180" s="246"/>
      <c r="H180" s="246"/>
      <c r="I180" s="246"/>
      <c r="J180" s="246"/>
      <c r="K180" s="246"/>
      <c r="L180" s="246"/>
      <c r="M180" s="246"/>
      <c r="N180" s="265"/>
      <c r="O180" s="265"/>
      <c r="P180" s="265"/>
      <c r="Q180" s="265"/>
      <c r="R180" s="265"/>
      <c r="S180" s="255"/>
    </row>
    <row r="181" spans="4:19" x14ac:dyDescent="0.2">
      <c r="D181" s="261"/>
      <c r="E181" s="256"/>
      <c r="F181" s="256"/>
      <c r="G181" s="256"/>
      <c r="H181" s="256"/>
      <c r="I181" s="256"/>
      <c r="J181" s="256"/>
      <c r="K181" s="256"/>
      <c r="L181" s="256"/>
      <c r="M181" s="256"/>
      <c r="N181" s="265"/>
      <c r="O181" s="265"/>
      <c r="P181" s="265"/>
      <c r="Q181" s="265"/>
      <c r="R181" s="265"/>
    </row>
    <row r="182" spans="4:19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5"/>
      <c r="O182" s="265"/>
      <c r="P182" s="265"/>
      <c r="Q182" s="265"/>
      <c r="R182" s="265"/>
    </row>
    <row r="183" spans="4:19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5"/>
      <c r="O183" s="265"/>
      <c r="P183" s="265"/>
      <c r="Q183" s="265"/>
      <c r="R183" s="265"/>
    </row>
    <row r="184" spans="4:19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5"/>
      <c r="O184" s="265"/>
      <c r="P184" s="265"/>
      <c r="Q184" s="265"/>
      <c r="R184" s="265"/>
    </row>
    <row r="185" spans="4:19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5"/>
      <c r="O185" s="265"/>
      <c r="P185" s="265"/>
      <c r="Q185" s="265"/>
      <c r="R185" s="265"/>
    </row>
    <row r="186" spans="4:19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5"/>
      <c r="O186" s="265"/>
      <c r="P186" s="265"/>
      <c r="Q186" s="265"/>
      <c r="R186" s="265"/>
    </row>
    <row r="187" spans="4:19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1"/>
      <c r="N187" s="265"/>
      <c r="O187" s="265"/>
      <c r="P187" s="265"/>
      <c r="Q187" s="265"/>
      <c r="R187" s="265"/>
    </row>
    <row r="188" spans="4:19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5"/>
      <c r="O188" s="265"/>
      <c r="P188" s="265"/>
      <c r="Q188" s="265"/>
      <c r="R188" s="265"/>
    </row>
    <row r="189" spans="4:19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5"/>
      <c r="O189" s="265"/>
      <c r="P189" s="265"/>
      <c r="Q189" s="265"/>
      <c r="R189" s="265"/>
    </row>
    <row r="190" spans="4:19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5"/>
      <c r="O190" s="265"/>
      <c r="P190" s="265"/>
      <c r="Q190" s="265"/>
      <c r="R190" s="265"/>
    </row>
    <row r="191" spans="4:19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5"/>
      <c r="O191" s="265"/>
      <c r="P191" s="265"/>
      <c r="Q191" s="265"/>
      <c r="R191" s="265"/>
    </row>
    <row r="192" spans="4:19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1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1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1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1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1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1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1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1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1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1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1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1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1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1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1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1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1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1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1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1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1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1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1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1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1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1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1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1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1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1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1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1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1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1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1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1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1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1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1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1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1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1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1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1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1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1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1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1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1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1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1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1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1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1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1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1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1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1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1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1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1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1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1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1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1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1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1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1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1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1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1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1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1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1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1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1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1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1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1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1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1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1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1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1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1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1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1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1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1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1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1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1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1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1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1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1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1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1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1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1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1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1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1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1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1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1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1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1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1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1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1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1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1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1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1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1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1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1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1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1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1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1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1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1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1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1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1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1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1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1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1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1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1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1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1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1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1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1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1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1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1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1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1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1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1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1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1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1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1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1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1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1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1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1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1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1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1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1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1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1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1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1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1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1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1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1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1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1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1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1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1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1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1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1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1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1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1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1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1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1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1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1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1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1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1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1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1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1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1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1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1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1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1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1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1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1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1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1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1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1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1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1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1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1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1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1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1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1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1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1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1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1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1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1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1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1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1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1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1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1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1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1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1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1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1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1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1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1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1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1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1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1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1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1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1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1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1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1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1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1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1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1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1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1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1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1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1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1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1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1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1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1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1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1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1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1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1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1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1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1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1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1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1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1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1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1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1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1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1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1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1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1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1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1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1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1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1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1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1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1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1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1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1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1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1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1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1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1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1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1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1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1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1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1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1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1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1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1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1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1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1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1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1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1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1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1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1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1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1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1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1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1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1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1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1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1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1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1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1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1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1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1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1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1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1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1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1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1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1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1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1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1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1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1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1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1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1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1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1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1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1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1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1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1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1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1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1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1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1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1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1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1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1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1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1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1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1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1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1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1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1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1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1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1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1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1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1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1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1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1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1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1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1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1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1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1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1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1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1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1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1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1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1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1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1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1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1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1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1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1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1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1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1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1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1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1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1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1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1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1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1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1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1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1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1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1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1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1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1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1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1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1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1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1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1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1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1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1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1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1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1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1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1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1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1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1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1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1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1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1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1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1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1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1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1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1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1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1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1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1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1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1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1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1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1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1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1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1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1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1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1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1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1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1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1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1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1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1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1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1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1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1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1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1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1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1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1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1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1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1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1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1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1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1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1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1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1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1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1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1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1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1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1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1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1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1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1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1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1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1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1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1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1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1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1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1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1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1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1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1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1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1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1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1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1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1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1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1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1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1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1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1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1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1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1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1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1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1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1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1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1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1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1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1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1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1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1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1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1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1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1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1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1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1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1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1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1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1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1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1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1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1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1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1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1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1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1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1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1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1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1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1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1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1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1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1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1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1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1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1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1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1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1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1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1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1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1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1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1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1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1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1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1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1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1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1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1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1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1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1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1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1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1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1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1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1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1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1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1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1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1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1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1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1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1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1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1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1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1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1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1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1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1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1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1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1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1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1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1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1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1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1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1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1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1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1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1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1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1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1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1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1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1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1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1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1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1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1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1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1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1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1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1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1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1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1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1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1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1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1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1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1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1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1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1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1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1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1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1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1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1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1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1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1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1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1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1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1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1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1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1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1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1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1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1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1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1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1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1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1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1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1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1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1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1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1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1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1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1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1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1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1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1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1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1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1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1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1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1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1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1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1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1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1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1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1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1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1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1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1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1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1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1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1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1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1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1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1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1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1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1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1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1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1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1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1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1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1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1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1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1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1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1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1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1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1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1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1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1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1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1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1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1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1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1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1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1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1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1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1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1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1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1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1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1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1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1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1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1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1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1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1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1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1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1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1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1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1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1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1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1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1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1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1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1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1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1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1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1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1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1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1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1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1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1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1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1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1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1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1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1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1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1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1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1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1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1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1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1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1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1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1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1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1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1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1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1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1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1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1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1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1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1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1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1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1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1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1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1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1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1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1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1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1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1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1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1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1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1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1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1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1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1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1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1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1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1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1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1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1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1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1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1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1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1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1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1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1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1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1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1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1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1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1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1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1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1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1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1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1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1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1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1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1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1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1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1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1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1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1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1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1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1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1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1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1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1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1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1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1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1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1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1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1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1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1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1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1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1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1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1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1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1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1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1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1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1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1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1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1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1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1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1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1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1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1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1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1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1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1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1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1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1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1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1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1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1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1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1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1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1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1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1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1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1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1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1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1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1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1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1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1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1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1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1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1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1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1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1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1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1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1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1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1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1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1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1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1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1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1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1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1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1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1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1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1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1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1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1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1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1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1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1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1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1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1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1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1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1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1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1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1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1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1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1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1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1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1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1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1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1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1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1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1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1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1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1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1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1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1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1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1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1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1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1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1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1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1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1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1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1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1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1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1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1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1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1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1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1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1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1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1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1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1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1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1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1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1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1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1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1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1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1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1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1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1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1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1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1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1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1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1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1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1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1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1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1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1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1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1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1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1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1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1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1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1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1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1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1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1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1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1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1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1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1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1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1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1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1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1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1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1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1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1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1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1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1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1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1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1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1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1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1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1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1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1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1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1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1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1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1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1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1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1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1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1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1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1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1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1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1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1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1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1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1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1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1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1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1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1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1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1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1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1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1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1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1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1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1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1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1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1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1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1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1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1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1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1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1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1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1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1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1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1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1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1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1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1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1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1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1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1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1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1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1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1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1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1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1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1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1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1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1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1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1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1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1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1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1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1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1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1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1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1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1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1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1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1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1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1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1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1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1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1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1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1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1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1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1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1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1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1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1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1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1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1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1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1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1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1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1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1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1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1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1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1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1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1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1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1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1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1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1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1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1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1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1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1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1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1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1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1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1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1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1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1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1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1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1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1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1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1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1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1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1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1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1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1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1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1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1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1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1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1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1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1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1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1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1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1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1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1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1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1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1"/>
      <c r="N1527" s="265"/>
      <c r="O1527" s="265"/>
      <c r="P1527" s="265"/>
      <c r="Q1527" s="265"/>
      <c r="R1527" s="265"/>
    </row>
    <row r="1528" spans="4:18" x14ac:dyDescent="0.2">
      <c r="D1528" s="261"/>
      <c r="E1528" s="261"/>
      <c r="F1528" s="261"/>
      <c r="G1528" s="261"/>
      <c r="H1528" s="261"/>
      <c r="I1528" s="261"/>
      <c r="J1528" s="261"/>
      <c r="K1528" s="261"/>
      <c r="L1528" s="261"/>
      <c r="M1528" s="261"/>
      <c r="N1528" s="265"/>
      <c r="O1528" s="265"/>
      <c r="P1528" s="265"/>
      <c r="Q1528" s="265"/>
      <c r="R1528" s="265"/>
    </row>
    <row r="1529" spans="4:18" x14ac:dyDescent="0.2">
      <c r="D1529" s="261"/>
      <c r="E1529" s="261"/>
      <c r="F1529" s="261"/>
      <c r="G1529" s="261"/>
      <c r="H1529" s="261"/>
      <c r="I1529" s="261"/>
      <c r="J1529" s="261"/>
      <c r="K1529" s="261"/>
      <c r="L1529" s="261"/>
      <c r="M1529" s="261"/>
      <c r="N1529" s="265"/>
      <c r="O1529" s="265"/>
      <c r="P1529" s="265"/>
      <c r="Q1529" s="265"/>
      <c r="R1529" s="265"/>
    </row>
    <row r="1530" spans="4:18" x14ac:dyDescent="0.2">
      <c r="D1530" s="261"/>
      <c r="E1530" s="261"/>
      <c r="F1530" s="261"/>
      <c r="G1530" s="261"/>
      <c r="H1530" s="261"/>
      <c r="I1530" s="261"/>
      <c r="J1530" s="261"/>
      <c r="K1530" s="261"/>
      <c r="L1530" s="261"/>
      <c r="M1530" s="261"/>
      <c r="N1530" s="265"/>
      <c r="O1530" s="265"/>
      <c r="P1530" s="265"/>
      <c r="Q1530" s="265"/>
      <c r="R1530" s="265"/>
    </row>
    <row r="1531" spans="4:18" x14ac:dyDescent="0.2">
      <c r="D1531" s="261"/>
      <c r="E1531" s="261"/>
      <c r="F1531" s="261"/>
      <c r="G1531" s="261"/>
      <c r="H1531" s="261"/>
      <c r="I1531" s="261"/>
      <c r="J1531" s="261"/>
      <c r="K1531" s="261"/>
      <c r="L1531" s="261"/>
      <c r="M1531" s="261"/>
      <c r="N1531" s="265"/>
      <c r="O1531" s="265"/>
      <c r="P1531" s="265"/>
      <c r="Q1531" s="265"/>
      <c r="R1531" s="265"/>
    </row>
  </sheetData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 enableFormatConditionsCalculation="0"/>
  <dimension ref="B2:R7897"/>
  <sheetViews>
    <sheetView showRuler="0" zoomScale="80" zoomScaleNormal="80" workbookViewId="0">
      <selection activeCell="E5" sqref="E5:M642"/>
    </sheetView>
  </sheetViews>
  <sheetFormatPr baseColWidth="10" defaultColWidth="8.83203125" defaultRowHeight="15" x14ac:dyDescent="0.2"/>
  <cols>
    <col min="3" max="3" width="11.33203125" bestFit="1" customWidth="1"/>
    <col min="4" max="4" width="17.5" style="272" bestFit="1" customWidth="1"/>
    <col min="5" max="13" width="6.5" style="249" bestFit="1" customWidth="1"/>
    <col min="14" max="14" width="5.5" style="252" bestFit="1" customWidth="1"/>
    <col min="15" max="16" width="6.5" style="252" bestFit="1" customWidth="1"/>
    <col min="17" max="17" width="5.5" style="252" bestFit="1" customWidth="1"/>
    <col min="18" max="18" width="9.1640625" style="252" customWidth="1"/>
    <col min="19" max="20" width="9.1640625" customWidth="1"/>
  </cols>
  <sheetData>
    <row r="2" spans="2:18" x14ac:dyDescent="0.2">
      <c r="B2" s="2" t="s">
        <v>510</v>
      </c>
    </row>
    <row r="3" spans="2:18" x14ac:dyDescent="0.2">
      <c r="B3" t="s">
        <v>0</v>
      </c>
    </row>
    <row r="4" spans="2:18" x14ac:dyDescent="0.2">
      <c r="B4" t="s">
        <v>134</v>
      </c>
      <c r="C4" t="s">
        <v>143</v>
      </c>
      <c r="D4" s="272" t="s">
        <v>1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205</v>
      </c>
      <c r="D5" s="273" t="s">
        <v>260</v>
      </c>
      <c r="E5" s="246">
        <v>0.39947999420000002</v>
      </c>
      <c r="F5" s="246">
        <v>0.25257950599899998</v>
      </c>
      <c r="G5" s="246">
        <v>9.0273461634000005E-2</v>
      </c>
      <c r="H5" s="246">
        <v>9.3578611197999997E-2</v>
      </c>
      <c r="I5" s="246">
        <v>9.6404868142E-2</v>
      </c>
      <c r="J5" s="342">
        <v>0.100821029654</v>
      </c>
      <c r="K5" s="246">
        <v>0.105632606487</v>
      </c>
      <c r="L5" s="342">
        <v>0.111716315587</v>
      </c>
      <c r="M5" s="246">
        <v>0.11629194425100001</v>
      </c>
      <c r="N5" s="256"/>
      <c r="O5" s="265"/>
      <c r="P5" s="265"/>
      <c r="Q5" s="265"/>
      <c r="R5" s="265"/>
    </row>
    <row r="6" spans="2:18" x14ac:dyDescent="0.2">
      <c r="B6" t="s">
        <v>542</v>
      </c>
      <c r="C6" s="244" t="s">
        <v>205</v>
      </c>
      <c r="D6" s="273" t="s">
        <v>261</v>
      </c>
      <c r="E6" s="256"/>
      <c r="F6" s="256"/>
      <c r="G6" s="256"/>
      <c r="H6" s="256"/>
      <c r="I6" s="256"/>
      <c r="J6" s="332"/>
      <c r="K6" s="256"/>
      <c r="L6" s="332"/>
      <c r="M6" s="256"/>
      <c r="N6" s="256"/>
      <c r="O6" s="265"/>
      <c r="P6" s="265"/>
      <c r="Q6" s="265"/>
      <c r="R6" s="265"/>
    </row>
    <row r="7" spans="2:18" x14ac:dyDescent="0.2">
      <c r="B7" t="s">
        <v>542</v>
      </c>
      <c r="C7" s="244" t="s">
        <v>366</v>
      </c>
      <c r="D7" s="273" t="s">
        <v>256</v>
      </c>
      <c r="E7" s="332"/>
      <c r="F7" s="332"/>
      <c r="G7" s="332"/>
      <c r="H7" s="332"/>
      <c r="I7" s="332"/>
      <c r="J7" s="332"/>
      <c r="K7" s="332"/>
      <c r="L7" s="332"/>
      <c r="M7" s="332"/>
      <c r="N7" s="256"/>
      <c r="O7" s="265"/>
      <c r="P7" s="265"/>
      <c r="Q7" s="265"/>
      <c r="R7" s="265"/>
    </row>
    <row r="8" spans="2:18" x14ac:dyDescent="0.2">
      <c r="B8" t="s">
        <v>542</v>
      </c>
      <c r="C8" s="244" t="s">
        <v>366</v>
      </c>
      <c r="D8" s="273" t="s">
        <v>248</v>
      </c>
      <c r="E8" s="332"/>
      <c r="F8" s="332"/>
      <c r="G8" s="332"/>
      <c r="H8" s="332"/>
      <c r="I8" s="332"/>
      <c r="J8" s="332"/>
      <c r="K8" s="332"/>
      <c r="L8" s="332"/>
      <c r="M8" s="332"/>
      <c r="N8" s="256"/>
      <c r="O8" s="265"/>
      <c r="P8" s="265"/>
      <c r="Q8" s="265"/>
      <c r="R8" s="265"/>
    </row>
    <row r="9" spans="2:18" x14ac:dyDescent="0.2">
      <c r="B9" t="s">
        <v>542</v>
      </c>
      <c r="C9" s="244" t="s">
        <v>366</v>
      </c>
      <c r="D9" s="273" t="s">
        <v>251</v>
      </c>
      <c r="E9" s="332"/>
      <c r="F9" s="332"/>
      <c r="G9" s="332"/>
      <c r="H9" s="332"/>
      <c r="I9" s="332"/>
      <c r="J9" s="332"/>
      <c r="K9" s="332"/>
      <c r="L9" s="332"/>
      <c r="M9" s="332"/>
      <c r="N9" s="256"/>
      <c r="O9" s="265"/>
      <c r="P9" s="265"/>
      <c r="Q9" s="265"/>
      <c r="R9" s="265"/>
    </row>
    <row r="10" spans="2:18" x14ac:dyDescent="0.2">
      <c r="B10" t="s">
        <v>542</v>
      </c>
      <c r="C10" s="244" t="s">
        <v>366</v>
      </c>
      <c r="D10" s="273" t="s">
        <v>262</v>
      </c>
      <c r="E10" s="332"/>
      <c r="F10" s="332"/>
      <c r="G10" s="332"/>
      <c r="H10" s="332"/>
      <c r="I10" s="332"/>
      <c r="J10" s="332"/>
      <c r="K10" s="332"/>
      <c r="L10" s="332"/>
      <c r="M10" s="332"/>
      <c r="N10" s="256"/>
      <c r="O10" s="265"/>
      <c r="P10" s="265"/>
      <c r="Q10" s="265"/>
      <c r="R10" s="265"/>
    </row>
    <row r="11" spans="2:18" x14ac:dyDescent="0.2">
      <c r="B11" t="s">
        <v>542</v>
      </c>
      <c r="C11" s="244" t="s">
        <v>366</v>
      </c>
      <c r="D11" s="273" t="s">
        <v>263</v>
      </c>
      <c r="E11" s="332"/>
      <c r="F11" s="332"/>
      <c r="G11" s="332"/>
      <c r="H11" s="332"/>
      <c r="I11" s="332"/>
      <c r="J11" s="332"/>
      <c r="K11" s="332"/>
      <c r="L11" s="332"/>
      <c r="M11" s="332"/>
      <c r="N11" s="256"/>
      <c r="O11" s="265"/>
      <c r="P11" s="265"/>
      <c r="Q11" s="265"/>
      <c r="R11" s="265"/>
    </row>
    <row r="12" spans="2:18" x14ac:dyDescent="0.2">
      <c r="B12" t="s">
        <v>542</v>
      </c>
      <c r="C12" s="244" t="s">
        <v>366</v>
      </c>
      <c r="D12" s="273" t="s">
        <v>267</v>
      </c>
      <c r="E12" s="332"/>
      <c r="F12" s="332"/>
      <c r="G12" s="332"/>
      <c r="H12" s="332"/>
      <c r="I12" s="332"/>
      <c r="J12" s="332"/>
      <c r="K12" s="332"/>
      <c r="L12" s="332"/>
      <c r="M12" s="332"/>
      <c r="N12" s="256"/>
      <c r="O12" s="265"/>
      <c r="P12" s="265"/>
      <c r="Q12" s="265"/>
      <c r="R12" s="265"/>
    </row>
    <row r="13" spans="2:18" x14ac:dyDescent="0.2">
      <c r="B13" t="s">
        <v>542</v>
      </c>
      <c r="C13" s="244" t="s">
        <v>366</v>
      </c>
      <c r="D13" s="273" t="s">
        <v>265</v>
      </c>
      <c r="E13" s="332"/>
      <c r="F13" s="332"/>
      <c r="G13" s="332"/>
      <c r="H13" s="332"/>
      <c r="I13" s="332"/>
      <c r="J13" s="332"/>
      <c r="K13" s="332"/>
      <c r="L13" s="332"/>
      <c r="M13" s="332"/>
      <c r="N13" s="256"/>
      <c r="O13" s="265"/>
      <c r="P13" s="265"/>
      <c r="Q13" s="265"/>
      <c r="R13" s="265"/>
    </row>
    <row r="14" spans="2:18" x14ac:dyDescent="0.2">
      <c r="B14" t="s">
        <v>542</v>
      </c>
      <c r="C14" s="244" t="s">
        <v>367</v>
      </c>
      <c r="D14" s="273" t="s">
        <v>260</v>
      </c>
      <c r="E14" s="332"/>
      <c r="F14" s="332"/>
      <c r="G14" s="332"/>
      <c r="H14" s="332"/>
      <c r="I14" s="332"/>
      <c r="J14" s="332"/>
      <c r="K14" s="332"/>
      <c r="L14" s="332"/>
      <c r="M14" s="332"/>
      <c r="N14" s="256"/>
      <c r="O14" s="265"/>
      <c r="P14" s="265"/>
      <c r="Q14" s="265"/>
      <c r="R14" s="265"/>
    </row>
    <row r="15" spans="2:18" x14ac:dyDescent="0.2">
      <c r="B15" t="s">
        <v>542</v>
      </c>
      <c r="C15" s="244" t="s">
        <v>367</v>
      </c>
      <c r="D15" s="273" t="s">
        <v>261</v>
      </c>
      <c r="E15" s="332"/>
      <c r="F15" s="332"/>
      <c r="G15" s="332"/>
      <c r="H15" s="332"/>
      <c r="I15" s="332"/>
      <c r="J15" s="332"/>
      <c r="K15" s="332"/>
      <c r="L15" s="332"/>
      <c r="M15" s="332"/>
      <c r="N15" s="256"/>
      <c r="O15" s="265"/>
      <c r="P15" s="265"/>
      <c r="Q15" s="265"/>
      <c r="R15" s="265"/>
    </row>
    <row r="16" spans="2:18" x14ac:dyDescent="0.2">
      <c r="B16" s="278" t="s">
        <v>542</v>
      </c>
      <c r="C16" s="341" t="s">
        <v>199</v>
      </c>
      <c r="D16" s="340" t="s">
        <v>262</v>
      </c>
      <c r="E16" s="246"/>
      <c r="F16" s="246"/>
      <c r="G16" s="246">
        <v>0.49344541500200001</v>
      </c>
      <c r="H16" s="246">
        <v>0.99951744718699997</v>
      </c>
      <c r="I16" s="246">
        <v>1.6041828741440001</v>
      </c>
      <c r="J16" s="342">
        <v>2.2134392136679999</v>
      </c>
      <c r="K16" s="246">
        <v>2.6366223237790001</v>
      </c>
      <c r="L16" s="342">
        <v>3.0860017242820001</v>
      </c>
      <c r="M16" s="246">
        <v>3.5217841760600002</v>
      </c>
      <c r="N16" s="256"/>
      <c r="O16" s="265"/>
      <c r="P16" s="265"/>
      <c r="Q16" s="265"/>
      <c r="R16" s="265"/>
    </row>
    <row r="17" spans="2:18" x14ac:dyDescent="0.2">
      <c r="B17" t="s">
        <v>542</v>
      </c>
      <c r="C17" s="244" t="s">
        <v>199</v>
      </c>
      <c r="D17" s="273" t="s">
        <v>267</v>
      </c>
      <c r="E17" s="256"/>
      <c r="F17" s="256"/>
      <c r="G17" s="256"/>
      <c r="H17" s="256"/>
      <c r="I17" s="256"/>
      <c r="J17" s="332"/>
      <c r="K17" s="256"/>
      <c r="L17" s="332"/>
      <c r="M17" s="256"/>
      <c r="N17" s="256"/>
      <c r="O17" s="265"/>
      <c r="P17" s="265"/>
      <c r="Q17" s="265"/>
      <c r="R17" s="265"/>
    </row>
    <row r="18" spans="2:18" x14ac:dyDescent="0.2">
      <c r="B18" t="s">
        <v>542</v>
      </c>
      <c r="C18" s="244" t="s">
        <v>199</v>
      </c>
      <c r="D18" s="273" t="s">
        <v>265</v>
      </c>
      <c r="E18" s="256"/>
      <c r="F18" s="256"/>
      <c r="G18" s="256"/>
      <c r="H18" s="256"/>
      <c r="I18" s="256"/>
      <c r="J18" s="332"/>
      <c r="K18" s="256"/>
      <c r="L18" s="332"/>
      <c r="M18" s="256"/>
      <c r="N18" s="256"/>
      <c r="O18" s="265"/>
      <c r="P18" s="265"/>
      <c r="Q18" s="265"/>
      <c r="R18" s="265"/>
    </row>
    <row r="19" spans="2:18" x14ac:dyDescent="0.2">
      <c r="B19" t="s">
        <v>542</v>
      </c>
      <c r="C19" s="244" t="s">
        <v>200</v>
      </c>
      <c r="D19" s="273" t="s">
        <v>256</v>
      </c>
      <c r="E19" s="256"/>
      <c r="F19" s="256"/>
      <c r="G19" s="256"/>
      <c r="H19" s="256"/>
      <c r="I19" s="256"/>
      <c r="J19" s="332"/>
      <c r="K19" s="256"/>
      <c r="L19" s="332"/>
      <c r="M19" s="256"/>
      <c r="N19" s="256"/>
      <c r="O19" s="265"/>
      <c r="P19" s="265"/>
      <c r="Q19" s="265"/>
      <c r="R19" s="265"/>
    </row>
    <row r="20" spans="2:18" x14ac:dyDescent="0.2">
      <c r="B20" t="s">
        <v>542</v>
      </c>
      <c r="C20" s="244" t="s">
        <v>200</v>
      </c>
      <c r="D20" s="273" t="s">
        <v>253</v>
      </c>
      <c r="E20" s="246">
        <v>25.553041882559999</v>
      </c>
      <c r="F20" s="246">
        <v>24.863069856627</v>
      </c>
      <c r="G20" s="246">
        <v>16.345389229106999</v>
      </c>
      <c r="H20" s="246">
        <v>4.4729763437640004</v>
      </c>
      <c r="I20" s="246"/>
      <c r="J20" s="342"/>
      <c r="K20" s="246"/>
      <c r="L20" s="342"/>
      <c r="M20" s="246"/>
      <c r="N20" s="256"/>
      <c r="O20" s="265"/>
      <c r="P20" s="265"/>
      <c r="Q20" s="265"/>
      <c r="R20" s="265"/>
    </row>
    <row r="21" spans="2:18" x14ac:dyDescent="0.2">
      <c r="B21" t="s">
        <v>542</v>
      </c>
      <c r="C21" s="244" t="s">
        <v>200</v>
      </c>
      <c r="D21" s="273" t="s">
        <v>241</v>
      </c>
      <c r="E21" s="246">
        <v>127.7652094128</v>
      </c>
      <c r="F21" s="246">
        <v>152.03752102232701</v>
      </c>
      <c r="G21" s="246">
        <v>165.10726983021499</v>
      </c>
      <c r="H21" s="246">
        <v>189.09609006577301</v>
      </c>
      <c r="I21" s="246">
        <v>201.65961942506399</v>
      </c>
      <c r="J21" s="342">
        <v>202.364730246356</v>
      </c>
      <c r="K21" s="246">
        <v>228.974098875409</v>
      </c>
      <c r="L21" s="342">
        <v>205.280576810962</v>
      </c>
      <c r="M21" s="246">
        <v>173.31259460726801</v>
      </c>
      <c r="N21" s="256"/>
      <c r="O21" s="265"/>
      <c r="P21" s="265"/>
      <c r="Q21" s="265"/>
      <c r="R21" s="265"/>
    </row>
    <row r="22" spans="2:18" x14ac:dyDescent="0.2">
      <c r="B22" t="s">
        <v>542</v>
      </c>
      <c r="C22" t="s">
        <v>200</v>
      </c>
      <c r="D22" s="273" t="s">
        <v>248</v>
      </c>
      <c r="E22" s="246">
        <v>261.78411560014501</v>
      </c>
      <c r="F22" s="246">
        <v>261.47005578368902</v>
      </c>
      <c r="G22" s="246">
        <v>198.21548088953799</v>
      </c>
      <c r="H22" s="246">
        <v>203.27825948044099</v>
      </c>
      <c r="I22" s="246">
        <v>196.41435611497101</v>
      </c>
      <c r="J22" s="342">
        <v>200.480940265713</v>
      </c>
      <c r="K22" s="246">
        <v>195.831847538289</v>
      </c>
      <c r="L22" s="342">
        <v>189.12859641401599</v>
      </c>
      <c r="M22" s="246">
        <v>192.94600089033901</v>
      </c>
      <c r="N22" s="256"/>
      <c r="O22" s="265"/>
      <c r="P22" s="265"/>
      <c r="Q22" s="265"/>
      <c r="R22" s="265"/>
    </row>
    <row r="23" spans="2:18" x14ac:dyDescent="0.2">
      <c r="B23" t="s">
        <v>542</v>
      </c>
      <c r="C23" t="s">
        <v>200</v>
      </c>
      <c r="D23" s="273" t="s">
        <v>251</v>
      </c>
      <c r="E23" s="246">
        <v>286.44139547111899</v>
      </c>
      <c r="F23" s="246">
        <v>228.095927585651</v>
      </c>
      <c r="G23" s="246">
        <v>253.47510558701899</v>
      </c>
      <c r="H23" s="246">
        <v>204.638757369106</v>
      </c>
      <c r="I23" s="246">
        <v>171.75494544225501</v>
      </c>
      <c r="J23" s="342">
        <v>138.49180442110699</v>
      </c>
      <c r="K23" s="246">
        <v>134.50571198354001</v>
      </c>
      <c r="L23" s="342">
        <v>129.077921973267</v>
      </c>
      <c r="M23" s="246">
        <v>137.724569811621</v>
      </c>
      <c r="N23" s="256"/>
      <c r="O23" s="265"/>
      <c r="P23" s="265"/>
      <c r="Q23" s="265"/>
      <c r="R23" s="265"/>
    </row>
    <row r="24" spans="2:18" x14ac:dyDescent="0.2">
      <c r="B24" t="s">
        <v>542</v>
      </c>
      <c r="C24" t="s">
        <v>200</v>
      </c>
      <c r="D24" s="273" t="s">
        <v>262</v>
      </c>
      <c r="E24" s="246">
        <v>12.40367168547</v>
      </c>
      <c r="F24" s="246">
        <v>12.697055112411</v>
      </c>
      <c r="G24" s="246">
        <v>12.007171765052</v>
      </c>
      <c r="H24" s="246">
        <v>10.994691919052</v>
      </c>
      <c r="I24" s="246">
        <v>10.553834698313</v>
      </c>
      <c r="J24" s="342">
        <v>10.045608738955</v>
      </c>
      <c r="K24" s="246">
        <v>9.7440390226600009</v>
      </c>
      <c r="L24" s="342">
        <v>9.4909109633570008</v>
      </c>
      <c r="M24" s="246">
        <v>9.1566388577550004</v>
      </c>
      <c r="N24" s="256"/>
      <c r="O24" s="265"/>
      <c r="P24" s="265"/>
      <c r="Q24" s="265"/>
      <c r="R24" s="265"/>
    </row>
    <row r="25" spans="2:18" x14ac:dyDescent="0.2">
      <c r="B25" t="s">
        <v>542</v>
      </c>
      <c r="C25" t="s">
        <v>200</v>
      </c>
      <c r="D25" s="273" t="s">
        <v>263</v>
      </c>
      <c r="E25" s="246">
        <v>83.059435024517001</v>
      </c>
      <c r="F25" s="246">
        <v>78.978680735148004</v>
      </c>
      <c r="G25" s="246">
        <v>43.089687298668998</v>
      </c>
      <c r="H25" s="246"/>
      <c r="I25" s="246">
        <v>15.157223683455999</v>
      </c>
      <c r="J25" s="342"/>
      <c r="K25" s="246">
        <v>0.25683785366900003</v>
      </c>
      <c r="L25" s="342"/>
      <c r="M25" s="246"/>
      <c r="N25" s="256"/>
      <c r="O25" s="265"/>
      <c r="P25" s="265"/>
      <c r="Q25" s="265"/>
      <c r="R25" s="265"/>
    </row>
    <row r="26" spans="2:18" x14ac:dyDescent="0.2">
      <c r="B26" t="s">
        <v>542</v>
      </c>
      <c r="C26" t="s">
        <v>200</v>
      </c>
      <c r="D26" s="273" t="s">
        <v>267</v>
      </c>
      <c r="E26" s="246">
        <v>2.6454463272000002</v>
      </c>
      <c r="F26" s="246">
        <v>2.9061477983969999</v>
      </c>
      <c r="G26" s="246">
        <v>2.2615287537070001</v>
      </c>
      <c r="H26" s="246">
        <v>1.3925845810149999</v>
      </c>
      <c r="I26" s="246">
        <v>0.93639972879</v>
      </c>
      <c r="J26" s="342">
        <v>0.407661692804</v>
      </c>
      <c r="K26" s="246">
        <v>1.345757130855</v>
      </c>
      <c r="L26" s="342">
        <v>0.15658532877100001</v>
      </c>
      <c r="M26" s="246">
        <v>0.18373351574800001</v>
      </c>
      <c r="N26" s="256"/>
      <c r="O26" s="265"/>
      <c r="P26" s="265"/>
      <c r="Q26" s="265"/>
      <c r="R26" s="265"/>
    </row>
    <row r="27" spans="2:18" x14ac:dyDescent="0.2">
      <c r="B27" t="s">
        <v>542</v>
      </c>
      <c r="C27" t="s">
        <v>200</v>
      </c>
      <c r="D27" s="273" t="s">
        <v>265</v>
      </c>
      <c r="E27" s="246">
        <v>0.29393848080000001</v>
      </c>
      <c r="F27" s="246">
        <v>0.294564741016</v>
      </c>
      <c r="G27" s="246">
        <v>1.243456173704</v>
      </c>
      <c r="H27" s="246"/>
      <c r="I27" s="246"/>
      <c r="J27" s="342"/>
      <c r="K27" s="246"/>
      <c r="L27" s="342"/>
      <c r="M27" s="246">
        <v>0.26892548124999999</v>
      </c>
      <c r="N27" s="256"/>
      <c r="O27" s="265"/>
      <c r="P27" s="265"/>
      <c r="Q27" s="265"/>
      <c r="R27" s="265"/>
    </row>
    <row r="28" spans="2:18" x14ac:dyDescent="0.2">
      <c r="B28" t="s">
        <v>542</v>
      </c>
      <c r="C28" t="s">
        <v>201</v>
      </c>
      <c r="D28" s="273" t="s">
        <v>253</v>
      </c>
      <c r="E28" s="256"/>
      <c r="F28" s="256"/>
      <c r="G28" s="256"/>
      <c r="H28" s="256"/>
      <c r="I28" s="256"/>
      <c r="J28" s="332"/>
      <c r="K28" s="256"/>
      <c r="L28" s="332"/>
      <c r="M28" s="256"/>
      <c r="N28" s="256"/>
      <c r="O28" s="265"/>
      <c r="P28" s="265"/>
      <c r="Q28" s="265"/>
      <c r="R28" s="265"/>
    </row>
    <row r="29" spans="2:18" x14ac:dyDescent="0.2">
      <c r="B29" t="s">
        <v>542</v>
      </c>
      <c r="C29" t="s">
        <v>201</v>
      </c>
      <c r="D29" s="273" t="s">
        <v>241</v>
      </c>
      <c r="E29" s="246">
        <v>1.800324E-2</v>
      </c>
      <c r="F29" s="246">
        <v>9.0016200000000001E-3</v>
      </c>
      <c r="G29" s="246"/>
      <c r="H29" s="246"/>
      <c r="I29" s="246"/>
      <c r="J29" s="342"/>
      <c r="K29" s="246"/>
      <c r="L29" s="342">
        <v>24.081213384841</v>
      </c>
      <c r="M29" s="246">
        <v>46.942470062848997</v>
      </c>
      <c r="N29" s="256"/>
      <c r="O29" s="265"/>
      <c r="P29" s="265"/>
      <c r="Q29" s="265"/>
      <c r="R29" s="265"/>
    </row>
    <row r="30" spans="2:18" x14ac:dyDescent="0.2">
      <c r="B30" t="s">
        <v>542</v>
      </c>
      <c r="C30" t="s">
        <v>201</v>
      </c>
      <c r="D30" s="273" t="s">
        <v>251</v>
      </c>
      <c r="E30" s="246"/>
      <c r="F30" s="246"/>
      <c r="G30" s="246"/>
      <c r="H30" s="246"/>
      <c r="I30" s="246">
        <v>6.4627120886069997</v>
      </c>
      <c r="J30" s="342">
        <v>12.75615135128</v>
      </c>
      <c r="K30" s="246">
        <v>12.987015861454999</v>
      </c>
      <c r="L30" s="342">
        <v>13.305240454179</v>
      </c>
      <c r="M30" s="246">
        <v>13.576826521876001</v>
      </c>
      <c r="N30" s="256"/>
      <c r="O30" s="265"/>
      <c r="P30" s="265"/>
      <c r="Q30" s="265"/>
      <c r="R30" s="265"/>
    </row>
    <row r="31" spans="2:18" x14ac:dyDescent="0.2">
      <c r="B31" t="s">
        <v>542</v>
      </c>
      <c r="C31" t="s">
        <v>201</v>
      </c>
      <c r="D31" s="273" t="s">
        <v>267</v>
      </c>
      <c r="E31" s="246"/>
      <c r="F31" s="246"/>
      <c r="G31" s="246">
        <v>0.32307553624399998</v>
      </c>
      <c r="H31" s="246">
        <v>0.69629229050800001</v>
      </c>
      <c r="I31" s="246">
        <v>0.93639972879</v>
      </c>
      <c r="J31" s="342">
        <v>1.222985078412</v>
      </c>
      <c r="K31" s="246">
        <v>1.3575718151030001</v>
      </c>
      <c r="L31" s="342">
        <v>1.5133450700890001</v>
      </c>
      <c r="M31" s="246">
        <v>1.471125777341</v>
      </c>
      <c r="N31" s="256"/>
      <c r="O31" s="265"/>
      <c r="P31" s="265"/>
      <c r="Q31" s="265"/>
      <c r="R31" s="265"/>
    </row>
    <row r="32" spans="2:18" x14ac:dyDescent="0.2">
      <c r="B32" t="s">
        <v>542</v>
      </c>
      <c r="C32" t="s">
        <v>201</v>
      </c>
      <c r="D32" s="273" t="s">
        <v>265</v>
      </c>
      <c r="E32" s="246">
        <v>12.627472536000001</v>
      </c>
      <c r="F32" s="246">
        <v>12.654376409393</v>
      </c>
      <c r="G32" s="246">
        <v>10.508110435802999</v>
      </c>
      <c r="H32" s="246">
        <v>10.608669774118001</v>
      </c>
      <c r="I32" s="246">
        <v>10.033325539264</v>
      </c>
      <c r="J32" s="342">
        <v>9.387808070678</v>
      </c>
      <c r="K32" s="246">
        <v>9.261867517772</v>
      </c>
      <c r="L32" s="342">
        <v>9.1129655393140006</v>
      </c>
      <c r="M32" s="246">
        <v>4.2131658729200003</v>
      </c>
      <c r="N32" s="256"/>
      <c r="O32" s="265"/>
      <c r="P32" s="265"/>
      <c r="Q32" s="265"/>
      <c r="R32" s="265"/>
    </row>
    <row r="33" spans="2:18" x14ac:dyDescent="0.2">
      <c r="B33" t="s">
        <v>542</v>
      </c>
      <c r="C33" t="s">
        <v>278</v>
      </c>
      <c r="D33" s="273" t="s">
        <v>253</v>
      </c>
      <c r="E33" s="256"/>
      <c r="F33" s="256"/>
      <c r="G33" s="256"/>
      <c r="H33" s="256"/>
      <c r="I33" s="256"/>
      <c r="J33" s="332"/>
      <c r="K33" s="256"/>
      <c r="L33" s="332"/>
      <c r="M33" s="256"/>
      <c r="N33" s="256"/>
      <c r="O33" s="265"/>
      <c r="P33" s="265"/>
      <c r="Q33" s="265"/>
      <c r="R33" s="265"/>
    </row>
    <row r="34" spans="2:18" x14ac:dyDescent="0.2">
      <c r="B34" t="s">
        <v>542</v>
      </c>
      <c r="C34" t="s">
        <v>278</v>
      </c>
      <c r="D34" s="273" t="s">
        <v>241</v>
      </c>
      <c r="E34" s="246">
        <v>7.872188832</v>
      </c>
      <c r="F34" s="246">
        <v>3.936094416</v>
      </c>
      <c r="G34" s="246"/>
      <c r="H34" s="246"/>
      <c r="I34" s="246">
        <v>7.4126976158310001</v>
      </c>
      <c r="J34" s="342">
        <v>7.4126976158310001</v>
      </c>
      <c r="K34" s="246">
        <v>15.350502072877999</v>
      </c>
      <c r="L34" s="342">
        <v>15.350502072877999</v>
      </c>
      <c r="M34" s="246"/>
      <c r="N34" s="256"/>
      <c r="O34" s="265"/>
      <c r="P34" s="265"/>
      <c r="Q34" s="265"/>
      <c r="R34" s="265"/>
    </row>
    <row r="35" spans="2:18" x14ac:dyDescent="0.2">
      <c r="B35" t="s">
        <v>542</v>
      </c>
      <c r="C35" t="s">
        <v>278</v>
      </c>
      <c r="D35" s="273" t="s">
        <v>248</v>
      </c>
      <c r="E35" s="246"/>
      <c r="F35" s="246">
        <v>14.500740263585</v>
      </c>
      <c r="G35" s="246">
        <v>94.345269223342001</v>
      </c>
      <c r="H35" s="246">
        <v>88.130666253235006</v>
      </c>
      <c r="I35" s="246">
        <v>83.211600068137997</v>
      </c>
      <c r="J35" s="342">
        <v>64.501884891764007</v>
      </c>
      <c r="K35" s="246">
        <v>40.363880540163997</v>
      </c>
      <c r="L35" s="342">
        <v>56.027478817526998</v>
      </c>
      <c r="M35" s="246">
        <v>59.487346905336999</v>
      </c>
      <c r="N35" s="256"/>
      <c r="O35" s="265"/>
      <c r="P35" s="265"/>
      <c r="Q35" s="265"/>
      <c r="R35" s="265"/>
    </row>
    <row r="36" spans="2:18" x14ac:dyDescent="0.2">
      <c r="B36" t="s">
        <v>542</v>
      </c>
      <c r="C36" t="s">
        <v>278</v>
      </c>
      <c r="D36" s="273" t="s">
        <v>251</v>
      </c>
      <c r="E36" s="246"/>
      <c r="F36" s="246"/>
      <c r="G36" s="246"/>
      <c r="H36" s="246"/>
      <c r="I36" s="246">
        <v>8.7209715393730001</v>
      </c>
      <c r="J36" s="342">
        <v>8.7209715393730001</v>
      </c>
      <c r="K36" s="246">
        <v>8.7209715393730001</v>
      </c>
      <c r="L36" s="342">
        <v>2.4917061541069998</v>
      </c>
      <c r="M36" s="246"/>
      <c r="N36" s="256"/>
      <c r="O36" s="265"/>
      <c r="P36" s="265"/>
      <c r="Q36" s="265"/>
      <c r="R36" s="265"/>
    </row>
    <row r="37" spans="2:18" x14ac:dyDescent="0.2">
      <c r="B37" t="s">
        <v>542</v>
      </c>
      <c r="C37" t="s">
        <v>202</v>
      </c>
      <c r="D37" s="273" t="s">
        <v>258</v>
      </c>
      <c r="E37" s="246">
        <v>1.179248467221</v>
      </c>
      <c r="F37" s="246">
        <v>1.022256353787</v>
      </c>
      <c r="G37" s="246">
        <v>1.231635925515</v>
      </c>
      <c r="H37" s="246">
        <v>0.72050774862099998</v>
      </c>
      <c r="I37" s="246">
        <v>0.72606682112900001</v>
      </c>
      <c r="J37" s="342">
        <v>0.72765236555199997</v>
      </c>
      <c r="K37" s="246">
        <v>0.729241372399</v>
      </c>
      <c r="L37" s="342">
        <v>0.729274129396</v>
      </c>
      <c r="M37" s="246">
        <v>0.729306887864</v>
      </c>
      <c r="N37" s="256"/>
      <c r="O37" s="265"/>
      <c r="P37" s="265"/>
      <c r="Q37" s="265"/>
      <c r="R37" s="265"/>
    </row>
    <row r="38" spans="2:18" x14ac:dyDescent="0.2">
      <c r="B38" t="s">
        <v>542</v>
      </c>
      <c r="C38" t="s">
        <v>202</v>
      </c>
      <c r="D38" s="273" t="s">
        <v>256</v>
      </c>
      <c r="E38" s="246">
        <v>1.179248467221</v>
      </c>
      <c r="F38" s="246">
        <v>1.0377082571139999</v>
      </c>
      <c r="G38" s="246">
        <v>1.2865183964939999</v>
      </c>
      <c r="H38" s="246">
        <v>0.76766426793700004</v>
      </c>
      <c r="I38" s="246">
        <v>0.77358717624100004</v>
      </c>
      <c r="J38" s="342">
        <v>0.77527649297800005</v>
      </c>
      <c r="K38" s="246">
        <v>0.77696949875099997</v>
      </c>
      <c r="L38" s="342">
        <v>0.77700439966099999</v>
      </c>
      <c r="M38" s="246">
        <v>0.77703930213799999</v>
      </c>
      <c r="N38" s="256"/>
      <c r="O38" s="265"/>
      <c r="P38" s="265"/>
      <c r="Q38" s="265"/>
      <c r="R38" s="265"/>
    </row>
    <row r="39" spans="2:18" x14ac:dyDescent="0.2">
      <c r="B39" t="s">
        <v>542</v>
      </c>
      <c r="C39" t="s">
        <v>202</v>
      </c>
      <c r="D39" s="273" t="s">
        <v>253</v>
      </c>
      <c r="E39" s="246">
        <v>0.36471602078999998</v>
      </c>
      <c r="F39" s="246">
        <v>0.24314401386000001</v>
      </c>
      <c r="G39" s="246">
        <v>8.5678055993440001</v>
      </c>
      <c r="H39" s="246">
        <v>20.084158105248001</v>
      </c>
      <c r="I39" s="246">
        <v>24.800995706068999</v>
      </c>
      <c r="J39" s="342">
        <v>24.427682339394</v>
      </c>
      <c r="K39" s="246">
        <v>23.731585280636001</v>
      </c>
      <c r="L39" s="342">
        <v>23.375136592265001</v>
      </c>
      <c r="M39" s="246">
        <v>22.613608111164002</v>
      </c>
      <c r="N39" s="256"/>
      <c r="O39" s="265"/>
      <c r="P39" s="265"/>
      <c r="Q39" s="265"/>
      <c r="R39" s="265"/>
    </row>
    <row r="40" spans="2:18" x14ac:dyDescent="0.2">
      <c r="B40" t="s">
        <v>542</v>
      </c>
      <c r="C40" t="s">
        <v>202</v>
      </c>
      <c r="D40" s="273" t="s">
        <v>241</v>
      </c>
      <c r="E40" s="246">
        <v>233.491196509758</v>
      </c>
      <c r="F40" s="246">
        <v>220.407868242641</v>
      </c>
      <c r="G40" s="246">
        <v>202.56834942118101</v>
      </c>
      <c r="H40" s="246">
        <v>183.59363847868701</v>
      </c>
      <c r="I40" s="246">
        <v>161.60439793473901</v>
      </c>
      <c r="J40" s="342">
        <v>145.962609191241</v>
      </c>
      <c r="K40" s="246">
        <v>136.70617174086499</v>
      </c>
      <c r="L40" s="342">
        <v>127.99777899089899</v>
      </c>
      <c r="M40" s="246">
        <v>123.39695894037</v>
      </c>
      <c r="N40" s="256"/>
      <c r="O40" s="265"/>
      <c r="P40" s="265"/>
      <c r="Q40" s="265"/>
      <c r="R40" s="265"/>
    </row>
    <row r="41" spans="2:18" x14ac:dyDescent="0.2">
      <c r="B41" t="s">
        <v>542</v>
      </c>
      <c r="C41" t="s">
        <v>202</v>
      </c>
      <c r="D41" s="273" t="s">
        <v>248</v>
      </c>
      <c r="E41" s="256"/>
      <c r="F41" s="256"/>
      <c r="G41" s="256"/>
      <c r="H41" s="256"/>
      <c r="I41" s="256"/>
      <c r="J41" s="332"/>
      <c r="K41" s="256"/>
      <c r="L41" s="332"/>
      <c r="M41" s="256"/>
      <c r="N41" s="256"/>
      <c r="O41" s="265"/>
      <c r="P41" s="265"/>
      <c r="Q41" s="265"/>
      <c r="R41" s="265"/>
    </row>
    <row r="42" spans="2:18" x14ac:dyDescent="0.2">
      <c r="B42" t="s">
        <v>542</v>
      </c>
      <c r="C42" t="s">
        <v>202</v>
      </c>
      <c r="D42" s="273" t="s">
        <v>251</v>
      </c>
      <c r="E42" s="246">
        <v>6.9296043950100001</v>
      </c>
      <c r="F42" s="246">
        <v>4.6197362633400001</v>
      </c>
      <c r="G42" s="246">
        <v>2.30986813167</v>
      </c>
      <c r="H42" s="246"/>
      <c r="I42" s="246">
        <v>6.4627120886069997</v>
      </c>
      <c r="J42" s="342">
        <v>12.75615135128</v>
      </c>
      <c r="K42" s="246">
        <v>12.987015861454999</v>
      </c>
      <c r="L42" s="342">
        <v>13.305240454179</v>
      </c>
      <c r="M42" s="246">
        <v>13.437775835677</v>
      </c>
      <c r="N42" s="256"/>
      <c r="O42" s="265"/>
      <c r="P42" s="265"/>
      <c r="Q42" s="265"/>
      <c r="R42" s="265"/>
    </row>
    <row r="43" spans="2:18" x14ac:dyDescent="0.2">
      <c r="B43" t="s">
        <v>542</v>
      </c>
      <c r="C43" t="s">
        <v>202</v>
      </c>
      <c r="D43" s="273" t="s">
        <v>262</v>
      </c>
      <c r="E43" s="246"/>
      <c r="F43" s="246"/>
      <c r="G43" s="246">
        <v>0.65792722000299997</v>
      </c>
      <c r="H43" s="246">
        <v>1.3326899295820001</v>
      </c>
      <c r="I43" s="246">
        <v>1.350890841384</v>
      </c>
      <c r="J43" s="342">
        <v>1.36211643918</v>
      </c>
      <c r="K43" s="246">
        <v>1.3756290384929999</v>
      </c>
      <c r="L43" s="342">
        <v>1.3974347430709999</v>
      </c>
      <c r="M43" s="246">
        <v>1.408713670424</v>
      </c>
      <c r="N43" s="256"/>
      <c r="O43" s="265"/>
      <c r="P43" s="265"/>
      <c r="Q43" s="265"/>
      <c r="R43" s="265"/>
    </row>
    <row r="44" spans="2:18" x14ac:dyDescent="0.2">
      <c r="B44" t="s">
        <v>542</v>
      </c>
      <c r="C44" t="s">
        <v>202</v>
      </c>
      <c r="D44" s="273" t="s">
        <v>263</v>
      </c>
      <c r="E44" s="246"/>
      <c r="F44" s="246"/>
      <c r="G44" s="246">
        <v>14.114728370651999</v>
      </c>
      <c r="H44" s="246">
        <v>36.687243242435997</v>
      </c>
      <c r="I44" s="246">
        <v>11.369850061137999</v>
      </c>
      <c r="J44" s="342">
        <v>16.965453700061001</v>
      </c>
      <c r="K44" s="246">
        <v>10.613059014919999</v>
      </c>
      <c r="L44" s="342">
        <v>5.2224274293070003</v>
      </c>
      <c r="M44" s="246"/>
      <c r="N44" s="256"/>
      <c r="O44" s="265"/>
      <c r="P44" s="265"/>
      <c r="Q44" s="265"/>
      <c r="R44" s="265"/>
    </row>
    <row r="45" spans="2:18" x14ac:dyDescent="0.2">
      <c r="B45" s="278" t="s">
        <v>542</v>
      </c>
      <c r="C45" s="278" t="s">
        <v>202</v>
      </c>
      <c r="D45" s="340" t="s">
        <v>267</v>
      </c>
      <c r="E45" s="246"/>
      <c r="F45" s="246"/>
      <c r="G45" s="246">
        <v>0.32307553624399998</v>
      </c>
      <c r="H45" s="246">
        <v>0.69629229050800001</v>
      </c>
      <c r="I45" s="246">
        <v>0.93639972879</v>
      </c>
      <c r="J45" s="342">
        <v>1.222985078412</v>
      </c>
      <c r="K45" s="246">
        <v>0.30273851476800001</v>
      </c>
      <c r="L45" s="342">
        <v>1.5133450700890001</v>
      </c>
      <c r="M45" s="246">
        <v>1.6548096483029999</v>
      </c>
      <c r="N45" s="256"/>
      <c r="O45" s="265"/>
      <c r="P45" s="265"/>
      <c r="Q45" s="265"/>
      <c r="R45" s="265"/>
    </row>
    <row r="46" spans="2:18" x14ac:dyDescent="0.2">
      <c r="B46" s="278" t="s">
        <v>542</v>
      </c>
      <c r="C46" s="278" t="s">
        <v>202</v>
      </c>
      <c r="D46" s="340" t="s">
        <v>265</v>
      </c>
      <c r="E46" s="246"/>
      <c r="F46" s="246"/>
      <c r="G46" s="246">
        <v>7.8869574560000003E-2</v>
      </c>
      <c r="H46" s="246"/>
      <c r="I46" s="246"/>
      <c r="J46" s="342"/>
      <c r="K46" s="246"/>
      <c r="L46" s="342"/>
      <c r="M46" s="246">
        <v>4.4819568941180004</v>
      </c>
      <c r="N46" s="256"/>
      <c r="O46" s="265"/>
      <c r="P46" s="265"/>
      <c r="Q46" s="265"/>
      <c r="R46" s="265"/>
    </row>
    <row r="47" spans="2:18" x14ac:dyDescent="0.2">
      <c r="B47" t="s">
        <v>542</v>
      </c>
      <c r="C47" t="s">
        <v>203</v>
      </c>
      <c r="D47" s="273" t="s">
        <v>262</v>
      </c>
      <c r="E47" s="256"/>
      <c r="F47" s="256"/>
      <c r="G47" s="256"/>
      <c r="H47" s="256"/>
      <c r="I47" s="256"/>
      <c r="J47" s="332"/>
      <c r="K47" s="256"/>
      <c r="L47" s="332"/>
      <c r="M47" s="256"/>
      <c r="N47" s="256"/>
      <c r="O47" s="265"/>
      <c r="P47" s="265"/>
      <c r="Q47" s="265"/>
      <c r="R47" s="265"/>
    </row>
    <row r="48" spans="2:18" x14ac:dyDescent="0.2">
      <c r="B48" t="s">
        <v>542</v>
      </c>
      <c r="C48" t="s">
        <v>203</v>
      </c>
      <c r="D48" s="273" t="s">
        <v>263</v>
      </c>
      <c r="E48" s="246">
        <v>772.02108066937296</v>
      </c>
      <c r="F48" s="246">
        <v>734.09127371251395</v>
      </c>
      <c r="G48" s="246">
        <v>728.00649963973797</v>
      </c>
      <c r="H48" s="246">
        <v>718.68863577407103</v>
      </c>
      <c r="I48" s="246">
        <v>701.71558416037396</v>
      </c>
      <c r="J48" s="342">
        <v>681.65855666299001</v>
      </c>
      <c r="K48" s="246">
        <v>660.55078042274295</v>
      </c>
      <c r="L48" s="342">
        <v>639.94390746445299</v>
      </c>
      <c r="M48" s="246">
        <v>620.88577273545104</v>
      </c>
      <c r="N48" s="256"/>
      <c r="O48" s="265"/>
      <c r="P48" s="265"/>
      <c r="Q48" s="265"/>
      <c r="R48" s="265"/>
    </row>
    <row r="49" spans="2:18" x14ac:dyDescent="0.2">
      <c r="B49" s="278" t="s">
        <v>542</v>
      </c>
      <c r="C49" s="278" t="s">
        <v>203</v>
      </c>
      <c r="D49" s="340" t="s">
        <v>267</v>
      </c>
      <c r="E49" s="246"/>
      <c r="F49" s="246"/>
      <c r="G49" s="246">
        <v>0.32307553624399998</v>
      </c>
      <c r="H49" s="246">
        <v>0.69629229050800001</v>
      </c>
      <c r="I49" s="246">
        <v>0.93639972879</v>
      </c>
      <c r="J49" s="342">
        <v>1.222985078412</v>
      </c>
      <c r="K49" s="246">
        <v>1.3575718151030001</v>
      </c>
      <c r="L49" s="342">
        <v>1.5133450700890001</v>
      </c>
      <c r="M49" s="246">
        <v>1.6548096483029999</v>
      </c>
      <c r="N49" s="256"/>
      <c r="O49" s="265"/>
      <c r="P49" s="265"/>
      <c r="Q49" s="265"/>
      <c r="R49" s="265"/>
    </row>
    <row r="50" spans="2:18" x14ac:dyDescent="0.2">
      <c r="B50" s="278" t="s">
        <v>542</v>
      </c>
      <c r="C50" s="278" t="s">
        <v>203</v>
      </c>
      <c r="D50" s="340" t="s">
        <v>265</v>
      </c>
      <c r="E50" s="246"/>
      <c r="F50" s="246"/>
      <c r="G50" s="246">
        <v>1.314492909341</v>
      </c>
      <c r="H50" s="246">
        <v>2.6521674435290001</v>
      </c>
      <c r="I50" s="246">
        <v>3.3444418464210002</v>
      </c>
      <c r="J50" s="342">
        <v>4.023346316005</v>
      </c>
      <c r="K50" s="246">
        <v>4.1827571941150001</v>
      </c>
      <c r="L50" s="342">
        <v>4.3323493701169999</v>
      </c>
      <c r="M50" s="246">
        <v>4.4819568941180004</v>
      </c>
      <c r="N50" s="256"/>
      <c r="O50" s="265"/>
      <c r="P50" s="265"/>
      <c r="Q50" s="265"/>
      <c r="R50" s="265"/>
    </row>
    <row r="51" spans="2:18" x14ac:dyDescent="0.2">
      <c r="B51" t="s">
        <v>542</v>
      </c>
      <c r="C51" t="s">
        <v>254</v>
      </c>
      <c r="D51" s="273" t="s">
        <v>253</v>
      </c>
      <c r="E51" s="332"/>
      <c r="F51" s="332"/>
      <c r="G51" s="332"/>
      <c r="H51" s="332"/>
      <c r="I51" s="332"/>
      <c r="J51" s="332"/>
      <c r="K51" s="332"/>
      <c r="L51" s="332"/>
      <c r="M51" s="332"/>
      <c r="N51" s="256"/>
      <c r="O51" s="265"/>
      <c r="P51" s="265"/>
      <c r="Q51" s="265"/>
      <c r="R51" s="265"/>
    </row>
    <row r="52" spans="2:18" x14ac:dyDescent="0.2">
      <c r="B52" t="s">
        <v>542</v>
      </c>
      <c r="C52" t="s">
        <v>247</v>
      </c>
      <c r="D52" s="273" t="s">
        <v>241</v>
      </c>
      <c r="E52" s="332"/>
      <c r="F52" s="332"/>
      <c r="G52" s="332"/>
      <c r="H52" s="332"/>
      <c r="I52" s="332"/>
      <c r="J52" s="332"/>
      <c r="K52" s="332"/>
      <c r="L52" s="332"/>
      <c r="M52" s="332"/>
      <c r="N52" s="256"/>
      <c r="O52" s="265"/>
      <c r="P52" s="265"/>
      <c r="Q52" s="265"/>
      <c r="R52" s="265"/>
    </row>
    <row r="53" spans="2:18" x14ac:dyDescent="0.2">
      <c r="B53" t="s">
        <v>542</v>
      </c>
      <c r="C53" t="s">
        <v>249</v>
      </c>
      <c r="D53" s="273" t="s">
        <v>248</v>
      </c>
      <c r="E53" s="342"/>
      <c r="F53" s="342"/>
      <c r="G53" s="342"/>
      <c r="H53" s="342"/>
      <c r="I53" s="342">
        <v>1.7999999999999999E-2</v>
      </c>
      <c r="J53" s="342">
        <v>1.7999999999999999E-2</v>
      </c>
      <c r="K53" s="342">
        <v>1.7999999999999999E-2</v>
      </c>
      <c r="L53" s="342">
        <v>1.7999999999999999E-2</v>
      </c>
      <c r="M53" s="342">
        <v>1.2857142857000001E-2</v>
      </c>
      <c r="N53" s="256"/>
      <c r="O53" s="265"/>
      <c r="P53" s="265"/>
      <c r="Q53" s="265"/>
      <c r="R53" s="265"/>
    </row>
    <row r="54" spans="2:18" x14ac:dyDescent="0.2">
      <c r="B54" t="s">
        <v>542</v>
      </c>
      <c r="C54" t="s">
        <v>249</v>
      </c>
      <c r="D54" s="273" t="s">
        <v>251</v>
      </c>
      <c r="E54" s="332"/>
      <c r="F54" s="332"/>
      <c r="G54" s="332"/>
      <c r="H54" s="332"/>
      <c r="I54" s="332"/>
      <c r="J54" s="332"/>
      <c r="K54" s="332"/>
      <c r="L54" s="332"/>
      <c r="M54" s="332"/>
      <c r="N54" s="256"/>
      <c r="O54" s="265"/>
      <c r="P54" s="265"/>
      <c r="Q54" s="265"/>
      <c r="R54" s="265"/>
    </row>
    <row r="55" spans="2:18" x14ac:dyDescent="0.2">
      <c r="B55" t="s">
        <v>542</v>
      </c>
      <c r="C55" t="s">
        <v>206</v>
      </c>
      <c r="D55" s="273" t="s">
        <v>260</v>
      </c>
      <c r="E55" s="246">
        <v>3.5953199478000002</v>
      </c>
      <c r="F55" s="246">
        <v>3.9570789273139999</v>
      </c>
      <c r="G55" s="246">
        <v>4.423399620064</v>
      </c>
      <c r="H55" s="246">
        <v>4.5853519487009997</v>
      </c>
      <c r="I55" s="246">
        <v>4.7238385389340003</v>
      </c>
      <c r="J55" s="342">
        <v>4.9402304530630001</v>
      </c>
      <c r="K55" s="246">
        <v>5.1759977178690004</v>
      </c>
      <c r="L55" s="342">
        <v>5.4740994637730003</v>
      </c>
      <c r="M55" s="246">
        <v>5.6983052683200004</v>
      </c>
      <c r="N55" s="256"/>
      <c r="O55" s="265"/>
      <c r="P55" s="265"/>
      <c r="Q55" s="265"/>
      <c r="R55" s="265"/>
    </row>
    <row r="56" spans="2:18" x14ac:dyDescent="0.2">
      <c r="B56" t="s">
        <v>542</v>
      </c>
      <c r="C56" t="s">
        <v>206</v>
      </c>
      <c r="D56" s="273" t="s">
        <v>261</v>
      </c>
      <c r="E56" s="246">
        <v>221.97525339399999</v>
      </c>
      <c r="F56" s="246">
        <v>209.84595933973199</v>
      </c>
      <c r="G56" s="246">
        <v>202.91143597499399</v>
      </c>
      <c r="H56" s="246">
        <v>194.967321897869</v>
      </c>
      <c r="I56" s="246">
        <v>187.63183091270099</v>
      </c>
      <c r="J56" s="342">
        <v>179.455025076509</v>
      </c>
      <c r="K56" s="246">
        <v>172.01210652102401</v>
      </c>
      <c r="L56" s="342">
        <v>164.655401698514</v>
      </c>
      <c r="M56" s="246">
        <v>157.901047148489</v>
      </c>
      <c r="N56" s="256"/>
      <c r="O56" s="265"/>
      <c r="P56" s="265"/>
      <c r="Q56" s="265"/>
      <c r="R56" s="265"/>
    </row>
    <row r="57" spans="2:18" x14ac:dyDescent="0.2">
      <c r="B57" t="s">
        <v>542</v>
      </c>
      <c r="C57" t="s">
        <v>244</v>
      </c>
      <c r="D57" s="273" t="s">
        <v>253</v>
      </c>
      <c r="E57" s="256"/>
      <c r="F57" s="256"/>
      <c r="G57" s="256"/>
      <c r="H57" s="256"/>
      <c r="I57" s="256"/>
      <c r="J57" s="332"/>
      <c r="K57" s="256"/>
      <c r="L57" s="332"/>
      <c r="M57" s="256"/>
      <c r="N57" s="256"/>
      <c r="O57" s="265"/>
      <c r="P57" s="265"/>
      <c r="Q57" s="265"/>
      <c r="R57" s="265"/>
    </row>
    <row r="58" spans="2:18" x14ac:dyDescent="0.2">
      <c r="B58" t="s">
        <v>542</v>
      </c>
      <c r="C58" t="s">
        <v>244</v>
      </c>
      <c r="D58" s="273" t="s">
        <v>241</v>
      </c>
      <c r="E58" s="246">
        <v>12.281998734</v>
      </c>
      <c r="F58" s="246">
        <v>6.140999367</v>
      </c>
      <c r="G58" s="246"/>
      <c r="H58" s="246"/>
      <c r="I58" s="246"/>
      <c r="J58" s="342"/>
      <c r="K58" s="246"/>
      <c r="L58" s="342"/>
      <c r="M58" s="246"/>
      <c r="N58" s="256"/>
      <c r="O58" s="265"/>
      <c r="P58" s="265"/>
      <c r="Q58" s="265"/>
      <c r="R58" s="265"/>
    </row>
    <row r="59" spans="2:18" x14ac:dyDescent="0.2">
      <c r="B59" t="s">
        <v>542</v>
      </c>
      <c r="C59" t="s">
        <v>244</v>
      </c>
      <c r="D59" s="273" t="s">
        <v>248</v>
      </c>
      <c r="E59" s="256"/>
      <c r="F59" s="256"/>
      <c r="G59" s="256"/>
      <c r="H59" s="256"/>
      <c r="I59" s="256"/>
      <c r="J59" s="332"/>
      <c r="K59" s="256"/>
      <c r="L59" s="332"/>
      <c r="M59" s="256"/>
      <c r="N59" s="256"/>
      <c r="O59" s="265"/>
      <c r="P59" s="265"/>
      <c r="Q59" s="265"/>
      <c r="R59" s="265"/>
    </row>
    <row r="60" spans="2:18" x14ac:dyDescent="0.2">
      <c r="B60" t="s">
        <v>542</v>
      </c>
      <c r="C60" t="s">
        <v>244</v>
      </c>
      <c r="D60" s="273" t="s">
        <v>251</v>
      </c>
      <c r="E60" s="246">
        <v>4.093999578</v>
      </c>
      <c r="F60" s="246">
        <v>2.7293330519999999</v>
      </c>
      <c r="G60" s="246">
        <v>1.3646665259999999</v>
      </c>
      <c r="H60" s="246"/>
      <c r="I60" s="246"/>
      <c r="J60" s="342"/>
      <c r="K60" s="246"/>
      <c r="L60" s="342">
        <v>20.957069646846001</v>
      </c>
      <c r="M60" s="246">
        <v>20.957069646846001</v>
      </c>
      <c r="N60" s="256"/>
      <c r="O60" s="265"/>
      <c r="P60" s="265"/>
      <c r="Q60" s="265"/>
      <c r="R60" s="265"/>
    </row>
    <row r="61" spans="2:18" x14ac:dyDescent="0.2">
      <c r="B61" t="s">
        <v>542</v>
      </c>
      <c r="C61" t="s">
        <v>320</v>
      </c>
      <c r="D61" s="273" t="s">
        <v>248</v>
      </c>
      <c r="E61" s="342"/>
      <c r="F61" s="342"/>
      <c r="G61" s="342"/>
      <c r="H61" s="342"/>
      <c r="I61" s="342">
        <v>5</v>
      </c>
      <c r="J61" s="342">
        <v>15.282322923792</v>
      </c>
      <c r="K61" s="342">
        <v>25.564645847584998</v>
      </c>
      <c r="L61" s="342">
        <v>37.603393346830998</v>
      </c>
      <c r="M61" s="342">
        <v>42.416548666642001</v>
      </c>
      <c r="N61" s="256"/>
      <c r="O61" s="265"/>
      <c r="P61" s="265"/>
      <c r="Q61" s="265"/>
      <c r="R61" s="265"/>
    </row>
    <row r="62" spans="2:18" x14ac:dyDescent="0.2">
      <c r="B62" t="s">
        <v>542</v>
      </c>
      <c r="C62" t="s">
        <v>320</v>
      </c>
      <c r="D62" s="273" t="s">
        <v>251</v>
      </c>
      <c r="E62" s="332"/>
      <c r="F62" s="332"/>
      <c r="G62" s="332"/>
      <c r="H62" s="332"/>
      <c r="I62" s="332"/>
      <c r="J62" s="332"/>
      <c r="K62" s="332"/>
      <c r="L62" s="332"/>
      <c r="M62" s="332"/>
      <c r="N62" s="256"/>
      <c r="O62" s="265"/>
      <c r="P62" s="265"/>
      <c r="Q62" s="265"/>
      <c r="R62" s="265"/>
    </row>
    <row r="63" spans="2:18" x14ac:dyDescent="0.2">
      <c r="B63" t="s">
        <v>542</v>
      </c>
      <c r="C63" t="s">
        <v>243</v>
      </c>
      <c r="D63" s="273" t="s">
        <v>253</v>
      </c>
      <c r="E63" s="246">
        <v>0.14505629147999999</v>
      </c>
      <c r="F63" s="246">
        <v>9.6704194320000006E-2</v>
      </c>
      <c r="G63" s="246">
        <v>4.8352097160000003E-2</v>
      </c>
      <c r="H63" s="246"/>
      <c r="I63" s="246"/>
      <c r="J63" s="342"/>
      <c r="K63" s="246"/>
      <c r="L63" s="342"/>
      <c r="M63" s="246"/>
      <c r="N63" s="256"/>
      <c r="O63" s="265"/>
      <c r="P63" s="265"/>
      <c r="Q63" s="265"/>
      <c r="R63" s="265"/>
    </row>
    <row r="64" spans="2:18" x14ac:dyDescent="0.2">
      <c r="B64" t="s">
        <v>542</v>
      </c>
      <c r="C64" t="s">
        <v>243</v>
      </c>
      <c r="D64" s="273" t="s">
        <v>241</v>
      </c>
      <c r="E64" s="246">
        <v>0.31109556851999998</v>
      </c>
      <c r="F64" s="246">
        <v>0.15554778425999999</v>
      </c>
      <c r="G64" s="246"/>
      <c r="H64" s="246"/>
      <c r="I64" s="246"/>
      <c r="J64" s="342"/>
      <c r="K64" s="246"/>
      <c r="L64" s="342"/>
      <c r="M64" s="246"/>
      <c r="N64" s="256"/>
      <c r="O64" s="265"/>
      <c r="P64" s="265"/>
      <c r="Q64" s="265"/>
      <c r="R64" s="265"/>
    </row>
    <row r="65" spans="2:18" x14ac:dyDescent="0.2">
      <c r="B65" t="s">
        <v>542</v>
      </c>
      <c r="C65" t="s">
        <v>243</v>
      </c>
      <c r="D65" s="273" t="s">
        <v>248</v>
      </c>
      <c r="E65" s="256"/>
      <c r="F65" s="256"/>
      <c r="G65" s="256"/>
      <c r="H65" s="256"/>
      <c r="I65" s="256"/>
      <c r="J65" s="332"/>
      <c r="K65" s="256"/>
      <c r="L65" s="332"/>
      <c r="M65" s="256"/>
      <c r="N65" s="256"/>
      <c r="O65" s="265"/>
      <c r="P65" s="265"/>
      <c r="Q65" s="265"/>
      <c r="R65" s="265"/>
    </row>
    <row r="66" spans="2:18" x14ac:dyDescent="0.2">
      <c r="B66" t="s">
        <v>542</v>
      </c>
      <c r="C66" t="s">
        <v>243</v>
      </c>
      <c r="D66" s="273" t="s">
        <v>251</v>
      </c>
      <c r="E66" s="256"/>
      <c r="F66" s="256"/>
      <c r="G66" s="256"/>
      <c r="H66" s="256"/>
      <c r="I66" s="256"/>
      <c r="J66" s="332"/>
      <c r="K66" s="256"/>
      <c r="L66" s="332"/>
      <c r="M66" s="256"/>
      <c r="N66" s="256"/>
      <c r="O66" s="265"/>
      <c r="P66" s="265"/>
      <c r="Q66" s="265"/>
      <c r="R66" s="265"/>
    </row>
    <row r="67" spans="2:18" x14ac:dyDescent="0.2">
      <c r="B67" t="s">
        <v>543</v>
      </c>
      <c r="C67" t="s">
        <v>205</v>
      </c>
      <c r="D67" s="273" t="s">
        <v>260</v>
      </c>
      <c r="E67" s="246">
        <v>0.57200061599999996</v>
      </c>
      <c r="F67" s="246">
        <v>0.60355317109499995</v>
      </c>
      <c r="G67" s="246">
        <v>0.602993778732</v>
      </c>
      <c r="H67" s="246">
        <v>0.60444705536599996</v>
      </c>
      <c r="I67" s="246">
        <v>0.60366242827000005</v>
      </c>
      <c r="J67" s="342">
        <v>0.60426310105299996</v>
      </c>
      <c r="K67" s="246">
        <v>0.60584437379300005</v>
      </c>
      <c r="L67" s="342">
        <v>0.61613379254900003</v>
      </c>
      <c r="M67" s="246">
        <v>0.620781007183</v>
      </c>
      <c r="N67" s="256"/>
      <c r="O67" s="265"/>
      <c r="P67" s="265"/>
      <c r="Q67" s="265"/>
      <c r="R67" s="265"/>
    </row>
    <row r="68" spans="2:18" x14ac:dyDescent="0.2">
      <c r="B68" t="s">
        <v>543</v>
      </c>
      <c r="C68" t="s">
        <v>366</v>
      </c>
      <c r="D68" s="273" t="s">
        <v>256</v>
      </c>
      <c r="E68" s="332"/>
      <c r="F68" s="332"/>
      <c r="G68" s="332"/>
      <c r="H68" s="332"/>
      <c r="I68" s="332"/>
      <c r="J68" s="332"/>
      <c r="K68" s="332"/>
      <c r="L68" s="332"/>
      <c r="M68" s="332"/>
      <c r="N68" s="256"/>
      <c r="O68" s="265"/>
      <c r="P68" s="265"/>
      <c r="Q68" s="265"/>
      <c r="R68" s="265"/>
    </row>
    <row r="69" spans="2:18" x14ac:dyDescent="0.2">
      <c r="B69" t="s">
        <v>543</v>
      </c>
      <c r="C69" t="s">
        <v>366</v>
      </c>
      <c r="D69" s="273" t="s">
        <v>248</v>
      </c>
      <c r="E69" s="332"/>
      <c r="F69" s="332"/>
      <c r="G69" s="332"/>
      <c r="H69" s="332"/>
      <c r="I69" s="332"/>
      <c r="J69" s="332"/>
      <c r="K69" s="332"/>
      <c r="L69" s="332"/>
      <c r="M69" s="332"/>
      <c r="N69" s="256"/>
      <c r="O69" s="265"/>
      <c r="P69" s="265"/>
      <c r="Q69" s="265"/>
      <c r="R69" s="265"/>
    </row>
    <row r="70" spans="2:18" x14ac:dyDescent="0.2">
      <c r="B70" t="s">
        <v>543</v>
      </c>
      <c r="C70" t="s">
        <v>366</v>
      </c>
      <c r="D70" s="273" t="s">
        <v>251</v>
      </c>
      <c r="E70" s="332"/>
      <c r="F70" s="332"/>
      <c r="G70" s="332"/>
      <c r="H70" s="332"/>
      <c r="I70" s="332"/>
      <c r="J70" s="332"/>
      <c r="K70" s="332"/>
      <c r="L70" s="332"/>
      <c r="M70" s="332"/>
      <c r="N70" s="256"/>
      <c r="O70" s="265"/>
      <c r="P70" s="265"/>
      <c r="Q70" s="265"/>
      <c r="R70" s="265"/>
    </row>
    <row r="71" spans="2:18" x14ac:dyDescent="0.2">
      <c r="B71" t="s">
        <v>543</v>
      </c>
      <c r="C71" t="s">
        <v>367</v>
      </c>
      <c r="D71" s="273" t="s">
        <v>260</v>
      </c>
      <c r="E71" s="332"/>
      <c r="F71" s="332"/>
      <c r="G71" s="332"/>
      <c r="H71" s="332"/>
      <c r="I71" s="332"/>
      <c r="J71" s="332"/>
      <c r="K71" s="332"/>
      <c r="L71" s="332"/>
      <c r="M71" s="332"/>
      <c r="N71" s="256"/>
      <c r="O71" s="265"/>
      <c r="P71" s="265"/>
      <c r="Q71" s="265"/>
      <c r="R71" s="265"/>
    </row>
    <row r="72" spans="2:18" x14ac:dyDescent="0.2">
      <c r="B72" t="s">
        <v>543</v>
      </c>
      <c r="C72" t="s">
        <v>367</v>
      </c>
      <c r="D72" s="273" t="s">
        <v>261</v>
      </c>
      <c r="E72" s="332"/>
      <c r="F72" s="332"/>
      <c r="G72" s="332"/>
      <c r="H72" s="332"/>
      <c r="I72" s="332"/>
      <c r="J72" s="332"/>
      <c r="K72" s="332"/>
      <c r="L72" s="332"/>
      <c r="M72" s="332"/>
      <c r="N72" s="256"/>
      <c r="O72" s="265"/>
      <c r="P72" s="265"/>
      <c r="Q72" s="265"/>
      <c r="R72" s="265"/>
    </row>
    <row r="73" spans="2:18" x14ac:dyDescent="0.2">
      <c r="B73" t="s">
        <v>543</v>
      </c>
      <c r="C73" t="s">
        <v>199</v>
      </c>
      <c r="D73" s="273" t="s">
        <v>262</v>
      </c>
      <c r="E73" s="246"/>
      <c r="F73" s="246"/>
      <c r="G73" s="246">
        <v>0.40760779583500001</v>
      </c>
      <c r="H73" s="246">
        <v>0.80695377604100005</v>
      </c>
      <c r="I73" s="246">
        <v>1.265707999485</v>
      </c>
      <c r="J73" s="342">
        <v>1.7038823506030001</v>
      </c>
      <c r="K73" s="246">
        <v>1.9799896751570001</v>
      </c>
      <c r="L73" s="342">
        <v>2.2667270034150002</v>
      </c>
      <c r="M73" s="246">
        <v>2.5390111082910001</v>
      </c>
      <c r="N73" s="256"/>
      <c r="O73" s="265"/>
      <c r="P73" s="265"/>
      <c r="Q73" s="265"/>
      <c r="R73" s="265"/>
    </row>
    <row r="74" spans="2:18" x14ac:dyDescent="0.2">
      <c r="B74" t="s">
        <v>543</v>
      </c>
      <c r="C74" t="s">
        <v>199</v>
      </c>
      <c r="D74" s="273" t="s">
        <v>263</v>
      </c>
      <c r="E74" s="256"/>
      <c r="F74" s="256"/>
      <c r="G74" s="256"/>
      <c r="H74" s="256"/>
      <c r="I74" s="256"/>
      <c r="J74" s="332"/>
      <c r="K74" s="256"/>
      <c r="L74" s="332"/>
      <c r="M74" s="256"/>
      <c r="N74" s="256"/>
      <c r="O74" s="265"/>
      <c r="P74" s="265"/>
      <c r="Q74" s="265"/>
      <c r="R74" s="265"/>
    </row>
    <row r="75" spans="2:18" x14ac:dyDescent="0.2">
      <c r="B75" t="s">
        <v>543</v>
      </c>
      <c r="C75" t="s">
        <v>200</v>
      </c>
      <c r="D75" s="273" t="s">
        <v>256</v>
      </c>
      <c r="E75" s="256"/>
      <c r="F75" s="256"/>
      <c r="G75" s="256"/>
      <c r="H75" s="256"/>
      <c r="I75" s="256"/>
      <c r="J75" s="332"/>
      <c r="K75" s="256"/>
      <c r="L75" s="332"/>
      <c r="M75" s="256"/>
      <c r="N75" s="256"/>
      <c r="O75" s="265"/>
      <c r="P75" s="265"/>
      <c r="Q75" s="265"/>
      <c r="R75" s="265"/>
    </row>
    <row r="76" spans="2:18" x14ac:dyDescent="0.2">
      <c r="B76" t="s">
        <v>543</v>
      </c>
      <c r="C76" t="s">
        <v>200</v>
      </c>
      <c r="D76" s="273" t="s">
        <v>253</v>
      </c>
      <c r="E76" s="246">
        <v>49.113223905600002</v>
      </c>
      <c r="F76" s="246">
        <v>32.742149270399999</v>
      </c>
      <c r="G76" s="246">
        <v>16.371074635199999</v>
      </c>
      <c r="H76" s="246"/>
      <c r="I76" s="246"/>
      <c r="J76" s="342"/>
      <c r="K76" s="246"/>
      <c r="L76" s="342"/>
      <c r="M76" s="246"/>
      <c r="N76" s="256"/>
      <c r="O76" s="265"/>
      <c r="P76" s="265"/>
      <c r="Q76" s="265"/>
      <c r="R76" s="265"/>
    </row>
    <row r="77" spans="2:18" x14ac:dyDescent="0.2">
      <c r="B77" t="s">
        <v>543</v>
      </c>
      <c r="C77" t="s">
        <v>200</v>
      </c>
      <c r="D77" s="273" t="s">
        <v>241</v>
      </c>
      <c r="E77" s="246">
        <v>245.566119528</v>
      </c>
      <c r="F77" s="246">
        <v>373.39012341965002</v>
      </c>
      <c r="G77" s="246">
        <v>376.81164510077099</v>
      </c>
      <c r="H77" s="246">
        <v>399.41379505112599</v>
      </c>
      <c r="I77" s="246">
        <v>422.25463598465302</v>
      </c>
      <c r="J77" s="342">
        <v>493.52336839057</v>
      </c>
      <c r="K77" s="246">
        <v>518.31770060691497</v>
      </c>
      <c r="L77" s="342">
        <v>461.97880853785699</v>
      </c>
      <c r="M77" s="246">
        <v>445.93638601254099</v>
      </c>
      <c r="N77" s="256"/>
      <c r="O77" s="265"/>
      <c r="P77" s="265"/>
      <c r="Q77" s="265"/>
      <c r="R77" s="265"/>
    </row>
    <row r="78" spans="2:18" x14ac:dyDescent="0.2">
      <c r="B78" t="s">
        <v>543</v>
      </c>
      <c r="C78" t="s">
        <v>200</v>
      </c>
      <c r="D78" s="273" t="s">
        <v>248</v>
      </c>
      <c r="E78" s="246">
        <v>491.132239056</v>
      </c>
      <c r="F78" s="246">
        <v>327.421492704</v>
      </c>
      <c r="G78" s="246">
        <v>242.49025397215101</v>
      </c>
      <c r="H78" s="246">
        <v>261.46090544177201</v>
      </c>
      <c r="I78" s="246">
        <v>261.46090544177201</v>
      </c>
      <c r="J78" s="342">
        <v>243.639027540386</v>
      </c>
      <c r="K78" s="246">
        <v>239.98764035699301</v>
      </c>
      <c r="L78" s="342">
        <v>246.89305096265201</v>
      </c>
      <c r="M78" s="246">
        <v>257.86469863442801</v>
      </c>
      <c r="N78" s="256"/>
      <c r="O78" s="265"/>
      <c r="P78" s="265"/>
      <c r="Q78" s="265"/>
      <c r="R78" s="265"/>
    </row>
    <row r="79" spans="2:18" x14ac:dyDescent="0.2">
      <c r="B79" t="s">
        <v>543</v>
      </c>
      <c r="C79" t="s">
        <v>200</v>
      </c>
      <c r="D79" s="273" t="s">
        <v>251</v>
      </c>
      <c r="E79" s="246">
        <v>442.019015150401</v>
      </c>
      <c r="F79" s="246">
        <v>418.93061066917102</v>
      </c>
      <c r="G79" s="246">
        <v>460.97116116071902</v>
      </c>
      <c r="H79" s="246">
        <v>379.24244890416099</v>
      </c>
      <c r="I79" s="246">
        <v>301.65860010762799</v>
      </c>
      <c r="J79" s="342">
        <v>206.68626246184701</v>
      </c>
      <c r="K79" s="246">
        <v>187.913986626352</v>
      </c>
      <c r="L79" s="342">
        <v>216.20843118546799</v>
      </c>
      <c r="M79" s="246">
        <v>191.190391284762</v>
      </c>
      <c r="N79" s="256"/>
      <c r="O79" s="265"/>
      <c r="P79" s="265"/>
      <c r="Q79" s="265"/>
      <c r="R79" s="265"/>
    </row>
    <row r="80" spans="2:18" x14ac:dyDescent="0.2">
      <c r="B80" t="s">
        <v>543</v>
      </c>
      <c r="C80" t="s">
        <v>200</v>
      </c>
      <c r="D80" s="273" t="s">
        <v>262</v>
      </c>
      <c r="E80" s="246">
        <v>10.479661839986999</v>
      </c>
      <c r="F80" s="246">
        <v>10.872535367386</v>
      </c>
      <c r="G80" s="246">
        <v>9.9184563653229993</v>
      </c>
      <c r="H80" s="246">
        <v>8.8764915364490005</v>
      </c>
      <c r="I80" s="246">
        <v>8.3270263124009993</v>
      </c>
      <c r="J80" s="342">
        <v>7.7330045142730004</v>
      </c>
      <c r="K80" s="246">
        <v>7.3173531473180002</v>
      </c>
      <c r="L80" s="342">
        <v>6.9712547463519998</v>
      </c>
      <c r="M80" s="246">
        <v>6.6014288815570001</v>
      </c>
      <c r="N80" s="256"/>
      <c r="O80" s="265"/>
      <c r="P80" s="265"/>
      <c r="Q80" s="265"/>
      <c r="R80" s="265"/>
    </row>
    <row r="81" spans="2:18" x14ac:dyDescent="0.2">
      <c r="B81" t="s">
        <v>543</v>
      </c>
      <c r="C81" t="s">
        <v>200</v>
      </c>
      <c r="D81" s="273" t="s">
        <v>263</v>
      </c>
      <c r="E81" s="246">
        <v>21.409608448296002</v>
      </c>
      <c r="F81" s="246">
        <v>22.212236292564999</v>
      </c>
      <c r="G81" s="246">
        <v>10.947535801509</v>
      </c>
      <c r="H81" s="246"/>
      <c r="I81" s="246"/>
      <c r="J81" s="342"/>
      <c r="K81" s="246"/>
      <c r="L81" s="342"/>
      <c r="M81" s="246"/>
      <c r="N81" s="256"/>
      <c r="O81" s="265"/>
      <c r="P81" s="265"/>
      <c r="Q81" s="265"/>
      <c r="R81" s="265"/>
    </row>
    <row r="82" spans="2:18" x14ac:dyDescent="0.2">
      <c r="B82" t="s">
        <v>543</v>
      </c>
      <c r="C82" t="s">
        <v>200</v>
      </c>
      <c r="D82" s="273" t="s">
        <v>267</v>
      </c>
      <c r="E82" s="246">
        <v>15.673631818916</v>
      </c>
      <c r="F82" s="246">
        <v>16.056417308048001</v>
      </c>
      <c r="G82" s="246">
        <v>13.661805921404</v>
      </c>
      <c r="H82" s="246">
        <v>10.7335074761</v>
      </c>
      <c r="I82" s="246">
        <v>9.3538312594040001</v>
      </c>
      <c r="J82" s="342">
        <v>7.8245415302849999</v>
      </c>
      <c r="K82" s="246">
        <v>7.6564040592240001</v>
      </c>
      <c r="L82" s="342">
        <v>6.0179689984379996</v>
      </c>
      <c r="M82" s="246">
        <v>7.3015408207709998</v>
      </c>
      <c r="N82" s="256"/>
      <c r="O82" s="265"/>
      <c r="P82" s="265"/>
      <c r="Q82" s="265"/>
      <c r="R82" s="265"/>
    </row>
    <row r="83" spans="2:18" x14ac:dyDescent="0.2">
      <c r="B83" t="s">
        <v>543</v>
      </c>
      <c r="C83" t="s">
        <v>200</v>
      </c>
      <c r="D83" s="273" t="s">
        <v>265</v>
      </c>
      <c r="E83" s="246">
        <v>1.5974986607999999</v>
      </c>
      <c r="F83" s="246">
        <v>1.5974986607999999</v>
      </c>
      <c r="G83" s="246">
        <v>16.290204140296002</v>
      </c>
      <c r="H83" s="246">
        <v>31.015570037888999</v>
      </c>
      <c r="I83" s="246">
        <v>29.829047342243001</v>
      </c>
      <c r="J83" s="342">
        <v>23.629326438309</v>
      </c>
      <c r="K83" s="246">
        <v>22.097965171098998</v>
      </c>
      <c r="L83" s="342">
        <v>18.131105535023</v>
      </c>
      <c r="M83" s="246">
        <v>19.135135452892001</v>
      </c>
      <c r="N83" s="256"/>
      <c r="O83" s="265"/>
      <c r="P83" s="265"/>
      <c r="Q83" s="265"/>
      <c r="R83" s="265"/>
    </row>
    <row r="84" spans="2:18" x14ac:dyDescent="0.2">
      <c r="B84" t="s">
        <v>543</v>
      </c>
      <c r="C84" t="s">
        <v>201</v>
      </c>
      <c r="D84" s="273" t="s">
        <v>253</v>
      </c>
      <c r="E84" s="256"/>
      <c r="F84" s="256"/>
      <c r="G84" s="256"/>
      <c r="H84" s="256"/>
      <c r="I84" s="256"/>
      <c r="J84" s="332"/>
      <c r="K84" s="256"/>
      <c r="L84" s="332"/>
      <c r="M84" s="256"/>
      <c r="N84" s="256"/>
      <c r="O84" s="265"/>
      <c r="P84" s="265"/>
      <c r="Q84" s="265"/>
      <c r="R84" s="265"/>
    </row>
    <row r="85" spans="2:18" x14ac:dyDescent="0.2">
      <c r="B85" t="s">
        <v>543</v>
      </c>
      <c r="C85" t="s">
        <v>201</v>
      </c>
      <c r="D85" s="273" t="s">
        <v>241</v>
      </c>
      <c r="E85" s="256"/>
      <c r="F85" s="256"/>
      <c r="G85" s="256"/>
      <c r="H85" s="256"/>
      <c r="I85" s="256"/>
      <c r="J85" s="332"/>
      <c r="K85" s="256"/>
      <c r="L85" s="332"/>
      <c r="M85" s="256"/>
      <c r="N85" s="256"/>
      <c r="O85" s="265"/>
      <c r="P85" s="265"/>
      <c r="Q85" s="265"/>
      <c r="R85" s="265"/>
    </row>
    <row r="86" spans="2:18" x14ac:dyDescent="0.2">
      <c r="B86" t="s">
        <v>543</v>
      </c>
      <c r="C86" t="s">
        <v>201</v>
      </c>
      <c r="D86" s="273" t="s">
        <v>251</v>
      </c>
      <c r="E86" s="256"/>
      <c r="F86" s="256"/>
      <c r="G86" s="256"/>
      <c r="H86" s="256"/>
      <c r="I86" s="256"/>
      <c r="J86" s="332"/>
      <c r="K86" s="256"/>
      <c r="L86" s="332"/>
      <c r="M86" s="256"/>
      <c r="N86" s="256"/>
      <c r="O86" s="265"/>
      <c r="P86" s="265"/>
      <c r="Q86" s="265"/>
      <c r="R86" s="265"/>
    </row>
    <row r="87" spans="2:18" x14ac:dyDescent="0.2">
      <c r="B87" t="s">
        <v>543</v>
      </c>
      <c r="C87" t="s">
        <v>201</v>
      </c>
      <c r="D87" s="273" t="s">
        <v>267</v>
      </c>
      <c r="E87" s="246"/>
      <c r="F87" s="246"/>
      <c r="G87" s="246"/>
      <c r="H87" s="246"/>
      <c r="I87" s="246"/>
      <c r="J87" s="342"/>
      <c r="K87" s="246"/>
      <c r="L87" s="342">
        <v>1.515638199848</v>
      </c>
      <c r="M87" s="246"/>
      <c r="N87" s="256"/>
      <c r="O87" s="265"/>
      <c r="P87" s="265"/>
      <c r="Q87" s="265"/>
      <c r="R87" s="265"/>
    </row>
    <row r="88" spans="2:18" x14ac:dyDescent="0.2">
      <c r="B88" t="s">
        <v>543</v>
      </c>
      <c r="C88" t="s">
        <v>201</v>
      </c>
      <c r="D88" s="273" t="s">
        <v>265</v>
      </c>
      <c r="E88" s="246">
        <v>60.130821599999997</v>
      </c>
      <c r="F88" s="246">
        <v>60.130821599999997</v>
      </c>
      <c r="G88" s="246">
        <v>32.082837326164999</v>
      </c>
      <c r="H88" s="246">
        <v>5.2642110619559999</v>
      </c>
      <c r="I88" s="246"/>
      <c r="J88" s="342"/>
      <c r="K88" s="246"/>
      <c r="L88" s="342">
        <v>2.4724234820489999</v>
      </c>
      <c r="M88" s="246"/>
      <c r="N88" s="256"/>
      <c r="O88" s="265"/>
      <c r="P88" s="265"/>
      <c r="Q88" s="265"/>
      <c r="R88" s="265"/>
    </row>
    <row r="89" spans="2:18" x14ac:dyDescent="0.2">
      <c r="B89" t="s">
        <v>543</v>
      </c>
      <c r="C89" t="s">
        <v>278</v>
      </c>
      <c r="D89" s="273" t="s">
        <v>253</v>
      </c>
      <c r="E89" s="256"/>
      <c r="F89" s="256"/>
      <c r="G89" s="256"/>
      <c r="H89" s="256"/>
      <c r="I89" s="256"/>
      <c r="J89" s="332"/>
      <c r="K89" s="256"/>
      <c r="L89" s="332"/>
      <c r="M89" s="256"/>
      <c r="N89" s="256"/>
      <c r="O89" s="265"/>
      <c r="P89" s="265"/>
      <c r="Q89" s="265"/>
      <c r="R89" s="265"/>
    </row>
    <row r="90" spans="2:18" x14ac:dyDescent="0.2">
      <c r="B90" t="s">
        <v>543</v>
      </c>
      <c r="C90" t="s">
        <v>278</v>
      </c>
      <c r="D90" s="273" t="s">
        <v>241</v>
      </c>
      <c r="E90" s="246">
        <v>40.991032871999998</v>
      </c>
      <c r="F90" s="246">
        <v>20.495516435999999</v>
      </c>
      <c r="G90" s="246"/>
      <c r="H90" s="246"/>
      <c r="I90" s="246"/>
      <c r="J90" s="342">
        <v>22.820286684711</v>
      </c>
      <c r="K90" s="246">
        <v>93.715463256179007</v>
      </c>
      <c r="L90" s="342">
        <v>165.37215782663301</v>
      </c>
      <c r="M90" s="246">
        <v>175.410414555198</v>
      </c>
      <c r="N90" s="256"/>
      <c r="O90" s="265"/>
      <c r="P90" s="265"/>
      <c r="Q90" s="265"/>
      <c r="R90" s="265"/>
    </row>
    <row r="91" spans="2:18" x14ac:dyDescent="0.2">
      <c r="B91" t="s">
        <v>543</v>
      </c>
      <c r="C91" t="s">
        <v>278</v>
      </c>
      <c r="D91" s="273" t="s">
        <v>248</v>
      </c>
      <c r="E91" s="246"/>
      <c r="F91" s="246">
        <v>216.870855499708</v>
      </c>
      <c r="G91" s="246">
        <v>297.85330776337901</v>
      </c>
      <c r="H91" s="246">
        <v>291.797265338925</v>
      </c>
      <c r="I91" s="246">
        <v>307.23471085029797</v>
      </c>
      <c r="J91" s="342">
        <v>244.36932201655799</v>
      </c>
      <c r="K91" s="246">
        <v>181.60237184646601</v>
      </c>
      <c r="L91" s="342">
        <v>176.539824763632</v>
      </c>
      <c r="M91" s="246">
        <v>154.83799511081699</v>
      </c>
      <c r="N91" s="256"/>
      <c r="O91" s="265"/>
      <c r="P91" s="265"/>
      <c r="Q91" s="265"/>
      <c r="R91" s="265"/>
    </row>
    <row r="92" spans="2:18" x14ac:dyDescent="0.2">
      <c r="B92" t="s">
        <v>543</v>
      </c>
      <c r="C92" t="s">
        <v>278</v>
      </c>
      <c r="D92" s="273" t="s">
        <v>251</v>
      </c>
      <c r="E92" s="246"/>
      <c r="F92" s="246"/>
      <c r="G92" s="246"/>
      <c r="H92" s="246"/>
      <c r="I92" s="246">
        <v>36.487758041230997</v>
      </c>
      <c r="J92" s="342">
        <v>36.487758041230997</v>
      </c>
      <c r="K92" s="246">
        <v>36.487758041230997</v>
      </c>
      <c r="L92" s="342">
        <v>10.425073726066</v>
      </c>
      <c r="M92" s="246"/>
      <c r="N92" s="256"/>
      <c r="O92" s="265"/>
      <c r="P92" s="265"/>
      <c r="Q92" s="265"/>
      <c r="R92" s="265"/>
    </row>
    <row r="93" spans="2:18" x14ac:dyDescent="0.2">
      <c r="B93" t="s">
        <v>543</v>
      </c>
      <c r="C93" t="s">
        <v>202</v>
      </c>
      <c r="D93" s="273" t="s">
        <v>258</v>
      </c>
      <c r="E93" s="246">
        <v>3.8964706412829999</v>
      </c>
      <c r="F93" s="246">
        <v>3.3430951721810001</v>
      </c>
      <c r="G93" s="246">
        <v>3.943738710186</v>
      </c>
      <c r="H93" s="246">
        <v>2.2721911240949999</v>
      </c>
      <c r="I93" s="246">
        <v>2.2588592640509999</v>
      </c>
      <c r="J93" s="342">
        <v>2.239485263388</v>
      </c>
      <c r="K93" s="246">
        <v>2.2202774315110001</v>
      </c>
      <c r="L93" s="342">
        <v>2.2020912930619998</v>
      </c>
      <c r="M93" s="246">
        <v>2.1840541160110001</v>
      </c>
      <c r="N93" s="256"/>
      <c r="O93" s="265"/>
      <c r="P93" s="265"/>
      <c r="Q93" s="265"/>
      <c r="R93" s="265"/>
    </row>
    <row r="94" spans="2:18" x14ac:dyDescent="0.2">
      <c r="B94" t="s">
        <v>543</v>
      </c>
      <c r="C94" t="s">
        <v>202</v>
      </c>
      <c r="D94" s="273" t="s">
        <v>256</v>
      </c>
      <c r="E94" s="246">
        <v>3.8964706412829999</v>
      </c>
      <c r="F94" s="246">
        <v>3.3918840113800002</v>
      </c>
      <c r="G94" s="246">
        <v>4.1168457908749998</v>
      </c>
      <c r="H94" s="246">
        <v>2.4209037851850002</v>
      </c>
      <c r="I94" s="246">
        <v>2.406699368091</v>
      </c>
      <c r="J94" s="342">
        <v>2.3860573582520002</v>
      </c>
      <c r="K94" s="246">
        <v>2.3655923927820002</v>
      </c>
      <c r="L94" s="342">
        <v>2.3462159895629999</v>
      </c>
      <c r="M94" s="246">
        <v>2.3269982971199998</v>
      </c>
      <c r="N94" s="256"/>
      <c r="O94" s="265"/>
      <c r="P94" s="265"/>
      <c r="Q94" s="265"/>
      <c r="R94" s="265"/>
    </row>
    <row r="95" spans="2:18" x14ac:dyDescent="0.2">
      <c r="B95" t="s">
        <v>543</v>
      </c>
      <c r="C95" t="s">
        <v>202</v>
      </c>
      <c r="D95" s="273" t="s">
        <v>253</v>
      </c>
      <c r="E95" s="246">
        <v>1.2050940127680001</v>
      </c>
      <c r="F95" s="246">
        <v>16.947083241479</v>
      </c>
      <c r="G95" s="246">
        <v>32.848399353912001</v>
      </c>
      <c r="H95" s="246">
        <v>48.256007481274999</v>
      </c>
      <c r="I95" s="246">
        <v>47.572555054765999</v>
      </c>
      <c r="J95" s="342">
        <v>46.355969245193997</v>
      </c>
      <c r="K95" s="246">
        <v>44.526482388969001</v>
      </c>
      <c r="L95" s="342">
        <v>43.527646339655</v>
      </c>
      <c r="M95" s="246">
        <v>41.763990628446003</v>
      </c>
      <c r="N95" s="256"/>
      <c r="O95" s="265"/>
      <c r="P95" s="265"/>
      <c r="Q95" s="265"/>
      <c r="R95" s="265"/>
    </row>
    <row r="96" spans="2:18" x14ac:dyDescent="0.2">
      <c r="B96" t="s">
        <v>543</v>
      </c>
      <c r="C96" t="s">
        <v>202</v>
      </c>
      <c r="D96" s="273" t="s">
        <v>241</v>
      </c>
      <c r="E96" s="246">
        <v>771.50118697407299</v>
      </c>
      <c r="F96" s="246">
        <v>687.27500180906998</v>
      </c>
      <c r="G96" s="246">
        <v>642.15642428892204</v>
      </c>
      <c r="H96" s="246">
        <v>604.04457675216599</v>
      </c>
      <c r="I96" s="246">
        <v>528.43759548683795</v>
      </c>
      <c r="J96" s="342">
        <v>457.11332918655597</v>
      </c>
      <c r="K96" s="246">
        <v>432.17151933127798</v>
      </c>
      <c r="L96" s="342">
        <v>395.689629211007</v>
      </c>
      <c r="M96" s="246">
        <v>341.35288748631899</v>
      </c>
      <c r="N96" s="256"/>
      <c r="O96" s="265"/>
      <c r="P96" s="265"/>
      <c r="Q96" s="265"/>
      <c r="R96" s="265"/>
    </row>
    <row r="97" spans="2:18" x14ac:dyDescent="0.2">
      <c r="B97" t="s">
        <v>543</v>
      </c>
      <c r="C97" t="s">
        <v>202</v>
      </c>
      <c r="D97" s="273" t="s">
        <v>248</v>
      </c>
      <c r="E97" s="256"/>
      <c r="F97" s="256"/>
      <c r="G97" s="256"/>
      <c r="H97" s="256"/>
      <c r="I97" s="256"/>
      <c r="J97" s="332"/>
      <c r="K97" s="256"/>
      <c r="L97" s="332"/>
      <c r="M97" s="256"/>
      <c r="N97" s="256"/>
      <c r="O97" s="265"/>
      <c r="P97" s="265"/>
      <c r="Q97" s="265"/>
      <c r="R97" s="265"/>
    </row>
    <row r="98" spans="2:18" x14ac:dyDescent="0.2">
      <c r="B98" t="s">
        <v>543</v>
      </c>
      <c r="C98" t="s">
        <v>202</v>
      </c>
      <c r="D98" s="273" t="s">
        <v>251</v>
      </c>
      <c r="E98" s="246">
        <v>22.896786242592</v>
      </c>
      <c r="F98" s="246">
        <v>17.013771381095999</v>
      </c>
      <c r="G98" s="246">
        <v>8.5068856905479997</v>
      </c>
      <c r="H98" s="246"/>
      <c r="I98" s="246">
        <v>41.739355277252997</v>
      </c>
      <c r="J98" s="342">
        <v>83.199470175059005</v>
      </c>
      <c r="K98" s="246">
        <v>85.519210321602003</v>
      </c>
      <c r="L98" s="342">
        <v>88.399297272317995</v>
      </c>
      <c r="M98" s="246">
        <v>141.67853484091401</v>
      </c>
      <c r="N98" s="256"/>
      <c r="O98" s="265"/>
      <c r="P98" s="265"/>
      <c r="Q98" s="265"/>
      <c r="R98" s="265"/>
    </row>
    <row r="99" spans="2:18" x14ac:dyDescent="0.2">
      <c r="B99" t="s">
        <v>543</v>
      </c>
      <c r="C99" t="s">
        <v>202</v>
      </c>
      <c r="D99" s="273" t="s">
        <v>262</v>
      </c>
      <c r="E99" s="246"/>
      <c r="F99" s="246"/>
      <c r="G99" s="246">
        <v>0.54347706111399996</v>
      </c>
      <c r="H99" s="246">
        <v>1.075938368054</v>
      </c>
      <c r="I99" s="246">
        <v>1.0658593679870001</v>
      </c>
      <c r="J99" s="342">
        <v>1.048542984986</v>
      </c>
      <c r="K99" s="246">
        <v>1.033038091386</v>
      </c>
      <c r="L99" s="342">
        <v>1.026442416641</v>
      </c>
      <c r="M99" s="246">
        <v>1.0156044433160001</v>
      </c>
      <c r="N99" s="256"/>
      <c r="O99" s="265"/>
      <c r="P99" s="265"/>
      <c r="Q99" s="265"/>
      <c r="R99" s="265"/>
    </row>
    <row r="100" spans="2:18" x14ac:dyDescent="0.2">
      <c r="B100" t="s">
        <v>543</v>
      </c>
      <c r="C100" t="s">
        <v>202</v>
      </c>
      <c r="D100" s="273" t="s">
        <v>263</v>
      </c>
      <c r="E100" s="246"/>
      <c r="F100" s="246"/>
      <c r="G100" s="246">
        <v>5.7070537120670002</v>
      </c>
      <c r="H100" s="246">
        <v>10.990535537437999</v>
      </c>
      <c r="I100" s="246">
        <v>8.1656851425599992</v>
      </c>
      <c r="J100" s="342">
        <v>5.3553480762380001</v>
      </c>
      <c r="K100" s="246">
        <v>3.5174387282159998</v>
      </c>
      <c r="L100" s="342">
        <v>1.747490406541</v>
      </c>
      <c r="M100" s="246"/>
      <c r="N100" s="256"/>
      <c r="O100" s="265"/>
      <c r="P100" s="265"/>
      <c r="Q100" s="265"/>
      <c r="R100" s="265"/>
    </row>
    <row r="101" spans="2:18" x14ac:dyDescent="0.2">
      <c r="B101" t="s">
        <v>543</v>
      </c>
      <c r="C101" t="s">
        <v>202</v>
      </c>
      <c r="D101" s="273" t="s">
        <v>267</v>
      </c>
      <c r="E101" s="246"/>
      <c r="F101" s="246"/>
      <c r="G101" s="246">
        <v>1.7077257401749999</v>
      </c>
      <c r="H101" s="246">
        <v>3.577835825367</v>
      </c>
      <c r="I101" s="246">
        <v>4.676915629702</v>
      </c>
      <c r="J101" s="342">
        <v>5.8684061477140004</v>
      </c>
      <c r="K101" s="246">
        <v>6.3052143227939998</v>
      </c>
      <c r="L101" s="342">
        <v>6.8271990984129998</v>
      </c>
      <c r="M101" s="246">
        <v>7.301321778927</v>
      </c>
      <c r="N101" s="256"/>
      <c r="O101" s="265"/>
      <c r="P101" s="265"/>
      <c r="Q101" s="265"/>
      <c r="R101" s="265"/>
    </row>
    <row r="102" spans="2:18" x14ac:dyDescent="0.2">
      <c r="B102" t="s">
        <v>543</v>
      </c>
      <c r="C102" t="s">
        <v>202</v>
      </c>
      <c r="D102" s="273" t="s">
        <v>265</v>
      </c>
      <c r="E102" s="246"/>
      <c r="F102" s="246"/>
      <c r="G102" s="246">
        <v>6.0466301833080003</v>
      </c>
      <c r="H102" s="246">
        <v>12.093260366615</v>
      </c>
      <c r="I102" s="246">
        <v>14.914523671122</v>
      </c>
      <c r="J102" s="342">
        <v>17.721994828732001</v>
      </c>
      <c r="K102" s="246">
        <v>18.198152216581999</v>
      </c>
      <c r="L102" s="342">
        <v>18.671586004839</v>
      </c>
      <c r="M102" s="246">
        <v>19.134561410309999</v>
      </c>
      <c r="N102" s="256"/>
      <c r="O102" s="265"/>
      <c r="P102" s="265"/>
      <c r="Q102" s="265"/>
      <c r="R102" s="265"/>
    </row>
    <row r="103" spans="2:18" x14ac:dyDescent="0.2">
      <c r="B103" t="s">
        <v>543</v>
      </c>
      <c r="C103" t="s">
        <v>203</v>
      </c>
      <c r="D103" s="273" t="s">
        <v>262</v>
      </c>
      <c r="E103" s="256"/>
      <c r="F103" s="256"/>
      <c r="G103" s="256"/>
      <c r="H103" s="256"/>
      <c r="I103" s="256"/>
      <c r="J103" s="332"/>
      <c r="K103" s="256"/>
      <c r="L103" s="332"/>
      <c r="M103" s="256"/>
      <c r="N103" s="256"/>
      <c r="O103" s="265"/>
      <c r="P103" s="265"/>
      <c r="Q103" s="265"/>
      <c r="R103" s="265"/>
    </row>
    <row r="104" spans="2:18" x14ac:dyDescent="0.2">
      <c r="B104" t="s">
        <v>543</v>
      </c>
      <c r="C104" t="s">
        <v>203</v>
      </c>
      <c r="D104" s="273" t="s">
        <v>263</v>
      </c>
      <c r="E104" s="246">
        <v>88.637341615365003</v>
      </c>
      <c r="F104" s="246">
        <v>91.960279472650996</v>
      </c>
      <c r="G104" s="246">
        <v>97.486484727770005</v>
      </c>
      <c r="H104" s="246">
        <v>101.993774136627</v>
      </c>
      <c r="I104" s="246">
        <v>103.760228531701</v>
      </c>
      <c r="J104" s="342">
        <v>104.752171870718</v>
      </c>
      <c r="K104" s="246">
        <v>104.96191202987799</v>
      </c>
      <c r="L104" s="342">
        <v>106.03924841387</v>
      </c>
      <c r="M104" s="246">
        <v>106.648643023585</v>
      </c>
      <c r="N104" s="256"/>
      <c r="O104" s="265"/>
      <c r="P104" s="265"/>
      <c r="Q104" s="265"/>
      <c r="R104" s="265"/>
    </row>
    <row r="105" spans="2:18" x14ac:dyDescent="0.2">
      <c r="B105" t="s">
        <v>543</v>
      </c>
      <c r="C105" t="s">
        <v>203</v>
      </c>
      <c r="D105" s="273" t="s">
        <v>267</v>
      </c>
      <c r="E105" s="246"/>
      <c r="F105" s="246"/>
      <c r="G105" s="246">
        <v>1.7077257401749999</v>
      </c>
      <c r="H105" s="246">
        <v>3.577835825367</v>
      </c>
      <c r="I105" s="246">
        <v>4.676915629702</v>
      </c>
      <c r="J105" s="342">
        <v>5.8684061477140004</v>
      </c>
      <c r="K105" s="246">
        <v>6.3052143227939998</v>
      </c>
      <c r="L105" s="342">
        <v>6.8271990984129998</v>
      </c>
      <c r="M105" s="246">
        <v>7.301321778927</v>
      </c>
      <c r="N105" s="256"/>
      <c r="O105" s="265"/>
      <c r="P105" s="265"/>
      <c r="Q105" s="265"/>
      <c r="R105" s="265"/>
    </row>
    <row r="106" spans="2:18" x14ac:dyDescent="0.2">
      <c r="B106" t="s">
        <v>543</v>
      </c>
      <c r="C106" t="s">
        <v>203</v>
      </c>
      <c r="D106" s="273" t="s">
        <v>265</v>
      </c>
      <c r="E106" s="246"/>
      <c r="F106" s="246"/>
      <c r="G106" s="246">
        <v>6.0466301833080003</v>
      </c>
      <c r="H106" s="246">
        <v>12.093260366615</v>
      </c>
      <c r="I106" s="246">
        <v>14.914523671122</v>
      </c>
      <c r="J106" s="342">
        <v>17.721994828732001</v>
      </c>
      <c r="K106" s="246">
        <v>18.198152216581999</v>
      </c>
      <c r="L106" s="342">
        <v>18.671586004839</v>
      </c>
      <c r="M106" s="246">
        <v>19.134561410309999</v>
      </c>
      <c r="N106" s="256"/>
      <c r="O106" s="265"/>
      <c r="P106" s="265"/>
      <c r="Q106" s="265"/>
      <c r="R106" s="265"/>
    </row>
    <row r="107" spans="2:18" x14ac:dyDescent="0.2">
      <c r="B107" t="s">
        <v>543</v>
      </c>
      <c r="C107" t="s">
        <v>254</v>
      </c>
      <c r="D107" s="273" t="s">
        <v>253</v>
      </c>
      <c r="E107" s="332"/>
      <c r="F107" s="332"/>
      <c r="G107" s="332"/>
      <c r="H107" s="332"/>
      <c r="I107" s="332"/>
      <c r="J107" s="332"/>
      <c r="K107" s="332"/>
      <c r="L107" s="332"/>
      <c r="M107" s="332"/>
      <c r="N107" s="256"/>
      <c r="O107" s="265"/>
      <c r="P107" s="265"/>
      <c r="Q107" s="265"/>
      <c r="R107" s="265"/>
    </row>
    <row r="108" spans="2:18" x14ac:dyDescent="0.2">
      <c r="B108" t="s">
        <v>543</v>
      </c>
      <c r="C108" t="s">
        <v>247</v>
      </c>
      <c r="D108" s="273" t="s">
        <v>241</v>
      </c>
      <c r="E108" s="332"/>
      <c r="F108" s="332"/>
      <c r="G108" s="332"/>
      <c r="H108" s="332"/>
      <c r="I108" s="332"/>
      <c r="J108" s="332"/>
      <c r="K108" s="332"/>
      <c r="L108" s="332"/>
      <c r="M108" s="332"/>
      <c r="N108" s="256"/>
      <c r="O108" s="265"/>
      <c r="P108" s="265"/>
      <c r="Q108" s="265"/>
      <c r="R108" s="265"/>
    </row>
    <row r="109" spans="2:18" x14ac:dyDescent="0.2">
      <c r="B109" t="s">
        <v>543</v>
      </c>
      <c r="C109" t="s">
        <v>249</v>
      </c>
      <c r="D109" s="273" t="s">
        <v>248</v>
      </c>
      <c r="E109" s="332"/>
      <c r="F109" s="332"/>
      <c r="G109" s="332"/>
      <c r="H109" s="332"/>
      <c r="I109" s="332"/>
      <c r="J109" s="332"/>
      <c r="K109" s="332"/>
      <c r="L109" s="332"/>
      <c r="M109" s="332"/>
      <c r="N109" s="256"/>
      <c r="O109" s="265"/>
      <c r="P109" s="265"/>
      <c r="Q109" s="265"/>
      <c r="R109" s="265"/>
    </row>
    <row r="110" spans="2:18" x14ac:dyDescent="0.2">
      <c r="B110" t="s">
        <v>543</v>
      </c>
      <c r="C110" t="s">
        <v>249</v>
      </c>
      <c r="D110" s="273" t="s">
        <v>251</v>
      </c>
      <c r="E110" s="332"/>
      <c r="F110" s="332"/>
      <c r="G110" s="332"/>
      <c r="H110" s="332"/>
      <c r="I110" s="332"/>
      <c r="J110" s="332"/>
      <c r="K110" s="332"/>
      <c r="L110" s="332"/>
      <c r="M110" s="332"/>
      <c r="N110" s="256"/>
      <c r="O110" s="265"/>
      <c r="P110" s="265"/>
      <c r="Q110" s="265"/>
      <c r="R110" s="265"/>
    </row>
    <row r="111" spans="2:18" x14ac:dyDescent="0.2">
      <c r="B111" t="s">
        <v>543</v>
      </c>
      <c r="C111" t="s">
        <v>206</v>
      </c>
      <c r="D111" s="273" t="s">
        <v>260</v>
      </c>
      <c r="E111" s="246">
        <v>27.003980771999998</v>
      </c>
      <c r="F111" s="246">
        <v>29.023987774839</v>
      </c>
      <c r="G111" s="246">
        <v>29.546695157879</v>
      </c>
      <c r="H111" s="246">
        <v>29.617905712955</v>
      </c>
      <c r="I111" s="246">
        <v>29.579458985243999</v>
      </c>
      <c r="J111" s="342">
        <v>29.608891951596998</v>
      </c>
      <c r="K111" s="246">
        <v>29.686374315835</v>
      </c>
      <c r="L111" s="342">
        <v>30.190555834910999</v>
      </c>
      <c r="M111" s="246">
        <v>30.418269351965002</v>
      </c>
      <c r="N111" s="256"/>
      <c r="O111" s="265"/>
      <c r="P111" s="265"/>
      <c r="Q111" s="265"/>
      <c r="R111" s="265"/>
    </row>
    <row r="112" spans="2:18" x14ac:dyDescent="0.2">
      <c r="B112" t="s">
        <v>543</v>
      </c>
      <c r="C112" t="s">
        <v>206</v>
      </c>
      <c r="D112" s="273" t="s">
        <v>261</v>
      </c>
      <c r="E112" s="246">
        <v>326.47343524671101</v>
      </c>
      <c r="F112" s="246">
        <v>309.77362316274701</v>
      </c>
      <c r="G112" s="246">
        <v>285.680145861705</v>
      </c>
      <c r="H112" s="246">
        <v>272.423235884142</v>
      </c>
      <c r="I112" s="246">
        <v>255.3472399888</v>
      </c>
      <c r="J112" s="342">
        <v>241.20882892796601</v>
      </c>
      <c r="K112" s="246">
        <v>228.26485183799099</v>
      </c>
      <c r="L112" s="342">
        <v>216.50753541354501</v>
      </c>
      <c r="M112" s="246">
        <v>206.158477815108</v>
      </c>
      <c r="N112" s="256"/>
      <c r="O112" s="265"/>
      <c r="P112" s="265"/>
      <c r="Q112" s="265"/>
      <c r="R112" s="265"/>
    </row>
    <row r="113" spans="2:18" x14ac:dyDescent="0.2">
      <c r="B113" t="s">
        <v>543</v>
      </c>
      <c r="C113" t="s">
        <v>244</v>
      </c>
      <c r="D113" s="273" t="s">
        <v>253</v>
      </c>
      <c r="E113" s="256"/>
      <c r="F113" s="256"/>
      <c r="G113" s="256"/>
      <c r="H113" s="256"/>
      <c r="I113" s="256"/>
      <c r="J113" s="332"/>
      <c r="K113" s="256"/>
      <c r="L113" s="332"/>
      <c r="M113" s="256"/>
      <c r="N113" s="256"/>
      <c r="O113" s="265"/>
      <c r="P113" s="265"/>
      <c r="Q113" s="265"/>
      <c r="R113" s="265"/>
    </row>
    <row r="114" spans="2:18" x14ac:dyDescent="0.2">
      <c r="B114" t="s">
        <v>543</v>
      </c>
      <c r="C114" t="s">
        <v>244</v>
      </c>
      <c r="D114" s="273" t="s">
        <v>241</v>
      </c>
      <c r="E114" s="246">
        <v>16.35301278</v>
      </c>
      <c r="F114" s="246">
        <v>8.1765063900000001</v>
      </c>
      <c r="G114" s="246"/>
      <c r="H114" s="246"/>
      <c r="I114" s="246"/>
      <c r="J114" s="342"/>
      <c r="K114" s="246"/>
      <c r="L114" s="342"/>
      <c r="M114" s="246"/>
      <c r="N114" s="256"/>
      <c r="O114" s="265"/>
      <c r="P114" s="265"/>
      <c r="Q114" s="265"/>
      <c r="R114" s="265"/>
    </row>
    <row r="115" spans="2:18" x14ac:dyDescent="0.2">
      <c r="B115" t="s">
        <v>543</v>
      </c>
      <c r="C115" t="s">
        <v>244</v>
      </c>
      <c r="D115" s="273" t="s">
        <v>248</v>
      </c>
      <c r="E115" s="256"/>
      <c r="F115" s="256"/>
      <c r="G115" s="256"/>
      <c r="H115" s="256"/>
      <c r="I115" s="256"/>
      <c r="J115" s="332"/>
      <c r="K115" s="256"/>
      <c r="L115" s="332"/>
      <c r="M115" s="256"/>
      <c r="N115" s="256"/>
      <c r="O115" s="265"/>
      <c r="P115" s="265"/>
      <c r="Q115" s="265"/>
      <c r="R115" s="265"/>
    </row>
    <row r="116" spans="2:18" x14ac:dyDescent="0.2">
      <c r="B116" t="s">
        <v>543</v>
      </c>
      <c r="C116" t="s">
        <v>244</v>
      </c>
      <c r="D116" s="273" t="s">
        <v>251</v>
      </c>
      <c r="E116" s="246">
        <v>5.4510042600000004</v>
      </c>
      <c r="F116" s="246">
        <v>3.63400284</v>
      </c>
      <c r="G116" s="246">
        <v>1.81700142</v>
      </c>
      <c r="H116" s="246"/>
      <c r="I116" s="246"/>
      <c r="J116" s="342">
        <v>24.924716256147001</v>
      </c>
      <c r="K116" s="246">
        <v>24.924716256147001</v>
      </c>
      <c r="L116" s="342">
        <v>26.871237666702999</v>
      </c>
      <c r="M116" s="246">
        <v>27.214430318226999</v>
      </c>
      <c r="N116" s="256"/>
      <c r="O116" s="265"/>
      <c r="P116" s="265"/>
      <c r="Q116" s="265"/>
      <c r="R116" s="265"/>
    </row>
    <row r="117" spans="2:18" x14ac:dyDescent="0.2">
      <c r="B117" t="s">
        <v>543</v>
      </c>
      <c r="C117" t="s">
        <v>320</v>
      </c>
      <c r="D117" s="273" t="s">
        <v>248</v>
      </c>
      <c r="E117" s="342"/>
      <c r="F117" s="342"/>
      <c r="G117" s="342"/>
      <c r="H117" s="342"/>
      <c r="I117" s="342"/>
      <c r="J117" s="342">
        <v>60.120808149029003</v>
      </c>
      <c r="K117" s="342">
        <v>72.068287747653002</v>
      </c>
      <c r="L117" s="342">
        <v>84.020746754393997</v>
      </c>
      <c r="M117" s="342">
        <v>93.776883225514993</v>
      </c>
      <c r="N117" s="256"/>
      <c r="O117" s="265"/>
      <c r="P117" s="265"/>
      <c r="Q117" s="265"/>
      <c r="R117" s="265"/>
    </row>
    <row r="118" spans="2:18" x14ac:dyDescent="0.2">
      <c r="B118" t="s">
        <v>543</v>
      </c>
      <c r="C118" t="s">
        <v>320</v>
      </c>
      <c r="D118" s="273" t="s">
        <v>251</v>
      </c>
      <c r="E118" s="332"/>
      <c r="F118" s="332"/>
      <c r="G118" s="332"/>
      <c r="H118" s="332"/>
      <c r="I118" s="332"/>
      <c r="J118" s="332"/>
      <c r="K118" s="332"/>
      <c r="L118" s="332"/>
      <c r="M118" s="332"/>
      <c r="N118" s="256"/>
      <c r="O118" s="265"/>
      <c r="P118" s="265"/>
      <c r="Q118" s="265"/>
      <c r="R118" s="265"/>
    </row>
    <row r="119" spans="2:18" x14ac:dyDescent="0.2">
      <c r="B119" t="s">
        <v>543</v>
      </c>
      <c r="C119" t="s">
        <v>243</v>
      </c>
      <c r="D119" s="273" t="s">
        <v>253</v>
      </c>
      <c r="E119" s="246">
        <v>3.0889334521439999</v>
      </c>
      <c r="F119" s="246">
        <v>2.0592889680959998</v>
      </c>
      <c r="G119" s="246">
        <v>1.0296444840479999</v>
      </c>
      <c r="H119" s="246"/>
      <c r="I119" s="246"/>
      <c r="J119" s="342"/>
      <c r="K119" s="246"/>
      <c r="L119" s="342"/>
      <c r="M119" s="246"/>
      <c r="N119" s="256"/>
      <c r="O119" s="265"/>
      <c r="P119" s="265"/>
      <c r="Q119" s="265"/>
      <c r="R119" s="265"/>
    </row>
    <row r="120" spans="2:18" x14ac:dyDescent="0.2">
      <c r="B120" t="s">
        <v>543</v>
      </c>
      <c r="C120" t="s">
        <v>243</v>
      </c>
      <c r="D120" s="273" t="s">
        <v>241</v>
      </c>
      <c r="E120" s="246">
        <v>6.6246937558559997</v>
      </c>
      <c r="F120" s="246">
        <v>3.3123468779279999</v>
      </c>
      <c r="G120" s="246"/>
      <c r="H120" s="246"/>
      <c r="I120" s="246"/>
      <c r="J120" s="342"/>
      <c r="K120" s="246"/>
      <c r="L120" s="342"/>
      <c r="M120" s="246"/>
      <c r="N120" s="256"/>
      <c r="O120" s="265"/>
      <c r="P120" s="265"/>
      <c r="Q120" s="265"/>
      <c r="R120" s="265"/>
    </row>
    <row r="121" spans="2:18" x14ac:dyDescent="0.2">
      <c r="B121" t="s">
        <v>543</v>
      </c>
      <c r="C121" t="s">
        <v>243</v>
      </c>
      <c r="D121" s="273" t="s">
        <v>248</v>
      </c>
      <c r="E121" s="256"/>
      <c r="F121" s="256"/>
      <c r="G121" s="256"/>
      <c r="H121" s="256"/>
      <c r="I121" s="256"/>
      <c r="J121" s="332"/>
      <c r="K121" s="256"/>
      <c r="L121" s="332"/>
      <c r="M121" s="256"/>
      <c r="N121" s="256"/>
      <c r="O121" s="265"/>
      <c r="P121" s="265"/>
      <c r="Q121" s="265"/>
      <c r="R121" s="265"/>
    </row>
    <row r="122" spans="2:18" x14ac:dyDescent="0.2">
      <c r="B122" t="s">
        <v>543</v>
      </c>
      <c r="C122" t="s">
        <v>243</v>
      </c>
      <c r="D122" s="273" t="s">
        <v>251</v>
      </c>
      <c r="E122" s="256"/>
      <c r="F122" s="256"/>
      <c r="G122" s="256"/>
      <c r="H122" s="256"/>
      <c r="I122" s="256"/>
      <c r="J122" s="332"/>
      <c r="K122" s="256"/>
      <c r="L122" s="332"/>
      <c r="M122" s="256"/>
      <c r="N122" s="256"/>
      <c r="O122" s="265"/>
      <c r="P122" s="265"/>
      <c r="Q122" s="265"/>
      <c r="R122" s="265"/>
    </row>
    <row r="123" spans="2:18" x14ac:dyDescent="0.2">
      <c r="B123" t="s">
        <v>544</v>
      </c>
      <c r="C123" t="s">
        <v>205</v>
      </c>
      <c r="D123" s="273" t="s">
        <v>260</v>
      </c>
      <c r="E123" s="246">
        <v>7.8021897721999994E-2</v>
      </c>
      <c r="F123" s="246">
        <v>0.14812824067899999</v>
      </c>
      <c r="G123" s="246">
        <v>0.23246993681799999</v>
      </c>
      <c r="H123" s="246">
        <v>0.24971739346899999</v>
      </c>
      <c r="I123" s="246">
        <v>0.26575908556200001</v>
      </c>
      <c r="J123" s="342">
        <v>0.27976215732100002</v>
      </c>
      <c r="K123" s="246">
        <v>0.29480226500500001</v>
      </c>
      <c r="L123" s="342">
        <v>0.30293389782699998</v>
      </c>
      <c r="M123" s="246">
        <v>0.30700817447099998</v>
      </c>
      <c r="N123" s="256"/>
      <c r="O123" s="265"/>
      <c r="P123" s="265"/>
      <c r="Q123" s="265"/>
      <c r="R123" s="265"/>
    </row>
    <row r="124" spans="2:18" x14ac:dyDescent="0.2">
      <c r="B124" s="278" t="s">
        <v>544</v>
      </c>
      <c r="C124" s="278" t="s">
        <v>205</v>
      </c>
      <c r="D124" s="340" t="s">
        <v>261</v>
      </c>
      <c r="E124" s="246">
        <v>0.168437847995</v>
      </c>
      <c r="F124" s="246">
        <v>0.21965676255399999</v>
      </c>
      <c r="G124" s="246">
        <v>0.25940401058099999</v>
      </c>
      <c r="H124" s="246">
        <v>0.24736643756099999</v>
      </c>
      <c r="I124" s="246">
        <v>0.22917512216700001</v>
      </c>
      <c r="J124" s="342">
        <v>0.21704684085100001</v>
      </c>
      <c r="K124" s="246">
        <v>0.20593173486300001</v>
      </c>
      <c r="L124" s="342">
        <v>0.19686306777900001</v>
      </c>
      <c r="M124" s="246">
        <v>0.188701960616</v>
      </c>
      <c r="N124" s="256"/>
      <c r="O124" s="265"/>
      <c r="P124" s="265"/>
      <c r="Q124" s="265"/>
      <c r="R124" s="265"/>
    </row>
    <row r="125" spans="2:18" x14ac:dyDescent="0.2">
      <c r="B125" t="s">
        <v>544</v>
      </c>
      <c r="C125" t="s">
        <v>366</v>
      </c>
      <c r="D125" s="273" t="s">
        <v>256</v>
      </c>
      <c r="E125" s="332"/>
      <c r="F125" s="332"/>
      <c r="G125" s="332"/>
      <c r="H125" s="332"/>
      <c r="I125" s="332"/>
      <c r="J125" s="332"/>
      <c r="K125" s="332"/>
      <c r="L125" s="332"/>
      <c r="M125" s="332"/>
      <c r="N125" s="256"/>
      <c r="O125" s="265"/>
      <c r="P125" s="265"/>
      <c r="Q125" s="265"/>
      <c r="R125" s="265"/>
    </row>
    <row r="126" spans="2:18" x14ac:dyDescent="0.2">
      <c r="B126" t="s">
        <v>544</v>
      </c>
      <c r="C126" t="s">
        <v>366</v>
      </c>
      <c r="D126" s="273" t="s">
        <v>248</v>
      </c>
      <c r="E126" s="332"/>
      <c r="F126" s="332"/>
      <c r="G126" s="332"/>
      <c r="H126" s="332"/>
      <c r="I126" s="332"/>
      <c r="J126" s="332"/>
      <c r="K126" s="332"/>
      <c r="L126" s="332"/>
      <c r="M126" s="332"/>
      <c r="N126" s="256"/>
      <c r="O126" s="265"/>
      <c r="P126" s="265"/>
      <c r="Q126" s="265"/>
      <c r="R126" s="265"/>
    </row>
    <row r="127" spans="2:18" x14ac:dyDescent="0.2">
      <c r="B127" t="s">
        <v>544</v>
      </c>
      <c r="C127" t="s">
        <v>366</v>
      </c>
      <c r="D127" s="273" t="s">
        <v>251</v>
      </c>
      <c r="E127" s="332"/>
      <c r="F127" s="332"/>
      <c r="G127" s="332"/>
      <c r="H127" s="332"/>
      <c r="I127" s="332"/>
      <c r="J127" s="332"/>
      <c r="K127" s="332"/>
      <c r="L127" s="332"/>
      <c r="M127" s="332"/>
      <c r="N127" s="256"/>
      <c r="O127" s="265"/>
      <c r="P127" s="265"/>
      <c r="Q127" s="265"/>
      <c r="R127" s="265"/>
    </row>
    <row r="128" spans="2:18" x14ac:dyDescent="0.2">
      <c r="B128" t="s">
        <v>544</v>
      </c>
      <c r="C128" t="s">
        <v>367</v>
      </c>
      <c r="D128" s="273" t="s">
        <v>260</v>
      </c>
      <c r="E128" s="332"/>
      <c r="F128" s="332"/>
      <c r="G128" s="332"/>
      <c r="H128" s="332"/>
      <c r="I128" s="332"/>
      <c r="J128" s="332"/>
      <c r="K128" s="332"/>
      <c r="L128" s="332"/>
      <c r="M128" s="332"/>
      <c r="N128" s="256"/>
      <c r="O128" s="265"/>
      <c r="P128" s="265"/>
      <c r="Q128" s="265"/>
      <c r="R128" s="265"/>
    </row>
    <row r="129" spans="2:18" x14ac:dyDescent="0.2">
      <c r="B129" t="s">
        <v>544</v>
      </c>
      <c r="C129" t="s">
        <v>367</v>
      </c>
      <c r="D129" s="273" t="s">
        <v>261</v>
      </c>
      <c r="E129" s="332"/>
      <c r="F129" s="332"/>
      <c r="G129" s="332"/>
      <c r="H129" s="332"/>
      <c r="I129" s="332"/>
      <c r="J129" s="332"/>
      <c r="K129" s="332"/>
      <c r="L129" s="332"/>
      <c r="M129" s="332"/>
      <c r="N129" s="256"/>
      <c r="O129" s="265"/>
      <c r="P129" s="265"/>
      <c r="Q129" s="265"/>
      <c r="R129" s="265"/>
    </row>
    <row r="130" spans="2:18" x14ac:dyDescent="0.2">
      <c r="B130" t="s">
        <v>544</v>
      </c>
      <c r="C130" t="s">
        <v>199</v>
      </c>
      <c r="D130" s="273" t="s">
        <v>262</v>
      </c>
      <c r="E130" s="246"/>
      <c r="F130" s="246"/>
      <c r="G130" s="246">
        <v>4.4905032732E-2</v>
      </c>
      <c r="H130" s="246">
        <v>0.123817332318</v>
      </c>
      <c r="I130" s="246"/>
      <c r="J130" s="342">
        <v>6.4656826786999994E-2</v>
      </c>
      <c r="K130" s="246">
        <v>5.446305161E-2</v>
      </c>
      <c r="L130" s="342">
        <v>4.3450827510999997E-2</v>
      </c>
      <c r="M130" s="246">
        <v>3.2340519429E-2</v>
      </c>
      <c r="N130" s="256"/>
      <c r="O130" s="265"/>
      <c r="P130" s="265"/>
      <c r="Q130" s="265"/>
      <c r="R130" s="265"/>
    </row>
    <row r="131" spans="2:18" x14ac:dyDescent="0.2">
      <c r="B131" t="s">
        <v>544</v>
      </c>
      <c r="C131" t="s">
        <v>199</v>
      </c>
      <c r="D131" s="273" t="s">
        <v>263</v>
      </c>
      <c r="E131" s="246"/>
      <c r="F131" s="246"/>
      <c r="G131" s="246"/>
      <c r="H131" s="246">
        <v>3.996895448614</v>
      </c>
      <c r="I131" s="246"/>
      <c r="J131" s="342">
        <v>2.0871599465780002</v>
      </c>
      <c r="K131" s="246"/>
      <c r="L131" s="342">
        <v>0.70234982317899997</v>
      </c>
      <c r="M131" s="246"/>
      <c r="N131" s="256"/>
      <c r="O131" s="265"/>
      <c r="P131" s="265"/>
      <c r="Q131" s="265"/>
      <c r="R131" s="265"/>
    </row>
    <row r="132" spans="2:18" x14ac:dyDescent="0.2">
      <c r="B132" s="278" t="s">
        <v>544</v>
      </c>
      <c r="C132" s="341" t="s">
        <v>199</v>
      </c>
      <c r="D132" s="340" t="s">
        <v>267</v>
      </c>
      <c r="E132" s="246">
        <v>1.10866464E-2</v>
      </c>
      <c r="F132" s="246">
        <v>1.3166620574999999E-2</v>
      </c>
      <c r="G132" s="246"/>
      <c r="H132" s="246">
        <v>8.4218374940000004E-3</v>
      </c>
      <c r="I132" s="246"/>
      <c r="J132" s="342"/>
      <c r="K132" s="246"/>
      <c r="L132" s="342">
        <v>2.10618186E-3</v>
      </c>
      <c r="M132" s="246"/>
      <c r="N132" s="256"/>
      <c r="O132" s="265"/>
      <c r="P132" s="265"/>
      <c r="Q132" s="265"/>
      <c r="R132" s="265"/>
    </row>
    <row r="133" spans="2:18" x14ac:dyDescent="0.2">
      <c r="B133" s="278" t="s">
        <v>544</v>
      </c>
      <c r="C133" s="341" t="s">
        <v>199</v>
      </c>
      <c r="D133" s="340" t="s">
        <v>265</v>
      </c>
      <c r="E133" s="246">
        <v>2.7716616000000001E-3</v>
      </c>
      <c r="F133" s="246">
        <v>2.7716616000000001E-3</v>
      </c>
      <c r="G133" s="246">
        <v>2.7265104909999999E-3</v>
      </c>
      <c r="H133" s="246"/>
      <c r="I133" s="246"/>
      <c r="J133" s="342"/>
      <c r="K133" s="246"/>
      <c r="L133" s="342"/>
      <c r="M133" s="246"/>
      <c r="N133" s="256"/>
      <c r="O133" s="265"/>
      <c r="P133" s="265"/>
      <c r="Q133" s="265"/>
      <c r="R133" s="265"/>
    </row>
    <row r="134" spans="2:18" x14ac:dyDescent="0.2">
      <c r="B134" t="s">
        <v>544</v>
      </c>
      <c r="C134" t="s">
        <v>200</v>
      </c>
      <c r="D134" s="273" t="s">
        <v>256</v>
      </c>
      <c r="E134" s="256"/>
      <c r="F134" s="256"/>
      <c r="G134" s="256"/>
      <c r="H134" s="256"/>
      <c r="I134" s="256"/>
      <c r="J134" s="332"/>
      <c r="K134" s="256"/>
      <c r="L134" s="332"/>
      <c r="M134" s="256"/>
      <c r="N134" s="256"/>
      <c r="O134" s="265"/>
      <c r="P134" s="265"/>
      <c r="Q134" s="265"/>
      <c r="R134" s="265"/>
    </row>
    <row r="135" spans="2:18" x14ac:dyDescent="0.2">
      <c r="B135" t="s">
        <v>544</v>
      </c>
      <c r="C135" t="s">
        <v>200</v>
      </c>
      <c r="D135" s="273" t="s">
        <v>253</v>
      </c>
      <c r="E135" s="246">
        <v>56.868718248</v>
      </c>
      <c r="F135" s="246">
        <v>37.912478831999998</v>
      </c>
      <c r="G135" s="246">
        <v>18.956239415999999</v>
      </c>
      <c r="H135" s="246"/>
      <c r="I135" s="246"/>
      <c r="J135" s="342"/>
      <c r="K135" s="246"/>
      <c r="L135" s="342"/>
      <c r="M135" s="246"/>
      <c r="N135" s="256"/>
      <c r="O135" s="265"/>
      <c r="P135" s="265"/>
      <c r="Q135" s="265"/>
      <c r="R135" s="265"/>
    </row>
    <row r="136" spans="2:18" x14ac:dyDescent="0.2">
      <c r="B136" t="s">
        <v>544</v>
      </c>
      <c r="C136" t="s">
        <v>200</v>
      </c>
      <c r="D136" s="273" t="s">
        <v>241</v>
      </c>
      <c r="E136" s="246">
        <v>142.17179562000001</v>
      </c>
      <c r="F136" s="246">
        <v>147.80626831591499</v>
      </c>
      <c r="G136" s="246">
        <v>260.80683416327003</v>
      </c>
      <c r="H136" s="246">
        <v>282.24151431705502</v>
      </c>
      <c r="I136" s="246">
        <v>243.86023527800501</v>
      </c>
      <c r="J136" s="342">
        <v>246.04618246996799</v>
      </c>
      <c r="K136" s="246">
        <v>260.60711352336398</v>
      </c>
      <c r="L136" s="342">
        <v>148.511279738165</v>
      </c>
      <c r="M136" s="246">
        <v>59.201812136560001</v>
      </c>
      <c r="N136" s="256"/>
      <c r="O136" s="265"/>
      <c r="P136" s="265"/>
      <c r="Q136" s="265"/>
      <c r="R136" s="265"/>
    </row>
    <row r="137" spans="2:18" x14ac:dyDescent="0.2">
      <c r="B137" t="s">
        <v>544</v>
      </c>
      <c r="C137" t="s">
        <v>200</v>
      </c>
      <c r="D137" s="273" t="s">
        <v>248</v>
      </c>
      <c r="E137" s="246">
        <v>284.34359124000002</v>
      </c>
      <c r="F137" s="246">
        <v>250.62215192161599</v>
      </c>
      <c r="G137" s="246">
        <v>261.92895110407301</v>
      </c>
      <c r="H137" s="246">
        <v>213.89479261963601</v>
      </c>
      <c r="I137" s="246">
        <v>179.003502470141</v>
      </c>
      <c r="J137" s="342">
        <v>163.058174323759</v>
      </c>
      <c r="K137" s="246">
        <v>175.67884574255001</v>
      </c>
      <c r="L137" s="342">
        <v>164.380964109529</v>
      </c>
      <c r="M137" s="246">
        <v>225.623443528834</v>
      </c>
      <c r="N137" s="256"/>
      <c r="O137" s="265"/>
      <c r="P137" s="265"/>
      <c r="Q137" s="265"/>
      <c r="R137" s="265"/>
    </row>
    <row r="138" spans="2:18" x14ac:dyDescent="0.2">
      <c r="B138" t="s">
        <v>544</v>
      </c>
      <c r="C138" t="s">
        <v>200</v>
      </c>
      <c r="D138" s="273" t="s">
        <v>251</v>
      </c>
      <c r="E138" s="246">
        <v>227.474872992001</v>
      </c>
      <c r="F138" s="246">
        <v>226.79501037070199</v>
      </c>
      <c r="G138" s="246">
        <v>222.07933338631801</v>
      </c>
      <c r="H138" s="246">
        <v>207.41447367624301</v>
      </c>
      <c r="I138" s="246">
        <v>179.650011939743</v>
      </c>
      <c r="J138" s="342">
        <v>170.128554393342</v>
      </c>
      <c r="K138" s="246">
        <v>163.04859112141</v>
      </c>
      <c r="L138" s="342">
        <v>220.45146397438199</v>
      </c>
      <c r="M138" s="246">
        <v>264.40899591422601</v>
      </c>
      <c r="N138" s="256"/>
      <c r="O138" s="265"/>
      <c r="P138" s="265"/>
      <c r="Q138" s="265"/>
      <c r="R138" s="265"/>
    </row>
    <row r="139" spans="2:18" x14ac:dyDescent="0.2">
      <c r="B139" t="s">
        <v>544</v>
      </c>
      <c r="C139" t="s">
        <v>200</v>
      </c>
      <c r="D139" s="273" t="s">
        <v>262</v>
      </c>
      <c r="E139" s="246">
        <v>1.1782963641590001</v>
      </c>
      <c r="F139" s="246">
        <v>1.118023993619</v>
      </c>
      <c r="G139" s="246">
        <v>1.0926891298120001</v>
      </c>
      <c r="H139" s="246">
        <v>0.99053865854599998</v>
      </c>
      <c r="I139" s="246">
        <v>1.1529405273590001</v>
      </c>
      <c r="J139" s="342">
        <v>1.0991660553789999</v>
      </c>
      <c r="K139" s="246">
        <v>1.1219388631589999</v>
      </c>
      <c r="L139" s="342">
        <v>1.129721515293</v>
      </c>
      <c r="M139" s="246">
        <v>1.131918180017</v>
      </c>
      <c r="N139" s="256"/>
      <c r="O139" s="265"/>
      <c r="P139" s="265"/>
      <c r="Q139" s="265"/>
      <c r="R139" s="265"/>
    </row>
    <row r="140" spans="2:18" x14ac:dyDescent="0.2">
      <c r="B140" t="s">
        <v>544</v>
      </c>
      <c r="C140" t="s">
        <v>200</v>
      </c>
      <c r="D140" s="273" t="s">
        <v>263</v>
      </c>
      <c r="E140" s="246">
        <v>6.6242795585470002</v>
      </c>
      <c r="F140" s="246">
        <v>7.228805518373</v>
      </c>
      <c r="G140" s="246">
        <v>3.874100215086</v>
      </c>
      <c r="H140" s="246"/>
      <c r="I140" s="246"/>
      <c r="J140" s="342"/>
      <c r="K140" s="246"/>
      <c r="L140" s="342"/>
      <c r="M140" s="246"/>
      <c r="N140" s="256"/>
      <c r="O140" s="265"/>
      <c r="P140" s="265"/>
      <c r="Q140" s="265"/>
      <c r="R140" s="265"/>
    </row>
    <row r="141" spans="2:18" x14ac:dyDescent="0.2">
      <c r="B141" t="s">
        <v>544</v>
      </c>
      <c r="C141" t="s">
        <v>200</v>
      </c>
      <c r="D141" s="273" t="s">
        <v>267</v>
      </c>
      <c r="E141" s="246">
        <v>14.503569242399999</v>
      </c>
      <c r="F141" s="246">
        <v>17.224594914093</v>
      </c>
      <c r="G141" s="246">
        <v>17.702653481283999</v>
      </c>
      <c r="H141" s="246">
        <v>1.2333119475509999</v>
      </c>
      <c r="I141" s="246"/>
      <c r="J141" s="342"/>
      <c r="K141" s="246"/>
      <c r="L141" s="342"/>
      <c r="M141" s="246">
        <v>6.3466725036889997</v>
      </c>
      <c r="N141" s="256"/>
      <c r="O141" s="265"/>
      <c r="P141" s="265"/>
      <c r="Q141" s="265"/>
      <c r="R141" s="265"/>
    </row>
    <row r="142" spans="2:18" x14ac:dyDescent="0.2">
      <c r="B142" t="s">
        <v>544</v>
      </c>
      <c r="C142" t="s">
        <v>200</v>
      </c>
      <c r="D142" s="273" t="s">
        <v>265</v>
      </c>
      <c r="E142" s="246">
        <v>1.6115076935999999</v>
      </c>
      <c r="F142" s="246">
        <v>1.6115076935999999</v>
      </c>
      <c r="G142" s="246">
        <v>5.094900829987</v>
      </c>
      <c r="H142" s="246"/>
      <c r="I142" s="246"/>
      <c r="J142" s="342"/>
      <c r="K142" s="246"/>
      <c r="L142" s="342"/>
      <c r="M142" s="246">
        <v>2.2407039367569999</v>
      </c>
      <c r="N142" s="256"/>
      <c r="O142" s="265"/>
      <c r="P142" s="265"/>
      <c r="Q142" s="265"/>
      <c r="R142" s="265"/>
    </row>
    <row r="143" spans="2:18" x14ac:dyDescent="0.2">
      <c r="B143" t="s">
        <v>544</v>
      </c>
      <c r="C143" t="s">
        <v>201</v>
      </c>
      <c r="D143" s="273" t="s">
        <v>253</v>
      </c>
      <c r="E143" s="256"/>
      <c r="F143" s="256"/>
      <c r="G143" s="256"/>
      <c r="H143" s="256"/>
      <c r="I143" s="256"/>
      <c r="J143" s="332"/>
      <c r="K143" s="256"/>
      <c r="L143" s="332"/>
      <c r="M143" s="256"/>
      <c r="N143" s="256"/>
      <c r="O143" s="265"/>
      <c r="P143" s="265"/>
      <c r="Q143" s="265"/>
      <c r="R143" s="265"/>
    </row>
    <row r="144" spans="2:18" x14ac:dyDescent="0.2">
      <c r="B144" t="s">
        <v>544</v>
      </c>
      <c r="C144" t="s">
        <v>201</v>
      </c>
      <c r="D144" s="273" t="s">
        <v>241</v>
      </c>
      <c r="E144" s="246"/>
      <c r="F144" s="246"/>
      <c r="G144" s="246"/>
      <c r="H144" s="246"/>
      <c r="I144" s="246">
        <v>2.745813871587</v>
      </c>
      <c r="J144" s="342">
        <v>2.745813871587</v>
      </c>
      <c r="K144" s="246">
        <v>17.127265054357999</v>
      </c>
      <c r="L144" s="342">
        <v>66.783430212895993</v>
      </c>
      <c r="M144" s="246">
        <v>99.421843935767996</v>
      </c>
      <c r="N144" s="256"/>
      <c r="O144" s="265"/>
      <c r="P144" s="265"/>
      <c r="Q144" s="265"/>
      <c r="R144" s="265"/>
    </row>
    <row r="145" spans="2:18" x14ac:dyDescent="0.2">
      <c r="B145" t="s">
        <v>544</v>
      </c>
      <c r="C145" t="s">
        <v>201</v>
      </c>
      <c r="D145" s="273" t="s">
        <v>251</v>
      </c>
      <c r="E145" s="246"/>
      <c r="F145" s="246"/>
      <c r="G145" s="246"/>
      <c r="H145" s="246">
        <v>7.7476782122029997</v>
      </c>
      <c r="I145" s="246">
        <v>20.986351232768001</v>
      </c>
      <c r="J145" s="342">
        <v>26.095006815182</v>
      </c>
      <c r="K145" s="246">
        <v>27.004019826105999</v>
      </c>
      <c r="L145" s="342">
        <v>26.916654174097001</v>
      </c>
      <c r="M145" s="246">
        <v>26.452741263425999</v>
      </c>
      <c r="N145" s="256"/>
      <c r="O145" s="265"/>
      <c r="P145" s="265"/>
      <c r="Q145" s="265"/>
      <c r="R145" s="265"/>
    </row>
    <row r="146" spans="2:18" x14ac:dyDescent="0.2">
      <c r="B146" t="s">
        <v>544</v>
      </c>
      <c r="C146" t="s">
        <v>201</v>
      </c>
      <c r="D146" s="273" t="s">
        <v>267</v>
      </c>
      <c r="E146" s="246">
        <v>1.5853653143999999</v>
      </c>
      <c r="F146" s="246">
        <v>1.882796908472</v>
      </c>
      <c r="G146" s="246"/>
      <c r="H146" s="246">
        <v>13.434490998572</v>
      </c>
      <c r="I146" s="246">
        <v>17.863416554021001</v>
      </c>
      <c r="J146" s="342">
        <v>20.597527426854001</v>
      </c>
      <c r="K146" s="246">
        <v>18.401165022373998</v>
      </c>
      <c r="L146" s="342">
        <v>22.449755338801001</v>
      </c>
      <c r="M146" s="246">
        <v>9.1103213853659994</v>
      </c>
      <c r="N146" s="256"/>
      <c r="O146" s="265"/>
      <c r="P146" s="265"/>
      <c r="Q146" s="265"/>
      <c r="R146" s="265"/>
    </row>
    <row r="147" spans="2:18" x14ac:dyDescent="0.2">
      <c r="B147" t="s">
        <v>544</v>
      </c>
      <c r="C147" t="s">
        <v>201</v>
      </c>
      <c r="D147" s="273" t="s">
        <v>265</v>
      </c>
      <c r="E147" s="246">
        <v>14.2682878296</v>
      </c>
      <c r="F147" s="246">
        <v>14.2682878296</v>
      </c>
      <c r="G147" s="246">
        <v>7.401441390854</v>
      </c>
      <c r="H147" s="246">
        <v>12.499068731332001</v>
      </c>
      <c r="I147" s="246">
        <v>11.46828021328</v>
      </c>
      <c r="J147" s="342">
        <v>10.618709239598999</v>
      </c>
      <c r="K147" s="246">
        <v>9.8053393245270009</v>
      </c>
      <c r="L147" s="342">
        <v>10.162163746266</v>
      </c>
      <c r="M147" s="246">
        <v>2.7386381449249999</v>
      </c>
      <c r="N147" s="256"/>
      <c r="O147" s="265"/>
      <c r="P147" s="265"/>
      <c r="Q147" s="265"/>
      <c r="R147" s="265"/>
    </row>
    <row r="148" spans="2:18" x14ac:dyDescent="0.2">
      <c r="B148" t="s">
        <v>544</v>
      </c>
      <c r="C148" t="s">
        <v>278</v>
      </c>
      <c r="D148" s="273" t="s">
        <v>253</v>
      </c>
      <c r="E148" s="256"/>
      <c r="F148" s="256"/>
      <c r="G148" s="256"/>
      <c r="H148" s="256"/>
      <c r="I148" s="256"/>
      <c r="J148" s="332"/>
      <c r="K148" s="256"/>
      <c r="L148" s="332"/>
      <c r="M148" s="256"/>
      <c r="N148" s="256"/>
      <c r="O148" s="265"/>
      <c r="P148" s="265"/>
      <c r="Q148" s="265"/>
      <c r="R148" s="265"/>
    </row>
    <row r="149" spans="2:18" x14ac:dyDescent="0.2">
      <c r="B149" t="s">
        <v>544</v>
      </c>
      <c r="C149" t="s">
        <v>278</v>
      </c>
      <c r="D149" s="273" t="s">
        <v>241</v>
      </c>
      <c r="E149" s="246">
        <v>9.5175221825840008</v>
      </c>
      <c r="F149" s="246">
        <v>91.201067300226001</v>
      </c>
      <c r="G149" s="246">
        <v>40.841772558820999</v>
      </c>
      <c r="H149" s="246"/>
      <c r="I149" s="246"/>
      <c r="J149" s="342"/>
      <c r="K149" s="246"/>
      <c r="L149" s="342"/>
      <c r="M149" s="246"/>
      <c r="N149" s="256"/>
      <c r="O149" s="265"/>
      <c r="P149" s="265"/>
      <c r="Q149" s="265"/>
      <c r="R149" s="265"/>
    </row>
    <row r="150" spans="2:18" x14ac:dyDescent="0.2">
      <c r="B150" t="s">
        <v>544</v>
      </c>
      <c r="C150" t="s">
        <v>278</v>
      </c>
      <c r="D150" s="273" t="s">
        <v>248</v>
      </c>
      <c r="E150" s="246"/>
      <c r="F150" s="246">
        <v>75.159749034675002</v>
      </c>
      <c r="G150" s="246">
        <v>75.159749034675002</v>
      </c>
      <c r="H150" s="246">
        <v>140.835520084156</v>
      </c>
      <c r="I150" s="246">
        <v>97.887092064341005</v>
      </c>
      <c r="J150" s="342">
        <v>65.258061376228</v>
      </c>
      <c r="K150" s="246">
        <v>20.548068339497998</v>
      </c>
      <c r="L150" s="342">
        <v>55.013960707919999</v>
      </c>
      <c r="M150" s="246">
        <v>68.803867461839999</v>
      </c>
      <c r="N150" s="256"/>
      <c r="O150" s="265"/>
      <c r="P150" s="265"/>
      <c r="Q150" s="265"/>
      <c r="R150" s="265"/>
    </row>
    <row r="151" spans="2:18" x14ac:dyDescent="0.2">
      <c r="B151" t="s">
        <v>544</v>
      </c>
      <c r="C151" t="s">
        <v>278</v>
      </c>
      <c r="D151" s="273" t="s">
        <v>251</v>
      </c>
      <c r="E151" s="246">
        <v>43.493399251801002</v>
      </c>
      <c r="F151" s="246">
        <v>43.493399251801002</v>
      </c>
      <c r="G151" s="246"/>
      <c r="H151" s="246"/>
      <c r="I151" s="246">
        <v>59.514673638718001</v>
      </c>
      <c r="J151" s="342">
        <v>59.514673638718001</v>
      </c>
      <c r="K151" s="246">
        <v>59.514673638718001</v>
      </c>
      <c r="L151" s="342">
        <v>17.004192468205002</v>
      </c>
      <c r="M151" s="246"/>
      <c r="N151" s="256"/>
      <c r="O151" s="265"/>
      <c r="P151" s="265"/>
      <c r="Q151" s="265"/>
      <c r="R151" s="265"/>
    </row>
    <row r="152" spans="2:18" x14ac:dyDescent="0.2">
      <c r="B152" t="s">
        <v>544</v>
      </c>
      <c r="C152" t="s">
        <v>202</v>
      </c>
      <c r="D152" s="273" t="s">
        <v>258</v>
      </c>
      <c r="E152" s="246">
        <v>3.7551219956640001</v>
      </c>
      <c r="F152" s="246">
        <v>3.3883985505759999</v>
      </c>
      <c r="G152" s="246">
        <v>3.0401108150090002</v>
      </c>
      <c r="H152" s="246">
        <v>2.676833036159</v>
      </c>
      <c r="I152" s="246">
        <v>2.6517534333600001</v>
      </c>
      <c r="J152" s="342">
        <v>2.6333235788940001</v>
      </c>
      <c r="K152" s="246">
        <v>2.6150218130849998</v>
      </c>
      <c r="L152" s="342">
        <v>2.6065397379930002</v>
      </c>
      <c r="M152" s="246">
        <v>2.5980851753269998</v>
      </c>
      <c r="N152" s="256"/>
      <c r="O152" s="265"/>
      <c r="P152" s="265"/>
      <c r="Q152" s="265"/>
      <c r="R152" s="265"/>
    </row>
    <row r="153" spans="2:18" x14ac:dyDescent="0.2">
      <c r="B153" t="s">
        <v>544</v>
      </c>
      <c r="C153" t="s">
        <v>202</v>
      </c>
      <c r="D153" s="273" t="s">
        <v>256</v>
      </c>
      <c r="E153" s="246">
        <v>1.2517073318880001</v>
      </c>
      <c r="F153" s="246">
        <v>1.148773290137</v>
      </c>
      <c r="G153" s="246">
        <v>1.0523866845430001</v>
      </c>
      <c r="H153" s="246">
        <v>0.95067637002100003</v>
      </c>
      <c r="I153" s="246">
        <v>0.94176935735800005</v>
      </c>
      <c r="J153" s="342">
        <v>0.93522400062199995</v>
      </c>
      <c r="K153" s="246">
        <v>0.928724134531</v>
      </c>
      <c r="L153" s="342">
        <v>0.92571172835899995</v>
      </c>
      <c r="M153" s="246">
        <v>0.92270909321600003</v>
      </c>
      <c r="N153" s="256"/>
      <c r="O153" s="265"/>
      <c r="P153" s="265"/>
      <c r="Q153" s="265"/>
      <c r="R153" s="265"/>
    </row>
    <row r="154" spans="2:18" x14ac:dyDescent="0.2">
      <c r="B154" t="s">
        <v>544</v>
      </c>
      <c r="C154" t="s">
        <v>202</v>
      </c>
      <c r="D154" s="273" t="s">
        <v>253</v>
      </c>
      <c r="E154" s="246">
        <v>6.2585366594399998</v>
      </c>
      <c r="F154" s="246">
        <v>26.346420571755999</v>
      </c>
      <c r="G154" s="246">
        <v>46.552821799390003</v>
      </c>
      <c r="H154" s="246">
        <v>65.777685380080001</v>
      </c>
      <c r="I154" s="246">
        <v>64.617350589197997</v>
      </c>
      <c r="J154" s="342">
        <v>63.061650061866999</v>
      </c>
      <c r="K154" s="246">
        <v>60.671576179279</v>
      </c>
      <c r="L154" s="342">
        <v>59.601528505283</v>
      </c>
      <c r="M154" s="246">
        <v>57.470590396407999</v>
      </c>
      <c r="N154" s="256"/>
      <c r="O154" s="265"/>
      <c r="P154" s="265"/>
      <c r="Q154" s="265"/>
      <c r="R154" s="265"/>
    </row>
    <row r="155" spans="2:18" x14ac:dyDescent="0.2">
      <c r="B155" t="s">
        <v>544</v>
      </c>
      <c r="C155" t="s">
        <v>202</v>
      </c>
      <c r="D155" s="273" t="s">
        <v>241</v>
      </c>
      <c r="E155" s="246">
        <v>247.01419978815099</v>
      </c>
      <c r="F155" s="246">
        <v>218.88181479826301</v>
      </c>
      <c r="G155" s="246">
        <v>149.97199621794999</v>
      </c>
      <c r="H155" s="246">
        <v>128.22793568315899</v>
      </c>
      <c r="I155" s="246">
        <v>160.016434993838</v>
      </c>
      <c r="J155" s="342">
        <v>160.73861544385699</v>
      </c>
      <c r="K155" s="246">
        <v>144.313501453708</v>
      </c>
      <c r="L155" s="342">
        <v>134.868175884756</v>
      </c>
      <c r="M155" s="246">
        <v>134.211852969429</v>
      </c>
      <c r="N155" s="256"/>
      <c r="O155" s="265"/>
      <c r="P155" s="265"/>
      <c r="Q155" s="265"/>
      <c r="R155" s="265"/>
    </row>
    <row r="156" spans="2:18" x14ac:dyDescent="0.2">
      <c r="B156" t="s">
        <v>544</v>
      </c>
      <c r="C156" t="s">
        <v>202</v>
      </c>
      <c r="D156" s="273" t="s">
        <v>248</v>
      </c>
      <c r="E156" s="246">
        <v>3.1292683297199999</v>
      </c>
      <c r="F156" s="246">
        <v>2.0861788864799999</v>
      </c>
      <c r="G156" s="246">
        <v>5</v>
      </c>
      <c r="H156" s="246">
        <v>3.95691055676</v>
      </c>
      <c r="I156" s="246">
        <v>3.95691055676</v>
      </c>
      <c r="J156" s="342">
        <v>1.318970185587</v>
      </c>
      <c r="K156" s="246"/>
      <c r="L156" s="342"/>
      <c r="M156" s="246"/>
      <c r="N156" s="256"/>
      <c r="O156" s="265"/>
      <c r="P156" s="265"/>
      <c r="Q156" s="265"/>
      <c r="R156" s="265"/>
    </row>
    <row r="157" spans="2:18" x14ac:dyDescent="0.2">
      <c r="B157" t="s">
        <v>544</v>
      </c>
      <c r="C157" t="s">
        <v>202</v>
      </c>
      <c r="D157" s="273" t="s">
        <v>251</v>
      </c>
      <c r="E157" s="246">
        <v>60.872867355558</v>
      </c>
      <c r="F157" s="246">
        <v>43.140346820478001</v>
      </c>
      <c r="G157" s="246">
        <v>74.625020754911006</v>
      </c>
      <c r="H157" s="246">
        <v>64.640178432034006</v>
      </c>
      <c r="I157" s="246">
        <v>20.033883714110001</v>
      </c>
      <c r="J157" s="342">
        <v>10.919414241566001</v>
      </c>
      <c r="K157" s="246">
        <v>27.004019826105999</v>
      </c>
      <c r="L157" s="342">
        <v>17.644521904763</v>
      </c>
      <c r="M157" s="246">
        <v>9.0934255077649997</v>
      </c>
      <c r="N157" s="256"/>
      <c r="O157" s="265"/>
      <c r="P157" s="265"/>
      <c r="Q157" s="265"/>
      <c r="R157" s="265"/>
    </row>
    <row r="158" spans="2:18" x14ac:dyDescent="0.2">
      <c r="B158" t="s">
        <v>544</v>
      </c>
      <c r="C158" t="s">
        <v>202</v>
      </c>
      <c r="D158" s="273" t="s">
        <v>262</v>
      </c>
      <c r="E158" s="246"/>
      <c r="F158" s="246"/>
      <c r="G158" s="246">
        <v>5.9873376976000002E-2</v>
      </c>
      <c r="H158" s="246">
        <v>0.123817332318</v>
      </c>
      <c r="I158" s="246">
        <v>0.12810450304000001</v>
      </c>
      <c r="J158" s="342">
        <v>0.12931365357399999</v>
      </c>
      <c r="K158" s="246">
        <v>0.130711323863</v>
      </c>
      <c r="L158" s="342">
        <v>0.130352482534</v>
      </c>
      <c r="M158" s="246">
        <v>0.129362077716</v>
      </c>
      <c r="N158" s="256"/>
      <c r="O158" s="265"/>
      <c r="P158" s="265"/>
      <c r="Q158" s="265"/>
      <c r="R158" s="265"/>
    </row>
    <row r="159" spans="2:18" x14ac:dyDescent="0.2">
      <c r="B159" t="s">
        <v>544</v>
      </c>
      <c r="C159" t="s">
        <v>202</v>
      </c>
      <c r="D159" s="273" t="s">
        <v>263</v>
      </c>
      <c r="E159" s="246"/>
      <c r="F159" s="246"/>
      <c r="G159" s="246">
        <v>1.932747406586</v>
      </c>
      <c r="H159" s="246">
        <v>5.9319515189999996E-3</v>
      </c>
      <c r="I159" s="246">
        <v>3.106068867221</v>
      </c>
      <c r="J159" s="342">
        <v>3.0976370969999999E-3</v>
      </c>
      <c r="K159" s="246">
        <v>1.4085665791449999</v>
      </c>
      <c r="L159" s="342"/>
      <c r="M159" s="246"/>
      <c r="N159" s="256"/>
      <c r="O159" s="265"/>
      <c r="P159" s="265"/>
      <c r="Q159" s="265"/>
      <c r="R159" s="265"/>
    </row>
    <row r="160" spans="2:18" x14ac:dyDescent="0.2">
      <c r="B160" t="s">
        <v>544</v>
      </c>
      <c r="C160" t="s">
        <v>202</v>
      </c>
      <c r="D160" s="273" t="s">
        <v>267</v>
      </c>
      <c r="E160" s="246"/>
      <c r="F160" s="246"/>
      <c r="G160" s="246">
        <v>2.2128316851599998</v>
      </c>
      <c r="H160" s="246">
        <v>4.8920749278719997</v>
      </c>
      <c r="I160" s="246">
        <v>2.3768506879300002</v>
      </c>
      <c r="J160" s="342"/>
      <c r="K160" s="246">
        <v>3.3216650470559999</v>
      </c>
      <c r="L160" s="342"/>
      <c r="M160" s="246">
        <v>7.4548375387629999</v>
      </c>
      <c r="N160" s="256"/>
      <c r="O160" s="265"/>
      <c r="P160" s="265"/>
      <c r="Q160" s="265"/>
      <c r="R160" s="265"/>
    </row>
    <row r="161" spans="2:18" x14ac:dyDescent="0.2">
      <c r="B161" t="s">
        <v>544</v>
      </c>
      <c r="C161" t="s">
        <v>202</v>
      </c>
      <c r="D161" s="273" t="s">
        <v>265</v>
      </c>
      <c r="E161" s="246"/>
      <c r="F161" s="246"/>
      <c r="G161" s="246">
        <v>1.562383591416</v>
      </c>
      <c r="H161" s="246"/>
      <c r="I161" s="246"/>
      <c r="J161" s="342"/>
      <c r="K161" s="246">
        <v>0.561830824374</v>
      </c>
      <c r="L161" s="342"/>
      <c r="M161" s="246">
        <v>4.9791927044069997</v>
      </c>
      <c r="N161" s="256"/>
      <c r="O161" s="265"/>
      <c r="P161" s="265"/>
      <c r="Q161" s="265"/>
      <c r="R161" s="265"/>
    </row>
    <row r="162" spans="2:18" x14ac:dyDescent="0.2">
      <c r="B162" t="s">
        <v>544</v>
      </c>
      <c r="C162" t="s">
        <v>203</v>
      </c>
      <c r="D162" s="273" t="s">
        <v>262</v>
      </c>
      <c r="E162" s="256"/>
      <c r="F162" s="256"/>
      <c r="G162" s="256"/>
      <c r="H162" s="256"/>
      <c r="I162" s="256"/>
      <c r="J162" s="332"/>
      <c r="K162" s="256"/>
      <c r="L162" s="332"/>
      <c r="M162" s="256"/>
      <c r="N162" s="256"/>
      <c r="O162" s="265"/>
      <c r="P162" s="265"/>
      <c r="Q162" s="265"/>
      <c r="R162" s="265"/>
    </row>
    <row r="163" spans="2:18" x14ac:dyDescent="0.2">
      <c r="B163" t="s">
        <v>544</v>
      </c>
      <c r="C163" t="s">
        <v>203</v>
      </c>
      <c r="D163" s="273" t="s">
        <v>263</v>
      </c>
      <c r="E163" s="246">
        <v>26.448034297684</v>
      </c>
      <c r="F163" s="246">
        <v>28.861658779867</v>
      </c>
      <c r="G163" s="246">
        <v>32.848100510047999</v>
      </c>
      <c r="H163" s="246">
        <v>35.966127086008001</v>
      </c>
      <c r="I163" s="246">
        <v>38.246809244433003</v>
      </c>
      <c r="J163" s="342">
        <v>39.652941347883001</v>
      </c>
      <c r="K163" s="246">
        <v>40.785808444860997</v>
      </c>
      <c r="L163" s="342">
        <v>41.376189134143999</v>
      </c>
      <c r="M163" s="246">
        <v>41.758830526082001</v>
      </c>
      <c r="N163" s="256"/>
      <c r="O163" s="265"/>
      <c r="P163" s="265"/>
      <c r="Q163" s="265"/>
      <c r="R163" s="265"/>
    </row>
    <row r="164" spans="2:18" x14ac:dyDescent="0.2">
      <c r="B164" t="s">
        <v>544</v>
      </c>
      <c r="C164" t="s">
        <v>203</v>
      </c>
      <c r="D164" s="273" t="s">
        <v>267</v>
      </c>
      <c r="E164" s="246"/>
      <c r="F164" s="246"/>
      <c r="G164" s="246">
        <v>2.2128316851599998</v>
      </c>
      <c r="H164" s="246">
        <v>4.8920749278719997</v>
      </c>
      <c r="I164" s="246">
        <v>6.7467557473169997</v>
      </c>
      <c r="J164" s="342">
        <v>8.8275117543660002</v>
      </c>
      <c r="K164" s="246">
        <v>9.8102594941149999</v>
      </c>
      <c r="L164" s="342">
        <v>10.673727196417</v>
      </c>
      <c r="M164" s="246">
        <v>11.455743876032001</v>
      </c>
      <c r="N164" s="256"/>
      <c r="O164" s="265"/>
      <c r="P164" s="265"/>
      <c r="Q164" s="265"/>
      <c r="R164" s="265"/>
    </row>
    <row r="165" spans="2:18" x14ac:dyDescent="0.2">
      <c r="B165" t="s">
        <v>544</v>
      </c>
      <c r="C165" t="s">
        <v>203</v>
      </c>
      <c r="D165" s="273" t="s">
        <v>265</v>
      </c>
      <c r="E165" s="246"/>
      <c r="F165" s="246"/>
      <c r="G165" s="246">
        <v>1.562383591416</v>
      </c>
      <c r="H165" s="246">
        <v>3.1247671828330001</v>
      </c>
      <c r="I165" s="246">
        <v>3.8227600710930001</v>
      </c>
      <c r="J165" s="342">
        <v>4.5508753883989996</v>
      </c>
      <c r="K165" s="246">
        <v>4.6819235364490002</v>
      </c>
      <c r="L165" s="342">
        <v>4.8311434423000001</v>
      </c>
      <c r="M165" s="246">
        <v>4.9791927044069997</v>
      </c>
      <c r="N165" s="256"/>
      <c r="O165" s="265"/>
      <c r="P165" s="265"/>
      <c r="Q165" s="265"/>
      <c r="R165" s="265"/>
    </row>
    <row r="166" spans="2:18" x14ac:dyDescent="0.2">
      <c r="B166" t="s">
        <v>544</v>
      </c>
      <c r="C166" t="s">
        <v>254</v>
      </c>
      <c r="D166" s="273" t="s">
        <v>253</v>
      </c>
      <c r="E166" s="332"/>
      <c r="F166" s="332"/>
      <c r="G166" s="332"/>
      <c r="H166" s="332"/>
      <c r="I166" s="332"/>
      <c r="J166" s="332"/>
      <c r="K166" s="332"/>
      <c r="L166" s="332"/>
      <c r="M166" s="332"/>
      <c r="N166" s="256"/>
      <c r="O166" s="265"/>
      <c r="P166" s="265"/>
      <c r="Q166" s="265"/>
      <c r="R166" s="265"/>
    </row>
    <row r="167" spans="2:18" x14ac:dyDescent="0.2">
      <c r="B167" t="s">
        <v>544</v>
      </c>
      <c r="C167" t="s">
        <v>247</v>
      </c>
      <c r="D167" s="273" t="s">
        <v>241</v>
      </c>
      <c r="E167" s="332"/>
      <c r="F167" s="332"/>
      <c r="G167" s="332"/>
      <c r="H167" s="332"/>
      <c r="I167" s="332"/>
      <c r="J167" s="332"/>
      <c r="K167" s="332"/>
      <c r="L167" s="332"/>
      <c r="M167" s="332"/>
      <c r="N167" s="256"/>
      <c r="O167" s="265"/>
      <c r="P167" s="265"/>
      <c r="Q167" s="265"/>
      <c r="R167" s="265"/>
    </row>
    <row r="168" spans="2:18" x14ac:dyDescent="0.2">
      <c r="B168" t="s">
        <v>544</v>
      </c>
      <c r="C168" t="s">
        <v>249</v>
      </c>
      <c r="D168" s="273" t="s">
        <v>248</v>
      </c>
      <c r="E168" s="342"/>
      <c r="F168" s="342"/>
      <c r="G168" s="342"/>
      <c r="H168" s="342"/>
      <c r="I168" s="342">
        <v>97.806017442363</v>
      </c>
      <c r="J168" s="342">
        <v>160.57064208119101</v>
      </c>
      <c r="K168" s="342">
        <v>160.57064208119101</v>
      </c>
      <c r="L168" s="342">
        <v>160.57064208119101</v>
      </c>
      <c r="M168" s="342">
        <v>78.827815978662997</v>
      </c>
      <c r="N168" s="256"/>
      <c r="O168" s="265"/>
      <c r="P168" s="265"/>
      <c r="Q168" s="265"/>
      <c r="R168" s="265"/>
    </row>
    <row r="169" spans="2:18" x14ac:dyDescent="0.2">
      <c r="B169" t="s">
        <v>544</v>
      </c>
      <c r="C169" t="s">
        <v>249</v>
      </c>
      <c r="D169" s="273" t="s">
        <v>251</v>
      </c>
      <c r="E169" s="332"/>
      <c r="F169" s="332"/>
      <c r="G169" s="332"/>
      <c r="H169" s="332"/>
      <c r="I169" s="332"/>
      <c r="J169" s="332"/>
      <c r="K169" s="332"/>
      <c r="L169" s="332"/>
      <c r="M169" s="332"/>
      <c r="N169" s="256"/>
      <c r="O169" s="265"/>
      <c r="P169" s="265"/>
      <c r="Q169" s="265"/>
      <c r="R169" s="265"/>
    </row>
    <row r="170" spans="2:18" x14ac:dyDescent="0.2">
      <c r="B170" t="s">
        <v>544</v>
      </c>
      <c r="C170" t="s">
        <v>206</v>
      </c>
      <c r="D170" s="273" t="s">
        <v>260</v>
      </c>
      <c r="E170" s="246">
        <v>3.463601703178</v>
      </c>
      <c r="F170" s="246">
        <v>3.9688843674599998</v>
      </c>
      <c r="G170" s="246">
        <v>4.4235300802199999</v>
      </c>
      <c r="H170" s="246">
        <v>4.751721520147</v>
      </c>
      <c r="I170" s="246">
        <v>5.0569691942319999</v>
      </c>
      <c r="J170" s="342">
        <v>5.3234251927600003</v>
      </c>
      <c r="K170" s="246">
        <v>5.6096143218280003</v>
      </c>
      <c r="L170" s="342">
        <v>5.7643462535259999</v>
      </c>
      <c r="M170" s="246">
        <v>5.841873204054</v>
      </c>
      <c r="N170" s="256"/>
      <c r="O170" s="265"/>
      <c r="P170" s="265"/>
      <c r="Q170" s="265"/>
      <c r="R170" s="265"/>
    </row>
    <row r="171" spans="2:18" x14ac:dyDescent="0.2">
      <c r="B171" t="s">
        <v>544</v>
      </c>
      <c r="C171" t="s">
        <v>206</v>
      </c>
      <c r="D171" s="273" t="s">
        <v>261</v>
      </c>
      <c r="E171" s="246">
        <v>40.497506661529002</v>
      </c>
      <c r="F171" s="246">
        <v>38.366138006722998</v>
      </c>
      <c r="G171" s="246">
        <v>35.553152668947</v>
      </c>
      <c r="H171" s="246">
        <v>33.903318225852999</v>
      </c>
      <c r="I171" s="246">
        <v>31.410069906393002</v>
      </c>
      <c r="J171" s="342">
        <v>29.747803250297999</v>
      </c>
      <c r="K171" s="246">
        <v>28.224399432302999</v>
      </c>
      <c r="L171" s="342">
        <v>26.981474526812999</v>
      </c>
      <c r="M171" s="246">
        <v>25.862937121443</v>
      </c>
      <c r="N171" s="256"/>
      <c r="O171" s="265"/>
      <c r="P171" s="265"/>
      <c r="Q171" s="265"/>
      <c r="R171" s="265"/>
    </row>
    <row r="172" spans="2:18" x14ac:dyDescent="0.2">
      <c r="B172" t="s">
        <v>544</v>
      </c>
      <c r="C172" t="s">
        <v>244</v>
      </c>
      <c r="D172" s="273" t="s">
        <v>241</v>
      </c>
      <c r="E172" s="246">
        <v>50.401871960039998</v>
      </c>
      <c r="F172" s="246">
        <v>25.200935980019999</v>
      </c>
      <c r="G172" s="246"/>
      <c r="H172" s="246"/>
      <c r="I172" s="246"/>
      <c r="J172" s="342"/>
      <c r="K172" s="246"/>
      <c r="L172" s="342"/>
      <c r="M172" s="246"/>
      <c r="N172" s="256"/>
      <c r="O172" s="265"/>
      <c r="P172" s="265"/>
      <c r="Q172" s="265"/>
      <c r="R172" s="265"/>
    </row>
    <row r="173" spans="2:18" x14ac:dyDescent="0.2">
      <c r="B173" t="s">
        <v>544</v>
      </c>
      <c r="C173" t="s">
        <v>244</v>
      </c>
      <c r="D173" s="273" t="s">
        <v>248</v>
      </c>
      <c r="E173" s="256"/>
      <c r="F173" s="256"/>
      <c r="G173" s="256"/>
      <c r="H173" s="256"/>
      <c r="I173" s="256"/>
      <c r="J173" s="332"/>
      <c r="K173" s="256"/>
      <c r="L173" s="332"/>
      <c r="M173" s="256"/>
      <c r="N173" s="256"/>
      <c r="O173" s="265"/>
      <c r="P173" s="265"/>
      <c r="Q173" s="265"/>
      <c r="R173" s="265"/>
    </row>
    <row r="174" spans="2:18" x14ac:dyDescent="0.2">
      <c r="B174" t="s">
        <v>544</v>
      </c>
      <c r="C174" t="s">
        <v>244</v>
      </c>
      <c r="D174" s="273" t="s">
        <v>251</v>
      </c>
      <c r="E174" s="246">
        <v>38.022464811959999</v>
      </c>
      <c r="F174" s="246">
        <v>25.348309874640002</v>
      </c>
      <c r="G174" s="246">
        <v>12.674154937320001</v>
      </c>
      <c r="H174" s="246"/>
      <c r="I174" s="246"/>
      <c r="J174" s="342">
        <v>20.093801577411</v>
      </c>
      <c r="K174" s="246">
        <v>20.093801577411</v>
      </c>
      <c r="L174" s="342">
        <v>17.223258494924</v>
      </c>
      <c r="M174" s="246"/>
      <c r="N174" s="256"/>
      <c r="O174" s="265"/>
      <c r="P174" s="265"/>
      <c r="Q174" s="265"/>
      <c r="R174" s="265"/>
    </row>
    <row r="175" spans="2:18" x14ac:dyDescent="0.2">
      <c r="B175" t="s">
        <v>544</v>
      </c>
      <c r="C175" t="s">
        <v>320</v>
      </c>
      <c r="D175" s="273" t="s">
        <v>248</v>
      </c>
      <c r="E175" s="342"/>
      <c r="F175" s="342"/>
      <c r="G175" s="342"/>
      <c r="H175" s="342">
        <v>7.5</v>
      </c>
      <c r="I175" s="342">
        <v>7.5</v>
      </c>
      <c r="J175" s="342">
        <v>7.5</v>
      </c>
      <c r="K175" s="342">
        <v>44.404903804337003</v>
      </c>
      <c r="L175" s="342">
        <v>49.983766444818002</v>
      </c>
      <c r="M175" s="342">
        <v>51.949502944213997</v>
      </c>
      <c r="N175" s="256"/>
      <c r="O175" s="265"/>
      <c r="P175" s="265"/>
      <c r="Q175" s="265"/>
      <c r="R175" s="265"/>
    </row>
    <row r="176" spans="2:18" x14ac:dyDescent="0.2">
      <c r="B176" t="s">
        <v>544</v>
      </c>
      <c r="C176" t="s">
        <v>320</v>
      </c>
      <c r="D176" s="273" t="s">
        <v>251</v>
      </c>
      <c r="E176" s="332"/>
      <c r="F176" s="332"/>
      <c r="G176" s="332"/>
      <c r="H176" s="332"/>
      <c r="I176" s="332"/>
      <c r="J176" s="332"/>
      <c r="K176" s="332"/>
      <c r="L176" s="332"/>
      <c r="M176" s="332"/>
      <c r="N176" s="256"/>
      <c r="O176" s="265"/>
      <c r="P176" s="265"/>
      <c r="Q176" s="265"/>
      <c r="R176" s="265"/>
    </row>
    <row r="177" spans="2:18" x14ac:dyDescent="0.2">
      <c r="B177" t="s">
        <v>544</v>
      </c>
      <c r="C177" t="s">
        <v>243</v>
      </c>
      <c r="D177" s="273" t="s">
        <v>253</v>
      </c>
      <c r="E177" s="256"/>
      <c r="F177" s="256"/>
      <c r="G177" s="256"/>
      <c r="H177" s="256"/>
      <c r="I177" s="256"/>
      <c r="J177" s="332"/>
      <c r="K177" s="256"/>
      <c r="L177" s="332"/>
      <c r="M177" s="256"/>
      <c r="N177" s="256"/>
      <c r="O177" s="265"/>
      <c r="P177" s="265"/>
      <c r="Q177" s="265"/>
      <c r="R177" s="265"/>
    </row>
    <row r="178" spans="2:18" x14ac:dyDescent="0.2">
      <c r="B178" t="s">
        <v>544</v>
      </c>
      <c r="C178" t="s">
        <v>243</v>
      </c>
      <c r="D178" s="273" t="s">
        <v>241</v>
      </c>
      <c r="E178" s="256"/>
      <c r="F178" s="256"/>
      <c r="G178" s="256"/>
      <c r="H178" s="256"/>
      <c r="I178" s="256"/>
      <c r="J178" s="332"/>
      <c r="K178" s="256"/>
      <c r="L178" s="332"/>
      <c r="M178" s="256"/>
      <c r="N178" s="256"/>
      <c r="O178" s="265"/>
      <c r="P178" s="265"/>
      <c r="Q178" s="265"/>
      <c r="R178" s="265"/>
    </row>
    <row r="179" spans="2:18" x14ac:dyDescent="0.2">
      <c r="B179" t="s">
        <v>544</v>
      </c>
      <c r="C179" t="s">
        <v>243</v>
      </c>
      <c r="D179" s="273" t="s">
        <v>248</v>
      </c>
      <c r="E179" s="256"/>
      <c r="F179" s="256"/>
      <c r="G179" s="256"/>
      <c r="H179" s="256"/>
      <c r="I179" s="256"/>
      <c r="J179" s="332"/>
      <c r="K179" s="256"/>
      <c r="L179" s="332"/>
      <c r="M179" s="256"/>
      <c r="N179" s="256"/>
      <c r="O179" s="265"/>
      <c r="P179" s="265"/>
      <c r="Q179" s="265"/>
      <c r="R179" s="265"/>
    </row>
    <row r="180" spans="2:18" x14ac:dyDescent="0.2">
      <c r="B180" t="s">
        <v>544</v>
      </c>
      <c r="C180" t="s">
        <v>243</v>
      </c>
      <c r="D180" s="273" t="s">
        <v>251</v>
      </c>
      <c r="E180" s="256"/>
      <c r="F180" s="256"/>
      <c r="G180" s="256"/>
      <c r="H180" s="256"/>
      <c r="I180" s="256"/>
      <c r="J180" s="332"/>
      <c r="K180" s="256"/>
      <c r="L180" s="332"/>
      <c r="M180" s="256"/>
      <c r="N180" s="256"/>
      <c r="O180" s="265"/>
      <c r="P180" s="265"/>
      <c r="Q180" s="265"/>
      <c r="R180" s="265"/>
    </row>
    <row r="181" spans="2:18" x14ac:dyDescent="0.2">
      <c r="B181" t="s">
        <v>545</v>
      </c>
      <c r="C181" t="s">
        <v>205</v>
      </c>
      <c r="D181" s="273" t="s">
        <v>260</v>
      </c>
      <c r="E181" s="246">
        <v>0.73475354107699997</v>
      </c>
      <c r="F181" s="246">
        <v>0.92986371977000004</v>
      </c>
      <c r="G181" s="246">
        <v>1.2068796140839999</v>
      </c>
      <c r="H181" s="246">
        <v>1.272060019245</v>
      </c>
      <c r="I181" s="246">
        <v>1.3294832247799999</v>
      </c>
      <c r="J181" s="342">
        <v>1.405870386231</v>
      </c>
      <c r="K181" s="246">
        <v>1.491790023126</v>
      </c>
      <c r="L181" s="342">
        <v>1.567074199333</v>
      </c>
      <c r="M181" s="246">
        <v>1.617087776864</v>
      </c>
      <c r="N181" s="256"/>
      <c r="O181" s="265"/>
      <c r="P181" s="265"/>
      <c r="Q181" s="265"/>
      <c r="R181" s="265"/>
    </row>
    <row r="182" spans="2:18" x14ac:dyDescent="0.2">
      <c r="B182" s="278" t="s">
        <v>545</v>
      </c>
      <c r="C182" s="278" t="s">
        <v>205</v>
      </c>
      <c r="D182" s="340" t="s">
        <v>261</v>
      </c>
      <c r="E182" s="246"/>
      <c r="F182" s="246">
        <v>0.203902430311</v>
      </c>
      <c r="G182" s="246">
        <v>0.376032340307</v>
      </c>
      <c r="H182" s="246">
        <v>0.358582661159</v>
      </c>
      <c r="I182" s="246">
        <v>0.33091365218199997</v>
      </c>
      <c r="J182" s="342">
        <v>0.310165231471</v>
      </c>
      <c r="K182" s="246">
        <v>0.29124290436099998</v>
      </c>
      <c r="L182" s="342">
        <v>0.27396918410400001</v>
      </c>
      <c r="M182" s="246">
        <v>0.25948107164700002</v>
      </c>
      <c r="N182" s="256"/>
      <c r="O182" s="265"/>
      <c r="P182" s="265"/>
      <c r="Q182" s="265"/>
      <c r="R182" s="265"/>
    </row>
    <row r="183" spans="2:18" x14ac:dyDescent="0.2">
      <c r="B183" t="s">
        <v>545</v>
      </c>
      <c r="C183" t="s">
        <v>366</v>
      </c>
      <c r="D183" s="273" t="s">
        <v>256</v>
      </c>
      <c r="E183" s="332"/>
      <c r="F183" s="332"/>
      <c r="G183" s="332"/>
      <c r="H183" s="332"/>
      <c r="I183" s="332"/>
      <c r="J183" s="332"/>
      <c r="K183" s="332"/>
      <c r="L183" s="332"/>
      <c r="M183" s="332"/>
      <c r="N183" s="256"/>
      <c r="O183" s="265"/>
      <c r="P183" s="265"/>
      <c r="Q183" s="265"/>
      <c r="R183" s="265"/>
    </row>
    <row r="184" spans="2:18" x14ac:dyDescent="0.2">
      <c r="B184" t="s">
        <v>545</v>
      </c>
      <c r="C184" t="s">
        <v>366</v>
      </c>
      <c r="D184" s="273" t="s">
        <v>248</v>
      </c>
      <c r="E184" s="332"/>
      <c r="F184" s="332"/>
      <c r="G184" s="332"/>
      <c r="H184" s="332"/>
      <c r="I184" s="332"/>
      <c r="J184" s="332"/>
      <c r="K184" s="332"/>
      <c r="L184" s="332"/>
      <c r="M184" s="332"/>
      <c r="N184" s="256"/>
      <c r="O184" s="265"/>
      <c r="P184" s="265"/>
      <c r="Q184" s="265"/>
      <c r="R184" s="265"/>
    </row>
    <row r="185" spans="2:18" x14ac:dyDescent="0.2">
      <c r="B185" t="s">
        <v>545</v>
      </c>
      <c r="C185" t="s">
        <v>366</v>
      </c>
      <c r="D185" s="273" t="s">
        <v>251</v>
      </c>
      <c r="E185" s="332"/>
      <c r="F185" s="332"/>
      <c r="G185" s="332"/>
      <c r="H185" s="332"/>
      <c r="I185" s="332"/>
      <c r="J185" s="332"/>
      <c r="K185" s="332"/>
      <c r="L185" s="332"/>
      <c r="M185" s="332"/>
      <c r="N185" s="256"/>
      <c r="O185" s="265"/>
      <c r="P185" s="265"/>
      <c r="Q185" s="265"/>
      <c r="R185" s="265"/>
    </row>
    <row r="186" spans="2:18" x14ac:dyDescent="0.2">
      <c r="B186" t="s">
        <v>545</v>
      </c>
      <c r="C186" t="s">
        <v>367</v>
      </c>
      <c r="D186" s="273" t="s">
        <v>260</v>
      </c>
      <c r="E186" s="332"/>
      <c r="F186" s="332"/>
      <c r="G186" s="332"/>
      <c r="H186" s="332"/>
      <c r="I186" s="332"/>
      <c r="J186" s="332"/>
      <c r="K186" s="332"/>
      <c r="L186" s="332"/>
      <c r="M186" s="332"/>
      <c r="N186" s="256"/>
      <c r="O186" s="265"/>
      <c r="P186" s="265"/>
      <c r="Q186" s="265"/>
      <c r="R186" s="265"/>
    </row>
    <row r="187" spans="2:18" x14ac:dyDescent="0.2">
      <c r="B187" t="s">
        <v>545</v>
      </c>
      <c r="C187" t="s">
        <v>367</v>
      </c>
      <c r="D187" s="273" t="s">
        <v>261</v>
      </c>
      <c r="E187" s="332"/>
      <c r="F187" s="332"/>
      <c r="G187" s="332"/>
      <c r="H187" s="332"/>
      <c r="I187" s="332"/>
      <c r="J187" s="332"/>
      <c r="K187" s="332"/>
      <c r="L187" s="332"/>
      <c r="M187" s="332"/>
      <c r="N187" s="256"/>
      <c r="O187" s="265"/>
      <c r="P187" s="265"/>
      <c r="Q187" s="265"/>
      <c r="R187" s="265"/>
    </row>
    <row r="188" spans="2:18" x14ac:dyDescent="0.2">
      <c r="B188" t="s">
        <v>545</v>
      </c>
      <c r="C188" t="s">
        <v>199</v>
      </c>
      <c r="D188" s="273" t="s">
        <v>262</v>
      </c>
      <c r="E188" s="246"/>
      <c r="F188" s="246"/>
      <c r="G188" s="246">
        <v>3.3419140876209998</v>
      </c>
      <c r="H188" s="246">
        <v>3.410545895486</v>
      </c>
      <c r="I188" s="246">
        <v>2.4706308941569999</v>
      </c>
      <c r="J188" s="342">
        <v>1.7615872215849999</v>
      </c>
      <c r="K188" s="246">
        <v>1.4897448907590001</v>
      </c>
      <c r="L188" s="342">
        <v>1.203399200465</v>
      </c>
      <c r="M188" s="246">
        <v>0.90645103732400001</v>
      </c>
      <c r="N188" s="256"/>
      <c r="O188" s="265"/>
      <c r="P188" s="265"/>
      <c r="Q188" s="265"/>
      <c r="R188" s="265"/>
    </row>
    <row r="189" spans="2:18" x14ac:dyDescent="0.2">
      <c r="B189" t="s">
        <v>545</v>
      </c>
      <c r="C189" t="s">
        <v>199</v>
      </c>
      <c r="D189" s="273" t="s">
        <v>263</v>
      </c>
      <c r="E189" s="246"/>
      <c r="F189" s="246"/>
      <c r="G189" s="246">
        <v>12.318327811763</v>
      </c>
      <c r="H189" s="246">
        <v>12.571305322682999</v>
      </c>
      <c r="I189" s="246"/>
      <c r="J189" s="342">
        <v>5.0666334156739996</v>
      </c>
      <c r="K189" s="246">
        <v>3.4278138042149999</v>
      </c>
      <c r="L189" s="342">
        <v>1.7305934462849999</v>
      </c>
      <c r="M189" s="246">
        <v>3.3411873346549998</v>
      </c>
      <c r="N189" s="256"/>
      <c r="O189" s="265"/>
      <c r="P189" s="265"/>
      <c r="Q189" s="265"/>
      <c r="R189" s="265"/>
    </row>
    <row r="190" spans="2:18" x14ac:dyDescent="0.2">
      <c r="B190" t="s">
        <v>545</v>
      </c>
      <c r="C190" t="s">
        <v>199</v>
      </c>
      <c r="D190" s="273" t="s">
        <v>267</v>
      </c>
      <c r="E190" s="256"/>
      <c r="F190" s="256"/>
      <c r="G190" s="256"/>
      <c r="H190" s="256"/>
      <c r="I190" s="256"/>
      <c r="J190" s="332"/>
      <c r="K190" s="256"/>
      <c r="L190" s="332"/>
      <c r="M190" s="256"/>
      <c r="N190" s="256"/>
      <c r="O190" s="265"/>
      <c r="P190" s="265"/>
      <c r="Q190" s="265"/>
      <c r="R190" s="265"/>
    </row>
    <row r="191" spans="2:18" x14ac:dyDescent="0.2">
      <c r="B191" t="s">
        <v>545</v>
      </c>
      <c r="C191" t="s">
        <v>199</v>
      </c>
      <c r="D191" s="273" t="s">
        <v>265</v>
      </c>
      <c r="E191" s="256"/>
      <c r="F191" s="256"/>
      <c r="G191" s="256"/>
      <c r="H191" s="256"/>
      <c r="I191" s="256"/>
      <c r="J191" s="332"/>
      <c r="K191" s="256"/>
      <c r="L191" s="332"/>
      <c r="M191" s="256"/>
      <c r="N191" s="256"/>
      <c r="O191" s="265"/>
      <c r="P191" s="265"/>
      <c r="Q191" s="265"/>
      <c r="R191" s="265"/>
    </row>
    <row r="192" spans="2:18" x14ac:dyDescent="0.2">
      <c r="B192" t="s">
        <v>545</v>
      </c>
      <c r="C192" t="s">
        <v>200</v>
      </c>
      <c r="D192" s="273" t="s">
        <v>256</v>
      </c>
      <c r="E192" s="256"/>
      <c r="F192" s="256"/>
      <c r="G192" s="256"/>
      <c r="H192" s="256"/>
      <c r="I192" s="256"/>
      <c r="J192" s="332"/>
      <c r="K192" s="256"/>
      <c r="L192" s="332"/>
      <c r="M192" s="256"/>
      <c r="N192" s="256"/>
      <c r="O192" s="265"/>
      <c r="P192" s="265"/>
      <c r="Q192" s="265"/>
      <c r="R192" s="265"/>
    </row>
    <row r="193" spans="2:18" x14ac:dyDescent="0.2">
      <c r="B193" t="s">
        <v>545</v>
      </c>
      <c r="C193" t="s">
        <v>200</v>
      </c>
      <c r="D193" s="273" t="s">
        <v>253</v>
      </c>
      <c r="E193" s="246">
        <v>40.430155746239997</v>
      </c>
      <c r="F193" s="246">
        <v>26.95343716416</v>
      </c>
      <c r="G193" s="246">
        <v>13.47671858208</v>
      </c>
      <c r="H193" s="246"/>
      <c r="I193" s="246"/>
      <c r="J193" s="342"/>
      <c r="K193" s="246"/>
      <c r="L193" s="342"/>
      <c r="M193" s="246"/>
      <c r="N193" s="256"/>
      <c r="O193" s="265"/>
      <c r="P193" s="265"/>
      <c r="Q193" s="265"/>
      <c r="R193" s="265"/>
    </row>
    <row r="194" spans="2:18" x14ac:dyDescent="0.2">
      <c r="B194" t="s">
        <v>545</v>
      </c>
      <c r="C194" t="s">
        <v>200</v>
      </c>
      <c r="D194" s="273" t="s">
        <v>241</v>
      </c>
      <c r="E194" s="246">
        <v>101.0753893656</v>
      </c>
      <c r="F194" s="246">
        <v>126.858098713537</v>
      </c>
      <c r="G194" s="246">
        <v>142.49134271672199</v>
      </c>
      <c r="H194" s="246">
        <v>179.51320843190999</v>
      </c>
      <c r="I194" s="246">
        <v>200.58025291036401</v>
      </c>
      <c r="J194" s="342">
        <v>232.28451889044899</v>
      </c>
      <c r="K194" s="246">
        <v>235.48151300708801</v>
      </c>
      <c r="L194" s="342">
        <v>162.77187816409801</v>
      </c>
      <c r="M194" s="246">
        <v>103.67128892141299</v>
      </c>
      <c r="N194" s="256"/>
      <c r="O194" s="265"/>
      <c r="P194" s="265"/>
      <c r="Q194" s="265"/>
      <c r="R194" s="265"/>
    </row>
    <row r="195" spans="2:18" x14ac:dyDescent="0.2">
      <c r="B195" t="s">
        <v>545</v>
      </c>
      <c r="C195" t="s">
        <v>200</v>
      </c>
      <c r="D195" s="273" t="s">
        <v>248</v>
      </c>
      <c r="E195" s="246">
        <v>202.15077873120001</v>
      </c>
      <c r="F195" s="246">
        <v>160.29504346640601</v>
      </c>
      <c r="G195" s="246">
        <v>133.90036821451</v>
      </c>
      <c r="H195" s="246">
        <v>147.35961410861401</v>
      </c>
      <c r="I195" s="246">
        <v>161.850243400377</v>
      </c>
      <c r="J195" s="342">
        <v>183.32499313024701</v>
      </c>
      <c r="K195" s="246">
        <v>182.64536196944999</v>
      </c>
      <c r="L195" s="342">
        <v>198.09685144621099</v>
      </c>
      <c r="M195" s="246">
        <v>198.57794327614599</v>
      </c>
      <c r="N195" s="256"/>
      <c r="O195" s="265"/>
      <c r="P195" s="265"/>
      <c r="Q195" s="265"/>
      <c r="R195" s="265"/>
    </row>
    <row r="196" spans="2:18" x14ac:dyDescent="0.2">
      <c r="B196" t="s">
        <v>545</v>
      </c>
      <c r="C196" t="s">
        <v>200</v>
      </c>
      <c r="D196" s="273" t="s">
        <v>251</v>
      </c>
      <c r="E196" s="246">
        <v>179.81162699286699</v>
      </c>
      <c r="F196" s="246">
        <v>183.187973950009</v>
      </c>
      <c r="G196" s="246">
        <v>201.717628260211</v>
      </c>
      <c r="H196" s="246">
        <v>158.754095585063</v>
      </c>
      <c r="I196" s="246">
        <v>130.596837279597</v>
      </c>
      <c r="J196" s="342">
        <v>96.945644657337994</v>
      </c>
      <c r="K196" s="246">
        <v>109.755732381146</v>
      </c>
      <c r="L196" s="342">
        <v>123.814598756358</v>
      </c>
      <c r="M196" s="246">
        <v>157.99598981585001</v>
      </c>
      <c r="N196" s="256"/>
      <c r="O196" s="265"/>
      <c r="P196" s="265"/>
      <c r="Q196" s="265"/>
      <c r="R196" s="265"/>
    </row>
    <row r="197" spans="2:18" x14ac:dyDescent="0.2">
      <c r="B197" t="s">
        <v>545</v>
      </c>
      <c r="C197" t="s">
        <v>200</v>
      </c>
      <c r="D197" s="273" t="s">
        <v>262</v>
      </c>
      <c r="E197" s="246">
        <v>14.945374708938999</v>
      </c>
      <c r="F197" s="246">
        <v>14.731763602225</v>
      </c>
      <c r="G197" s="246">
        <v>16.857905354250999</v>
      </c>
      <c r="H197" s="246">
        <v>4.364103184228</v>
      </c>
      <c r="I197" s="246"/>
      <c r="J197" s="342"/>
      <c r="K197" s="246"/>
      <c r="L197" s="342">
        <v>0.168229678479</v>
      </c>
      <c r="M197" s="246"/>
      <c r="N197" s="256"/>
      <c r="O197" s="265"/>
      <c r="P197" s="265"/>
      <c r="Q197" s="265"/>
      <c r="R197" s="265"/>
    </row>
    <row r="198" spans="2:18" x14ac:dyDescent="0.2">
      <c r="B198" t="s">
        <v>545</v>
      </c>
      <c r="C198" t="s">
        <v>200</v>
      </c>
      <c r="D198" s="273" t="s">
        <v>263</v>
      </c>
      <c r="E198" s="246">
        <v>18.856680491805999</v>
      </c>
      <c r="F198" s="246">
        <v>18.587165911726999</v>
      </c>
      <c r="G198" s="246">
        <v>1.3137757117740001</v>
      </c>
      <c r="H198" s="246"/>
      <c r="I198" s="246"/>
      <c r="J198" s="342"/>
      <c r="K198" s="246"/>
      <c r="L198" s="342"/>
      <c r="M198" s="246"/>
      <c r="N198" s="256"/>
      <c r="O198" s="265"/>
      <c r="P198" s="265"/>
      <c r="Q198" s="265"/>
      <c r="R198" s="265"/>
    </row>
    <row r="199" spans="2:18" x14ac:dyDescent="0.2">
      <c r="B199" t="s">
        <v>545</v>
      </c>
      <c r="C199" t="s">
        <v>200</v>
      </c>
      <c r="D199" s="273" t="s">
        <v>267</v>
      </c>
      <c r="E199" s="246">
        <v>10.655904229200001</v>
      </c>
      <c r="F199" s="246">
        <v>11.17333387012</v>
      </c>
      <c r="G199" s="246">
        <v>12.031554724463</v>
      </c>
      <c r="H199" s="246">
        <v>11.778430119284</v>
      </c>
      <c r="I199" s="246"/>
      <c r="J199" s="342"/>
      <c r="K199" s="246"/>
      <c r="L199" s="342"/>
      <c r="M199" s="246">
        <v>1.4991598511669999</v>
      </c>
      <c r="N199" s="256"/>
      <c r="O199" s="265"/>
      <c r="P199" s="265"/>
      <c r="Q199" s="265"/>
      <c r="R199" s="265"/>
    </row>
    <row r="200" spans="2:18" x14ac:dyDescent="0.2">
      <c r="B200" t="s">
        <v>545</v>
      </c>
      <c r="C200" t="s">
        <v>200</v>
      </c>
      <c r="D200" s="273" t="s">
        <v>265</v>
      </c>
      <c r="E200" s="246">
        <v>1.1839893587999999</v>
      </c>
      <c r="F200" s="246">
        <v>1.1839893587999999</v>
      </c>
      <c r="G200" s="246">
        <v>3.3290975815519999</v>
      </c>
      <c r="H200" s="246">
        <v>5.498530663356</v>
      </c>
      <c r="I200" s="246"/>
      <c r="J200" s="342"/>
      <c r="K200" s="246"/>
      <c r="L200" s="342"/>
      <c r="M200" s="246">
        <v>1.9859400715019999</v>
      </c>
      <c r="N200" s="256"/>
      <c r="O200" s="265"/>
      <c r="P200" s="265"/>
      <c r="Q200" s="265"/>
      <c r="R200" s="265"/>
    </row>
    <row r="201" spans="2:18" x14ac:dyDescent="0.2">
      <c r="B201" t="s">
        <v>545</v>
      </c>
      <c r="C201" t="s">
        <v>201</v>
      </c>
      <c r="D201" s="273" t="s">
        <v>253</v>
      </c>
      <c r="E201" s="256"/>
      <c r="F201" s="256"/>
      <c r="G201" s="256"/>
      <c r="H201" s="256"/>
      <c r="I201" s="256"/>
      <c r="J201" s="332"/>
      <c r="K201" s="256"/>
      <c r="L201" s="332"/>
      <c r="M201" s="256"/>
      <c r="N201" s="256"/>
      <c r="O201" s="265"/>
      <c r="P201" s="265"/>
      <c r="Q201" s="265"/>
      <c r="R201" s="265"/>
    </row>
    <row r="202" spans="2:18" x14ac:dyDescent="0.2">
      <c r="B202" t="s">
        <v>545</v>
      </c>
      <c r="C202" t="s">
        <v>201</v>
      </c>
      <c r="D202" s="273" t="s">
        <v>241</v>
      </c>
      <c r="E202" s="246"/>
      <c r="F202" s="246"/>
      <c r="G202" s="246"/>
      <c r="H202" s="246"/>
      <c r="I202" s="246"/>
      <c r="J202" s="342"/>
      <c r="K202" s="246"/>
      <c r="L202" s="342">
        <v>26.826285941323999</v>
      </c>
      <c r="M202" s="246">
        <v>47.724260020030997</v>
      </c>
      <c r="N202" s="256"/>
      <c r="O202" s="265"/>
      <c r="P202" s="265"/>
      <c r="Q202" s="265"/>
      <c r="R202" s="265"/>
    </row>
    <row r="203" spans="2:18" x14ac:dyDescent="0.2">
      <c r="B203" t="s">
        <v>545</v>
      </c>
      <c r="C203" t="s">
        <v>201</v>
      </c>
      <c r="D203" s="273" t="s">
        <v>251</v>
      </c>
      <c r="E203" s="246"/>
      <c r="F203" s="246"/>
      <c r="G203" s="246"/>
      <c r="H203" s="246"/>
      <c r="I203" s="246"/>
      <c r="J203" s="342">
        <v>8.3813034503039994</v>
      </c>
      <c r="K203" s="246">
        <v>17.347227876272001</v>
      </c>
      <c r="L203" s="342">
        <v>17.654196351448</v>
      </c>
      <c r="M203" s="246">
        <v>17.923837834572002</v>
      </c>
      <c r="N203" s="256"/>
      <c r="O203" s="265"/>
      <c r="P203" s="265"/>
      <c r="Q203" s="265"/>
      <c r="R203" s="265"/>
    </row>
    <row r="204" spans="2:18" x14ac:dyDescent="0.2">
      <c r="B204" t="s">
        <v>545</v>
      </c>
      <c r="C204" t="s">
        <v>201</v>
      </c>
      <c r="D204" s="273" t="s">
        <v>267</v>
      </c>
      <c r="E204" s="246">
        <v>0.98441716319999995</v>
      </c>
      <c r="F204" s="246">
        <v>1.032218514293</v>
      </c>
      <c r="G204" s="246"/>
      <c r="H204" s="246"/>
      <c r="I204" s="246">
        <v>7.9881943946989997</v>
      </c>
      <c r="J204" s="342">
        <v>12.244388291565</v>
      </c>
      <c r="K204" s="246">
        <v>9.2560703720490007</v>
      </c>
      <c r="L204" s="342">
        <v>13.63735041827</v>
      </c>
      <c r="M204" s="246">
        <v>5.6008177005070001</v>
      </c>
      <c r="N204" s="256"/>
      <c r="O204" s="265"/>
      <c r="P204" s="265"/>
      <c r="Q204" s="265"/>
      <c r="R204" s="265"/>
    </row>
    <row r="205" spans="2:18" x14ac:dyDescent="0.2">
      <c r="B205" t="s">
        <v>545</v>
      </c>
      <c r="C205" t="s">
        <v>201</v>
      </c>
      <c r="D205" s="273" t="s">
        <v>265</v>
      </c>
      <c r="E205" s="246">
        <v>8.8597544688000003</v>
      </c>
      <c r="F205" s="246">
        <v>8.8597544688000003</v>
      </c>
      <c r="G205" s="246">
        <v>4.540819880021</v>
      </c>
      <c r="H205" s="246">
        <v>0.40390743282300001</v>
      </c>
      <c r="I205" s="246">
        <v>4.8008931833590003</v>
      </c>
      <c r="J205" s="342">
        <v>6.617942911359</v>
      </c>
      <c r="K205" s="246">
        <v>4.0380085865530004</v>
      </c>
      <c r="L205" s="342">
        <v>6.2130534899540004</v>
      </c>
      <c r="M205" s="246">
        <v>1.0230600368339999</v>
      </c>
      <c r="N205" s="256"/>
      <c r="O205" s="265"/>
      <c r="P205" s="265"/>
      <c r="Q205" s="265"/>
      <c r="R205" s="265"/>
    </row>
    <row r="206" spans="2:18" x14ac:dyDescent="0.2">
      <c r="B206" t="s">
        <v>545</v>
      </c>
      <c r="C206" t="s">
        <v>278</v>
      </c>
      <c r="D206" s="273" t="s">
        <v>253</v>
      </c>
      <c r="E206" s="256"/>
      <c r="F206" s="256"/>
      <c r="G206" s="256"/>
      <c r="H206" s="256"/>
      <c r="I206" s="256"/>
      <c r="J206" s="332"/>
      <c r="K206" s="256"/>
      <c r="L206" s="332"/>
      <c r="M206" s="256"/>
      <c r="N206" s="256"/>
      <c r="O206" s="265"/>
      <c r="P206" s="265"/>
      <c r="Q206" s="265"/>
      <c r="R206" s="265"/>
    </row>
    <row r="207" spans="2:18" x14ac:dyDescent="0.2">
      <c r="B207" t="s">
        <v>545</v>
      </c>
      <c r="C207" t="s">
        <v>278</v>
      </c>
      <c r="D207" s="273" t="s">
        <v>241</v>
      </c>
      <c r="E207" s="246"/>
      <c r="F207" s="246"/>
      <c r="G207" s="246"/>
      <c r="H207" s="246"/>
      <c r="I207" s="246">
        <v>11.908302620922001</v>
      </c>
      <c r="J207" s="342">
        <v>11.908302620922001</v>
      </c>
      <c r="K207" s="246"/>
      <c r="L207" s="342">
        <v>11.512966943197</v>
      </c>
      <c r="M207" s="246">
        <v>11.512966943197</v>
      </c>
      <c r="N207" s="256"/>
      <c r="O207" s="265"/>
      <c r="P207" s="265"/>
      <c r="Q207" s="265"/>
      <c r="R207" s="265"/>
    </row>
    <row r="208" spans="2:18" x14ac:dyDescent="0.2">
      <c r="B208" t="s">
        <v>545</v>
      </c>
      <c r="C208" t="s">
        <v>278</v>
      </c>
      <c r="D208" s="273" t="s">
        <v>248</v>
      </c>
      <c r="E208" s="246"/>
      <c r="F208" s="246">
        <v>55.515515171415998</v>
      </c>
      <c r="G208" s="246">
        <v>90.265426108541007</v>
      </c>
      <c r="H208" s="246">
        <v>66.473062463649001</v>
      </c>
      <c r="I208" s="246">
        <v>53.091697379077999</v>
      </c>
      <c r="J208" s="342">
        <v>29.925090087661001</v>
      </c>
      <c r="K208" s="246">
        <v>18.341786441953001</v>
      </c>
      <c r="L208" s="342">
        <v>5.2405104119869996</v>
      </c>
      <c r="M208" s="246">
        <v>15.710655891384</v>
      </c>
      <c r="N208" s="256"/>
      <c r="O208" s="265"/>
      <c r="P208" s="265"/>
      <c r="Q208" s="265"/>
      <c r="R208" s="265"/>
    </row>
    <row r="209" spans="2:18" x14ac:dyDescent="0.2">
      <c r="B209" t="s">
        <v>545</v>
      </c>
      <c r="C209" t="s">
        <v>278</v>
      </c>
      <c r="D209" s="273" t="s">
        <v>251</v>
      </c>
      <c r="E209" s="246"/>
      <c r="F209" s="246"/>
      <c r="G209" s="246"/>
      <c r="H209" s="246"/>
      <c r="I209" s="246"/>
      <c r="J209" s="342">
        <v>18.881836392627999</v>
      </c>
      <c r="K209" s="246">
        <v>18.881836392627999</v>
      </c>
      <c r="L209" s="342">
        <v>16.184431193681</v>
      </c>
      <c r="M209" s="246"/>
      <c r="N209" s="256"/>
      <c r="O209" s="265"/>
      <c r="P209" s="265"/>
      <c r="Q209" s="265"/>
      <c r="R209" s="265"/>
    </row>
    <row r="210" spans="2:18" x14ac:dyDescent="0.2">
      <c r="B210" t="s">
        <v>545</v>
      </c>
      <c r="C210" t="s">
        <v>202</v>
      </c>
      <c r="D210" s="273" t="s">
        <v>258</v>
      </c>
      <c r="E210" s="246">
        <v>4.452382456704</v>
      </c>
      <c r="F210" s="246">
        <v>4.0136741468619999</v>
      </c>
      <c r="G210" s="246">
        <v>5.1649658249680002</v>
      </c>
      <c r="H210" s="246">
        <v>3.1581287515369998</v>
      </c>
      <c r="I210" s="246">
        <v>3.1248362576919999</v>
      </c>
      <c r="J210" s="342">
        <v>3.0828103326390002</v>
      </c>
      <c r="K210" s="246">
        <v>3.0413496142810001</v>
      </c>
      <c r="L210" s="342">
        <v>3.000720985799</v>
      </c>
      <c r="M210" s="246">
        <v>2.9606351049990001</v>
      </c>
      <c r="N210" s="256"/>
      <c r="O210" s="265"/>
      <c r="P210" s="265"/>
      <c r="Q210" s="265"/>
      <c r="R210" s="265"/>
    </row>
    <row r="211" spans="2:18" x14ac:dyDescent="0.2">
      <c r="B211" t="s">
        <v>545</v>
      </c>
      <c r="C211" t="s">
        <v>202</v>
      </c>
      <c r="D211" s="273" t="s">
        <v>256</v>
      </c>
      <c r="E211" s="246">
        <v>1.484127485568</v>
      </c>
      <c r="F211" s="246">
        <v>1.3606985992109999</v>
      </c>
      <c r="G211" s="246">
        <v>1.80195768422</v>
      </c>
      <c r="H211" s="246">
        <v>1.121608384615</v>
      </c>
      <c r="I211" s="246">
        <v>1.1097845664049999</v>
      </c>
      <c r="J211" s="342">
        <v>1.094859072982</v>
      </c>
      <c r="K211" s="246">
        <v>1.08013431253</v>
      </c>
      <c r="L211" s="342">
        <v>1.0657050685230001</v>
      </c>
      <c r="M211" s="246">
        <v>1.0514685811769999</v>
      </c>
      <c r="N211" s="256"/>
      <c r="O211" s="265"/>
      <c r="P211" s="265"/>
      <c r="Q211" s="265"/>
      <c r="R211" s="265"/>
    </row>
    <row r="212" spans="2:18" x14ac:dyDescent="0.2">
      <c r="B212" t="s">
        <v>545</v>
      </c>
      <c r="C212" t="s">
        <v>202</v>
      </c>
      <c r="D212" s="273" t="s">
        <v>253</v>
      </c>
      <c r="E212" s="246">
        <v>7.42063742784</v>
      </c>
      <c r="F212" s="246">
        <v>21.606896229330999</v>
      </c>
      <c r="G212" s="246">
        <v>35.815446841305999</v>
      </c>
      <c r="H212" s="246">
        <v>49.357574341665</v>
      </c>
      <c r="I212" s="246">
        <v>48.429946771307002</v>
      </c>
      <c r="J212" s="342">
        <v>46.961519342331002</v>
      </c>
      <c r="K212" s="246">
        <v>44.881200871741001</v>
      </c>
      <c r="L212" s="342">
        <v>43.655633108968999</v>
      </c>
      <c r="M212" s="246">
        <v>41.667215035112001</v>
      </c>
      <c r="N212" s="256"/>
      <c r="O212" s="265"/>
      <c r="P212" s="265"/>
      <c r="Q212" s="265"/>
      <c r="R212" s="265"/>
    </row>
    <row r="213" spans="2:18" x14ac:dyDescent="0.2">
      <c r="B213" t="s">
        <v>545</v>
      </c>
      <c r="C213" t="s">
        <v>202</v>
      </c>
      <c r="D213" s="273" t="s">
        <v>241</v>
      </c>
      <c r="E213" s="246">
        <v>290.88898717132798</v>
      </c>
      <c r="F213" s="246">
        <v>266.18204035581601</v>
      </c>
      <c r="G213" s="246">
        <v>251.99526747397201</v>
      </c>
      <c r="H213" s="246">
        <v>220.873849330307</v>
      </c>
      <c r="I213" s="246">
        <v>193.73179686752101</v>
      </c>
      <c r="J213" s="342">
        <v>183.48165691411299</v>
      </c>
      <c r="K213" s="246">
        <v>212.02063792918</v>
      </c>
      <c r="L213" s="342">
        <v>181.481481543234</v>
      </c>
      <c r="M213" s="246">
        <v>183.415342976327</v>
      </c>
      <c r="N213" s="256"/>
      <c r="O213" s="265"/>
      <c r="P213" s="265"/>
      <c r="Q213" s="265"/>
      <c r="R213" s="265"/>
    </row>
    <row r="214" spans="2:18" x14ac:dyDescent="0.2">
      <c r="B214" t="s">
        <v>545</v>
      </c>
      <c r="C214" t="s">
        <v>202</v>
      </c>
      <c r="D214" s="273" t="s">
        <v>248</v>
      </c>
      <c r="E214" s="246">
        <v>3.71031871392</v>
      </c>
      <c r="F214" s="246">
        <v>2.47354580928</v>
      </c>
      <c r="G214" s="246">
        <v>5</v>
      </c>
      <c r="H214" s="246">
        <v>3.76322709536</v>
      </c>
      <c r="I214" s="246">
        <v>3.76322709536</v>
      </c>
      <c r="J214" s="342">
        <v>1.254409031787</v>
      </c>
      <c r="K214" s="246"/>
      <c r="L214" s="342"/>
      <c r="M214" s="246"/>
      <c r="N214" s="256"/>
      <c r="O214" s="265"/>
      <c r="P214" s="265"/>
      <c r="Q214" s="265"/>
      <c r="R214" s="265"/>
    </row>
    <row r="215" spans="2:18" x14ac:dyDescent="0.2">
      <c r="B215" t="s">
        <v>545</v>
      </c>
      <c r="C215" t="s">
        <v>202</v>
      </c>
      <c r="D215" s="273" t="s">
        <v>251</v>
      </c>
      <c r="E215" s="246">
        <v>63.075418136640003</v>
      </c>
      <c r="F215" s="246">
        <v>42.050278757759997</v>
      </c>
      <c r="G215" s="246">
        <v>21.025139378879999</v>
      </c>
      <c r="H215" s="246">
        <v>26.488250439693001</v>
      </c>
      <c r="I215" s="246">
        <v>49.896004194474997</v>
      </c>
      <c r="J215" s="342">
        <v>38.411119815009002</v>
      </c>
      <c r="K215" s="246">
        <v>17.347227876272001</v>
      </c>
      <c r="L215" s="342">
        <v>17.654196351448</v>
      </c>
      <c r="M215" s="246">
        <v>17.923837834572002</v>
      </c>
      <c r="N215" s="256"/>
      <c r="O215" s="265"/>
      <c r="P215" s="265"/>
      <c r="Q215" s="265"/>
      <c r="R215" s="265"/>
    </row>
    <row r="216" spans="2:18" x14ac:dyDescent="0.2">
      <c r="B216" t="s">
        <v>545</v>
      </c>
      <c r="C216" t="s">
        <v>202</v>
      </c>
      <c r="D216" s="273" t="s">
        <v>262</v>
      </c>
      <c r="E216" s="246"/>
      <c r="F216" s="246"/>
      <c r="G216" s="246">
        <v>1.6709570438100001</v>
      </c>
      <c r="H216" s="246"/>
      <c r="I216" s="246">
        <v>3.4812665764939998</v>
      </c>
      <c r="J216" s="342">
        <v>2.2541108193819999</v>
      </c>
      <c r="K216" s="246">
        <v>1.2270621187640001</v>
      </c>
      <c r="L216" s="342"/>
      <c r="M216" s="246"/>
      <c r="N216" s="256"/>
      <c r="O216" s="265"/>
      <c r="P216" s="265"/>
      <c r="Q216" s="265"/>
      <c r="R216" s="265"/>
    </row>
    <row r="217" spans="2:18" x14ac:dyDescent="0.2">
      <c r="B217" t="s">
        <v>545</v>
      </c>
      <c r="C217" t="s">
        <v>202</v>
      </c>
      <c r="D217" s="273" t="s">
        <v>263</v>
      </c>
      <c r="E217" s="246"/>
      <c r="F217" s="246"/>
      <c r="G217" s="246">
        <v>6.1591639058809999</v>
      </c>
      <c r="H217" s="246"/>
      <c r="I217" s="246">
        <v>7.5095493495349999</v>
      </c>
      <c r="J217" s="342"/>
      <c r="K217" s="246"/>
      <c r="L217" s="342"/>
      <c r="M217" s="246"/>
      <c r="N217" s="256"/>
      <c r="O217" s="265"/>
      <c r="P217" s="265"/>
      <c r="Q217" s="265"/>
      <c r="R217" s="265"/>
    </row>
    <row r="218" spans="2:18" x14ac:dyDescent="0.2">
      <c r="B218" t="s">
        <v>545</v>
      </c>
      <c r="C218" t="s">
        <v>202</v>
      </c>
      <c r="D218" s="273" t="s">
        <v>267</v>
      </c>
      <c r="E218" s="246"/>
      <c r="F218" s="246"/>
      <c r="G218" s="246">
        <v>1.3535329873399999</v>
      </c>
      <c r="H218" s="246"/>
      <c r="I218" s="246">
        <v>3.9940971973499999</v>
      </c>
      <c r="J218" s="342"/>
      <c r="K218" s="246">
        <v>3.7244543238240002</v>
      </c>
      <c r="L218" s="342"/>
      <c r="M218" s="246">
        <v>7.099764556607</v>
      </c>
      <c r="N218" s="256"/>
      <c r="O218" s="265"/>
      <c r="P218" s="265"/>
      <c r="Q218" s="265"/>
      <c r="R218" s="265"/>
    </row>
    <row r="219" spans="2:18" x14ac:dyDescent="0.2">
      <c r="B219" t="s">
        <v>545</v>
      </c>
      <c r="C219" t="s">
        <v>202</v>
      </c>
      <c r="D219" s="273" t="s">
        <v>265</v>
      </c>
      <c r="E219" s="246"/>
      <c r="F219" s="246"/>
      <c r="G219" s="246">
        <v>0.98373968269699996</v>
      </c>
      <c r="H219" s="246">
        <v>1.9674793653930001</v>
      </c>
      <c r="I219" s="246">
        <v>2.4004465916790001</v>
      </c>
      <c r="J219" s="342"/>
      <c r="K219" s="246">
        <v>2.374792874443</v>
      </c>
      <c r="L219" s="342"/>
      <c r="M219" s="246">
        <v>3.0089098401390002</v>
      </c>
      <c r="N219" s="256"/>
      <c r="O219" s="265"/>
      <c r="P219" s="265"/>
      <c r="Q219" s="265"/>
      <c r="R219" s="265"/>
    </row>
    <row r="220" spans="2:18" x14ac:dyDescent="0.2">
      <c r="B220" t="s">
        <v>545</v>
      </c>
      <c r="C220" t="s">
        <v>203</v>
      </c>
      <c r="D220" s="273" t="s">
        <v>262</v>
      </c>
      <c r="E220" s="246">
        <v>17.835452983382002</v>
      </c>
      <c r="F220" s="246">
        <v>17.580534593930999</v>
      </c>
      <c r="G220" s="246">
        <v>11.548364390525</v>
      </c>
      <c r="H220" s="246">
        <v>26.330809875145</v>
      </c>
      <c r="I220" s="246">
        <v>28.860768294288999</v>
      </c>
      <c r="J220" s="342">
        <v>31.216046390731002</v>
      </c>
      <c r="K220" s="246">
        <v>33.037070368682997</v>
      </c>
      <c r="L220" s="342">
        <v>34.730347134996997</v>
      </c>
      <c r="M220" s="246">
        <v>35.351590455618997</v>
      </c>
      <c r="N220" s="256"/>
      <c r="O220" s="265"/>
      <c r="P220" s="265"/>
      <c r="Q220" s="265"/>
      <c r="R220" s="265"/>
    </row>
    <row r="221" spans="2:18" x14ac:dyDescent="0.2">
      <c r="B221" t="s">
        <v>545</v>
      </c>
      <c r="C221" t="s">
        <v>203</v>
      </c>
      <c r="D221" s="273" t="s">
        <v>263</v>
      </c>
      <c r="E221" s="246">
        <v>101.97376902534801</v>
      </c>
      <c r="F221" s="246">
        <v>100.516279328265</v>
      </c>
      <c r="G221" s="246">
        <v>103.392010688211</v>
      </c>
      <c r="H221" s="246">
        <v>113.141747904151</v>
      </c>
      <c r="I221" s="246">
        <v>120.81027505360601</v>
      </c>
      <c r="J221" s="342">
        <v>124.797919026755</v>
      </c>
      <c r="K221" s="246">
        <v>128.36132575438799</v>
      </c>
      <c r="L221" s="342">
        <v>131.3416410673</v>
      </c>
      <c r="M221" s="246">
        <v>130.30630605155201</v>
      </c>
      <c r="N221" s="256"/>
      <c r="O221" s="265"/>
      <c r="P221" s="265"/>
      <c r="Q221" s="265"/>
      <c r="R221" s="265"/>
    </row>
    <row r="222" spans="2:18" x14ac:dyDescent="0.2">
      <c r="B222" t="s">
        <v>545</v>
      </c>
      <c r="C222" t="s">
        <v>203</v>
      </c>
      <c r="D222" s="273" t="s">
        <v>267</v>
      </c>
      <c r="E222" s="246"/>
      <c r="F222" s="246"/>
      <c r="G222" s="246">
        <v>0.15024216159500001</v>
      </c>
      <c r="H222" s="246">
        <v>2.9446075298209999</v>
      </c>
      <c r="I222" s="246">
        <v>3.9940971973499999</v>
      </c>
      <c r="J222" s="342">
        <v>5.2475949820989998</v>
      </c>
      <c r="K222" s="246">
        <v>5.8621420519000003</v>
      </c>
      <c r="L222" s="342">
        <v>6.483264557489</v>
      </c>
      <c r="M222" s="246">
        <v>7.099764556607</v>
      </c>
      <c r="N222" s="256"/>
      <c r="O222" s="265"/>
      <c r="P222" s="265"/>
      <c r="Q222" s="265"/>
      <c r="R222" s="265"/>
    </row>
    <row r="223" spans="2:18" x14ac:dyDescent="0.2">
      <c r="B223" t="s">
        <v>545</v>
      </c>
      <c r="C223" t="s">
        <v>203</v>
      </c>
      <c r="D223" s="273" t="s">
        <v>265</v>
      </c>
      <c r="E223" s="246"/>
      <c r="F223" s="246"/>
      <c r="G223" s="246">
        <v>0.98373968269699996</v>
      </c>
      <c r="H223" s="246">
        <v>1.9674793653930001</v>
      </c>
      <c r="I223" s="246">
        <v>2.4004465916790001</v>
      </c>
      <c r="J223" s="342">
        <v>2.836261247725</v>
      </c>
      <c r="K223" s="246">
        <v>2.8960888712720001</v>
      </c>
      <c r="L223" s="342">
        <v>2.9537166861420001</v>
      </c>
      <c r="M223" s="246">
        <v>3.0089098401390002</v>
      </c>
      <c r="N223" s="256"/>
      <c r="O223" s="265"/>
      <c r="P223" s="265"/>
      <c r="Q223" s="265"/>
      <c r="R223" s="265"/>
    </row>
    <row r="224" spans="2:18" x14ac:dyDescent="0.2">
      <c r="B224" t="s">
        <v>545</v>
      </c>
      <c r="C224" t="s">
        <v>254</v>
      </c>
      <c r="D224" s="273" t="s">
        <v>253</v>
      </c>
      <c r="E224" s="332"/>
      <c r="F224" s="332"/>
      <c r="G224" s="332"/>
      <c r="H224" s="332"/>
      <c r="I224" s="332"/>
      <c r="J224" s="332"/>
      <c r="K224" s="332"/>
      <c r="L224" s="332"/>
      <c r="M224" s="332"/>
      <c r="N224" s="256"/>
      <c r="O224" s="265"/>
      <c r="P224" s="265"/>
      <c r="Q224" s="265"/>
      <c r="R224" s="265"/>
    </row>
    <row r="225" spans="2:18" x14ac:dyDescent="0.2">
      <c r="B225" t="s">
        <v>545</v>
      </c>
      <c r="C225" t="s">
        <v>247</v>
      </c>
      <c r="D225" s="273" t="s">
        <v>241</v>
      </c>
      <c r="E225" s="332"/>
      <c r="F225" s="332"/>
      <c r="G225" s="332"/>
      <c r="H225" s="332"/>
      <c r="I225" s="332"/>
      <c r="J225" s="332"/>
      <c r="K225" s="332"/>
      <c r="L225" s="332"/>
      <c r="M225" s="332"/>
      <c r="N225" s="256"/>
      <c r="O225" s="265"/>
      <c r="P225" s="265"/>
      <c r="Q225" s="265"/>
      <c r="R225" s="265"/>
    </row>
    <row r="226" spans="2:18" x14ac:dyDescent="0.2">
      <c r="B226" t="s">
        <v>545</v>
      </c>
      <c r="C226" t="s">
        <v>249</v>
      </c>
      <c r="D226" s="273" t="s">
        <v>248</v>
      </c>
      <c r="E226" s="332"/>
      <c r="F226" s="332"/>
      <c r="G226" s="332"/>
      <c r="H226" s="332"/>
      <c r="I226" s="332"/>
      <c r="J226" s="332"/>
      <c r="K226" s="332"/>
      <c r="L226" s="332"/>
      <c r="M226" s="332"/>
      <c r="N226" s="256"/>
      <c r="O226" s="265"/>
      <c r="P226" s="265"/>
      <c r="Q226" s="265"/>
      <c r="R226" s="265"/>
    </row>
    <row r="227" spans="2:18" x14ac:dyDescent="0.2">
      <c r="B227" t="s">
        <v>545</v>
      </c>
      <c r="C227" t="s">
        <v>249</v>
      </c>
      <c r="D227" s="273" t="s">
        <v>251</v>
      </c>
      <c r="E227" s="332"/>
      <c r="F227" s="332"/>
      <c r="G227" s="332"/>
      <c r="H227" s="332"/>
      <c r="I227" s="332"/>
      <c r="J227" s="332"/>
      <c r="K227" s="332"/>
      <c r="L227" s="332"/>
      <c r="M227" s="332"/>
      <c r="N227" s="256"/>
      <c r="O227" s="265"/>
      <c r="P227" s="265"/>
      <c r="Q227" s="265"/>
      <c r="R227" s="265"/>
    </row>
    <row r="228" spans="2:18" x14ac:dyDescent="0.2">
      <c r="B228" t="s">
        <v>545</v>
      </c>
      <c r="C228" t="s">
        <v>206</v>
      </c>
      <c r="D228" s="273" t="s">
        <v>260</v>
      </c>
      <c r="E228" s="246">
        <v>21.643216453794</v>
      </c>
      <c r="F228" s="246">
        <v>21.540681257986002</v>
      </c>
      <c r="G228" s="246">
        <v>22.964983555206</v>
      </c>
      <c r="H228" s="246">
        <v>24.205262134083998</v>
      </c>
      <c r="I228" s="246">
        <v>25.297933644488001</v>
      </c>
      <c r="J228" s="342">
        <v>26.751458823048001</v>
      </c>
      <c r="K228" s="246">
        <v>28.386371721844</v>
      </c>
      <c r="L228" s="342">
        <v>29.818908860088001</v>
      </c>
      <c r="M228" s="246">
        <v>30.770587032558002</v>
      </c>
      <c r="N228" s="256"/>
      <c r="O228" s="265"/>
      <c r="P228" s="265"/>
      <c r="Q228" s="265"/>
      <c r="R228" s="265"/>
    </row>
    <row r="229" spans="2:18" x14ac:dyDescent="0.2">
      <c r="B229" t="s">
        <v>545</v>
      </c>
      <c r="C229" t="s">
        <v>206</v>
      </c>
      <c r="D229" s="273" t="s">
        <v>261</v>
      </c>
      <c r="E229" s="246">
        <v>59.335478885599002</v>
      </c>
      <c r="F229" s="246">
        <v>56.096440237994003</v>
      </c>
      <c r="G229" s="246">
        <v>51.537889385235999</v>
      </c>
      <c r="H229" s="246">
        <v>49.146287553919002</v>
      </c>
      <c r="I229" s="246">
        <v>45.354054356936999</v>
      </c>
      <c r="J229" s="342">
        <v>42.510336684484997</v>
      </c>
      <c r="K229" s="246">
        <v>39.916898043830003</v>
      </c>
      <c r="L229" s="342">
        <v>37.549412621823002</v>
      </c>
      <c r="M229" s="246">
        <v>35.563714432666998</v>
      </c>
      <c r="N229" s="256"/>
      <c r="O229" s="265"/>
      <c r="P229" s="265"/>
      <c r="Q229" s="265"/>
      <c r="R229" s="265"/>
    </row>
    <row r="230" spans="2:18" x14ac:dyDescent="0.2">
      <c r="B230" t="s">
        <v>545</v>
      </c>
      <c r="C230" t="s">
        <v>244</v>
      </c>
      <c r="D230" s="273" t="s">
        <v>253</v>
      </c>
      <c r="E230" s="256"/>
      <c r="F230" s="256"/>
      <c r="G230" s="256"/>
      <c r="H230" s="256"/>
      <c r="I230" s="256"/>
      <c r="J230" s="332"/>
      <c r="K230" s="256"/>
      <c r="L230" s="332"/>
      <c r="M230" s="256"/>
      <c r="N230" s="256"/>
      <c r="O230" s="265"/>
      <c r="P230" s="265"/>
      <c r="Q230" s="265"/>
      <c r="R230" s="265"/>
    </row>
    <row r="231" spans="2:18" x14ac:dyDescent="0.2">
      <c r="B231" t="s">
        <v>545</v>
      </c>
      <c r="C231" t="s">
        <v>244</v>
      </c>
      <c r="D231" s="273" t="s">
        <v>241</v>
      </c>
      <c r="E231" s="246">
        <v>12.87219811356</v>
      </c>
      <c r="F231" s="246">
        <v>6.4360990567799998</v>
      </c>
      <c r="G231" s="246"/>
      <c r="H231" s="246"/>
      <c r="I231" s="246"/>
      <c r="J231" s="342"/>
      <c r="K231" s="246"/>
      <c r="L231" s="342"/>
      <c r="M231" s="246"/>
      <c r="N231" s="256"/>
      <c r="O231" s="265"/>
      <c r="P231" s="265"/>
      <c r="Q231" s="265"/>
      <c r="R231" s="265"/>
    </row>
    <row r="232" spans="2:18" x14ac:dyDescent="0.2">
      <c r="B232" t="s">
        <v>545</v>
      </c>
      <c r="C232" t="s">
        <v>244</v>
      </c>
      <c r="D232" s="273" t="s">
        <v>248</v>
      </c>
      <c r="E232" s="246"/>
      <c r="F232" s="246"/>
      <c r="G232" s="246">
        <v>7.2659766541659998</v>
      </c>
      <c r="H232" s="246">
        <v>7.2659766541659998</v>
      </c>
      <c r="I232" s="246">
        <v>7.2659766541659998</v>
      </c>
      <c r="J232" s="342">
        <v>2.4219922180550002</v>
      </c>
      <c r="K232" s="246"/>
      <c r="L232" s="342"/>
      <c r="M232" s="246"/>
      <c r="N232" s="256"/>
      <c r="O232" s="265"/>
      <c r="P232" s="265"/>
      <c r="Q232" s="265"/>
      <c r="R232" s="265"/>
    </row>
    <row r="233" spans="2:18" x14ac:dyDescent="0.2">
      <c r="B233" t="s">
        <v>545</v>
      </c>
      <c r="C233" t="s">
        <v>244</v>
      </c>
      <c r="D233" s="273" t="s">
        <v>251</v>
      </c>
      <c r="E233" s="246">
        <v>9.7106055944400005</v>
      </c>
      <c r="F233" s="246">
        <v>6.4737370629599997</v>
      </c>
      <c r="G233" s="246">
        <v>3.2368685314799999</v>
      </c>
      <c r="H233" s="246">
        <v>15.529806057495</v>
      </c>
      <c r="I233" s="246">
        <v>19.429717901065999</v>
      </c>
      <c r="J233" s="342">
        <v>25.915557935140001</v>
      </c>
      <c r="K233" s="246">
        <v>15.56235389681</v>
      </c>
      <c r="L233" s="342">
        <v>11.110639429511</v>
      </c>
      <c r="M233" s="246"/>
      <c r="N233" s="256"/>
      <c r="O233" s="265"/>
      <c r="P233" s="265"/>
      <c r="Q233" s="265"/>
      <c r="R233" s="265"/>
    </row>
    <row r="234" spans="2:18" x14ac:dyDescent="0.2">
      <c r="B234" t="s">
        <v>545</v>
      </c>
      <c r="C234" t="s">
        <v>320</v>
      </c>
      <c r="D234" s="273" t="s">
        <v>248</v>
      </c>
      <c r="E234" s="342"/>
      <c r="F234" s="342"/>
      <c r="G234" s="342"/>
      <c r="H234" s="342"/>
      <c r="I234" s="342">
        <v>5</v>
      </c>
      <c r="J234" s="342">
        <v>12.043348746816999</v>
      </c>
      <c r="K234" s="342">
        <v>34.384355393402998</v>
      </c>
      <c r="L234" s="342">
        <v>37.760543954498999</v>
      </c>
      <c r="M234" s="342">
        <v>37.760543954498999</v>
      </c>
      <c r="N234" s="256"/>
      <c r="O234" s="265"/>
      <c r="P234" s="265"/>
      <c r="Q234" s="265"/>
      <c r="R234" s="265"/>
    </row>
    <row r="235" spans="2:18" x14ac:dyDescent="0.2">
      <c r="B235" t="s">
        <v>545</v>
      </c>
      <c r="C235" t="s">
        <v>320</v>
      </c>
      <c r="D235" s="273" t="s">
        <v>251</v>
      </c>
      <c r="E235" s="332"/>
      <c r="F235" s="332"/>
      <c r="G235" s="332"/>
      <c r="H235" s="332"/>
      <c r="I235" s="332"/>
      <c r="J235" s="332"/>
      <c r="K235" s="332"/>
      <c r="L235" s="332"/>
      <c r="M235" s="332"/>
      <c r="N235" s="256"/>
      <c r="O235" s="265"/>
      <c r="P235" s="265"/>
      <c r="Q235" s="265"/>
      <c r="R235" s="265"/>
    </row>
    <row r="236" spans="2:18" x14ac:dyDescent="0.2">
      <c r="B236" t="s">
        <v>545</v>
      </c>
      <c r="C236" t="s">
        <v>243</v>
      </c>
      <c r="D236" s="273" t="s">
        <v>253</v>
      </c>
      <c r="E236" s="256"/>
      <c r="F236" s="256"/>
      <c r="G236" s="256"/>
      <c r="H236" s="256"/>
      <c r="I236" s="256"/>
      <c r="J236" s="332"/>
      <c r="K236" s="256"/>
      <c r="L236" s="332"/>
      <c r="M236" s="256"/>
      <c r="N236" s="256"/>
      <c r="O236" s="265"/>
      <c r="P236" s="265"/>
      <c r="Q236" s="265"/>
      <c r="R236" s="265"/>
    </row>
    <row r="237" spans="2:18" x14ac:dyDescent="0.2">
      <c r="B237" t="s">
        <v>545</v>
      </c>
      <c r="C237" t="s">
        <v>243</v>
      </c>
      <c r="D237" s="273" t="s">
        <v>241</v>
      </c>
      <c r="E237" s="256"/>
      <c r="F237" s="256"/>
      <c r="G237" s="256"/>
      <c r="H237" s="256"/>
      <c r="I237" s="256"/>
      <c r="J237" s="332"/>
      <c r="K237" s="256"/>
      <c r="L237" s="332"/>
      <c r="M237" s="256"/>
      <c r="N237" s="256"/>
      <c r="O237" s="265"/>
      <c r="P237" s="265"/>
      <c r="Q237" s="265"/>
      <c r="R237" s="265"/>
    </row>
    <row r="238" spans="2:18" x14ac:dyDescent="0.2">
      <c r="B238" t="s">
        <v>545</v>
      </c>
      <c r="C238" t="s">
        <v>243</v>
      </c>
      <c r="D238" s="273" t="s">
        <v>248</v>
      </c>
      <c r="E238" s="256"/>
      <c r="F238" s="256"/>
      <c r="G238" s="256"/>
      <c r="H238" s="256"/>
      <c r="I238" s="256"/>
      <c r="J238" s="332"/>
      <c r="K238" s="256"/>
      <c r="L238" s="332"/>
      <c r="M238" s="256"/>
      <c r="N238" s="256"/>
      <c r="O238" s="265"/>
      <c r="P238" s="265"/>
      <c r="Q238" s="265"/>
      <c r="R238" s="265"/>
    </row>
    <row r="239" spans="2:18" x14ac:dyDescent="0.2">
      <c r="B239" t="s">
        <v>545</v>
      </c>
      <c r="C239" t="s">
        <v>243</v>
      </c>
      <c r="D239" s="273" t="s">
        <v>251</v>
      </c>
      <c r="E239" s="246"/>
      <c r="F239" s="246"/>
      <c r="G239" s="246"/>
      <c r="H239" s="246"/>
      <c r="I239" s="246"/>
      <c r="J239" s="342">
        <v>6.1454258612999997</v>
      </c>
      <c r="K239" s="246">
        <v>6.1454258612999997</v>
      </c>
      <c r="L239" s="342">
        <v>5.2675078811139997</v>
      </c>
      <c r="M239" s="246"/>
      <c r="N239" s="256"/>
      <c r="O239" s="265"/>
      <c r="P239" s="265"/>
      <c r="Q239" s="265"/>
      <c r="R239" s="265"/>
    </row>
    <row r="240" spans="2:18" x14ac:dyDescent="0.2">
      <c r="B240" t="s">
        <v>546</v>
      </c>
      <c r="C240" t="s">
        <v>205</v>
      </c>
      <c r="D240" s="273" t="s">
        <v>260</v>
      </c>
      <c r="E240" s="246">
        <v>0.923984892</v>
      </c>
      <c r="F240" s="246">
        <v>1.025424395453</v>
      </c>
      <c r="G240" s="246">
        <v>1.138603715009</v>
      </c>
      <c r="H240" s="246">
        <v>1.2171177290790001</v>
      </c>
      <c r="I240" s="246">
        <v>1.289838551321</v>
      </c>
      <c r="J240" s="342">
        <v>1.3628389119419999</v>
      </c>
      <c r="K240" s="246">
        <v>1.4422996941799999</v>
      </c>
      <c r="L240" s="342">
        <v>1.531462493502</v>
      </c>
      <c r="M240" s="246">
        <v>1.599329513249</v>
      </c>
      <c r="N240" s="256"/>
      <c r="O240" s="265"/>
      <c r="P240" s="265"/>
      <c r="Q240" s="265"/>
      <c r="R240" s="265"/>
    </row>
    <row r="241" spans="2:18" x14ac:dyDescent="0.2">
      <c r="B241" t="s">
        <v>546</v>
      </c>
      <c r="C241" t="s">
        <v>205</v>
      </c>
      <c r="D241" s="273" t="s">
        <v>261</v>
      </c>
      <c r="E241" s="256"/>
      <c r="F241" s="256"/>
      <c r="G241" s="256"/>
      <c r="H241" s="256"/>
      <c r="I241" s="256"/>
      <c r="J241" s="332"/>
      <c r="K241" s="256"/>
      <c r="L241" s="332"/>
      <c r="M241" s="256"/>
      <c r="N241" s="256"/>
      <c r="O241" s="265"/>
      <c r="P241" s="265"/>
      <c r="Q241" s="265"/>
      <c r="R241" s="265"/>
    </row>
    <row r="242" spans="2:18" x14ac:dyDescent="0.2">
      <c r="B242" t="s">
        <v>546</v>
      </c>
      <c r="C242" t="s">
        <v>366</v>
      </c>
      <c r="D242" s="273" t="s">
        <v>256</v>
      </c>
      <c r="E242" s="332"/>
      <c r="F242" s="332"/>
      <c r="G242" s="332"/>
      <c r="H242" s="332"/>
      <c r="I242" s="332"/>
      <c r="J242" s="332"/>
      <c r="K242" s="332"/>
      <c r="L242" s="332"/>
      <c r="M242" s="332"/>
      <c r="N242" s="256"/>
      <c r="O242" s="265"/>
      <c r="P242" s="265"/>
      <c r="Q242" s="265"/>
      <c r="R242" s="265"/>
    </row>
    <row r="243" spans="2:18" x14ac:dyDescent="0.2">
      <c r="B243" t="s">
        <v>546</v>
      </c>
      <c r="C243" t="s">
        <v>366</v>
      </c>
      <c r="D243" s="273" t="s">
        <v>248</v>
      </c>
      <c r="E243" s="332"/>
      <c r="F243" s="332"/>
      <c r="G243" s="332"/>
      <c r="H243" s="332"/>
      <c r="I243" s="332"/>
      <c r="J243" s="332"/>
      <c r="K243" s="332"/>
      <c r="L243" s="332"/>
      <c r="M243" s="332"/>
      <c r="N243" s="256"/>
      <c r="O243" s="265"/>
      <c r="P243" s="265"/>
      <c r="Q243" s="265"/>
      <c r="R243" s="265"/>
    </row>
    <row r="244" spans="2:18" x14ac:dyDescent="0.2">
      <c r="B244" t="s">
        <v>546</v>
      </c>
      <c r="C244" t="s">
        <v>366</v>
      </c>
      <c r="D244" s="273" t="s">
        <v>251</v>
      </c>
      <c r="E244" s="332"/>
      <c r="F244" s="332"/>
      <c r="G244" s="332"/>
      <c r="H244" s="332"/>
      <c r="I244" s="332"/>
      <c r="J244" s="332"/>
      <c r="K244" s="332"/>
      <c r="L244" s="332"/>
      <c r="M244" s="332"/>
      <c r="N244" s="256"/>
      <c r="O244" s="265"/>
      <c r="P244" s="265"/>
      <c r="Q244" s="265"/>
      <c r="R244" s="265"/>
    </row>
    <row r="245" spans="2:18" x14ac:dyDescent="0.2">
      <c r="B245" t="s">
        <v>546</v>
      </c>
      <c r="C245" t="s">
        <v>367</v>
      </c>
      <c r="D245" s="273" t="s">
        <v>260</v>
      </c>
      <c r="E245" s="332"/>
      <c r="F245" s="332"/>
      <c r="G245" s="332"/>
      <c r="H245" s="332"/>
      <c r="I245" s="332"/>
      <c r="J245" s="332"/>
      <c r="K245" s="332"/>
      <c r="L245" s="332"/>
      <c r="M245" s="332"/>
      <c r="N245" s="256"/>
      <c r="O245" s="265"/>
      <c r="P245" s="265"/>
      <c r="Q245" s="265"/>
      <c r="R245" s="265"/>
    </row>
    <row r="246" spans="2:18" x14ac:dyDescent="0.2">
      <c r="B246" t="s">
        <v>546</v>
      </c>
      <c r="C246" t="s">
        <v>367</v>
      </c>
      <c r="D246" s="273" t="s">
        <v>261</v>
      </c>
      <c r="E246" s="332"/>
      <c r="F246" s="332"/>
      <c r="G246" s="332"/>
      <c r="H246" s="332"/>
      <c r="I246" s="332"/>
      <c r="J246" s="332"/>
      <c r="K246" s="332"/>
      <c r="L246" s="332"/>
      <c r="M246" s="332"/>
      <c r="N246" s="256"/>
      <c r="O246" s="265"/>
      <c r="P246" s="265"/>
      <c r="Q246" s="265"/>
      <c r="R246" s="265"/>
    </row>
    <row r="247" spans="2:18" x14ac:dyDescent="0.2">
      <c r="B247" t="s">
        <v>546</v>
      </c>
      <c r="C247" t="s">
        <v>199</v>
      </c>
      <c r="D247" s="273" t="s">
        <v>262</v>
      </c>
      <c r="E247" s="256"/>
      <c r="F247" s="256"/>
      <c r="G247" s="256"/>
      <c r="H247" s="256"/>
      <c r="I247" s="256"/>
      <c r="J247" s="332"/>
      <c r="K247" s="256"/>
      <c r="L247" s="332"/>
      <c r="M247" s="256"/>
      <c r="N247" s="256"/>
      <c r="O247" s="265"/>
      <c r="P247" s="265"/>
      <c r="Q247" s="265"/>
      <c r="R247" s="265"/>
    </row>
    <row r="248" spans="2:18" x14ac:dyDescent="0.2">
      <c r="B248" t="s">
        <v>546</v>
      </c>
      <c r="C248" t="s">
        <v>199</v>
      </c>
      <c r="D248" s="273" t="s">
        <v>263</v>
      </c>
      <c r="E248" s="256"/>
      <c r="F248" s="256"/>
      <c r="G248" s="256"/>
      <c r="H248" s="256"/>
      <c r="I248" s="256"/>
      <c r="J248" s="332"/>
      <c r="K248" s="256"/>
      <c r="L248" s="332"/>
      <c r="M248" s="256"/>
      <c r="N248" s="256"/>
      <c r="O248" s="265"/>
      <c r="P248" s="265"/>
      <c r="Q248" s="265"/>
      <c r="R248" s="265"/>
    </row>
    <row r="249" spans="2:18" x14ac:dyDescent="0.2">
      <c r="B249" t="s">
        <v>546</v>
      </c>
      <c r="C249" t="s">
        <v>200</v>
      </c>
      <c r="D249" s="273" t="s">
        <v>256</v>
      </c>
      <c r="E249" s="256"/>
      <c r="F249" s="256"/>
      <c r="G249" s="256"/>
      <c r="H249" s="256"/>
      <c r="I249" s="256"/>
      <c r="J249" s="332"/>
      <c r="K249" s="256"/>
      <c r="L249" s="332"/>
      <c r="M249" s="256"/>
      <c r="N249" s="256"/>
      <c r="O249" s="265"/>
      <c r="P249" s="265"/>
      <c r="Q249" s="265"/>
      <c r="R249" s="265"/>
    </row>
    <row r="250" spans="2:18" x14ac:dyDescent="0.2">
      <c r="B250" t="s">
        <v>546</v>
      </c>
      <c r="C250" t="s">
        <v>200</v>
      </c>
      <c r="D250" s="273" t="s">
        <v>253</v>
      </c>
      <c r="E250" s="246">
        <v>55.699952931360002</v>
      </c>
      <c r="F250" s="246">
        <v>37.133301954239997</v>
      </c>
      <c r="G250" s="246">
        <v>18.566650977119998</v>
      </c>
      <c r="H250" s="246"/>
      <c r="I250" s="246"/>
      <c r="J250" s="342"/>
      <c r="K250" s="246"/>
      <c r="L250" s="342"/>
      <c r="M250" s="246"/>
      <c r="N250" s="256"/>
      <c r="O250" s="265"/>
      <c r="P250" s="265"/>
      <c r="Q250" s="265"/>
      <c r="R250" s="265"/>
    </row>
    <row r="251" spans="2:18" x14ac:dyDescent="0.2">
      <c r="B251" t="s">
        <v>546</v>
      </c>
      <c r="C251" t="s">
        <v>200</v>
      </c>
      <c r="D251" s="273" t="s">
        <v>241</v>
      </c>
      <c r="E251" s="246">
        <v>278.49976465679998</v>
      </c>
      <c r="F251" s="246">
        <v>311.850409958733</v>
      </c>
      <c r="G251" s="246">
        <v>318.83487667313801</v>
      </c>
      <c r="H251" s="246">
        <v>384.507251586498</v>
      </c>
      <c r="I251" s="246">
        <v>384.50514390790602</v>
      </c>
      <c r="J251" s="342">
        <v>334.701716877683</v>
      </c>
      <c r="K251" s="246">
        <v>343.52897686452201</v>
      </c>
      <c r="L251" s="342">
        <v>226.75872831328101</v>
      </c>
      <c r="M251" s="246">
        <v>156.78545564886099</v>
      </c>
      <c r="N251" s="256"/>
      <c r="O251" s="265"/>
      <c r="P251" s="265"/>
      <c r="Q251" s="265"/>
      <c r="R251" s="265"/>
    </row>
    <row r="252" spans="2:18" x14ac:dyDescent="0.2">
      <c r="B252" t="s">
        <v>546</v>
      </c>
      <c r="C252" t="s">
        <v>200</v>
      </c>
      <c r="D252" s="273" t="s">
        <v>248</v>
      </c>
      <c r="E252" s="246">
        <v>556.99952931359996</v>
      </c>
      <c r="F252" s="246">
        <v>440.04640951042597</v>
      </c>
      <c r="G252" s="246">
        <v>402.02779465660598</v>
      </c>
      <c r="H252" s="246">
        <v>398.42482705759699</v>
      </c>
      <c r="I252" s="246">
        <v>360.689070659339</v>
      </c>
      <c r="J252" s="342">
        <v>380.61293486300298</v>
      </c>
      <c r="K252" s="246">
        <v>393.18662257078</v>
      </c>
      <c r="L252" s="342">
        <v>425.16853359222802</v>
      </c>
      <c r="M252" s="246">
        <v>441.63717760305298</v>
      </c>
      <c r="N252" s="256"/>
      <c r="O252" s="265"/>
      <c r="P252" s="265"/>
      <c r="Q252" s="265"/>
      <c r="R252" s="265"/>
    </row>
    <row r="253" spans="2:18" x14ac:dyDescent="0.2">
      <c r="B253" t="s">
        <v>546</v>
      </c>
      <c r="C253" t="s">
        <v>200</v>
      </c>
      <c r="D253" s="273" t="s">
        <v>251</v>
      </c>
      <c r="E253" s="246">
        <v>501.29957638224101</v>
      </c>
      <c r="F253" s="246">
        <v>484.03984814038103</v>
      </c>
      <c r="G253" s="246">
        <v>560.54553256981501</v>
      </c>
      <c r="H253" s="246">
        <v>380.97546787669</v>
      </c>
      <c r="I253" s="246">
        <v>343.28060940978497</v>
      </c>
      <c r="J253" s="342">
        <v>318.73643103749498</v>
      </c>
      <c r="K253" s="246">
        <v>325.27206170872603</v>
      </c>
      <c r="L253" s="342">
        <v>359.06660380789702</v>
      </c>
      <c r="M253" s="246">
        <v>392.05772453150598</v>
      </c>
      <c r="N253" s="256"/>
      <c r="O253" s="265"/>
      <c r="P253" s="265"/>
      <c r="Q253" s="265"/>
      <c r="R253" s="265"/>
    </row>
    <row r="254" spans="2:18" x14ac:dyDescent="0.2">
      <c r="B254" t="s">
        <v>546</v>
      </c>
      <c r="C254" t="s">
        <v>200</v>
      </c>
      <c r="D254" s="273" t="s">
        <v>262</v>
      </c>
      <c r="E254" s="246">
        <v>2.4561682292009999</v>
      </c>
      <c r="F254" s="246">
        <v>2.5503969758170002</v>
      </c>
      <c r="G254" s="246">
        <v>4.1629413145819996</v>
      </c>
      <c r="H254" s="246">
        <v>5.8697450929780004</v>
      </c>
      <c r="I254" s="246">
        <v>6.8858730936240002</v>
      </c>
      <c r="J254" s="342">
        <v>7.8045012546930002</v>
      </c>
      <c r="K254" s="246">
        <v>8.4828927395539999</v>
      </c>
      <c r="L254" s="342">
        <v>9.2028211939929996</v>
      </c>
      <c r="M254" s="246">
        <v>9.8657815707290002</v>
      </c>
      <c r="N254" s="256"/>
      <c r="O254" s="265"/>
      <c r="P254" s="265"/>
      <c r="Q254" s="265"/>
      <c r="R254" s="265"/>
    </row>
    <row r="255" spans="2:18" x14ac:dyDescent="0.2">
      <c r="B255" t="s">
        <v>546</v>
      </c>
      <c r="C255" t="s">
        <v>200</v>
      </c>
      <c r="D255" s="273" t="s">
        <v>263</v>
      </c>
      <c r="E255" s="246">
        <v>7.9416199953879998</v>
      </c>
      <c r="F255" s="246">
        <v>8.2462933029280006</v>
      </c>
      <c r="G255" s="246">
        <v>23.556486141259001</v>
      </c>
      <c r="H255" s="246">
        <v>4.4348288459400003</v>
      </c>
      <c r="I255" s="246"/>
      <c r="J255" s="342"/>
      <c r="K255" s="246"/>
      <c r="L255" s="342"/>
      <c r="M255" s="246"/>
      <c r="N255" s="256"/>
      <c r="O255" s="265"/>
      <c r="P255" s="265"/>
      <c r="Q255" s="265"/>
      <c r="R255" s="265"/>
    </row>
    <row r="256" spans="2:18" x14ac:dyDescent="0.2">
      <c r="B256" t="s">
        <v>546</v>
      </c>
      <c r="C256" t="s">
        <v>200</v>
      </c>
      <c r="D256" s="273" t="s">
        <v>267</v>
      </c>
      <c r="E256" s="246">
        <v>6.9787715514100004</v>
      </c>
      <c r="F256" s="246">
        <v>7.3293030466979996</v>
      </c>
      <c r="G256" s="246">
        <v>6.5445624438900003</v>
      </c>
      <c r="H256" s="246">
        <v>7.2384315159470001</v>
      </c>
      <c r="I256" s="246">
        <v>2.497527167896</v>
      </c>
      <c r="J256" s="342">
        <v>1.097577808284</v>
      </c>
      <c r="K256" s="246">
        <v>0.78917089430499998</v>
      </c>
      <c r="L256" s="342">
        <v>0.42602667574500003</v>
      </c>
      <c r="M256" s="246">
        <v>1.35368426E-4</v>
      </c>
      <c r="N256" s="256"/>
      <c r="O256" s="265"/>
      <c r="P256" s="265"/>
      <c r="Q256" s="265"/>
      <c r="R256" s="265"/>
    </row>
    <row r="257" spans="2:18" x14ac:dyDescent="0.2">
      <c r="B257" t="s">
        <v>546</v>
      </c>
      <c r="C257" t="s">
        <v>200</v>
      </c>
      <c r="D257" s="273" t="s">
        <v>265</v>
      </c>
      <c r="E257" s="246">
        <v>0.72846133199999996</v>
      </c>
      <c r="F257" s="246">
        <v>0.73480883933899999</v>
      </c>
      <c r="G257" s="246"/>
      <c r="H257" s="246">
        <v>17.212172945109</v>
      </c>
      <c r="I257" s="246"/>
      <c r="J257" s="342"/>
      <c r="K257" s="246"/>
      <c r="L257" s="342"/>
      <c r="M257" s="246"/>
      <c r="N257" s="256"/>
      <c r="O257" s="265"/>
      <c r="P257" s="265"/>
      <c r="Q257" s="265"/>
      <c r="R257" s="265"/>
    </row>
    <row r="258" spans="2:18" x14ac:dyDescent="0.2">
      <c r="B258" t="s">
        <v>546</v>
      </c>
      <c r="C258" t="s">
        <v>201</v>
      </c>
      <c r="D258" s="273" t="s">
        <v>253</v>
      </c>
      <c r="E258" s="256"/>
      <c r="F258" s="256"/>
      <c r="G258" s="256"/>
      <c r="H258" s="256"/>
      <c r="I258" s="256"/>
      <c r="J258" s="332"/>
      <c r="K258" s="256"/>
      <c r="L258" s="332"/>
      <c r="M258" s="256"/>
      <c r="N258" s="256"/>
      <c r="O258" s="265"/>
      <c r="P258" s="265"/>
      <c r="Q258" s="265"/>
      <c r="R258" s="265"/>
    </row>
    <row r="259" spans="2:18" x14ac:dyDescent="0.2">
      <c r="B259" t="s">
        <v>546</v>
      </c>
      <c r="C259" t="s">
        <v>201</v>
      </c>
      <c r="D259" s="273" t="s">
        <v>241</v>
      </c>
      <c r="E259" s="246"/>
      <c r="F259" s="246"/>
      <c r="G259" s="246"/>
      <c r="H259" s="246"/>
      <c r="I259" s="246"/>
      <c r="J259" s="342"/>
      <c r="K259" s="246">
        <v>14.58602217166</v>
      </c>
      <c r="L259" s="342">
        <v>66.113831276724</v>
      </c>
      <c r="M259" s="246">
        <v>102.710045667792</v>
      </c>
      <c r="N259" s="256"/>
      <c r="O259" s="265"/>
      <c r="P259" s="265"/>
      <c r="Q259" s="265"/>
      <c r="R259" s="265"/>
    </row>
    <row r="260" spans="2:18" x14ac:dyDescent="0.2">
      <c r="B260" t="s">
        <v>546</v>
      </c>
      <c r="C260" t="s">
        <v>201</v>
      </c>
      <c r="D260" s="273" t="s">
        <v>251</v>
      </c>
      <c r="E260" s="246"/>
      <c r="F260" s="246"/>
      <c r="G260" s="246"/>
      <c r="H260" s="246"/>
      <c r="I260" s="246">
        <v>14.122617674995</v>
      </c>
      <c r="J260" s="342">
        <v>27.809805531512001</v>
      </c>
      <c r="K260" s="246">
        <v>28.494110911042998</v>
      </c>
      <c r="L260" s="342">
        <v>28.817029204411</v>
      </c>
      <c r="M260" s="246">
        <v>28.858078088713999</v>
      </c>
      <c r="N260" s="256"/>
      <c r="O260" s="265"/>
      <c r="P260" s="265"/>
      <c r="Q260" s="265"/>
      <c r="R260" s="265"/>
    </row>
    <row r="261" spans="2:18" x14ac:dyDescent="0.2">
      <c r="B261" t="s">
        <v>546</v>
      </c>
      <c r="C261" t="s">
        <v>201</v>
      </c>
      <c r="D261" s="273" t="s">
        <v>267</v>
      </c>
      <c r="E261" s="246"/>
      <c r="F261" s="246"/>
      <c r="G261" s="246">
        <v>0.81807030548600002</v>
      </c>
      <c r="H261" s="246"/>
      <c r="I261" s="246">
        <v>2.497527167896</v>
      </c>
      <c r="J261" s="342">
        <v>3.2927334248519999</v>
      </c>
      <c r="K261" s="246">
        <v>3.6826002238969999</v>
      </c>
      <c r="L261" s="342">
        <v>4.1174059825559999</v>
      </c>
      <c r="M261" s="246">
        <v>4.5122357401290003</v>
      </c>
      <c r="N261" s="256"/>
      <c r="O261" s="265"/>
      <c r="P261" s="265"/>
      <c r="Q261" s="265"/>
      <c r="R261" s="265"/>
    </row>
    <row r="262" spans="2:18" x14ac:dyDescent="0.2">
      <c r="B262" t="s">
        <v>546</v>
      </c>
      <c r="C262" t="s">
        <v>201</v>
      </c>
      <c r="D262" s="273" t="s">
        <v>265</v>
      </c>
      <c r="E262" s="246">
        <v>31.703705639999999</v>
      </c>
      <c r="F262" s="246">
        <v>31.979958469593999</v>
      </c>
      <c r="G262" s="246">
        <v>32.649382659460997</v>
      </c>
      <c r="H262" s="246">
        <v>2.9887012405969999</v>
      </c>
      <c r="I262" s="246">
        <v>25.600341126486999</v>
      </c>
      <c r="J262" s="342">
        <v>23.974191804899998</v>
      </c>
      <c r="K262" s="246">
        <v>23.673216106295001</v>
      </c>
      <c r="L262" s="342">
        <v>23.224045477168001</v>
      </c>
      <c r="M262" s="246">
        <v>15.382015002038001</v>
      </c>
      <c r="N262" s="256"/>
      <c r="O262" s="265"/>
      <c r="P262" s="265"/>
      <c r="Q262" s="265"/>
      <c r="R262" s="265"/>
    </row>
    <row r="263" spans="2:18" x14ac:dyDescent="0.2">
      <c r="B263" t="s">
        <v>546</v>
      </c>
      <c r="C263" t="s">
        <v>278</v>
      </c>
      <c r="D263" s="273" t="s">
        <v>253</v>
      </c>
      <c r="E263" s="256"/>
      <c r="F263" s="256"/>
      <c r="G263" s="256"/>
      <c r="H263" s="256"/>
      <c r="I263" s="256"/>
      <c r="J263" s="332"/>
      <c r="K263" s="256"/>
      <c r="L263" s="332"/>
      <c r="M263" s="256"/>
      <c r="N263" s="256"/>
      <c r="O263" s="265"/>
      <c r="P263" s="265"/>
      <c r="Q263" s="265"/>
      <c r="R263" s="265"/>
    </row>
    <row r="264" spans="2:18" x14ac:dyDescent="0.2">
      <c r="B264" t="s">
        <v>546</v>
      </c>
      <c r="C264" t="s">
        <v>278</v>
      </c>
      <c r="D264" s="273" t="s">
        <v>241</v>
      </c>
      <c r="E264" s="246">
        <v>16.699512347999999</v>
      </c>
      <c r="F264" s="246">
        <v>8.3497561739999995</v>
      </c>
      <c r="G264" s="246"/>
      <c r="H264" s="246"/>
      <c r="I264" s="246">
        <v>5.5734962171840001</v>
      </c>
      <c r="J264" s="342">
        <v>5.5734962171840001</v>
      </c>
      <c r="K264" s="246"/>
      <c r="L264" s="342"/>
      <c r="M264" s="246"/>
      <c r="N264" s="256"/>
      <c r="O264" s="265"/>
      <c r="P264" s="265"/>
      <c r="Q264" s="265"/>
      <c r="R264" s="265"/>
    </row>
    <row r="265" spans="2:18" x14ac:dyDescent="0.2">
      <c r="B265" t="s">
        <v>546</v>
      </c>
      <c r="C265" t="s">
        <v>278</v>
      </c>
      <c r="D265" s="273" t="s">
        <v>248</v>
      </c>
      <c r="E265" s="246"/>
      <c r="F265" s="246">
        <v>146.82494771079001</v>
      </c>
      <c r="G265" s="246">
        <v>175.928897889056</v>
      </c>
      <c r="H265" s="246">
        <v>142.5</v>
      </c>
      <c r="I265" s="246">
        <v>165.53314539022301</v>
      </c>
      <c r="J265" s="342">
        <v>136.298485370951</v>
      </c>
      <c r="K265" s="246">
        <v>123.826816728099</v>
      </c>
      <c r="L265" s="342">
        <v>115.29786988103599</v>
      </c>
      <c r="M265" s="246">
        <v>123.096610903512</v>
      </c>
      <c r="N265" s="256"/>
      <c r="O265" s="265"/>
      <c r="P265" s="265"/>
      <c r="Q265" s="265"/>
      <c r="R265" s="265"/>
    </row>
    <row r="266" spans="2:18" x14ac:dyDescent="0.2">
      <c r="B266" t="s">
        <v>546</v>
      </c>
      <c r="C266" t="s">
        <v>278</v>
      </c>
      <c r="D266" s="273" t="s">
        <v>251</v>
      </c>
      <c r="E266" s="246"/>
      <c r="F266" s="246"/>
      <c r="G266" s="246"/>
      <c r="H266" s="246"/>
      <c r="I266" s="246">
        <v>4.8222562816490004</v>
      </c>
      <c r="J266" s="342">
        <v>4.8222562816490004</v>
      </c>
      <c r="K266" s="246">
        <v>4.8222562816490004</v>
      </c>
      <c r="L266" s="342">
        <v>1.3777875090430001</v>
      </c>
      <c r="M266" s="246"/>
      <c r="N266" s="256"/>
      <c r="O266" s="265"/>
      <c r="P266" s="265"/>
      <c r="Q266" s="265"/>
      <c r="R266" s="265"/>
    </row>
    <row r="267" spans="2:18" x14ac:dyDescent="0.2">
      <c r="B267" t="s">
        <v>546</v>
      </c>
      <c r="C267" t="s">
        <v>202</v>
      </c>
      <c r="D267" s="273" t="s">
        <v>258</v>
      </c>
      <c r="E267" s="246">
        <v>1.518127657288</v>
      </c>
      <c r="F267" s="246">
        <v>1.321243825589</v>
      </c>
      <c r="G267" s="246">
        <v>1.597547544607</v>
      </c>
      <c r="H267" s="246">
        <v>0.93692563181300004</v>
      </c>
      <c r="I267" s="246">
        <v>0.94826444015699995</v>
      </c>
      <c r="J267" s="342">
        <v>0.95106127668100005</v>
      </c>
      <c r="K267" s="246">
        <v>0.95386636226900001</v>
      </c>
      <c r="L267" s="342">
        <v>0.951451723739</v>
      </c>
      <c r="M267" s="246">
        <v>0.94904319767900003</v>
      </c>
      <c r="N267" s="256"/>
      <c r="O267" s="265"/>
      <c r="P267" s="265"/>
      <c r="Q267" s="265"/>
      <c r="R267" s="265"/>
    </row>
    <row r="268" spans="2:18" x14ac:dyDescent="0.2">
      <c r="B268" t="s">
        <v>546</v>
      </c>
      <c r="C268" t="s">
        <v>202</v>
      </c>
      <c r="D268" s="273" t="s">
        <v>256</v>
      </c>
      <c r="E268" s="246">
        <v>1.518127657288</v>
      </c>
      <c r="F268" s="246">
        <v>1.3414779579959999</v>
      </c>
      <c r="G268" s="246">
        <v>1.668985466469</v>
      </c>
      <c r="H268" s="246">
        <v>0.99824648747199995</v>
      </c>
      <c r="I268" s="246">
        <v>1.010327409604</v>
      </c>
      <c r="J268" s="342">
        <v>1.0133072963109999</v>
      </c>
      <c r="K268" s="246">
        <v>1.0162959719769999</v>
      </c>
      <c r="L268" s="342">
        <v>1.0137232977440001</v>
      </c>
      <c r="M268" s="246">
        <v>1.011157136035</v>
      </c>
      <c r="N268" s="256"/>
      <c r="O268" s="265"/>
      <c r="P268" s="265"/>
      <c r="Q268" s="265"/>
      <c r="R268" s="265"/>
    </row>
    <row r="269" spans="2:18" x14ac:dyDescent="0.2">
      <c r="B269" t="s">
        <v>546</v>
      </c>
      <c r="C269" t="s">
        <v>202</v>
      </c>
      <c r="D269" s="273" t="s">
        <v>253</v>
      </c>
      <c r="E269" s="246">
        <v>0.46952401771800001</v>
      </c>
      <c r="F269" s="246">
        <v>19.471318804184001</v>
      </c>
      <c r="G269" s="246">
        <v>38.497349227956001</v>
      </c>
      <c r="H269" s="246">
        <v>56.939031973345998</v>
      </c>
      <c r="I269" s="246">
        <v>57.127071583189</v>
      </c>
      <c r="J269" s="342">
        <v>56.318437157007999</v>
      </c>
      <c r="K269" s="246">
        <v>54.763252911632001</v>
      </c>
      <c r="L269" s="342">
        <v>53.793857069592001</v>
      </c>
      <c r="M269" s="246">
        <v>51.910258744297003</v>
      </c>
      <c r="N269" s="256"/>
      <c r="O269" s="265"/>
      <c r="P269" s="265"/>
      <c r="Q269" s="265"/>
      <c r="R269" s="265"/>
    </row>
    <row r="270" spans="2:18" x14ac:dyDescent="0.2">
      <c r="B270" t="s">
        <v>546</v>
      </c>
      <c r="C270" t="s">
        <v>202</v>
      </c>
      <c r="D270" s="273" t="s">
        <v>241</v>
      </c>
      <c r="E270" s="246">
        <v>300.58927614306401</v>
      </c>
      <c r="F270" s="246">
        <v>269.23465447211299</v>
      </c>
      <c r="G270" s="246">
        <v>237.66345303175501</v>
      </c>
      <c r="H270" s="246">
        <v>175.155731924984</v>
      </c>
      <c r="I270" s="246">
        <v>155.76526325639901</v>
      </c>
      <c r="J270" s="342">
        <v>156.20175707521199</v>
      </c>
      <c r="K270" s="246">
        <v>144.31450700418799</v>
      </c>
      <c r="L270" s="342">
        <v>145.54366380651999</v>
      </c>
      <c r="M270" s="246">
        <v>152.71737076698599</v>
      </c>
      <c r="N270" s="256"/>
      <c r="O270" s="265"/>
      <c r="P270" s="265"/>
      <c r="Q270" s="265"/>
      <c r="R270" s="265"/>
    </row>
    <row r="271" spans="2:18" x14ac:dyDescent="0.2">
      <c r="B271" t="s">
        <v>546</v>
      </c>
      <c r="C271" t="s">
        <v>202</v>
      </c>
      <c r="D271" s="273" t="s">
        <v>248</v>
      </c>
      <c r="E271" s="256"/>
      <c r="F271" s="256"/>
      <c r="G271" s="256"/>
      <c r="H271" s="256"/>
      <c r="I271" s="256"/>
      <c r="J271" s="332"/>
      <c r="K271" s="256"/>
      <c r="L271" s="332"/>
      <c r="M271" s="256"/>
      <c r="N271" s="256"/>
      <c r="O271" s="265"/>
      <c r="P271" s="265"/>
      <c r="Q271" s="265"/>
      <c r="R271" s="265"/>
    </row>
    <row r="272" spans="2:18" x14ac:dyDescent="0.2">
      <c r="B272" t="s">
        <v>546</v>
      </c>
      <c r="C272" t="s">
        <v>202</v>
      </c>
      <c r="D272" s="273" t="s">
        <v>251</v>
      </c>
      <c r="E272" s="246">
        <v>9.9051950784640006</v>
      </c>
      <c r="F272" s="246">
        <v>6.9315429662500003</v>
      </c>
      <c r="G272" s="246">
        <v>3.9578908540360001</v>
      </c>
      <c r="H272" s="246">
        <v>35.186028800968003</v>
      </c>
      <c r="I272" s="246">
        <v>40.195776822992997</v>
      </c>
      <c r="J272" s="342">
        <v>27.809805531512001</v>
      </c>
      <c r="K272" s="246">
        <v>28.494110911042998</v>
      </c>
      <c r="L272" s="342">
        <v>16.762235605457001</v>
      </c>
      <c r="M272" s="246"/>
      <c r="N272" s="256"/>
      <c r="O272" s="265"/>
      <c r="P272" s="265"/>
      <c r="Q272" s="265"/>
      <c r="R272" s="265"/>
    </row>
    <row r="273" spans="2:18" x14ac:dyDescent="0.2">
      <c r="B273" t="s">
        <v>546</v>
      </c>
      <c r="C273" t="s">
        <v>202</v>
      </c>
      <c r="D273" s="273" t="s">
        <v>262</v>
      </c>
      <c r="E273" s="246">
        <v>9.9361578250440008</v>
      </c>
      <c r="F273" s="246">
        <v>10.317349832536999</v>
      </c>
      <c r="G273" s="246">
        <v>9.2162451255640008</v>
      </c>
      <c r="H273" s="246">
        <v>7.9707169501759996</v>
      </c>
      <c r="I273" s="246">
        <v>7.4425233114099996</v>
      </c>
      <c r="J273" s="342">
        <v>6.7276625214969998</v>
      </c>
      <c r="K273" s="246">
        <v>6.2776621797979999</v>
      </c>
      <c r="L273" s="342">
        <v>5.8258719777119996</v>
      </c>
      <c r="M273" s="246">
        <v>5.3123439227000002</v>
      </c>
      <c r="N273" s="256"/>
      <c r="O273" s="265"/>
      <c r="P273" s="265"/>
      <c r="Q273" s="265"/>
      <c r="R273" s="265"/>
    </row>
    <row r="274" spans="2:18" x14ac:dyDescent="0.2">
      <c r="B274" t="s">
        <v>546</v>
      </c>
      <c r="C274" t="s">
        <v>202</v>
      </c>
      <c r="D274" s="273" t="s">
        <v>263</v>
      </c>
      <c r="E274" s="246"/>
      <c r="F274" s="246"/>
      <c r="G274" s="246">
        <v>5.2695228199350002</v>
      </c>
      <c r="H274" s="246"/>
      <c r="I274" s="246">
        <v>3.4433813785430001</v>
      </c>
      <c r="J274" s="342">
        <v>2.3282336567819999</v>
      </c>
      <c r="K274" s="246">
        <v>1.576549841913</v>
      </c>
      <c r="L274" s="342">
        <v>0.80259461698699996</v>
      </c>
      <c r="M274" s="246"/>
      <c r="N274" s="256"/>
      <c r="O274" s="265"/>
      <c r="P274" s="265"/>
      <c r="Q274" s="265"/>
      <c r="R274" s="265"/>
    </row>
    <row r="275" spans="2:18" x14ac:dyDescent="0.2">
      <c r="B275" t="s">
        <v>546</v>
      </c>
      <c r="C275" t="s">
        <v>202</v>
      </c>
      <c r="D275" s="273" t="s">
        <v>267</v>
      </c>
      <c r="E275" s="246"/>
      <c r="F275" s="246"/>
      <c r="G275" s="246">
        <v>0.81807030548600002</v>
      </c>
      <c r="H275" s="246"/>
      <c r="I275" s="246">
        <v>2.497527167896</v>
      </c>
      <c r="J275" s="342">
        <v>3.2927334248519999</v>
      </c>
      <c r="K275" s="246">
        <v>3.6826002238969999</v>
      </c>
      <c r="L275" s="342">
        <v>4.1174059825559999</v>
      </c>
      <c r="M275" s="246">
        <v>4.5122357401290003</v>
      </c>
      <c r="N275" s="256"/>
      <c r="O275" s="265"/>
      <c r="P275" s="265"/>
      <c r="Q275" s="265"/>
      <c r="R275" s="265"/>
    </row>
    <row r="276" spans="2:18" x14ac:dyDescent="0.2">
      <c r="B276" t="s">
        <v>546</v>
      </c>
      <c r="C276" t="s">
        <v>202</v>
      </c>
      <c r="D276" s="273" t="s">
        <v>265</v>
      </c>
      <c r="E276" s="246"/>
      <c r="F276" s="246"/>
      <c r="G276" s="246">
        <v>0.55942920839099997</v>
      </c>
      <c r="H276" s="246">
        <v>6.7336247285689996</v>
      </c>
      <c r="I276" s="246"/>
      <c r="J276" s="342"/>
      <c r="K276" s="246"/>
      <c r="L276" s="342"/>
      <c r="M276" s="246">
        <v>7.3952606565999996</v>
      </c>
      <c r="N276" s="256"/>
      <c r="O276" s="265"/>
      <c r="P276" s="265"/>
      <c r="Q276" s="265"/>
      <c r="R276" s="265"/>
    </row>
    <row r="277" spans="2:18" x14ac:dyDescent="0.2">
      <c r="B277" t="s">
        <v>546</v>
      </c>
      <c r="C277" t="s">
        <v>203</v>
      </c>
      <c r="D277" s="273" t="s">
        <v>262</v>
      </c>
      <c r="E277" s="256"/>
      <c r="F277" s="256"/>
      <c r="G277" s="256"/>
      <c r="H277" s="256"/>
      <c r="I277" s="256"/>
      <c r="J277" s="332"/>
      <c r="K277" s="256"/>
      <c r="L277" s="332"/>
      <c r="M277" s="256"/>
      <c r="N277" s="256"/>
      <c r="O277" s="265"/>
      <c r="P277" s="265"/>
      <c r="Q277" s="265"/>
      <c r="R277" s="265"/>
    </row>
    <row r="278" spans="2:18" x14ac:dyDescent="0.2">
      <c r="B278" t="s">
        <v>546</v>
      </c>
      <c r="C278" t="s">
        <v>203</v>
      </c>
      <c r="D278" s="273" t="s">
        <v>263</v>
      </c>
      <c r="E278" s="246">
        <v>89.675145010543005</v>
      </c>
      <c r="F278" s="246">
        <v>93.115453543347996</v>
      </c>
      <c r="G278" s="246">
        <v>76.564447437498004</v>
      </c>
      <c r="H278" s="246">
        <v>104.58918528393799</v>
      </c>
      <c r="I278" s="246">
        <v>109.42418671638001</v>
      </c>
      <c r="J278" s="342">
        <v>112.144449692446</v>
      </c>
      <c r="K278" s="246">
        <v>114.695215007754</v>
      </c>
      <c r="L278" s="342">
        <v>117.58134745061299</v>
      </c>
      <c r="M278" s="246">
        <v>119.561049558984</v>
      </c>
      <c r="N278" s="256"/>
      <c r="O278" s="265"/>
      <c r="P278" s="265"/>
      <c r="Q278" s="265"/>
      <c r="R278" s="265"/>
    </row>
    <row r="279" spans="2:18" x14ac:dyDescent="0.2">
      <c r="B279" t="s">
        <v>546</v>
      </c>
      <c r="C279" t="s">
        <v>203</v>
      </c>
      <c r="D279" s="273" t="s">
        <v>267</v>
      </c>
      <c r="E279" s="246"/>
      <c r="F279" s="246"/>
      <c r="G279" s="246"/>
      <c r="H279" s="246">
        <v>1.809607878987</v>
      </c>
      <c r="I279" s="246">
        <v>2.497527167896</v>
      </c>
      <c r="J279" s="342">
        <v>3.2927334248519999</v>
      </c>
      <c r="K279" s="246">
        <v>3.6826002238969999</v>
      </c>
      <c r="L279" s="342">
        <v>4.1174059825559999</v>
      </c>
      <c r="M279" s="246">
        <v>4.5122357401290003</v>
      </c>
      <c r="N279" s="256"/>
      <c r="O279" s="265"/>
      <c r="P279" s="265"/>
      <c r="Q279" s="265"/>
      <c r="R279" s="265"/>
    </row>
    <row r="280" spans="2:18" x14ac:dyDescent="0.2">
      <c r="B280" t="s">
        <v>546</v>
      </c>
      <c r="C280" t="s">
        <v>203</v>
      </c>
      <c r="D280" s="273" t="s">
        <v>265</v>
      </c>
      <c r="E280" s="246"/>
      <c r="F280" s="246"/>
      <c r="G280" s="246"/>
      <c r="H280" s="246">
        <v>6.7336247285689996</v>
      </c>
      <c r="I280" s="246">
        <v>8.5334470421620008</v>
      </c>
      <c r="J280" s="342">
        <v>10.274653630672001</v>
      </c>
      <c r="K280" s="246">
        <v>10.691074428181</v>
      </c>
      <c r="L280" s="342">
        <v>11.040827309235</v>
      </c>
      <c r="M280" s="246">
        <v>11.388467000605999</v>
      </c>
      <c r="N280" s="256"/>
      <c r="O280" s="265"/>
      <c r="P280" s="265"/>
      <c r="Q280" s="265"/>
      <c r="R280" s="265"/>
    </row>
    <row r="281" spans="2:18" x14ac:dyDescent="0.2">
      <c r="B281" t="s">
        <v>546</v>
      </c>
      <c r="C281" t="s">
        <v>254</v>
      </c>
      <c r="D281" s="273" t="s">
        <v>253</v>
      </c>
      <c r="E281" s="332"/>
      <c r="F281" s="332"/>
      <c r="G281" s="332"/>
      <c r="H281" s="332"/>
      <c r="I281" s="332"/>
      <c r="J281" s="332"/>
      <c r="K281" s="332"/>
      <c r="L281" s="332"/>
      <c r="M281" s="332"/>
      <c r="N281" s="256"/>
      <c r="O281" s="265"/>
      <c r="P281" s="265"/>
      <c r="Q281" s="265"/>
      <c r="R281" s="265"/>
    </row>
    <row r="282" spans="2:18" x14ac:dyDescent="0.2">
      <c r="B282" t="s">
        <v>546</v>
      </c>
      <c r="C282" t="s">
        <v>247</v>
      </c>
      <c r="D282" s="273" t="s">
        <v>241</v>
      </c>
      <c r="E282" s="332"/>
      <c r="F282" s="332"/>
      <c r="G282" s="332"/>
      <c r="H282" s="332"/>
      <c r="I282" s="332"/>
      <c r="J282" s="332"/>
      <c r="K282" s="332"/>
      <c r="L282" s="332"/>
      <c r="M282" s="332"/>
      <c r="N282" s="256"/>
      <c r="O282" s="265"/>
      <c r="P282" s="265"/>
      <c r="Q282" s="265"/>
      <c r="R282" s="265"/>
    </row>
    <row r="283" spans="2:18" x14ac:dyDescent="0.2">
      <c r="B283" t="s">
        <v>546</v>
      </c>
      <c r="C283" t="s">
        <v>249</v>
      </c>
      <c r="D283" s="273" t="s">
        <v>248</v>
      </c>
      <c r="E283" s="342"/>
      <c r="F283" s="342"/>
      <c r="G283" s="342"/>
      <c r="H283" s="342"/>
      <c r="I283" s="342">
        <v>63.533792844775</v>
      </c>
      <c r="J283" s="342">
        <v>63.533792844775</v>
      </c>
      <c r="K283" s="342">
        <v>63.533792844775</v>
      </c>
      <c r="L283" s="342">
        <v>63.533792844775</v>
      </c>
      <c r="M283" s="342">
        <v>55.943857849705999</v>
      </c>
      <c r="N283" s="256"/>
      <c r="O283" s="265"/>
      <c r="P283" s="265"/>
      <c r="Q283" s="265"/>
      <c r="R283" s="265"/>
    </row>
    <row r="284" spans="2:18" x14ac:dyDescent="0.2">
      <c r="B284" t="s">
        <v>546</v>
      </c>
      <c r="C284" t="s">
        <v>249</v>
      </c>
      <c r="D284" s="273" t="s">
        <v>251</v>
      </c>
      <c r="E284" s="332"/>
      <c r="F284" s="332"/>
      <c r="G284" s="332"/>
      <c r="H284" s="332"/>
      <c r="I284" s="332"/>
      <c r="J284" s="332"/>
      <c r="K284" s="332"/>
      <c r="L284" s="332"/>
      <c r="M284" s="332"/>
      <c r="N284" s="256"/>
      <c r="O284" s="265"/>
      <c r="P284" s="265"/>
      <c r="Q284" s="265"/>
      <c r="R284" s="265"/>
    </row>
    <row r="285" spans="2:18" x14ac:dyDescent="0.2">
      <c r="B285" t="s">
        <v>546</v>
      </c>
      <c r="C285" t="s">
        <v>206</v>
      </c>
      <c r="D285" s="273" t="s">
        <v>260</v>
      </c>
      <c r="E285" s="246">
        <v>48.203005212000001</v>
      </c>
      <c r="F285" s="246">
        <v>51.820483432777003</v>
      </c>
      <c r="G285" s="246">
        <v>55.791582035445003</v>
      </c>
      <c r="H285" s="246">
        <v>59.638768724879</v>
      </c>
      <c r="I285" s="246">
        <v>63.202089014723001</v>
      </c>
      <c r="J285" s="342">
        <v>66.779106685147994</v>
      </c>
      <c r="K285" s="246">
        <v>70.672685014829995</v>
      </c>
      <c r="L285" s="342">
        <v>75.041662181573002</v>
      </c>
      <c r="M285" s="246">
        <v>78.367146149204999</v>
      </c>
      <c r="N285" s="256"/>
      <c r="O285" s="265"/>
      <c r="P285" s="265"/>
      <c r="Q285" s="265"/>
      <c r="R285" s="265"/>
    </row>
    <row r="286" spans="2:18" x14ac:dyDescent="0.2">
      <c r="B286" t="s">
        <v>546</v>
      </c>
      <c r="C286" t="s">
        <v>206</v>
      </c>
      <c r="D286" s="273" t="s">
        <v>261</v>
      </c>
      <c r="E286" s="246">
        <v>221.60194372730101</v>
      </c>
      <c r="F286" s="246">
        <v>213.01479387652699</v>
      </c>
      <c r="G286" s="246">
        <v>207.23934827200799</v>
      </c>
      <c r="H286" s="246">
        <v>201.72244295715799</v>
      </c>
      <c r="I286" s="246">
        <v>196.44285304522001</v>
      </c>
      <c r="J286" s="342">
        <v>188.97297706047499</v>
      </c>
      <c r="K286" s="246">
        <v>182.115532758</v>
      </c>
      <c r="L286" s="342">
        <v>174.29149967575</v>
      </c>
      <c r="M286" s="246">
        <v>167.180833450183</v>
      </c>
      <c r="N286" s="256"/>
      <c r="O286" s="265"/>
      <c r="P286" s="265"/>
      <c r="Q286" s="265"/>
      <c r="R286" s="265"/>
    </row>
    <row r="287" spans="2:18" x14ac:dyDescent="0.2">
      <c r="B287" t="s">
        <v>546</v>
      </c>
      <c r="C287" t="s">
        <v>244</v>
      </c>
      <c r="D287" s="273" t="s">
        <v>253</v>
      </c>
      <c r="E287" s="256"/>
      <c r="F287" s="256"/>
      <c r="G287" s="256"/>
      <c r="H287" s="256"/>
      <c r="I287" s="256"/>
      <c r="J287" s="332"/>
      <c r="K287" s="256"/>
      <c r="L287" s="332"/>
      <c r="M287" s="256"/>
      <c r="N287" s="256"/>
      <c r="O287" s="265"/>
      <c r="P287" s="265"/>
      <c r="Q287" s="265"/>
      <c r="R287" s="265"/>
    </row>
    <row r="288" spans="2:18" x14ac:dyDescent="0.2">
      <c r="B288" t="s">
        <v>546</v>
      </c>
      <c r="C288" t="s">
        <v>244</v>
      </c>
      <c r="D288" s="273" t="s">
        <v>241</v>
      </c>
      <c r="E288" s="246">
        <v>3.9674849490000001</v>
      </c>
      <c r="F288" s="246">
        <v>1.9837424745000001</v>
      </c>
      <c r="G288" s="246"/>
      <c r="H288" s="246"/>
      <c r="I288" s="246"/>
      <c r="J288" s="342"/>
      <c r="K288" s="246"/>
      <c r="L288" s="342"/>
      <c r="M288" s="246"/>
      <c r="N288" s="256"/>
      <c r="O288" s="265"/>
      <c r="P288" s="265"/>
      <c r="Q288" s="265"/>
      <c r="R288" s="265"/>
    </row>
    <row r="289" spans="2:18" x14ac:dyDescent="0.2">
      <c r="B289" t="s">
        <v>546</v>
      </c>
      <c r="C289" t="s">
        <v>244</v>
      </c>
      <c r="D289" s="273" t="s">
        <v>248</v>
      </c>
      <c r="E289" s="256"/>
      <c r="F289" s="256"/>
      <c r="G289" s="256"/>
      <c r="H289" s="256"/>
      <c r="I289" s="256"/>
      <c r="J289" s="332"/>
      <c r="K289" s="256"/>
      <c r="L289" s="332"/>
      <c r="M289" s="256"/>
      <c r="N289" s="256"/>
      <c r="O289" s="265"/>
      <c r="P289" s="265"/>
      <c r="Q289" s="265"/>
      <c r="R289" s="265"/>
    </row>
    <row r="290" spans="2:18" x14ac:dyDescent="0.2">
      <c r="B290" t="s">
        <v>546</v>
      </c>
      <c r="C290" t="s">
        <v>244</v>
      </c>
      <c r="D290" s="273" t="s">
        <v>251</v>
      </c>
      <c r="E290" s="246">
        <v>1.3224949829999999</v>
      </c>
      <c r="F290" s="246">
        <v>0.88166332199999997</v>
      </c>
      <c r="G290" s="246">
        <v>0.44083166099999999</v>
      </c>
      <c r="H290" s="246"/>
      <c r="I290" s="246"/>
      <c r="J290" s="342"/>
      <c r="K290" s="246"/>
      <c r="L290" s="342"/>
      <c r="M290" s="246"/>
      <c r="N290" s="256"/>
      <c r="O290" s="265"/>
      <c r="P290" s="265"/>
      <c r="Q290" s="265"/>
      <c r="R290" s="265"/>
    </row>
    <row r="291" spans="2:18" x14ac:dyDescent="0.2">
      <c r="B291" t="s">
        <v>546</v>
      </c>
      <c r="C291" t="s">
        <v>320</v>
      </c>
      <c r="D291" s="273" t="s">
        <v>248</v>
      </c>
      <c r="E291" s="342"/>
      <c r="F291" s="342"/>
      <c r="G291" s="342"/>
      <c r="H291" s="342"/>
      <c r="I291" s="342">
        <v>12.5</v>
      </c>
      <c r="J291" s="342">
        <v>40.601042465088</v>
      </c>
      <c r="K291" s="342">
        <v>59.485429606845003</v>
      </c>
      <c r="L291" s="342">
        <v>68.819567029588995</v>
      </c>
      <c r="M291" s="342">
        <v>78.930553994416996</v>
      </c>
      <c r="N291" s="256"/>
      <c r="O291" s="265"/>
      <c r="P291" s="265"/>
      <c r="Q291" s="265"/>
      <c r="R291" s="265"/>
    </row>
    <row r="292" spans="2:18" x14ac:dyDescent="0.2">
      <c r="B292" t="s">
        <v>546</v>
      </c>
      <c r="C292" t="s">
        <v>320</v>
      </c>
      <c r="D292" s="273" t="s">
        <v>251</v>
      </c>
      <c r="E292" s="332"/>
      <c r="F292" s="332"/>
      <c r="G292" s="332"/>
      <c r="H292" s="332"/>
      <c r="I292" s="332"/>
      <c r="J292" s="332"/>
      <c r="K292" s="332"/>
      <c r="L292" s="332"/>
      <c r="M292" s="332"/>
      <c r="N292" s="256"/>
      <c r="O292" s="265"/>
      <c r="P292" s="265"/>
      <c r="Q292" s="265"/>
      <c r="R292" s="265"/>
    </row>
    <row r="293" spans="2:18" x14ac:dyDescent="0.2">
      <c r="B293" t="s">
        <v>546</v>
      </c>
      <c r="C293" t="s">
        <v>243</v>
      </c>
      <c r="D293" s="273" t="s">
        <v>253</v>
      </c>
      <c r="E293" s="246">
        <v>3.2769141570000002</v>
      </c>
      <c r="F293" s="246">
        <v>2.1846094379999998</v>
      </c>
      <c r="G293" s="246">
        <v>1.0923047189999999</v>
      </c>
      <c r="H293" s="246"/>
      <c r="I293" s="246"/>
      <c r="J293" s="342"/>
      <c r="K293" s="246"/>
      <c r="L293" s="342"/>
      <c r="M293" s="246"/>
      <c r="N293" s="256"/>
      <c r="O293" s="265"/>
      <c r="P293" s="265"/>
      <c r="Q293" s="265"/>
      <c r="R293" s="265"/>
    </row>
    <row r="294" spans="2:18" x14ac:dyDescent="0.2">
      <c r="B294" t="s">
        <v>546</v>
      </c>
      <c r="C294" t="s">
        <v>243</v>
      </c>
      <c r="D294" s="273" t="s">
        <v>241</v>
      </c>
      <c r="E294" s="246">
        <v>7.0278473430000004</v>
      </c>
      <c r="F294" s="246">
        <v>3.5139236715000002</v>
      </c>
      <c r="G294" s="246"/>
      <c r="H294" s="246"/>
      <c r="I294" s="246"/>
      <c r="J294" s="342"/>
      <c r="K294" s="246"/>
      <c r="L294" s="342"/>
      <c r="M294" s="246"/>
      <c r="N294" s="256"/>
      <c r="O294" s="265"/>
      <c r="P294" s="265"/>
      <c r="Q294" s="265"/>
      <c r="R294" s="265"/>
    </row>
    <row r="295" spans="2:18" x14ac:dyDescent="0.2">
      <c r="B295" t="s">
        <v>546</v>
      </c>
      <c r="C295" t="s">
        <v>243</v>
      </c>
      <c r="D295" s="273" t="s">
        <v>248</v>
      </c>
      <c r="E295" s="256"/>
      <c r="F295" s="256"/>
      <c r="G295" s="256"/>
      <c r="H295" s="256"/>
      <c r="I295" s="256"/>
      <c r="J295" s="332"/>
      <c r="K295" s="256"/>
      <c r="L295" s="332"/>
      <c r="M295" s="256"/>
      <c r="N295" s="256"/>
      <c r="O295" s="265"/>
      <c r="P295" s="265"/>
      <c r="Q295" s="265"/>
      <c r="R295" s="265"/>
    </row>
    <row r="296" spans="2:18" x14ac:dyDescent="0.2">
      <c r="B296" t="s">
        <v>546</v>
      </c>
      <c r="C296" t="s">
        <v>243</v>
      </c>
      <c r="D296" s="273" t="s">
        <v>251</v>
      </c>
      <c r="E296" s="256"/>
      <c r="F296" s="256"/>
      <c r="G296" s="256"/>
      <c r="H296" s="256"/>
      <c r="I296" s="256"/>
      <c r="J296" s="332"/>
      <c r="K296" s="256"/>
      <c r="L296" s="332"/>
      <c r="M296" s="256"/>
      <c r="N296" s="256"/>
      <c r="O296" s="265"/>
      <c r="P296" s="265"/>
      <c r="Q296" s="265"/>
      <c r="R296" s="265"/>
    </row>
    <row r="297" spans="2:18" x14ac:dyDescent="0.2">
      <c r="B297" t="s">
        <v>547</v>
      </c>
      <c r="C297" t="s">
        <v>205</v>
      </c>
      <c r="D297" s="273" t="s">
        <v>260</v>
      </c>
      <c r="E297" s="246">
        <v>1.1694046705209999</v>
      </c>
      <c r="F297" s="246">
        <v>0.97517853217200001</v>
      </c>
      <c r="G297" s="246">
        <v>0.78294262885999999</v>
      </c>
      <c r="H297" s="246">
        <v>0.81697916475599996</v>
      </c>
      <c r="I297" s="246">
        <v>0.84677740361300002</v>
      </c>
      <c r="J297" s="342">
        <v>0.87731193804200003</v>
      </c>
      <c r="K297" s="246">
        <v>0.910337073848</v>
      </c>
      <c r="L297" s="342">
        <v>0.95207295711100004</v>
      </c>
      <c r="M297" s="246">
        <v>0.98167255883399995</v>
      </c>
      <c r="N297" s="256"/>
      <c r="O297" s="265"/>
      <c r="P297" s="265"/>
      <c r="Q297" s="265"/>
      <c r="R297" s="265"/>
    </row>
    <row r="298" spans="2:18" x14ac:dyDescent="0.2">
      <c r="B298" t="s">
        <v>547</v>
      </c>
      <c r="C298" t="s">
        <v>205</v>
      </c>
      <c r="D298" s="273" t="s">
        <v>261</v>
      </c>
      <c r="E298" s="256"/>
      <c r="F298" s="256"/>
      <c r="G298" s="256"/>
      <c r="H298" s="256"/>
      <c r="I298" s="256"/>
      <c r="J298" s="332"/>
      <c r="K298" s="256"/>
      <c r="L298" s="332"/>
      <c r="M298" s="256"/>
      <c r="N298" s="256"/>
      <c r="O298" s="265"/>
      <c r="P298" s="265"/>
      <c r="Q298" s="265"/>
      <c r="R298" s="265"/>
    </row>
    <row r="299" spans="2:18" x14ac:dyDescent="0.2">
      <c r="B299" t="s">
        <v>547</v>
      </c>
      <c r="C299" t="s">
        <v>366</v>
      </c>
      <c r="D299" s="273" t="s">
        <v>256</v>
      </c>
      <c r="E299" s="332"/>
      <c r="F299" s="332"/>
      <c r="G299" s="332"/>
      <c r="H299" s="332"/>
      <c r="I299" s="332"/>
      <c r="J299" s="332"/>
      <c r="K299" s="332"/>
      <c r="L299" s="332"/>
      <c r="M299" s="332"/>
      <c r="N299" s="256"/>
      <c r="O299" s="265"/>
      <c r="P299" s="265"/>
      <c r="Q299" s="265"/>
      <c r="R299" s="265"/>
    </row>
    <row r="300" spans="2:18" x14ac:dyDescent="0.2">
      <c r="B300" t="s">
        <v>547</v>
      </c>
      <c r="C300" t="s">
        <v>366</v>
      </c>
      <c r="D300" s="273" t="s">
        <v>248</v>
      </c>
      <c r="E300" s="332"/>
      <c r="F300" s="332"/>
      <c r="G300" s="332"/>
      <c r="H300" s="332"/>
      <c r="I300" s="332"/>
      <c r="J300" s="332"/>
      <c r="K300" s="332"/>
      <c r="L300" s="332"/>
      <c r="M300" s="332"/>
      <c r="N300" s="256"/>
      <c r="O300" s="265"/>
      <c r="P300" s="265"/>
      <c r="Q300" s="265"/>
      <c r="R300" s="265"/>
    </row>
    <row r="301" spans="2:18" x14ac:dyDescent="0.2">
      <c r="B301" t="s">
        <v>547</v>
      </c>
      <c r="C301" t="s">
        <v>366</v>
      </c>
      <c r="D301" s="273" t="s">
        <v>251</v>
      </c>
      <c r="E301" s="332"/>
      <c r="F301" s="332"/>
      <c r="G301" s="332"/>
      <c r="H301" s="332"/>
      <c r="I301" s="332"/>
      <c r="J301" s="332"/>
      <c r="K301" s="332"/>
      <c r="L301" s="332"/>
      <c r="M301" s="332"/>
      <c r="N301" s="256"/>
      <c r="O301" s="265"/>
      <c r="P301" s="265"/>
      <c r="Q301" s="265"/>
      <c r="R301" s="265"/>
    </row>
    <row r="302" spans="2:18" x14ac:dyDescent="0.2">
      <c r="B302" t="s">
        <v>547</v>
      </c>
      <c r="C302" t="s">
        <v>367</v>
      </c>
      <c r="D302" s="273" t="s">
        <v>260</v>
      </c>
      <c r="E302" s="332"/>
      <c r="F302" s="332"/>
      <c r="G302" s="332"/>
      <c r="H302" s="332"/>
      <c r="I302" s="332"/>
      <c r="J302" s="332"/>
      <c r="K302" s="332"/>
      <c r="L302" s="332"/>
      <c r="M302" s="332"/>
      <c r="N302" s="256"/>
      <c r="O302" s="265"/>
      <c r="P302" s="265"/>
      <c r="Q302" s="265"/>
      <c r="R302" s="265"/>
    </row>
    <row r="303" spans="2:18" x14ac:dyDescent="0.2">
      <c r="B303" t="s">
        <v>547</v>
      </c>
      <c r="C303" t="s">
        <v>367</v>
      </c>
      <c r="D303" s="273" t="s">
        <v>261</v>
      </c>
      <c r="E303" s="332"/>
      <c r="F303" s="332"/>
      <c r="G303" s="332"/>
      <c r="H303" s="332"/>
      <c r="I303" s="332"/>
      <c r="J303" s="332"/>
      <c r="K303" s="332"/>
      <c r="L303" s="332"/>
      <c r="M303" s="332"/>
      <c r="N303" s="256"/>
      <c r="O303" s="265"/>
      <c r="P303" s="265"/>
      <c r="Q303" s="265"/>
      <c r="R303" s="265"/>
    </row>
    <row r="304" spans="2:18" x14ac:dyDescent="0.2">
      <c r="B304" t="s">
        <v>547</v>
      </c>
      <c r="C304" t="s">
        <v>199</v>
      </c>
      <c r="D304" s="273" t="s">
        <v>262</v>
      </c>
      <c r="E304" s="256"/>
      <c r="F304" s="256"/>
      <c r="G304" s="256"/>
      <c r="H304" s="256"/>
      <c r="I304" s="256"/>
      <c r="J304" s="332"/>
      <c r="K304" s="256"/>
      <c r="L304" s="332"/>
      <c r="M304" s="256"/>
      <c r="N304" s="256"/>
      <c r="O304" s="265"/>
      <c r="P304" s="265"/>
      <c r="Q304" s="265"/>
      <c r="R304" s="265"/>
    </row>
    <row r="305" spans="2:18" x14ac:dyDescent="0.2">
      <c r="B305" t="s">
        <v>547</v>
      </c>
      <c r="C305" t="s">
        <v>199</v>
      </c>
      <c r="D305" s="273" t="s">
        <v>263</v>
      </c>
      <c r="E305" s="256"/>
      <c r="F305" s="256"/>
      <c r="G305" s="256"/>
      <c r="H305" s="256"/>
      <c r="I305" s="256"/>
      <c r="J305" s="332"/>
      <c r="K305" s="256"/>
      <c r="L305" s="332"/>
      <c r="M305" s="256"/>
      <c r="N305" s="256"/>
      <c r="O305" s="265"/>
      <c r="P305" s="265"/>
      <c r="Q305" s="265"/>
      <c r="R305" s="265"/>
    </row>
    <row r="306" spans="2:18" x14ac:dyDescent="0.2">
      <c r="B306" t="s">
        <v>547</v>
      </c>
      <c r="C306" t="s">
        <v>199</v>
      </c>
      <c r="D306" s="273" t="s">
        <v>267</v>
      </c>
      <c r="E306" s="256"/>
      <c r="F306" s="256"/>
      <c r="G306" s="256"/>
      <c r="H306" s="256"/>
      <c r="I306" s="256"/>
      <c r="J306" s="332"/>
      <c r="K306" s="256"/>
      <c r="L306" s="332"/>
      <c r="M306" s="256"/>
      <c r="N306" s="256"/>
      <c r="O306" s="265"/>
      <c r="P306" s="265"/>
      <c r="Q306" s="265"/>
      <c r="R306" s="265"/>
    </row>
    <row r="307" spans="2:18" x14ac:dyDescent="0.2">
      <c r="B307" t="s">
        <v>547</v>
      </c>
      <c r="C307" t="s">
        <v>199</v>
      </c>
      <c r="D307" s="273" t="s">
        <v>265</v>
      </c>
      <c r="E307" s="256"/>
      <c r="F307" s="256"/>
      <c r="G307" s="256"/>
      <c r="H307" s="256"/>
      <c r="I307" s="256"/>
      <c r="J307" s="332"/>
      <c r="K307" s="256"/>
      <c r="L307" s="332"/>
      <c r="M307" s="256"/>
      <c r="N307" s="256"/>
      <c r="O307" s="265"/>
      <c r="P307" s="265"/>
      <c r="Q307" s="265"/>
      <c r="R307" s="265"/>
    </row>
    <row r="308" spans="2:18" x14ac:dyDescent="0.2">
      <c r="B308" t="s">
        <v>547</v>
      </c>
      <c r="C308" t="s">
        <v>200</v>
      </c>
      <c r="D308" s="273" t="s">
        <v>256</v>
      </c>
      <c r="E308" s="256"/>
      <c r="F308" s="256"/>
      <c r="G308" s="256"/>
      <c r="H308" s="256"/>
      <c r="I308" s="256"/>
      <c r="J308" s="332"/>
      <c r="K308" s="256"/>
      <c r="L308" s="332"/>
      <c r="M308" s="256"/>
      <c r="N308" s="256"/>
      <c r="O308" s="265"/>
      <c r="P308" s="265"/>
      <c r="Q308" s="265"/>
      <c r="R308" s="265"/>
    </row>
    <row r="309" spans="2:18" x14ac:dyDescent="0.2">
      <c r="B309" t="s">
        <v>547</v>
      </c>
      <c r="C309" t="s">
        <v>200</v>
      </c>
      <c r="D309" s="273" t="s">
        <v>253</v>
      </c>
      <c r="E309" s="246">
        <v>48.637039044959998</v>
      </c>
      <c r="F309" s="246">
        <v>32.424692696640001</v>
      </c>
      <c r="G309" s="246">
        <v>16.212346348320001</v>
      </c>
      <c r="H309" s="246"/>
      <c r="I309" s="246"/>
      <c r="J309" s="342"/>
      <c r="K309" s="246"/>
      <c r="L309" s="342"/>
      <c r="M309" s="246"/>
      <c r="N309" s="256"/>
      <c r="O309" s="265"/>
      <c r="P309" s="265"/>
      <c r="Q309" s="265"/>
      <c r="R309" s="265"/>
    </row>
    <row r="310" spans="2:18" x14ac:dyDescent="0.2">
      <c r="B310" t="s">
        <v>547</v>
      </c>
      <c r="C310" t="s">
        <v>200</v>
      </c>
      <c r="D310" s="273" t="s">
        <v>241</v>
      </c>
      <c r="E310" s="246">
        <v>243.1851952248</v>
      </c>
      <c r="F310" s="246">
        <v>312.56447329053702</v>
      </c>
      <c r="G310" s="246">
        <v>329.95089217911402</v>
      </c>
      <c r="H310" s="246">
        <v>347.53564123067702</v>
      </c>
      <c r="I310" s="246">
        <v>367.68557417441599</v>
      </c>
      <c r="J310" s="342">
        <v>449.09474070597798</v>
      </c>
      <c r="K310" s="246">
        <v>470.66518090429599</v>
      </c>
      <c r="L310" s="342">
        <v>387.24517204941498</v>
      </c>
      <c r="M310" s="246">
        <v>294.148197906794</v>
      </c>
      <c r="N310" s="256"/>
      <c r="O310" s="265"/>
      <c r="P310" s="265"/>
      <c r="Q310" s="265"/>
      <c r="R310" s="265"/>
    </row>
    <row r="311" spans="2:18" x14ac:dyDescent="0.2">
      <c r="B311" t="s">
        <v>547</v>
      </c>
      <c r="C311" t="s">
        <v>200</v>
      </c>
      <c r="D311" s="273" t="s">
        <v>248</v>
      </c>
      <c r="E311" s="246">
        <v>486.3703904496</v>
      </c>
      <c r="F311" s="246">
        <v>381.468789977776</v>
      </c>
      <c r="G311" s="246">
        <v>328.14949637549603</v>
      </c>
      <c r="H311" s="246">
        <v>325.32578533217401</v>
      </c>
      <c r="I311" s="246">
        <v>296.71128387106899</v>
      </c>
      <c r="J311" s="342">
        <v>310.497604628136</v>
      </c>
      <c r="K311" s="246">
        <v>296.15223279558597</v>
      </c>
      <c r="L311" s="342">
        <v>314.38909025236501</v>
      </c>
      <c r="M311" s="246">
        <v>311.32922489685899</v>
      </c>
      <c r="N311" s="256"/>
      <c r="O311" s="265"/>
      <c r="P311" s="265"/>
      <c r="Q311" s="265"/>
      <c r="R311" s="265"/>
    </row>
    <row r="312" spans="2:18" x14ac:dyDescent="0.2">
      <c r="B312" t="s">
        <v>547</v>
      </c>
      <c r="C312" t="s">
        <v>200</v>
      </c>
      <c r="D312" s="273" t="s">
        <v>251</v>
      </c>
      <c r="E312" s="246">
        <v>437.73335140464098</v>
      </c>
      <c r="F312" s="246">
        <v>417.23362058333799</v>
      </c>
      <c r="G312" s="246">
        <v>412.19426281794102</v>
      </c>
      <c r="H312" s="246">
        <v>359.32022127197899</v>
      </c>
      <c r="I312" s="246">
        <v>313.45943990329999</v>
      </c>
      <c r="J312" s="342">
        <v>213.49727337850601</v>
      </c>
      <c r="K312" s="246">
        <v>209.707689751163</v>
      </c>
      <c r="L312" s="342">
        <v>229.02762691902799</v>
      </c>
      <c r="M312" s="246">
        <v>278.73305382145003</v>
      </c>
      <c r="N312" s="256"/>
      <c r="O312" s="265"/>
      <c r="P312" s="265"/>
      <c r="Q312" s="265"/>
      <c r="R312" s="265"/>
    </row>
    <row r="313" spans="2:18" x14ac:dyDescent="0.2">
      <c r="B313" t="s">
        <v>547</v>
      </c>
      <c r="C313" t="s">
        <v>200</v>
      </c>
      <c r="D313" s="273" t="s">
        <v>262</v>
      </c>
      <c r="E313" s="246">
        <v>25.456498547571002</v>
      </c>
      <c r="F313" s="246">
        <v>25.516595679714001</v>
      </c>
      <c r="G313" s="246">
        <v>17.052658589939</v>
      </c>
      <c r="H313" s="246">
        <v>13.143641875095</v>
      </c>
      <c r="I313" s="246">
        <v>5.2188155189729999</v>
      </c>
      <c r="J313" s="342">
        <v>1.8785233818380001</v>
      </c>
      <c r="K313" s="246"/>
      <c r="L313" s="342"/>
      <c r="M313" s="246"/>
      <c r="N313" s="256"/>
      <c r="O313" s="265"/>
      <c r="P313" s="265"/>
      <c r="Q313" s="265"/>
      <c r="R313" s="265"/>
    </row>
    <row r="314" spans="2:18" x14ac:dyDescent="0.2">
      <c r="B314" t="s">
        <v>547</v>
      </c>
      <c r="C314" t="s">
        <v>200</v>
      </c>
      <c r="D314" s="273" t="s">
        <v>263</v>
      </c>
      <c r="E314" s="246">
        <v>20.590912527052001</v>
      </c>
      <c r="F314" s="246">
        <v>20.639523092592999</v>
      </c>
      <c r="G314" s="246">
        <v>6.7137285696770004</v>
      </c>
      <c r="H314" s="246">
        <v>10.631453482545</v>
      </c>
      <c r="I314" s="246"/>
      <c r="J314" s="342"/>
      <c r="K314" s="246"/>
      <c r="L314" s="342"/>
      <c r="M314" s="246"/>
      <c r="N314" s="256"/>
      <c r="O314" s="265"/>
      <c r="P314" s="265"/>
      <c r="Q314" s="265"/>
      <c r="R314" s="265"/>
    </row>
    <row r="315" spans="2:18" x14ac:dyDescent="0.2">
      <c r="B315" t="s">
        <v>547</v>
      </c>
      <c r="C315" t="s">
        <v>200</v>
      </c>
      <c r="D315" s="273" t="s">
        <v>267</v>
      </c>
      <c r="E315" s="246">
        <v>4.7788784958099999</v>
      </c>
      <c r="F315" s="246">
        <v>4.7788784958099999</v>
      </c>
      <c r="G315" s="246">
        <v>4.130802665029</v>
      </c>
      <c r="H315" s="246">
        <v>4.4762537444430004</v>
      </c>
      <c r="I315" s="246">
        <v>1.513345872366</v>
      </c>
      <c r="J315" s="342">
        <v>0.653206707735</v>
      </c>
      <c r="K315" s="246">
        <v>0.46281240006800001</v>
      </c>
      <c r="L315" s="342">
        <v>0.24703607928400001</v>
      </c>
      <c r="M315" s="246">
        <v>2.593836009621</v>
      </c>
      <c r="N315" s="256"/>
      <c r="O315" s="265"/>
      <c r="P315" s="265"/>
      <c r="Q315" s="265"/>
      <c r="R315" s="265"/>
    </row>
    <row r="316" spans="2:18" x14ac:dyDescent="0.2">
      <c r="B316" t="s">
        <v>547</v>
      </c>
      <c r="C316" t="s">
        <v>200</v>
      </c>
      <c r="D316" s="273" t="s">
        <v>265</v>
      </c>
      <c r="E316" s="246">
        <v>0.49601856960000001</v>
      </c>
      <c r="F316" s="246">
        <v>0.49601856960000001</v>
      </c>
      <c r="G316" s="246">
        <v>6.0688155590450004</v>
      </c>
      <c r="H316" s="246">
        <v>11.682246757739</v>
      </c>
      <c r="I316" s="246"/>
      <c r="J316" s="342"/>
      <c r="K316" s="246"/>
      <c r="L316" s="342"/>
      <c r="M316" s="246">
        <v>7.5221092025190002</v>
      </c>
      <c r="N316" s="256"/>
      <c r="O316" s="265"/>
      <c r="P316" s="265"/>
      <c r="Q316" s="265"/>
      <c r="R316" s="265"/>
    </row>
    <row r="317" spans="2:18" x14ac:dyDescent="0.2">
      <c r="B317" t="s">
        <v>547</v>
      </c>
      <c r="C317" t="s">
        <v>201</v>
      </c>
      <c r="D317" s="273" t="s">
        <v>253</v>
      </c>
      <c r="E317" s="256"/>
      <c r="F317" s="256"/>
      <c r="G317" s="256"/>
      <c r="H317" s="256"/>
      <c r="I317" s="256"/>
      <c r="J317" s="332"/>
      <c r="K317" s="256"/>
      <c r="L317" s="332"/>
      <c r="M317" s="256"/>
      <c r="N317" s="256"/>
      <c r="O317" s="265"/>
      <c r="P317" s="265"/>
      <c r="Q317" s="265"/>
      <c r="R317" s="265"/>
    </row>
    <row r="318" spans="2:18" x14ac:dyDescent="0.2">
      <c r="B318" t="s">
        <v>547</v>
      </c>
      <c r="C318" t="s">
        <v>201</v>
      </c>
      <c r="D318" s="273" t="s">
        <v>241</v>
      </c>
      <c r="E318" s="246"/>
      <c r="F318" s="246"/>
      <c r="G318" s="246"/>
      <c r="H318" s="246"/>
      <c r="I318" s="246"/>
      <c r="J318" s="342"/>
      <c r="K318" s="246"/>
      <c r="L318" s="342">
        <v>40.593432907157002</v>
      </c>
      <c r="M318" s="246">
        <v>72.377853769566002</v>
      </c>
      <c r="N318" s="256"/>
      <c r="O318" s="265"/>
      <c r="P318" s="265"/>
      <c r="Q318" s="265"/>
      <c r="R318" s="265"/>
    </row>
    <row r="319" spans="2:18" x14ac:dyDescent="0.2">
      <c r="B319" t="s">
        <v>547</v>
      </c>
      <c r="C319" t="s">
        <v>201</v>
      </c>
      <c r="D319" s="273" t="s">
        <v>251</v>
      </c>
      <c r="E319" s="246"/>
      <c r="F319" s="246"/>
      <c r="G319" s="246"/>
      <c r="H319" s="246"/>
      <c r="I319" s="246">
        <v>12.254263312093</v>
      </c>
      <c r="J319" s="342">
        <v>24.193483850953999</v>
      </c>
      <c r="K319" s="246">
        <v>24.479370936306999</v>
      </c>
      <c r="L319" s="342">
        <v>24.894745702832999</v>
      </c>
      <c r="M319" s="246">
        <v>25.220143920856</v>
      </c>
      <c r="N319" s="256"/>
      <c r="O319" s="265"/>
      <c r="P319" s="265"/>
      <c r="Q319" s="265"/>
      <c r="R319" s="265"/>
    </row>
    <row r="320" spans="2:18" x14ac:dyDescent="0.2">
      <c r="B320" t="s">
        <v>547</v>
      </c>
      <c r="C320" t="s">
        <v>201</v>
      </c>
      <c r="D320" s="273" t="s">
        <v>267</v>
      </c>
      <c r="E320" s="246"/>
      <c r="F320" s="246"/>
      <c r="G320" s="246"/>
      <c r="H320" s="246"/>
      <c r="I320" s="246">
        <v>1.513345872366</v>
      </c>
      <c r="J320" s="342">
        <v>1.959620123206</v>
      </c>
      <c r="K320" s="246">
        <v>2.159675503001</v>
      </c>
      <c r="L320" s="342">
        <v>2.3875214597130001</v>
      </c>
      <c r="M320" s="246"/>
      <c r="N320" s="256"/>
      <c r="O320" s="265"/>
      <c r="P320" s="265"/>
      <c r="Q320" s="265"/>
      <c r="R320" s="265"/>
    </row>
    <row r="321" spans="2:18" x14ac:dyDescent="0.2">
      <c r="B321" t="s">
        <v>547</v>
      </c>
      <c r="C321" t="s">
        <v>201</v>
      </c>
      <c r="D321" s="273" t="s">
        <v>265</v>
      </c>
      <c r="E321" s="246">
        <v>22.154787144</v>
      </c>
      <c r="F321" s="246">
        <v>22.154787144</v>
      </c>
      <c r="G321" s="246">
        <v>12.154222849822</v>
      </c>
      <c r="H321" s="246">
        <v>2.036039519654</v>
      </c>
      <c r="I321" s="246">
        <v>17.211855140554</v>
      </c>
      <c r="J321" s="342">
        <v>16.009570560686999</v>
      </c>
      <c r="K321" s="246">
        <v>15.701702582238999</v>
      </c>
      <c r="L321" s="342">
        <v>15.371395045269001</v>
      </c>
      <c r="M321" s="246"/>
      <c r="N321" s="256"/>
      <c r="O321" s="265"/>
      <c r="P321" s="265"/>
      <c r="Q321" s="265"/>
      <c r="R321" s="265"/>
    </row>
    <row r="322" spans="2:18" x14ac:dyDescent="0.2">
      <c r="B322" t="s">
        <v>547</v>
      </c>
      <c r="C322" t="s">
        <v>278</v>
      </c>
      <c r="D322" s="273" t="s">
        <v>253</v>
      </c>
      <c r="E322" s="256"/>
      <c r="F322" s="256"/>
      <c r="G322" s="256"/>
      <c r="H322" s="256"/>
      <c r="I322" s="256"/>
      <c r="J322" s="332"/>
      <c r="K322" s="256"/>
      <c r="L322" s="332"/>
      <c r="M322" s="256"/>
      <c r="N322" s="256"/>
      <c r="O322" s="265"/>
      <c r="P322" s="265"/>
      <c r="Q322" s="265"/>
      <c r="R322" s="265"/>
    </row>
    <row r="323" spans="2:18" x14ac:dyDescent="0.2">
      <c r="B323" t="s">
        <v>547</v>
      </c>
      <c r="C323" t="s">
        <v>278</v>
      </c>
      <c r="D323" s="273" t="s">
        <v>241</v>
      </c>
      <c r="E323" s="246">
        <v>12.05861202</v>
      </c>
      <c r="F323" s="246">
        <v>6.02930601</v>
      </c>
      <c r="G323" s="246"/>
      <c r="H323" s="246">
        <v>29.323843458597999</v>
      </c>
      <c r="I323" s="246">
        <v>50.488535738038003</v>
      </c>
      <c r="J323" s="342">
        <v>26.051999522540001</v>
      </c>
      <c r="K323" s="246">
        <v>22.110196518289001</v>
      </c>
      <c r="L323" s="342">
        <v>56.474907995256999</v>
      </c>
      <c r="M323" s="246">
        <v>59.590478265369001</v>
      </c>
      <c r="N323" s="256"/>
      <c r="O323" s="265"/>
      <c r="P323" s="265"/>
      <c r="Q323" s="265"/>
      <c r="R323" s="265"/>
    </row>
    <row r="324" spans="2:18" x14ac:dyDescent="0.2">
      <c r="B324" t="s">
        <v>547</v>
      </c>
      <c r="C324" t="s">
        <v>278</v>
      </c>
      <c r="D324" s="273" t="s">
        <v>248</v>
      </c>
      <c r="E324" s="246"/>
      <c r="F324" s="246">
        <v>115.05593001036399</v>
      </c>
      <c r="G324" s="246">
        <v>168.38581193105199</v>
      </c>
      <c r="H324" s="246">
        <v>127.760937396717</v>
      </c>
      <c r="I324" s="246">
        <v>153.19662722195099</v>
      </c>
      <c r="J324" s="342">
        <v>130.64294321046299</v>
      </c>
      <c r="K324" s="246">
        <v>149.102902756541</v>
      </c>
      <c r="L324" s="342">
        <v>140.808592207635</v>
      </c>
      <c r="M324" s="246">
        <v>156.74149634208399</v>
      </c>
      <c r="N324" s="256"/>
      <c r="O324" s="265"/>
      <c r="P324" s="265"/>
      <c r="Q324" s="265"/>
      <c r="R324" s="265"/>
    </row>
    <row r="325" spans="2:18" x14ac:dyDescent="0.2">
      <c r="B325" t="s">
        <v>547</v>
      </c>
      <c r="C325" t="s">
        <v>278</v>
      </c>
      <c r="D325" s="273" t="s">
        <v>251</v>
      </c>
      <c r="E325" s="246"/>
      <c r="F325" s="246"/>
      <c r="G325" s="246"/>
      <c r="H325" s="246"/>
      <c r="I325" s="246">
        <v>2.7925002606699998</v>
      </c>
      <c r="J325" s="342">
        <v>53.764480944444998</v>
      </c>
      <c r="K325" s="246">
        <v>53.764480944444998</v>
      </c>
      <c r="L325" s="342">
        <v>44.488126374856002</v>
      </c>
      <c r="M325" s="246"/>
      <c r="N325" s="256"/>
      <c r="O325" s="265"/>
      <c r="P325" s="265"/>
      <c r="Q325" s="265"/>
      <c r="R325" s="265"/>
    </row>
    <row r="326" spans="2:18" x14ac:dyDescent="0.2">
      <c r="B326" t="s">
        <v>547</v>
      </c>
      <c r="C326" t="s">
        <v>202</v>
      </c>
      <c r="D326" s="273" t="s">
        <v>258</v>
      </c>
      <c r="E326" s="246">
        <v>2.4265715140330002</v>
      </c>
      <c r="F326" s="246">
        <v>2.1000775668039999</v>
      </c>
      <c r="G326" s="246">
        <v>1.7822403640469999</v>
      </c>
      <c r="H326" s="246">
        <v>1.4612478050810001</v>
      </c>
      <c r="I326" s="246">
        <v>1.4660196207630001</v>
      </c>
      <c r="J326" s="342">
        <v>1.4616415540109999</v>
      </c>
      <c r="K326" s="246">
        <v>1.457276561756</v>
      </c>
      <c r="L326" s="342">
        <v>1.450914378979</v>
      </c>
      <c r="M326" s="246">
        <v>1.444579972241</v>
      </c>
      <c r="N326" s="256"/>
      <c r="O326" s="265"/>
      <c r="P326" s="265"/>
      <c r="Q326" s="265"/>
      <c r="R326" s="265"/>
    </row>
    <row r="327" spans="2:18" x14ac:dyDescent="0.2">
      <c r="B327" t="s">
        <v>547</v>
      </c>
      <c r="C327" t="s">
        <v>202</v>
      </c>
      <c r="D327" s="273" t="s">
        <v>256</v>
      </c>
      <c r="E327" s="246">
        <v>2.4265715140330002</v>
      </c>
      <c r="F327" s="246">
        <v>2.1316477625979999</v>
      </c>
      <c r="G327" s="246">
        <v>1.845947330997</v>
      </c>
      <c r="H327" s="246">
        <v>1.556885028245</v>
      </c>
      <c r="I327" s="246">
        <v>1.561969154542</v>
      </c>
      <c r="J327" s="342">
        <v>1.5573045476530001</v>
      </c>
      <c r="K327" s="246">
        <v>1.552653870973</v>
      </c>
      <c r="L327" s="342">
        <v>1.5458752896279999</v>
      </c>
      <c r="M327" s="246">
        <v>1.5391263022349999</v>
      </c>
      <c r="N327" s="256"/>
      <c r="O327" s="265"/>
      <c r="P327" s="265"/>
      <c r="Q327" s="265"/>
      <c r="R327" s="265"/>
    </row>
    <row r="328" spans="2:18" x14ac:dyDescent="0.2">
      <c r="B328" t="s">
        <v>547</v>
      </c>
      <c r="C328" t="s">
        <v>202</v>
      </c>
      <c r="D328" s="273" t="s">
        <v>253</v>
      </c>
      <c r="E328" s="246">
        <v>0.75048603526799995</v>
      </c>
      <c r="F328" s="246">
        <v>18.763407217676001</v>
      </c>
      <c r="G328" s="246">
        <v>36.822049478270998</v>
      </c>
      <c r="H328" s="246">
        <v>54.257251358864004</v>
      </c>
      <c r="I328" s="246">
        <v>53.968957359470998</v>
      </c>
      <c r="J328" s="342">
        <v>52.888410439415999</v>
      </c>
      <c r="K328" s="246">
        <v>51.107638368159002</v>
      </c>
      <c r="L328" s="342">
        <v>50.127527386829001</v>
      </c>
      <c r="M328" s="246">
        <v>48.282662482405001</v>
      </c>
      <c r="N328" s="256"/>
      <c r="O328" s="265"/>
      <c r="P328" s="265"/>
      <c r="Q328" s="265"/>
      <c r="R328" s="265"/>
    </row>
    <row r="329" spans="2:18" x14ac:dyDescent="0.2">
      <c r="B329" t="s">
        <v>547</v>
      </c>
      <c r="C329" t="s">
        <v>202</v>
      </c>
      <c r="D329" s="273" t="s">
        <v>241</v>
      </c>
      <c r="E329" s="246">
        <v>480.46115977857198</v>
      </c>
      <c r="F329" s="246">
        <v>419.04114222577101</v>
      </c>
      <c r="G329" s="246">
        <v>383.76199426191999</v>
      </c>
      <c r="H329" s="246">
        <v>350.241659983479</v>
      </c>
      <c r="I329" s="246">
        <v>316.81756924587</v>
      </c>
      <c r="J329" s="342">
        <v>286.66449936606801</v>
      </c>
      <c r="K329" s="246">
        <v>296.366862555848</v>
      </c>
      <c r="L329" s="342">
        <v>252.06974302402301</v>
      </c>
      <c r="M329" s="246">
        <v>260.12520819885702</v>
      </c>
      <c r="N329" s="256"/>
      <c r="O329" s="265"/>
      <c r="P329" s="265"/>
      <c r="Q329" s="265"/>
      <c r="R329" s="265"/>
    </row>
    <row r="330" spans="2:18" x14ac:dyDescent="0.2">
      <c r="B330" t="s">
        <v>547</v>
      </c>
      <c r="C330" t="s">
        <v>202</v>
      </c>
      <c r="D330" s="273" t="s">
        <v>248</v>
      </c>
      <c r="E330" s="256"/>
      <c r="F330" s="256"/>
      <c r="G330" s="256"/>
      <c r="H330" s="256"/>
      <c r="I330" s="256"/>
      <c r="J330" s="332"/>
      <c r="K330" s="256"/>
      <c r="L330" s="332"/>
      <c r="M330" s="256"/>
      <c r="N330" s="256"/>
      <c r="O330" s="265"/>
      <c r="P330" s="265"/>
      <c r="Q330" s="265"/>
      <c r="R330" s="265"/>
    </row>
    <row r="331" spans="2:18" x14ac:dyDescent="0.2">
      <c r="B331" t="s">
        <v>547</v>
      </c>
      <c r="C331" t="s">
        <v>202</v>
      </c>
      <c r="D331" s="273" t="s">
        <v>251</v>
      </c>
      <c r="E331" s="246">
        <v>14.259234670092001</v>
      </c>
      <c r="F331" s="246">
        <v>9.5061564467279993</v>
      </c>
      <c r="G331" s="246">
        <v>4.7530782233639997</v>
      </c>
      <c r="H331" s="246"/>
      <c r="I331" s="246">
        <v>12.254263312093</v>
      </c>
      <c r="J331" s="342">
        <v>24.193483850953999</v>
      </c>
      <c r="K331" s="246">
        <v>24.479370936306999</v>
      </c>
      <c r="L331" s="342">
        <v>24.894745702832999</v>
      </c>
      <c r="M331" s="246">
        <v>25.220143920856</v>
      </c>
      <c r="N331" s="256"/>
      <c r="O331" s="265"/>
      <c r="P331" s="265"/>
      <c r="Q331" s="265"/>
      <c r="R331" s="265"/>
    </row>
    <row r="332" spans="2:18" x14ac:dyDescent="0.2">
      <c r="B332" t="s">
        <v>547</v>
      </c>
      <c r="C332" t="s">
        <v>202</v>
      </c>
      <c r="D332" s="273" t="s">
        <v>262</v>
      </c>
      <c r="E332" s="246"/>
      <c r="F332" s="246"/>
      <c r="G332" s="246">
        <v>2.325752792366</v>
      </c>
      <c r="H332" s="246"/>
      <c r="I332" s="246">
        <v>4.8187365304369996</v>
      </c>
      <c r="J332" s="342">
        <v>4.833037476276</v>
      </c>
      <c r="K332" s="246">
        <v>4.4940556364580004</v>
      </c>
      <c r="L332" s="342">
        <v>2.2681937689440002</v>
      </c>
      <c r="M332" s="246"/>
      <c r="N332" s="256"/>
      <c r="O332" s="265"/>
      <c r="P332" s="265"/>
      <c r="Q332" s="265"/>
      <c r="R332" s="265"/>
    </row>
    <row r="333" spans="2:18" x14ac:dyDescent="0.2">
      <c r="B333" t="s">
        <v>547</v>
      </c>
      <c r="C333" t="s">
        <v>202</v>
      </c>
      <c r="D333" s="273" t="s">
        <v>263</v>
      </c>
      <c r="E333" s="246"/>
      <c r="F333" s="246"/>
      <c r="G333" s="246">
        <v>8.9608219951080006</v>
      </c>
      <c r="H333" s="246"/>
      <c r="I333" s="246">
        <v>8.1190410318569999</v>
      </c>
      <c r="J333" s="342">
        <v>5.4287577017380002</v>
      </c>
      <c r="K333" s="246">
        <v>3.6350916968839999</v>
      </c>
      <c r="L333" s="342">
        <v>1.8346662799460001</v>
      </c>
      <c r="M333" s="246"/>
      <c r="N333" s="256"/>
      <c r="O333" s="265"/>
      <c r="P333" s="265"/>
      <c r="Q333" s="265"/>
      <c r="R333" s="265"/>
    </row>
    <row r="334" spans="2:18" x14ac:dyDescent="0.2">
      <c r="B334" t="s">
        <v>547</v>
      </c>
      <c r="C334" t="s">
        <v>202</v>
      </c>
      <c r="D334" s="273" t="s">
        <v>267</v>
      </c>
      <c r="E334" s="246"/>
      <c r="F334" s="246"/>
      <c r="G334" s="246">
        <v>0.51635033312900003</v>
      </c>
      <c r="H334" s="246"/>
      <c r="I334" s="246">
        <v>1.513345872366</v>
      </c>
      <c r="J334" s="342">
        <v>1.959620123206</v>
      </c>
      <c r="K334" s="246">
        <v>2.159675503001</v>
      </c>
      <c r="L334" s="342">
        <v>2.3875214597130001</v>
      </c>
      <c r="M334" s="246">
        <v>2.5937581960970002</v>
      </c>
      <c r="N334" s="256"/>
      <c r="O334" s="265"/>
      <c r="P334" s="265"/>
      <c r="Q334" s="265"/>
      <c r="R334" s="265"/>
    </row>
    <row r="335" spans="2:18" x14ac:dyDescent="0.2">
      <c r="B335" t="s">
        <v>547</v>
      </c>
      <c r="C335" t="s">
        <v>202</v>
      </c>
      <c r="D335" s="273" t="s">
        <v>265</v>
      </c>
      <c r="E335" s="246"/>
      <c r="F335" s="246"/>
      <c r="G335" s="246">
        <v>2.2778798011079999</v>
      </c>
      <c r="H335" s="246">
        <v>4.572762092464</v>
      </c>
      <c r="I335" s="246"/>
      <c r="J335" s="342"/>
      <c r="K335" s="246"/>
      <c r="L335" s="342"/>
      <c r="M335" s="246">
        <v>7.5218835437570002</v>
      </c>
      <c r="N335" s="256"/>
      <c r="O335" s="265"/>
      <c r="P335" s="265"/>
      <c r="Q335" s="265"/>
      <c r="R335" s="265"/>
    </row>
    <row r="336" spans="2:18" x14ac:dyDescent="0.2">
      <c r="B336" t="s">
        <v>547</v>
      </c>
      <c r="C336" t="s">
        <v>203</v>
      </c>
      <c r="D336" s="273" t="s">
        <v>262</v>
      </c>
      <c r="E336" s="246">
        <v>20.371965984056999</v>
      </c>
      <c r="F336" s="246">
        <v>20.420059665497998</v>
      </c>
      <c r="G336" s="246">
        <v>27.136644465021998</v>
      </c>
      <c r="H336" s="246">
        <v>34.180456870344003</v>
      </c>
      <c r="I336" s="246">
        <v>38.149813254961998</v>
      </c>
      <c r="J336" s="342">
        <v>41.618813904645997</v>
      </c>
      <c r="K336" s="246">
        <v>44.048913213805001</v>
      </c>
      <c r="L336" s="342">
        <v>46.732027135747003</v>
      </c>
      <c r="M336" s="246">
        <v>49.126125977293</v>
      </c>
      <c r="N336" s="256"/>
      <c r="O336" s="265"/>
      <c r="P336" s="265"/>
      <c r="Q336" s="265"/>
      <c r="R336" s="265"/>
    </row>
    <row r="337" spans="2:18" x14ac:dyDescent="0.2">
      <c r="B337" t="s">
        <v>547</v>
      </c>
      <c r="C337" t="s">
        <v>203</v>
      </c>
      <c r="D337" s="273" t="s">
        <v>263</v>
      </c>
      <c r="E337" s="246">
        <v>155.98018063680999</v>
      </c>
      <c r="F337" s="246">
        <v>156.34841515696601</v>
      </c>
      <c r="G337" s="246">
        <v>163.54188933737501</v>
      </c>
      <c r="H337" s="246">
        <v>171.70212312484799</v>
      </c>
      <c r="I337" s="246">
        <v>177.54058896965299</v>
      </c>
      <c r="J337" s="342">
        <v>180.781869080013</v>
      </c>
      <c r="K337" s="246">
        <v>183.394632360202</v>
      </c>
      <c r="L337" s="342">
        <v>186.95679027083901</v>
      </c>
      <c r="M337" s="246">
        <v>189.27655236474001</v>
      </c>
      <c r="N337" s="256"/>
      <c r="O337" s="265"/>
      <c r="P337" s="265"/>
      <c r="Q337" s="265"/>
      <c r="R337" s="265"/>
    </row>
    <row r="338" spans="2:18" x14ac:dyDescent="0.2">
      <c r="B338" t="s">
        <v>547</v>
      </c>
      <c r="C338" t="s">
        <v>203</v>
      </c>
      <c r="D338" s="273" t="s">
        <v>267</v>
      </c>
      <c r="E338" s="246"/>
      <c r="F338" s="246"/>
      <c r="G338" s="246">
        <v>0.51635033312900003</v>
      </c>
      <c r="H338" s="246">
        <v>1.1190634361109999</v>
      </c>
      <c r="I338" s="246">
        <v>1.513345872366</v>
      </c>
      <c r="J338" s="342">
        <v>1.959620123206</v>
      </c>
      <c r="K338" s="246">
        <v>2.159675503001</v>
      </c>
      <c r="L338" s="342">
        <v>2.3875214597130001</v>
      </c>
      <c r="M338" s="246">
        <v>2.5937581960970002</v>
      </c>
      <c r="N338" s="256"/>
      <c r="O338" s="265"/>
      <c r="P338" s="265"/>
      <c r="Q338" s="265"/>
      <c r="R338" s="265"/>
    </row>
    <row r="339" spans="2:18" x14ac:dyDescent="0.2">
      <c r="B339" t="s">
        <v>547</v>
      </c>
      <c r="C339" t="s">
        <v>203</v>
      </c>
      <c r="D339" s="273" t="s">
        <v>265</v>
      </c>
      <c r="E339" s="246"/>
      <c r="F339" s="246"/>
      <c r="G339" s="246">
        <v>2.2778798011079999</v>
      </c>
      <c r="H339" s="246">
        <v>4.572762092464</v>
      </c>
      <c r="I339" s="246">
        <v>5.7372850468510004</v>
      </c>
      <c r="J339" s="342">
        <v>6.861244526009</v>
      </c>
      <c r="K339" s="246">
        <v>7.0910547262410004</v>
      </c>
      <c r="L339" s="342">
        <v>7.3076380410850001</v>
      </c>
      <c r="M339" s="246">
        <v>7.5218835437570002</v>
      </c>
      <c r="N339" s="256"/>
      <c r="O339" s="265"/>
      <c r="P339" s="265"/>
      <c r="Q339" s="265"/>
      <c r="R339" s="265"/>
    </row>
    <row r="340" spans="2:18" x14ac:dyDescent="0.2">
      <c r="B340" t="s">
        <v>547</v>
      </c>
      <c r="C340" t="s">
        <v>254</v>
      </c>
      <c r="D340" s="273" t="s">
        <v>253</v>
      </c>
      <c r="E340" s="332"/>
      <c r="F340" s="332"/>
      <c r="G340" s="332"/>
      <c r="H340" s="332"/>
      <c r="I340" s="332"/>
      <c r="J340" s="332"/>
      <c r="K340" s="332"/>
      <c r="L340" s="332"/>
      <c r="M340" s="332"/>
      <c r="N340" s="256"/>
      <c r="O340" s="265"/>
      <c r="P340" s="265"/>
      <c r="Q340" s="265"/>
      <c r="R340" s="265"/>
    </row>
    <row r="341" spans="2:18" x14ac:dyDescent="0.2">
      <c r="B341" t="s">
        <v>547</v>
      </c>
      <c r="C341" t="s">
        <v>247</v>
      </c>
      <c r="D341" s="273" t="s">
        <v>241</v>
      </c>
      <c r="E341" s="332"/>
      <c r="F341" s="332"/>
      <c r="G341" s="332"/>
      <c r="H341" s="332"/>
      <c r="I341" s="332"/>
      <c r="J341" s="332"/>
      <c r="K341" s="332"/>
      <c r="L341" s="332"/>
      <c r="M341" s="332"/>
      <c r="N341" s="256"/>
      <c r="O341" s="265"/>
      <c r="P341" s="265"/>
      <c r="Q341" s="265"/>
      <c r="R341" s="265"/>
    </row>
    <row r="342" spans="2:18" x14ac:dyDescent="0.2">
      <c r="B342" t="s">
        <v>547</v>
      </c>
      <c r="C342" t="s">
        <v>249</v>
      </c>
      <c r="D342" s="273" t="s">
        <v>248</v>
      </c>
      <c r="E342" s="332"/>
      <c r="F342" s="332"/>
      <c r="G342" s="332"/>
      <c r="H342" s="332"/>
      <c r="I342" s="332"/>
      <c r="J342" s="332"/>
      <c r="K342" s="332"/>
      <c r="L342" s="332"/>
      <c r="M342" s="332"/>
      <c r="N342" s="256"/>
      <c r="O342" s="265"/>
      <c r="P342" s="265"/>
      <c r="Q342" s="265"/>
      <c r="R342" s="265"/>
    </row>
    <row r="343" spans="2:18" x14ac:dyDescent="0.2">
      <c r="B343" t="s">
        <v>547</v>
      </c>
      <c r="C343" t="s">
        <v>249</v>
      </c>
      <c r="D343" s="273" t="s">
        <v>251</v>
      </c>
      <c r="E343" s="332"/>
      <c r="F343" s="332"/>
      <c r="G343" s="332"/>
      <c r="H343" s="332"/>
      <c r="I343" s="332"/>
      <c r="J343" s="332"/>
      <c r="K343" s="332"/>
      <c r="L343" s="332"/>
      <c r="M343" s="332"/>
      <c r="N343" s="256"/>
      <c r="O343" s="265"/>
      <c r="P343" s="265"/>
      <c r="Q343" s="265"/>
      <c r="R343" s="265"/>
    </row>
    <row r="344" spans="2:18" x14ac:dyDescent="0.2">
      <c r="B344" t="s">
        <v>547</v>
      </c>
      <c r="C344" t="s">
        <v>206</v>
      </c>
      <c r="D344" s="273" t="s">
        <v>260</v>
      </c>
      <c r="E344" s="246">
        <v>35.772923141950997</v>
      </c>
      <c r="F344" s="246">
        <v>36.782287052843998</v>
      </c>
      <c r="G344" s="246">
        <v>38.364188814121</v>
      </c>
      <c r="H344" s="246">
        <v>40.031979073062999</v>
      </c>
      <c r="I344" s="246">
        <v>41.492092777056001</v>
      </c>
      <c r="J344" s="342">
        <v>42.988284964058998</v>
      </c>
      <c r="K344" s="246">
        <v>44.606516618546998</v>
      </c>
      <c r="L344" s="342">
        <v>46.651574898442</v>
      </c>
      <c r="M344" s="246">
        <v>48.101955382882998</v>
      </c>
      <c r="N344" s="256"/>
      <c r="O344" s="265"/>
      <c r="P344" s="265"/>
      <c r="Q344" s="265"/>
      <c r="R344" s="265"/>
    </row>
    <row r="345" spans="2:18" x14ac:dyDescent="0.2">
      <c r="B345" t="s">
        <v>547</v>
      </c>
      <c r="C345" t="s">
        <v>206</v>
      </c>
      <c r="D345" s="273" t="s">
        <v>261</v>
      </c>
      <c r="E345" s="246">
        <v>153.105658711883</v>
      </c>
      <c r="F345" s="246">
        <v>145.27397792735701</v>
      </c>
      <c r="G345" s="246">
        <v>139.37556475823399</v>
      </c>
      <c r="H345" s="246">
        <v>133.65191494698999</v>
      </c>
      <c r="I345" s="246">
        <v>128.380312008543</v>
      </c>
      <c r="J345" s="342">
        <v>122.35192211751701</v>
      </c>
      <c r="K345" s="246">
        <v>116.817249843669</v>
      </c>
      <c r="L345" s="342">
        <v>111.474998941858</v>
      </c>
      <c r="M345" s="246">
        <v>106.674082132002</v>
      </c>
      <c r="N345" s="256"/>
      <c r="O345" s="265"/>
      <c r="P345" s="265"/>
      <c r="Q345" s="265"/>
      <c r="R345" s="265"/>
    </row>
    <row r="346" spans="2:18" x14ac:dyDescent="0.2">
      <c r="B346" t="s">
        <v>547</v>
      </c>
      <c r="C346" t="s">
        <v>244</v>
      </c>
      <c r="D346" s="273" t="s">
        <v>241</v>
      </c>
      <c r="E346" s="246">
        <v>43.090493264999999</v>
      </c>
      <c r="F346" s="246">
        <v>21.5452466325</v>
      </c>
      <c r="G346" s="246"/>
      <c r="H346" s="246"/>
      <c r="I346" s="246"/>
      <c r="J346" s="342"/>
      <c r="K346" s="246"/>
      <c r="L346" s="342"/>
      <c r="M346" s="246"/>
      <c r="N346" s="256"/>
      <c r="O346" s="265"/>
      <c r="P346" s="265"/>
      <c r="Q346" s="265"/>
      <c r="R346" s="265"/>
    </row>
    <row r="347" spans="2:18" x14ac:dyDescent="0.2">
      <c r="B347" t="s">
        <v>547</v>
      </c>
      <c r="C347" t="s">
        <v>244</v>
      </c>
      <c r="D347" s="273" t="s">
        <v>248</v>
      </c>
      <c r="E347" s="256"/>
      <c r="F347" s="256"/>
      <c r="G347" s="256"/>
      <c r="H347" s="256"/>
      <c r="I347" s="256"/>
      <c r="J347" s="332"/>
      <c r="K347" s="256"/>
      <c r="L347" s="332"/>
      <c r="M347" s="256"/>
      <c r="N347" s="256"/>
      <c r="O347" s="265"/>
      <c r="P347" s="265"/>
      <c r="Q347" s="265"/>
      <c r="R347" s="265"/>
    </row>
    <row r="348" spans="2:18" x14ac:dyDescent="0.2">
      <c r="B348" t="s">
        <v>547</v>
      </c>
      <c r="C348" t="s">
        <v>244</v>
      </c>
      <c r="D348" s="273" t="s">
        <v>251</v>
      </c>
      <c r="E348" s="246">
        <v>14.363497754999999</v>
      </c>
      <c r="F348" s="246">
        <v>9.5756651700000006</v>
      </c>
      <c r="G348" s="246">
        <v>4.7878325850000003</v>
      </c>
      <c r="H348" s="246"/>
      <c r="I348" s="246"/>
      <c r="J348" s="342"/>
      <c r="K348" s="246">
        <v>3.7962508056359998</v>
      </c>
      <c r="L348" s="342">
        <v>5.2310903241790001</v>
      </c>
      <c r="M348" s="246">
        <v>5.2310903241790001</v>
      </c>
      <c r="N348" s="256"/>
      <c r="O348" s="265"/>
      <c r="P348" s="265"/>
      <c r="Q348" s="265"/>
      <c r="R348" s="265"/>
    </row>
    <row r="349" spans="2:18" x14ac:dyDescent="0.2">
      <c r="B349" t="s">
        <v>547</v>
      </c>
      <c r="C349" t="s">
        <v>320</v>
      </c>
      <c r="D349" s="273" t="s">
        <v>248</v>
      </c>
      <c r="E349" s="342"/>
      <c r="F349" s="342"/>
      <c r="G349" s="342"/>
      <c r="H349" s="342"/>
      <c r="I349" s="342">
        <v>40.58094879934</v>
      </c>
      <c r="J349" s="342">
        <v>50.790576322551999</v>
      </c>
      <c r="K349" s="342">
        <v>62.522419780725002</v>
      </c>
      <c r="L349" s="342">
        <v>71.978373422252005</v>
      </c>
      <c r="M349" s="342">
        <v>81.051750532829004</v>
      </c>
      <c r="N349" s="256"/>
      <c r="O349" s="265"/>
      <c r="P349" s="265"/>
      <c r="Q349" s="265"/>
      <c r="R349" s="265"/>
    </row>
    <row r="350" spans="2:18" x14ac:dyDescent="0.2">
      <c r="B350" t="s">
        <v>547</v>
      </c>
      <c r="C350" t="s">
        <v>320</v>
      </c>
      <c r="D350" s="273" t="s">
        <v>251</v>
      </c>
      <c r="E350" s="332"/>
      <c r="F350" s="332"/>
      <c r="G350" s="332"/>
      <c r="H350" s="332"/>
      <c r="I350" s="332"/>
      <c r="J350" s="332"/>
      <c r="K350" s="332"/>
      <c r="L350" s="332"/>
      <c r="M350" s="332"/>
      <c r="N350" s="256"/>
      <c r="O350" s="265"/>
      <c r="P350" s="265"/>
      <c r="Q350" s="265"/>
      <c r="R350" s="265"/>
    </row>
    <row r="351" spans="2:18" x14ac:dyDescent="0.2">
      <c r="B351" t="s">
        <v>547</v>
      </c>
      <c r="C351" t="s">
        <v>243</v>
      </c>
      <c r="D351" s="273" t="s">
        <v>253</v>
      </c>
      <c r="E351" s="246">
        <v>9.3037068309599995</v>
      </c>
      <c r="F351" s="246">
        <v>6.2024712206399997</v>
      </c>
      <c r="G351" s="246">
        <v>3.1012356103199998</v>
      </c>
      <c r="H351" s="246"/>
      <c r="I351" s="246"/>
      <c r="J351" s="342"/>
      <c r="K351" s="246"/>
      <c r="L351" s="342"/>
      <c r="M351" s="246"/>
      <c r="N351" s="256"/>
      <c r="O351" s="265"/>
      <c r="P351" s="265"/>
      <c r="Q351" s="265"/>
      <c r="R351" s="265"/>
    </row>
    <row r="352" spans="2:18" x14ac:dyDescent="0.2">
      <c r="B352" t="s">
        <v>547</v>
      </c>
      <c r="C352" t="s">
        <v>243</v>
      </c>
      <c r="D352" s="273" t="s">
        <v>241</v>
      </c>
      <c r="E352" s="246">
        <v>19.953232889039999</v>
      </c>
      <c r="F352" s="246">
        <v>9.9766164445199994</v>
      </c>
      <c r="G352" s="246"/>
      <c r="H352" s="246"/>
      <c r="I352" s="246"/>
      <c r="J352" s="342"/>
      <c r="K352" s="246"/>
      <c r="L352" s="342"/>
      <c r="M352" s="246"/>
      <c r="N352" s="256"/>
      <c r="O352" s="265"/>
      <c r="P352" s="265"/>
      <c r="Q352" s="265"/>
      <c r="R352" s="265"/>
    </row>
    <row r="353" spans="2:18" x14ac:dyDescent="0.2">
      <c r="B353" t="s">
        <v>547</v>
      </c>
      <c r="C353" t="s">
        <v>243</v>
      </c>
      <c r="D353" s="273" t="s">
        <v>248</v>
      </c>
      <c r="E353" s="256"/>
      <c r="F353" s="256"/>
      <c r="G353" s="256"/>
      <c r="H353" s="256"/>
      <c r="I353" s="256"/>
      <c r="J353" s="332"/>
      <c r="K353" s="256"/>
      <c r="L353" s="332"/>
      <c r="M353" s="256"/>
      <c r="N353" s="256"/>
      <c r="O353" s="265"/>
      <c r="P353" s="265"/>
      <c r="Q353" s="265"/>
      <c r="R353" s="265"/>
    </row>
    <row r="354" spans="2:18" x14ac:dyDescent="0.2">
      <c r="B354" t="s">
        <v>547</v>
      </c>
      <c r="C354" t="s">
        <v>243</v>
      </c>
      <c r="D354" s="273" t="s">
        <v>251</v>
      </c>
      <c r="E354" s="256"/>
      <c r="F354" s="256"/>
      <c r="G354" s="256"/>
      <c r="H354" s="256"/>
      <c r="I354" s="256"/>
      <c r="J354" s="332"/>
      <c r="K354" s="256"/>
      <c r="L354" s="332"/>
      <c r="M354" s="256"/>
      <c r="N354" s="256"/>
      <c r="O354" s="265"/>
      <c r="P354" s="265"/>
      <c r="Q354" s="265"/>
      <c r="R354" s="265"/>
    </row>
    <row r="355" spans="2:18" x14ac:dyDescent="0.2">
      <c r="B355" t="s">
        <v>548</v>
      </c>
      <c r="C355" t="s">
        <v>205</v>
      </c>
      <c r="D355" s="273" t="s">
        <v>260</v>
      </c>
      <c r="E355" s="246">
        <v>0.516727500196</v>
      </c>
      <c r="F355" s="246">
        <v>1.394302495152</v>
      </c>
      <c r="G355" s="246">
        <v>2.4446838093190002</v>
      </c>
      <c r="H355" s="246">
        <v>2.7219421377190001</v>
      </c>
      <c r="I355" s="246">
        <v>2.996060288287</v>
      </c>
      <c r="J355" s="342">
        <v>3.1486991823379999</v>
      </c>
      <c r="K355" s="246">
        <v>3.3144510903029998</v>
      </c>
      <c r="L355" s="342">
        <v>3.4281354861220001</v>
      </c>
      <c r="M355" s="246">
        <v>3.5026695353080002</v>
      </c>
      <c r="N355" s="256"/>
      <c r="O355" s="265"/>
      <c r="P355" s="265"/>
      <c r="Q355" s="265"/>
      <c r="R355" s="265"/>
    </row>
    <row r="356" spans="2:18" x14ac:dyDescent="0.2">
      <c r="B356" t="s">
        <v>548</v>
      </c>
      <c r="C356" t="s">
        <v>366</v>
      </c>
      <c r="D356" s="273" t="s">
        <v>256</v>
      </c>
      <c r="E356" s="332"/>
      <c r="F356" s="332"/>
      <c r="G356" s="332"/>
      <c r="H356" s="332"/>
      <c r="I356" s="332"/>
      <c r="J356" s="332"/>
      <c r="K356" s="332"/>
      <c r="L356" s="332"/>
      <c r="M356" s="332"/>
      <c r="N356" s="256"/>
      <c r="O356" s="265"/>
      <c r="P356" s="265"/>
      <c r="Q356" s="265"/>
      <c r="R356" s="265"/>
    </row>
    <row r="357" spans="2:18" x14ac:dyDescent="0.2">
      <c r="B357" t="s">
        <v>548</v>
      </c>
      <c r="C357" t="s">
        <v>366</v>
      </c>
      <c r="D357" s="273" t="s">
        <v>248</v>
      </c>
      <c r="E357" s="332"/>
      <c r="F357" s="332"/>
      <c r="G357" s="332"/>
      <c r="H357" s="332"/>
      <c r="I357" s="332"/>
      <c r="J357" s="332"/>
      <c r="K357" s="332"/>
      <c r="L357" s="332"/>
      <c r="M357" s="332"/>
      <c r="N357" s="256"/>
      <c r="O357" s="265"/>
      <c r="P357" s="265"/>
      <c r="Q357" s="265"/>
      <c r="R357" s="265"/>
    </row>
    <row r="358" spans="2:18" x14ac:dyDescent="0.2">
      <c r="B358" t="s">
        <v>548</v>
      </c>
      <c r="C358" t="s">
        <v>366</v>
      </c>
      <c r="D358" s="273" t="s">
        <v>251</v>
      </c>
      <c r="E358" s="332"/>
      <c r="F358" s="332"/>
      <c r="G358" s="332"/>
      <c r="H358" s="332"/>
      <c r="I358" s="332"/>
      <c r="J358" s="332"/>
      <c r="K358" s="332"/>
      <c r="L358" s="332"/>
      <c r="M358" s="332"/>
      <c r="N358" s="256"/>
      <c r="O358" s="265"/>
      <c r="P358" s="265"/>
      <c r="Q358" s="265"/>
      <c r="R358" s="265"/>
    </row>
    <row r="359" spans="2:18" x14ac:dyDescent="0.2">
      <c r="B359" t="s">
        <v>548</v>
      </c>
      <c r="C359" t="s">
        <v>367</v>
      </c>
      <c r="D359" s="273" t="s">
        <v>260</v>
      </c>
      <c r="E359" s="332"/>
      <c r="F359" s="332"/>
      <c r="G359" s="332"/>
      <c r="H359" s="332"/>
      <c r="I359" s="332"/>
      <c r="J359" s="332"/>
      <c r="K359" s="332"/>
      <c r="L359" s="332"/>
      <c r="M359" s="332"/>
      <c r="N359" s="256"/>
      <c r="O359" s="265"/>
      <c r="P359" s="265"/>
      <c r="Q359" s="265"/>
      <c r="R359" s="265"/>
    </row>
    <row r="360" spans="2:18" x14ac:dyDescent="0.2">
      <c r="B360" t="s">
        <v>548</v>
      </c>
      <c r="C360" t="s">
        <v>367</v>
      </c>
      <c r="D360" s="273" t="s">
        <v>261</v>
      </c>
      <c r="E360" s="332"/>
      <c r="F360" s="332"/>
      <c r="G360" s="332"/>
      <c r="H360" s="332"/>
      <c r="I360" s="332"/>
      <c r="J360" s="332"/>
      <c r="K360" s="332"/>
      <c r="L360" s="332"/>
      <c r="M360" s="332"/>
      <c r="N360" s="256"/>
      <c r="O360" s="265"/>
      <c r="P360" s="265"/>
      <c r="Q360" s="265"/>
      <c r="R360" s="265"/>
    </row>
    <row r="361" spans="2:18" x14ac:dyDescent="0.2">
      <c r="B361" t="s">
        <v>548</v>
      </c>
      <c r="C361" t="s">
        <v>199</v>
      </c>
      <c r="D361" s="273" t="s">
        <v>262</v>
      </c>
      <c r="E361" s="256"/>
      <c r="F361" s="256"/>
      <c r="G361" s="256"/>
      <c r="H361" s="256"/>
      <c r="I361" s="256"/>
      <c r="J361" s="332"/>
      <c r="K361" s="256"/>
      <c r="L361" s="332"/>
      <c r="M361" s="256"/>
      <c r="N361" s="256"/>
      <c r="O361" s="265"/>
      <c r="P361" s="265"/>
      <c r="Q361" s="265"/>
      <c r="R361" s="265"/>
    </row>
    <row r="362" spans="2:18" x14ac:dyDescent="0.2">
      <c r="B362" t="s">
        <v>548</v>
      </c>
      <c r="C362" t="s">
        <v>199</v>
      </c>
      <c r="D362" s="273" t="s">
        <v>263</v>
      </c>
      <c r="E362" s="256"/>
      <c r="F362" s="256"/>
      <c r="G362" s="256"/>
      <c r="H362" s="256"/>
      <c r="I362" s="256"/>
      <c r="J362" s="332"/>
      <c r="K362" s="256"/>
      <c r="L362" s="332"/>
      <c r="M362" s="256"/>
      <c r="N362" s="256"/>
      <c r="O362" s="265"/>
      <c r="P362" s="265"/>
      <c r="Q362" s="265"/>
      <c r="R362" s="265"/>
    </row>
    <row r="363" spans="2:18" x14ac:dyDescent="0.2">
      <c r="B363" t="s">
        <v>548</v>
      </c>
      <c r="C363" t="s">
        <v>199</v>
      </c>
      <c r="D363" s="273" t="s">
        <v>267</v>
      </c>
      <c r="E363" s="256"/>
      <c r="F363" s="256"/>
      <c r="G363" s="256"/>
      <c r="H363" s="256"/>
      <c r="I363" s="256"/>
      <c r="J363" s="332"/>
      <c r="K363" s="256"/>
      <c r="L363" s="332"/>
      <c r="M363" s="256"/>
      <c r="N363" s="256"/>
      <c r="O363" s="265"/>
      <c r="P363" s="265"/>
      <c r="Q363" s="265"/>
      <c r="R363" s="265"/>
    </row>
    <row r="364" spans="2:18" x14ac:dyDescent="0.2">
      <c r="B364" t="s">
        <v>548</v>
      </c>
      <c r="C364" t="s">
        <v>199</v>
      </c>
      <c r="D364" s="273" t="s">
        <v>265</v>
      </c>
      <c r="E364" s="256"/>
      <c r="F364" s="256"/>
      <c r="G364" s="256"/>
      <c r="H364" s="256"/>
      <c r="I364" s="256"/>
      <c r="J364" s="332"/>
      <c r="K364" s="256"/>
      <c r="L364" s="332"/>
      <c r="M364" s="256"/>
      <c r="N364" s="256"/>
      <c r="O364" s="265"/>
      <c r="P364" s="265"/>
      <c r="Q364" s="265"/>
      <c r="R364" s="265"/>
    </row>
    <row r="365" spans="2:18" x14ac:dyDescent="0.2">
      <c r="B365" t="s">
        <v>548</v>
      </c>
      <c r="C365" t="s">
        <v>200</v>
      </c>
      <c r="D365" s="273" t="s">
        <v>256</v>
      </c>
      <c r="E365" s="256"/>
      <c r="F365" s="256"/>
      <c r="G365" s="256"/>
      <c r="H365" s="256"/>
      <c r="I365" s="256"/>
      <c r="J365" s="332"/>
      <c r="K365" s="256"/>
      <c r="L365" s="332"/>
      <c r="M365" s="256"/>
      <c r="N365" s="256"/>
      <c r="O365" s="265"/>
      <c r="P365" s="265"/>
      <c r="Q365" s="265"/>
      <c r="R365" s="265"/>
    </row>
    <row r="366" spans="2:18" x14ac:dyDescent="0.2">
      <c r="B366" t="s">
        <v>548</v>
      </c>
      <c r="C366" t="s">
        <v>200</v>
      </c>
      <c r="D366" s="273" t="s">
        <v>253</v>
      </c>
      <c r="E366" s="246">
        <v>47.325165554880002</v>
      </c>
      <c r="F366" s="246">
        <v>31.550110369919999</v>
      </c>
      <c r="G366" s="246">
        <v>15.775055184959999</v>
      </c>
      <c r="H366" s="246"/>
      <c r="I366" s="246"/>
      <c r="J366" s="342"/>
      <c r="K366" s="246"/>
      <c r="L366" s="342"/>
      <c r="M366" s="246"/>
      <c r="N366" s="256"/>
      <c r="O366" s="265"/>
      <c r="P366" s="265"/>
      <c r="Q366" s="265"/>
      <c r="R366" s="265"/>
    </row>
    <row r="367" spans="2:18" x14ac:dyDescent="0.2">
      <c r="B367" t="s">
        <v>548</v>
      </c>
      <c r="C367" t="s">
        <v>200</v>
      </c>
      <c r="D367" s="273" t="s">
        <v>241</v>
      </c>
      <c r="E367" s="246">
        <v>236.62582777439999</v>
      </c>
      <c r="F367" s="246">
        <v>245.53599379473101</v>
      </c>
      <c r="G367" s="246">
        <v>245.67515693614601</v>
      </c>
      <c r="H367" s="246">
        <v>296.39372204638801</v>
      </c>
      <c r="I367" s="246">
        <v>372.44165015830998</v>
      </c>
      <c r="J367" s="342">
        <v>419.44713960491299</v>
      </c>
      <c r="K367" s="246">
        <v>416.71072119883797</v>
      </c>
      <c r="L367" s="342">
        <v>437.62087272142901</v>
      </c>
      <c r="M367" s="246">
        <v>356.30456025399201</v>
      </c>
      <c r="N367" s="256"/>
      <c r="O367" s="265"/>
      <c r="P367" s="265"/>
      <c r="Q367" s="265"/>
      <c r="R367" s="265"/>
    </row>
    <row r="368" spans="2:18" x14ac:dyDescent="0.2">
      <c r="B368" t="s">
        <v>548</v>
      </c>
      <c r="C368" t="s">
        <v>200</v>
      </c>
      <c r="D368" s="273" t="s">
        <v>248</v>
      </c>
      <c r="E368" s="246">
        <v>473.25165554879999</v>
      </c>
      <c r="F368" s="246">
        <v>497.36805277473297</v>
      </c>
      <c r="G368" s="246">
        <v>376.38475033095398</v>
      </c>
      <c r="H368" s="246">
        <v>386.90029296012398</v>
      </c>
      <c r="I368" s="246">
        <v>372.12900809201398</v>
      </c>
      <c r="J368" s="342">
        <v>401.19761152374599</v>
      </c>
      <c r="K368" s="246">
        <v>402.44265805359998</v>
      </c>
      <c r="L368" s="342">
        <v>424.67402454253198</v>
      </c>
      <c r="M368" s="246">
        <v>526.16857533296604</v>
      </c>
      <c r="N368" s="256"/>
      <c r="O368" s="265"/>
      <c r="P368" s="265"/>
      <c r="Q368" s="265"/>
      <c r="R368" s="265"/>
    </row>
    <row r="369" spans="2:18" x14ac:dyDescent="0.2">
      <c r="B369" t="s">
        <v>548</v>
      </c>
      <c r="C369" t="s">
        <v>200</v>
      </c>
      <c r="D369" s="273" t="s">
        <v>251</v>
      </c>
      <c r="E369" s="246">
        <v>490.31560834719897</v>
      </c>
      <c r="F369" s="246">
        <v>410.68818742463498</v>
      </c>
      <c r="G369" s="246">
        <v>500.90279219935201</v>
      </c>
      <c r="H369" s="246">
        <v>386.29695078201701</v>
      </c>
      <c r="I369" s="246">
        <v>335.31716214536698</v>
      </c>
      <c r="J369" s="342">
        <v>283.38181640565199</v>
      </c>
      <c r="K369" s="246">
        <v>277.19033607879499</v>
      </c>
      <c r="L369" s="342">
        <v>244.24581207109</v>
      </c>
      <c r="M369" s="246">
        <v>254.70436538500101</v>
      </c>
      <c r="N369" s="256"/>
      <c r="O369" s="265"/>
      <c r="P369" s="265"/>
      <c r="Q369" s="265"/>
      <c r="R369" s="265"/>
    </row>
    <row r="370" spans="2:18" x14ac:dyDescent="0.2">
      <c r="B370" t="s">
        <v>548</v>
      </c>
      <c r="C370" t="s">
        <v>200</v>
      </c>
      <c r="D370" s="273" t="s">
        <v>262</v>
      </c>
      <c r="E370" s="246">
        <v>39.053070821024001</v>
      </c>
      <c r="F370" s="246">
        <v>38.846996310648002</v>
      </c>
      <c r="G370" s="246">
        <v>27.879426963092001</v>
      </c>
      <c r="H370" s="246">
        <v>21.513063289468999</v>
      </c>
      <c r="I370" s="246">
        <v>17.186668556379999</v>
      </c>
      <c r="J370" s="342">
        <v>11.585249591008999</v>
      </c>
      <c r="K370" s="246">
        <v>7.8209226276899999</v>
      </c>
      <c r="L370" s="342">
        <v>3.9225713832759999</v>
      </c>
      <c r="M370" s="246"/>
      <c r="N370" s="256"/>
      <c r="O370" s="265"/>
      <c r="P370" s="265"/>
      <c r="Q370" s="265"/>
      <c r="R370" s="265"/>
    </row>
    <row r="371" spans="2:18" x14ac:dyDescent="0.2">
      <c r="B371" t="s">
        <v>548</v>
      </c>
      <c r="C371" t="s">
        <v>200</v>
      </c>
      <c r="D371" s="273" t="s">
        <v>263</v>
      </c>
      <c r="E371" s="246">
        <v>62.427605806133997</v>
      </c>
      <c r="F371" s="246">
        <v>62.098188988711001</v>
      </c>
      <c r="G371" s="246">
        <v>54.878012967175998</v>
      </c>
      <c r="H371" s="246">
        <v>34.389332425924998</v>
      </c>
      <c r="I371" s="246">
        <v>10.572394105434</v>
      </c>
      <c r="J371" s="342">
        <v>18.519398844402001</v>
      </c>
      <c r="K371" s="246"/>
      <c r="L371" s="342">
        <v>6.2703581283989998</v>
      </c>
      <c r="M371" s="246"/>
      <c r="N371" s="256"/>
      <c r="O371" s="265"/>
      <c r="P371" s="265"/>
      <c r="Q371" s="265"/>
      <c r="R371" s="265"/>
    </row>
    <row r="372" spans="2:18" x14ac:dyDescent="0.2">
      <c r="B372" t="s">
        <v>548</v>
      </c>
      <c r="C372" t="s">
        <v>200</v>
      </c>
      <c r="D372" s="273" t="s">
        <v>267</v>
      </c>
      <c r="E372" s="246">
        <v>24.384258144</v>
      </c>
      <c r="F372" s="246">
        <v>25.857935353561999</v>
      </c>
      <c r="G372" s="246">
        <v>23.114856044833001</v>
      </c>
      <c r="H372" s="246">
        <v>26.468559722375002</v>
      </c>
      <c r="I372" s="246">
        <v>19.962758206448001</v>
      </c>
      <c r="J372" s="342">
        <v>16.541770938534999</v>
      </c>
      <c r="K372" s="246">
        <v>21.397133429034</v>
      </c>
      <c r="L372" s="342">
        <v>31.872178394447999</v>
      </c>
      <c r="M372" s="246">
        <v>16.927649342715</v>
      </c>
      <c r="N372" s="256"/>
      <c r="O372" s="265"/>
      <c r="P372" s="265"/>
      <c r="Q372" s="265"/>
      <c r="R372" s="265"/>
    </row>
    <row r="373" spans="2:18" x14ac:dyDescent="0.2">
      <c r="B373" t="s">
        <v>548</v>
      </c>
      <c r="C373" t="s">
        <v>200</v>
      </c>
      <c r="D373" s="273" t="s">
        <v>265</v>
      </c>
      <c r="E373" s="246">
        <v>2.709362016</v>
      </c>
      <c r="F373" s="246">
        <v>2.790035447688</v>
      </c>
      <c r="G373" s="246">
        <v>6.2490673749969998</v>
      </c>
      <c r="H373" s="246">
        <v>9.7442198589629996</v>
      </c>
      <c r="I373" s="246">
        <v>1.964577250374</v>
      </c>
      <c r="J373" s="342"/>
      <c r="K373" s="246">
        <v>11.232496941337001</v>
      </c>
      <c r="L373" s="342">
        <v>11.666790777269</v>
      </c>
      <c r="M373" s="246">
        <v>7.345540365882</v>
      </c>
      <c r="N373" s="256"/>
      <c r="O373" s="265"/>
      <c r="P373" s="265"/>
      <c r="Q373" s="265"/>
      <c r="R373" s="265"/>
    </row>
    <row r="374" spans="2:18" x14ac:dyDescent="0.2">
      <c r="B374" t="s">
        <v>548</v>
      </c>
      <c r="C374" t="s">
        <v>201</v>
      </c>
      <c r="D374" s="273" t="s">
        <v>253</v>
      </c>
      <c r="E374" s="256"/>
      <c r="F374" s="256"/>
      <c r="G374" s="256"/>
      <c r="H374" s="256"/>
      <c r="I374" s="256"/>
      <c r="J374" s="332"/>
      <c r="K374" s="256"/>
      <c r="L374" s="332"/>
      <c r="M374" s="256"/>
      <c r="N374" s="256"/>
      <c r="O374" s="265"/>
      <c r="P374" s="265"/>
      <c r="Q374" s="265"/>
      <c r="R374" s="265"/>
    </row>
    <row r="375" spans="2:18" x14ac:dyDescent="0.2">
      <c r="B375" t="s">
        <v>548</v>
      </c>
      <c r="C375" t="s">
        <v>201</v>
      </c>
      <c r="D375" s="273" t="s">
        <v>241</v>
      </c>
      <c r="E375" s="246"/>
      <c r="F375" s="246"/>
      <c r="G375" s="246"/>
      <c r="H375" s="246"/>
      <c r="I375" s="246"/>
      <c r="J375" s="342"/>
      <c r="K375" s="246"/>
      <c r="L375" s="342"/>
      <c r="M375" s="246">
        <v>24.181007404111</v>
      </c>
      <c r="N375" s="256"/>
      <c r="O375" s="265"/>
      <c r="P375" s="265"/>
      <c r="Q375" s="265"/>
      <c r="R375" s="265"/>
    </row>
    <row r="376" spans="2:18" x14ac:dyDescent="0.2">
      <c r="B376" t="s">
        <v>548</v>
      </c>
      <c r="C376" t="s">
        <v>201</v>
      </c>
      <c r="D376" s="273" t="s">
        <v>251</v>
      </c>
      <c r="E376" s="246"/>
      <c r="F376" s="246"/>
      <c r="G376" s="246"/>
      <c r="H376" s="246"/>
      <c r="I376" s="246"/>
      <c r="J376" s="342"/>
      <c r="K376" s="246">
        <v>11.169744979617001</v>
      </c>
      <c r="L376" s="342">
        <v>21.368981594348998</v>
      </c>
      <c r="M376" s="246">
        <v>24.790254663511998</v>
      </c>
      <c r="N376" s="256"/>
      <c r="O376" s="265"/>
      <c r="P376" s="265"/>
      <c r="Q376" s="265"/>
      <c r="R376" s="265"/>
    </row>
    <row r="377" spans="2:18" x14ac:dyDescent="0.2">
      <c r="B377" t="s">
        <v>548</v>
      </c>
      <c r="C377" t="s">
        <v>201</v>
      </c>
      <c r="D377" s="273" t="s">
        <v>267</v>
      </c>
      <c r="E377" s="246"/>
      <c r="F377" s="246"/>
      <c r="G377" s="246"/>
      <c r="H377" s="246"/>
      <c r="I377" s="246">
        <v>3.158484718595</v>
      </c>
      <c r="J377" s="342">
        <v>12.406328203900999</v>
      </c>
      <c r="K377" s="246"/>
      <c r="L377" s="342"/>
      <c r="M377" s="246"/>
      <c r="N377" s="256"/>
      <c r="O377" s="265"/>
      <c r="P377" s="265"/>
      <c r="Q377" s="265"/>
      <c r="R377" s="265"/>
    </row>
    <row r="378" spans="2:18" x14ac:dyDescent="0.2">
      <c r="B378" t="s">
        <v>548</v>
      </c>
      <c r="C378" t="s">
        <v>201</v>
      </c>
      <c r="D378" s="273" t="s">
        <v>265</v>
      </c>
      <c r="E378" s="246">
        <v>12.904722432</v>
      </c>
      <c r="F378" s="246">
        <v>13.288970914642</v>
      </c>
      <c r="G378" s="246">
        <v>6.9020086961149998</v>
      </c>
      <c r="H378" s="246">
        <v>0.21987103780100001</v>
      </c>
      <c r="I378" s="246">
        <v>8.0593860359940006</v>
      </c>
      <c r="J378" s="342">
        <v>11.847965893121</v>
      </c>
      <c r="K378" s="246"/>
      <c r="L378" s="342"/>
      <c r="M378" s="246"/>
      <c r="N378" s="256"/>
      <c r="O378" s="265"/>
      <c r="P378" s="265"/>
      <c r="Q378" s="265"/>
      <c r="R378" s="265"/>
    </row>
    <row r="379" spans="2:18" x14ac:dyDescent="0.2">
      <c r="B379" t="s">
        <v>548</v>
      </c>
      <c r="C379" t="s">
        <v>278</v>
      </c>
      <c r="D379" s="273" t="s">
        <v>253</v>
      </c>
      <c r="E379" s="256"/>
      <c r="F379" s="256"/>
      <c r="G379" s="256"/>
      <c r="H379" s="256"/>
      <c r="I379" s="256"/>
      <c r="J379" s="332"/>
      <c r="K379" s="256"/>
      <c r="L379" s="332"/>
      <c r="M379" s="256"/>
      <c r="N379" s="256"/>
      <c r="O379" s="265"/>
      <c r="P379" s="265"/>
      <c r="Q379" s="265"/>
      <c r="R379" s="265"/>
    </row>
    <row r="380" spans="2:18" x14ac:dyDescent="0.2">
      <c r="B380" t="s">
        <v>548</v>
      </c>
      <c r="C380" t="s">
        <v>278</v>
      </c>
      <c r="D380" s="273" t="s">
        <v>241</v>
      </c>
      <c r="E380" s="246">
        <v>9.6310635120000008</v>
      </c>
      <c r="F380" s="246">
        <v>4.8155317560000004</v>
      </c>
      <c r="G380" s="246"/>
      <c r="H380" s="246"/>
      <c r="I380" s="246">
        <v>34.233012846816997</v>
      </c>
      <c r="J380" s="342">
        <v>34.233012846816997</v>
      </c>
      <c r="K380" s="246">
        <v>52.395526333010999</v>
      </c>
      <c r="L380" s="342">
        <v>56.859071495664999</v>
      </c>
      <c r="M380" s="246">
        <v>59.675783846565999</v>
      </c>
      <c r="N380" s="256"/>
      <c r="O380" s="265"/>
      <c r="P380" s="265"/>
      <c r="Q380" s="265"/>
      <c r="R380" s="265"/>
    </row>
    <row r="381" spans="2:18" x14ac:dyDescent="0.2">
      <c r="B381" t="s">
        <v>548</v>
      </c>
      <c r="C381" t="s">
        <v>278</v>
      </c>
      <c r="D381" s="273" t="s">
        <v>248</v>
      </c>
      <c r="E381" s="246"/>
      <c r="F381" s="246"/>
      <c r="G381" s="246">
        <v>154.572484196093</v>
      </c>
      <c r="H381" s="246">
        <v>154.572484196093</v>
      </c>
      <c r="I381" s="246">
        <v>154.572484196093</v>
      </c>
      <c r="J381" s="342">
        <v>117.07615352723001</v>
      </c>
      <c r="K381" s="246">
        <v>91.395617811817004</v>
      </c>
      <c r="L381" s="342">
        <v>82.031047507740993</v>
      </c>
      <c r="M381" s="246">
        <v>25.843625683285001</v>
      </c>
      <c r="N381" s="256"/>
      <c r="O381" s="265"/>
      <c r="P381" s="265"/>
      <c r="Q381" s="265"/>
      <c r="R381" s="265"/>
    </row>
    <row r="382" spans="2:18" x14ac:dyDescent="0.2">
      <c r="B382" t="s">
        <v>548</v>
      </c>
      <c r="C382" t="s">
        <v>278</v>
      </c>
      <c r="D382" s="273" t="s">
        <v>251</v>
      </c>
      <c r="E382" s="246"/>
      <c r="F382" s="246"/>
      <c r="G382" s="246"/>
      <c r="H382" s="246"/>
      <c r="I382" s="246"/>
      <c r="J382" s="342">
        <v>37.496330668863997</v>
      </c>
      <c r="K382" s="246">
        <v>45.014352898082002</v>
      </c>
      <c r="L382" s="342">
        <v>12.874640896199001</v>
      </c>
      <c r="M382" s="246"/>
      <c r="N382" s="256"/>
      <c r="O382" s="265"/>
      <c r="P382" s="265"/>
      <c r="Q382" s="265"/>
      <c r="R382" s="265"/>
    </row>
    <row r="383" spans="2:18" x14ac:dyDescent="0.2">
      <c r="B383" t="s">
        <v>548</v>
      </c>
      <c r="C383" t="s">
        <v>202</v>
      </c>
      <c r="D383" s="273" t="s">
        <v>258</v>
      </c>
      <c r="E383" s="246">
        <v>1.427859250736</v>
      </c>
      <c r="F383" s="246">
        <v>1.258399225464</v>
      </c>
      <c r="G383" s="246">
        <v>1.529352062853</v>
      </c>
      <c r="H383" s="246">
        <v>0.90015245012199996</v>
      </c>
      <c r="I383" s="246">
        <v>0.90820053381400001</v>
      </c>
      <c r="J383" s="342">
        <v>0.91526590056599999</v>
      </c>
      <c r="K383" s="246">
        <v>0.92238623250100005</v>
      </c>
      <c r="L383" s="342">
        <v>0.92886574371499997</v>
      </c>
      <c r="M383" s="246">
        <v>0.93539077172499996</v>
      </c>
      <c r="N383" s="256"/>
      <c r="O383" s="265"/>
      <c r="P383" s="265"/>
      <c r="Q383" s="265"/>
      <c r="R383" s="265"/>
    </row>
    <row r="384" spans="2:18" x14ac:dyDescent="0.2">
      <c r="B384" t="s">
        <v>548</v>
      </c>
      <c r="C384" t="s">
        <v>202</v>
      </c>
      <c r="D384" s="273" t="s">
        <v>256</v>
      </c>
      <c r="E384" s="246">
        <v>1.427859250736</v>
      </c>
      <c r="F384" s="246">
        <v>1.278458892902</v>
      </c>
      <c r="G384" s="246">
        <v>1.598295983871</v>
      </c>
      <c r="H384" s="246">
        <v>0.95906653742000003</v>
      </c>
      <c r="I384" s="246">
        <v>0.96764136022799996</v>
      </c>
      <c r="J384" s="342">
        <v>0.97516914824400003</v>
      </c>
      <c r="K384" s="246">
        <v>0.98275549885900004</v>
      </c>
      <c r="L384" s="342">
        <v>0.98965908767199995</v>
      </c>
      <c r="M384" s="246">
        <v>0.99661117230999996</v>
      </c>
      <c r="N384" s="256"/>
      <c r="O384" s="265"/>
      <c r="P384" s="265"/>
      <c r="Q384" s="265"/>
      <c r="R384" s="265"/>
    </row>
    <row r="385" spans="2:18" x14ac:dyDescent="0.2">
      <c r="B385" t="s">
        <v>548</v>
      </c>
      <c r="C385" t="s">
        <v>202</v>
      </c>
      <c r="D385" s="273" t="s">
        <v>253</v>
      </c>
      <c r="E385" s="246">
        <v>0.44160595383599999</v>
      </c>
      <c r="F385" s="246">
        <v>16.887831537650001</v>
      </c>
      <c r="G385" s="246">
        <v>32.811239216513002</v>
      </c>
      <c r="H385" s="246">
        <v>47.800931493801997</v>
      </c>
      <c r="I385" s="246">
        <v>47.798566948458003</v>
      </c>
      <c r="J385" s="342">
        <v>47.345554158083999</v>
      </c>
      <c r="K385" s="246">
        <v>46.269218640725001</v>
      </c>
      <c r="L385" s="342">
        <v>45.864616227432002</v>
      </c>
      <c r="M385" s="246">
        <v>44.683084345577001</v>
      </c>
      <c r="N385" s="256"/>
      <c r="O385" s="265"/>
      <c r="P385" s="265"/>
      <c r="Q385" s="265"/>
      <c r="R385" s="265"/>
    </row>
    <row r="386" spans="2:18" x14ac:dyDescent="0.2">
      <c r="B386" t="s">
        <v>548</v>
      </c>
      <c r="C386" t="s">
        <v>202</v>
      </c>
      <c r="D386" s="273" t="s">
        <v>241</v>
      </c>
      <c r="E386" s="246">
        <v>282.71613164580702</v>
      </c>
      <c r="F386" s="246">
        <v>240.68121715338901</v>
      </c>
      <c r="G386" s="246">
        <v>213.67887814256099</v>
      </c>
      <c r="H386" s="246">
        <v>190.13372247641101</v>
      </c>
      <c r="I386" s="246">
        <v>134.279485278225</v>
      </c>
      <c r="J386" s="342">
        <v>116.742248243926</v>
      </c>
      <c r="K386" s="246">
        <v>137.168013835219</v>
      </c>
      <c r="L386" s="342">
        <v>122.80891899034199</v>
      </c>
      <c r="M386" s="246">
        <v>112.604904716562</v>
      </c>
      <c r="N386" s="256"/>
      <c r="O386" s="265"/>
      <c r="P386" s="265"/>
      <c r="Q386" s="265"/>
      <c r="R386" s="265"/>
    </row>
    <row r="387" spans="2:18" x14ac:dyDescent="0.2">
      <c r="B387" t="s">
        <v>548</v>
      </c>
      <c r="C387" t="s">
        <v>202</v>
      </c>
      <c r="D387" s="273" t="s">
        <v>248</v>
      </c>
      <c r="E387" s="256"/>
      <c r="F387" s="256"/>
      <c r="G387" s="256"/>
      <c r="H387" s="256"/>
      <c r="I387" s="256"/>
      <c r="J387" s="332"/>
      <c r="K387" s="256"/>
      <c r="L387" s="332"/>
      <c r="M387" s="256"/>
      <c r="N387" s="256"/>
      <c r="O387" s="265"/>
      <c r="P387" s="265"/>
      <c r="Q387" s="265"/>
      <c r="R387" s="265"/>
    </row>
    <row r="388" spans="2:18" x14ac:dyDescent="0.2">
      <c r="B388" t="s">
        <v>548</v>
      </c>
      <c r="C388" t="s">
        <v>202</v>
      </c>
      <c r="D388" s="273" t="s">
        <v>251</v>
      </c>
      <c r="E388" s="246">
        <v>8.3905131228840002</v>
      </c>
      <c r="F388" s="246">
        <v>5.5936754152560004</v>
      </c>
      <c r="G388" s="246">
        <v>2.7968377076280002</v>
      </c>
      <c r="H388" s="246"/>
      <c r="I388" s="246">
        <v>43.21924868136</v>
      </c>
      <c r="J388" s="342">
        <v>49.836248211159003</v>
      </c>
      <c r="K388" s="246">
        <v>19.113454314573001</v>
      </c>
      <c r="L388" s="342">
        <v>23.640977046620002</v>
      </c>
      <c r="M388" s="246">
        <v>24.790254663511998</v>
      </c>
      <c r="N388" s="256"/>
      <c r="O388" s="265"/>
      <c r="P388" s="265"/>
      <c r="Q388" s="265"/>
      <c r="R388" s="265"/>
    </row>
    <row r="389" spans="2:18" x14ac:dyDescent="0.2">
      <c r="B389" t="s">
        <v>548</v>
      </c>
      <c r="C389" t="s">
        <v>202</v>
      </c>
      <c r="D389" s="273" t="s">
        <v>262</v>
      </c>
      <c r="E389" s="246"/>
      <c r="F389" s="246"/>
      <c r="G389" s="246">
        <v>2.441161618003</v>
      </c>
      <c r="H389" s="246"/>
      <c r="I389" s="246"/>
      <c r="J389" s="342"/>
      <c r="K389" s="246"/>
      <c r="L389" s="342"/>
      <c r="M389" s="246"/>
      <c r="N389" s="256"/>
      <c r="O389" s="265"/>
      <c r="P389" s="265"/>
      <c r="Q389" s="265"/>
      <c r="R389" s="265"/>
    </row>
    <row r="390" spans="2:18" x14ac:dyDescent="0.2">
      <c r="B390" t="s">
        <v>548</v>
      </c>
      <c r="C390" t="s">
        <v>202</v>
      </c>
      <c r="D390" s="273" t="s">
        <v>263</v>
      </c>
      <c r="E390" s="246"/>
      <c r="F390" s="246"/>
      <c r="G390" s="246">
        <v>18.287924262095999</v>
      </c>
      <c r="H390" s="246"/>
      <c r="I390" s="246">
        <v>16.901055413439</v>
      </c>
      <c r="J390" s="342"/>
      <c r="K390" s="246">
        <v>12.501999575891</v>
      </c>
      <c r="L390" s="342"/>
      <c r="M390" s="246"/>
      <c r="N390" s="256"/>
      <c r="O390" s="265"/>
      <c r="P390" s="265"/>
      <c r="Q390" s="265"/>
      <c r="R390" s="265"/>
    </row>
    <row r="391" spans="2:18" x14ac:dyDescent="0.2">
      <c r="B391" t="s">
        <v>548</v>
      </c>
      <c r="C391" t="s">
        <v>202</v>
      </c>
      <c r="D391" s="273" t="s">
        <v>267</v>
      </c>
      <c r="E391" s="246"/>
      <c r="F391" s="246"/>
      <c r="G391" s="246">
        <v>2.8893570056039999</v>
      </c>
      <c r="H391" s="246"/>
      <c r="I391" s="246">
        <v>5.2483802958689996</v>
      </c>
      <c r="J391" s="342"/>
      <c r="K391" s="246">
        <v>9.2039764198440004</v>
      </c>
      <c r="L391" s="342"/>
      <c r="M391" s="246">
        <v>15.791221023589999</v>
      </c>
      <c r="N391" s="256"/>
      <c r="O391" s="265"/>
      <c r="P391" s="265"/>
      <c r="Q391" s="265"/>
      <c r="R391" s="265"/>
    </row>
    <row r="392" spans="2:18" x14ac:dyDescent="0.2">
      <c r="B392" t="s">
        <v>548</v>
      </c>
      <c r="C392" t="s">
        <v>202</v>
      </c>
      <c r="D392" s="273" t="s">
        <v>265</v>
      </c>
      <c r="E392" s="246"/>
      <c r="F392" s="246"/>
      <c r="G392" s="246">
        <v>1.643884508889</v>
      </c>
      <c r="H392" s="246">
        <v>3.3213636322540001</v>
      </c>
      <c r="I392" s="246">
        <v>2.5584174078180002</v>
      </c>
      <c r="J392" s="342"/>
      <c r="K392" s="246">
        <v>0.53109180967699998</v>
      </c>
      <c r="L392" s="342"/>
      <c r="M392" s="246">
        <v>4.2221400012809998</v>
      </c>
      <c r="N392" s="256"/>
      <c r="O392" s="265"/>
      <c r="P392" s="265"/>
      <c r="Q392" s="265"/>
      <c r="R392" s="265"/>
    </row>
    <row r="393" spans="2:18" x14ac:dyDescent="0.2">
      <c r="B393" t="s">
        <v>548</v>
      </c>
      <c r="C393" t="s">
        <v>203</v>
      </c>
      <c r="D393" s="273" t="s">
        <v>262</v>
      </c>
      <c r="E393" s="246">
        <v>8.1103560853039998</v>
      </c>
      <c r="F393" s="246">
        <v>8.0675595106909999</v>
      </c>
      <c r="G393" s="246">
        <v>18.502643778957001</v>
      </c>
      <c r="H393" s="246">
        <v>30.448524706211</v>
      </c>
      <c r="I393" s="246">
        <v>38.162435909655002</v>
      </c>
      <c r="J393" s="342">
        <v>44.379627002817003</v>
      </c>
      <c r="K393" s="246">
        <v>48.849885316947002</v>
      </c>
      <c r="L393" s="342">
        <v>52.923736934292002</v>
      </c>
      <c r="M393" s="246">
        <v>56.696108928245998</v>
      </c>
      <c r="N393" s="256"/>
      <c r="O393" s="265"/>
      <c r="P393" s="265"/>
      <c r="Q393" s="265"/>
      <c r="R393" s="265"/>
    </row>
    <row r="394" spans="2:18" x14ac:dyDescent="0.2">
      <c r="B394" t="s">
        <v>548</v>
      </c>
      <c r="C394" t="s">
        <v>203</v>
      </c>
      <c r="D394" s="273" t="s">
        <v>263</v>
      </c>
      <c r="E394" s="246">
        <v>290.89647271579702</v>
      </c>
      <c r="F394" s="246">
        <v>289.361475673955</v>
      </c>
      <c r="G394" s="246">
        <v>292.59254801265803</v>
      </c>
      <c r="H394" s="246">
        <v>354.88009520861499</v>
      </c>
      <c r="I394" s="246">
        <v>387.173505023188</v>
      </c>
      <c r="J394" s="342">
        <v>400.74060300787801</v>
      </c>
      <c r="K394" s="246">
        <v>412.04647600244601</v>
      </c>
      <c r="L394" s="342">
        <v>419.592875761909</v>
      </c>
      <c r="M394" s="246">
        <v>424.73801750320803</v>
      </c>
      <c r="N394" s="256"/>
      <c r="O394" s="265"/>
      <c r="P394" s="265"/>
      <c r="Q394" s="265"/>
      <c r="R394" s="265"/>
    </row>
    <row r="395" spans="2:18" x14ac:dyDescent="0.2">
      <c r="B395" t="s">
        <v>548</v>
      </c>
      <c r="C395" t="s">
        <v>203</v>
      </c>
      <c r="D395" s="273" t="s">
        <v>267</v>
      </c>
      <c r="E395" s="246"/>
      <c r="F395" s="246"/>
      <c r="G395" s="246">
        <v>2.8893570056039999</v>
      </c>
      <c r="H395" s="246">
        <v>6.617139930594</v>
      </c>
      <c r="I395" s="246">
        <v>9.4565410736370001</v>
      </c>
      <c r="J395" s="342">
        <v>12.406328203900999</v>
      </c>
      <c r="K395" s="246">
        <v>13.819784414180001</v>
      </c>
      <c r="L395" s="342">
        <v>15.152192927291001</v>
      </c>
      <c r="M395" s="246">
        <v>16.359189792852</v>
      </c>
      <c r="N395" s="256"/>
      <c r="O395" s="265"/>
      <c r="P395" s="265"/>
      <c r="Q395" s="265"/>
      <c r="R395" s="265"/>
    </row>
    <row r="396" spans="2:18" x14ac:dyDescent="0.2">
      <c r="B396" t="s">
        <v>548</v>
      </c>
      <c r="C396" t="s">
        <v>203</v>
      </c>
      <c r="D396" s="273" t="s">
        <v>265</v>
      </c>
      <c r="E396" s="246"/>
      <c r="F396" s="246"/>
      <c r="G396" s="246">
        <v>1.643884508889</v>
      </c>
      <c r="H396" s="246">
        <v>3.3213636322540001</v>
      </c>
      <c r="I396" s="246">
        <v>4.1941268980619997</v>
      </c>
      <c r="J396" s="342">
        <v>5.0776996684810003</v>
      </c>
      <c r="K396" s="246">
        <v>5.312560926023</v>
      </c>
      <c r="L396" s="342">
        <v>5.5464506539759997</v>
      </c>
      <c r="M396" s="246">
        <v>5.7837534264129999</v>
      </c>
      <c r="N396" s="256"/>
      <c r="O396" s="265"/>
      <c r="P396" s="265"/>
      <c r="Q396" s="265"/>
      <c r="R396" s="265"/>
    </row>
    <row r="397" spans="2:18" x14ac:dyDescent="0.2">
      <c r="B397" t="s">
        <v>548</v>
      </c>
      <c r="C397" t="s">
        <v>254</v>
      </c>
      <c r="D397" s="273" t="s">
        <v>253</v>
      </c>
      <c r="E397" s="332"/>
      <c r="F397" s="332"/>
      <c r="G397" s="332"/>
      <c r="H397" s="332"/>
      <c r="I397" s="332"/>
      <c r="J397" s="332"/>
      <c r="K397" s="332"/>
      <c r="L397" s="332"/>
      <c r="M397" s="332"/>
      <c r="N397" s="256"/>
      <c r="O397" s="265"/>
      <c r="P397" s="265"/>
      <c r="Q397" s="265"/>
      <c r="R397" s="265"/>
    </row>
    <row r="398" spans="2:18" x14ac:dyDescent="0.2">
      <c r="B398" t="s">
        <v>548</v>
      </c>
      <c r="C398" t="s">
        <v>247</v>
      </c>
      <c r="D398" s="273" t="s">
        <v>241</v>
      </c>
      <c r="E398" s="332"/>
      <c r="F398" s="332"/>
      <c r="G398" s="332"/>
      <c r="H398" s="332"/>
      <c r="I398" s="332"/>
      <c r="J398" s="332"/>
      <c r="K398" s="332"/>
      <c r="L398" s="332"/>
      <c r="M398" s="332"/>
      <c r="N398" s="256"/>
      <c r="O398" s="265"/>
      <c r="P398" s="265"/>
      <c r="Q398" s="265"/>
      <c r="R398" s="265"/>
    </row>
    <row r="399" spans="2:18" x14ac:dyDescent="0.2">
      <c r="B399" t="s">
        <v>548</v>
      </c>
      <c r="C399" t="s">
        <v>249</v>
      </c>
      <c r="D399" s="273" t="s">
        <v>248</v>
      </c>
      <c r="E399" s="332"/>
      <c r="F399" s="332"/>
      <c r="G399" s="332"/>
      <c r="H399" s="332"/>
      <c r="I399" s="332"/>
      <c r="J399" s="332"/>
      <c r="K399" s="332"/>
      <c r="L399" s="332"/>
      <c r="M399" s="332"/>
      <c r="N399" s="256"/>
      <c r="O399" s="265"/>
      <c r="P399" s="265"/>
      <c r="Q399" s="265"/>
      <c r="R399" s="265"/>
    </row>
    <row r="400" spans="2:18" x14ac:dyDescent="0.2">
      <c r="B400" t="s">
        <v>548</v>
      </c>
      <c r="C400" t="s">
        <v>249</v>
      </c>
      <c r="D400" s="273" t="s">
        <v>251</v>
      </c>
      <c r="E400" s="332"/>
      <c r="F400" s="332"/>
      <c r="G400" s="332"/>
      <c r="H400" s="332"/>
      <c r="I400" s="332"/>
      <c r="J400" s="332"/>
      <c r="K400" s="332"/>
      <c r="L400" s="332"/>
      <c r="M400" s="332"/>
      <c r="N400" s="256"/>
      <c r="O400" s="265"/>
      <c r="P400" s="265"/>
      <c r="Q400" s="265"/>
      <c r="R400" s="265"/>
    </row>
    <row r="401" spans="2:18" x14ac:dyDescent="0.2">
      <c r="B401" t="s">
        <v>548</v>
      </c>
      <c r="C401" t="s">
        <v>206</v>
      </c>
      <c r="D401" s="273" t="s">
        <v>260</v>
      </c>
      <c r="E401" s="246">
        <v>111.602769732616</v>
      </c>
      <c r="F401" s="246">
        <v>111.92345064259599</v>
      </c>
      <c r="G401" s="246">
        <v>119.789506656607</v>
      </c>
      <c r="H401" s="246">
        <v>133.37516474825</v>
      </c>
      <c r="I401" s="246">
        <v>146.80695412608301</v>
      </c>
      <c r="J401" s="342">
        <v>154.286259934556</v>
      </c>
      <c r="K401" s="246">
        <v>162.40810342486199</v>
      </c>
      <c r="L401" s="342">
        <v>167.978638819991</v>
      </c>
      <c r="M401" s="246">
        <v>171.63080723007801</v>
      </c>
      <c r="N401" s="256"/>
      <c r="O401" s="265"/>
      <c r="P401" s="265"/>
      <c r="Q401" s="265"/>
      <c r="R401" s="265"/>
    </row>
    <row r="402" spans="2:18" x14ac:dyDescent="0.2">
      <c r="B402" t="s">
        <v>548</v>
      </c>
      <c r="C402" t="s">
        <v>206</v>
      </c>
      <c r="D402" s="273" t="s">
        <v>261</v>
      </c>
      <c r="E402" s="246">
        <v>151.39118724136799</v>
      </c>
      <c r="F402" s="246">
        <v>150.063021820465</v>
      </c>
      <c r="G402" s="246">
        <v>147.552861972513</v>
      </c>
      <c r="H402" s="246">
        <v>142.86231995743699</v>
      </c>
      <c r="I402" s="246">
        <v>138.44500803827401</v>
      </c>
      <c r="J402" s="342">
        <v>134.18673727247099</v>
      </c>
      <c r="K402" s="246">
        <v>130.29438410612201</v>
      </c>
      <c r="L402" s="342">
        <v>126.576711646074</v>
      </c>
      <c r="M402" s="246">
        <v>122.909297141265</v>
      </c>
      <c r="N402" s="256"/>
      <c r="O402" s="265"/>
      <c r="P402" s="265"/>
      <c r="Q402" s="265"/>
      <c r="R402" s="265"/>
    </row>
    <row r="403" spans="2:18" x14ac:dyDescent="0.2">
      <c r="B403" t="s">
        <v>548</v>
      </c>
      <c r="C403" t="s">
        <v>244</v>
      </c>
      <c r="D403" s="273" t="s">
        <v>241</v>
      </c>
      <c r="E403" s="246">
        <v>1.655994537</v>
      </c>
      <c r="F403" s="246">
        <v>0.82799726849999999</v>
      </c>
      <c r="G403" s="246"/>
      <c r="H403" s="246"/>
      <c r="I403" s="246"/>
      <c r="J403" s="342"/>
      <c r="K403" s="246"/>
      <c r="L403" s="342"/>
      <c r="M403" s="246"/>
      <c r="N403" s="256"/>
      <c r="O403" s="265"/>
      <c r="P403" s="265"/>
      <c r="Q403" s="265"/>
      <c r="R403" s="265"/>
    </row>
    <row r="404" spans="2:18" x14ac:dyDescent="0.2">
      <c r="B404" t="s">
        <v>548</v>
      </c>
      <c r="C404" t="s">
        <v>244</v>
      </c>
      <c r="D404" s="273" t="s">
        <v>248</v>
      </c>
      <c r="E404" s="256"/>
      <c r="F404" s="256"/>
      <c r="G404" s="256"/>
      <c r="H404" s="256"/>
      <c r="I404" s="256"/>
      <c r="J404" s="332"/>
      <c r="K404" s="256"/>
      <c r="L404" s="332"/>
      <c r="M404" s="256"/>
      <c r="N404" s="256"/>
      <c r="O404" s="265"/>
      <c r="P404" s="265"/>
      <c r="Q404" s="265"/>
      <c r="R404" s="265"/>
    </row>
    <row r="405" spans="2:18" x14ac:dyDescent="0.2">
      <c r="B405" t="s">
        <v>548</v>
      </c>
      <c r="C405" t="s">
        <v>244</v>
      </c>
      <c r="D405" s="273" t="s">
        <v>251</v>
      </c>
      <c r="E405" s="246">
        <v>0.55199817900000003</v>
      </c>
      <c r="F405" s="246">
        <v>0.36799878600000002</v>
      </c>
      <c r="G405" s="246">
        <v>0.18399939300000001</v>
      </c>
      <c r="H405" s="246"/>
      <c r="I405" s="246"/>
      <c r="J405" s="342"/>
      <c r="K405" s="246"/>
      <c r="L405" s="342"/>
      <c r="M405" s="246"/>
      <c r="N405" s="256"/>
      <c r="O405" s="265"/>
      <c r="P405" s="265"/>
      <c r="Q405" s="265"/>
      <c r="R405" s="265"/>
    </row>
    <row r="406" spans="2:18" x14ac:dyDescent="0.2">
      <c r="B406" t="s">
        <v>548</v>
      </c>
      <c r="C406" t="s">
        <v>320</v>
      </c>
      <c r="D406" s="273" t="s">
        <v>248</v>
      </c>
      <c r="E406" s="342"/>
      <c r="F406" s="342"/>
      <c r="G406" s="342"/>
      <c r="H406" s="342"/>
      <c r="I406" s="342">
        <v>25.760583005090002</v>
      </c>
      <c r="J406" s="342">
        <v>25.760583005090002</v>
      </c>
      <c r="K406" s="342">
        <v>25.760583005090002</v>
      </c>
      <c r="L406" s="342">
        <v>25.760583005090002</v>
      </c>
      <c r="M406" s="342">
        <v>38.70762899172</v>
      </c>
      <c r="N406" s="256"/>
      <c r="O406" s="265"/>
      <c r="P406" s="265"/>
      <c r="Q406" s="265"/>
      <c r="R406" s="265"/>
    </row>
    <row r="407" spans="2:18" x14ac:dyDescent="0.2">
      <c r="B407" t="s">
        <v>548</v>
      </c>
      <c r="C407" t="s">
        <v>320</v>
      </c>
      <c r="D407" s="273" t="s">
        <v>251</v>
      </c>
      <c r="E407" s="332"/>
      <c r="F407" s="332"/>
      <c r="G407" s="332"/>
      <c r="H407" s="332"/>
      <c r="I407" s="332"/>
      <c r="J407" s="332"/>
      <c r="K407" s="332"/>
      <c r="L407" s="332"/>
      <c r="M407" s="332"/>
      <c r="N407" s="256"/>
      <c r="O407" s="265"/>
      <c r="P407" s="265"/>
      <c r="Q407" s="265"/>
      <c r="R407" s="265"/>
    </row>
    <row r="408" spans="2:18" x14ac:dyDescent="0.2">
      <c r="B408" t="s">
        <v>548</v>
      </c>
      <c r="C408" t="s">
        <v>243</v>
      </c>
      <c r="D408" s="273" t="s">
        <v>253</v>
      </c>
      <c r="E408" s="246">
        <v>0.90728416548000002</v>
      </c>
      <c r="F408" s="246">
        <v>0.60485611031999997</v>
      </c>
      <c r="G408" s="246">
        <v>0.30242805515999999</v>
      </c>
      <c r="H408" s="246"/>
      <c r="I408" s="246"/>
      <c r="J408" s="342"/>
      <c r="K408" s="246"/>
      <c r="L408" s="342"/>
      <c r="M408" s="246"/>
      <c r="N408" s="256"/>
      <c r="O408" s="265"/>
      <c r="P408" s="265"/>
      <c r="Q408" s="265"/>
      <c r="R408" s="265"/>
    </row>
    <row r="409" spans="2:18" x14ac:dyDescent="0.2">
      <c r="B409" t="s">
        <v>548</v>
      </c>
      <c r="C409" t="s">
        <v>243</v>
      </c>
      <c r="D409" s="273" t="s">
        <v>241</v>
      </c>
      <c r="E409" s="246">
        <v>1.94581069452</v>
      </c>
      <c r="F409" s="246">
        <v>0.97290534726</v>
      </c>
      <c r="G409" s="246"/>
      <c r="H409" s="246"/>
      <c r="I409" s="246"/>
      <c r="J409" s="342"/>
      <c r="K409" s="246"/>
      <c r="L409" s="342"/>
      <c r="M409" s="246"/>
      <c r="N409" s="256"/>
      <c r="O409" s="265"/>
      <c r="P409" s="265"/>
      <c r="Q409" s="265"/>
      <c r="R409" s="265"/>
    </row>
    <row r="410" spans="2:18" x14ac:dyDescent="0.2">
      <c r="B410" t="s">
        <v>548</v>
      </c>
      <c r="C410" t="s">
        <v>243</v>
      </c>
      <c r="D410" s="273" t="s">
        <v>248</v>
      </c>
      <c r="E410" s="256"/>
      <c r="F410" s="256"/>
      <c r="G410" s="256"/>
      <c r="H410" s="256"/>
      <c r="I410" s="256"/>
      <c r="J410" s="332"/>
      <c r="K410" s="256"/>
      <c r="L410" s="332"/>
      <c r="M410" s="256"/>
      <c r="N410" s="256"/>
      <c r="O410" s="265"/>
      <c r="P410" s="265"/>
      <c r="Q410" s="265"/>
      <c r="R410" s="265"/>
    </row>
    <row r="411" spans="2:18" x14ac:dyDescent="0.2">
      <c r="B411" t="s">
        <v>548</v>
      </c>
      <c r="C411" t="s">
        <v>243</v>
      </c>
      <c r="D411" s="273" t="s">
        <v>251</v>
      </c>
      <c r="E411" s="246"/>
      <c r="F411" s="246"/>
      <c r="G411" s="246"/>
      <c r="H411" s="246"/>
      <c r="I411" s="246">
        <v>24.558624143326</v>
      </c>
      <c r="J411" s="342">
        <v>24.597854197650999</v>
      </c>
      <c r="K411" s="246">
        <v>24.597854197650999</v>
      </c>
      <c r="L411" s="342">
        <v>68.612264683065007</v>
      </c>
      <c r="M411" s="246">
        <v>61.561889166979</v>
      </c>
      <c r="N411" s="256"/>
      <c r="O411" s="265"/>
      <c r="P411" s="265"/>
      <c r="Q411" s="265"/>
      <c r="R411" s="265"/>
    </row>
    <row r="412" spans="2:18" x14ac:dyDescent="0.2">
      <c r="B412" t="s">
        <v>549</v>
      </c>
      <c r="C412" t="s">
        <v>205</v>
      </c>
      <c r="D412" s="273" t="s">
        <v>260</v>
      </c>
      <c r="E412" s="246">
        <v>2.4545315566029999</v>
      </c>
      <c r="F412" s="246">
        <v>1.600943103246</v>
      </c>
      <c r="G412" s="246">
        <v>0.56149367152899998</v>
      </c>
      <c r="H412" s="246">
        <v>0.59408933132800001</v>
      </c>
      <c r="I412" s="246">
        <v>0.62356250093999999</v>
      </c>
      <c r="J412" s="342">
        <v>0.66125416433200002</v>
      </c>
      <c r="K412" s="246">
        <v>0.70244160523700006</v>
      </c>
      <c r="L412" s="342">
        <v>0.748002621152</v>
      </c>
      <c r="M412" s="246">
        <v>0.78303430404700003</v>
      </c>
      <c r="N412" s="256"/>
      <c r="O412" s="265"/>
      <c r="P412" s="265"/>
      <c r="Q412" s="265"/>
      <c r="R412" s="265"/>
    </row>
    <row r="413" spans="2:18" x14ac:dyDescent="0.2">
      <c r="B413" t="s">
        <v>549</v>
      </c>
      <c r="C413" t="s">
        <v>205</v>
      </c>
      <c r="D413" s="273" t="s">
        <v>261</v>
      </c>
      <c r="E413" s="256"/>
      <c r="F413" s="256"/>
      <c r="G413" s="256"/>
      <c r="H413" s="256"/>
      <c r="I413" s="256"/>
      <c r="J413" s="332"/>
      <c r="K413" s="256"/>
      <c r="L413" s="332"/>
      <c r="M413" s="256"/>
      <c r="N413" s="256"/>
      <c r="O413" s="265"/>
      <c r="P413" s="265"/>
      <c r="Q413" s="265"/>
      <c r="R413" s="265"/>
    </row>
    <row r="414" spans="2:18" x14ac:dyDescent="0.2">
      <c r="B414" t="s">
        <v>549</v>
      </c>
      <c r="C414" t="s">
        <v>366</v>
      </c>
      <c r="D414" s="273" t="s">
        <v>256</v>
      </c>
      <c r="E414" s="332"/>
      <c r="F414" s="332"/>
      <c r="G414" s="332"/>
      <c r="H414" s="332"/>
      <c r="I414" s="332"/>
      <c r="J414" s="332"/>
      <c r="K414" s="332"/>
      <c r="L414" s="332"/>
      <c r="M414" s="332"/>
      <c r="N414" s="256"/>
      <c r="O414" s="265"/>
      <c r="P414" s="265"/>
      <c r="Q414" s="265"/>
      <c r="R414" s="265"/>
    </row>
    <row r="415" spans="2:18" x14ac:dyDescent="0.2">
      <c r="B415" t="s">
        <v>549</v>
      </c>
      <c r="C415" t="s">
        <v>366</v>
      </c>
      <c r="D415" s="273" t="s">
        <v>248</v>
      </c>
      <c r="E415" s="332"/>
      <c r="F415" s="332"/>
      <c r="G415" s="332"/>
      <c r="H415" s="332"/>
      <c r="I415" s="332"/>
      <c r="J415" s="332"/>
      <c r="K415" s="332"/>
      <c r="L415" s="332"/>
      <c r="M415" s="332"/>
      <c r="N415" s="256"/>
      <c r="O415" s="265"/>
      <c r="P415" s="265"/>
      <c r="Q415" s="265"/>
      <c r="R415" s="265"/>
    </row>
    <row r="416" spans="2:18" x14ac:dyDescent="0.2">
      <c r="B416" t="s">
        <v>549</v>
      </c>
      <c r="C416" t="s">
        <v>366</v>
      </c>
      <c r="D416" s="273" t="s">
        <v>251</v>
      </c>
      <c r="E416" s="332"/>
      <c r="F416" s="332"/>
      <c r="G416" s="332"/>
      <c r="H416" s="332"/>
      <c r="I416" s="332"/>
      <c r="J416" s="332"/>
      <c r="K416" s="332"/>
      <c r="L416" s="332"/>
      <c r="M416" s="332"/>
      <c r="N416" s="256"/>
      <c r="O416" s="265"/>
      <c r="P416" s="265"/>
      <c r="Q416" s="265"/>
      <c r="R416" s="265"/>
    </row>
    <row r="417" spans="2:18" x14ac:dyDescent="0.2">
      <c r="B417" t="s">
        <v>549</v>
      </c>
      <c r="C417" t="s">
        <v>367</v>
      </c>
      <c r="D417" s="273" t="s">
        <v>260</v>
      </c>
      <c r="E417" s="332"/>
      <c r="F417" s="332"/>
      <c r="G417" s="332"/>
      <c r="H417" s="332"/>
      <c r="I417" s="332"/>
      <c r="J417" s="332"/>
      <c r="K417" s="332"/>
      <c r="L417" s="332"/>
      <c r="M417" s="332"/>
      <c r="N417" s="256"/>
      <c r="O417" s="265"/>
      <c r="P417" s="265"/>
      <c r="Q417" s="265"/>
      <c r="R417" s="265"/>
    </row>
    <row r="418" spans="2:18" x14ac:dyDescent="0.2">
      <c r="B418" t="s">
        <v>549</v>
      </c>
      <c r="C418" t="s">
        <v>367</v>
      </c>
      <c r="D418" s="273" t="s">
        <v>261</v>
      </c>
      <c r="E418" s="332"/>
      <c r="F418" s="332"/>
      <c r="G418" s="332"/>
      <c r="H418" s="332"/>
      <c r="I418" s="332"/>
      <c r="J418" s="332"/>
      <c r="K418" s="332"/>
      <c r="L418" s="332"/>
      <c r="M418" s="332"/>
      <c r="N418" s="256"/>
      <c r="O418" s="265"/>
      <c r="P418" s="265"/>
      <c r="Q418" s="265"/>
      <c r="R418" s="265"/>
    </row>
    <row r="419" spans="2:18" x14ac:dyDescent="0.2">
      <c r="B419" t="s">
        <v>549</v>
      </c>
      <c r="C419" t="s">
        <v>199</v>
      </c>
      <c r="D419" s="273" t="s">
        <v>262</v>
      </c>
      <c r="E419" s="256"/>
      <c r="F419" s="256"/>
      <c r="G419" s="256"/>
      <c r="H419" s="256"/>
      <c r="I419" s="256"/>
      <c r="J419" s="332"/>
      <c r="K419" s="256"/>
      <c r="L419" s="332"/>
      <c r="M419" s="256"/>
      <c r="N419" s="256"/>
      <c r="O419" s="265"/>
      <c r="P419" s="265"/>
      <c r="Q419" s="265"/>
      <c r="R419" s="265"/>
    </row>
    <row r="420" spans="2:18" x14ac:dyDescent="0.2">
      <c r="B420" t="s">
        <v>549</v>
      </c>
      <c r="C420" t="s">
        <v>199</v>
      </c>
      <c r="D420" s="273" t="s">
        <v>263</v>
      </c>
      <c r="E420" s="256"/>
      <c r="F420" s="256"/>
      <c r="G420" s="256"/>
      <c r="H420" s="256"/>
      <c r="I420" s="256"/>
      <c r="J420" s="332"/>
      <c r="K420" s="256"/>
      <c r="L420" s="332"/>
      <c r="M420" s="256"/>
      <c r="N420" s="256"/>
      <c r="O420" s="265"/>
      <c r="P420" s="265"/>
      <c r="Q420" s="265"/>
      <c r="R420" s="265"/>
    </row>
    <row r="421" spans="2:18" x14ac:dyDescent="0.2">
      <c r="B421" t="s">
        <v>549</v>
      </c>
      <c r="C421" t="s">
        <v>200</v>
      </c>
      <c r="D421" s="273" t="s">
        <v>256</v>
      </c>
      <c r="E421" s="256"/>
      <c r="F421" s="256"/>
      <c r="G421" s="256"/>
      <c r="H421" s="256"/>
      <c r="I421" s="256"/>
      <c r="J421" s="332"/>
      <c r="K421" s="256"/>
      <c r="L421" s="332"/>
      <c r="M421" s="256"/>
      <c r="N421" s="256"/>
      <c r="O421" s="265"/>
      <c r="P421" s="265"/>
      <c r="Q421" s="265"/>
      <c r="R421" s="265"/>
    </row>
    <row r="422" spans="2:18" x14ac:dyDescent="0.2">
      <c r="B422" t="s">
        <v>549</v>
      </c>
      <c r="C422" t="s">
        <v>200</v>
      </c>
      <c r="D422" s="273" t="s">
        <v>253</v>
      </c>
      <c r="E422" s="246">
        <v>14.298575140800001</v>
      </c>
      <c r="F422" s="246">
        <v>9.5323834271999992</v>
      </c>
      <c r="G422" s="246">
        <v>4.7661917135999996</v>
      </c>
      <c r="H422" s="246"/>
      <c r="I422" s="246"/>
      <c r="J422" s="342"/>
      <c r="K422" s="246"/>
      <c r="L422" s="342"/>
      <c r="M422" s="246"/>
      <c r="N422" s="256"/>
      <c r="O422" s="265"/>
      <c r="P422" s="265"/>
      <c r="Q422" s="265"/>
      <c r="R422" s="265"/>
    </row>
    <row r="423" spans="2:18" x14ac:dyDescent="0.2">
      <c r="B423" t="s">
        <v>549</v>
      </c>
      <c r="C423" t="s">
        <v>200</v>
      </c>
      <c r="D423" s="273" t="s">
        <v>241</v>
      </c>
      <c r="E423" s="246">
        <v>71.492875703999999</v>
      </c>
      <c r="F423" s="246">
        <v>105.249316179592</v>
      </c>
      <c r="G423" s="246">
        <v>107.81413147835499</v>
      </c>
      <c r="H423" s="246">
        <v>125.524162028749</v>
      </c>
      <c r="I423" s="246">
        <v>141.02881029788099</v>
      </c>
      <c r="J423" s="342">
        <v>169.022036103207</v>
      </c>
      <c r="K423" s="246">
        <v>191.58270286292699</v>
      </c>
      <c r="L423" s="342">
        <v>194.29215218761399</v>
      </c>
      <c r="M423" s="246">
        <v>175.774835904329</v>
      </c>
      <c r="N423" s="256"/>
      <c r="O423" s="265"/>
      <c r="P423" s="265"/>
      <c r="Q423" s="265"/>
      <c r="R423" s="265"/>
    </row>
    <row r="424" spans="2:18" x14ac:dyDescent="0.2">
      <c r="B424" t="s">
        <v>549</v>
      </c>
      <c r="C424" t="s">
        <v>200</v>
      </c>
      <c r="D424" s="273" t="s">
        <v>248</v>
      </c>
      <c r="E424" s="246">
        <v>142.985751408</v>
      </c>
      <c r="F424" s="246">
        <v>112.823127087006</v>
      </c>
      <c r="G424" s="246">
        <v>73.304323389912994</v>
      </c>
      <c r="H424" s="246">
        <v>75.792539556085998</v>
      </c>
      <c r="I424" s="246">
        <v>65.792943661796997</v>
      </c>
      <c r="J424" s="342">
        <v>41.147591294896003</v>
      </c>
      <c r="K424" s="246">
        <v>4.4696286590360002</v>
      </c>
      <c r="L424" s="342">
        <v>4.4696286590360002</v>
      </c>
      <c r="M424" s="246">
        <v>22.633655000727</v>
      </c>
      <c r="N424" s="256"/>
      <c r="O424" s="265"/>
      <c r="P424" s="265"/>
      <c r="Q424" s="265"/>
      <c r="R424" s="265"/>
    </row>
    <row r="425" spans="2:18" x14ac:dyDescent="0.2">
      <c r="B425" t="s">
        <v>549</v>
      </c>
      <c r="C425" t="s">
        <v>200</v>
      </c>
      <c r="D425" s="273" t="s">
        <v>251</v>
      </c>
      <c r="E425" s="246">
        <v>145.52866498481399</v>
      </c>
      <c r="F425" s="246">
        <v>127.98574718193601</v>
      </c>
      <c r="G425" s="246">
        <v>151.92639860007901</v>
      </c>
      <c r="H425" s="246">
        <v>119.60379133801401</v>
      </c>
      <c r="I425" s="246">
        <v>106.17677391942701</v>
      </c>
      <c r="J425" s="342">
        <v>80.068741868421</v>
      </c>
      <c r="K425" s="246">
        <v>77.574615075414002</v>
      </c>
      <c r="L425" s="342">
        <v>61.183818420858003</v>
      </c>
      <c r="M425" s="246">
        <v>68.627650213343998</v>
      </c>
      <c r="N425" s="256"/>
      <c r="O425" s="265"/>
      <c r="P425" s="265"/>
      <c r="Q425" s="265"/>
      <c r="R425" s="265"/>
    </row>
    <row r="426" spans="2:18" x14ac:dyDescent="0.2">
      <c r="B426" t="s">
        <v>549</v>
      </c>
      <c r="C426" t="s">
        <v>200</v>
      </c>
      <c r="D426" s="273" t="s">
        <v>262</v>
      </c>
      <c r="E426" s="246">
        <v>10.397747991855001</v>
      </c>
      <c r="F426" s="246">
        <v>10.875980677227</v>
      </c>
      <c r="G426" s="246">
        <v>7.7813046800040002</v>
      </c>
      <c r="H426" s="246">
        <v>4.5580681403980003</v>
      </c>
      <c r="I426" s="246">
        <v>2.9198515350640002</v>
      </c>
      <c r="J426" s="342">
        <v>1.1735769531910001</v>
      </c>
      <c r="K426" s="246"/>
      <c r="L426" s="342"/>
      <c r="M426" s="246"/>
      <c r="N426" s="256"/>
      <c r="O426" s="265"/>
      <c r="P426" s="265"/>
      <c r="Q426" s="265"/>
      <c r="R426" s="265"/>
    </row>
    <row r="427" spans="2:18" x14ac:dyDescent="0.2">
      <c r="B427" t="s">
        <v>549</v>
      </c>
      <c r="C427" t="s">
        <v>200</v>
      </c>
      <c r="D427" s="273" t="s">
        <v>263</v>
      </c>
      <c r="E427" s="246">
        <v>20.918366755908998</v>
      </c>
      <c r="F427" s="246">
        <v>21.880483429165</v>
      </c>
      <c r="G427" s="246">
        <v>10.694965279436</v>
      </c>
      <c r="H427" s="246"/>
      <c r="I427" s="246"/>
      <c r="J427" s="342"/>
      <c r="K427" s="246">
        <v>0.25922541577800001</v>
      </c>
      <c r="L427" s="342"/>
      <c r="M427" s="246"/>
      <c r="N427" s="256"/>
      <c r="O427" s="265"/>
      <c r="P427" s="265"/>
      <c r="Q427" s="265"/>
      <c r="R427" s="265"/>
    </row>
    <row r="428" spans="2:18" x14ac:dyDescent="0.2">
      <c r="B428" t="s">
        <v>549</v>
      </c>
      <c r="C428" t="s">
        <v>200</v>
      </c>
      <c r="D428" s="273" t="s">
        <v>267</v>
      </c>
      <c r="E428" s="246">
        <v>4.2173552664000002</v>
      </c>
      <c r="F428" s="246">
        <v>4.7570877422309996</v>
      </c>
      <c r="G428" s="246">
        <v>3.6430971898159998</v>
      </c>
      <c r="H428" s="246">
        <v>2.2825348972890001</v>
      </c>
      <c r="I428" s="246">
        <v>1.561291087841</v>
      </c>
      <c r="J428" s="342">
        <v>0.68842681287600005</v>
      </c>
      <c r="K428" s="246">
        <v>2.8126844634679999</v>
      </c>
      <c r="L428" s="342">
        <v>0.26853866755900002</v>
      </c>
      <c r="M428" s="246">
        <v>2.286579659384</v>
      </c>
      <c r="N428" s="256"/>
      <c r="O428" s="265"/>
      <c r="P428" s="265"/>
      <c r="Q428" s="265"/>
      <c r="R428" s="265"/>
    </row>
    <row r="429" spans="2:18" x14ac:dyDescent="0.2">
      <c r="B429" t="s">
        <v>549</v>
      </c>
      <c r="C429" t="s">
        <v>200</v>
      </c>
      <c r="D429" s="273" t="s">
        <v>265</v>
      </c>
      <c r="E429" s="246">
        <v>0.46859502959999999</v>
      </c>
      <c r="F429" s="246">
        <v>0.47028792066899999</v>
      </c>
      <c r="G429" s="246"/>
      <c r="H429" s="246"/>
      <c r="I429" s="246"/>
      <c r="J429" s="342"/>
      <c r="K429" s="246">
        <v>5.1412705344559999</v>
      </c>
      <c r="L429" s="342"/>
      <c r="M429" s="246">
        <v>4.2338286041949997</v>
      </c>
      <c r="N429" s="256"/>
      <c r="O429" s="265"/>
      <c r="P429" s="265"/>
      <c r="Q429" s="265"/>
      <c r="R429" s="265"/>
    </row>
    <row r="430" spans="2:18" x14ac:dyDescent="0.2">
      <c r="B430" t="s">
        <v>549</v>
      </c>
      <c r="C430" t="s">
        <v>201</v>
      </c>
      <c r="D430" s="273" t="s">
        <v>253</v>
      </c>
      <c r="E430" s="256"/>
      <c r="F430" s="256"/>
      <c r="G430" s="256"/>
      <c r="H430" s="256"/>
      <c r="I430" s="256"/>
      <c r="J430" s="332"/>
      <c r="K430" s="256"/>
      <c r="L430" s="332"/>
      <c r="M430" s="256"/>
      <c r="N430" s="256"/>
      <c r="O430" s="265"/>
      <c r="P430" s="265"/>
      <c r="Q430" s="265"/>
      <c r="R430" s="265"/>
    </row>
    <row r="431" spans="2:18" x14ac:dyDescent="0.2">
      <c r="B431" t="s">
        <v>549</v>
      </c>
      <c r="C431" t="s">
        <v>201</v>
      </c>
      <c r="D431" s="273" t="s">
        <v>241</v>
      </c>
      <c r="E431" s="246"/>
      <c r="F431" s="246"/>
      <c r="G431" s="246"/>
      <c r="H431" s="246"/>
      <c r="I431" s="246"/>
      <c r="J431" s="342"/>
      <c r="K431" s="246"/>
      <c r="L431" s="342"/>
      <c r="M431" s="246">
        <v>10.040013591999999</v>
      </c>
      <c r="N431" s="256"/>
      <c r="O431" s="265"/>
      <c r="P431" s="265"/>
      <c r="Q431" s="265"/>
      <c r="R431" s="265"/>
    </row>
    <row r="432" spans="2:18" x14ac:dyDescent="0.2">
      <c r="B432" t="s">
        <v>549</v>
      </c>
      <c r="C432" t="s">
        <v>201</v>
      </c>
      <c r="D432" s="273" t="s">
        <v>251</v>
      </c>
      <c r="E432" s="246"/>
      <c r="F432" s="246"/>
      <c r="G432" s="246"/>
      <c r="H432" s="246"/>
      <c r="I432" s="246"/>
      <c r="J432" s="342"/>
      <c r="K432" s="246">
        <v>4.0729933236229998</v>
      </c>
      <c r="L432" s="342">
        <v>7.5794289262010004</v>
      </c>
      <c r="M432" s="246">
        <v>8.3328086908889993</v>
      </c>
      <c r="N432" s="256"/>
      <c r="O432" s="265"/>
      <c r="P432" s="265"/>
      <c r="Q432" s="265"/>
      <c r="R432" s="265"/>
    </row>
    <row r="433" spans="2:18" x14ac:dyDescent="0.2">
      <c r="B433" t="s">
        <v>549</v>
      </c>
      <c r="C433" t="s">
        <v>201</v>
      </c>
      <c r="D433" s="273" t="s">
        <v>267</v>
      </c>
      <c r="E433" s="246"/>
      <c r="F433" s="246"/>
      <c r="G433" s="246">
        <v>0.52044245568799996</v>
      </c>
      <c r="H433" s="246">
        <v>1.1412674486450001</v>
      </c>
      <c r="I433" s="246">
        <v>1.561291087841</v>
      </c>
      <c r="J433" s="342">
        <v>2.0652804386270001</v>
      </c>
      <c r="K433" s="246"/>
      <c r="L433" s="342">
        <v>2.5953368164640001</v>
      </c>
      <c r="M433" s="246">
        <v>0.56241769984699996</v>
      </c>
      <c r="N433" s="256"/>
      <c r="O433" s="265"/>
      <c r="P433" s="265"/>
      <c r="Q433" s="265"/>
      <c r="R433" s="265"/>
    </row>
    <row r="434" spans="2:18" x14ac:dyDescent="0.2">
      <c r="B434" t="s">
        <v>549</v>
      </c>
      <c r="C434" t="s">
        <v>201</v>
      </c>
      <c r="D434" s="273" t="s">
        <v>265</v>
      </c>
      <c r="E434" s="246">
        <v>12.505050504</v>
      </c>
      <c r="F434" s="246">
        <v>12.55022744139</v>
      </c>
      <c r="G434" s="246">
        <v>12.891336293218</v>
      </c>
      <c r="H434" s="246">
        <v>10.711662706944001</v>
      </c>
      <c r="I434" s="246">
        <v>10.147758740245999</v>
      </c>
      <c r="J434" s="342">
        <v>9.4987886025169992</v>
      </c>
      <c r="K434" s="246"/>
      <c r="L434" s="342">
        <v>9.1910153395559995</v>
      </c>
      <c r="M434" s="246">
        <v>0.27024437899100001</v>
      </c>
      <c r="N434" s="256"/>
      <c r="O434" s="265"/>
      <c r="P434" s="265"/>
      <c r="Q434" s="265"/>
      <c r="R434" s="265"/>
    </row>
    <row r="435" spans="2:18" x14ac:dyDescent="0.2">
      <c r="B435" t="s">
        <v>549</v>
      </c>
      <c r="C435" t="s">
        <v>278</v>
      </c>
      <c r="D435" s="273" t="s">
        <v>253</v>
      </c>
      <c r="E435" s="256"/>
      <c r="F435" s="256"/>
      <c r="G435" s="256"/>
      <c r="H435" s="256"/>
      <c r="I435" s="256"/>
      <c r="J435" s="332"/>
      <c r="K435" s="256"/>
      <c r="L435" s="332"/>
      <c r="M435" s="256"/>
      <c r="N435" s="256"/>
      <c r="O435" s="265"/>
      <c r="P435" s="265"/>
      <c r="Q435" s="265"/>
      <c r="R435" s="265"/>
    </row>
    <row r="436" spans="2:18" x14ac:dyDescent="0.2">
      <c r="B436" t="s">
        <v>549</v>
      </c>
      <c r="C436" t="s">
        <v>278</v>
      </c>
      <c r="D436" s="273" t="s">
        <v>241</v>
      </c>
      <c r="E436" s="246">
        <v>13.336716456</v>
      </c>
      <c r="F436" s="246">
        <v>6.6683582279999998</v>
      </c>
      <c r="G436" s="246"/>
      <c r="H436" s="246"/>
      <c r="I436" s="246">
        <v>33.781982267381998</v>
      </c>
      <c r="J436" s="342">
        <v>54.037992766241999</v>
      </c>
      <c r="K436" s="246">
        <v>52.983474082550003</v>
      </c>
      <c r="L436" s="342">
        <v>80.974199014573998</v>
      </c>
      <c r="M436" s="246">
        <v>79.818121800046995</v>
      </c>
      <c r="N436" s="256"/>
      <c r="O436" s="265"/>
      <c r="P436" s="265"/>
      <c r="Q436" s="265"/>
      <c r="R436" s="265"/>
    </row>
    <row r="437" spans="2:18" x14ac:dyDescent="0.2">
      <c r="B437" t="s">
        <v>549</v>
      </c>
      <c r="C437" t="s">
        <v>278</v>
      </c>
      <c r="D437" s="273" t="s">
        <v>248</v>
      </c>
      <c r="E437" s="246"/>
      <c r="F437" s="246">
        <v>38.964111334100998</v>
      </c>
      <c r="G437" s="246">
        <v>87.948781088851007</v>
      </c>
      <c r="H437" s="246">
        <v>87.948781088851007</v>
      </c>
      <c r="I437" s="246">
        <v>113.502635677105</v>
      </c>
      <c r="J437" s="342">
        <v>131.925069888759</v>
      </c>
      <c r="K437" s="246">
        <v>182.09929603194101</v>
      </c>
      <c r="L437" s="342">
        <v>188.541509212298</v>
      </c>
      <c r="M437" s="246">
        <v>165.846288719933</v>
      </c>
      <c r="N437" s="256"/>
      <c r="O437" s="265"/>
      <c r="P437" s="265"/>
      <c r="Q437" s="265"/>
      <c r="R437" s="265"/>
    </row>
    <row r="438" spans="2:18" x14ac:dyDescent="0.2">
      <c r="B438" t="s">
        <v>549</v>
      </c>
      <c r="C438" t="s">
        <v>278</v>
      </c>
      <c r="D438" s="273" t="s">
        <v>251</v>
      </c>
      <c r="E438" s="256"/>
      <c r="F438" s="256"/>
      <c r="G438" s="256"/>
      <c r="H438" s="256"/>
      <c r="I438" s="256"/>
      <c r="J438" s="332"/>
      <c r="K438" s="256"/>
      <c r="L438" s="332"/>
      <c r="M438" s="256"/>
      <c r="N438" s="256"/>
      <c r="O438" s="265"/>
      <c r="P438" s="265"/>
      <c r="Q438" s="265"/>
      <c r="R438" s="265"/>
    </row>
    <row r="439" spans="2:18" x14ac:dyDescent="0.2">
      <c r="B439" t="s">
        <v>549</v>
      </c>
      <c r="C439" t="s">
        <v>202</v>
      </c>
      <c r="D439" s="273" t="s">
        <v>258</v>
      </c>
      <c r="E439" s="246">
        <v>1.2833874825910001</v>
      </c>
      <c r="F439" s="246">
        <v>1.113525527512</v>
      </c>
      <c r="G439" s="246">
        <v>0.95311339164499997</v>
      </c>
      <c r="H439" s="246">
        <v>0.78801118738599996</v>
      </c>
      <c r="I439" s="246">
        <v>0.79526010502599997</v>
      </c>
      <c r="J439" s="342">
        <v>0.79728399271200001</v>
      </c>
      <c r="K439" s="246">
        <v>0.79931303106600005</v>
      </c>
      <c r="L439" s="342">
        <v>0.79681048365999996</v>
      </c>
      <c r="M439" s="246">
        <v>0.79431577141099996</v>
      </c>
      <c r="N439" s="256"/>
      <c r="O439" s="265"/>
      <c r="P439" s="265"/>
      <c r="Q439" s="265"/>
      <c r="R439" s="265"/>
    </row>
    <row r="440" spans="2:18" x14ac:dyDescent="0.2">
      <c r="B440" t="s">
        <v>549</v>
      </c>
      <c r="C440" t="s">
        <v>202</v>
      </c>
      <c r="D440" s="273" t="s">
        <v>256</v>
      </c>
      <c r="E440" s="246">
        <v>1.2833874825910001</v>
      </c>
      <c r="F440" s="246">
        <v>1.1304070442780001</v>
      </c>
      <c r="G440" s="246">
        <v>0.98749490649600002</v>
      </c>
      <c r="H440" s="246">
        <v>0.83958573998499997</v>
      </c>
      <c r="I440" s="246">
        <v>0.84730909211299998</v>
      </c>
      <c r="J440" s="342">
        <v>0.84946544124500001</v>
      </c>
      <c r="K440" s="246">
        <v>0.85162727815299999</v>
      </c>
      <c r="L440" s="342">
        <v>0.84896094149500001</v>
      </c>
      <c r="M440" s="246">
        <v>0.84630295279699996</v>
      </c>
      <c r="N440" s="256"/>
      <c r="O440" s="265"/>
      <c r="P440" s="265"/>
      <c r="Q440" s="265"/>
      <c r="R440" s="265"/>
    </row>
    <row r="441" spans="2:18" x14ac:dyDescent="0.2">
      <c r="B441" t="s">
        <v>549</v>
      </c>
      <c r="C441" t="s">
        <v>202</v>
      </c>
      <c r="D441" s="273" t="s">
        <v>253</v>
      </c>
      <c r="E441" s="246">
        <v>0.39692396368799998</v>
      </c>
      <c r="F441" s="246">
        <v>5.0792231131049999</v>
      </c>
      <c r="G441" s="246">
        <v>9.8621956808510003</v>
      </c>
      <c r="H441" s="246">
        <v>14.425114079266001</v>
      </c>
      <c r="I441" s="246">
        <v>14.432919341439</v>
      </c>
      <c r="J441" s="342">
        <v>14.220853009655</v>
      </c>
      <c r="K441" s="246">
        <v>13.821263359332001</v>
      </c>
      <c r="L441" s="342">
        <v>13.571431779986</v>
      </c>
      <c r="M441" s="246">
        <v>13.087197790886</v>
      </c>
      <c r="N441" s="256"/>
      <c r="O441" s="265"/>
      <c r="P441" s="265"/>
      <c r="Q441" s="265"/>
      <c r="R441" s="265"/>
    </row>
    <row r="442" spans="2:18" x14ac:dyDescent="0.2">
      <c r="B442" t="s">
        <v>549</v>
      </c>
      <c r="C442" t="s">
        <v>202</v>
      </c>
      <c r="D442" s="273" t="s">
        <v>241</v>
      </c>
      <c r="E442" s="246">
        <v>254.110721553057</v>
      </c>
      <c r="F442" s="246">
        <v>233.18683444995699</v>
      </c>
      <c r="G442" s="246">
        <v>218.94415324213901</v>
      </c>
      <c r="H442" s="246">
        <v>205.54505753496099</v>
      </c>
      <c r="I442" s="246">
        <v>180.31712981943801</v>
      </c>
      <c r="J442" s="342">
        <v>156.17530846838599</v>
      </c>
      <c r="K442" s="246">
        <v>159.086142164395</v>
      </c>
      <c r="L442" s="342">
        <v>154.71856452429199</v>
      </c>
      <c r="M442" s="246">
        <v>154.3147327595</v>
      </c>
      <c r="N442" s="256"/>
      <c r="O442" s="265"/>
      <c r="P442" s="265"/>
      <c r="Q442" s="265"/>
      <c r="R442" s="265"/>
    </row>
    <row r="443" spans="2:18" x14ac:dyDescent="0.2">
      <c r="B443" t="s">
        <v>549</v>
      </c>
      <c r="C443" t="s">
        <v>202</v>
      </c>
      <c r="D443" s="273" t="s">
        <v>248</v>
      </c>
      <c r="E443" s="256"/>
      <c r="F443" s="256"/>
      <c r="G443" s="256"/>
      <c r="H443" s="256"/>
      <c r="I443" s="256"/>
      <c r="J443" s="332"/>
      <c r="K443" s="256"/>
      <c r="L443" s="332"/>
      <c r="M443" s="256"/>
      <c r="N443" s="256"/>
      <c r="O443" s="265"/>
      <c r="P443" s="265"/>
      <c r="Q443" s="265"/>
      <c r="R443" s="265"/>
    </row>
    <row r="444" spans="2:18" x14ac:dyDescent="0.2">
      <c r="B444" t="s">
        <v>549</v>
      </c>
      <c r="C444" t="s">
        <v>202</v>
      </c>
      <c r="D444" s="273" t="s">
        <v>251</v>
      </c>
      <c r="E444" s="246">
        <v>7.5415553100719999</v>
      </c>
      <c r="F444" s="246">
        <v>5.0277035400479999</v>
      </c>
      <c r="G444" s="246">
        <v>2.513851770024</v>
      </c>
      <c r="H444" s="246"/>
      <c r="I444" s="246">
        <v>13.542109734022</v>
      </c>
      <c r="J444" s="342">
        <v>27.395080775438998</v>
      </c>
      <c r="K444" s="246">
        <v>17.925964365039999</v>
      </c>
      <c r="L444" s="342">
        <v>9.5584247892610001</v>
      </c>
      <c r="M444" s="246">
        <v>8.3328086908889993</v>
      </c>
      <c r="N444" s="256"/>
      <c r="O444" s="265"/>
      <c r="P444" s="265"/>
      <c r="Q444" s="265"/>
      <c r="R444" s="265"/>
    </row>
    <row r="445" spans="2:18" x14ac:dyDescent="0.2">
      <c r="B445" t="s">
        <v>549</v>
      </c>
      <c r="C445" t="s">
        <v>202</v>
      </c>
      <c r="D445" s="273" t="s">
        <v>262</v>
      </c>
      <c r="E445" s="246">
        <v>1.944930867599</v>
      </c>
      <c r="F445" s="246">
        <v>2.0343857680639998</v>
      </c>
      <c r="G445" s="246">
        <v>2.1232533119900001</v>
      </c>
      <c r="H445" s="246">
        <v>2.2243536656999998</v>
      </c>
      <c r="I445" s="246">
        <v>2.3086023677630001</v>
      </c>
      <c r="J445" s="342">
        <v>2.3689809462390001</v>
      </c>
      <c r="K445" s="246">
        <v>2.4039730007790001</v>
      </c>
      <c r="L445" s="342">
        <v>1.2258231232779999</v>
      </c>
      <c r="M445" s="246"/>
      <c r="N445" s="256"/>
      <c r="O445" s="265"/>
      <c r="P445" s="265"/>
      <c r="Q445" s="265"/>
      <c r="R445" s="265"/>
    </row>
    <row r="446" spans="2:18" x14ac:dyDescent="0.2">
      <c r="B446" t="s">
        <v>549</v>
      </c>
      <c r="C446" t="s">
        <v>202</v>
      </c>
      <c r="D446" s="273" t="s">
        <v>263</v>
      </c>
      <c r="E446" s="246"/>
      <c r="F446" s="246"/>
      <c r="G446" s="246">
        <v>6.0912752920750002</v>
      </c>
      <c r="H446" s="246">
        <v>11.494845523308999</v>
      </c>
      <c r="I446" s="246">
        <v>8.8611813975799993</v>
      </c>
      <c r="J446" s="342">
        <v>6.0039255852100002</v>
      </c>
      <c r="K446" s="246">
        <v>3.8150269790400002</v>
      </c>
      <c r="L446" s="342">
        <v>2.077524495499</v>
      </c>
      <c r="M446" s="246"/>
      <c r="N446" s="256"/>
      <c r="O446" s="265"/>
      <c r="P446" s="265"/>
      <c r="Q446" s="265"/>
      <c r="R446" s="265"/>
    </row>
    <row r="447" spans="2:18" x14ac:dyDescent="0.2">
      <c r="B447" t="s">
        <v>549</v>
      </c>
      <c r="C447" t="s">
        <v>202</v>
      </c>
      <c r="D447" s="273" t="s">
        <v>267</v>
      </c>
      <c r="E447" s="246"/>
      <c r="F447" s="246"/>
      <c r="G447" s="246">
        <v>0.52044245568799996</v>
      </c>
      <c r="H447" s="246">
        <v>1.1412674486450001</v>
      </c>
      <c r="I447" s="246">
        <v>1.561291087841</v>
      </c>
      <c r="J447" s="342">
        <v>2.0652804386270001</v>
      </c>
      <c r="K447" s="246">
        <v>2.3163064837460001</v>
      </c>
      <c r="L447" s="342">
        <v>2.5953368164640001</v>
      </c>
      <c r="M447" s="246">
        <v>2.8489118910190001</v>
      </c>
      <c r="N447" s="256"/>
      <c r="O447" s="265"/>
      <c r="P447" s="265"/>
      <c r="Q447" s="265"/>
      <c r="R447" s="265"/>
    </row>
    <row r="448" spans="2:18" x14ac:dyDescent="0.2">
      <c r="B448" t="s">
        <v>549</v>
      </c>
      <c r="C448" t="s">
        <v>202</v>
      </c>
      <c r="D448" s="273" t="s">
        <v>265</v>
      </c>
      <c r="E448" s="246"/>
      <c r="F448" s="246"/>
      <c r="G448" s="246"/>
      <c r="H448" s="246"/>
      <c r="I448" s="246"/>
      <c r="J448" s="342"/>
      <c r="K448" s="246">
        <v>4.2339474720060002</v>
      </c>
      <c r="L448" s="342"/>
      <c r="M448" s="246">
        <v>4.503937863699</v>
      </c>
      <c r="N448" s="256"/>
      <c r="O448" s="265"/>
      <c r="P448" s="265"/>
      <c r="Q448" s="265"/>
      <c r="R448" s="265"/>
    </row>
    <row r="449" spans="2:18" x14ac:dyDescent="0.2">
      <c r="B449" t="s">
        <v>549</v>
      </c>
      <c r="C449" t="s">
        <v>203</v>
      </c>
      <c r="D449" s="273" t="s">
        <v>262</v>
      </c>
      <c r="E449" s="246">
        <v>8.6868911755510005</v>
      </c>
      <c r="F449" s="246">
        <v>9.0864349323019997</v>
      </c>
      <c r="G449" s="246">
        <v>12.596078304785999</v>
      </c>
      <c r="H449" s="246">
        <v>16.329483802470001</v>
      </c>
      <c r="I449" s="246">
        <v>18.526980667214001</v>
      </c>
      <c r="J449" s="342">
        <v>20.600813340291001</v>
      </c>
      <c r="K449" s="246">
        <v>22.171495173256002</v>
      </c>
      <c r="L449" s="342">
        <v>23.837001744841</v>
      </c>
      <c r="M449" s="246">
        <v>25.347219265001002</v>
      </c>
      <c r="N449" s="256"/>
      <c r="O449" s="265"/>
      <c r="P449" s="265"/>
      <c r="Q449" s="265"/>
      <c r="R449" s="265"/>
    </row>
    <row r="450" spans="2:18" x14ac:dyDescent="0.2">
      <c r="B450" t="s">
        <v>549</v>
      </c>
      <c r="C450" t="s">
        <v>203</v>
      </c>
      <c r="D450" s="273" t="s">
        <v>263</v>
      </c>
      <c r="E450" s="246">
        <v>92.942324708634004</v>
      </c>
      <c r="F450" s="246">
        <v>97.217102051284996</v>
      </c>
      <c r="G450" s="246">
        <v>105.039265269986</v>
      </c>
      <c r="H450" s="246">
        <v>113.640264194797</v>
      </c>
      <c r="I450" s="246">
        <v>119.758196063933</v>
      </c>
      <c r="J450" s="342">
        <v>124.715862744462</v>
      </c>
      <c r="K450" s="246">
        <v>128.98504433368799</v>
      </c>
      <c r="L450" s="342">
        <v>133.620474312308</v>
      </c>
      <c r="M450" s="246">
        <v>137.23779931841301</v>
      </c>
      <c r="N450" s="256"/>
      <c r="O450" s="265"/>
      <c r="P450" s="265"/>
      <c r="Q450" s="265"/>
      <c r="R450" s="265"/>
    </row>
    <row r="451" spans="2:18" x14ac:dyDescent="0.2">
      <c r="B451" t="s">
        <v>549</v>
      </c>
      <c r="C451" t="s">
        <v>203</v>
      </c>
      <c r="D451" s="273" t="s">
        <v>267</v>
      </c>
      <c r="E451" s="246"/>
      <c r="F451" s="246"/>
      <c r="G451" s="246">
        <v>0.52044245568799996</v>
      </c>
      <c r="H451" s="246">
        <v>1.1412674486450001</v>
      </c>
      <c r="I451" s="246">
        <v>1.561291087841</v>
      </c>
      <c r="J451" s="342">
        <v>2.065280438626</v>
      </c>
      <c r="K451" s="246">
        <v>2.3163064837460001</v>
      </c>
      <c r="L451" s="342">
        <v>2.5953368164640001</v>
      </c>
      <c r="M451" s="246">
        <v>2.8489118910190001</v>
      </c>
      <c r="N451" s="256"/>
      <c r="O451" s="265"/>
      <c r="P451" s="265"/>
      <c r="Q451" s="265"/>
      <c r="R451" s="265"/>
    </row>
    <row r="452" spans="2:18" x14ac:dyDescent="0.2">
      <c r="B452" t="s">
        <v>549</v>
      </c>
      <c r="C452" t="s">
        <v>203</v>
      </c>
      <c r="D452" s="273" t="s">
        <v>265</v>
      </c>
      <c r="E452" s="246"/>
      <c r="F452" s="246"/>
      <c r="G452" s="246">
        <v>0.35893999057499998</v>
      </c>
      <c r="H452" s="246">
        <v>2.6779156767360002</v>
      </c>
      <c r="I452" s="246">
        <v>3.3825862467490002</v>
      </c>
      <c r="J452" s="342">
        <v>4.0709094010789997</v>
      </c>
      <c r="K452" s="246">
        <v>4.2339474720060002</v>
      </c>
      <c r="L452" s="342">
        <v>4.3694546352970001</v>
      </c>
      <c r="M452" s="246">
        <v>4.503937863699</v>
      </c>
      <c r="N452" s="256"/>
      <c r="O452" s="265"/>
      <c r="P452" s="265"/>
      <c r="Q452" s="265"/>
      <c r="R452" s="265"/>
    </row>
    <row r="453" spans="2:18" x14ac:dyDescent="0.2">
      <c r="B453" t="s">
        <v>549</v>
      </c>
      <c r="C453" t="s">
        <v>254</v>
      </c>
      <c r="D453" s="273" t="s">
        <v>253</v>
      </c>
      <c r="E453" s="332"/>
      <c r="F453" s="332"/>
      <c r="G453" s="332"/>
      <c r="H453" s="332"/>
      <c r="I453" s="332"/>
      <c r="J453" s="332"/>
      <c r="K453" s="332"/>
      <c r="L453" s="332"/>
      <c r="M453" s="332"/>
      <c r="N453" s="256"/>
      <c r="O453" s="265"/>
      <c r="P453" s="265"/>
      <c r="Q453" s="265"/>
      <c r="R453" s="265"/>
    </row>
    <row r="454" spans="2:18" x14ac:dyDescent="0.2">
      <c r="B454" t="s">
        <v>549</v>
      </c>
      <c r="C454" t="s">
        <v>247</v>
      </c>
      <c r="D454" s="273" t="s">
        <v>241</v>
      </c>
      <c r="E454" s="332"/>
      <c r="F454" s="332"/>
      <c r="G454" s="332"/>
      <c r="H454" s="332"/>
      <c r="I454" s="332"/>
      <c r="J454" s="332"/>
      <c r="K454" s="332"/>
      <c r="L454" s="332"/>
      <c r="M454" s="332"/>
      <c r="N454" s="256"/>
      <c r="O454" s="265"/>
      <c r="P454" s="265"/>
      <c r="Q454" s="265"/>
      <c r="R454" s="265"/>
    </row>
    <row r="455" spans="2:18" x14ac:dyDescent="0.2">
      <c r="B455" t="s">
        <v>549</v>
      </c>
      <c r="C455" t="s">
        <v>249</v>
      </c>
      <c r="D455" s="273" t="s">
        <v>248</v>
      </c>
      <c r="E455" s="332"/>
      <c r="F455" s="332"/>
      <c r="G455" s="332"/>
      <c r="H455" s="332"/>
      <c r="I455" s="332"/>
      <c r="J455" s="332"/>
      <c r="K455" s="332"/>
      <c r="L455" s="332"/>
      <c r="M455" s="332"/>
      <c r="N455" s="256"/>
      <c r="O455" s="265"/>
      <c r="P455" s="265"/>
      <c r="Q455" s="265"/>
      <c r="R455" s="265"/>
    </row>
    <row r="456" spans="2:18" x14ac:dyDescent="0.2">
      <c r="B456" t="s">
        <v>549</v>
      </c>
      <c r="C456" t="s">
        <v>249</v>
      </c>
      <c r="D456" s="273" t="s">
        <v>251</v>
      </c>
      <c r="E456" s="332"/>
      <c r="F456" s="332"/>
      <c r="G456" s="332"/>
      <c r="H456" s="332"/>
      <c r="I456" s="332"/>
      <c r="J456" s="332"/>
      <c r="K456" s="332"/>
      <c r="L456" s="332"/>
      <c r="M456" s="332"/>
      <c r="N456" s="256"/>
      <c r="O456" s="265"/>
      <c r="P456" s="265"/>
      <c r="Q456" s="265"/>
      <c r="R456" s="265"/>
    </row>
    <row r="457" spans="2:18" x14ac:dyDescent="0.2">
      <c r="B457" t="s">
        <v>549</v>
      </c>
      <c r="C457" t="s">
        <v>206</v>
      </c>
      <c r="D457" s="273" t="s">
        <v>260</v>
      </c>
      <c r="E457" s="246">
        <v>22.090784009425001</v>
      </c>
      <c r="F457" s="246">
        <v>25.081441950847001</v>
      </c>
      <c r="G457" s="246">
        <v>27.513189904941001</v>
      </c>
      <c r="H457" s="246">
        <v>29.110377235091001</v>
      </c>
      <c r="I457" s="246">
        <v>30.554562546069999</v>
      </c>
      <c r="J457" s="342">
        <v>32.40145405226</v>
      </c>
      <c r="K457" s="246">
        <v>34.419638656632998</v>
      </c>
      <c r="L457" s="342">
        <v>36.652128436428001</v>
      </c>
      <c r="M457" s="246">
        <v>38.368680898298997</v>
      </c>
      <c r="N457" s="256"/>
      <c r="O457" s="265"/>
      <c r="P457" s="265"/>
      <c r="Q457" s="265"/>
      <c r="R457" s="265"/>
    </row>
    <row r="458" spans="2:18" x14ac:dyDescent="0.2">
      <c r="B458" t="s">
        <v>549</v>
      </c>
      <c r="C458" t="s">
        <v>206</v>
      </c>
      <c r="D458" s="273" t="s">
        <v>261</v>
      </c>
      <c r="E458" s="246">
        <v>71.622524155780994</v>
      </c>
      <c r="F458" s="246">
        <v>68.327151471253998</v>
      </c>
      <c r="G458" s="246">
        <v>66.722701584110993</v>
      </c>
      <c r="H458" s="246">
        <v>64.629824002462001</v>
      </c>
      <c r="I458" s="246">
        <v>62.656526221855003</v>
      </c>
      <c r="J458" s="342">
        <v>60.235833372979997</v>
      </c>
      <c r="K458" s="246">
        <v>58.013269898665001</v>
      </c>
      <c r="L458" s="342">
        <v>55.468399171861002</v>
      </c>
      <c r="M458" s="246">
        <v>53.164283870314001</v>
      </c>
      <c r="N458" s="256"/>
      <c r="O458" s="265"/>
      <c r="P458" s="265"/>
      <c r="Q458" s="265"/>
      <c r="R458" s="265"/>
    </row>
    <row r="459" spans="2:18" x14ac:dyDescent="0.2">
      <c r="B459" t="s">
        <v>549</v>
      </c>
      <c r="C459" t="s">
        <v>244</v>
      </c>
      <c r="D459" s="273" t="s">
        <v>241</v>
      </c>
      <c r="E459" s="256"/>
      <c r="F459" s="256"/>
      <c r="G459" s="256"/>
      <c r="H459" s="256"/>
      <c r="I459" s="256"/>
      <c r="J459" s="332"/>
      <c r="K459" s="256"/>
      <c r="L459" s="332"/>
      <c r="M459" s="256"/>
      <c r="N459" s="256"/>
      <c r="O459" s="265"/>
      <c r="P459" s="265"/>
      <c r="Q459" s="265"/>
      <c r="R459" s="265"/>
    </row>
    <row r="460" spans="2:18" x14ac:dyDescent="0.2">
      <c r="B460" t="s">
        <v>549</v>
      </c>
      <c r="C460" t="s">
        <v>244</v>
      </c>
      <c r="D460" s="273" t="s">
        <v>248</v>
      </c>
      <c r="E460" s="256"/>
      <c r="F460" s="256"/>
      <c r="G460" s="256"/>
      <c r="H460" s="256"/>
      <c r="I460" s="256"/>
      <c r="J460" s="332"/>
      <c r="K460" s="256"/>
      <c r="L460" s="332"/>
      <c r="M460" s="256"/>
      <c r="N460" s="256"/>
      <c r="O460" s="265"/>
      <c r="P460" s="265"/>
      <c r="Q460" s="265"/>
      <c r="R460" s="265"/>
    </row>
    <row r="461" spans="2:18" x14ac:dyDescent="0.2">
      <c r="B461" t="s">
        <v>549</v>
      </c>
      <c r="C461" t="s">
        <v>244</v>
      </c>
      <c r="D461" s="273" t="s">
        <v>251</v>
      </c>
      <c r="E461" s="246"/>
      <c r="F461" s="246"/>
      <c r="G461" s="246"/>
      <c r="H461" s="246"/>
      <c r="I461" s="246"/>
      <c r="J461" s="342">
        <v>6.1769954417840003</v>
      </c>
      <c r="K461" s="246">
        <v>6.1769954417840003</v>
      </c>
      <c r="L461" s="342">
        <v>29.738878360245</v>
      </c>
      <c r="M461" s="246">
        <v>25.870010291398</v>
      </c>
      <c r="N461" s="256"/>
      <c r="O461" s="265"/>
      <c r="P461" s="265"/>
      <c r="Q461" s="265"/>
      <c r="R461" s="265"/>
    </row>
    <row r="462" spans="2:18" x14ac:dyDescent="0.2">
      <c r="B462" t="s">
        <v>549</v>
      </c>
      <c r="C462" t="s">
        <v>320</v>
      </c>
      <c r="D462" s="273" t="s">
        <v>248</v>
      </c>
      <c r="E462" s="342"/>
      <c r="F462" s="342"/>
      <c r="G462" s="342"/>
      <c r="H462" s="342"/>
      <c r="I462" s="342"/>
      <c r="J462" s="342">
        <v>21.994078033895001</v>
      </c>
      <c r="K462" s="342">
        <v>27.718598013322001</v>
      </c>
      <c r="L462" s="342">
        <v>34.143246085599003</v>
      </c>
      <c r="M462" s="342">
        <v>38.648354851481002</v>
      </c>
      <c r="N462" s="256"/>
      <c r="O462" s="265"/>
      <c r="P462" s="265"/>
      <c r="Q462" s="265"/>
      <c r="R462" s="265"/>
    </row>
    <row r="463" spans="2:18" x14ac:dyDescent="0.2">
      <c r="B463" t="s">
        <v>549</v>
      </c>
      <c r="C463" t="s">
        <v>320</v>
      </c>
      <c r="D463" s="273" t="s">
        <v>251</v>
      </c>
      <c r="E463" s="332"/>
      <c r="F463" s="332"/>
      <c r="G463" s="332"/>
      <c r="H463" s="332"/>
      <c r="I463" s="332"/>
      <c r="J463" s="332"/>
      <c r="K463" s="332"/>
      <c r="L463" s="332"/>
      <c r="M463" s="332"/>
      <c r="N463" s="256"/>
      <c r="O463" s="265"/>
      <c r="P463" s="265"/>
      <c r="Q463" s="265"/>
      <c r="R463" s="265"/>
    </row>
    <row r="464" spans="2:18" x14ac:dyDescent="0.2">
      <c r="B464" t="s">
        <v>549</v>
      </c>
      <c r="C464" t="s">
        <v>243</v>
      </c>
      <c r="D464" s="273" t="s">
        <v>253</v>
      </c>
      <c r="E464" s="246">
        <v>0.42632836250400002</v>
      </c>
      <c r="F464" s="246">
        <v>0.284218908336</v>
      </c>
      <c r="G464" s="246">
        <v>0.142109454168</v>
      </c>
      <c r="H464" s="246"/>
      <c r="I464" s="246"/>
      <c r="J464" s="342"/>
      <c r="K464" s="246"/>
      <c r="L464" s="342"/>
      <c r="M464" s="246"/>
      <c r="N464" s="256"/>
      <c r="O464" s="265"/>
      <c r="P464" s="265"/>
      <c r="Q464" s="265"/>
      <c r="R464" s="265"/>
    </row>
    <row r="465" spans="2:18" x14ac:dyDescent="0.2">
      <c r="B465" t="s">
        <v>549</v>
      </c>
      <c r="C465" t="s">
        <v>243</v>
      </c>
      <c r="D465" s="273" t="s">
        <v>241</v>
      </c>
      <c r="E465" s="246">
        <v>0.91432686549599995</v>
      </c>
      <c r="F465" s="246">
        <v>0.45716343274799998</v>
      </c>
      <c r="G465" s="246"/>
      <c r="H465" s="246"/>
      <c r="I465" s="246"/>
      <c r="J465" s="342"/>
      <c r="K465" s="246"/>
      <c r="L465" s="342"/>
      <c r="M465" s="246"/>
      <c r="N465" s="256"/>
      <c r="O465" s="265"/>
      <c r="P465" s="265"/>
      <c r="Q465" s="265"/>
      <c r="R465" s="265"/>
    </row>
    <row r="466" spans="2:18" x14ac:dyDescent="0.2">
      <c r="B466" t="s">
        <v>549</v>
      </c>
      <c r="C466" t="s">
        <v>243</v>
      </c>
      <c r="D466" s="273" t="s">
        <v>248</v>
      </c>
      <c r="E466" s="256"/>
      <c r="F466" s="256"/>
      <c r="G466" s="256"/>
      <c r="H466" s="256"/>
      <c r="I466" s="256"/>
      <c r="J466" s="332"/>
      <c r="K466" s="256"/>
      <c r="L466" s="332"/>
      <c r="M466" s="256"/>
      <c r="N466" s="256"/>
      <c r="O466" s="265"/>
      <c r="P466" s="265"/>
      <c r="Q466" s="265"/>
      <c r="R466" s="265"/>
    </row>
    <row r="467" spans="2:18" x14ac:dyDescent="0.2">
      <c r="B467" t="s">
        <v>549</v>
      </c>
      <c r="C467" t="s">
        <v>243</v>
      </c>
      <c r="D467" s="273" t="s">
        <v>251</v>
      </c>
      <c r="E467" s="256"/>
      <c r="F467" s="256"/>
      <c r="G467" s="256"/>
      <c r="H467" s="256"/>
      <c r="I467" s="256"/>
      <c r="J467" s="332"/>
      <c r="K467" s="256"/>
      <c r="L467" s="332"/>
      <c r="M467" s="256"/>
      <c r="N467" s="256"/>
      <c r="O467" s="265"/>
      <c r="P467" s="265"/>
      <c r="Q467" s="265"/>
      <c r="R467" s="265"/>
    </row>
    <row r="468" spans="2:18" x14ac:dyDescent="0.2">
      <c r="B468" t="s">
        <v>550</v>
      </c>
      <c r="C468" t="s">
        <v>205</v>
      </c>
      <c r="D468" s="273" t="s">
        <v>260</v>
      </c>
      <c r="E468" s="246">
        <v>2.337933387663</v>
      </c>
      <c r="F468" s="246">
        <v>2.0860876808289999</v>
      </c>
      <c r="G468" s="246">
        <v>1.8102408933709999</v>
      </c>
      <c r="H468" s="246">
        <v>1.957708079956</v>
      </c>
      <c r="I468" s="246">
        <v>2.097687552814</v>
      </c>
      <c r="J468" s="342">
        <v>2.255328421008</v>
      </c>
      <c r="K468" s="246">
        <v>2.4287957730269998</v>
      </c>
      <c r="L468" s="342">
        <v>2.6183496840120002</v>
      </c>
      <c r="M468" s="246">
        <v>2.7691189277950001</v>
      </c>
      <c r="N468" s="256"/>
      <c r="O468" s="265"/>
      <c r="P468" s="265"/>
      <c r="Q468" s="265"/>
      <c r="R468" s="265"/>
    </row>
    <row r="469" spans="2:18" x14ac:dyDescent="0.2">
      <c r="B469" t="s">
        <v>550</v>
      </c>
      <c r="C469" t="s">
        <v>366</v>
      </c>
      <c r="D469" s="273" t="s">
        <v>256</v>
      </c>
      <c r="E469" s="332"/>
      <c r="F469" s="332"/>
      <c r="G469" s="332"/>
      <c r="H469" s="332"/>
      <c r="I469" s="332"/>
      <c r="J469" s="332"/>
      <c r="K469" s="332"/>
      <c r="L469" s="332"/>
      <c r="M469" s="332"/>
      <c r="N469" s="256"/>
      <c r="O469" s="265"/>
      <c r="P469" s="265"/>
      <c r="Q469" s="265"/>
      <c r="R469" s="265"/>
    </row>
    <row r="470" spans="2:18" x14ac:dyDescent="0.2">
      <c r="B470" t="s">
        <v>550</v>
      </c>
      <c r="C470" t="s">
        <v>366</v>
      </c>
      <c r="D470" s="273" t="s">
        <v>248</v>
      </c>
      <c r="E470" s="332"/>
      <c r="F470" s="332"/>
      <c r="G470" s="332"/>
      <c r="H470" s="332"/>
      <c r="I470" s="332"/>
      <c r="J470" s="332"/>
      <c r="K470" s="332"/>
      <c r="L470" s="332"/>
      <c r="M470" s="332"/>
      <c r="N470" s="256"/>
      <c r="O470" s="265"/>
      <c r="P470" s="265"/>
      <c r="Q470" s="265"/>
      <c r="R470" s="265"/>
    </row>
    <row r="471" spans="2:18" x14ac:dyDescent="0.2">
      <c r="B471" t="s">
        <v>550</v>
      </c>
      <c r="C471" t="s">
        <v>366</v>
      </c>
      <c r="D471" s="273" t="s">
        <v>251</v>
      </c>
      <c r="E471" s="332"/>
      <c r="F471" s="332"/>
      <c r="G471" s="332"/>
      <c r="H471" s="332"/>
      <c r="I471" s="332"/>
      <c r="J471" s="332"/>
      <c r="K471" s="332"/>
      <c r="L471" s="332"/>
      <c r="M471" s="332"/>
      <c r="N471" s="256"/>
      <c r="O471" s="265"/>
      <c r="P471" s="265"/>
      <c r="Q471" s="265"/>
      <c r="R471" s="265"/>
    </row>
    <row r="472" spans="2:18" x14ac:dyDescent="0.2">
      <c r="B472" t="s">
        <v>550</v>
      </c>
      <c r="C472" t="s">
        <v>367</v>
      </c>
      <c r="D472" s="273" t="s">
        <v>260</v>
      </c>
      <c r="E472" s="332"/>
      <c r="F472" s="332"/>
      <c r="G472" s="332"/>
      <c r="H472" s="332"/>
      <c r="I472" s="332"/>
      <c r="J472" s="332"/>
      <c r="K472" s="332"/>
      <c r="L472" s="332"/>
      <c r="M472" s="332"/>
      <c r="N472" s="256"/>
      <c r="O472" s="265"/>
      <c r="P472" s="265"/>
      <c r="Q472" s="265"/>
      <c r="R472" s="265"/>
    </row>
    <row r="473" spans="2:18" x14ac:dyDescent="0.2">
      <c r="B473" t="s">
        <v>550</v>
      </c>
      <c r="C473" t="s">
        <v>367</v>
      </c>
      <c r="D473" s="273" t="s">
        <v>261</v>
      </c>
      <c r="E473" s="332"/>
      <c r="F473" s="332"/>
      <c r="G473" s="332"/>
      <c r="H473" s="332"/>
      <c r="I473" s="332"/>
      <c r="J473" s="332"/>
      <c r="K473" s="332"/>
      <c r="L473" s="332"/>
      <c r="M473" s="332"/>
      <c r="N473" s="256"/>
      <c r="O473" s="265"/>
      <c r="P473" s="265"/>
      <c r="Q473" s="265"/>
      <c r="R473" s="265"/>
    </row>
    <row r="474" spans="2:18" x14ac:dyDescent="0.2">
      <c r="B474" t="s">
        <v>550</v>
      </c>
      <c r="C474" t="s">
        <v>199</v>
      </c>
      <c r="D474" s="273" t="s">
        <v>262</v>
      </c>
      <c r="E474" s="256"/>
      <c r="F474" s="256"/>
      <c r="G474" s="256"/>
      <c r="H474" s="256"/>
      <c r="I474" s="256"/>
      <c r="J474" s="332"/>
      <c r="K474" s="256"/>
      <c r="L474" s="332"/>
      <c r="M474" s="256"/>
      <c r="N474" s="256"/>
      <c r="O474" s="265"/>
      <c r="P474" s="265"/>
      <c r="Q474" s="265"/>
      <c r="R474" s="265"/>
    </row>
    <row r="475" spans="2:18" x14ac:dyDescent="0.2">
      <c r="B475" t="s">
        <v>550</v>
      </c>
      <c r="C475" t="s">
        <v>199</v>
      </c>
      <c r="D475" s="273" t="s">
        <v>263</v>
      </c>
      <c r="E475" s="256"/>
      <c r="F475" s="256"/>
      <c r="G475" s="256"/>
      <c r="H475" s="256"/>
      <c r="I475" s="256"/>
      <c r="J475" s="332"/>
      <c r="K475" s="256"/>
      <c r="L475" s="332"/>
      <c r="M475" s="256"/>
      <c r="N475" s="256"/>
      <c r="O475" s="265"/>
      <c r="P475" s="265"/>
      <c r="Q475" s="265"/>
      <c r="R475" s="265"/>
    </row>
    <row r="476" spans="2:18" x14ac:dyDescent="0.2">
      <c r="B476" t="s">
        <v>550</v>
      </c>
      <c r="C476" t="s">
        <v>200</v>
      </c>
      <c r="D476" s="273" t="s">
        <v>256</v>
      </c>
      <c r="E476" s="256"/>
      <c r="F476" s="256"/>
      <c r="G476" s="256"/>
      <c r="H476" s="256"/>
      <c r="I476" s="256"/>
      <c r="J476" s="332"/>
      <c r="K476" s="256"/>
      <c r="L476" s="332"/>
      <c r="M476" s="256"/>
      <c r="N476" s="256"/>
      <c r="O476" s="265"/>
      <c r="P476" s="265"/>
      <c r="Q476" s="265"/>
      <c r="R476" s="265"/>
    </row>
    <row r="477" spans="2:18" x14ac:dyDescent="0.2">
      <c r="B477" t="s">
        <v>550</v>
      </c>
      <c r="C477" t="s">
        <v>200</v>
      </c>
      <c r="D477" s="273" t="s">
        <v>253</v>
      </c>
      <c r="E477" s="246">
        <v>40.748159953440002</v>
      </c>
      <c r="F477" s="246">
        <v>39.104525138832003</v>
      </c>
      <c r="G477" s="246">
        <v>25.521805154351998</v>
      </c>
      <c r="H477" s="246">
        <v>6.8223343827839997</v>
      </c>
      <c r="I477" s="246"/>
      <c r="J477" s="342"/>
      <c r="K477" s="246"/>
      <c r="L477" s="342"/>
      <c r="M477" s="246"/>
      <c r="N477" s="256"/>
      <c r="O477" s="265"/>
      <c r="P477" s="265"/>
      <c r="Q477" s="265"/>
      <c r="R477" s="265"/>
    </row>
    <row r="478" spans="2:18" x14ac:dyDescent="0.2">
      <c r="B478" t="s">
        <v>550</v>
      </c>
      <c r="C478" t="s">
        <v>200</v>
      </c>
      <c r="D478" s="273" t="s">
        <v>241</v>
      </c>
      <c r="E478" s="246">
        <v>203.7407997672</v>
      </c>
      <c r="F478" s="246">
        <v>241.82896375664501</v>
      </c>
      <c r="G478" s="246">
        <v>229.35262373377901</v>
      </c>
      <c r="H478" s="246">
        <v>290.30471485134802</v>
      </c>
      <c r="I478" s="246">
        <v>373.88189738275099</v>
      </c>
      <c r="J478" s="342">
        <v>512.42986408322599</v>
      </c>
      <c r="K478" s="246">
        <v>537.34925459876899</v>
      </c>
      <c r="L478" s="342">
        <v>624.2920526698</v>
      </c>
      <c r="M478" s="246">
        <v>439.21901464378999</v>
      </c>
      <c r="N478" s="256"/>
      <c r="O478" s="265"/>
      <c r="P478" s="265"/>
      <c r="Q478" s="265"/>
      <c r="R478" s="265"/>
    </row>
    <row r="479" spans="2:18" x14ac:dyDescent="0.2">
      <c r="B479" t="s">
        <v>550</v>
      </c>
      <c r="C479" t="s">
        <v>200</v>
      </c>
      <c r="D479" s="273" t="s">
        <v>248</v>
      </c>
      <c r="E479" s="246">
        <v>407.4815995344</v>
      </c>
      <c r="F479" s="246">
        <v>369.55397947919698</v>
      </c>
      <c r="G479" s="246">
        <v>241.964610867798</v>
      </c>
      <c r="H479" s="246">
        <v>237.44099457702001</v>
      </c>
      <c r="I479" s="246">
        <v>199.19238259402201</v>
      </c>
      <c r="J479" s="342">
        <v>246.38062030252101</v>
      </c>
      <c r="K479" s="246">
        <v>203.13652311790599</v>
      </c>
      <c r="L479" s="342">
        <v>174.72171371277599</v>
      </c>
      <c r="M479" s="246">
        <v>125.670321272721</v>
      </c>
      <c r="N479" s="256"/>
      <c r="O479" s="265"/>
      <c r="P479" s="265"/>
      <c r="Q479" s="265"/>
      <c r="R479" s="265"/>
    </row>
    <row r="480" spans="2:18" x14ac:dyDescent="0.2">
      <c r="B480" t="s">
        <v>550</v>
      </c>
      <c r="C480" t="s">
        <v>200</v>
      </c>
      <c r="D480" s="273" t="s">
        <v>251</v>
      </c>
      <c r="E480" s="246">
        <v>408.79825476875999</v>
      </c>
      <c r="F480" s="246">
        <v>357.24290494793502</v>
      </c>
      <c r="G480" s="246">
        <v>492.15490453494601</v>
      </c>
      <c r="H480" s="246">
        <v>374.908618112505</v>
      </c>
      <c r="I480" s="246">
        <v>301.33869964398002</v>
      </c>
      <c r="J480" s="342">
        <v>150.31075035314601</v>
      </c>
      <c r="K480" s="246">
        <v>139.33107343229099</v>
      </c>
      <c r="L480" s="342">
        <v>127.403276666884</v>
      </c>
      <c r="M480" s="246">
        <v>203.14608358273699</v>
      </c>
      <c r="N480" s="256"/>
      <c r="O480" s="265"/>
      <c r="P480" s="265"/>
      <c r="Q480" s="265"/>
      <c r="R480" s="265"/>
    </row>
    <row r="481" spans="2:18" x14ac:dyDescent="0.2">
      <c r="B481" t="s">
        <v>550</v>
      </c>
      <c r="C481" t="s">
        <v>200</v>
      </c>
      <c r="D481" s="273" t="s">
        <v>262</v>
      </c>
      <c r="E481" s="246">
        <v>31.725482824753001</v>
      </c>
      <c r="F481" s="246">
        <v>32.872293772854</v>
      </c>
      <c r="G481" s="246">
        <v>22.764019335286999</v>
      </c>
      <c r="H481" s="246">
        <v>11.606634862348001</v>
      </c>
      <c r="I481" s="246">
        <v>14.042115213921999</v>
      </c>
      <c r="J481" s="342">
        <v>2.8212876583750002</v>
      </c>
      <c r="K481" s="246"/>
      <c r="L481" s="342"/>
      <c r="M481" s="246"/>
      <c r="N481" s="256"/>
      <c r="O481" s="265"/>
      <c r="P481" s="265"/>
      <c r="Q481" s="265"/>
      <c r="R481" s="265"/>
    </row>
    <row r="482" spans="2:18" x14ac:dyDescent="0.2">
      <c r="B482" t="s">
        <v>550</v>
      </c>
      <c r="C482" t="s">
        <v>200</v>
      </c>
      <c r="D482" s="273" t="s">
        <v>263</v>
      </c>
      <c r="E482" s="246">
        <v>36.310365054298003</v>
      </c>
      <c r="F482" s="246">
        <v>37.622910064372</v>
      </c>
      <c r="G482" s="246">
        <v>24.778920224892001</v>
      </c>
      <c r="H482" s="246">
        <v>10.624918838135001</v>
      </c>
      <c r="I482" s="246">
        <v>5.7336231622109999</v>
      </c>
      <c r="J482" s="342">
        <v>0.38565646290200001</v>
      </c>
      <c r="K482" s="246"/>
      <c r="L482" s="342"/>
      <c r="M482" s="246"/>
      <c r="N482" s="256"/>
      <c r="O482" s="265"/>
      <c r="P482" s="265"/>
      <c r="Q482" s="265"/>
      <c r="R482" s="265"/>
    </row>
    <row r="483" spans="2:18" x14ac:dyDescent="0.2">
      <c r="B483" t="s">
        <v>550</v>
      </c>
      <c r="C483" t="s">
        <v>200</v>
      </c>
      <c r="D483" s="273" t="s">
        <v>267</v>
      </c>
      <c r="E483" s="246">
        <v>24.384220462799998</v>
      </c>
      <c r="F483" s="246">
        <v>27.188600827218</v>
      </c>
      <c r="G483" s="246">
        <v>21.409909842924002</v>
      </c>
      <c r="H483" s="246">
        <v>20.498684945737001</v>
      </c>
      <c r="I483" s="246">
        <v>22.522161634741</v>
      </c>
      <c r="J483" s="342">
        <v>4.2539514601089996</v>
      </c>
      <c r="K483" s="246">
        <v>3.996847461592</v>
      </c>
      <c r="L483" s="342">
        <v>1.6919738206399999</v>
      </c>
      <c r="M483" s="246">
        <v>8.0084144364550003</v>
      </c>
      <c r="N483" s="256"/>
      <c r="O483" s="265"/>
      <c r="P483" s="265"/>
      <c r="Q483" s="265"/>
      <c r="R483" s="265"/>
    </row>
    <row r="484" spans="2:18" x14ac:dyDescent="0.2">
      <c r="B484" t="s">
        <v>550</v>
      </c>
      <c r="C484" t="s">
        <v>200</v>
      </c>
      <c r="D484" s="273" t="s">
        <v>265</v>
      </c>
      <c r="E484" s="246">
        <v>2.7093578292</v>
      </c>
      <c r="F484" s="246">
        <v>2.7475002272590001</v>
      </c>
      <c r="G484" s="246"/>
      <c r="H484" s="246">
        <v>10.288893499325001</v>
      </c>
      <c r="I484" s="246">
        <v>9.2480945999939994</v>
      </c>
      <c r="J484" s="342"/>
      <c r="K484" s="246"/>
      <c r="L484" s="342"/>
      <c r="M484" s="246">
        <v>2.2295096049360001</v>
      </c>
      <c r="N484" s="256"/>
      <c r="O484" s="265"/>
      <c r="P484" s="265"/>
      <c r="Q484" s="265"/>
      <c r="R484" s="265"/>
    </row>
    <row r="485" spans="2:18" x14ac:dyDescent="0.2">
      <c r="B485" t="s">
        <v>550</v>
      </c>
      <c r="C485" t="s">
        <v>201</v>
      </c>
      <c r="D485" s="273" t="s">
        <v>253</v>
      </c>
      <c r="E485" s="256"/>
      <c r="F485" s="256"/>
      <c r="G485" s="256"/>
      <c r="H485" s="256"/>
      <c r="I485" s="256"/>
      <c r="J485" s="332"/>
      <c r="K485" s="256"/>
      <c r="L485" s="332"/>
      <c r="M485" s="256"/>
      <c r="N485" s="256"/>
      <c r="O485" s="265"/>
      <c r="P485" s="265"/>
      <c r="Q485" s="265"/>
      <c r="R485" s="265"/>
    </row>
    <row r="486" spans="2:18" x14ac:dyDescent="0.2">
      <c r="B486" t="s">
        <v>550</v>
      </c>
      <c r="C486" t="s">
        <v>201</v>
      </c>
      <c r="D486" s="273" t="s">
        <v>241</v>
      </c>
      <c r="E486" s="246"/>
      <c r="F486" s="246"/>
      <c r="G486" s="246"/>
      <c r="H486" s="246"/>
      <c r="I486" s="246"/>
      <c r="J486" s="342"/>
      <c r="K486" s="246"/>
      <c r="L486" s="342">
        <v>2.1371555878069999</v>
      </c>
      <c r="M486" s="246">
        <v>60.147893274909002</v>
      </c>
      <c r="N486" s="256"/>
      <c r="O486" s="265"/>
      <c r="P486" s="265"/>
      <c r="Q486" s="265"/>
      <c r="R486" s="265"/>
    </row>
    <row r="487" spans="2:18" x14ac:dyDescent="0.2">
      <c r="B487" t="s">
        <v>550</v>
      </c>
      <c r="C487" t="s">
        <v>201</v>
      </c>
      <c r="D487" s="273" t="s">
        <v>251</v>
      </c>
      <c r="E487" s="246"/>
      <c r="F487" s="246"/>
      <c r="G487" s="246"/>
      <c r="H487" s="246"/>
      <c r="I487" s="246"/>
      <c r="J487" s="342">
        <v>10.436709465749001</v>
      </c>
      <c r="K487" s="246">
        <v>21.842225481052999</v>
      </c>
      <c r="L487" s="342">
        <v>22.666443723901001</v>
      </c>
      <c r="M487" s="246">
        <v>23.432374527120999</v>
      </c>
      <c r="N487" s="256"/>
      <c r="O487" s="265"/>
      <c r="P487" s="265"/>
      <c r="Q487" s="265"/>
      <c r="R487" s="265"/>
    </row>
    <row r="488" spans="2:18" x14ac:dyDescent="0.2">
      <c r="B488" t="s">
        <v>550</v>
      </c>
      <c r="C488" t="s">
        <v>201</v>
      </c>
      <c r="D488" s="273" t="s">
        <v>267</v>
      </c>
      <c r="E488" s="246"/>
      <c r="F488" s="246"/>
      <c r="G488" s="246">
        <v>3.0585585489890001</v>
      </c>
      <c r="H488" s="246"/>
      <c r="I488" s="246"/>
      <c r="J488" s="342">
        <v>12.761854380326</v>
      </c>
      <c r="K488" s="246">
        <v>13.562364945684999</v>
      </c>
      <c r="L488" s="342">
        <v>16.352363661862999</v>
      </c>
      <c r="M488" s="246">
        <v>10.068588669131</v>
      </c>
      <c r="N488" s="256"/>
      <c r="O488" s="265"/>
      <c r="P488" s="265"/>
      <c r="Q488" s="265"/>
      <c r="R488" s="265"/>
    </row>
    <row r="489" spans="2:18" x14ac:dyDescent="0.2">
      <c r="B489" t="s">
        <v>550</v>
      </c>
      <c r="C489" t="s">
        <v>201</v>
      </c>
      <c r="D489" s="273" t="s">
        <v>265</v>
      </c>
      <c r="E489" s="246">
        <v>13.974114888000001</v>
      </c>
      <c r="F489" s="246">
        <v>14.170842779325</v>
      </c>
      <c r="G489" s="246">
        <v>13.857257400633999</v>
      </c>
      <c r="H489" s="246">
        <v>0.332834375342</v>
      </c>
      <c r="I489" s="246"/>
      <c r="J489" s="342">
        <v>12.830321849936</v>
      </c>
      <c r="K489" s="246">
        <v>7.014834679232</v>
      </c>
      <c r="L489" s="342">
        <v>10.697895723585001</v>
      </c>
      <c r="M489" s="246">
        <v>4.0619751929080001</v>
      </c>
      <c r="N489" s="256"/>
      <c r="O489" s="265"/>
      <c r="P489" s="265"/>
      <c r="Q489" s="265"/>
      <c r="R489" s="265"/>
    </row>
    <row r="490" spans="2:18" x14ac:dyDescent="0.2">
      <c r="B490" t="s">
        <v>550</v>
      </c>
      <c r="C490" t="s">
        <v>278</v>
      </c>
      <c r="D490" s="273" t="s">
        <v>253</v>
      </c>
      <c r="E490" s="256"/>
      <c r="F490" s="256"/>
      <c r="G490" s="256"/>
      <c r="H490" s="256"/>
      <c r="I490" s="256"/>
      <c r="J490" s="332"/>
      <c r="K490" s="256"/>
      <c r="L490" s="332"/>
      <c r="M490" s="256"/>
      <c r="N490" s="256"/>
      <c r="O490" s="265"/>
      <c r="P490" s="265"/>
      <c r="Q490" s="265"/>
      <c r="R490" s="265"/>
    </row>
    <row r="491" spans="2:18" x14ac:dyDescent="0.2">
      <c r="B491" t="s">
        <v>550</v>
      </c>
      <c r="C491" t="s">
        <v>278</v>
      </c>
      <c r="D491" s="273" t="s">
        <v>241</v>
      </c>
      <c r="E491" s="246">
        <v>14.611848264000001</v>
      </c>
      <c r="F491" s="246">
        <v>7.3059241320000003</v>
      </c>
      <c r="G491" s="246"/>
      <c r="H491" s="246"/>
      <c r="I491" s="246">
        <v>14.741816226258999</v>
      </c>
      <c r="J491" s="342">
        <v>14.741816226258999</v>
      </c>
      <c r="K491" s="246">
        <v>59.192496963228997</v>
      </c>
      <c r="L491" s="342">
        <v>80.832640968844998</v>
      </c>
      <c r="M491" s="246">
        <v>129.73388354457501</v>
      </c>
      <c r="N491" s="256"/>
      <c r="O491" s="265"/>
      <c r="P491" s="265"/>
      <c r="Q491" s="265"/>
      <c r="R491" s="265"/>
    </row>
    <row r="492" spans="2:18" x14ac:dyDescent="0.2">
      <c r="B492" t="s">
        <v>550</v>
      </c>
      <c r="C492" t="s">
        <v>278</v>
      </c>
      <c r="D492" s="273" t="s">
        <v>248</v>
      </c>
      <c r="E492" s="246"/>
      <c r="F492" s="246">
        <v>22.528525243832</v>
      </c>
      <c r="G492" s="246">
        <v>178.714469122493</v>
      </c>
      <c r="H492" s="246">
        <v>169.059386875136</v>
      </c>
      <c r="I492" s="246">
        <v>156.18594387866099</v>
      </c>
      <c r="J492" s="342">
        <v>52.061981292886998</v>
      </c>
      <c r="K492" s="246"/>
      <c r="L492" s="342"/>
      <c r="M492" s="246"/>
      <c r="N492" s="256"/>
      <c r="O492" s="265"/>
      <c r="P492" s="265"/>
      <c r="Q492" s="265"/>
      <c r="R492" s="265"/>
    </row>
    <row r="493" spans="2:18" x14ac:dyDescent="0.2">
      <c r="B493" t="s">
        <v>550</v>
      </c>
      <c r="C493" t="s">
        <v>278</v>
      </c>
      <c r="D493" s="273" t="s">
        <v>251</v>
      </c>
      <c r="E493" s="246"/>
      <c r="F493" s="246"/>
      <c r="G493" s="246"/>
      <c r="H493" s="246"/>
      <c r="I493" s="246"/>
      <c r="J493" s="342">
        <v>96.512662029858006</v>
      </c>
      <c r="K493" s="246">
        <v>96.512662029858006</v>
      </c>
      <c r="L493" s="342">
        <v>82.725138882734996</v>
      </c>
      <c r="M493" s="246"/>
      <c r="N493" s="256"/>
      <c r="O493" s="265"/>
      <c r="P493" s="265"/>
      <c r="Q493" s="265"/>
      <c r="R493" s="265"/>
    </row>
    <row r="494" spans="2:18" x14ac:dyDescent="0.2">
      <c r="B494" t="s">
        <v>550</v>
      </c>
      <c r="C494" t="s">
        <v>202</v>
      </c>
      <c r="D494" s="273" t="s">
        <v>258</v>
      </c>
      <c r="E494" s="246">
        <v>3.5040279310520002</v>
      </c>
      <c r="F494" s="246">
        <v>2.999135766292</v>
      </c>
      <c r="G494" s="246">
        <v>3.5203448792450001</v>
      </c>
      <c r="H494" s="246">
        <v>2.0207769960989999</v>
      </c>
      <c r="I494" s="246">
        <v>2.0597007849720002</v>
      </c>
      <c r="J494" s="342">
        <v>2.0832539883700001</v>
      </c>
      <c r="K494" s="246">
        <v>2.1070765286530002</v>
      </c>
      <c r="L494" s="342">
        <v>2.1221816548499999</v>
      </c>
      <c r="M494" s="246">
        <v>2.1373950660740002</v>
      </c>
      <c r="N494" s="256"/>
      <c r="O494" s="265"/>
      <c r="P494" s="265"/>
      <c r="Q494" s="265"/>
      <c r="R494" s="265"/>
    </row>
    <row r="495" spans="2:18" x14ac:dyDescent="0.2">
      <c r="B495" t="s">
        <v>550</v>
      </c>
      <c r="C495" t="s">
        <v>202</v>
      </c>
      <c r="D495" s="273" t="s">
        <v>256</v>
      </c>
      <c r="E495" s="246">
        <v>3.5040279310520002</v>
      </c>
      <c r="F495" s="246">
        <v>3.0425361274189999</v>
      </c>
      <c r="G495" s="246">
        <v>3.6743029149569999</v>
      </c>
      <c r="H495" s="246">
        <v>2.1530348512469999</v>
      </c>
      <c r="I495" s="246">
        <v>2.1945061635930001</v>
      </c>
      <c r="J495" s="342">
        <v>2.2196009008509998</v>
      </c>
      <c r="K495" s="246">
        <v>2.244982602826</v>
      </c>
      <c r="L495" s="342">
        <v>2.2610763445890001</v>
      </c>
      <c r="M495" s="246">
        <v>2.2772854585259998</v>
      </c>
      <c r="N495" s="256"/>
      <c r="O495" s="265"/>
      <c r="P495" s="265"/>
      <c r="Q495" s="265"/>
      <c r="R495" s="265"/>
    </row>
    <row r="496" spans="2:18" x14ac:dyDescent="0.2">
      <c r="B496" t="s">
        <v>550</v>
      </c>
      <c r="C496" t="s">
        <v>202</v>
      </c>
      <c r="D496" s="273" t="s">
        <v>253</v>
      </c>
      <c r="E496" s="246">
        <v>1.0837199786759999</v>
      </c>
      <c r="F496" s="246">
        <v>0.72247998578399997</v>
      </c>
      <c r="G496" s="246">
        <v>13.136800317497</v>
      </c>
      <c r="H496" s="246">
        <v>30.577005888197</v>
      </c>
      <c r="I496" s="246">
        <v>38.196332798626003</v>
      </c>
      <c r="J496" s="342">
        <v>37.970622700330999</v>
      </c>
      <c r="K496" s="246">
        <v>37.243843901115</v>
      </c>
      <c r="L496" s="342">
        <v>36.923934992170999</v>
      </c>
      <c r="M496" s="246">
        <v>35.978498196110003</v>
      </c>
      <c r="N496" s="256"/>
      <c r="O496" s="265"/>
      <c r="P496" s="265"/>
      <c r="Q496" s="265"/>
      <c r="R496" s="265"/>
    </row>
    <row r="497" spans="2:18" x14ac:dyDescent="0.2">
      <c r="B497" t="s">
        <v>550</v>
      </c>
      <c r="C497" t="s">
        <v>202</v>
      </c>
      <c r="D497" s="273" t="s">
        <v>241</v>
      </c>
      <c r="E497" s="246">
        <v>693.79753034837495</v>
      </c>
      <c r="F497" s="246">
        <v>631.54691556066905</v>
      </c>
      <c r="G497" s="246">
        <v>592.24126983490896</v>
      </c>
      <c r="H497" s="246">
        <v>553.71364618543498</v>
      </c>
      <c r="I497" s="246">
        <v>517.65666528845895</v>
      </c>
      <c r="J497" s="342">
        <v>439.60441235412401</v>
      </c>
      <c r="K497" s="246">
        <v>458.57328818192502</v>
      </c>
      <c r="L497" s="342">
        <v>412.68257906048098</v>
      </c>
      <c r="M497" s="246">
        <v>397.41867103200701</v>
      </c>
      <c r="N497" s="256"/>
      <c r="O497" s="265"/>
      <c r="P497" s="265"/>
      <c r="Q497" s="265"/>
      <c r="R497" s="265"/>
    </row>
    <row r="498" spans="2:18" x14ac:dyDescent="0.2">
      <c r="B498" t="s">
        <v>550</v>
      </c>
      <c r="C498" t="s">
        <v>202</v>
      </c>
      <c r="D498" s="273" t="s">
        <v>248</v>
      </c>
      <c r="E498" s="256"/>
      <c r="F498" s="256"/>
      <c r="G498" s="256"/>
      <c r="H498" s="256"/>
      <c r="I498" s="256"/>
      <c r="J498" s="332"/>
      <c r="K498" s="256"/>
      <c r="L498" s="332"/>
      <c r="M498" s="256"/>
      <c r="N498" s="256"/>
      <c r="O498" s="265"/>
      <c r="P498" s="265"/>
      <c r="Q498" s="265"/>
      <c r="R498" s="265"/>
    </row>
    <row r="499" spans="2:18" x14ac:dyDescent="0.2">
      <c r="B499" t="s">
        <v>550</v>
      </c>
      <c r="C499" t="s">
        <v>202</v>
      </c>
      <c r="D499" s="273" t="s">
        <v>251</v>
      </c>
      <c r="E499" s="246">
        <v>20.590679594844001</v>
      </c>
      <c r="F499" s="246">
        <v>13.727119729896</v>
      </c>
      <c r="G499" s="246">
        <v>6.8635598649479999</v>
      </c>
      <c r="H499" s="246"/>
      <c r="I499" s="246">
        <v>37.303418119455003</v>
      </c>
      <c r="J499" s="342">
        <v>47.740127585204</v>
      </c>
      <c r="K499" s="246">
        <v>21.842225481052999</v>
      </c>
      <c r="L499" s="342">
        <v>22.666443723901001</v>
      </c>
      <c r="M499" s="246">
        <v>38.5030874821</v>
      </c>
      <c r="N499" s="256"/>
      <c r="O499" s="265"/>
      <c r="P499" s="265"/>
      <c r="Q499" s="265"/>
      <c r="R499" s="265"/>
    </row>
    <row r="500" spans="2:18" x14ac:dyDescent="0.2">
      <c r="B500" t="s">
        <v>550</v>
      </c>
      <c r="C500" t="s">
        <v>202</v>
      </c>
      <c r="D500" s="273" t="s">
        <v>262</v>
      </c>
      <c r="E500" s="246"/>
      <c r="F500" s="246"/>
      <c r="G500" s="246">
        <v>3.0348044505659999</v>
      </c>
      <c r="H500" s="246">
        <v>6.3297594021560002</v>
      </c>
      <c r="I500" s="246"/>
      <c r="J500" s="342">
        <v>6.7684265874790004</v>
      </c>
      <c r="K500" s="246">
        <v>6.5587852361529997</v>
      </c>
      <c r="L500" s="342">
        <v>3.3680994614699999</v>
      </c>
      <c r="M500" s="246"/>
      <c r="N500" s="256"/>
      <c r="O500" s="265"/>
      <c r="P500" s="265"/>
      <c r="Q500" s="265"/>
      <c r="R500" s="265"/>
    </row>
    <row r="501" spans="2:18" x14ac:dyDescent="0.2">
      <c r="B501" t="s">
        <v>550</v>
      </c>
      <c r="C501" t="s">
        <v>202</v>
      </c>
      <c r="D501" s="273" t="s">
        <v>263</v>
      </c>
      <c r="E501" s="246"/>
      <c r="F501" s="246"/>
      <c r="G501" s="246">
        <v>4.7482808207279996</v>
      </c>
      <c r="H501" s="246">
        <v>9.9035953250550008</v>
      </c>
      <c r="I501" s="246">
        <v>10.337821120245</v>
      </c>
      <c r="J501" s="342">
        <v>10.589937729213</v>
      </c>
      <c r="K501" s="246">
        <v>7.5066433993450001</v>
      </c>
      <c r="L501" s="342">
        <v>3.85484821967</v>
      </c>
      <c r="M501" s="246"/>
      <c r="N501" s="256"/>
      <c r="O501" s="265"/>
      <c r="P501" s="265"/>
      <c r="Q501" s="265"/>
      <c r="R501" s="265"/>
    </row>
    <row r="502" spans="2:18" x14ac:dyDescent="0.2">
      <c r="B502" t="s">
        <v>550</v>
      </c>
      <c r="C502" t="s">
        <v>202</v>
      </c>
      <c r="D502" s="273" t="s">
        <v>267</v>
      </c>
      <c r="E502" s="246"/>
      <c r="F502" s="246"/>
      <c r="G502" s="246">
        <v>3.0585585489890001</v>
      </c>
      <c r="H502" s="246">
        <v>6.8328949819130003</v>
      </c>
      <c r="I502" s="246">
        <v>6.0569968512469998</v>
      </c>
      <c r="J502" s="342">
        <v>12.761854380326</v>
      </c>
      <c r="K502" s="246">
        <v>14.460391158949999</v>
      </c>
      <c r="L502" s="342">
        <v>16.352363661862999</v>
      </c>
      <c r="M502" s="246">
        <v>18.076460806339</v>
      </c>
      <c r="N502" s="256"/>
      <c r="O502" s="265"/>
      <c r="P502" s="265"/>
      <c r="Q502" s="265"/>
      <c r="R502" s="265"/>
    </row>
    <row r="503" spans="2:18" x14ac:dyDescent="0.2">
      <c r="B503" t="s">
        <v>550</v>
      </c>
      <c r="C503" t="s">
        <v>202</v>
      </c>
      <c r="D503" s="273" t="s">
        <v>265</v>
      </c>
      <c r="E503" s="246"/>
      <c r="F503" s="246"/>
      <c r="G503" s="246">
        <v>1.7321571750789999</v>
      </c>
      <c r="H503" s="246">
        <v>3.5405759582230001</v>
      </c>
      <c r="I503" s="246">
        <v>4.3213417107260002</v>
      </c>
      <c r="J503" s="342"/>
      <c r="K503" s="246">
        <v>5.7768680635710004</v>
      </c>
      <c r="L503" s="342">
        <v>1.990620775976</v>
      </c>
      <c r="M503" s="246">
        <v>6.2912960570749998</v>
      </c>
      <c r="N503" s="256"/>
      <c r="O503" s="265"/>
      <c r="P503" s="265"/>
      <c r="Q503" s="265"/>
      <c r="R503" s="265"/>
    </row>
    <row r="504" spans="2:18" x14ac:dyDescent="0.2">
      <c r="B504" t="s">
        <v>550</v>
      </c>
      <c r="C504" t="s">
        <v>203</v>
      </c>
      <c r="D504" s="273" t="s">
        <v>262</v>
      </c>
      <c r="E504" s="246">
        <v>24.254183499635001</v>
      </c>
      <c r="F504" s="246">
        <v>25.130922344817002</v>
      </c>
      <c r="G504" s="246">
        <v>34.897265225467002</v>
      </c>
      <c r="H504" s="246">
        <v>45.361199757058003</v>
      </c>
      <c r="I504" s="246">
        <v>52.030778806834</v>
      </c>
      <c r="J504" s="342">
        <v>58.094551628933999</v>
      </c>
      <c r="K504" s="246">
        <v>62.879138411783003</v>
      </c>
      <c r="L504" s="342">
        <v>67.948104629203996</v>
      </c>
      <c r="M504" s="246">
        <v>72.552805215350006</v>
      </c>
      <c r="N504" s="256"/>
      <c r="O504" s="265"/>
      <c r="P504" s="265"/>
      <c r="Q504" s="265"/>
      <c r="R504" s="265"/>
    </row>
    <row r="505" spans="2:18" x14ac:dyDescent="0.2">
      <c r="B505" t="s">
        <v>550</v>
      </c>
      <c r="C505" t="s">
        <v>203</v>
      </c>
      <c r="D505" s="273" t="s">
        <v>263</v>
      </c>
      <c r="E505" s="246">
        <v>51.275896363392</v>
      </c>
      <c r="F505" s="246">
        <v>53.129414547750002</v>
      </c>
      <c r="G505" s="246">
        <v>65.438415368940994</v>
      </c>
      <c r="H505" s="246">
        <v>78.507439087359998</v>
      </c>
      <c r="I505" s="246">
        <v>87.306766919994999</v>
      </c>
      <c r="J505" s="342">
        <v>94.923783100012997</v>
      </c>
      <c r="K505" s="246">
        <v>101.136521740069</v>
      </c>
      <c r="L505" s="342">
        <v>107.727090454408</v>
      </c>
      <c r="M505" s="246">
        <v>113.516735297331</v>
      </c>
      <c r="N505" s="256"/>
      <c r="O505" s="265"/>
      <c r="P505" s="265"/>
      <c r="Q505" s="265"/>
      <c r="R505" s="265"/>
    </row>
    <row r="506" spans="2:18" x14ac:dyDescent="0.2">
      <c r="B506" t="s">
        <v>550</v>
      </c>
      <c r="C506" t="s">
        <v>203</v>
      </c>
      <c r="D506" s="273" t="s">
        <v>267</v>
      </c>
      <c r="E506" s="246"/>
      <c r="F506" s="246"/>
      <c r="G506" s="246">
        <v>3.0585585489890001</v>
      </c>
      <c r="H506" s="246">
        <v>6.8328949819130003</v>
      </c>
      <c r="I506" s="246">
        <v>9.5263861619959993</v>
      </c>
      <c r="J506" s="342">
        <v>12.761854380326</v>
      </c>
      <c r="K506" s="246">
        <v>14.460391158949999</v>
      </c>
      <c r="L506" s="342">
        <v>16.352363661862999</v>
      </c>
      <c r="M506" s="246">
        <v>18.076460806339</v>
      </c>
      <c r="N506" s="256"/>
      <c r="O506" s="265"/>
      <c r="P506" s="265"/>
      <c r="Q506" s="265"/>
      <c r="R506" s="265"/>
    </row>
    <row r="507" spans="2:18" x14ac:dyDescent="0.2">
      <c r="B507" t="s">
        <v>550</v>
      </c>
      <c r="C507" t="s">
        <v>203</v>
      </c>
      <c r="D507" s="273" t="s">
        <v>265</v>
      </c>
      <c r="E507" s="246"/>
      <c r="F507" s="246"/>
      <c r="G507" s="246">
        <v>1.7321571750789999</v>
      </c>
      <c r="H507" s="246">
        <v>3.5405759582230001</v>
      </c>
      <c r="I507" s="246">
        <v>4.5231454369069999</v>
      </c>
      <c r="J507" s="342">
        <v>5.4987093642579996</v>
      </c>
      <c r="K507" s="246">
        <v>5.7768680635710004</v>
      </c>
      <c r="L507" s="342">
        <v>6.0321841696260003</v>
      </c>
      <c r="M507" s="246">
        <v>6.2912960570749998</v>
      </c>
      <c r="N507" s="256"/>
      <c r="O507" s="265"/>
      <c r="P507" s="265"/>
      <c r="Q507" s="265"/>
      <c r="R507" s="265"/>
    </row>
    <row r="508" spans="2:18" x14ac:dyDescent="0.2">
      <c r="B508" t="s">
        <v>550</v>
      </c>
      <c r="C508" t="s">
        <v>254</v>
      </c>
      <c r="D508" s="273" t="s">
        <v>253</v>
      </c>
      <c r="E508" s="332"/>
      <c r="F508" s="332"/>
      <c r="G508" s="332"/>
      <c r="H508" s="332"/>
      <c r="I508" s="332"/>
      <c r="J508" s="332"/>
      <c r="K508" s="332"/>
      <c r="L508" s="332"/>
      <c r="M508" s="332"/>
      <c r="N508" s="256"/>
      <c r="O508" s="265"/>
      <c r="P508" s="265"/>
      <c r="Q508" s="265"/>
      <c r="R508" s="265"/>
    </row>
    <row r="509" spans="2:18" x14ac:dyDescent="0.2">
      <c r="B509" t="s">
        <v>550</v>
      </c>
      <c r="C509" t="s">
        <v>247</v>
      </c>
      <c r="D509" s="273" t="s">
        <v>241</v>
      </c>
      <c r="E509" s="332"/>
      <c r="F509" s="332"/>
      <c r="G509" s="332"/>
      <c r="H509" s="332"/>
      <c r="I509" s="332"/>
      <c r="J509" s="332"/>
      <c r="K509" s="332"/>
      <c r="L509" s="332"/>
      <c r="M509" s="332"/>
      <c r="N509" s="256"/>
      <c r="O509" s="265"/>
      <c r="P509" s="265"/>
      <c r="Q509" s="265"/>
      <c r="R509" s="265"/>
    </row>
    <row r="510" spans="2:18" x14ac:dyDescent="0.2">
      <c r="B510" t="s">
        <v>550</v>
      </c>
      <c r="C510" t="s">
        <v>249</v>
      </c>
      <c r="D510" s="273" t="s">
        <v>248</v>
      </c>
      <c r="E510" s="342"/>
      <c r="F510" s="342"/>
      <c r="G510" s="342"/>
      <c r="H510" s="342"/>
      <c r="I510" s="342">
        <v>106.316581596451</v>
      </c>
      <c r="J510" s="342">
        <v>147.45628656563801</v>
      </c>
      <c r="K510" s="342">
        <v>273.227355481438</v>
      </c>
      <c r="L510" s="342">
        <v>376.588069480846</v>
      </c>
      <c r="M510" s="342">
        <v>452.43583178915202</v>
      </c>
      <c r="N510" s="256"/>
      <c r="O510" s="265"/>
      <c r="P510" s="265"/>
      <c r="Q510" s="265"/>
      <c r="R510" s="265"/>
    </row>
    <row r="511" spans="2:18" x14ac:dyDescent="0.2">
      <c r="B511" t="s">
        <v>550</v>
      </c>
      <c r="C511" t="s">
        <v>249</v>
      </c>
      <c r="D511" s="273" t="s">
        <v>251</v>
      </c>
      <c r="E511" s="332"/>
      <c r="F511" s="332"/>
      <c r="G511" s="332"/>
      <c r="H511" s="332"/>
      <c r="I511" s="332"/>
      <c r="J511" s="332"/>
      <c r="K511" s="332"/>
      <c r="L511" s="332"/>
      <c r="M511" s="332"/>
      <c r="N511" s="256"/>
      <c r="O511" s="265"/>
      <c r="P511" s="265"/>
      <c r="Q511" s="265"/>
      <c r="R511" s="265"/>
    </row>
    <row r="512" spans="2:18" x14ac:dyDescent="0.2">
      <c r="B512" t="s">
        <v>550</v>
      </c>
      <c r="C512" t="s">
        <v>206</v>
      </c>
      <c r="D512" s="273" t="s">
        <v>260</v>
      </c>
      <c r="E512" s="246">
        <v>75.290798765065006</v>
      </c>
      <c r="F512" s="246">
        <v>81.162855924248007</v>
      </c>
      <c r="G512" s="246">
        <v>88.701803775174994</v>
      </c>
      <c r="H512" s="246">
        <v>95.927695917856994</v>
      </c>
      <c r="I512" s="246">
        <v>102.78669008790099</v>
      </c>
      <c r="J512" s="342">
        <v>110.51109262940101</v>
      </c>
      <c r="K512" s="246">
        <v>119.010992878319</v>
      </c>
      <c r="L512" s="342">
        <v>128.29913451659601</v>
      </c>
      <c r="M512" s="246">
        <v>135.686827461962</v>
      </c>
      <c r="N512" s="256"/>
      <c r="O512" s="265"/>
      <c r="P512" s="265"/>
      <c r="Q512" s="265"/>
      <c r="R512" s="265"/>
    </row>
    <row r="513" spans="2:18" x14ac:dyDescent="0.2">
      <c r="B513" t="s">
        <v>550</v>
      </c>
      <c r="C513" t="s">
        <v>206</v>
      </c>
      <c r="D513" s="273" t="s">
        <v>261</v>
      </c>
      <c r="E513" s="246">
        <v>415.69139905474202</v>
      </c>
      <c r="F513" s="246">
        <v>402.75704466026099</v>
      </c>
      <c r="G513" s="246">
        <v>396.85587900068799</v>
      </c>
      <c r="H513" s="246">
        <v>390.93605648274502</v>
      </c>
      <c r="I513" s="246">
        <v>384.90758470200399</v>
      </c>
      <c r="J513" s="342">
        <v>375.185946838961</v>
      </c>
      <c r="K513" s="246">
        <v>366.37047569108302</v>
      </c>
      <c r="L513" s="342">
        <v>355.99655330928402</v>
      </c>
      <c r="M513" s="246">
        <v>345.74540539426101</v>
      </c>
      <c r="N513" s="256"/>
      <c r="O513" s="265"/>
      <c r="P513" s="265"/>
      <c r="Q513" s="265"/>
      <c r="R513" s="265"/>
    </row>
    <row r="514" spans="2:18" x14ac:dyDescent="0.2">
      <c r="B514" t="s">
        <v>550</v>
      </c>
      <c r="C514" t="s">
        <v>244</v>
      </c>
      <c r="D514" s="273" t="s">
        <v>241</v>
      </c>
      <c r="E514" s="246">
        <v>3.6915015599999998</v>
      </c>
      <c r="F514" s="246">
        <v>1.8457507799999999</v>
      </c>
      <c r="G514" s="246"/>
      <c r="H514" s="246"/>
      <c r="I514" s="246"/>
      <c r="J514" s="342"/>
      <c r="K514" s="246"/>
      <c r="L514" s="342"/>
      <c r="M514" s="246"/>
      <c r="N514" s="256"/>
      <c r="O514" s="265"/>
      <c r="P514" s="265"/>
      <c r="Q514" s="265"/>
      <c r="R514" s="265"/>
    </row>
    <row r="515" spans="2:18" x14ac:dyDescent="0.2">
      <c r="B515" t="s">
        <v>550</v>
      </c>
      <c r="C515" t="s">
        <v>244</v>
      </c>
      <c r="D515" s="273" t="s">
        <v>248</v>
      </c>
      <c r="E515" s="256"/>
      <c r="F515" s="256"/>
      <c r="G515" s="256"/>
      <c r="H515" s="256"/>
      <c r="I515" s="256"/>
      <c r="J515" s="332"/>
      <c r="K515" s="256"/>
      <c r="L515" s="332"/>
      <c r="M515" s="256"/>
      <c r="N515" s="256"/>
      <c r="O515" s="265"/>
      <c r="P515" s="265"/>
      <c r="Q515" s="265"/>
      <c r="R515" s="265"/>
    </row>
    <row r="516" spans="2:18" x14ac:dyDescent="0.2">
      <c r="B516" t="s">
        <v>550</v>
      </c>
      <c r="C516" t="s">
        <v>244</v>
      </c>
      <c r="D516" s="273" t="s">
        <v>251</v>
      </c>
      <c r="E516" s="246">
        <v>1.2305005200000001</v>
      </c>
      <c r="F516" s="246">
        <v>0.82033367999999995</v>
      </c>
      <c r="G516" s="246">
        <v>0.41016683999999998</v>
      </c>
      <c r="H516" s="246"/>
      <c r="I516" s="246"/>
      <c r="J516" s="342"/>
      <c r="K516" s="246"/>
      <c r="L516" s="342"/>
      <c r="M516" s="246"/>
      <c r="N516" s="256"/>
      <c r="O516" s="265"/>
      <c r="P516" s="265"/>
      <c r="Q516" s="265"/>
      <c r="R516" s="265"/>
    </row>
    <row r="517" spans="2:18" x14ac:dyDescent="0.2">
      <c r="B517" t="s">
        <v>550</v>
      </c>
      <c r="C517" t="s">
        <v>320</v>
      </c>
      <c r="D517" s="273" t="s">
        <v>248</v>
      </c>
      <c r="E517" s="342"/>
      <c r="F517" s="342"/>
      <c r="G517" s="342"/>
      <c r="H517" s="342"/>
      <c r="I517" s="342">
        <v>2.2236002230810001</v>
      </c>
      <c r="J517" s="342">
        <v>17.933540450995999</v>
      </c>
      <c r="K517" s="342">
        <v>31.794841006912002</v>
      </c>
      <c r="L517" s="342">
        <v>27.962277957866998</v>
      </c>
      <c r="M517" s="342">
        <v>66.967760359210004</v>
      </c>
      <c r="N517" s="256"/>
      <c r="O517" s="265"/>
      <c r="P517" s="265"/>
      <c r="Q517" s="265"/>
      <c r="R517" s="265"/>
    </row>
    <row r="518" spans="2:18" x14ac:dyDescent="0.2">
      <c r="B518" t="s">
        <v>550</v>
      </c>
      <c r="C518" t="s">
        <v>320</v>
      </c>
      <c r="D518" s="273" t="s">
        <v>251</v>
      </c>
      <c r="E518" s="342"/>
      <c r="F518" s="342"/>
      <c r="G518" s="342"/>
      <c r="H518" s="342"/>
      <c r="I518" s="342"/>
      <c r="J518" s="342"/>
      <c r="K518" s="342"/>
      <c r="L518" s="342">
        <v>3.8325630490460001</v>
      </c>
      <c r="M518" s="342">
        <v>3.8325630490460001</v>
      </c>
      <c r="N518" s="256"/>
      <c r="O518" s="265"/>
      <c r="P518" s="265"/>
      <c r="Q518" s="265"/>
      <c r="R518" s="265"/>
    </row>
    <row r="519" spans="2:18" x14ac:dyDescent="0.2">
      <c r="B519" t="s">
        <v>550</v>
      </c>
      <c r="C519" t="s">
        <v>243</v>
      </c>
      <c r="D519" s="273" t="s">
        <v>253</v>
      </c>
      <c r="E519" s="246">
        <v>0.27095370242400002</v>
      </c>
      <c r="F519" s="246">
        <v>0.18063580161600001</v>
      </c>
      <c r="G519" s="246">
        <v>9.0317900808000007E-2</v>
      </c>
      <c r="H519" s="246"/>
      <c r="I519" s="246"/>
      <c r="J519" s="342"/>
      <c r="K519" s="246"/>
      <c r="L519" s="342"/>
      <c r="M519" s="246"/>
      <c r="N519" s="256"/>
      <c r="O519" s="265"/>
      <c r="P519" s="265"/>
      <c r="Q519" s="265"/>
      <c r="R519" s="265"/>
    </row>
    <row r="520" spans="2:18" x14ac:dyDescent="0.2">
      <c r="B520" t="s">
        <v>550</v>
      </c>
      <c r="C520" t="s">
        <v>243</v>
      </c>
      <c r="D520" s="273" t="s">
        <v>241</v>
      </c>
      <c r="E520" s="246">
        <v>0.58110196557600002</v>
      </c>
      <c r="F520" s="246">
        <v>0.29055098278800001</v>
      </c>
      <c r="G520" s="246"/>
      <c r="H520" s="246"/>
      <c r="I520" s="246"/>
      <c r="J520" s="342"/>
      <c r="K520" s="246"/>
      <c r="L520" s="342"/>
      <c r="M520" s="246"/>
      <c r="N520" s="256"/>
      <c r="O520" s="265"/>
      <c r="P520" s="265"/>
      <c r="Q520" s="265"/>
      <c r="R520" s="265"/>
    </row>
    <row r="521" spans="2:18" x14ac:dyDescent="0.2">
      <c r="B521" t="s">
        <v>550</v>
      </c>
      <c r="C521" t="s">
        <v>243</v>
      </c>
      <c r="D521" s="273" t="s">
        <v>248</v>
      </c>
      <c r="E521" s="256"/>
      <c r="F521" s="256"/>
      <c r="G521" s="256"/>
      <c r="H521" s="256"/>
      <c r="I521" s="256"/>
      <c r="J521" s="332"/>
      <c r="K521" s="256"/>
      <c r="L521" s="332"/>
      <c r="M521" s="256"/>
      <c r="N521" s="256"/>
      <c r="O521" s="265"/>
      <c r="P521" s="265"/>
      <c r="Q521" s="265"/>
      <c r="R521" s="265"/>
    </row>
    <row r="522" spans="2:18" x14ac:dyDescent="0.2">
      <c r="B522" t="s">
        <v>550</v>
      </c>
      <c r="C522" t="s">
        <v>243</v>
      </c>
      <c r="D522" s="273" t="s">
        <v>251</v>
      </c>
      <c r="E522" s="246"/>
      <c r="F522" s="246"/>
      <c r="G522" s="246"/>
      <c r="H522" s="246"/>
      <c r="I522" s="246"/>
      <c r="J522" s="342"/>
      <c r="K522" s="246">
        <v>4.740595260189</v>
      </c>
      <c r="L522" s="342">
        <v>57.069605918698997</v>
      </c>
      <c r="M522" s="246">
        <v>57.081321684133997</v>
      </c>
      <c r="N522" s="256"/>
      <c r="O522" s="265"/>
      <c r="P522" s="265"/>
      <c r="Q522" s="265"/>
      <c r="R522" s="265"/>
    </row>
    <row r="523" spans="2:18" x14ac:dyDescent="0.2">
      <c r="B523" t="s">
        <v>551</v>
      </c>
      <c r="C523" t="s">
        <v>205</v>
      </c>
      <c r="D523" s="273" t="s">
        <v>261</v>
      </c>
      <c r="E523" s="332"/>
      <c r="F523" s="332"/>
      <c r="G523" s="332"/>
      <c r="H523" s="332"/>
      <c r="I523" s="332"/>
      <c r="J523" s="332"/>
      <c r="K523" s="332"/>
      <c r="L523" s="332"/>
      <c r="M523" s="332"/>
      <c r="N523" s="256"/>
      <c r="O523" s="265"/>
      <c r="P523" s="265"/>
      <c r="Q523" s="265"/>
      <c r="R523" s="265"/>
    </row>
    <row r="524" spans="2:18" x14ac:dyDescent="0.2">
      <c r="B524" t="s">
        <v>551</v>
      </c>
      <c r="C524" t="s">
        <v>366</v>
      </c>
      <c r="D524" s="273" t="s">
        <v>256</v>
      </c>
      <c r="E524" s="332"/>
      <c r="F524" s="332"/>
      <c r="G524" s="332"/>
      <c r="H524" s="332"/>
      <c r="I524" s="332"/>
      <c r="J524" s="332"/>
      <c r="K524" s="332"/>
      <c r="L524" s="332"/>
      <c r="M524" s="332"/>
      <c r="N524" s="256"/>
      <c r="O524" s="265"/>
      <c r="P524" s="265"/>
      <c r="Q524" s="265"/>
      <c r="R524" s="265"/>
    </row>
    <row r="525" spans="2:18" x14ac:dyDescent="0.2">
      <c r="B525" t="s">
        <v>551</v>
      </c>
      <c r="C525" t="s">
        <v>366</v>
      </c>
      <c r="D525" s="273" t="s">
        <v>248</v>
      </c>
      <c r="E525" s="332"/>
      <c r="F525" s="332"/>
      <c r="G525" s="332"/>
      <c r="H525" s="332"/>
      <c r="I525" s="332"/>
      <c r="J525" s="332"/>
      <c r="K525" s="332"/>
      <c r="L525" s="332"/>
      <c r="M525" s="332"/>
      <c r="N525" s="256"/>
      <c r="O525" s="265"/>
      <c r="P525" s="265"/>
      <c r="Q525" s="265"/>
      <c r="R525" s="265"/>
    </row>
    <row r="526" spans="2:18" x14ac:dyDescent="0.2">
      <c r="B526" t="s">
        <v>551</v>
      </c>
      <c r="C526" t="s">
        <v>366</v>
      </c>
      <c r="D526" s="273" t="s">
        <v>251</v>
      </c>
      <c r="E526" s="332"/>
      <c r="F526" s="332"/>
      <c r="G526" s="332"/>
      <c r="H526" s="332"/>
      <c r="I526" s="332"/>
      <c r="J526" s="332"/>
      <c r="K526" s="332"/>
      <c r="L526" s="332"/>
      <c r="M526" s="332"/>
      <c r="N526" s="256"/>
      <c r="O526" s="265"/>
      <c r="P526" s="265"/>
      <c r="Q526" s="265"/>
      <c r="R526" s="265"/>
    </row>
    <row r="527" spans="2:18" x14ac:dyDescent="0.2">
      <c r="B527" t="s">
        <v>551</v>
      </c>
      <c r="C527" t="s">
        <v>367</v>
      </c>
      <c r="D527" s="273" t="s">
        <v>260</v>
      </c>
      <c r="E527" s="332"/>
      <c r="F527" s="332"/>
      <c r="G527" s="332"/>
      <c r="H527" s="332"/>
      <c r="I527" s="332"/>
      <c r="J527" s="332"/>
      <c r="K527" s="332"/>
      <c r="L527" s="332"/>
      <c r="M527" s="332"/>
      <c r="N527" s="256"/>
      <c r="O527" s="265"/>
      <c r="P527" s="265"/>
      <c r="Q527" s="265"/>
      <c r="R527" s="265"/>
    </row>
    <row r="528" spans="2:18" x14ac:dyDescent="0.2">
      <c r="B528" t="s">
        <v>551</v>
      </c>
      <c r="C528" t="s">
        <v>367</v>
      </c>
      <c r="D528" s="273" t="s">
        <v>261</v>
      </c>
      <c r="E528" s="332"/>
      <c r="F528" s="332"/>
      <c r="G528" s="332"/>
      <c r="H528" s="332"/>
      <c r="I528" s="332"/>
      <c r="J528" s="332"/>
      <c r="K528" s="332"/>
      <c r="L528" s="332"/>
      <c r="M528" s="332"/>
      <c r="N528" s="256"/>
      <c r="O528" s="265"/>
      <c r="P528" s="265"/>
      <c r="Q528" s="265"/>
      <c r="R528" s="265"/>
    </row>
    <row r="529" spans="2:18" x14ac:dyDescent="0.2">
      <c r="B529" t="s">
        <v>551</v>
      </c>
      <c r="C529" t="s">
        <v>200</v>
      </c>
      <c r="D529" s="273" t="s">
        <v>256</v>
      </c>
      <c r="E529" s="332"/>
      <c r="F529" s="332"/>
      <c r="G529" s="332"/>
      <c r="H529" s="332"/>
      <c r="I529" s="332"/>
      <c r="J529" s="332"/>
      <c r="K529" s="332"/>
      <c r="L529" s="332"/>
      <c r="M529" s="332"/>
      <c r="N529" s="256"/>
      <c r="O529" s="265"/>
      <c r="P529" s="265"/>
      <c r="Q529" s="265"/>
      <c r="R529" s="265"/>
    </row>
    <row r="530" spans="2:18" x14ac:dyDescent="0.2">
      <c r="B530" t="s">
        <v>551</v>
      </c>
      <c r="C530" t="s">
        <v>200</v>
      </c>
      <c r="D530" s="273" t="s">
        <v>253</v>
      </c>
      <c r="E530" s="332"/>
      <c r="F530" s="332"/>
      <c r="G530" s="332"/>
      <c r="H530" s="332"/>
      <c r="I530" s="332"/>
      <c r="J530" s="332"/>
      <c r="K530" s="332"/>
      <c r="L530" s="332"/>
      <c r="M530" s="332"/>
      <c r="N530" s="256"/>
      <c r="O530" s="265"/>
      <c r="P530" s="265"/>
      <c r="Q530" s="265"/>
      <c r="R530" s="265"/>
    </row>
    <row r="531" spans="2:18" x14ac:dyDescent="0.2">
      <c r="B531" t="s">
        <v>551</v>
      </c>
      <c r="C531" t="s">
        <v>200</v>
      </c>
      <c r="D531" s="273" t="s">
        <v>241</v>
      </c>
      <c r="E531" s="332"/>
      <c r="F531" s="332"/>
      <c r="G531" s="332"/>
      <c r="H531" s="332"/>
      <c r="I531" s="332"/>
      <c r="J531" s="332"/>
      <c r="K531" s="332"/>
      <c r="L531" s="332"/>
      <c r="M531" s="332"/>
      <c r="N531" s="256"/>
      <c r="O531" s="265"/>
      <c r="P531" s="265"/>
      <c r="Q531" s="265"/>
      <c r="R531" s="265"/>
    </row>
    <row r="532" spans="2:18" x14ac:dyDescent="0.2">
      <c r="B532" t="s">
        <v>551</v>
      </c>
      <c r="C532" t="s">
        <v>200</v>
      </c>
      <c r="D532" s="273" t="s">
        <v>248</v>
      </c>
      <c r="E532" s="332"/>
      <c r="F532" s="332"/>
      <c r="G532" s="332"/>
      <c r="H532" s="332"/>
      <c r="I532" s="332"/>
      <c r="J532" s="332"/>
      <c r="K532" s="332"/>
      <c r="L532" s="332"/>
      <c r="M532" s="332"/>
      <c r="N532" s="256"/>
      <c r="O532" s="265"/>
      <c r="P532" s="265"/>
      <c r="Q532" s="265"/>
      <c r="R532" s="265"/>
    </row>
    <row r="533" spans="2:18" x14ac:dyDescent="0.2">
      <c r="B533" t="s">
        <v>551</v>
      </c>
      <c r="C533" t="s">
        <v>200</v>
      </c>
      <c r="D533" s="273" t="s">
        <v>251</v>
      </c>
      <c r="E533" s="332"/>
      <c r="F533" s="332"/>
      <c r="G533" s="332"/>
      <c r="H533" s="332"/>
      <c r="I533" s="332"/>
      <c r="J533" s="332"/>
      <c r="K533" s="332"/>
      <c r="L533" s="332"/>
      <c r="M533" s="332"/>
      <c r="N533" s="256"/>
      <c r="O533" s="265"/>
      <c r="P533" s="265"/>
      <c r="Q533" s="265"/>
      <c r="R533" s="265"/>
    </row>
    <row r="534" spans="2:18" x14ac:dyDescent="0.2">
      <c r="B534" t="s">
        <v>551</v>
      </c>
      <c r="C534" t="s">
        <v>200</v>
      </c>
      <c r="D534" s="273" t="s">
        <v>262</v>
      </c>
      <c r="E534" s="332"/>
      <c r="F534" s="332"/>
      <c r="G534" s="332"/>
      <c r="H534" s="332"/>
      <c r="I534" s="332"/>
      <c r="J534" s="332"/>
      <c r="K534" s="332"/>
      <c r="L534" s="332"/>
      <c r="M534" s="332"/>
      <c r="N534" s="256"/>
      <c r="O534" s="265"/>
      <c r="P534" s="265"/>
      <c r="Q534" s="265"/>
      <c r="R534" s="265"/>
    </row>
    <row r="535" spans="2:18" x14ac:dyDescent="0.2">
      <c r="B535" t="s">
        <v>551</v>
      </c>
      <c r="C535" t="s">
        <v>200</v>
      </c>
      <c r="D535" s="273" t="s">
        <v>263</v>
      </c>
      <c r="E535" s="332"/>
      <c r="F535" s="332"/>
      <c r="G535" s="332"/>
      <c r="H535" s="332"/>
      <c r="I535" s="332"/>
      <c r="J535" s="332"/>
      <c r="K535" s="332"/>
      <c r="L535" s="332"/>
      <c r="M535" s="332"/>
      <c r="N535" s="256"/>
      <c r="O535" s="265"/>
      <c r="P535" s="265"/>
      <c r="Q535" s="265"/>
      <c r="R535" s="265"/>
    </row>
    <row r="536" spans="2:18" x14ac:dyDescent="0.2">
      <c r="B536" t="s">
        <v>551</v>
      </c>
      <c r="C536" t="s">
        <v>200</v>
      </c>
      <c r="D536" s="273" t="s">
        <v>267</v>
      </c>
      <c r="E536" s="332"/>
      <c r="F536" s="332"/>
      <c r="G536" s="332"/>
      <c r="H536" s="332"/>
      <c r="I536" s="332"/>
      <c r="J536" s="332"/>
      <c r="K536" s="332"/>
      <c r="L536" s="332"/>
      <c r="M536" s="332"/>
      <c r="N536" s="256"/>
      <c r="O536" s="265"/>
      <c r="P536" s="265"/>
      <c r="Q536" s="265"/>
      <c r="R536" s="265"/>
    </row>
    <row r="537" spans="2:18" x14ac:dyDescent="0.2">
      <c r="B537" t="s">
        <v>551</v>
      </c>
      <c r="C537" t="s">
        <v>200</v>
      </c>
      <c r="D537" s="273" t="s">
        <v>265</v>
      </c>
      <c r="E537" s="332"/>
      <c r="F537" s="332"/>
      <c r="G537" s="332"/>
      <c r="H537" s="332"/>
      <c r="I537" s="332"/>
      <c r="J537" s="332"/>
      <c r="K537" s="332"/>
      <c r="L537" s="332"/>
      <c r="M537" s="332"/>
      <c r="N537" s="256"/>
      <c r="O537" s="265"/>
      <c r="P537" s="265"/>
      <c r="Q537" s="265"/>
      <c r="R537" s="265"/>
    </row>
    <row r="538" spans="2:18" x14ac:dyDescent="0.2">
      <c r="B538" t="s">
        <v>551</v>
      </c>
      <c r="C538" t="s">
        <v>201</v>
      </c>
      <c r="D538" s="273" t="s">
        <v>253</v>
      </c>
      <c r="E538" s="332"/>
      <c r="F538" s="332"/>
      <c r="G538" s="332"/>
      <c r="H538" s="332"/>
      <c r="I538" s="332"/>
      <c r="J538" s="332"/>
      <c r="K538" s="332"/>
      <c r="L538" s="332"/>
      <c r="M538" s="332"/>
      <c r="N538" s="256"/>
      <c r="O538" s="265"/>
      <c r="P538" s="265"/>
      <c r="Q538" s="265"/>
      <c r="R538" s="265"/>
    </row>
    <row r="539" spans="2:18" x14ac:dyDescent="0.2">
      <c r="B539" t="s">
        <v>551</v>
      </c>
      <c r="C539" t="s">
        <v>201</v>
      </c>
      <c r="D539" s="273" t="s">
        <v>241</v>
      </c>
      <c r="E539" s="332"/>
      <c r="F539" s="332"/>
      <c r="G539" s="332"/>
      <c r="H539" s="332"/>
      <c r="I539" s="332"/>
      <c r="J539" s="332"/>
      <c r="K539" s="332"/>
      <c r="L539" s="332"/>
      <c r="M539" s="332"/>
      <c r="N539" s="256"/>
      <c r="O539" s="265"/>
      <c r="P539" s="265"/>
      <c r="Q539" s="265"/>
      <c r="R539" s="265"/>
    </row>
    <row r="540" spans="2:18" x14ac:dyDescent="0.2">
      <c r="B540" t="s">
        <v>551</v>
      </c>
      <c r="C540" t="s">
        <v>201</v>
      </c>
      <c r="D540" s="273" t="s">
        <v>251</v>
      </c>
      <c r="E540" s="332"/>
      <c r="F540" s="332"/>
      <c r="G540" s="332"/>
      <c r="H540" s="332"/>
      <c r="I540" s="332"/>
      <c r="J540" s="332"/>
      <c r="K540" s="332"/>
      <c r="L540" s="332"/>
      <c r="M540" s="332"/>
      <c r="N540" s="256"/>
      <c r="O540" s="265"/>
      <c r="P540" s="265"/>
      <c r="Q540" s="265"/>
      <c r="R540" s="265"/>
    </row>
    <row r="541" spans="2:18" x14ac:dyDescent="0.2">
      <c r="B541" t="s">
        <v>551</v>
      </c>
      <c r="C541" t="s">
        <v>201</v>
      </c>
      <c r="D541" s="273" t="s">
        <v>267</v>
      </c>
      <c r="E541" s="332"/>
      <c r="F541" s="332"/>
      <c r="G541" s="332"/>
      <c r="H541" s="332"/>
      <c r="I541" s="332"/>
      <c r="J541" s="332"/>
      <c r="K541" s="332"/>
      <c r="L541" s="332"/>
      <c r="M541" s="332"/>
      <c r="N541" s="256"/>
      <c r="O541" s="265"/>
      <c r="P541" s="265"/>
      <c r="Q541" s="265"/>
      <c r="R541" s="265"/>
    </row>
    <row r="542" spans="2:18" x14ac:dyDescent="0.2">
      <c r="B542" t="s">
        <v>551</v>
      </c>
      <c r="C542" t="s">
        <v>201</v>
      </c>
      <c r="D542" s="273" t="s">
        <v>265</v>
      </c>
      <c r="E542" s="332"/>
      <c r="F542" s="332"/>
      <c r="G542" s="332"/>
      <c r="H542" s="332"/>
      <c r="I542" s="332"/>
      <c r="J542" s="332"/>
      <c r="K542" s="332"/>
      <c r="L542" s="332"/>
      <c r="M542" s="332"/>
      <c r="N542" s="256"/>
      <c r="O542" s="265"/>
      <c r="P542" s="265"/>
      <c r="Q542" s="265"/>
      <c r="R542" s="265"/>
    </row>
    <row r="543" spans="2:18" x14ac:dyDescent="0.2">
      <c r="B543" t="s">
        <v>551</v>
      </c>
      <c r="C543" t="s">
        <v>278</v>
      </c>
      <c r="D543" s="273" t="s">
        <v>253</v>
      </c>
      <c r="E543" s="332"/>
      <c r="F543" s="332"/>
      <c r="G543" s="332"/>
      <c r="H543" s="332"/>
      <c r="I543" s="332"/>
      <c r="J543" s="332"/>
      <c r="K543" s="332"/>
      <c r="L543" s="332"/>
      <c r="M543" s="332"/>
      <c r="N543" s="256"/>
      <c r="O543" s="265"/>
      <c r="P543" s="265"/>
      <c r="Q543" s="265"/>
      <c r="R543" s="265"/>
    </row>
    <row r="544" spans="2:18" x14ac:dyDescent="0.2">
      <c r="B544" t="s">
        <v>551</v>
      </c>
      <c r="C544" t="s">
        <v>278</v>
      </c>
      <c r="D544" s="273" t="s">
        <v>241</v>
      </c>
      <c r="E544" s="332"/>
      <c r="F544" s="332"/>
      <c r="G544" s="332"/>
      <c r="H544" s="332"/>
      <c r="I544" s="332"/>
      <c r="J544" s="332"/>
      <c r="K544" s="332"/>
      <c r="L544" s="332"/>
      <c r="M544" s="332"/>
      <c r="N544" s="256"/>
      <c r="O544" s="265"/>
      <c r="P544" s="265"/>
      <c r="Q544" s="265"/>
      <c r="R544" s="265"/>
    </row>
    <row r="545" spans="2:18" x14ac:dyDescent="0.2">
      <c r="B545" t="s">
        <v>551</v>
      </c>
      <c r="C545" t="s">
        <v>278</v>
      </c>
      <c r="D545" s="273" t="s">
        <v>248</v>
      </c>
      <c r="E545" s="332"/>
      <c r="F545" s="332"/>
      <c r="G545" s="332"/>
      <c r="H545" s="332"/>
      <c r="I545" s="332"/>
      <c r="J545" s="332"/>
      <c r="K545" s="332"/>
      <c r="L545" s="332"/>
      <c r="M545" s="332"/>
      <c r="N545" s="256"/>
      <c r="O545" s="265"/>
      <c r="P545" s="265"/>
      <c r="Q545" s="265"/>
      <c r="R545" s="265"/>
    </row>
    <row r="546" spans="2:18" x14ac:dyDescent="0.2">
      <c r="B546" t="s">
        <v>551</v>
      </c>
      <c r="C546" t="s">
        <v>278</v>
      </c>
      <c r="D546" s="273" t="s">
        <v>251</v>
      </c>
      <c r="E546" s="332"/>
      <c r="F546" s="332"/>
      <c r="G546" s="332"/>
      <c r="H546" s="332"/>
      <c r="I546" s="332"/>
      <c r="J546" s="332"/>
      <c r="K546" s="332"/>
      <c r="L546" s="332"/>
      <c r="M546" s="332"/>
      <c r="N546" s="256"/>
      <c r="O546" s="265"/>
      <c r="P546" s="265"/>
      <c r="Q546" s="265"/>
      <c r="R546" s="265"/>
    </row>
    <row r="547" spans="2:18" x14ac:dyDescent="0.2">
      <c r="B547" t="s">
        <v>551</v>
      </c>
      <c r="C547" t="s">
        <v>202</v>
      </c>
      <c r="D547" s="273" t="s">
        <v>258</v>
      </c>
      <c r="E547" s="332"/>
      <c r="F547" s="332"/>
      <c r="G547" s="332"/>
      <c r="H547" s="332"/>
      <c r="I547" s="332"/>
      <c r="J547" s="332"/>
      <c r="K547" s="332"/>
      <c r="L547" s="332"/>
      <c r="M547" s="332"/>
      <c r="N547" s="256"/>
      <c r="O547" s="265"/>
      <c r="P547" s="265"/>
      <c r="Q547" s="265"/>
      <c r="R547" s="265"/>
    </row>
    <row r="548" spans="2:18" x14ac:dyDescent="0.2">
      <c r="B548" t="s">
        <v>551</v>
      </c>
      <c r="C548" t="s">
        <v>202</v>
      </c>
      <c r="D548" s="273" t="s">
        <v>256</v>
      </c>
      <c r="E548" s="332"/>
      <c r="F548" s="332"/>
      <c r="G548" s="332"/>
      <c r="H548" s="332"/>
      <c r="I548" s="332"/>
      <c r="J548" s="332"/>
      <c r="K548" s="332"/>
      <c r="L548" s="332"/>
      <c r="M548" s="332"/>
      <c r="N548" s="256"/>
      <c r="O548" s="265"/>
      <c r="P548" s="265"/>
      <c r="Q548" s="265"/>
      <c r="R548" s="265"/>
    </row>
    <row r="549" spans="2:18" x14ac:dyDescent="0.2">
      <c r="B549" t="s">
        <v>551</v>
      </c>
      <c r="C549" t="s">
        <v>202</v>
      </c>
      <c r="D549" s="273" t="s">
        <v>253</v>
      </c>
      <c r="E549" s="332"/>
      <c r="F549" s="332"/>
      <c r="G549" s="332"/>
      <c r="H549" s="332"/>
      <c r="I549" s="332"/>
      <c r="J549" s="332"/>
      <c r="K549" s="332"/>
      <c r="L549" s="332"/>
      <c r="M549" s="332"/>
      <c r="N549" s="256"/>
      <c r="O549" s="265"/>
      <c r="P549" s="265"/>
      <c r="Q549" s="265"/>
      <c r="R549" s="265"/>
    </row>
    <row r="550" spans="2:18" x14ac:dyDescent="0.2">
      <c r="B550" t="s">
        <v>551</v>
      </c>
      <c r="C550" t="s">
        <v>202</v>
      </c>
      <c r="D550" s="273" t="s">
        <v>241</v>
      </c>
      <c r="E550" s="332"/>
      <c r="F550" s="332"/>
      <c r="G550" s="332"/>
      <c r="H550" s="332"/>
      <c r="I550" s="332"/>
      <c r="J550" s="332"/>
      <c r="K550" s="332"/>
      <c r="L550" s="332"/>
      <c r="M550" s="332"/>
      <c r="N550" s="256"/>
      <c r="O550" s="265"/>
      <c r="P550" s="265"/>
      <c r="Q550" s="265"/>
      <c r="R550" s="265"/>
    </row>
    <row r="551" spans="2:18" x14ac:dyDescent="0.2">
      <c r="B551" t="s">
        <v>551</v>
      </c>
      <c r="C551" t="s">
        <v>202</v>
      </c>
      <c r="D551" s="273" t="s">
        <v>248</v>
      </c>
      <c r="E551" s="332"/>
      <c r="F551" s="332"/>
      <c r="G551" s="332"/>
      <c r="H551" s="332"/>
      <c r="I551" s="332"/>
      <c r="J551" s="332"/>
      <c r="K551" s="332"/>
      <c r="L551" s="332"/>
      <c r="M551" s="332"/>
      <c r="N551" s="256"/>
      <c r="O551" s="265"/>
      <c r="P551" s="265"/>
      <c r="Q551" s="265"/>
      <c r="R551" s="265"/>
    </row>
    <row r="552" spans="2:18" x14ac:dyDescent="0.2">
      <c r="B552" t="s">
        <v>551</v>
      </c>
      <c r="C552" t="s">
        <v>202</v>
      </c>
      <c r="D552" s="273" t="s">
        <v>251</v>
      </c>
      <c r="E552" s="332"/>
      <c r="F552" s="332"/>
      <c r="G552" s="332"/>
      <c r="H552" s="332"/>
      <c r="I552" s="332"/>
      <c r="J552" s="332"/>
      <c r="K552" s="332"/>
      <c r="L552" s="332"/>
      <c r="M552" s="332"/>
      <c r="N552" s="256"/>
      <c r="O552" s="265"/>
      <c r="P552" s="265"/>
      <c r="Q552" s="265"/>
      <c r="R552" s="265"/>
    </row>
    <row r="553" spans="2:18" x14ac:dyDescent="0.2">
      <c r="B553" t="s">
        <v>551</v>
      </c>
      <c r="C553" t="s">
        <v>202</v>
      </c>
      <c r="D553" s="273" t="s">
        <v>262</v>
      </c>
      <c r="E553" s="332"/>
      <c r="F553" s="332"/>
      <c r="G553" s="332"/>
      <c r="H553" s="332"/>
      <c r="I553" s="332"/>
      <c r="J553" s="332"/>
      <c r="K553" s="332"/>
      <c r="L553" s="332"/>
      <c r="M553" s="332"/>
      <c r="N553" s="256"/>
      <c r="O553" s="265"/>
      <c r="P553" s="265"/>
      <c r="Q553" s="265"/>
      <c r="R553" s="265"/>
    </row>
    <row r="554" spans="2:18" x14ac:dyDescent="0.2">
      <c r="B554" t="s">
        <v>551</v>
      </c>
      <c r="C554" t="s">
        <v>202</v>
      </c>
      <c r="D554" s="273" t="s">
        <v>263</v>
      </c>
      <c r="E554" s="332"/>
      <c r="F554" s="332"/>
      <c r="G554" s="332"/>
      <c r="H554" s="332"/>
      <c r="I554" s="332"/>
      <c r="J554" s="332"/>
      <c r="K554" s="332"/>
      <c r="L554" s="332"/>
      <c r="M554" s="332"/>
      <c r="N554" s="256"/>
      <c r="O554" s="265"/>
      <c r="P554" s="265"/>
      <c r="Q554" s="265"/>
      <c r="R554" s="265"/>
    </row>
    <row r="555" spans="2:18" x14ac:dyDescent="0.2">
      <c r="B555" t="s">
        <v>551</v>
      </c>
      <c r="C555" t="s">
        <v>202</v>
      </c>
      <c r="D555" s="273" t="s">
        <v>267</v>
      </c>
      <c r="E555" s="332"/>
      <c r="F555" s="332"/>
      <c r="G555" s="332"/>
      <c r="H555" s="332"/>
      <c r="I555" s="332"/>
      <c r="J555" s="332"/>
      <c r="K555" s="332"/>
      <c r="L555" s="332"/>
      <c r="M555" s="332"/>
      <c r="N555" s="256"/>
      <c r="O555" s="265"/>
      <c r="P555" s="265"/>
      <c r="Q555" s="265"/>
      <c r="R555" s="265"/>
    </row>
    <row r="556" spans="2:18" x14ac:dyDescent="0.2">
      <c r="B556" t="s">
        <v>551</v>
      </c>
      <c r="C556" t="s">
        <v>202</v>
      </c>
      <c r="D556" s="273" t="s">
        <v>265</v>
      </c>
      <c r="E556" s="332"/>
      <c r="F556" s="332"/>
      <c r="G556" s="332"/>
      <c r="H556" s="332"/>
      <c r="I556" s="332"/>
      <c r="J556" s="332"/>
      <c r="K556" s="332"/>
      <c r="L556" s="332"/>
      <c r="M556" s="332"/>
      <c r="N556" s="256"/>
      <c r="O556" s="265"/>
      <c r="P556" s="265"/>
      <c r="Q556" s="265"/>
      <c r="R556" s="265"/>
    </row>
    <row r="557" spans="2:18" x14ac:dyDescent="0.2">
      <c r="B557" t="s">
        <v>551</v>
      </c>
      <c r="C557" t="s">
        <v>203</v>
      </c>
      <c r="D557" s="273" t="s">
        <v>262</v>
      </c>
      <c r="E557" s="332"/>
      <c r="F557" s="332"/>
      <c r="G557" s="332"/>
      <c r="H557" s="332"/>
      <c r="I557" s="332"/>
      <c r="J557" s="332"/>
      <c r="K557" s="332"/>
      <c r="L557" s="332"/>
      <c r="M557" s="332"/>
      <c r="N557" s="256"/>
      <c r="O557" s="265"/>
      <c r="P557" s="265"/>
      <c r="Q557" s="265"/>
      <c r="R557" s="265"/>
    </row>
    <row r="558" spans="2:18" x14ac:dyDescent="0.2">
      <c r="B558" t="s">
        <v>551</v>
      </c>
      <c r="C558" t="s">
        <v>203</v>
      </c>
      <c r="D558" s="273" t="s">
        <v>263</v>
      </c>
      <c r="E558" s="332"/>
      <c r="F558" s="332"/>
      <c r="G558" s="332"/>
      <c r="H558" s="332"/>
      <c r="I558" s="332"/>
      <c r="J558" s="332"/>
      <c r="K558" s="332"/>
      <c r="L558" s="332"/>
      <c r="M558" s="332"/>
      <c r="N558" s="256"/>
      <c r="O558" s="265"/>
      <c r="P558" s="265"/>
      <c r="Q558" s="265"/>
      <c r="R558" s="265"/>
    </row>
    <row r="559" spans="2:18" x14ac:dyDescent="0.2">
      <c r="B559" t="s">
        <v>551</v>
      </c>
      <c r="C559" t="s">
        <v>203</v>
      </c>
      <c r="D559" s="273" t="s">
        <v>267</v>
      </c>
      <c r="E559" s="332"/>
      <c r="F559" s="332"/>
      <c r="G559" s="332"/>
      <c r="H559" s="332"/>
      <c r="I559" s="332"/>
      <c r="J559" s="332"/>
      <c r="K559" s="332"/>
      <c r="L559" s="332"/>
      <c r="M559" s="332"/>
      <c r="N559" s="256"/>
      <c r="O559" s="265"/>
      <c r="P559" s="265"/>
      <c r="Q559" s="265"/>
      <c r="R559" s="265"/>
    </row>
    <row r="560" spans="2:18" x14ac:dyDescent="0.2">
      <c r="B560" t="s">
        <v>551</v>
      </c>
      <c r="C560" t="s">
        <v>203</v>
      </c>
      <c r="D560" s="273" t="s">
        <v>265</v>
      </c>
      <c r="E560" s="332"/>
      <c r="F560" s="332"/>
      <c r="G560" s="332"/>
      <c r="H560" s="332"/>
      <c r="I560" s="332"/>
      <c r="J560" s="332"/>
      <c r="K560" s="332"/>
      <c r="L560" s="332"/>
      <c r="M560" s="332"/>
      <c r="N560" s="256"/>
      <c r="O560" s="265"/>
      <c r="P560" s="265"/>
      <c r="Q560" s="265"/>
      <c r="R560" s="265"/>
    </row>
    <row r="561" spans="2:18" x14ac:dyDescent="0.2">
      <c r="B561" t="s">
        <v>551</v>
      </c>
      <c r="C561" t="s">
        <v>254</v>
      </c>
      <c r="D561" s="273" t="s">
        <v>253</v>
      </c>
      <c r="E561" s="332"/>
      <c r="F561" s="332"/>
      <c r="G561" s="332"/>
      <c r="H561" s="332"/>
      <c r="I561" s="332"/>
      <c r="J561" s="332"/>
      <c r="K561" s="332"/>
      <c r="L561" s="332"/>
      <c r="M561" s="332"/>
      <c r="N561" s="256"/>
      <c r="O561" s="265"/>
      <c r="P561" s="265"/>
      <c r="Q561" s="265"/>
      <c r="R561" s="265"/>
    </row>
    <row r="562" spans="2:18" x14ac:dyDescent="0.2">
      <c r="B562" t="s">
        <v>551</v>
      </c>
      <c r="C562" t="s">
        <v>247</v>
      </c>
      <c r="D562" s="273" t="s">
        <v>241</v>
      </c>
      <c r="E562" s="332"/>
      <c r="F562" s="332"/>
      <c r="G562" s="332"/>
      <c r="H562" s="332"/>
      <c r="I562" s="332"/>
      <c r="J562" s="332"/>
      <c r="K562" s="332"/>
      <c r="L562" s="332"/>
      <c r="M562" s="332"/>
      <c r="N562" s="256"/>
      <c r="O562" s="265"/>
      <c r="P562" s="265"/>
      <c r="Q562" s="265"/>
      <c r="R562" s="265"/>
    </row>
    <row r="563" spans="2:18" x14ac:dyDescent="0.2">
      <c r="B563" t="s">
        <v>551</v>
      </c>
      <c r="C563" t="s">
        <v>249</v>
      </c>
      <c r="D563" s="273" t="s">
        <v>248</v>
      </c>
      <c r="E563" s="332"/>
      <c r="F563" s="332"/>
      <c r="G563" s="332"/>
      <c r="H563" s="332"/>
      <c r="I563" s="332"/>
      <c r="J563" s="332"/>
      <c r="K563" s="332"/>
      <c r="L563" s="332"/>
      <c r="M563" s="332"/>
      <c r="N563" s="256"/>
      <c r="O563" s="265"/>
      <c r="P563" s="265"/>
      <c r="Q563" s="265"/>
      <c r="R563" s="265"/>
    </row>
    <row r="564" spans="2:18" x14ac:dyDescent="0.2">
      <c r="B564" t="s">
        <v>551</v>
      </c>
      <c r="C564" t="s">
        <v>249</v>
      </c>
      <c r="D564" s="273" t="s">
        <v>251</v>
      </c>
      <c r="E564" s="332"/>
      <c r="F564" s="332"/>
      <c r="G564" s="332"/>
      <c r="H564" s="332"/>
      <c r="I564" s="332"/>
      <c r="J564" s="332"/>
      <c r="K564" s="332"/>
      <c r="L564" s="332"/>
      <c r="M564" s="332"/>
      <c r="N564" s="256"/>
      <c r="O564" s="265"/>
      <c r="P564" s="265"/>
      <c r="Q564" s="265"/>
      <c r="R564" s="265"/>
    </row>
    <row r="565" spans="2:18" x14ac:dyDescent="0.2">
      <c r="B565" t="s">
        <v>551</v>
      </c>
      <c r="C565" t="s">
        <v>206</v>
      </c>
      <c r="D565" s="273" t="s">
        <v>260</v>
      </c>
      <c r="E565" s="332"/>
      <c r="F565" s="332"/>
      <c r="G565" s="332"/>
      <c r="H565" s="332"/>
      <c r="I565" s="332"/>
      <c r="J565" s="332"/>
      <c r="K565" s="332"/>
      <c r="L565" s="332"/>
      <c r="M565" s="332"/>
      <c r="N565" s="256"/>
      <c r="O565" s="265"/>
      <c r="P565" s="265"/>
      <c r="Q565" s="265"/>
      <c r="R565" s="265"/>
    </row>
    <row r="566" spans="2:18" x14ac:dyDescent="0.2">
      <c r="B566" t="s">
        <v>551</v>
      </c>
      <c r="C566" t="s">
        <v>206</v>
      </c>
      <c r="D566" s="273" t="s">
        <v>261</v>
      </c>
      <c r="E566" s="332"/>
      <c r="F566" s="332"/>
      <c r="G566" s="332"/>
      <c r="H566" s="332"/>
      <c r="I566" s="332"/>
      <c r="J566" s="332"/>
      <c r="K566" s="332"/>
      <c r="L566" s="332"/>
      <c r="M566" s="332"/>
      <c r="N566" s="256"/>
      <c r="O566" s="265"/>
      <c r="P566" s="265"/>
      <c r="Q566" s="265"/>
      <c r="R566" s="265"/>
    </row>
    <row r="567" spans="2:18" x14ac:dyDescent="0.2">
      <c r="B567" t="s">
        <v>551</v>
      </c>
      <c r="C567" t="s">
        <v>244</v>
      </c>
      <c r="D567" s="273" t="s">
        <v>253</v>
      </c>
      <c r="E567" s="332"/>
      <c r="F567" s="332"/>
      <c r="G567" s="332"/>
      <c r="H567" s="332"/>
      <c r="I567" s="332"/>
      <c r="J567" s="332"/>
      <c r="K567" s="332"/>
      <c r="L567" s="332"/>
      <c r="M567" s="332"/>
      <c r="N567" s="256"/>
      <c r="O567" s="265"/>
      <c r="P567" s="265"/>
      <c r="Q567" s="265"/>
      <c r="R567" s="265"/>
    </row>
    <row r="568" spans="2:18" x14ac:dyDescent="0.2">
      <c r="B568" t="s">
        <v>551</v>
      </c>
      <c r="C568" t="s">
        <v>244</v>
      </c>
      <c r="D568" s="273" t="s">
        <v>241</v>
      </c>
      <c r="E568" s="332"/>
      <c r="F568" s="332"/>
      <c r="G568" s="332"/>
      <c r="H568" s="332"/>
      <c r="I568" s="332"/>
      <c r="J568" s="332"/>
      <c r="K568" s="332"/>
      <c r="L568" s="332"/>
      <c r="M568" s="332"/>
      <c r="N568" s="256"/>
      <c r="O568" s="265"/>
      <c r="P568" s="265"/>
      <c r="Q568" s="265"/>
      <c r="R568" s="265"/>
    </row>
    <row r="569" spans="2:18" x14ac:dyDescent="0.2">
      <c r="B569" t="s">
        <v>551</v>
      </c>
      <c r="C569" t="s">
        <v>244</v>
      </c>
      <c r="D569" s="273" t="s">
        <v>248</v>
      </c>
      <c r="E569" s="332"/>
      <c r="F569" s="332"/>
      <c r="G569" s="332"/>
      <c r="H569" s="332"/>
      <c r="I569" s="332"/>
      <c r="J569" s="332"/>
      <c r="K569" s="332"/>
      <c r="L569" s="332"/>
      <c r="M569" s="332"/>
      <c r="N569" s="256"/>
      <c r="O569" s="265"/>
      <c r="P569" s="265"/>
      <c r="Q569" s="265"/>
      <c r="R569" s="265"/>
    </row>
    <row r="570" spans="2:18" x14ac:dyDescent="0.2">
      <c r="B570" t="s">
        <v>551</v>
      </c>
      <c r="C570" t="s">
        <v>244</v>
      </c>
      <c r="D570" s="273" t="s">
        <v>251</v>
      </c>
      <c r="E570" s="332"/>
      <c r="F570" s="332"/>
      <c r="G570" s="332"/>
      <c r="H570" s="332"/>
      <c r="I570" s="332"/>
      <c r="J570" s="332"/>
      <c r="K570" s="332"/>
      <c r="L570" s="332"/>
      <c r="M570" s="332"/>
      <c r="N570" s="256"/>
      <c r="O570" s="265"/>
      <c r="P570" s="265"/>
      <c r="Q570" s="265"/>
      <c r="R570" s="265"/>
    </row>
    <row r="571" spans="2:18" x14ac:dyDescent="0.2">
      <c r="B571" t="s">
        <v>551</v>
      </c>
      <c r="C571" t="s">
        <v>320</v>
      </c>
      <c r="D571" s="273" t="s">
        <v>248</v>
      </c>
      <c r="E571" s="332"/>
      <c r="F571" s="332"/>
      <c r="G571" s="332"/>
      <c r="H571" s="332"/>
      <c r="I571" s="332"/>
      <c r="J571" s="332"/>
      <c r="K571" s="332"/>
      <c r="L571" s="332"/>
      <c r="M571" s="332"/>
      <c r="N571" s="256"/>
      <c r="O571" s="265"/>
      <c r="P571" s="265"/>
      <c r="Q571" s="265"/>
      <c r="R571" s="265"/>
    </row>
    <row r="572" spans="2:18" x14ac:dyDescent="0.2">
      <c r="B572" t="s">
        <v>551</v>
      </c>
      <c r="C572" t="s">
        <v>320</v>
      </c>
      <c r="D572" s="273" t="s">
        <v>251</v>
      </c>
      <c r="E572" s="332"/>
      <c r="F572" s="332"/>
      <c r="G572" s="332"/>
      <c r="H572" s="332"/>
      <c r="I572" s="332"/>
      <c r="J572" s="332"/>
      <c r="K572" s="332"/>
      <c r="L572" s="332"/>
      <c r="M572" s="332"/>
      <c r="N572" s="256"/>
      <c r="O572" s="265"/>
      <c r="P572" s="265"/>
      <c r="Q572" s="265"/>
      <c r="R572" s="265"/>
    </row>
    <row r="573" spans="2:18" x14ac:dyDescent="0.2">
      <c r="B573" t="s">
        <v>551</v>
      </c>
      <c r="C573" t="s">
        <v>243</v>
      </c>
      <c r="D573" s="273" t="s">
        <v>253</v>
      </c>
      <c r="E573" s="332"/>
      <c r="F573" s="332"/>
      <c r="G573" s="332"/>
      <c r="H573" s="332"/>
      <c r="I573" s="332"/>
      <c r="J573" s="332"/>
      <c r="K573" s="332"/>
      <c r="L573" s="332"/>
      <c r="M573" s="332"/>
      <c r="N573" s="256"/>
      <c r="O573" s="265"/>
      <c r="P573" s="265"/>
      <c r="Q573" s="265"/>
      <c r="R573" s="265"/>
    </row>
    <row r="574" spans="2:18" x14ac:dyDescent="0.2">
      <c r="B574" t="s">
        <v>551</v>
      </c>
      <c r="C574" t="s">
        <v>243</v>
      </c>
      <c r="D574" s="273" t="s">
        <v>241</v>
      </c>
      <c r="E574" s="332"/>
      <c r="F574" s="332"/>
      <c r="G574" s="332"/>
      <c r="H574" s="332"/>
      <c r="I574" s="332"/>
      <c r="J574" s="332"/>
      <c r="K574" s="332"/>
      <c r="L574" s="332"/>
      <c r="M574" s="332"/>
      <c r="N574" s="256"/>
      <c r="O574" s="265"/>
      <c r="P574" s="265"/>
      <c r="Q574" s="265"/>
      <c r="R574" s="265"/>
    </row>
    <row r="575" spans="2:18" x14ac:dyDescent="0.2">
      <c r="B575" t="s">
        <v>551</v>
      </c>
      <c r="C575" t="s">
        <v>243</v>
      </c>
      <c r="D575" s="273" t="s">
        <v>248</v>
      </c>
      <c r="E575" s="332"/>
      <c r="F575" s="332"/>
      <c r="G575" s="332"/>
      <c r="H575" s="332"/>
      <c r="I575" s="332"/>
      <c r="J575" s="332"/>
      <c r="K575" s="332"/>
      <c r="L575" s="332"/>
      <c r="M575" s="332"/>
      <c r="N575" s="256"/>
      <c r="O575" s="265"/>
      <c r="P575" s="265"/>
      <c r="Q575" s="265"/>
      <c r="R575" s="265"/>
    </row>
    <row r="576" spans="2:18" x14ac:dyDescent="0.2">
      <c r="B576" t="s">
        <v>551</v>
      </c>
      <c r="C576" t="s">
        <v>243</v>
      </c>
      <c r="D576" s="273" t="s">
        <v>251</v>
      </c>
      <c r="E576" s="332"/>
      <c r="F576" s="332"/>
      <c r="G576" s="332"/>
      <c r="H576" s="332"/>
      <c r="I576" s="332"/>
      <c r="J576" s="332"/>
      <c r="K576" s="332"/>
      <c r="L576" s="332"/>
      <c r="M576" s="332"/>
      <c r="N576" s="256"/>
      <c r="O576" s="265"/>
      <c r="P576" s="265"/>
      <c r="Q576" s="265"/>
      <c r="R576" s="265"/>
    </row>
    <row r="577" spans="2:18" x14ac:dyDescent="0.2">
      <c r="B577" t="s">
        <v>552</v>
      </c>
      <c r="C577" t="s">
        <v>205</v>
      </c>
      <c r="D577" s="273" t="s">
        <v>260</v>
      </c>
      <c r="E577" s="332"/>
      <c r="F577" s="332"/>
      <c r="G577" s="332"/>
      <c r="H577" s="332"/>
      <c r="I577" s="332"/>
      <c r="J577" s="332"/>
      <c r="K577" s="332"/>
      <c r="L577" s="332"/>
      <c r="M577" s="332"/>
      <c r="N577" s="256"/>
      <c r="O577" s="265"/>
      <c r="P577" s="265"/>
      <c r="Q577" s="265"/>
      <c r="R577" s="265"/>
    </row>
    <row r="578" spans="2:18" x14ac:dyDescent="0.2">
      <c r="B578" t="s">
        <v>552</v>
      </c>
      <c r="C578" t="s">
        <v>366</v>
      </c>
      <c r="D578" s="273" t="s">
        <v>256</v>
      </c>
      <c r="E578" s="332"/>
      <c r="F578" s="332"/>
      <c r="G578" s="332"/>
      <c r="H578" s="332"/>
      <c r="I578" s="332"/>
      <c r="J578" s="332"/>
      <c r="K578" s="332"/>
      <c r="L578" s="332"/>
      <c r="M578" s="332"/>
      <c r="N578" s="256"/>
      <c r="O578" s="265"/>
      <c r="P578" s="265"/>
      <c r="Q578" s="265"/>
      <c r="R578" s="265"/>
    </row>
    <row r="579" spans="2:18" x14ac:dyDescent="0.2">
      <c r="B579" t="s">
        <v>552</v>
      </c>
      <c r="C579" t="s">
        <v>366</v>
      </c>
      <c r="D579" s="273" t="s">
        <v>248</v>
      </c>
      <c r="E579" s="332"/>
      <c r="F579" s="332"/>
      <c r="G579" s="332"/>
      <c r="H579" s="332"/>
      <c r="I579" s="332"/>
      <c r="J579" s="332"/>
      <c r="K579" s="332"/>
      <c r="L579" s="332"/>
      <c r="M579" s="332"/>
      <c r="N579" s="256"/>
      <c r="O579" s="265"/>
      <c r="P579" s="265"/>
      <c r="Q579" s="265"/>
      <c r="R579" s="265"/>
    </row>
    <row r="580" spans="2:18" x14ac:dyDescent="0.2">
      <c r="B580" t="s">
        <v>552</v>
      </c>
      <c r="C580" t="s">
        <v>366</v>
      </c>
      <c r="D580" s="273" t="s">
        <v>251</v>
      </c>
      <c r="E580" s="332"/>
      <c r="F580" s="332"/>
      <c r="G580" s="332"/>
      <c r="H580" s="332"/>
      <c r="I580" s="332"/>
      <c r="J580" s="332"/>
      <c r="K580" s="332"/>
      <c r="L580" s="332"/>
      <c r="M580" s="332"/>
      <c r="N580" s="256"/>
      <c r="O580" s="265"/>
      <c r="P580" s="265"/>
      <c r="Q580" s="265"/>
      <c r="R580" s="265"/>
    </row>
    <row r="581" spans="2:18" x14ac:dyDescent="0.2">
      <c r="B581" t="s">
        <v>552</v>
      </c>
      <c r="C581" t="s">
        <v>367</v>
      </c>
      <c r="D581" s="273" t="s">
        <v>260</v>
      </c>
      <c r="E581" s="332"/>
      <c r="F581" s="332"/>
      <c r="G581" s="332"/>
      <c r="H581" s="332"/>
      <c r="I581" s="332"/>
      <c r="J581" s="332"/>
      <c r="K581" s="332"/>
      <c r="L581" s="332"/>
      <c r="M581" s="332"/>
      <c r="N581" s="256"/>
      <c r="O581" s="265"/>
      <c r="P581" s="265"/>
      <c r="Q581" s="265"/>
      <c r="R581" s="265"/>
    </row>
    <row r="582" spans="2:18" x14ac:dyDescent="0.2">
      <c r="B582" t="s">
        <v>552</v>
      </c>
      <c r="C582" t="s">
        <v>367</v>
      </c>
      <c r="D582" s="273" t="s">
        <v>261</v>
      </c>
      <c r="E582" s="332"/>
      <c r="F582" s="332"/>
      <c r="G582" s="332"/>
      <c r="H582" s="332"/>
      <c r="I582" s="332"/>
      <c r="J582" s="332"/>
      <c r="K582" s="332"/>
      <c r="L582" s="332"/>
      <c r="M582" s="332"/>
      <c r="N582" s="256"/>
      <c r="O582" s="265"/>
      <c r="P582" s="265"/>
      <c r="Q582" s="265"/>
      <c r="R582" s="265"/>
    </row>
    <row r="583" spans="2:18" x14ac:dyDescent="0.2">
      <c r="B583" t="s">
        <v>552</v>
      </c>
      <c r="C583" t="s">
        <v>200</v>
      </c>
      <c r="D583" s="273" t="s">
        <v>256</v>
      </c>
      <c r="E583" s="332"/>
      <c r="F583" s="332"/>
      <c r="G583" s="332"/>
      <c r="H583" s="332"/>
      <c r="I583" s="332"/>
      <c r="J583" s="332"/>
      <c r="K583" s="332"/>
      <c r="L583" s="332"/>
      <c r="M583" s="332"/>
      <c r="N583" s="256"/>
      <c r="O583" s="265"/>
      <c r="P583" s="265"/>
      <c r="Q583" s="265"/>
      <c r="R583" s="265"/>
    </row>
    <row r="584" spans="2:18" x14ac:dyDescent="0.2">
      <c r="B584" t="s">
        <v>552</v>
      </c>
      <c r="C584" t="s">
        <v>200</v>
      </c>
      <c r="D584" s="273" t="s">
        <v>253</v>
      </c>
      <c r="E584" s="332"/>
      <c r="F584" s="332"/>
      <c r="G584" s="332"/>
      <c r="H584" s="332"/>
      <c r="I584" s="332"/>
      <c r="J584" s="332"/>
      <c r="K584" s="332"/>
      <c r="L584" s="332"/>
      <c r="M584" s="332"/>
      <c r="N584" s="256"/>
      <c r="O584" s="265"/>
      <c r="P584" s="265"/>
      <c r="Q584" s="265"/>
      <c r="R584" s="265"/>
    </row>
    <row r="585" spans="2:18" x14ac:dyDescent="0.2">
      <c r="B585" t="s">
        <v>552</v>
      </c>
      <c r="C585" t="s">
        <v>200</v>
      </c>
      <c r="D585" s="273" t="s">
        <v>241</v>
      </c>
      <c r="E585" s="332"/>
      <c r="F585" s="332"/>
      <c r="G585" s="332"/>
      <c r="H585" s="332"/>
      <c r="I585" s="332"/>
      <c r="J585" s="332"/>
      <c r="K585" s="332"/>
      <c r="L585" s="332"/>
      <c r="M585" s="332"/>
      <c r="N585" s="256"/>
      <c r="O585" s="265"/>
      <c r="P585" s="265"/>
      <c r="Q585" s="265"/>
      <c r="R585" s="265"/>
    </row>
    <row r="586" spans="2:18" x14ac:dyDescent="0.2">
      <c r="B586" t="s">
        <v>552</v>
      </c>
      <c r="C586" t="s">
        <v>200</v>
      </c>
      <c r="D586" s="273" t="s">
        <v>248</v>
      </c>
      <c r="E586" s="332"/>
      <c r="F586" s="332"/>
      <c r="G586" s="332"/>
      <c r="H586" s="332"/>
      <c r="I586" s="332"/>
      <c r="J586" s="332"/>
      <c r="K586" s="332"/>
      <c r="L586" s="332"/>
      <c r="M586" s="332"/>
      <c r="N586" s="256"/>
      <c r="O586" s="265"/>
      <c r="P586" s="265"/>
      <c r="Q586" s="265"/>
      <c r="R586" s="265"/>
    </row>
    <row r="587" spans="2:18" x14ac:dyDescent="0.2">
      <c r="B587" t="s">
        <v>552</v>
      </c>
      <c r="C587" t="s">
        <v>200</v>
      </c>
      <c r="D587" s="273" t="s">
        <v>251</v>
      </c>
      <c r="E587" s="332"/>
      <c r="F587" s="332"/>
      <c r="G587" s="332"/>
      <c r="H587" s="332"/>
      <c r="I587" s="332"/>
      <c r="J587" s="332"/>
      <c r="K587" s="332"/>
      <c r="L587" s="332"/>
      <c r="M587" s="332"/>
      <c r="N587" s="256"/>
      <c r="O587" s="265"/>
      <c r="P587" s="265"/>
      <c r="Q587" s="265"/>
      <c r="R587" s="265"/>
    </row>
    <row r="588" spans="2:18" x14ac:dyDescent="0.2">
      <c r="B588" t="s">
        <v>552</v>
      </c>
      <c r="C588" t="s">
        <v>200</v>
      </c>
      <c r="D588" s="273" t="s">
        <v>262</v>
      </c>
      <c r="E588" s="332"/>
      <c r="F588" s="332"/>
      <c r="G588" s="332"/>
      <c r="H588" s="332"/>
      <c r="I588" s="332"/>
      <c r="J588" s="332"/>
      <c r="K588" s="332"/>
      <c r="L588" s="332"/>
      <c r="M588" s="332"/>
      <c r="N588" s="256"/>
      <c r="O588" s="265"/>
      <c r="P588" s="265"/>
      <c r="Q588" s="265"/>
      <c r="R588" s="265"/>
    </row>
    <row r="589" spans="2:18" x14ac:dyDescent="0.2">
      <c r="B589" t="s">
        <v>552</v>
      </c>
      <c r="C589" t="s">
        <v>200</v>
      </c>
      <c r="D589" s="273" t="s">
        <v>263</v>
      </c>
      <c r="E589" s="332"/>
      <c r="F589" s="332"/>
      <c r="G589" s="332"/>
      <c r="H589" s="332"/>
      <c r="I589" s="332"/>
      <c r="J589" s="332"/>
      <c r="K589" s="332"/>
      <c r="L589" s="332"/>
      <c r="M589" s="332"/>
      <c r="N589" s="256"/>
      <c r="O589" s="265"/>
      <c r="P589" s="265"/>
      <c r="Q589" s="265"/>
      <c r="R589" s="265"/>
    </row>
    <row r="590" spans="2:18" x14ac:dyDescent="0.2">
      <c r="B590" t="s">
        <v>552</v>
      </c>
      <c r="C590" t="s">
        <v>200</v>
      </c>
      <c r="D590" s="273" t="s">
        <v>267</v>
      </c>
      <c r="E590" s="332"/>
      <c r="F590" s="332"/>
      <c r="G590" s="332"/>
      <c r="H590" s="332"/>
      <c r="I590" s="332"/>
      <c r="J590" s="332"/>
      <c r="K590" s="332"/>
      <c r="L590" s="332"/>
      <c r="M590" s="332"/>
      <c r="N590" s="256"/>
      <c r="O590" s="265"/>
      <c r="P590" s="265"/>
      <c r="Q590" s="265"/>
      <c r="R590" s="265"/>
    </row>
    <row r="591" spans="2:18" x14ac:dyDescent="0.2">
      <c r="B591" t="s">
        <v>552</v>
      </c>
      <c r="C591" t="s">
        <v>200</v>
      </c>
      <c r="D591" s="273" t="s">
        <v>265</v>
      </c>
      <c r="E591" s="332"/>
      <c r="F591" s="332"/>
      <c r="G591" s="332"/>
      <c r="H591" s="332"/>
      <c r="I591" s="332"/>
      <c r="J591" s="332"/>
      <c r="K591" s="332"/>
      <c r="L591" s="332"/>
      <c r="M591" s="332"/>
      <c r="N591" s="256"/>
      <c r="O591" s="265"/>
      <c r="P591" s="265"/>
      <c r="Q591" s="265"/>
      <c r="R591" s="265"/>
    </row>
    <row r="592" spans="2:18" x14ac:dyDescent="0.2">
      <c r="B592" t="s">
        <v>552</v>
      </c>
      <c r="C592" t="s">
        <v>201</v>
      </c>
      <c r="D592" s="273" t="s">
        <v>253</v>
      </c>
      <c r="E592" s="332"/>
      <c r="F592" s="332"/>
      <c r="G592" s="332"/>
      <c r="H592" s="332"/>
      <c r="I592" s="332"/>
      <c r="J592" s="332"/>
      <c r="K592" s="332"/>
      <c r="L592" s="332"/>
      <c r="M592" s="332"/>
      <c r="N592" s="256"/>
      <c r="O592" s="265"/>
      <c r="P592" s="265"/>
      <c r="Q592" s="265"/>
      <c r="R592" s="265"/>
    </row>
    <row r="593" spans="2:18" x14ac:dyDescent="0.2">
      <c r="B593" t="s">
        <v>552</v>
      </c>
      <c r="C593" t="s">
        <v>201</v>
      </c>
      <c r="D593" s="273" t="s">
        <v>241</v>
      </c>
      <c r="E593" s="332"/>
      <c r="F593" s="332"/>
      <c r="G593" s="332"/>
      <c r="H593" s="332"/>
      <c r="I593" s="332"/>
      <c r="J593" s="332"/>
      <c r="K593" s="332"/>
      <c r="L593" s="332"/>
      <c r="M593" s="332"/>
      <c r="N593" s="256"/>
      <c r="O593" s="265"/>
      <c r="P593" s="265"/>
      <c r="Q593" s="265"/>
      <c r="R593" s="265"/>
    </row>
    <row r="594" spans="2:18" x14ac:dyDescent="0.2">
      <c r="B594" t="s">
        <v>552</v>
      </c>
      <c r="C594" t="s">
        <v>201</v>
      </c>
      <c r="D594" s="273" t="s">
        <v>251</v>
      </c>
      <c r="E594" s="332"/>
      <c r="F594" s="332"/>
      <c r="G594" s="332"/>
      <c r="H594" s="332"/>
      <c r="I594" s="332"/>
      <c r="J594" s="332"/>
      <c r="K594" s="332"/>
      <c r="L594" s="332"/>
      <c r="M594" s="332"/>
      <c r="N594" s="256"/>
      <c r="O594" s="265"/>
      <c r="P594" s="265"/>
      <c r="Q594" s="265"/>
      <c r="R594" s="265"/>
    </row>
    <row r="595" spans="2:18" x14ac:dyDescent="0.2">
      <c r="B595" t="s">
        <v>552</v>
      </c>
      <c r="C595" t="s">
        <v>201</v>
      </c>
      <c r="D595" s="273" t="s">
        <v>267</v>
      </c>
      <c r="E595" s="332"/>
      <c r="F595" s="332"/>
      <c r="G595" s="332"/>
      <c r="H595" s="332"/>
      <c r="I595" s="332"/>
      <c r="J595" s="332"/>
      <c r="K595" s="332"/>
      <c r="L595" s="332"/>
      <c r="M595" s="332"/>
      <c r="N595" s="256"/>
      <c r="O595" s="265"/>
      <c r="P595" s="265"/>
      <c r="Q595" s="265"/>
      <c r="R595" s="265"/>
    </row>
    <row r="596" spans="2:18" x14ac:dyDescent="0.2">
      <c r="B596" t="s">
        <v>552</v>
      </c>
      <c r="C596" t="s">
        <v>201</v>
      </c>
      <c r="D596" s="273" t="s">
        <v>265</v>
      </c>
      <c r="E596" s="332"/>
      <c r="F596" s="332"/>
      <c r="G596" s="332"/>
      <c r="H596" s="332"/>
      <c r="I596" s="332"/>
      <c r="J596" s="332"/>
      <c r="K596" s="332"/>
      <c r="L596" s="332"/>
      <c r="M596" s="332"/>
      <c r="N596" s="256"/>
      <c r="O596" s="265"/>
      <c r="P596" s="265"/>
      <c r="Q596" s="265"/>
      <c r="R596" s="265"/>
    </row>
    <row r="597" spans="2:18" x14ac:dyDescent="0.2">
      <c r="B597" t="s">
        <v>552</v>
      </c>
      <c r="C597" t="s">
        <v>278</v>
      </c>
      <c r="D597" s="273" t="s">
        <v>253</v>
      </c>
      <c r="E597" s="332"/>
      <c r="F597" s="332"/>
      <c r="G597" s="332"/>
      <c r="H597" s="332"/>
      <c r="I597" s="332"/>
      <c r="J597" s="332"/>
      <c r="K597" s="332"/>
      <c r="L597" s="332"/>
      <c r="M597" s="332"/>
      <c r="N597" s="256"/>
      <c r="O597" s="265"/>
      <c r="P597" s="265"/>
      <c r="Q597" s="265"/>
      <c r="R597" s="265"/>
    </row>
    <row r="598" spans="2:18" x14ac:dyDescent="0.2">
      <c r="B598" t="s">
        <v>552</v>
      </c>
      <c r="C598" t="s">
        <v>278</v>
      </c>
      <c r="D598" s="273" t="s">
        <v>241</v>
      </c>
      <c r="E598" s="332"/>
      <c r="F598" s="332"/>
      <c r="G598" s="332"/>
      <c r="H598" s="332"/>
      <c r="I598" s="332"/>
      <c r="J598" s="332"/>
      <c r="K598" s="332"/>
      <c r="L598" s="332"/>
      <c r="M598" s="332"/>
      <c r="N598" s="256"/>
      <c r="O598" s="265"/>
      <c r="P598" s="265"/>
      <c r="Q598" s="265"/>
      <c r="R598" s="265"/>
    </row>
    <row r="599" spans="2:18" x14ac:dyDescent="0.2">
      <c r="B599" t="s">
        <v>552</v>
      </c>
      <c r="C599" t="s">
        <v>278</v>
      </c>
      <c r="D599" s="273" t="s">
        <v>248</v>
      </c>
      <c r="E599" s="332"/>
      <c r="F599" s="332"/>
      <c r="G599" s="332"/>
      <c r="H599" s="332"/>
      <c r="I599" s="332"/>
      <c r="J599" s="332"/>
      <c r="K599" s="332"/>
      <c r="L599" s="332"/>
      <c r="M599" s="332"/>
      <c r="N599" s="256"/>
      <c r="O599" s="265"/>
      <c r="P599" s="265"/>
      <c r="Q599" s="265"/>
      <c r="R599" s="265"/>
    </row>
    <row r="600" spans="2:18" x14ac:dyDescent="0.2">
      <c r="B600" t="s">
        <v>552</v>
      </c>
      <c r="C600" t="s">
        <v>278</v>
      </c>
      <c r="D600" s="273" t="s">
        <v>251</v>
      </c>
      <c r="E600" s="332"/>
      <c r="F600" s="332"/>
      <c r="G600" s="332"/>
      <c r="H600" s="332"/>
      <c r="I600" s="332"/>
      <c r="J600" s="332"/>
      <c r="K600" s="332"/>
      <c r="L600" s="332"/>
      <c r="M600" s="332"/>
      <c r="N600" s="256"/>
      <c r="O600" s="265"/>
      <c r="P600" s="265"/>
      <c r="Q600" s="265"/>
      <c r="R600" s="265"/>
    </row>
    <row r="601" spans="2:18" x14ac:dyDescent="0.2">
      <c r="B601" t="s">
        <v>552</v>
      </c>
      <c r="C601" t="s">
        <v>202</v>
      </c>
      <c r="D601" s="273" t="s">
        <v>258</v>
      </c>
      <c r="E601" s="332"/>
      <c r="F601" s="332"/>
      <c r="G601" s="332"/>
      <c r="H601" s="332"/>
      <c r="I601" s="332"/>
      <c r="J601" s="332"/>
      <c r="K601" s="332"/>
      <c r="L601" s="332"/>
      <c r="M601" s="332"/>
      <c r="N601" s="256"/>
      <c r="O601" s="265"/>
      <c r="P601" s="265"/>
      <c r="Q601" s="265"/>
      <c r="R601" s="265"/>
    </row>
    <row r="602" spans="2:18" x14ac:dyDescent="0.2">
      <c r="B602" t="s">
        <v>552</v>
      </c>
      <c r="C602" t="s">
        <v>202</v>
      </c>
      <c r="D602" s="273" t="s">
        <v>256</v>
      </c>
      <c r="E602" s="332"/>
      <c r="F602" s="332"/>
      <c r="G602" s="332"/>
      <c r="H602" s="332"/>
      <c r="I602" s="332"/>
      <c r="J602" s="332"/>
      <c r="K602" s="332"/>
      <c r="L602" s="332"/>
      <c r="M602" s="332"/>
      <c r="N602" s="256"/>
      <c r="O602" s="265"/>
      <c r="P602" s="265"/>
      <c r="Q602" s="265"/>
      <c r="R602" s="265"/>
    </row>
    <row r="603" spans="2:18" x14ac:dyDescent="0.2">
      <c r="B603" t="s">
        <v>552</v>
      </c>
      <c r="C603" t="s">
        <v>202</v>
      </c>
      <c r="D603" s="273" t="s">
        <v>253</v>
      </c>
      <c r="E603" s="332"/>
      <c r="F603" s="332"/>
      <c r="G603" s="332"/>
      <c r="H603" s="332"/>
      <c r="I603" s="332"/>
      <c r="J603" s="332"/>
      <c r="K603" s="332"/>
      <c r="L603" s="332"/>
      <c r="M603" s="332"/>
      <c r="N603" s="256"/>
      <c r="O603" s="265"/>
      <c r="P603" s="265"/>
      <c r="Q603" s="265"/>
      <c r="R603" s="265"/>
    </row>
    <row r="604" spans="2:18" x14ac:dyDescent="0.2">
      <c r="B604" t="s">
        <v>552</v>
      </c>
      <c r="C604" t="s">
        <v>202</v>
      </c>
      <c r="D604" s="273" t="s">
        <v>241</v>
      </c>
      <c r="E604" s="332"/>
      <c r="F604" s="332"/>
      <c r="G604" s="332"/>
      <c r="H604" s="332"/>
      <c r="I604" s="332"/>
      <c r="J604" s="332"/>
      <c r="K604" s="332"/>
      <c r="L604" s="332"/>
      <c r="M604" s="332"/>
      <c r="N604" s="256"/>
      <c r="O604" s="265"/>
      <c r="P604" s="265"/>
      <c r="Q604" s="265"/>
      <c r="R604" s="265"/>
    </row>
    <row r="605" spans="2:18" x14ac:dyDescent="0.2">
      <c r="B605" t="s">
        <v>552</v>
      </c>
      <c r="C605" t="s">
        <v>202</v>
      </c>
      <c r="D605" s="273" t="s">
        <v>248</v>
      </c>
      <c r="E605" s="332"/>
      <c r="F605" s="332"/>
      <c r="G605" s="332"/>
      <c r="H605" s="332"/>
      <c r="I605" s="332"/>
      <c r="J605" s="332"/>
      <c r="K605" s="332"/>
      <c r="L605" s="332"/>
      <c r="M605" s="332"/>
      <c r="N605" s="256"/>
      <c r="O605" s="265"/>
      <c r="P605" s="265"/>
      <c r="Q605" s="265"/>
      <c r="R605" s="265"/>
    </row>
    <row r="606" spans="2:18" x14ac:dyDescent="0.2">
      <c r="B606" t="s">
        <v>552</v>
      </c>
      <c r="C606" t="s">
        <v>202</v>
      </c>
      <c r="D606" s="273" t="s">
        <v>251</v>
      </c>
      <c r="E606" s="332"/>
      <c r="F606" s="332"/>
      <c r="G606" s="332"/>
      <c r="H606" s="332"/>
      <c r="I606" s="332"/>
      <c r="J606" s="332"/>
      <c r="K606" s="332"/>
      <c r="L606" s="332"/>
      <c r="M606" s="332"/>
      <c r="N606" s="256"/>
      <c r="O606" s="265"/>
      <c r="P606" s="265"/>
      <c r="Q606" s="265"/>
      <c r="R606" s="265"/>
    </row>
    <row r="607" spans="2:18" x14ac:dyDescent="0.2">
      <c r="B607" t="s">
        <v>552</v>
      </c>
      <c r="C607" t="s">
        <v>202</v>
      </c>
      <c r="D607" s="273" t="s">
        <v>262</v>
      </c>
      <c r="E607" s="332"/>
      <c r="F607" s="332"/>
      <c r="G607" s="332"/>
      <c r="H607" s="332"/>
      <c r="I607" s="332"/>
      <c r="J607" s="332"/>
      <c r="K607" s="332"/>
      <c r="L607" s="332"/>
      <c r="M607" s="332"/>
      <c r="N607" s="256"/>
      <c r="O607" s="265"/>
      <c r="P607" s="265"/>
      <c r="Q607" s="265"/>
      <c r="R607" s="265"/>
    </row>
    <row r="608" spans="2:18" x14ac:dyDescent="0.2">
      <c r="B608" t="s">
        <v>552</v>
      </c>
      <c r="C608" t="s">
        <v>202</v>
      </c>
      <c r="D608" s="273" t="s">
        <v>263</v>
      </c>
      <c r="E608" s="332"/>
      <c r="F608" s="332"/>
      <c r="G608" s="332"/>
      <c r="H608" s="332"/>
      <c r="I608" s="332"/>
      <c r="J608" s="332"/>
      <c r="K608" s="332"/>
      <c r="L608" s="332"/>
      <c r="M608" s="332"/>
      <c r="N608" s="256"/>
      <c r="O608" s="265"/>
      <c r="P608" s="265"/>
      <c r="Q608" s="265"/>
      <c r="R608" s="265"/>
    </row>
    <row r="609" spans="2:18" x14ac:dyDescent="0.2">
      <c r="B609" t="s">
        <v>552</v>
      </c>
      <c r="C609" t="s">
        <v>202</v>
      </c>
      <c r="D609" s="273" t="s">
        <v>267</v>
      </c>
      <c r="E609" s="332"/>
      <c r="F609" s="332"/>
      <c r="G609" s="332"/>
      <c r="H609" s="332"/>
      <c r="I609" s="332"/>
      <c r="J609" s="332"/>
      <c r="K609" s="332"/>
      <c r="L609" s="332"/>
      <c r="M609" s="332"/>
      <c r="N609" s="256"/>
      <c r="O609" s="265"/>
      <c r="P609" s="265"/>
      <c r="Q609" s="265"/>
      <c r="R609" s="265"/>
    </row>
    <row r="610" spans="2:18" x14ac:dyDescent="0.2">
      <c r="B610" t="s">
        <v>552</v>
      </c>
      <c r="C610" t="s">
        <v>202</v>
      </c>
      <c r="D610" s="273" t="s">
        <v>265</v>
      </c>
      <c r="E610" s="332"/>
      <c r="F610" s="332"/>
      <c r="G610" s="332"/>
      <c r="H610" s="332"/>
      <c r="I610" s="332"/>
      <c r="J610" s="332"/>
      <c r="K610" s="332"/>
      <c r="L610" s="332"/>
      <c r="M610" s="332"/>
      <c r="N610" s="256"/>
      <c r="O610" s="265"/>
      <c r="P610" s="265"/>
      <c r="Q610" s="265"/>
      <c r="R610" s="265"/>
    </row>
    <row r="611" spans="2:18" x14ac:dyDescent="0.2">
      <c r="B611" t="s">
        <v>552</v>
      </c>
      <c r="C611" t="s">
        <v>203</v>
      </c>
      <c r="D611" s="273" t="s">
        <v>262</v>
      </c>
      <c r="E611" s="332"/>
      <c r="F611" s="332"/>
      <c r="G611" s="332"/>
      <c r="H611" s="332"/>
      <c r="I611" s="332"/>
      <c r="J611" s="332"/>
      <c r="K611" s="332"/>
      <c r="L611" s="332"/>
      <c r="M611" s="332"/>
      <c r="N611" s="256"/>
      <c r="O611" s="265"/>
      <c r="P611" s="265"/>
      <c r="Q611" s="265"/>
      <c r="R611" s="265"/>
    </row>
    <row r="612" spans="2:18" x14ac:dyDescent="0.2">
      <c r="B612" t="s">
        <v>552</v>
      </c>
      <c r="C612" t="s">
        <v>203</v>
      </c>
      <c r="D612" s="273" t="s">
        <v>263</v>
      </c>
      <c r="E612" s="332"/>
      <c r="F612" s="332"/>
      <c r="G612" s="332"/>
      <c r="H612" s="332"/>
      <c r="I612" s="332"/>
      <c r="J612" s="332"/>
      <c r="K612" s="332"/>
      <c r="L612" s="332"/>
      <c r="M612" s="332"/>
      <c r="N612" s="256"/>
      <c r="O612" s="265"/>
      <c r="P612" s="265"/>
      <c r="Q612" s="265"/>
      <c r="R612" s="265"/>
    </row>
    <row r="613" spans="2:18" x14ac:dyDescent="0.2">
      <c r="B613" t="s">
        <v>552</v>
      </c>
      <c r="C613" t="s">
        <v>203</v>
      </c>
      <c r="D613" s="273" t="s">
        <v>267</v>
      </c>
      <c r="E613" s="332"/>
      <c r="F613" s="332"/>
      <c r="G613" s="332"/>
      <c r="H613" s="332"/>
      <c r="I613" s="332"/>
      <c r="J613" s="332"/>
      <c r="K613" s="332"/>
      <c r="L613" s="332"/>
      <c r="M613" s="332"/>
      <c r="N613" s="256"/>
      <c r="O613" s="265"/>
      <c r="P613" s="265"/>
      <c r="Q613" s="265"/>
      <c r="R613" s="265"/>
    </row>
    <row r="614" spans="2:18" x14ac:dyDescent="0.2">
      <c r="B614" t="s">
        <v>552</v>
      </c>
      <c r="C614" t="s">
        <v>203</v>
      </c>
      <c r="D614" s="273" t="s">
        <v>265</v>
      </c>
      <c r="E614" s="332"/>
      <c r="F614" s="332"/>
      <c r="G614" s="332"/>
      <c r="H614" s="332"/>
      <c r="I614" s="332"/>
      <c r="J614" s="332"/>
      <c r="K614" s="332"/>
      <c r="L614" s="332"/>
      <c r="M614" s="332"/>
      <c r="N614" s="256"/>
      <c r="O614" s="265"/>
      <c r="P614" s="265"/>
      <c r="Q614" s="265"/>
      <c r="R614" s="265"/>
    </row>
    <row r="615" spans="2:18" x14ac:dyDescent="0.2">
      <c r="B615" t="s">
        <v>552</v>
      </c>
      <c r="C615" t="s">
        <v>254</v>
      </c>
      <c r="D615" s="273" t="s">
        <v>253</v>
      </c>
      <c r="E615" s="332"/>
      <c r="F615" s="332"/>
      <c r="G615" s="332"/>
      <c r="H615" s="332"/>
      <c r="I615" s="332"/>
      <c r="J615" s="332"/>
      <c r="K615" s="332"/>
      <c r="L615" s="332"/>
      <c r="M615" s="332"/>
      <c r="N615" s="256"/>
      <c r="O615" s="265"/>
      <c r="P615" s="265"/>
      <c r="Q615" s="265"/>
      <c r="R615" s="265"/>
    </row>
    <row r="616" spans="2:18" x14ac:dyDescent="0.2">
      <c r="B616" t="s">
        <v>552</v>
      </c>
      <c r="C616" t="s">
        <v>247</v>
      </c>
      <c r="D616" s="273" t="s">
        <v>241</v>
      </c>
      <c r="E616" s="332"/>
      <c r="F616" s="332"/>
      <c r="G616" s="332"/>
      <c r="H616" s="332"/>
      <c r="I616" s="332"/>
      <c r="J616" s="332"/>
      <c r="K616" s="332"/>
      <c r="L616" s="332"/>
      <c r="M616" s="332"/>
      <c r="N616" s="256"/>
      <c r="O616" s="265"/>
      <c r="P616" s="265"/>
      <c r="Q616" s="265"/>
      <c r="R616" s="265"/>
    </row>
    <row r="617" spans="2:18" x14ac:dyDescent="0.2">
      <c r="B617" t="s">
        <v>552</v>
      </c>
      <c r="C617" t="s">
        <v>249</v>
      </c>
      <c r="D617" s="273" t="s">
        <v>248</v>
      </c>
      <c r="E617" s="332"/>
      <c r="F617" s="332"/>
      <c r="G617" s="332"/>
      <c r="H617" s="332"/>
      <c r="I617" s="332"/>
      <c r="J617" s="332"/>
      <c r="K617" s="332"/>
      <c r="L617" s="332"/>
      <c r="M617" s="332"/>
      <c r="N617" s="256"/>
      <c r="O617" s="265"/>
      <c r="P617" s="265"/>
      <c r="Q617" s="265"/>
      <c r="R617" s="265"/>
    </row>
    <row r="618" spans="2:18" x14ac:dyDescent="0.2">
      <c r="B618" t="s">
        <v>552</v>
      </c>
      <c r="C618" t="s">
        <v>249</v>
      </c>
      <c r="D618" s="273" t="s">
        <v>251</v>
      </c>
      <c r="E618" s="332"/>
      <c r="F618" s="332"/>
      <c r="G618" s="332"/>
      <c r="H618" s="332"/>
      <c r="I618" s="332"/>
      <c r="J618" s="332"/>
      <c r="K618" s="332"/>
      <c r="L618" s="332"/>
      <c r="M618" s="332"/>
      <c r="N618" s="256"/>
      <c r="O618" s="265"/>
      <c r="P618" s="265"/>
      <c r="Q618" s="265"/>
      <c r="R618" s="265"/>
    </row>
    <row r="619" spans="2:18" x14ac:dyDescent="0.2">
      <c r="B619" t="s">
        <v>552</v>
      </c>
      <c r="C619" t="s">
        <v>206</v>
      </c>
      <c r="D619" s="273" t="s">
        <v>260</v>
      </c>
      <c r="E619" s="332"/>
      <c r="F619" s="332"/>
      <c r="G619" s="332"/>
      <c r="H619" s="332"/>
      <c r="I619" s="332"/>
      <c r="J619" s="332"/>
      <c r="K619" s="332"/>
      <c r="L619" s="332"/>
      <c r="M619" s="332"/>
      <c r="N619" s="256"/>
      <c r="O619" s="265"/>
      <c r="P619" s="265"/>
      <c r="Q619" s="265"/>
      <c r="R619" s="265"/>
    </row>
    <row r="620" spans="2:18" x14ac:dyDescent="0.2">
      <c r="B620" t="s">
        <v>552</v>
      </c>
      <c r="C620" t="s">
        <v>206</v>
      </c>
      <c r="D620" s="273" t="s">
        <v>261</v>
      </c>
      <c r="E620" s="332"/>
      <c r="F620" s="332"/>
      <c r="G620" s="332"/>
      <c r="H620" s="332"/>
      <c r="I620" s="332"/>
      <c r="J620" s="332"/>
      <c r="K620" s="332"/>
      <c r="L620" s="332"/>
      <c r="M620" s="332"/>
      <c r="N620" s="256"/>
      <c r="O620" s="265"/>
      <c r="P620" s="265"/>
      <c r="Q620" s="265"/>
      <c r="R620" s="265"/>
    </row>
    <row r="621" spans="2:18" x14ac:dyDescent="0.2">
      <c r="B621" t="s">
        <v>552</v>
      </c>
      <c r="C621" t="s">
        <v>244</v>
      </c>
      <c r="D621" s="273" t="s">
        <v>253</v>
      </c>
      <c r="E621" s="332"/>
      <c r="F621" s="332"/>
      <c r="G621" s="332"/>
      <c r="H621" s="332"/>
      <c r="I621" s="332"/>
      <c r="J621" s="332"/>
      <c r="K621" s="332"/>
      <c r="L621" s="332"/>
      <c r="M621" s="332"/>
      <c r="N621" s="256"/>
      <c r="O621" s="265"/>
      <c r="P621" s="265"/>
      <c r="Q621" s="265"/>
      <c r="R621" s="265"/>
    </row>
    <row r="622" spans="2:18" x14ac:dyDescent="0.2">
      <c r="B622" t="s">
        <v>552</v>
      </c>
      <c r="C622" t="s">
        <v>244</v>
      </c>
      <c r="D622" s="273" t="s">
        <v>241</v>
      </c>
      <c r="E622" s="332"/>
      <c r="F622" s="332"/>
      <c r="G622" s="332"/>
      <c r="H622" s="332"/>
      <c r="I622" s="332"/>
      <c r="J622" s="332"/>
      <c r="K622" s="332"/>
      <c r="L622" s="332"/>
      <c r="M622" s="332"/>
      <c r="N622" s="256"/>
      <c r="O622" s="265"/>
      <c r="P622" s="265"/>
      <c r="Q622" s="265"/>
      <c r="R622" s="265"/>
    </row>
    <row r="623" spans="2:18" x14ac:dyDescent="0.2">
      <c r="B623" t="s">
        <v>552</v>
      </c>
      <c r="C623" t="s">
        <v>244</v>
      </c>
      <c r="D623" s="273" t="s">
        <v>248</v>
      </c>
      <c r="E623" s="332"/>
      <c r="F623" s="332"/>
      <c r="G623" s="332"/>
      <c r="H623" s="332"/>
      <c r="I623" s="332"/>
      <c r="J623" s="332"/>
      <c r="K623" s="332"/>
      <c r="L623" s="332"/>
      <c r="M623" s="332"/>
      <c r="N623" s="256"/>
      <c r="O623" s="265"/>
      <c r="P623" s="265"/>
      <c r="Q623" s="265"/>
      <c r="R623" s="265"/>
    </row>
    <row r="624" spans="2:18" x14ac:dyDescent="0.2">
      <c r="B624" t="s">
        <v>552</v>
      </c>
      <c r="C624" t="s">
        <v>244</v>
      </c>
      <c r="D624" s="273" t="s">
        <v>251</v>
      </c>
      <c r="E624" s="332"/>
      <c r="F624" s="332"/>
      <c r="G624" s="332"/>
      <c r="H624" s="332"/>
      <c r="I624" s="332"/>
      <c r="J624" s="332"/>
      <c r="K624" s="332"/>
      <c r="L624" s="332"/>
      <c r="M624" s="332"/>
      <c r="N624" s="256"/>
      <c r="O624" s="265"/>
      <c r="P624" s="265"/>
      <c r="Q624" s="265"/>
      <c r="R624" s="265"/>
    </row>
    <row r="625" spans="2:18" x14ac:dyDescent="0.2">
      <c r="B625" t="s">
        <v>552</v>
      </c>
      <c r="C625" t="s">
        <v>320</v>
      </c>
      <c r="D625" s="273" t="s">
        <v>248</v>
      </c>
      <c r="E625" s="332"/>
      <c r="F625" s="332"/>
      <c r="G625" s="332"/>
      <c r="H625" s="332"/>
      <c r="I625" s="332"/>
      <c r="J625" s="332"/>
      <c r="K625" s="332"/>
      <c r="L625" s="332"/>
      <c r="M625" s="332"/>
      <c r="N625" s="256"/>
      <c r="O625" s="265"/>
      <c r="P625" s="265"/>
      <c r="Q625" s="265"/>
      <c r="R625" s="265"/>
    </row>
    <row r="626" spans="2:18" x14ac:dyDescent="0.2">
      <c r="B626" t="s">
        <v>552</v>
      </c>
      <c r="C626" t="s">
        <v>320</v>
      </c>
      <c r="D626" s="273" t="s">
        <v>251</v>
      </c>
      <c r="E626" s="332"/>
      <c r="F626" s="332"/>
      <c r="G626" s="332"/>
      <c r="H626" s="332"/>
      <c r="I626" s="332"/>
      <c r="J626" s="332"/>
      <c r="K626" s="332"/>
      <c r="L626" s="332"/>
      <c r="M626" s="332"/>
      <c r="N626" s="256"/>
      <c r="O626" s="265"/>
      <c r="P626" s="265"/>
      <c r="Q626" s="265"/>
      <c r="R626" s="265"/>
    </row>
    <row r="627" spans="2:18" x14ac:dyDescent="0.2">
      <c r="B627" t="s">
        <v>552</v>
      </c>
      <c r="C627" t="s">
        <v>243</v>
      </c>
      <c r="D627" s="273" t="s">
        <v>253</v>
      </c>
      <c r="E627" s="332"/>
      <c r="F627" s="332"/>
      <c r="G627" s="332"/>
      <c r="H627" s="332"/>
      <c r="I627" s="332"/>
      <c r="J627" s="332"/>
      <c r="K627" s="332"/>
      <c r="L627" s="332"/>
      <c r="M627" s="332"/>
      <c r="N627" s="256"/>
      <c r="O627" s="265"/>
      <c r="P627" s="265"/>
      <c r="Q627" s="265"/>
      <c r="R627" s="265"/>
    </row>
    <row r="628" spans="2:18" x14ac:dyDescent="0.2">
      <c r="B628" t="s">
        <v>552</v>
      </c>
      <c r="C628" t="s">
        <v>243</v>
      </c>
      <c r="D628" s="273" t="s">
        <v>241</v>
      </c>
      <c r="E628" s="332"/>
      <c r="F628" s="332"/>
      <c r="G628" s="332"/>
      <c r="H628" s="332"/>
      <c r="I628" s="332"/>
      <c r="J628" s="332"/>
      <c r="K628" s="332"/>
      <c r="L628" s="332"/>
      <c r="M628" s="332"/>
      <c r="N628" s="256"/>
      <c r="O628" s="265"/>
      <c r="P628" s="265"/>
      <c r="Q628" s="265"/>
      <c r="R628" s="265"/>
    </row>
    <row r="629" spans="2:18" x14ac:dyDescent="0.2">
      <c r="B629" t="s">
        <v>552</v>
      </c>
      <c r="C629" t="s">
        <v>243</v>
      </c>
      <c r="D629" s="273" t="s">
        <v>248</v>
      </c>
      <c r="E629" s="332"/>
      <c r="F629" s="332"/>
      <c r="G629" s="332"/>
      <c r="H629" s="332"/>
      <c r="I629" s="332"/>
      <c r="J629" s="332"/>
      <c r="K629" s="332"/>
      <c r="L629" s="332"/>
      <c r="M629" s="332"/>
      <c r="N629" s="256"/>
      <c r="O629" s="265"/>
      <c r="P629" s="265"/>
      <c r="Q629" s="265"/>
      <c r="R629" s="265"/>
    </row>
    <row r="630" spans="2:18" x14ac:dyDescent="0.2">
      <c r="B630" t="s">
        <v>552</v>
      </c>
      <c r="C630" t="s">
        <v>243</v>
      </c>
      <c r="D630" s="273" t="s">
        <v>251</v>
      </c>
      <c r="E630" s="332"/>
      <c r="F630" s="332"/>
      <c r="G630" s="332"/>
      <c r="H630" s="332"/>
      <c r="I630" s="332"/>
      <c r="J630" s="332"/>
      <c r="K630" s="332"/>
      <c r="L630" s="332"/>
      <c r="M630" s="332"/>
      <c r="N630" s="256"/>
      <c r="O630" s="265"/>
      <c r="P630" s="265"/>
      <c r="Q630" s="265"/>
      <c r="R630" s="265"/>
    </row>
    <row r="631" spans="2:18" x14ac:dyDescent="0.2">
      <c r="D631" s="273"/>
      <c r="E631" s="256"/>
      <c r="F631" s="256"/>
      <c r="G631" s="256"/>
      <c r="H631" s="256"/>
      <c r="I631" s="256"/>
      <c r="J631" s="256"/>
      <c r="K631" s="256"/>
      <c r="L631" s="256"/>
      <c r="M631" s="256"/>
      <c r="N631" s="256"/>
      <c r="O631" s="265"/>
      <c r="P631" s="265"/>
      <c r="Q631" s="265"/>
      <c r="R631" s="265"/>
    </row>
    <row r="632" spans="2:18" x14ac:dyDescent="0.2">
      <c r="D632" s="273"/>
      <c r="E632" s="246"/>
      <c r="F632" s="246"/>
      <c r="G632" s="246"/>
      <c r="H632" s="246"/>
      <c r="I632" s="246"/>
      <c r="J632" s="246"/>
      <c r="K632" s="246"/>
      <c r="L632" s="246"/>
      <c r="M632" s="246"/>
      <c r="N632" s="265"/>
      <c r="O632" s="265"/>
      <c r="P632" s="265"/>
      <c r="Q632" s="265"/>
      <c r="R632" s="265"/>
    </row>
    <row r="633" spans="2:18" x14ac:dyDescent="0.2">
      <c r="D633" s="273"/>
      <c r="E633" s="246"/>
      <c r="F633" s="246"/>
      <c r="G633" s="246"/>
      <c r="H633" s="246"/>
      <c r="I633" s="246"/>
      <c r="J633" s="246"/>
      <c r="K633" s="246"/>
      <c r="L633" s="246"/>
      <c r="M633" s="246"/>
      <c r="N633" s="265"/>
      <c r="O633" s="265"/>
      <c r="P633" s="265"/>
      <c r="Q633" s="265"/>
      <c r="R633" s="265"/>
    </row>
    <row r="634" spans="2:18" x14ac:dyDescent="0.2">
      <c r="D634" s="273"/>
      <c r="E634" s="246"/>
      <c r="F634" s="246"/>
      <c r="G634" s="246"/>
      <c r="H634" s="246"/>
      <c r="I634" s="246"/>
      <c r="J634" s="246"/>
      <c r="K634" s="246"/>
      <c r="L634" s="246"/>
      <c r="M634" s="246"/>
      <c r="N634" s="265"/>
      <c r="O634" s="265"/>
      <c r="P634" s="265"/>
      <c r="Q634" s="265"/>
      <c r="R634" s="265"/>
    </row>
    <row r="635" spans="2:18" x14ac:dyDescent="0.2">
      <c r="D635" s="273"/>
      <c r="E635" s="246"/>
      <c r="F635" s="246"/>
      <c r="G635" s="246"/>
      <c r="H635" s="246"/>
      <c r="I635" s="246"/>
      <c r="J635" s="246"/>
      <c r="K635" s="246"/>
      <c r="L635" s="246"/>
      <c r="M635" s="246"/>
      <c r="N635" s="265"/>
      <c r="O635" s="265"/>
      <c r="P635" s="265"/>
      <c r="Q635" s="265"/>
      <c r="R635" s="265"/>
    </row>
    <row r="636" spans="2:18" x14ac:dyDescent="0.2">
      <c r="D636" s="273"/>
      <c r="E636" s="246"/>
      <c r="F636" s="246"/>
      <c r="G636" s="246"/>
      <c r="H636" s="246"/>
      <c r="I636" s="246"/>
      <c r="J636" s="246"/>
      <c r="K636" s="246"/>
      <c r="L636" s="246"/>
      <c r="M636" s="246"/>
      <c r="N636" s="265"/>
      <c r="O636" s="265"/>
      <c r="P636" s="265"/>
      <c r="Q636" s="265"/>
      <c r="R636" s="265"/>
    </row>
    <row r="637" spans="2:18" x14ac:dyDescent="0.2">
      <c r="D637" s="273"/>
      <c r="E637" s="246"/>
      <c r="F637" s="246"/>
      <c r="G637" s="246"/>
      <c r="H637" s="246"/>
      <c r="I637" s="246"/>
      <c r="J637" s="246"/>
      <c r="K637" s="246"/>
      <c r="L637" s="246"/>
      <c r="M637" s="246"/>
      <c r="N637" s="265"/>
      <c r="O637" s="265"/>
      <c r="P637" s="265"/>
      <c r="Q637" s="265"/>
      <c r="R637" s="265"/>
    </row>
    <row r="638" spans="2:18" x14ac:dyDescent="0.2">
      <c r="D638" s="273"/>
      <c r="E638" s="246"/>
      <c r="F638" s="246"/>
      <c r="G638" s="246"/>
      <c r="H638" s="246"/>
      <c r="I638" s="246"/>
      <c r="J638" s="246"/>
      <c r="K638" s="246"/>
      <c r="L638" s="246"/>
      <c r="M638" s="246"/>
      <c r="N638" s="265"/>
      <c r="O638" s="265"/>
      <c r="P638" s="265"/>
      <c r="Q638" s="265"/>
      <c r="R638" s="265"/>
    </row>
    <row r="639" spans="2:18" x14ac:dyDescent="0.2">
      <c r="D639" s="273"/>
      <c r="E639" s="246"/>
      <c r="F639" s="246"/>
      <c r="G639" s="246"/>
      <c r="H639" s="246"/>
      <c r="I639" s="246"/>
      <c r="J639" s="246"/>
      <c r="K639" s="246"/>
      <c r="L639" s="246"/>
      <c r="M639" s="246"/>
      <c r="N639" s="265"/>
      <c r="O639" s="265"/>
      <c r="P639" s="265"/>
      <c r="Q639" s="265"/>
      <c r="R639" s="265"/>
    </row>
    <row r="640" spans="2:18" x14ac:dyDescent="0.2">
      <c r="D640" s="273"/>
      <c r="E640" s="246"/>
      <c r="F640" s="246"/>
      <c r="G640" s="246"/>
      <c r="H640" s="246"/>
      <c r="I640" s="246"/>
      <c r="J640" s="246"/>
      <c r="K640" s="246"/>
      <c r="L640" s="246"/>
      <c r="M640" s="246"/>
      <c r="N640" s="265"/>
      <c r="O640" s="265"/>
      <c r="P640" s="265"/>
      <c r="Q640" s="265"/>
      <c r="R640" s="265"/>
    </row>
    <row r="641" spans="4:18" x14ac:dyDescent="0.2">
      <c r="D641" s="273"/>
      <c r="E641" s="246"/>
      <c r="F641" s="246"/>
      <c r="G641" s="246"/>
      <c r="H641" s="246"/>
      <c r="I641" s="246"/>
      <c r="J641" s="246"/>
      <c r="K641" s="246"/>
      <c r="L641" s="246"/>
      <c r="M641" s="246"/>
      <c r="N641" s="265"/>
      <c r="O641" s="265"/>
      <c r="P641" s="265"/>
      <c r="Q641" s="265"/>
      <c r="R641" s="265"/>
    </row>
    <row r="642" spans="4:18" x14ac:dyDescent="0.2">
      <c r="D642" s="273"/>
      <c r="E642" s="246"/>
      <c r="F642" s="246"/>
      <c r="G642" s="246"/>
      <c r="H642" s="246"/>
      <c r="I642" s="246"/>
      <c r="J642" s="246"/>
      <c r="K642" s="246"/>
      <c r="L642" s="246"/>
      <c r="M642" s="246"/>
      <c r="N642" s="265"/>
      <c r="O642" s="265"/>
      <c r="P642" s="265"/>
      <c r="Q642" s="265"/>
      <c r="R642" s="265"/>
    </row>
    <row r="643" spans="4:18" x14ac:dyDescent="0.2">
      <c r="D643" s="273"/>
      <c r="E643" s="246"/>
      <c r="F643" s="246"/>
      <c r="G643" s="246"/>
      <c r="H643" s="246"/>
      <c r="I643" s="246"/>
      <c r="J643" s="246"/>
      <c r="K643" s="246"/>
      <c r="L643" s="246"/>
      <c r="M643" s="246"/>
      <c r="N643" s="265"/>
      <c r="O643" s="265"/>
      <c r="P643" s="265"/>
      <c r="Q643" s="265"/>
      <c r="R643" s="265"/>
    </row>
    <row r="644" spans="4:18" x14ac:dyDescent="0.2">
      <c r="D644" s="273"/>
      <c r="E644" s="246"/>
      <c r="F644" s="246"/>
      <c r="G644" s="246"/>
      <c r="H644" s="246"/>
      <c r="I644" s="246"/>
      <c r="J644" s="246"/>
      <c r="K644" s="246"/>
      <c r="L644" s="246"/>
      <c r="M644" s="246"/>
      <c r="N644" s="265"/>
      <c r="O644" s="265"/>
      <c r="P644" s="265"/>
      <c r="Q644" s="265"/>
      <c r="R644" s="265"/>
    </row>
    <row r="645" spans="4:18" x14ac:dyDescent="0.2">
      <c r="D645" s="273"/>
      <c r="E645" s="246"/>
      <c r="F645" s="246"/>
      <c r="G645" s="246"/>
      <c r="H645" s="246"/>
      <c r="I645" s="246"/>
      <c r="J645" s="246"/>
      <c r="K645" s="246"/>
      <c r="L645" s="246"/>
      <c r="M645" s="246"/>
      <c r="N645" s="265"/>
      <c r="O645" s="265"/>
      <c r="P645" s="265"/>
      <c r="Q645" s="265"/>
      <c r="R645" s="265"/>
    </row>
    <row r="646" spans="4:18" x14ac:dyDescent="0.2">
      <c r="D646" s="273"/>
      <c r="E646" s="246"/>
      <c r="F646" s="246"/>
      <c r="G646" s="246"/>
      <c r="H646" s="246"/>
      <c r="I646" s="246"/>
      <c r="J646" s="246"/>
      <c r="K646" s="246"/>
      <c r="L646" s="246"/>
      <c r="M646" s="246"/>
      <c r="N646" s="265"/>
      <c r="O646" s="265"/>
      <c r="P646" s="265"/>
      <c r="Q646" s="265"/>
      <c r="R646" s="265"/>
    </row>
    <row r="647" spans="4:18" x14ac:dyDescent="0.2">
      <c r="D647" s="273"/>
      <c r="E647" s="246"/>
      <c r="F647" s="246"/>
      <c r="G647" s="246"/>
      <c r="H647" s="246"/>
      <c r="I647" s="246"/>
      <c r="J647" s="246"/>
      <c r="K647" s="246"/>
      <c r="L647" s="246"/>
      <c r="M647" s="246"/>
      <c r="N647" s="265"/>
      <c r="O647" s="265"/>
      <c r="P647" s="265"/>
      <c r="Q647" s="265"/>
      <c r="R647" s="265"/>
    </row>
    <row r="648" spans="4:18" x14ac:dyDescent="0.2">
      <c r="D648" s="273"/>
      <c r="E648" s="246"/>
      <c r="F648" s="246"/>
      <c r="G648" s="246"/>
      <c r="H648" s="246"/>
      <c r="I648" s="246"/>
      <c r="J648" s="246"/>
      <c r="K648" s="246"/>
      <c r="L648" s="246"/>
      <c r="M648" s="246"/>
      <c r="N648" s="265"/>
      <c r="O648" s="265"/>
      <c r="P648" s="265"/>
      <c r="Q648" s="265"/>
      <c r="R648" s="265"/>
    </row>
    <row r="649" spans="4:18" x14ac:dyDescent="0.2">
      <c r="D649" s="273"/>
      <c r="E649" s="246"/>
      <c r="F649" s="246"/>
      <c r="G649" s="246"/>
      <c r="H649" s="246"/>
      <c r="I649" s="246"/>
      <c r="J649" s="246"/>
      <c r="K649" s="246"/>
      <c r="L649" s="246"/>
      <c r="M649" s="246"/>
      <c r="N649" s="265"/>
      <c r="O649" s="265"/>
      <c r="P649" s="265"/>
      <c r="Q649" s="265"/>
      <c r="R649" s="265"/>
    </row>
    <row r="650" spans="4:18" x14ac:dyDescent="0.2">
      <c r="D650" s="273"/>
      <c r="E650" s="246"/>
      <c r="F650" s="246"/>
      <c r="G650" s="246"/>
      <c r="H650" s="246"/>
      <c r="I650" s="246"/>
      <c r="J650" s="246"/>
      <c r="K650" s="246"/>
      <c r="L650" s="246"/>
      <c r="M650" s="246"/>
      <c r="N650" s="265"/>
      <c r="O650" s="265"/>
      <c r="P650" s="265"/>
      <c r="Q650" s="265"/>
      <c r="R650" s="265"/>
    </row>
    <row r="651" spans="4:18" x14ac:dyDescent="0.2">
      <c r="D651" s="273"/>
      <c r="E651" s="246"/>
      <c r="F651" s="246"/>
      <c r="G651" s="246"/>
      <c r="H651" s="246"/>
      <c r="I651" s="246"/>
      <c r="J651" s="246"/>
      <c r="K651" s="246"/>
      <c r="L651" s="246"/>
      <c r="M651" s="246"/>
      <c r="N651" s="265"/>
      <c r="O651" s="265"/>
      <c r="P651" s="265"/>
      <c r="Q651" s="265"/>
      <c r="R651" s="265"/>
    </row>
    <row r="652" spans="4:18" x14ac:dyDescent="0.2">
      <c r="D652" s="273"/>
      <c r="E652" s="246"/>
      <c r="F652" s="246"/>
      <c r="G652" s="246"/>
      <c r="H652" s="246"/>
      <c r="I652" s="246"/>
      <c r="J652" s="246"/>
      <c r="K652" s="246"/>
      <c r="L652" s="246"/>
      <c r="M652" s="246"/>
      <c r="N652" s="265"/>
      <c r="O652" s="265"/>
      <c r="P652" s="265"/>
      <c r="Q652" s="265"/>
      <c r="R652" s="265"/>
    </row>
    <row r="653" spans="4:18" x14ac:dyDescent="0.2">
      <c r="D653" s="273"/>
      <c r="E653" s="246"/>
      <c r="F653" s="246"/>
      <c r="G653" s="246"/>
      <c r="H653" s="246"/>
      <c r="I653" s="246"/>
      <c r="J653" s="246"/>
      <c r="K653" s="246"/>
      <c r="L653" s="246"/>
      <c r="M653" s="246"/>
      <c r="N653" s="265"/>
      <c r="O653" s="265"/>
      <c r="P653" s="265"/>
      <c r="Q653" s="265"/>
      <c r="R653" s="265"/>
    </row>
    <row r="654" spans="4:18" x14ac:dyDescent="0.2">
      <c r="D654" s="273"/>
      <c r="E654" s="246"/>
      <c r="F654" s="246"/>
      <c r="G654" s="246"/>
      <c r="H654" s="246"/>
      <c r="I654" s="246"/>
      <c r="J654" s="246"/>
      <c r="K654" s="246"/>
      <c r="L654" s="246"/>
      <c r="M654" s="246"/>
      <c r="N654" s="265"/>
      <c r="O654" s="265"/>
      <c r="P654" s="265"/>
      <c r="Q654" s="265"/>
      <c r="R654" s="265"/>
    </row>
    <row r="655" spans="4:18" x14ac:dyDescent="0.2">
      <c r="D655" s="273"/>
      <c r="E655" s="246"/>
      <c r="F655" s="246"/>
      <c r="G655" s="246"/>
      <c r="H655" s="246"/>
      <c r="I655" s="246"/>
      <c r="J655" s="246"/>
      <c r="K655" s="246"/>
      <c r="L655" s="246"/>
      <c r="M655" s="246"/>
      <c r="N655" s="265"/>
      <c r="O655" s="265"/>
      <c r="P655" s="265"/>
      <c r="Q655" s="265"/>
      <c r="R655" s="265"/>
    </row>
    <row r="656" spans="4:18" x14ac:dyDescent="0.2">
      <c r="D656" s="273"/>
      <c r="E656" s="246"/>
      <c r="F656" s="246"/>
      <c r="G656" s="246"/>
      <c r="H656" s="246"/>
      <c r="I656" s="246"/>
      <c r="J656" s="246"/>
      <c r="K656" s="246"/>
      <c r="L656" s="246"/>
      <c r="M656" s="246"/>
      <c r="N656" s="265"/>
      <c r="O656" s="265"/>
      <c r="P656" s="265"/>
      <c r="Q656" s="265"/>
      <c r="R656" s="265"/>
    </row>
    <row r="657" spans="4:18" x14ac:dyDescent="0.2">
      <c r="D657" s="273"/>
      <c r="E657" s="246"/>
      <c r="F657" s="246"/>
      <c r="G657" s="246"/>
      <c r="H657" s="246"/>
      <c r="I657" s="246"/>
      <c r="J657" s="246"/>
      <c r="K657" s="246"/>
      <c r="L657" s="246"/>
      <c r="M657" s="246"/>
      <c r="N657" s="265"/>
      <c r="O657" s="265"/>
      <c r="P657" s="265"/>
      <c r="Q657" s="265"/>
      <c r="R657" s="265"/>
    </row>
    <row r="658" spans="4:18" x14ac:dyDescent="0.2">
      <c r="D658" s="273"/>
      <c r="E658" s="246"/>
      <c r="F658" s="246"/>
      <c r="G658" s="246"/>
      <c r="H658" s="246"/>
      <c r="I658" s="246"/>
      <c r="J658" s="246"/>
      <c r="K658" s="246"/>
      <c r="L658" s="246"/>
      <c r="M658" s="246"/>
      <c r="N658" s="265"/>
      <c r="O658" s="265"/>
      <c r="P658" s="265"/>
      <c r="Q658" s="265"/>
      <c r="R658" s="265"/>
    </row>
    <row r="659" spans="4:18" x14ac:dyDescent="0.2">
      <c r="D659" s="273"/>
      <c r="E659" s="246"/>
      <c r="F659" s="246"/>
      <c r="G659" s="246"/>
      <c r="H659" s="246"/>
      <c r="I659" s="246"/>
      <c r="J659" s="246"/>
      <c r="K659" s="246"/>
      <c r="L659" s="246"/>
      <c r="M659" s="246"/>
      <c r="N659" s="265"/>
      <c r="O659" s="265"/>
      <c r="P659" s="265"/>
      <c r="Q659" s="265"/>
      <c r="R659" s="265"/>
    </row>
    <row r="660" spans="4:18" x14ac:dyDescent="0.2">
      <c r="D660" s="273"/>
      <c r="E660" s="246"/>
      <c r="F660" s="246"/>
      <c r="G660" s="246"/>
      <c r="H660" s="246"/>
      <c r="I660" s="246"/>
      <c r="J660" s="246"/>
      <c r="K660" s="246"/>
      <c r="L660" s="246"/>
      <c r="M660" s="246"/>
      <c r="N660" s="265"/>
      <c r="O660" s="265"/>
      <c r="P660" s="265"/>
      <c r="Q660" s="265"/>
      <c r="R660" s="265"/>
    </row>
    <row r="661" spans="4:18" x14ac:dyDescent="0.2">
      <c r="D661" s="273"/>
      <c r="E661" s="246"/>
      <c r="F661" s="246"/>
      <c r="G661" s="246"/>
      <c r="H661" s="246"/>
      <c r="I661" s="246"/>
      <c r="J661" s="246"/>
      <c r="K661" s="246"/>
      <c r="L661" s="246"/>
      <c r="M661" s="246"/>
      <c r="N661" s="265"/>
      <c r="O661" s="265"/>
      <c r="P661" s="265"/>
      <c r="Q661" s="265"/>
      <c r="R661" s="265"/>
    </row>
    <row r="662" spans="4:18" x14ac:dyDescent="0.2">
      <c r="D662" s="273"/>
      <c r="E662" s="246"/>
      <c r="F662" s="246"/>
      <c r="G662" s="246"/>
      <c r="H662" s="246"/>
      <c r="I662" s="246"/>
      <c r="J662" s="246"/>
      <c r="K662" s="246"/>
      <c r="L662" s="246"/>
      <c r="M662" s="246"/>
      <c r="N662" s="265"/>
      <c r="O662" s="265"/>
      <c r="P662" s="265"/>
      <c r="Q662" s="265"/>
      <c r="R662" s="265"/>
    </row>
    <row r="663" spans="4:18" x14ac:dyDescent="0.2">
      <c r="D663" s="273"/>
      <c r="E663" s="246"/>
      <c r="F663" s="246"/>
      <c r="G663" s="246"/>
      <c r="H663" s="246"/>
      <c r="I663" s="246"/>
      <c r="J663" s="246"/>
      <c r="K663" s="246"/>
      <c r="L663" s="246"/>
      <c r="M663" s="246"/>
      <c r="N663" s="265"/>
      <c r="O663" s="265"/>
      <c r="P663" s="265"/>
      <c r="Q663" s="265"/>
      <c r="R663" s="265"/>
    </row>
    <row r="664" spans="4:18" x14ac:dyDescent="0.2">
      <c r="D664" s="273"/>
      <c r="E664" s="246"/>
      <c r="F664" s="246"/>
      <c r="G664" s="246"/>
      <c r="H664" s="246"/>
      <c r="I664" s="246"/>
      <c r="J664" s="246"/>
      <c r="K664" s="246"/>
      <c r="L664" s="246"/>
      <c r="M664" s="246"/>
      <c r="N664" s="265"/>
      <c r="O664" s="265"/>
      <c r="P664" s="265"/>
      <c r="Q664" s="265"/>
      <c r="R664" s="265"/>
    </row>
    <row r="665" spans="4:18" x14ac:dyDescent="0.2">
      <c r="D665" s="273"/>
      <c r="E665" s="246"/>
      <c r="F665" s="246"/>
      <c r="G665" s="246"/>
      <c r="H665" s="246"/>
      <c r="I665" s="246"/>
      <c r="J665" s="246"/>
      <c r="K665" s="246"/>
      <c r="L665" s="246"/>
      <c r="M665" s="246"/>
      <c r="N665" s="265"/>
      <c r="O665" s="265"/>
      <c r="P665" s="265"/>
      <c r="Q665" s="265"/>
      <c r="R665" s="265"/>
    </row>
    <row r="666" spans="4:18" x14ac:dyDescent="0.2">
      <c r="D666" s="273"/>
      <c r="E666" s="246"/>
      <c r="F666" s="246"/>
      <c r="G666" s="246"/>
      <c r="H666" s="246"/>
      <c r="I666" s="246"/>
      <c r="J666" s="246"/>
      <c r="K666" s="246"/>
      <c r="L666" s="246"/>
      <c r="M666" s="246"/>
      <c r="N666" s="265"/>
      <c r="O666" s="265"/>
      <c r="P666" s="265"/>
      <c r="Q666" s="265"/>
      <c r="R666" s="265"/>
    </row>
    <row r="667" spans="4:18" x14ac:dyDescent="0.2">
      <c r="D667" s="273"/>
      <c r="E667" s="246"/>
      <c r="F667" s="246"/>
      <c r="G667" s="246"/>
      <c r="H667" s="246"/>
      <c r="I667" s="246"/>
      <c r="J667" s="246"/>
      <c r="K667" s="246"/>
      <c r="L667" s="246"/>
      <c r="M667" s="246"/>
      <c r="N667" s="265"/>
      <c r="O667" s="265"/>
      <c r="P667" s="265"/>
      <c r="Q667" s="265"/>
      <c r="R667" s="265"/>
    </row>
    <row r="668" spans="4:18" x14ac:dyDescent="0.2">
      <c r="D668" s="273"/>
      <c r="E668" s="246"/>
      <c r="F668" s="246"/>
      <c r="G668" s="246"/>
      <c r="H668" s="246"/>
      <c r="I668" s="246"/>
      <c r="J668" s="246"/>
      <c r="K668" s="246"/>
      <c r="L668" s="246"/>
      <c r="M668" s="246"/>
      <c r="N668" s="265"/>
      <c r="O668" s="265"/>
      <c r="P668" s="265"/>
      <c r="Q668" s="265"/>
      <c r="R668" s="265"/>
    </row>
    <row r="669" spans="4:18" x14ac:dyDescent="0.2">
      <c r="D669" s="273"/>
      <c r="E669" s="246"/>
      <c r="F669" s="246"/>
      <c r="G669" s="246"/>
      <c r="H669" s="246"/>
      <c r="I669" s="246"/>
      <c r="J669" s="246"/>
      <c r="K669" s="246"/>
      <c r="L669" s="246"/>
      <c r="M669" s="246"/>
      <c r="N669" s="265"/>
      <c r="O669" s="265"/>
      <c r="P669" s="265"/>
      <c r="Q669" s="265"/>
      <c r="R669" s="265"/>
    </row>
    <row r="670" spans="4:18" x14ac:dyDescent="0.2">
      <c r="D670" s="273"/>
      <c r="E670" s="246"/>
      <c r="F670" s="246"/>
      <c r="G670" s="246"/>
      <c r="H670" s="246"/>
      <c r="I670" s="246"/>
      <c r="J670" s="246"/>
      <c r="K670" s="246"/>
      <c r="L670" s="246"/>
      <c r="M670" s="246"/>
      <c r="N670" s="265"/>
      <c r="O670" s="265"/>
      <c r="P670" s="265"/>
      <c r="Q670" s="265"/>
      <c r="R670" s="265"/>
    </row>
    <row r="671" spans="4:18" x14ac:dyDescent="0.2">
      <c r="D671" s="273"/>
      <c r="E671" s="246"/>
      <c r="F671" s="246"/>
      <c r="G671" s="246"/>
      <c r="H671" s="246"/>
      <c r="I671" s="246"/>
      <c r="J671" s="246"/>
      <c r="K671" s="246"/>
      <c r="L671" s="246"/>
      <c r="M671" s="246"/>
      <c r="N671" s="265"/>
      <c r="O671" s="265"/>
      <c r="P671" s="265"/>
      <c r="Q671" s="265"/>
      <c r="R671" s="265"/>
    </row>
    <row r="672" spans="4:18" x14ac:dyDescent="0.2">
      <c r="D672" s="273"/>
      <c r="E672" s="246"/>
      <c r="F672" s="246"/>
      <c r="G672" s="246"/>
      <c r="H672" s="246"/>
      <c r="I672" s="246"/>
      <c r="J672" s="246"/>
      <c r="K672" s="246"/>
      <c r="L672" s="246"/>
      <c r="M672" s="246"/>
      <c r="N672" s="265"/>
      <c r="O672" s="265"/>
      <c r="P672" s="265"/>
      <c r="Q672" s="265"/>
      <c r="R672" s="265"/>
    </row>
    <row r="673" spans="4:18" x14ac:dyDescent="0.2">
      <c r="D673" s="273"/>
      <c r="E673" s="246"/>
      <c r="F673" s="246"/>
      <c r="G673" s="246"/>
      <c r="H673" s="246"/>
      <c r="I673" s="246"/>
      <c r="J673" s="246"/>
      <c r="K673" s="246"/>
      <c r="L673" s="246"/>
      <c r="M673" s="246"/>
      <c r="N673" s="265"/>
      <c r="O673" s="265"/>
      <c r="P673" s="265"/>
      <c r="Q673" s="265"/>
      <c r="R673" s="265"/>
    </row>
    <row r="674" spans="4:18" x14ac:dyDescent="0.2">
      <c r="D674" s="273"/>
      <c r="E674" s="246"/>
      <c r="F674" s="246"/>
      <c r="G674" s="246"/>
      <c r="H674" s="246"/>
      <c r="I674" s="246"/>
      <c r="J674" s="246"/>
      <c r="K674" s="246"/>
      <c r="L674" s="246"/>
      <c r="M674" s="246"/>
      <c r="N674" s="265"/>
      <c r="O674" s="265"/>
      <c r="P674" s="265"/>
      <c r="Q674" s="265"/>
      <c r="R674" s="265"/>
    </row>
    <row r="675" spans="4:18" x14ac:dyDescent="0.2">
      <c r="D675" s="273"/>
      <c r="E675" s="246"/>
      <c r="F675" s="246"/>
      <c r="G675" s="246"/>
      <c r="H675" s="246"/>
      <c r="I675" s="246"/>
      <c r="J675" s="246"/>
      <c r="K675" s="246"/>
      <c r="L675" s="246"/>
      <c r="M675" s="246"/>
      <c r="N675" s="265"/>
      <c r="O675" s="265"/>
      <c r="P675" s="265"/>
      <c r="Q675" s="265"/>
      <c r="R675" s="265"/>
    </row>
    <row r="676" spans="4:18" x14ac:dyDescent="0.2">
      <c r="D676" s="273"/>
      <c r="E676" s="246"/>
      <c r="F676" s="246"/>
      <c r="G676" s="246"/>
      <c r="H676" s="246"/>
      <c r="I676" s="246"/>
      <c r="J676" s="246"/>
      <c r="K676" s="246"/>
      <c r="L676" s="246"/>
      <c r="M676" s="246"/>
      <c r="N676" s="265"/>
      <c r="O676" s="265"/>
      <c r="P676" s="265"/>
      <c r="Q676" s="265"/>
      <c r="R676" s="265"/>
    </row>
    <row r="677" spans="4:18" x14ac:dyDescent="0.2">
      <c r="D677" s="273"/>
      <c r="E677" s="246"/>
      <c r="F677" s="246"/>
      <c r="G677" s="246"/>
      <c r="H677" s="246"/>
      <c r="I677" s="246"/>
      <c r="J677" s="246"/>
      <c r="K677" s="246"/>
      <c r="L677" s="246"/>
      <c r="M677" s="246"/>
      <c r="N677" s="265"/>
      <c r="O677" s="265"/>
      <c r="P677" s="265"/>
      <c r="Q677" s="265"/>
      <c r="R677" s="265"/>
    </row>
    <row r="678" spans="4:18" x14ac:dyDescent="0.2">
      <c r="D678" s="273"/>
      <c r="E678" s="246"/>
      <c r="F678" s="246"/>
      <c r="G678" s="246"/>
      <c r="H678" s="246"/>
      <c r="I678" s="246"/>
      <c r="J678" s="246"/>
      <c r="K678" s="246"/>
      <c r="L678" s="246"/>
      <c r="M678" s="246"/>
      <c r="N678" s="265"/>
      <c r="O678" s="265"/>
      <c r="P678" s="265"/>
      <c r="Q678" s="265"/>
      <c r="R678" s="265"/>
    </row>
    <row r="679" spans="4:18" x14ac:dyDescent="0.2">
      <c r="D679" s="273"/>
      <c r="E679" s="246"/>
      <c r="F679" s="246"/>
      <c r="G679" s="246"/>
      <c r="H679" s="246"/>
      <c r="I679" s="246"/>
      <c r="J679" s="246"/>
      <c r="K679" s="246"/>
      <c r="L679" s="246"/>
      <c r="M679" s="246"/>
      <c r="N679" s="265"/>
      <c r="O679" s="265"/>
      <c r="P679" s="265"/>
      <c r="Q679" s="265"/>
      <c r="R679" s="265"/>
    </row>
    <row r="680" spans="4:18" x14ac:dyDescent="0.2">
      <c r="D680" s="273"/>
      <c r="E680" s="246"/>
      <c r="F680" s="246"/>
      <c r="G680" s="246"/>
      <c r="H680" s="246"/>
      <c r="I680" s="246"/>
      <c r="J680" s="246"/>
      <c r="K680" s="246"/>
      <c r="L680" s="246"/>
      <c r="M680" s="246"/>
      <c r="N680" s="265"/>
      <c r="O680" s="265"/>
      <c r="P680" s="265"/>
      <c r="Q680" s="265"/>
      <c r="R680" s="265"/>
    </row>
    <row r="681" spans="4:18" x14ac:dyDescent="0.2">
      <c r="D681" s="273"/>
      <c r="E681" s="246"/>
      <c r="F681" s="246"/>
      <c r="G681" s="246"/>
      <c r="H681" s="246"/>
      <c r="I681" s="246"/>
      <c r="J681" s="246"/>
      <c r="K681" s="246"/>
      <c r="L681" s="246"/>
      <c r="M681" s="246"/>
      <c r="N681" s="265"/>
      <c r="O681" s="265"/>
      <c r="P681" s="265"/>
      <c r="Q681" s="265"/>
      <c r="R681" s="265"/>
    </row>
    <row r="682" spans="4:18" x14ac:dyDescent="0.2">
      <c r="D682" s="273"/>
      <c r="E682" s="246"/>
      <c r="F682" s="246"/>
      <c r="G682" s="246"/>
      <c r="H682" s="246"/>
      <c r="I682" s="246"/>
      <c r="J682" s="246"/>
      <c r="K682" s="246"/>
      <c r="L682" s="246"/>
      <c r="M682" s="246"/>
      <c r="N682" s="265"/>
      <c r="O682" s="265"/>
      <c r="P682" s="265"/>
      <c r="Q682" s="265"/>
      <c r="R682" s="265"/>
    </row>
    <row r="683" spans="4:18" x14ac:dyDescent="0.2">
      <c r="D683" s="273"/>
      <c r="E683" s="246"/>
      <c r="F683" s="246"/>
      <c r="G683" s="246"/>
      <c r="H683" s="246"/>
      <c r="I683" s="246"/>
      <c r="J683" s="246"/>
      <c r="K683" s="246"/>
      <c r="L683" s="246"/>
      <c r="M683" s="246"/>
      <c r="N683" s="265"/>
      <c r="O683" s="265"/>
      <c r="P683" s="265"/>
      <c r="Q683" s="265"/>
      <c r="R683" s="265"/>
    </row>
    <row r="684" spans="4:18" x14ac:dyDescent="0.2">
      <c r="D684" s="273"/>
      <c r="E684" s="246"/>
      <c r="F684" s="246"/>
      <c r="G684" s="246"/>
      <c r="H684" s="246"/>
      <c r="I684" s="246"/>
      <c r="J684" s="246"/>
      <c r="K684" s="246"/>
      <c r="L684" s="246"/>
      <c r="M684" s="246"/>
      <c r="N684" s="265"/>
      <c r="O684" s="265"/>
      <c r="P684" s="265"/>
      <c r="Q684" s="265"/>
      <c r="R684" s="265"/>
    </row>
    <row r="685" spans="4:18" x14ac:dyDescent="0.2">
      <c r="D685" s="273"/>
      <c r="E685" s="246"/>
      <c r="F685" s="246"/>
      <c r="G685" s="246"/>
      <c r="H685" s="246"/>
      <c r="I685" s="246"/>
      <c r="J685" s="246"/>
      <c r="K685" s="246"/>
      <c r="L685" s="246"/>
      <c r="M685" s="246"/>
      <c r="N685" s="265"/>
      <c r="O685" s="265"/>
      <c r="P685" s="265"/>
      <c r="Q685" s="265"/>
      <c r="R685" s="265"/>
    </row>
    <row r="686" spans="4:18" x14ac:dyDescent="0.2">
      <c r="D686" s="273"/>
      <c r="E686" s="246"/>
      <c r="F686" s="246"/>
      <c r="G686" s="246"/>
      <c r="H686" s="246"/>
      <c r="I686" s="246"/>
      <c r="J686" s="246"/>
      <c r="K686" s="246"/>
      <c r="L686" s="246"/>
      <c r="M686" s="246"/>
      <c r="N686" s="265"/>
      <c r="O686" s="265"/>
      <c r="P686" s="265"/>
      <c r="Q686" s="265"/>
      <c r="R686" s="265"/>
    </row>
    <row r="687" spans="4:18" x14ac:dyDescent="0.2">
      <c r="D687" s="273"/>
      <c r="E687" s="246"/>
      <c r="F687" s="246"/>
      <c r="G687" s="246"/>
      <c r="H687" s="246"/>
      <c r="I687" s="246"/>
      <c r="J687" s="246"/>
      <c r="K687" s="246"/>
      <c r="L687" s="246"/>
      <c r="M687" s="246"/>
      <c r="N687" s="265"/>
      <c r="O687" s="265"/>
      <c r="P687" s="265"/>
      <c r="Q687" s="265"/>
      <c r="R687" s="265"/>
    </row>
    <row r="688" spans="4:18" x14ac:dyDescent="0.2">
      <c r="D688" s="273"/>
      <c r="E688" s="246"/>
      <c r="F688" s="246"/>
      <c r="G688" s="246"/>
      <c r="H688" s="246"/>
      <c r="I688" s="246"/>
      <c r="J688" s="246"/>
      <c r="K688" s="246"/>
      <c r="L688" s="246"/>
      <c r="M688" s="246"/>
      <c r="N688" s="265"/>
      <c r="O688" s="265"/>
      <c r="P688" s="265"/>
      <c r="Q688" s="265"/>
      <c r="R688" s="265"/>
    </row>
    <row r="689" spans="4:18" x14ac:dyDescent="0.2">
      <c r="D689" s="273"/>
      <c r="E689" s="246"/>
      <c r="F689" s="246"/>
      <c r="G689" s="246"/>
      <c r="H689" s="246"/>
      <c r="I689" s="246"/>
      <c r="J689" s="246"/>
      <c r="K689" s="246"/>
      <c r="L689" s="246"/>
      <c r="M689" s="246"/>
      <c r="N689" s="265"/>
      <c r="O689" s="265"/>
      <c r="P689" s="265"/>
      <c r="Q689" s="265"/>
      <c r="R689" s="265"/>
    </row>
    <row r="690" spans="4:18" x14ac:dyDescent="0.2">
      <c r="D690" s="273"/>
      <c r="E690" s="246"/>
      <c r="F690" s="246"/>
      <c r="G690" s="246"/>
      <c r="H690" s="246"/>
      <c r="I690" s="246"/>
      <c r="J690" s="246"/>
      <c r="K690" s="246"/>
      <c r="L690" s="246"/>
      <c r="M690" s="246"/>
      <c r="N690" s="265"/>
      <c r="O690" s="265"/>
      <c r="P690" s="265"/>
      <c r="Q690" s="265"/>
      <c r="R690" s="265"/>
    </row>
    <row r="691" spans="4:18" x14ac:dyDescent="0.2">
      <c r="D691" s="273"/>
      <c r="E691" s="246"/>
      <c r="F691" s="246"/>
      <c r="G691" s="246"/>
      <c r="H691" s="246"/>
      <c r="I691" s="246"/>
      <c r="J691" s="246"/>
      <c r="K691" s="246"/>
      <c r="L691" s="246"/>
      <c r="M691" s="246"/>
      <c r="N691" s="265"/>
      <c r="O691" s="265"/>
      <c r="P691" s="265"/>
      <c r="Q691" s="265"/>
      <c r="R691" s="265"/>
    </row>
    <row r="692" spans="4:18" x14ac:dyDescent="0.2">
      <c r="D692" s="273"/>
      <c r="E692" s="246"/>
      <c r="F692" s="246"/>
      <c r="G692" s="246"/>
      <c r="H692" s="246"/>
      <c r="I692" s="246"/>
      <c r="J692" s="246"/>
      <c r="K692" s="246"/>
      <c r="L692" s="246"/>
      <c r="M692" s="246"/>
      <c r="N692" s="265"/>
      <c r="O692" s="265"/>
      <c r="P692" s="265"/>
      <c r="Q692" s="265"/>
      <c r="R692" s="265"/>
    </row>
    <row r="693" spans="4:18" x14ac:dyDescent="0.2">
      <c r="D693" s="273"/>
      <c r="E693" s="246"/>
      <c r="F693" s="246"/>
      <c r="G693" s="246"/>
      <c r="H693" s="246"/>
      <c r="I693" s="246"/>
      <c r="J693" s="246"/>
      <c r="K693" s="246"/>
      <c r="L693" s="246"/>
      <c r="M693" s="246"/>
      <c r="N693" s="265"/>
      <c r="O693" s="265"/>
      <c r="P693" s="265"/>
      <c r="Q693" s="265"/>
      <c r="R693" s="265"/>
    </row>
    <row r="694" spans="4:18" x14ac:dyDescent="0.2">
      <c r="D694" s="273"/>
      <c r="E694" s="246"/>
      <c r="F694" s="246"/>
      <c r="G694" s="246"/>
      <c r="H694" s="246"/>
      <c r="I694" s="246"/>
      <c r="J694" s="246"/>
      <c r="K694" s="246"/>
      <c r="L694" s="246"/>
      <c r="M694" s="246"/>
      <c r="N694" s="265"/>
      <c r="O694" s="265"/>
      <c r="P694" s="265"/>
      <c r="Q694" s="265"/>
      <c r="R694" s="265"/>
    </row>
    <row r="695" spans="4:18" x14ac:dyDescent="0.2">
      <c r="D695" s="273"/>
      <c r="E695" s="246"/>
      <c r="F695" s="246"/>
      <c r="G695" s="246"/>
      <c r="H695" s="246"/>
      <c r="I695" s="246"/>
      <c r="J695" s="246"/>
      <c r="K695" s="246"/>
      <c r="L695" s="246"/>
      <c r="M695" s="246"/>
      <c r="N695" s="265"/>
      <c r="O695" s="265"/>
      <c r="P695" s="265"/>
      <c r="Q695" s="265"/>
      <c r="R695" s="265"/>
    </row>
    <row r="696" spans="4:18" x14ac:dyDescent="0.2">
      <c r="D696" s="273"/>
      <c r="E696" s="246"/>
      <c r="F696" s="246"/>
      <c r="G696" s="246"/>
      <c r="H696" s="246"/>
      <c r="I696" s="246"/>
      <c r="J696" s="246"/>
      <c r="K696" s="246"/>
      <c r="L696" s="246"/>
      <c r="M696" s="246"/>
      <c r="N696" s="265"/>
      <c r="O696" s="265"/>
      <c r="P696" s="265"/>
      <c r="Q696" s="265"/>
      <c r="R696" s="265"/>
    </row>
    <row r="697" spans="4:18" x14ac:dyDescent="0.2">
      <c r="D697" s="273"/>
      <c r="E697" s="246"/>
      <c r="F697" s="246"/>
      <c r="G697" s="246"/>
      <c r="H697" s="246"/>
      <c r="I697" s="246"/>
      <c r="J697" s="246"/>
      <c r="K697" s="246"/>
      <c r="L697" s="246"/>
      <c r="M697" s="246"/>
      <c r="N697" s="265"/>
      <c r="O697" s="265"/>
      <c r="P697" s="265"/>
      <c r="Q697" s="265"/>
      <c r="R697" s="265"/>
    </row>
    <row r="698" spans="4:18" x14ac:dyDescent="0.2">
      <c r="D698" s="273"/>
      <c r="E698" s="246"/>
      <c r="F698" s="246"/>
      <c r="G698" s="246"/>
      <c r="H698" s="246"/>
      <c r="I698" s="246"/>
      <c r="J698" s="246"/>
      <c r="K698" s="246"/>
      <c r="L698" s="246"/>
      <c r="M698" s="246"/>
      <c r="N698" s="265"/>
      <c r="O698" s="265"/>
      <c r="P698" s="265"/>
      <c r="Q698" s="265"/>
      <c r="R698" s="265"/>
    </row>
    <row r="699" spans="4:18" x14ac:dyDescent="0.2">
      <c r="D699" s="273"/>
      <c r="E699" s="246"/>
      <c r="F699" s="246"/>
      <c r="G699" s="246"/>
      <c r="H699" s="246"/>
      <c r="I699" s="246"/>
      <c r="J699" s="246"/>
      <c r="K699" s="246"/>
      <c r="L699" s="246"/>
      <c r="M699" s="246"/>
      <c r="N699" s="265"/>
      <c r="O699" s="265"/>
      <c r="P699" s="265"/>
      <c r="Q699" s="265"/>
      <c r="R699" s="265"/>
    </row>
    <row r="700" spans="4:18" x14ac:dyDescent="0.2">
      <c r="D700" s="273"/>
      <c r="E700" s="246"/>
      <c r="F700" s="246"/>
      <c r="G700" s="246"/>
      <c r="H700" s="246"/>
      <c r="I700" s="246"/>
      <c r="J700" s="246"/>
      <c r="K700" s="246"/>
      <c r="L700" s="246"/>
      <c r="M700" s="246"/>
      <c r="N700" s="265"/>
      <c r="O700" s="265"/>
      <c r="P700" s="265"/>
      <c r="Q700" s="265"/>
      <c r="R700" s="265"/>
    </row>
    <row r="701" spans="4:18" x14ac:dyDescent="0.2">
      <c r="D701" s="273"/>
      <c r="E701" s="246"/>
      <c r="F701" s="246"/>
      <c r="G701" s="246"/>
      <c r="H701" s="246"/>
      <c r="I701" s="246"/>
      <c r="J701" s="246"/>
      <c r="K701" s="246"/>
      <c r="L701" s="246"/>
      <c r="M701" s="246"/>
      <c r="N701" s="265"/>
      <c r="O701" s="265"/>
      <c r="P701" s="265"/>
      <c r="Q701" s="265"/>
      <c r="R701" s="265"/>
    </row>
    <row r="702" spans="4:18" x14ac:dyDescent="0.2">
      <c r="D702" s="273"/>
      <c r="E702" s="246"/>
      <c r="F702" s="246"/>
      <c r="G702" s="246"/>
      <c r="H702" s="246"/>
      <c r="I702" s="246"/>
      <c r="J702" s="246"/>
      <c r="K702" s="246"/>
      <c r="L702" s="246"/>
      <c r="M702" s="246"/>
      <c r="N702" s="265"/>
      <c r="O702" s="265"/>
      <c r="P702" s="265"/>
      <c r="Q702" s="265"/>
      <c r="R702" s="265"/>
    </row>
    <row r="703" spans="4:18" x14ac:dyDescent="0.2">
      <c r="D703" s="273"/>
      <c r="E703" s="246"/>
      <c r="F703" s="246"/>
      <c r="G703" s="246"/>
      <c r="H703" s="246"/>
      <c r="I703" s="246"/>
      <c r="J703" s="246"/>
      <c r="K703" s="246"/>
      <c r="L703" s="246"/>
      <c r="M703" s="246"/>
      <c r="N703" s="265"/>
      <c r="O703" s="265"/>
      <c r="P703" s="265"/>
      <c r="Q703" s="265"/>
      <c r="R703" s="265"/>
    </row>
    <row r="704" spans="4:18" x14ac:dyDescent="0.2">
      <c r="D704" s="273"/>
      <c r="E704" s="246"/>
      <c r="F704" s="246"/>
      <c r="G704" s="246"/>
      <c r="H704" s="246"/>
      <c r="I704" s="246"/>
      <c r="J704" s="246"/>
      <c r="K704" s="246"/>
      <c r="L704" s="246"/>
      <c r="M704" s="246"/>
      <c r="N704" s="265"/>
      <c r="O704" s="265"/>
      <c r="P704" s="265"/>
      <c r="Q704" s="265"/>
      <c r="R704" s="265"/>
    </row>
    <row r="705" spans="4:18" x14ac:dyDescent="0.2">
      <c r="D705" s="273"/>
      <c r="E705" s="246"/>
      <c r="F705" s="246"/>
      <c r="G705" s="246"/>
      <c r="H705" s="246"/>
      <c r="I705" s="246"/>
      <c r="J705" s="246"/>
      <c r="K705" s="246"/>
      <c r="L705" s="246"/>
      <c r="M705" s="246"/>
      <c r="N705" s="265"/>
      <c r="O705" s="265"/>
      <c r="P705" s="265"/>
      <c r="Q705" s="265"/>
      <c r="R705" s="265"/>
    </row>
    <row r="706" spans="4:18" x14ac:dyDescent="0.2">
      <c r="D706" s="273"/>
      <c r="E706" s="246"/>
      <c r="F706" s="246"/>
      <c r="G706" s="246"/>
      <c r="H706" s="246"/>
      <c r="I706" s="246"/>
      <c r="J706" s="246"/>
      <c r="K706" s="246"/>
      <c r="L706" s="246"/>
      <c r="M706" s="246"/>
      <c r="N706" s="265"/>
      <c r="O706" s="265"/>
      <c r="P706" s="265"/>
      <c r="Q706" s="265"/>
      <c r="R706" s="265"/>
    </row>
    <row r="707" spans="4:18" x14ac:dyDescent="0.2">
      <c r="D707" s="273"/>
      <c r="E707" s="246"/>
      <c r="F707" s="246"/>
      <c r="G707" s="246"/>
      <c r="H707" s="246"/>
      <c r="I707" s="246"/>
      <c r="J707" s="246"/>
      <c r="K707" s="246"/>
      <c r="L707" s="246"/>
      <c r="M707" s="246"/>
      <c r="N707" s="265"/>
      <c r="O707" s="265"/>
      <c r="P707" s="265"/>
      <c r="Q707" s="265"/>
      <c r="R707" s="265"/>
    </row>
    <row r="708" spans="4:18" x14ac:dyDescent="0.2">
      <c r="D708" s="273"/>
      <c r="E708" s="246"/>
      <c r="F708" s="246"/>
      <c r="G708" s="246"/>
      <c r="H708" s="246"/>
      <c r="I708" s="246"/>
      <c r="J708" s="246"/>
      <c r="K708" s="246"/>
      <c r="L708" s="246"/>
      <c r="M708" s="246"/>
      <c r="N708" s="265"/>
      <c r="O708" s="265"/>
      <c r="P708" s="265"/>
      <c r="Q708" s="265"/>
      <c r="R708" s="265"/>
    </row>
    <row r="709" spans="4:18" x14ac:dyDescent="0.2">
      <c r="D709" s="273"/>
      <c r="E709" s="246"/>
      <c r="F709" s="246"/>
      <c r="G709" s="246"/>
      <c r="H709" s="246"/>
      <c r="I709" s="246"/>
      <c r="J709" s="246"/>
      <c r="K709" s="246"/>
      <c r="L709" s="246"/>
      <c r="M709" s="246"/>
      <c r="N709" s="265"/>
      <c r="O709" s="265"/>
      <c r="P709" s="265"/>
      <c r="Q709" s="265"/>
      <c r="R709" s="265"/>
    </row>
    <row r="710" spans="4:18" x14ac:dyDescent="0.2">
      <c r="D710" s="273"/>
      <c r="E710" s="246"/>
      <c r="F710" s="246"/>
      <c r="G710" s="246"/>
      <c r="H710" s="246"/>
      <c r="I710" s="246"/>
      <c r="J710" s="246"/>
      <c r="K710" s="246"/>
      <c r="L710" s="246"/>
      <c r="M710" s="246"/>
      <c r="N710" s="265"/>
      <c r="O710" s="265"/>
      <c r="P710" s="265"/>
      <c r="Q710" s="265"/>
      <c r="R710" s="265"/>
    </row>
    <row r="711" spans="4:18" x14ac:dyDescent="0.2">
      <c r="D711" s="273"/>
      <c r="E711" s="246"/>
      <c r="F711" s="246"/>
      <c r="G711" s="246"/>
      <c r="H711" s="246"/>
      <c r="I711" s="246"/>
      <c r="J711" s="246"/>
      <c r="K711" s="246"/>
      <c r="L711" s="246"/>
      <c r="M711" s="246"/>
      <c r="N711" s="265"/>
      <c r="O711" s="265"/>
      <c r="P711" s="265"/>
      <c r="Q711" s="265"/>
      <c r="R711" s="265"/>
    </row>
    <row r="712" spans="4:18" x14ac:dyDescent="0.2">
      <c r="D712" s="273"/>
      <c r="E712" s="246"/>
      <c r="F712" s="246"/>
      <c r="G712" s="246"/>
      <c r="H712" s="246"/>
      <c r="I712" s="246"/>
      <c r="J712" s="246"/>
      <c r="K712" s="246"/>
      <c r="L712" s="246"/>
      <c r="M712" s="246"/>
      <c r="N712" s="265"/>
      <c r="O712" s="265"/>
      <c r="P712" s="265"/>
      <c r="Q712" s="265"/>
      <c r="R712" s="265"/>
    </row>
    <row r="713" spans="4:18" x14ac:dyDescent="0.2">
      <c r="D713" s="273"/>
      <c r="E713" s="246"/>
      <c r="F713" s="246"/>
      <c r="G713" s="246"/>
      <c r="H713" s="246"/>
      <c r="I713" s="246"/>
      <c r="J713" s="246"/>
      <c r="K713" s="246"/>
      <c r="L713" s="246"/>
      <c r="M713" s="246"/>
      <c r="N713" s="265"/>
      <c r="O713" s="265"/>
      <c r="P713" s="265"/>
      <c r="Q713" s="265"/>
      <c r="R713" s="265"/>
    </row>
    <row r="714" spans="4:18" x14ac:dyDescent="0.2">
      <c r="D714" s="273"/>
      <c r="E714" s="246"/>
      <c r="F714" s="246"/>
      <c r="G714" s="246"/>
      <c r="H714" s="246"/>
      <c r="I714" s="246"/>
      <c r="J714" s="246"/>
      <c r="K714" s="246"/>
      <c r="L714" s="246"/>
      <c r="M714" s="246"/>
      <c r="N714" s="265"/>
      <c r="O714" s="265"/>
      <c r="P714" s="265"/>
      <c r="Q714" s="265"/>
      <c r="R714" s="265"/>
    </row>
    <row r="715" spans="4:18" x14ac:dyDescent="0.2">
      <c r="D715" s="273"/>
      <c r="E715" s="246"/>
      <c r="F715" s="246"/>
      <c r="G715" s="246"/>
      <c r="H715" s="246"/>
      <c r="I715" s="246"/>
      <c r="J715" s="246"/>
      <c r="K715" s="246"/>
      <c r="L715" s="246"/>
      <c r="M715" s="246"/>
      <c r="N715" s="265"/>
      <c r="O715" s="265"/>
      <c r="P715" s="265"/>
      <c r="Q715" s="265"/>
      <c r="R715" s="265"/>
    </row>
    <row r="716" spans="4:18" x14ac:dyDescent="0.2">
      <c r="D716" s="273"/>
      <c r="E716" s="246"/>
      <c r="F716" s="246"/>
      <c r="G716" s="246"/>
      <c r="H716" s="246"/>
      <c r="I716" s="246"/>
      <c r="J716" s="246"/>
      <c r="K716" s="246"/>
      <c r="L716" s="246"/>
      <c r="M716" s="246"/>
      <c r="N716" s="265"/>
      <c r="O716" s="265"/>
      <c r="P716" s="265"/>
      <c r="Q716" s="265"/>
      <c r="R716" s="265"/>
    </row>
    <row r="717" spans="4:18" x14ac:dyDescent="0.2">
      <c r="D717" s="273"/>
      <c r="E717" s="246"/>
      <c r="F717" s="246"/>
      <c r="G717" s="246"/>
      <c r="H717" s="246"/>
      <c r="I717" s="246"/>
      <c r="J717" s="246"/>
      <c r="K717" s="246"/>
      <c r="L717" s="246"/>
      <c r="M717" s="246"/>
      <c r="N717" s="265"/>
      <c r="O717" s="265"/>
      <c r="P717" s="265"/>
      <c r="Q717" s="265"/>
      <c r="R717" s="265"/>
    </row>
    <row r="718" spans="4:18" x14ac:dyDescent="0.2">
      <c r="D718" s="273"/>
      <c r="E718" s="246"/>
      <c r="F718" s="246"/>
      <c r="G718" s="246"/>
      <c r="H718" s="246"/>
      <c r="I718" s="246"/>
      <c r="J718" s="246"/>
      <c r="K718" s="246"/>
      <c r="L718" s="246"/>
      <c r="M718" s="246"/>
      <c r="N718" s="265"/>
      <c r="O718" s="265"/>
      <c r="P718" s="265"/>
      <c r="Q718" s="265"/>
      <c r="R718" s="265"/>
    </row>
    <row r="719" spans="4:18" x14ac:dyDescent="0.2">
      <c r="D719" s="273"/>
      <c r="E719" s="246"/>
      <c r="F719" s="246"/>
      <c r="G719" s="246"/>
      <c r="H719" s="246"/>
      <c r="I719" s="246"/>
      <c r="J719" s="246"/>
      <c r="K719" s="246"/>
      <c r="L719" s="246"/>
      <c r="M719" s="246"/>
      <c r="N719" s="265"/>
      <c r="O719" s="265"/>
      <c r="P719" s="265"/>
      <c r="Q719" s="265"/>
      <c r="R719" s="265"/>
    </row>
    <row r="720" spans="4:18" x14ac:dyDescent="0.2">
      <c r="D720" s="273"/>
      <c r="E720" s="246"/>
      <c r="F720" s="246"/>
      <c r="G720" s="246"/>
      <c r="H720" s="246"/>
      <c r="I720" s="246"/>
      <c r="J720" s="246"/>
      <c r="K720" s="246"/>
      <c r="L720" s="246"/>
      <c r="M720" s="246"/>
      <c r="N720" s="265"/>
      <c r="O720" s="265"/>
      <c r="P720" s="265"/>
      <c r="Q720" s="265"/>
      <c r="R720" s="265"/>
    </row>
    <row r="721" spans="4:18" x14ac:dyDescent="0.2">
      <c r="D721" s="273"/>
      <c r="E721" s="246"/>
      <c r="F721" s="246"/>
      <c r="G721" s="246"/>
      <c r="H721" s="246"/>
      <c r="I721" s="246"/>
      <c r="J721" s="246"/>
      <c r="K721" s="246"/>
      <c r="L721" s="246"/>
      <c r="M721" s="246"/>
      <c r="N721" s="265"/>
      <c r="O721" s="265"/>
      <c r="P721" s="265"/>
      <c r="Q721" s="265"/>
      <c r="R721" s="265"/>
    </row>
    <row r="722" spans="4:18" x14ac:dyDescent="0.2">
      <c r="D722" s="273"/>
      <c r="E722" s="246"/>
      <c r="F722" s="246"/>
      <c r="G722" s="246"/>
      <c r="H722" s="246"/>
      <c r="I722" s="246"/>
      <c r="J722" s="246"/>
      <c r="K722" s="246"/>
      <c r="L722" s="246"/>
      <c r="M722" s="246"/>
      <c r="N722" s="265"/>
      <c r="O722" s="265"/>
      <c r="P722" s="265"/>
      <c r="Q722" s="265"/>
      <c r="R722" s="265"/>
    </row>
    <row r="723" spans="4:18" x14ac:dyDescent="0.2">
      <c r="D723" s="273"/>
      <c r="E723" s="246"/>
      <c r="F723" s="246"/>
      <c r="G723" s="246"/>
      <c r="H723" s="246"/>
      <c r="I723" s="246"/>
      <c r="J723" s="246"/>
      <c r="K723" s="246"/>
      <c r="L723" s="246"/>
      <c r="M723" s="246"/>
      <c r="N723" s="265"/>
      <c r="O723" s="265"/>
      <c r="P723" s="265"/>
      <c r="Q723" s="265"/>
      <c r="R723" s="265"/>
    </row>
    <row r="724" spans="4:18" x14ac:dyDescent="0.2">
      <c r="D724" s="273"/>
      <c r="E724" s="246"/>
      <c r="F724" s="246"/>
      <c r="G724" s="246"/>
      <c r="H724" s="246"/>
      <c r="I724" s="246"/>
      <c r="J724" s="246"/>
      <c r="K724" s="246"/>
      <c r="L724" s="246"/>
      <c r="M724" s="246"/>
      <c r="N724" s="265"/>
      <c r="O724" s="265"/>
      <c r="P724" s="265"/>
      <c r="Q724" s="265"/>
      <c r="R724" s="265"/>
    </row>
    <row r="725" spans="4:18" x14ac:dyDescent="0.2">
      <c r="D725" s="273"/>
      <c r="E725" s="246"/>
      <c r="F725" s="246"/>
      <c r="G725" s="246"/>
      <c r="H725" s="246"/>
      <c r="I725" s="246"/>
      <c r="J725" s="246"/>
      <c r="K725" s="246"/>
      <c r="L725" s="246"/>
      <c r="M725" s="246"/>
      <c r="N725" s="265"/>
      <c r="O725" s="265"/>
      <c r="P725" s="265"/>
      <c r="Q725" s="265"/>
      <c r="R725" s="265"/>
    </row>
    <row r="726" spans="4:18" x14ac:dyDescent="0.2">
      <c r="D726" s="273"/>
      <c r="E726" s="246"/>
      <c r="F726" s="246"/>
      <c r="G726" s="246"/>
      <c r="H726" s="246"/>
      <c r="I726" s="246"/>
      <c r="J726" s="246"/>
      <c r="K726" s="246"/>
      <c r="L726" s="246"/>
      <c r="M726" s="246"/>
      <c r="N726" s="265"/>
      <c r="O726" s="265"/>
      <c r="P726" s="265"/>
      <c r="Q726" s="265"/>
      <c r="R726" s="265"/>
    </row>
    <row r="727" spans="4:18" x14ac:dyDescent="0.2">
      <c r="D727" s="273"/>
      <c r="E727" s="246"/>
      <c r="F727" s="246"/>
      <c r="G727" s="246"/>
      <c r="H727" s="246"/>
      <c r="I727" s="246"/>
      <c r="J727" s="246"/>
      <c r="K727" s="246"/>
      <c r="L727" s="246"/>
      <c r="M727" s="246"/>
      <c r="N727" s="265"/>
      <c r="O727" s="265"/>
      <c r="P727" s="265"/>
      <c r="Q727" s="265"/>
      <c r="R727" s="265"/>
    </row>
    <row r="728" spans="4:18" x14ac:dyDescent="0.2">
      <c r="D728" s="273"/>
      <c r="E728" s="246"/>
      <c r="F728" s="246"/>
      <c r="G728" s="246"/>
      <c r="H728" s="246"/>
      <c r="I728" s="246"/>
      <c r="J728" s="246"/>
      <c r="K728" s="246"/>
      <c r="L728" s="246"/>
      <c r="M728" s="246"/>
      <c r="N728" s="265"/>
      <c r="O728" s="265"/>
      <c r="P728" s="265"/>
      <c r="Q728" s="265"/>
      <c r="R728" s="265"/>
    </row>
    <row r="729" spans="4:18" x14ac:dyDescent="0.2">
      <c r="D729" s="273"/>
      <c r="E729" s="246"/>
      <c r="F729" s="246"/>
      <c r="G729" s="246"/>
      <c r="H729" s="246"/>
      <c r="I729" s="246"/>
      <c r="J729" s="246"/>
      <c r="K729" s="246"/>
      <c r="L729" s="246"/>
      <c r="M729" s="246"/>
      <c r="N729" s="265"/>
      <c r="O729" s="265"/>
      <c r="P729" s="265"/>
      <c r="Q729" s="265"/>
      <c r="R729" s="265"/>
    </row>
    <row r="730" spans="4:18" x14ac:dyDescent="0.2">
      <c r="D730" s="273"/>
      <c r="E730" s="246"/>
      <c r="F730" s="246"/>
      <c r="G730" s="246"/>
      <c r="H730" s="246"/>
      <c r="I730" s="246"/>
      <c r="J730" s="246"/>
      <c r="K730" s="246"/>
      <c r="L730" s="246"/>
      <c r="M730" s="246"/>
      <c r="N730" s="265"/>
      <c r="O730" s="265"/>
      <c r="P730" s="265"/>
      <c r="Q730" s="265"/>
      <c r="R730" s="265"/>
    </row>
    <row r="731" spans="4:18" x14ac:dyDescent="0.2">
      <c r="D731" s="273"/>
      <c r="E731" s="246"/>
      <c r="F731" s="246"/>
      <c r="G731" s="246"/>
      <c r="H731" s="246"/>
      <c r="I731" s="246"/>
      <c r="J731" s="246"/>
      <c r="K731" s="246"/>
      <c r="L731" s="246"/>
      <c r="M731" s="246"/>
      <c r="N731" s="265"/>
      <c r="O731" s="265"/>
      <c r="P731" s="265"/>
      <c r="Q731" s="265"/>
      <c r="R731" s="265"/>
    </row>
    <row r="732" spans="4:18" x14ac:dyDescent="0.2">
      <c r="D732" s="273"/>
      <c r="E732" s="246"/>
      <c r="F732" s="246"/>
      <c r="G732" s="246"/>
      <c r="H732" s="246"/>
      <c r="I732" s="246"/>
      <c r="J732" s="246"/>
      <c r="K732" s="246"/>
      <c r="L732" s="246"/>
      <c r="M732" s="246"/>
      <c r="N732" s="265"/>
      <c r="O732" s="265"/>
      <c r="P732" s="265"/>
      <c r="Q732" s="265"/>
      <c r="R732" s="265"/>
    </row>
    <row r="733" spans="4:18" x14ac:dyDescent="0.2">
      <c r="D733" s="273"/>
      <c r="E733" s="246"/>
      <c r="F733" s="246"/>
      <c r="G733" s="246"/>
      <c r="H733" s="246"/>
      <c r="I733" s="246"/>
      <c r="J733" s="246"/>
      <c r="K733" s="246"/>
      <c r="L733" s="246"/>
      <c r="M733" s="246"/>
      <c r="N733" s="265"/>
      <c r="O733" s="265"/>
      <c r="P733" s="265"/>
      <c r="Q733" s="265"/>
      <c r="R733" s="265"/>
    </row>
    <row r="734" spans="4:18" x14ac:dyDescent="0.2">
      <c r="D734" s="273"/>
      <c r="E734" s="246"/>
      <c r="F734" s="246"/>
      <c r="G734" s="246"/>
      <c r="H734" s="246"/>
      <c r="I734" s="246"/>
      <c r="J734" s="246"/>
      <c r="K734" s="246"/>
      <c r="L734" s="246"/>
      <c r="M734" s="246"/>
      <c r="N734" s="265"/>
      <c r="O734" s="265"/>
      <c r="P734" s="265"/>
      <c r="Q734" s="265"/>
      <c r="R734" s="265"/>
    </row>
    <row r="735" spans="4:18" x14ac:dyDescent="0.2">
      <c r="D735" s="273"/>
      <c r="E735" s="246"/>
      <c r="F735" s="246"/>
      <c r="G735" s="246"/>
      <c r="H735" s="246"/>
      <c r="I735" s="246"/>
      <c r="J735" s="246"/>
      <c r="K735" s="246"/>
      <c r="L735" s="246"/>
      <c r="M735" s="246"/>
      <c r="N735" s="265"/>
      <c r="O735" s="265"/>
      <c r="P735" s="265"/>
      <c r="Q735" s="265"/>
      <c r="R735" s="265"/>
    </row>
    <row r="736" spans="4:18" x14ac:dyDescent="0.2">
      <c r="D736" s="273"/>
      <c r="E736" s="246"/>
      <c r="F736" s="246"/>
      <c r="G736" s="246"/>
      <c r="H736" s="246"/>
      <c r="I736" s="246"/>
      <c r="J736" s="246"/>
      <c r="K736" s="246"/>
      <c r="L736" s="246"/>
      <c r="M736" s="246"/>
      <c r="N736" s="265"/>
      <c r="O736" s="265"/>
      <c r="P736" s="265"/>
      <c r="Q736" s="265"/>
      <c r="R736" s="265"/>
    </row>
    <row r="737" spans="4:18" x14ac:dyDescent="0.2">
      <c r="D737" s="273"/>
      <c r="E737" s="246"/>
      <c r="F737" s="246"/>
      <c r="G737" s="246"/>
      <c r="H737" s="246"/>
      <c r="I737" s="246"/>
      <c r="J737" s="246"/>
      <c r="K737" s="246"/>
      <c r="L737" s="246"/>
      <c r="M737" s="246"/>
      <c r="N737" s="265"/>
      <c r="O737" s="265"/>
      <c r="P737" s="265"/>
      <c r="Q737" s="265"/>
      <c r="R737" s="265"/>
    </row>
    <row r="738" spans="4:18" x14ac:dyDescent="0.2">
      <c r="D738" s="273"/>
      <c r="E738" s="246"/>
      <c r="F738" s="246"/>
      <c r="G738" s="246"/>
      <c r="H738" s="246"/>
      <c r="I738" s="246"/>
      <c r="J738" s="246"/>
      <c r="K738" s="246"/>
      <c r="L738" s="246"/>
      <c r="M738" s="246"/>
      <c r="N738" s="265"/>
      <c r="O738" s="265"/>
      <c r="P738" s="265"/>
      <c r="Q738" s="265"/>
      <c r="R738" s="265"/>
    </row>
    <row r="739" spans="4:18" x14ac:dyDescent="0.2">
      <c r="D739" s="273"/>
      <c r="E739" s="246"/>
      <c r="F739" s="246"/>
      <c r="G739" s="246"/>
      <c r="H739" s="246"/>
      <c r="I739" s="246"/>
      <c r="J739" s="246"/>
      <c r="K739" s="246"/>
      <c r="L739" s="246"/>
      <c r="M739" s="246"/>
      <c r="N739" s="265"/>
      <c r="O739" s="265"/>
      <c r="P739" s="265"/>
      <c r="Q739" s="265"/>
      <c r="R739" s="265"/>
    </row>
    <row r="740" spans="4:18" x14ac:dyDescent="0.2">
      <c r="D740" s="273"/>
      <c r="E740" s="246"/>
      <c r="F740" s="246"/>
      <c r="G740" s="246"/>
      <c r="H740" s="246"/>
      <c r="I740" s="246"/>
      <c r="J740" s="246"/>
      <c r="K740" s="246"/>
      <c r="L740" s="246"/>
      <c r="M740" s="246"/>
      <c r="N740" s="265"/>
      <c r="O740" s="265"/>
      <c r="P740" s="265"/>
      <c r="Q740" s="265"/>
      <c r="R740" s="265"/>
    </row>
    <row r="741" spans="4:18" x14ac:dyDescent="0.2">
      <c r="D741" s="273"/>
      <c r="E741" s="246"/>
      <c r="F741" s="246"/>
      <c r="G741" s="246"/>
      <c r="H741" s="246"/>
      <c r="I741" s="246"/>
      <c r="J741" s="246"/>
      <c r="K741" s="246"/>
      <c r="L741" s="246"/>
      <c r="M741" s="246"/>
      <c r="N741" s="265"/>
      <c r="O741" s="265"/>
      <c r="P741" s="265"/>
      <c r="Q741" s="265"/>
      <c r="R741" s="265"/>
    </row>
    <row r="742" spans="4:18" x14ac:dyDescent="0.2">
      <c r="D742" s="273"/>
      <c r="E742" s="246"/>
      <c r="F742" s="246"/>
      <c r="G742" s="246"/>
      <c r="H742" s="246"/>
      <c r="I742" s="246"/>
      <c r="J742" s="246"/>
      <c r="K742" s="246"/>
      <c r="L742" s="246"/>
      <c r="M742" s="246"/>
      <c r="N742" s="265"/>
      <c r="O742" s="265"/>
      <c r="P742" s="265"/>
      <c r="Q742" s="265"/>
      <c r="R742" s="265"/>
    </row>
    <row r="743" spans="4:18" x14ac:dyDescent="0.2">
      <c r="D743" s="273"/>
      <c r="E743" s="246"/>
      <c r="F743" s="246"/>
      <c r="G743" s="246"/>
      <c r="H743" s="246"/>
      <c r="I743" s="246"/>
      <c r="J743" s="246"/>
      <c r="K743" s="246"/>
      <c r="L743" s="246"/>
      <c r="M743" s="246"/>
      <c r="N743" s="265"/>
      <c r="O743" s="265"/>
      <c r="P743" s="265"/>
      <c r="Q743" s="265"/>
      <c r="R743" s="265"/>
    </row>
    <row r="744" spans="4:18" x14ac:dyDescent="0.2">
      <c r="D744" s="273"/>
      <c r="E744" s="246"/>
      <c r="F744" s="246"/>
      <c r="G744" s="246"/>
      <c r="H744" s="246"/>
      <c r="I744" s="246"/>
      <c r="J744" s="246"/>
      <c r="K744" s="246"/>
      <c r="L744" s="246"/>
      <c r="M744" s="246"/>
      <c r="N744" s="265"/>
      <c r="O744" s="265"/>
      <c r="P744" s="265"/>
      <c r="Q744" s="265"/>
      <c r="R744" s="265"/>
    </row>
    <row r="745" spans="4:18" x14ac:dyDescent="0.2">
      <c r="D745" s="273"/>
      <c r="E745" s="246"/>
      <c r="F745" s="246"/>
      <c r="G745" s="246"/>
      <c r="H745" s="246"/>
      <c r="I745" s="246"/>
      <c r="J745" s="246"/>
      <c r="K745" s="246"/>
      <c r="L745" s="246"/>
      <c r="M745" s="246"/>
      <c r="N745" s="265"/>
      <c r="O745" s="265"/>
      <c r="P745" s="265"/>
      <c r="Q745" s="265"/>
      <c r="R745" s="265"/>
    </row>
    <row r="746" spans="4:18" x14ac:dyDescent="0.2">
      <c r="D746" s="273"/>
      <c r="E746" s="246"/>
      <c r="F746" s="246"/>
      <c r="G746" s="246"/>
      <c r="H746" s="246"/>
      <c r="I746" s="246"/>
      <c r="J746" s="246"/>
      <c r="K746" s="246"/>
      <c r="L746" s="246"/>
      <c r="M746" s="246"/>
      <c r="N746" s="265"/>
      <c r="O746" s="265"/>
      <c r="P746" s="265"/>
      <c r="Q746" s="265"/>
      <c r="R746" s="265"/>
    </row>
    <row r="747" spans="4:18" x14ac:dyDescent="0.2">
      <c r="D747" s="273"/>
      <c r="E747" s="246"/>
      <c r="F747" s="246"/>
      <c r="G747" s="246"/>
      <c r="H747" s="246"/>
      <c r="I747" s="246"/>
      <c r="J747" s="246"/>
      <c r="K747" s="246"/>
      <c r="L747" s="246"/>
      <c r="M747" s="246"/>
      <c r="N747" s="265"/>
      <c r="O747" s="265"/>
      <c r="P747" s="265"/>
      <c r="Q747" s="265"/>
      <c r="R747" s="265"/>
    </row>
    <row r="748" spans="4:18" x14ac:dyDescent="0.2">
      <c r="D748" s="273"/>
      <c r="E748" s="246"/>
      <c r="F748" s="246"/>
      <c r="G748" s="246"/>
      <c r="H748" s="246"/>
      <c r="I748" s="246"/>
      <c r="J748" s="246"/>
      <c r="K748" s="246"/>
      <c r="L748" s="246"/>
      <c r="M748" s="246"/>
      <c r="N748" s="265"/>
      <c r="O748" s="265"/>
      <c r="P748" s="265"/>
      <c r="Q748" s="265"/>
      <c r="R748" s="265"/>
    </row>
    <row r="749" spans="4:18" x14ac:dyDescent="0.2">
      <c r="D749" s="273"/>
      <c r="E749" s="246"/>
      <c r="F749" s="246"/>
      <c r="G749" s="246"/>
      <c r="H749" s="246"/>
      <c r="I749" s="246"/>
      <c r="J749" s="246"/>
      <c r="K749" s="246"/>
      <c r="L749" s="246"/>
      <c r="M749" s="246"/>
      <c r="N749" s="265"/>
      <c r="O749" s="265"/>
      <c r="P749" s="265"/>
      <c r="Q749" s="265"/>
      <c r="R749" s="265"/>
    </row>
    <row r="750" spans="4:18" x14ac:dyDescent="0.2">
      <c r="D750" s="273"/>
      <c r="E750" s="246"/>
      <c r="F750" s="246"/>
      <c r="G750" s="246"/>
      <c r="H750" s="246"/>
      <c r="I750" s="246"/>
      <c r="J750" s="246"/>
      <c r="K750" s="246"/>
      <c r="L750" s="246"/>
      <c r="M750" s="246"/>
      <c r="N750" s="265"/>
      <c r="O750" s="265"/>
      <c r="P750" s="265"/>
      <c r="Q750" s="265"/>
      <c r="R750" s="265"/>
    </row>
    <row r="751" spans="4:18" x14ac:dyDescent="0.2">
      <c r="D751" s="273"/>
      <c r="E751" s="246"/>
      <c r="F751" s="246"/>
      <c r="G751" s="246"/>
      <c r="H751" s="246"/>
      <c r="I751" s="246"/>
      <c r="J751" s="246"/>
      <c r="K751" s="246"/>
      <c r="L751" s="246"/>
      <c r="M751" s="246"/>
      <c r="N751" s="265"/>
      <c r="O751" s="265"/>
      <c r="P751" s="265"/>
      <c r="Q751" s="265"/>
      <c r="R751" s="265"/>
    </row>
    <row r="752" spans="4:18" x14ac:dyDescent="0.2">
      <c r="D752" s="273"/>
      <c r="E752" s="246"/>
      <c r="F752" s="246"/>
      <c r="G752" s="246"/>
      <c r="H752" s="246"/>
      <c r="I752" s="246"/>
      <c r="J752" s="246"/>
      <c r="K752" s="246"/>
      <c r="L752" s="246"/>
      <c r="M752" s="246"/>
      <c r="N752" s="265"/>
      <c r="O752" s="265"/>
      <c r="P752" s="265"/>
      <c r="Q752" s="265"/>
      <c r="R752" s="265"/>
    </row>
    <row r="753" spans="4:18" x14ac:dyDescent="0.2">
      <c r="D753" s="273"/>
      <c r="E753" s="246"/>
      <c r="F753" s="246"/>
      <c r="G753" s="246"/>
      <c r="H753" s="246"/>
      <c r="I753" s="246"/>
      <c r="J753" s="246"/>
      <c r="K753" s="246"/>
      <c r="L753" s="246"/>
      <c r="M753" s="246"/>
      <c r="N753" s="265"/>
      <c r="O753" s="265"/>
      <c r="P753" s="265"/>
      <c r="Q753" s="265"/>
      <c r="R753" s="265"/>
    </row>
    <row r="754" spans="4:18" x14ac:dyDescent="0.2">
      <c r="D754" s="273"/>
      <c r="E754" s="246"/>
      <c r="F754" s="246"/>
      <c r="G754" s="246"/>
      <c r="H754" s="246"/>
      <c r="I754" s="246"/>
      <c r="J754" s="246"/>
      <c r="K754" s="246"/>
      <c r="L754" s="246"/>
      <c r="M754" s="246"/>
      <c r="N754" s="265"/>
      <c r="O754" s="265"/>
      <c r="P754" s="265"/>
      <c r="Q754" s="265"/>
      <c r="R754" s="265"/>
    </row>
    <row r="755" spans="4:18" x14ac:dyDescent="0.2">
      <c r="D755" s="273"/>
      <c r="E755" s="246"/>
      <c r="F755" s="246"/>
      <c r="G755" s="246"/>
      <c r="H755" s="246"/>
      <c r="I755" s="246"/>
      <c r="J755" s="246"/>
      <c r="K755" s="246"/>
      <c r="L755" s="246"/>
      <c r="M755" s="246"/>
      <c r="N755" s="265"/>
      <c r="O755" s="265"/>
      <c r="P755" s="265"/>
      <c r="Q755" s="265"/>
      <c r="R755" s="265"/>
    </row>
    <row r="756" spans="4:18" x14ac:dyDescent="0.2">
      <c r="D756" s="273"/>
      <c r="E756" s="246"/>
      <c r="F756" s="246"/>
      <c r="G756" s="246"/>
      <c r="H756" s="246"/>
      <c r="I756" s="246"/>
      <c r="J756" s="246"/>
      <c r="K756" s="246"/>
      <c r="L756" s="246"/>
      <c r="M756" s="246"/>
      <c r="N756" s="265"/>
      <c r="O756" s="265"/>
      <c r="P756" s="265"/>
      <c r="Q756" s="265"/>
      <c r="R756" s="265"/>
    </row>
    <row r="757" spans="4:18" x14ac:dyDescent="0.2">
      <c r="D757" s="273"/>
      <c r="E757" s="246"/>
      <c r="F757" s="246"/>
      <c r="G757" s="246"/>
      <c r="H757" s="246"/>
      <c r="I757" s="246"/>
      <c r="J757" s="246"/>
      <c r="K757" s="246"/>
      <c r="L757" s="246"/>
      <c r="M757" s="246"/>
      <c r="N757" s="265"/>
      <c r="O757" s="265"/>
      <c r="P757" s="265"/>
      <c r="Q757" s="265"/>
      <c r="R757" s="265"/>
    </row>
    <row r="758" spans="4:18" x14ac:dyDescent="0.2">
      <c r="D758" s="273"/>
      <c r="E758" s="246"/>
      <c r="F758" s="246"/>
      <c r="G758" s="246"/>
      <c r="H758" s="246"/>
      <c r="I758" s="246"/>
      <c r="J758" s="246"/>
      <c r="K758" s="246"/>
      <c r="L758" s="246"/>
      <c r="M758" s="246"/>
      <c r="N758" s="265"/>
      <c r="O758" s="265"/>
      <c r="P758" s="265"/>
      <c r="Q758" s="265"/>
      <c r="R758" s="265"/>
    </row>
    <row r="759" spans="4:18" x14ac:dyDescent="0.2">
      <c r="D759" s="273"/>
      <c r="E759" s="246"/>
      <c r="F759" s="246"/>
      <c r="G759" s="246"/>
      <c r="H759" s="246"/>
      <c r="I759" s="246"/>
      <c r="J759" s="246"/>
      <c r="K759" s="246"/>
      <c r="L759" s="246"/>
      <c r="M759" s="246"/>
      <c r="N759" s="265"/>
      <c r="O759" s="265"/>
      <c r="P759" s="265"/>
      <c r="Q759" s="265"/>
      <c r="R759" s="265"/>
    </row>
    <row r="760" spans="4:18" x14ac:dyDescent="0.2">
      <c r="D760" s="273"/>
      <c r="E760" s="246"/>
      <c r="F760" s="246"/>
      <c r="G760" s="246"/>
      <c r="H760" s="246"/>
      <c r="I760" s="246"/>
      <c r="J760" s="246"/>
      <c r="K760" s="246"/>
      <c r="L760" s="246"/>
      <c r="M760" s="246"/>
      <c r="N760" s="265"/>
      <c r="O760" s="265"/>
      <c r="P760" s="265"/>
      <c r="Q760" s="265"/>
      <c r="R760" s="265"/>
    </row>
    <row r="761" spans="4:18" x14ac:dyDescent="0.2">
      <c r="D761" s="273"/>
      <c r="E761" s="246"/>
      <c r="F761" s="246"/>
      <c r="G761" s="246"/>
      <c r="H761" s="246"/>
      <c r="I761" s="246"/>
      <c r="J761" s="246"/>
      <c r="K761" s="246"/>
      <c r="L761" s="246"/>
      <c r="M761" s="246"/>
      <c r="N761" s="265"/>
      <c r="O761" s="265"/>
      <c r="P761" s="265"/>
      <c r="Q761" s="265"/>
      <c r="R761" s="265"/>
    </row>
    <row r="762" spans="4:18" x14ac:dyDescent="0.2">
      <c r="D762" s="273"/>
      <c r="E762" s="246"/>
      <c r="F762" s="246"/>
      <c r="G762" s="246"/>
      <c r="H762" s="246"/>
      <c r="I762" s="246"/>
      <c r="J762" s="246"/>
      <c r="K762" s="246"/>
      <c r="L762" s="246"/>
      <c r="M762" s="246"/>
      <c r="N762" s="265"/>
      <c r="O762" s="265"/>
      <c r="P762" s="265"/>
      <c r="Q762" s="265"/>
      <c r="R762" s="265"/>
    </row>
    <row r="763" spans="4:18" x14ac:dyDescent="0.2">
      <c r="D763" s="273"/>
      <c r="E763" s="246"/>
      <c r="F763" s="246"/>
      <c r="G763" s="246"/>
      <c r="H763" s="246"/>
      <c r="I763" s="246"/>
      <c r="J763" s="246"/>
      <c r="K763" s="246"/>
      <c r="L763" s="246"/>
      <c r="M763" s="246"/>
      <c r="N763" s="265"/>
      <c r="O763" s="265"/>
      <c r="P763" s="265"/>
      <c r="Q763" s="265"/>
      <c r="R763" s="265"/>
    </row>
    <row r="764" spans="4:18" x14ac:dyDescent="0.2">
      <c r="D764" s="273"/>
      <c r="E764" s="246"/>
      <c r="F764" s="246"/>
      <c r="G764" s="246"/>
      <c r="H764" s="246"/>
      <c r="I764" s="246"/>
      <c r="J764" s="246"/>
      <c r="K764" s="246"/>
      <c r="L764" s="246"/>
      <c r="M764" s="246"/>
      <c r="N764" s="265"/>
      <c r="O764" s="265"/>
      <c r="P764" s="265"/>
      <c r="Q764" s="265"/>
      <c r="R764" s="265"/>
    </row>
    <row r="765" spans="4:18" x14ac:dyDescent="0.2">
      <c r="D765" s="273"/>
      <c r="E765" s="246"/>
      <c r="F765" s="246"/>
      <c r="G765" s="246"/>
      <c r="H765" s="246"/>
      <c r="I765" s="246"/>
      <c r="J765" s="246"/>
      <c r="K765" s="246"/>
      <c r="L765" s="246"/>
      <c r="M765" s="246"/>
      <c r="N765" s="265"/>
      <c r="O765" s="265"/>
      <c r="P765" s="265"/>
      <c r="Q765" s="265"/>
      <c r="R765" s="265"/>
    </row>
    <row r="766" spans="4:18" x14ac:dyDescent="0.2">
      <c r="D766" s="273"/>
      <c r="E766" s="246"/>
      <c r="F766" s="246"/>
      <c r="G766" s="246"/>
      <c r="H766" s="246"/>
      <c r="I766" s="246"/>
      <c r="J766" s="246"/>
      <c r="K766" s="246"/>
      <c r="L766" s="246"/>
      <c r="M766" s="246"/>
      <c r="N766" s="265"/>
      <c r="O766" s="265"/>
      <c r="P766" s="265"/>
      <c r="Q766" s="265"/>
      <c r="R766" s="265"/>
    </row>
    <row r="767" spans="4:18" x14ac:dyDescent="0.2">
      <c r="D767" s="273"/>
      <c r="E767" s="246"/>
      <c r="F767" s="246"/>
      <c r="G767" s="246"/>
      <c r="H767" s="246"/>
      <c r="I767" s="246"/>
      <c r="J767" s="246"/>
      <c r="K767" s="246"/>
      <c r="L767" s="246"/>
      <c r="M767" s="246"/>
      <c r="N767" s="265"/>
      <c r="O767" s="265"/>
      <c r="P767" s="265"/>
      <c r="Q767" s="265"/>
      <c r="R767" s="265"/>
    </row>
    <row r="768" spans="4:18" x14ac:dyDescent="0.2">
      <c r="D768" s="273"/>
      <c r="E768" s="246"/>
      <c r="F768" s="246"/>
      <c r="G768" s="246"/>
      <c r="H768" s="246"/>
      <c r="I768" s="246"/>
      <c r="J768" s="246"/>
      <c r="K768" s="246"/>
      <c r="L768" s="246"/>
      <c r="M768" s="246"/>
      <c r="N768" s="265"/>
      <c r="O768" s="265"/>
      <c r="P768" s="265"/>
      <c r="Q768" s="265"/>
      <c r="R768" s="265"/>
    </row>
    <row r="769" spans="4:18" x14ac:dyDescent="0.2">
      <c r="D769" s="273"/>
      <c r="E769" s="246"/>
      <c r="F769" s="246"/>
      <c r="G769" s="246"/>
      <c r="H769" s="246"/>
      <c r="I769" s="246"/>
      <c r="J769" s="246"/>
      <c r="K769" s="246"/>
      <c r="L769" s="246"/>
      <c r="M769" s="246"/>
      <c r="N769" s="265"/>
      <c r="O769" s="265"/>
      <c r="P769" s="265"/>
      <c r="Q769" s="265"/>
      <c r="R769" s="265"/>
    </row>
    <row r="770" spans="4:18" x14ac:dyDescent="0.2">
      <c r="D770" s="273"/>
      <c r="E770" s="246"/>
      <c r="F770" s="246"/>
      <c r="G770" s="246"/>
      <c r="H770" s="246"/>
      <c r="I770" s="246"/>
      <c r="J770" s="246"/>
      <c r="K770" s="246"/>
      <c r="L770" s="246"/>
      <c r="M770" s="246"/>
      <c r="N770" s="265"/>
      <c r="O770" s="265"/>
      <c r="P770" s="265"/>
      <c r="Q770" s="265"/>
      <c r="R770" s="265"/>
    </row>
    <row r="771" spans="4:18" x14ac:dyDescent="0.2">
      <c r="D771" s="273"/>
      <c r="E771" s="246"/>
      <c r="F771" s="246"/>
      <c r="G771" s="246"/>
      <c r="H771" s="246"/>
      <c r="I771" s="246"/>
      <c r="J771" s="246"/>
      <c r="K771" s="246"/>
      <c r="L771" s="246"/>
      <c r="M771" s="246"/>
      <c r="N771" s="265"/>
      <c r="O771" s="265"/>
      <c r="P771" s="265"/>
      <c r="Q771" s="265"/>
      <c r="R771" s="265"/>
    </row>
    <row r="772" spans="4:18" x14ac:dyDescent="0.2">
      <c r="D772" s="273"/>
      <c r="E772" s="246"/>
      <c r="F772" s="246"/>
      <c r="G772" s="246"/>
      <c r="H772" s="246"/>
      <c r="I772" s="246"/>
      <c r="J772" s="246"/>
      <c r="K772" s="246"/>
      <c r="L772" s="246"/>
      <c r="M772" s="246"/>
      <c r="N772" s="265"/>
      <c r="O772" s="265"/>
      <c r="P772" s="265"/>
      <c r="Q772" s="265"/>
      <c r="R772" s="265"/>
    </row>
    <row r="773" spans="4:18" x14ac:dyDescent="0.2">
      <c r="D773" s="273"/>
      <c r="E773" s="246"/>
      <c r="F773" s="246"/>
      <c r="G773" s="246"/>
      <c r="H773" s="246"/>
      <c r="I773" s="246"/>
      <c r="J773" s="246"/>
      <c r="K773" s="246"/>
      <c r="L773" s="246"/>
      <c r="M773" s="246"/>
      <c r="N773" s="265"/>
      <c r="O773" s="265"/>
      <c r="P773" s="265"/>
      <c r="Q773" s="265"/>
      <c r="R773" s="265"/>
    </row>
    <row r="774" spans="4:18" x14ac:dyDescent="0.2">
      <c r="D774" s="273"/>
      <c r="E774" s="246"/>
      <c r="F774" s="246"/>
      <c r="G774" s="246"/>
      <c r="H774" s="246"/>
      <c r="I774" s="246"/>
      <c r="J774" s="246"/>
      <c r="K774" s="246"/>
      <c r="L774" s="246"/>
      <c r="M774" s="246"/>
      <c r="N774" s="265"/>
      <c r="O774" s="265"/>
      <c r="P774" s="265"/>
      <c r="Q774" s="265"/>
      <c r="R774" s="265"/>
    </row>
    <row r="775" spans="4:18" x14ac:dyDescent="0.2">
      <c r="D775" s="273"/>
      <c r="E775" s="246"/>
      <c r="F775" s="246"/>
      <c r="G775" s="246"/>
      <c r="H775" s="246"/>
      <c r="I775" s="246"/>
      <c r="J775" s="246"/>
      <c r="K775" s="246"/>
      <c r="L775" s="246"/>
      <c r="M775" s="246"/>
      <c r="N775" s="265"/>
      <c r="O775" s="265"/>
      <c r="P775" s="265"/>
      <c r="Q775" s="265"/>
      <c r="R775" s="265"/>
    </row>
    <row r="776" spans="4:18" x14ac:dyDescent="0.2">
      <c r="D776" s="273"/>
      <c r="E776" s="246"/>
      <c r="F776" s="246"/>
      <c r="G776" s="246"/>
      <c r="H776" s="246"/>
      <c r="I776" s="246"/>
      <c r="J776" s="246"/>
      <c r="K776" s="246"/>
      <c r="L776" s="246"/>
      <c r="M776" s="246"/>
      <c r="N776" s="265"/>
      <c r="O776" s="265"/>
      <c r="P776" s="265"/>
      <c r="Q776" s="265"/>
      <c r="R776" s="265"/>
    </row>
    <row r="777" spans="4:18" x14ac:dyDescent="0.2">
      <c r="D777" s="273"/>
      <c r="E777" s="246"/>
      <c r="F777" s="246"/>
      <c r="G777" s="246"/>
      <c r="H777" s="246"/>
      <c r="I777" s="246"/>
      <c r="J777" s="246"/>
      <c r="K777" s="246"/>
      <c r="L777" s="246"/>
      <c r="M777" s="246"/>
      <c r="N777" s="265"/>
      <c r="O777" s="265"/>
      <c r="P777" s="265"/>
      <c r="Q777" s="265"/>
      <c r="R777" s="265"/>
    </row>
    <row r="778" spans="4:18" x14ac:dyDescent="0.2">
      <c r="D778" s="273"/>
      <c r="E778" s="246"/>
      <c r="F778" s="246"/>
      <c r="G778" s="246"/>
      <c r="H778" s="246"/>
      <c r="I778" s="246"/>
      <c r="J778" s="246"/>
      <c r="K778" s="246"/>
      <c r="L778" s="246"/>
      <c r="M778" s="246"/>
      <c r="N778" s="265"/>
      <c r="O778" s="265"/>
      <c r="P778" s="265"/>
      <c r="Q778" s="265"/>
      <c r="R778" s="265"/>
    </row>
    <row r="779" spans="4:18" x14ac:dyDescent="0.2">
      <c r="D779" s="273"/>
      <c r="E779" s="246"/>
      <c r="F779" s="246"/>
      <c r="G779" s="246"/>
      <c r="H779" s="246"/>
      <c r="I779" s="246"/>
      <c r="J779" s="246"/>
      <c r="K779" s="246"/>
      <c r="L779" s="246"/>
      <c r="M779" s="246"/>
      <c r="N779" s="265"/>
      <c r="O779" s="265"/>
      <c r="P779" s="265"/>
      <c r="Q779" s="265"/>
      <c r="R779" s="265"/>
    </row>
    <row r="780" spans="4:18" x14ac:dyDescent="0.2">
      <c r="D780" s="273"/>
      <c r="E780" s="246"/>
      <c r="F780" s="246"/>
      <c r="G780" s="246"/>
      <c r="H780" s="246"/>
      <c r="I780" s="246"/>
      <c r="J780" s="246"/>
      <c r="K780" s="246"/>
      <c r="L780" s="246"/>
      <c r="M780" s="246"/>
      <c r="N780" s="265"/>
      <c r="O780" s="265"/>
      <c r="P780" s="265"/>
      <c r="Q780" s="265"/>
      <c r="R780" s="265"/>
    </row>
    <row r="781" spans="4:18" x14ac:dyDescent="0.2">
      <c r="D781" s="273"/>
      <c r="E781" s="246"/>
      <c r="F781" s="246"/>
      <c r="G781" s="246"/>
      <c r="H781" s="246"/>
      <c r="I781" s="246"/>
      <c r="J781" s="246"/>
      <c r="K781" s="246"/>
      <c r="L781" s="246"/>
      <c r="M781" s="246"/>
      <c r="N781" s="265"/>
      <c r="O781" s="265"/>
      <c r="P781" s="265"/>
      <c r="Q781" s="265"/>
      <c r="R781" s="265"/>
    </row>
    <row r="782" spans="4:18" x14ac:dyDescent="0.2">
      <c r="D782" s="273"/>
      <c r="E782" s="246"/>
      <c r="F782" s="246"/>
      <c r="G782" s="246"/>
      <c r="H782" s="246"/>
      <c r="I782" s="246"/>
      <c r="J782" s="246"/>
      <c r="K782" s="246"/>
      <c r="L782" s="246"/>
      <c r="M782" s="246"/>
      <c r="N782" s="265"/>
      <c r="O782" s="265"/>
      <c r="P782" s="265"/>
      <c r="Q782" s="265"/>
      <c r="R782" s="265"/>
    </row>
    <row r="783" spans="4:18" x14ac:dyDescent="0.2">
      <c r="D783" s="273"/>
      <c r="E783" s="246"/>
      <c r="F783" s="246"/>
      <c r="G783" s="246"/>
      <c r="H783" s="246"/>
      <c r="I783" s="246"/>
      <c r="J783" s="246"/>
      <c r="K783" s="246"/>
      <c r="L783" s="246"/>
      <c r="M783" s="246"/>
      <c r="N783" s="265"/>
      <c r="O783" s="265"/>
      <c r="P783" s="265"/>
      <c r="Q783" s="265"/>
      <c r="R783" s="265"/>
    </row>
    <row r="784" spans="4:18" x14ac:dyDescent="0.2">
      <c r="D784" s="273"/>
      <c r="E784" s="246"/>
      <c r="F784" s="246"/>
      <c r="G784" s="246"/>
      <c r="H784" s="246"/>
      <c r="I784" s="246"/>
      <c r="J784" s="246"/>
      <c r="K784" s="246"/>
      <c r="L784" s="246"/>
      <c r="M784" s="246"/>
      <c r="N784" s="265"/>
      <c r="O784" s="265"/>
      <c r="P784" s="265"/>
      <c r="Q784" s="265"/>
      <c r="R784" s="265"/>
    </row>
    <row r="785" spans="4:18" x14ac:dyDescent="0.2">
      <c r="D785" s="273"/>
      <c r="E785" s="246"/>
      <c r="F785" s="246"/>
      <c r="G785" s="246"/>
      <c r="H785" s="246"/>
      <c r="I785" s="246"/>
      <c r="J785" s="246"/>
      <c r="K785" s="246"/>
      <c r="L785" s="246"/>
      <c r="M785" s="246"/>
      <c r="N785" s="265"/>
      <c r="O785" s="265"/>
      <c r="P785" s="265"/>
      <c r="Q785" s="265"/>
      <c r="R785" s="265"/>
    </row>
    <row r="786" spans="4:18" x14ac:dyDescent="0.2">
      <c r="D786" s="273"/>
      <c r="E786" s="246"/>
      <c r="F786" s="246"/>
      <c r="G786" s="246"/>
      <c r="H786" s="246"/>
      <c r="I786" s="246"/>
      <c r="J786" s="246"/>
      <c r="K786" s="246"/>
      <c r="L786" s="246"/>
      <c r="M786" s="246"/>
      <c r="N786" s="265"/>
      <c r="O786" s="265"/>
      <c r="P786" s="265"/>
      <c r="Q786" s="265"/>
      <c r="R786" s="265"/>
    </row>
    <row r="787" spans="4:18" x14ac:dyDescent="0.2">
      <c r="D787" s="273"/>
      <c r="E787" s="246"/>
      <c r="F787" s="246"/>
      <c r="G787" s="246"/>
      <c r="H787" s="246"/>
      <c r="I787" s="246"/>
      <c r="J787" s="246"/>
      <c r="K787" s="246"/>
      <c r="L787" s="246"/>
      <c r="M787" s="246"/>
      <c r="N787" s="265"/>
      <c r="O787" s="265"/>
      <c r="P787" s="265"/>
      <c r="Q787" s="265"/>
      <c r="R787" s="265"/>
    </row>
    <row r="788" spans="4:18" x14ac:dyDescent="0.2">
      <c r="D788" s="273"/>
      <c r="E788" s="246"/>
      <c r="F788" s="246"/>
      <c r="G788" s="246"/>
      <c r="H788" s="246"/>
      <c r="I788" s="246"/>
      <c r="J788" s="246"/>
      <c r="K788" s="246"/>
      <c r="L788" s="246"/>
      <c r="M788" s="246"/>
      <c r="N788" s="265"/>
      <c r="O788" s="265"/>
      <c r="P788" s="265"/>
      <c r="Q788" s="265"/>
      <c r="R788" s="265"/>
    </row>
    <row r="789" spans="4:18" x14ac:dyDescent="0.2">
      <c r="D789" s="273"/>
      <c r="E789" s="246"/>
      <c r="F789" s="246"/>
      <c r="G789" s="246"/>
      <c r="H789" s="246"/>
      <c r="I789" s="246"/>
      <c r="J789" s="246"/>
      <c r="K789" s="246"/>
      <c r="L789" s="246"/>
      <c r="M789" s="246"/>
      <c r="N789" s="265"/>
      <c r="O789" s="265"/>
      <c r="P789" s="265"/>
      <c r="Q789" s="265"/>
      <c r="R789" s="265"/>
    </row>
    <row r="790" spans="4:18" x14ac:dyDescent="0.2">
      <c r="D790" s="273"/>
      <c r="E790" s="246"/>
      <c r="F790" s="246"/>
      <c r="G790" s="246"/>
      <c r="H790" s="246"/>
      <c r="I790" s="246"/>
      <c r="J790" s="246"/>
      <c r="K790" s="246"/>
      <c r="L790" s="246"/>
      <c r="M790" s="246"/>
      <c r="N790" s="265"/>
      <c r="O790" s="265"/>
      <c r="P790" s="265"/>
      <c r="Q790" s="265"/>
      <c r="R790" s="265"/>
    </row>
    <row r="791" spans="4:18" x14ac:dyDescent="0.2">
      <c r="D791" s="273"/>
      <c r="E791" s="246"/>
      <c r="F791" s="246"/>
      <c r="G791" s="246"/>
      <c r="H791" s="246"/>
      <c r="I791" s="246"/>
      <c r="J791" s="246"/>
      <c r="K791" s="246"/>
      <c r="L791" s="246"/>
      <c r="M791" s="246"/>
      <c r="N791" s="265"/>
      <c r="O791" s="265"/>
      <c r="P791" s="265"/>
      <c r="Q791" s="265"/>
      <c r="R791" s="265"/>
    </row>
    <row r="792" spans="4:18" x14ac:dyDescent="0.2">
      <c r="D792" s="273"/>
      <c r="E792" s="246"/>
      <c r="F792" s="246"/>
      <c r="G792" s="246"/>
      <c r="H792" s="246"/>
      <c r="I792" s="246"/>
      <c r="J792" s="246"/>
      <c r="K792" s="246"/>
      <c r="L792" s="246"/>
      <c r="M792" s="246"/>
      <c r="N792" s="265"/>
      <c r="O792" s="265"/>
      <c r="P792" s="265"/>
      <c r="Q792" s="265"/>
      <c r="R792" s="265"/>
    </row>
    <row r="793" spans="4:18" x14ac:dyDescent="0.2">
      <c r="D793" s="273"/>
      <c r="E793" s="246"/>
      <c r="F793" s="246"/>
      <c r="G793" s="246"/>
      <c r="H793" s="246"/>
      <c r="I793" s="246"/>
      <c r="J793" s="246"/>
      <c r="K793" s="246"/>
      <c r="L793" s="246"/>
      <c r="M793" s="246"/>
      <c r="N793" s="265"/>
      <c r="O793" s="265"/>
      <c r="P793" s="265"/>
      <c r="Q793" s="265"/>
      <c r="R793" s="265"/>
    </row>
    <row r="794" spans="4:18" x14ac:dyDescent="0.2">
      <c r="D794" s="273"/>
      <c r="E794" s="246"/>
      <c r="F794" s="246"/>
      <c r="G794" s="246"/>
      <c r="H794" s="246"/>
      <c r="I794" s="246"/>
      <c r="J794" s="246"/>
      <c r="K794" s="246"/>
      <c r="L794" s="246"/>
      <c r="M794" s="246"/>
      <c r="N794" s="265"/>
      <c r="O794" s="265"/>
      <c r="P794" s="265"/>
      <c r="Q794" s="265"/>
      <c r="R794" s="265"/>
    </row>
    <row r="795" spans="4:18" x14ac:dyDescent="0.2">
      <c r="D795" s="273"/>
      <c r="E795" s="246"/>
      <c r="F795" s="246"/>
      <c r="G795" s="246"/>
      <c r="H795" s="246"/>
      <c r="I795" s="246"/>
      <c r="J795" s="246"/>
      <c r="K795" s="246"/>
      <c r="L795" s="246"/>
      <c r="M795" s="246"/>
      <c r="N795" s="265"/>
      <c r="O795" s="265"/>
      <c r="P795" s="265"/>
      <c r="Q795" s="265"/>
      <c r="R795" s="265"/>
    </row>
    <row r="796" spans="4:18" x14ac:dyDescent="0.2">
      <c r="D796" s="273"/>
      <c r="E796" s="246"/>
      <c r="F796" s="246"/>
      <c r="G796" s="246"/>
      <c r="H796" s="246"/>
      <c r="I796" s="246"/>
      <c r="J796" s="246"/>
      <c r="K796" s="246"/>
      <c r="L796" s="246"/>
      <c r="M796" s="246"/>
      <c r="N796" s="265"/>
      <c r="O796" s="265"/>
      <c r="P796" s="265"/>
      <c r="Q796" s="265"/>
      <c r="R796" s="265"/>
    </row>
    <row r="797" spans="4:18" x14ac:dyDescent="0.2">
      <c r="D797" s="273"/>
      <c r="E797" s="246"/>
      <c r="F797" s="246"/>
      <c r="G797" s="246"/>
      <c r="H797" s="246"/>
      <c r="I797" s="246"/>
      <c r="J797" s="246"/>
      <c r="K797" s="246"/>
      <c r="L797" s="246"/>
      <c r="M797" s="246"/>
      <c r="N797" s="265"/>
      <c r="O797" s="265"/>
      <c r="P797" s="265"/>
      <c r="Q797" s="265"/>
      <c r="R797" s="265"/>
    </row>
    <row r="798" spans="4:18" x14ac:dyDescent="0.2">
      <c r="D798" s="273"/>
      <c r="E798" s="246"/>
      <c r="F798" s="246"/>
      <c r="G798" s="246"/>
      <c r="H798" s="246"/>
      <c r="I798" s="246"/>
      <c r="J798" s="246"/>
      <c r="K798" s="246"/>
      <c r="L798" s="246"/>
      <c r="M798" s="246"/>
      <c r="N798" s="265"/>
      <c r="O798" s="265"/>
      <c r="P798" s="265"/>
      <c r="Q798" s="265"/>
      <c r="R798" s="265"/>
    </row>
    <row r="799" spans="4:18" x14ac:dyDescent="0.2">
      <c r="D799" s="273"/>
      <c r="E799" s="246"/>
      <c r="F799" s="246"/>
      <c r="G799" s="246"/>
      <c r="H799" s="246"/>
      <c r="I799" s="246"/>
      <c r="J799" s="246"/>
      <c r="K799" s="246"/>
      <c r="L799" s="246"/>
      <c r="M799" s="246"/>
      <c r="N799" s="265"/>
      <c r="O799" s="265"/>
      <c r="P799" s="265"/>
      <c r="Q799" s="265"/>
      <c r="R799" s="265"/>
    </row>
    <row r="800" spans="4:18" x14ac:dyDescent="0.2">
      <c r="D800" s="273"/>
      <c r="E800" s="246"/>
      <c r="F800" s="246"/>
      <c r="G800" s="246"/>
      <c r="H800" s="246"/>
      <c r="I800" s="246"/>
      <c r="J800" s="246"/>
      <c r="K800" s="246"/>
      <c r="L800" s="246"/>
      <c r="M800" s="246"/>
      <c r="N800" s="265"/>
      <c r="O800" s="265"/>
      <c r="P800" s="265"/>
      <c r="Q800" s="265"/>
      <c r="R800" s="265"/>
    </row>
    <row r="801" spans="4:18" x14ac:dyDescent="0.2">
      <c r="D801" s="273"/>
      <c r="E801" s="246"/>
      <c r="F801" s="246"/>
      <c r="G801" s="246"/>
      <c r="H801" s="246"/>
      <c r="I801" s="246"/>
      <c r="J801" s="246"/>
      <c r="K801" s="246"/>
      <c r="L801" s="246"/>
      <c r="M801" s="246"/>
      <c r="N801" s="265"/>
      <c r="O801" s="265"/>
      <c r="P801" s="265"/>
      <c r="Q801" s="265"/>
      <c r="R801" s="265"/>
    </row>
    <row r="802" spans="4:18" x14ac:dyDescent="0.2">
      <c r="D802" s="273"/>
      <c r="E802" s="246"/>
      <c r="F802" s="246"/>
      <c r="G802" s="246"/>
      <c r="H802" s="246"/>
      <c r="I802" s="246"/>
      <c r="J802" s="246"/>
      <c r="K802" s="246"/>
      <c r="L802" s="246"/>
      <c r="M802" s="246"/>
      <c r="N802" s="265"/>
      <c r="O802" s="265"/>
      <c r="P802" s="265"/>
      <c r="Q802" s="265"/>
      <c r="R802" s="265"/>
    </row>
    <row r="803" spans="4:18" x14ac:dyDescent="0.2">
      <c r="D803" s="273"/>
      <c r="E803" s="246"/>
      <c r="F803" s="246"/>
      <c r="G803" s="246"/>
      <c r="H803" s="246"/>
      <c r="I803" s="246"/>
      <c r="J803" s="246"/>
      <c r="K803" s="246"/>
      <c r="L803" s="246"/>
      <c r="M803" s="246"/>
      <c r="N803" s="265"/>
      <c r="O803" s="265"/>
      <c r="P803" s="265"/>
      <c r="Q803" s="265"/>
      <c r="R803" s="265"/>
    </row>
    <row r="804" spans="4:18" x14ac:dyDescent="0.2">
      <c r="D804" s="273"/>
      <c r="E804" s="246"/>
      <c r="F804" s="246"/>
      <c r="G804" s="246"/>
      <c r="H804" s="246"/>
      <c r="I804" s="246"/>
      <c r="J804" s="246"/>
      <c r="K804" s="246"/>
      <c r="L804" s="246"/>
      <c r="M804" s="246"/>
      <c r="N804" s="265"/>
      <c r="O804" s="265"/>
      <c r="P804" s="265"/>
      <c r="Q804" s="265"/>
      <c r="R804" s="265"/>
    </row>
    <row r="805" spans="4:18" x14ac:dyDescent="0.2">
      <c r="D805" s="273"/>
      <c r="E805" s="246"/>
      <c r="F805" s="246"/>
      <c r="G805" s="246"/>
      <c r="H805" s="246"/>
      <c r="I805" s="246"/>
      <c r="J805" s="246"/>
      <c r="K805" s="246"/>
      <c r="L805" s="246"/>
      <c r="M805" s="246"/>
      <c r="N805" s="265"/>
      <c r="O805" s="265"/>
      <c r="P805" s="265"/>
      <c r="Q805" s="265"/>
      <c r="R805" s="265"/>
    </row>
    <row r="806" spans="4:18" x14ac:dyDescent="0.2">
      <c r="D806" s="273"/>
      <c r="E806" s="246"/>
      <c r="F806" s="246"/>
      <c r="G806" s="246"/>
      <c r="H806" s="246"/>
      <c r="I806" s="246"/>
      <c r="J806" s="246"/>
      <c r="K806" s="246"/>
      <c r="L806" s="246"/>
      <c r="M806" s="246"/>
      <c r="N806" s="265"/>
      <c r="O806" s="265"/>
      <c r="P806" s="265"/>
      <c r="Q806" s="265"/>
      <c r="R806" s="265"/>
    </row>
    <row r="807" spans="4:18" x14ac:dyDescent="0.2">
      <c r="D807" s="273"/>
      <c r="E807" s="246"/>
      <c r="F807" s="246"/>
      <c r="G807" s="246"/>
      <c r="H807" s="246"/>
      <c r="I807" s="246"/>
      <c r="J807" s="246"/>
      <c r="K807" s="246"/>
      <c r="L807" s="246"/>
      <c r="M807" s="246"/>
      <c r="N807" s="265"/>
      <c r="O807" s="265"/>
      <c r="P807" s="265"/>
      <c r="Q807" s="265"/>
      <c r="R807" s="265"/>
    </row>
    <row r="808" spans="4:18" x14ac:dyDescent="0.2">
      <c r="D808" s="273"/>
      <c r="E808" s="246"/>
      <c r="F808" s="246"/>
      <c r="G808" s="246"/>
      <c r="H808" s="246"/>
      <c r="I808" s="246"/>
      <c r="J808" s="246"/>
      <c r="K808" s="246"/>
      <c r="L808" s="246"/>
      <c r="M808" s="246"/>
      <c r="N808" s="265"/>
      <c r="O808" s="265"/>
      <c r="P808" s="265"/>
      <c r="Q808" s="265"/>
      <c r="R808" s="265"/>
    </row>
    <row r="809" spans="4:18" x14ac:dyDescent="0.2">
      <c r="D809" s="273"/>
      <c r="E809" s="246"/>
      <c r="F809" s="246"/>
      <c r="G809" s="246"/>
      <c r="H809" s="246"/>
      <c r="I809" s="246"/>
      <c r="J809" s="246"/>
      <c r="K809" s="246"/>
      <c r="L809" s="246"/>
      <c r="M809" s="246"/>
      <c r="N809" s="265"/>
      <c r="O809" s="265"/>
      <c r="P809" s="265"/>
      <c r="Q809" s="265"/>
      <c r="R809" s="265"/>
    </row>
    <row r="810" spans="4:18" x14ac:dyDescent="0.2">
      <c r="D810" s="273"/>
      <c r="E810" s="246"/>
      <c r="F810" s="246"/>
      <c r="G810" s="246"/>
      <c r="H810" s="246"/>
      <c r="I810" s="246"/>
      <c r="J810" s="246"/>
      <c r="K810" s="246"/>
      <c r="L810" s="246"/>
      <c r="M810" s="246"/>
      <c r="N810" s="265"/>
      <c r="O810" s="265"/>
      <c r="P810" s="265"/>
      <c r="Q810" s="265"/>
      <c r="R810" s="265"/>
    </row>
    <row r="811" spans="4:18" x14ac:dyDescent="0.2">
      <c r="D811" s="273"/>
      <c r="E811" s="246"/>
      <c r="F811" s="246"/>
      <c r="G811" s="246"/>
      <c r="H811" s="246"/>
      <c r="I811" s="246"/>
      <c r="J811" s="246"/>
      <c r="K811" s="246"/>
      <c r="L811" s="246"/>
      <c r="M811" s="246"/>
      <c r="N811" s="265"/>
      <c r="O811" s="265"/>
      <c r="P811" s="265"/>
      <c r="Q811" s="265"/>
      <c r="R811" s="265"/>
    </row>
    <row r="812" spans="4:18" x14ac:dyDescent="0.2">
      <c r="D812" s="273"/>
      <c r="E812" s="246"/>
      <c r="F812" s="246"/>
      <c r="G812" s="246"/>
      <c r="H812" s="246"/>
      <c r="I812" s="246"/>
      <c r="J812" s="246"/>
      <c r="K812" s="246"/>
      <c r="L812" s="246"/>
      <c r="M812" s="246"/>
      <c r="N812" s="265"/>
      <c r="O812" s="265"/>
      <c r="P812" s="265"/>
      <c r="Q812" s="265"/>
      <c r="R812" s="265"/>
    </row>
    <row r="813" spans="4:18" x14ac:dyDescent="0.2">
      <c r="D813" s="273"/>
      <c r="E813" s="246"/>
      <c r="F813" s="246"/>
      <c r="G813" s="246"/>
      <c r="H813" s="246"/>
      <c r="I813" s="246"/>
      <c r="J813" s="246"/>
      <c r="K813" s="246"/>
      <c r="L813" s="246"/>
      <c r="M813" s="246"/>
      <c r="N813" s="265"/>
      <c r="O813" s="265"/>
      <c r="P813" s="265"/>
      <c r="Q813" s="265"/>
      <c r="R813" s="265"/>
    </row>
    <row r="814" spans="4:18" x14ac:dyDescent="0.2">
      <c r="D814" s="273"/>
      <c r="E814" s="246"/>
      <c r="F814" s="246"/>
      <c r="G814" s="246"/>
      <c r="H814" s="246"/>
      <c r="I814" s="246"/>
      <c r="J814" s="246"/>
      <c r="K814" s="246"/>
      <c r="L814" s="246"/>
      <c r="M814" s="246"/>
      <c r="N814" s="265"/>
      <c r="O814" s="265"/>
      <c r="P814" s="265"/>
      <c r="Q814" s="265"/>
      <c r="R814" s="265"/>
    </row>
    <row r="815" spans="4:18" x14ac:dyDescent="0.2">
      <c r="D815" s="273"/>
      <c r="E815" s="246"/>
      <c r="F815" s="246"/>
      <c r="G815" s="246"/>
      <c r="H815" s="246"/>
      <c r="I815" s="246"/>
      <c r="J815" s="246"/>
      <c r="K815" s="246"/>
      <c r="L815" s="246"/>
      <c r="M815" s="246"/>
      <c r="N815" s="265"/>
      <c r="O815" s="265"/>
      <c r="P815" s="265"/>
      <c r="Q815" s="265"/>
      <c r="R815" s="265"/>
    </row>
    <row r="816" spans="4:18" x14ac:dyDescent="0.2">
      <c r="D816" s="273"/>
      <c r="E816" s="246"/>
      <c r="F816" s="246"/>
      <c r="G816" s="246"/>
      <c r="H816" s="246"/>
      <c r="I816" s="246"/>
      <c r="J816" s="246"/>
      <c r="K816" s="246"/>
      <c r="L816" s="246"/>
      <c r="M816" s="246"/>
      <c r="N816" s="265"/>
      <c r="O816" s="265"/>
      <c r="P816" s="265"/>
      <c r="Q816" s="265"/>
      <c r="R816" s="265"/>
    </row>
    <row r="817" spans="4:18" x14ac:dyDescent="0.2">
      <c r="D817" s="273"/>
      <c r="E817" s="246"/>
      <c r="F817" s="246"/>
      <c r="G817" s="246"/>
      <c r="H817" s="246"/>
      <c r="I817" s="246"/>
      <c r="J817" s="246"/>
      <c r="K817" s="246"/>
      <c r="L817" s="246"/>
      <c r="M817" s="246"/>
      <c r="N817" s="265"/>
      <c r="O817" s="265"/>
      <c r="P817" s="265"/>
      <c r="Q817" s="265"/>
      <c r="R817" s="265"/>
    </row>
    <row r="818" spans="4:18" x14ac:dyDescent="0.2">
      <c r="D818" s="273"/>
      <c r="E818" s="246"/>
      <c r="F818" s="246"/>
      <c r="G818" s="246"/>
      <c r="H818" s="246"/>
      <c r="I818" s="246"/>
      <c r="J818" s="246"/>
      <c r="K818" s="246"/>
      <c r="L818" s="246"/>
      <c r="M818" s="246"/>
      <c r="N818" s="265"/>
      <c r="O818" s="265"/>
      <c r="P818" s="265"/>
      <c r="Q818" s="265"/>
      <c r="R818" s="265"/>
    </row>
    <row r="819" spans="4:18" x14ac:dyDescent="0.2">
      <c r="D819" s="273"/>
      <c r="E819" s="246"/>
      <c r="F819" s="246"/>
      <c r="G819" s="246"/>
      <c r="H819" s="246"/>
      <c r="I819" s="246"/>
      <c r="J819" s="246"/>
      <c r="K819" s="246"/>
      <c r="L819" s="246"/>
      <c r="M819" s="246"/>
      <c r="N819" s="265"/>
      <c r="O819" s="265"/>
      <c r="P819" s="265"/>
      <c r="Q819" s="265"/>
      <c r="R819" s="265"/>
    </row>
    <row r="820" spans="4:18" x14ac:dyDescent="0.2">
      <c r="D820" s="273"/>
      <c r="E820" s="246"/>
      <c r="F820" s="246"/>
      <c r="G820" s="246"/>
      <c r="H820" s="246"/>
      <c r="I820" s="246"/>
      <c r="J820" s="246"/>
      <c r="K820" s="246"/>
      <c r="L820" s="246"/>
      <c r="M820" s="246"/>
      <c r="N820" s="265"/>
      <c r="O820" s="265"/>
      <c r="P820" s="265"/>
      <c r="Q820" s="265"/>
      <c r="R820" s="265"/>
    </row>
    <row r="821" spans="4:18" x14ac:dyDescent="0.2">
      <c r="D821" s="273"/>
      <c r="E821" s="246"/>
      <c r="F821" s="246"/>
      <c r="G821" s="246"/>
      <c r="H821" s="246"/>
      <c r="I821" s="246"/>
      <c r="J821" s="246"/>
      <c r="K821" s="246"/>
      <c r="L821" s="246"/>
      <c r="M821" s="246"/>
      <c r="N821" s="265"/>
      <c r="O821" s="265"/>
      <c r="P821" s="265"/>
      <c r="Q821" s="265"/>
      <c r="R821" s="265"/>
    </row>
    <row r="822" spans="4:18" x14ac:dyDescent="0.2">
      <c r="D822" s="273"/>
      <c r="E822" s="246"/>
      <c r="F822" s="246"/>
      <c r="G822" s="246"/>
      <c r="H822" s="246"/>
      <c r="I822" s="246"/>
      <c r="J822" s="246"/>
      <c r="K822" s="246"/>
      <c r="L822" s="246"/>
      <c r="M822" s="246"/>
      <c r="N822" s="265"/>
      <c r="O822" s="265"/>
      <c r="P822" s="265"/>
      <c r="Q822" s="265"/>
      <c r="R822" s="265"/>
    </row>
    <row r="823" spans="4:18" x14ac:dyDescent="0.2">
      <c r="D823" s="273"/>
      <c r="E823" s="246"/>
      <c r="F823" s="246"/>
      <c r="G823" s="246"/>
      <c r="H823" s="246"/>
      <c r="I823" s="246"/>
      <c r="J823" s="246"/>
      <c r="K823" s="246"/>
      <c r="L823" s="246"/>
      <c r="M823" s="246"/>
      <c r="N823" s="265"/>
      <c r="O823" s="265"/>
      <c r="P823" s="265"/>
      <c r="Q823" s="265"/>
      <c r="R823" s="265"/>
    </row>
    <row r="824" spans="4:18" x14ac:dyDescent="0.2">
      <c r="D824" s="273"/>
      <c r="E824" s="246"/>
      <c r="F824" s="246"/>
      <c r="G824" s="246"/>
      <c r="H824" s="246"/>
      <c r="I824" s="246"/>
      <c r="J824" s="246"/>
      <c r="K824" s="246"/>
      <c r="L824" s="246"/>
      <c r="M824" s="246"/>
      <c r="N824" s="265"/>
      <c r="O824" s="265"/>
      <c r="P824" s="265"/>
      <c r="Q824" s="265"/>
      <c r="R824" s="265"/>
    </row>
    <row r="825" spans="4:18" x14ac:dyDescent="0.2">
      <c r="D825" s="273"/>
      <c r="E825" s="246"/>
      <c r="F825" s="246"/>
      <c r="G825" s="246"/>
      <c r="H825" s="246"/>
      <c r="I825" s="246"/>
      <c r="J825" s="246"/>
      <c r="K825" s="246"/>
      <c r="L825" s="246"/>
      <c r="M825" s="246"/>
      <c r="N825" s="265"/>
      <c r="O825" s="265"/>
      <c r="P825" s="265"/>
      <c r="Q825" s="265"/>
      <c r="R825" s="265"/>
    </row>
    <row r="826" spans="4:18" x14ac:dyDescent="0.2">
      <c r="D826" s="273"/>
      <c r="E826" s="246"/>
      <c r="F826" s="246"/>
      <c r="G826" s="246"/>
      <c r="H826" s="246"/>
      <c r="I826" s="246"/>
      <c r="J826" s="246"/>
      <c r="K826" s="246"/>
      <c r="L826" s="246"/>
      <c r="M826" s="246"/>
      <c r="N826" s="265"/>
      <c r="O826" s="265"/>
      <c r="P826" s="265"/>
      <c r="Q826" s="265"/>
      <c r="R826" s="265"/>
    </row>
    <row r="827" spans="4:18" x14ac:dyDescent="0.2">
      <c r="D827" s="273"/>
      <c r="E827" s="246"/>
      <c r="F827" s="246"/>
      <c r="G827" s="246"/>
      <c r="H827" s="246"/>
      <c r="I827" s="246"/>
      <c r="J827" s="246"/>
      <c r="K827" s="246"/>
      <c r="L827" s="246"/>
      <c r="M827" s="246"/>
      <c r="N827" s="265"/>
      <c r="O827" s="265"/>
      <c r="P827" s="265"/>
      <c r="Q827" s="265"/>
      <c r="R827" s="265"/>
    </row>
    <row r="828" spans="4:18" x14ac:dyDescent="0.2">
      <c r="D828" s="273"/>
      <c r="E828" s="246"/>
      <c r="F828" s="246"/>
      <c r="G828" s="246"/>
      <c r="H828" s="246"/>
      <c r="I828" s="246"/>
      <c r="J828" s="246"/>
      <c r="K828" s="246"/>
      <c r="L828" s="246"/>
      <c r="M828" s="246"/>
      <c r="N828" s="265"/>
      <c r="O828" s="265"/>
      <c r="P828" s="265"/>
      <c r="Q828" s="265"/>
      <c r="R828" s="265"/>
    </row>
    <row r="829" spans="4:18" x14ac:dyDescent="0.2">
      <c r="D829" s="273"/>
      <c r="E829" s="246"/>
      <c r="F829" s="246"/>
      <c r="G829" s="246"/>
      <c r="H829" s="246"/>
      <c r="I829" s="246"/>
      <c r="J829" s="246"/>
      <c r="K829" s="246"/>
      <c r="L829" s="246"/>
      <c r="M829" s="246"/>
      <c r="N829" s="265"/>
      <c r="O829" s="265"/>
      <c r="P829" s="265"/>
      <c r="Q829" s="265"/>
      <c r="R829" s="265"/>
    </row>
    <row r="830" spans="4:18" x14ac:dyDescent="0.2">
      <c r="D830" s="273"/>
      <c r="E830" s="246"/>
      <c r="F830" s="246"/>
      <c r="G830" s="246"/>
      <c r="H830" s="246"/>
      <c r="I830" s="246"/>
      <c r="J830" s="246"/>
      <c r="K830" s="246"/>
      <c r="L830" s="246"/>
      <c r="M830" s="246"/>
      <c r="N830" s="265"/>
      <c r="O830" s="265"/>
      <c r="P830" s="265"/>
      <c r="Q830" s="265"/>
      <c r="R830" s="265"/>
    </row>
    <row r="831" spans="4:18" x14ac:dyDescent="0.2">
      <c r="D831" s="273"/>
      <c r="E831" s="246"/>
      <c r="F831" s="246"/>
      <c r="G831" s="246"/>
      <c r="H831" s="246"/>
      <c r="I831" s="246"/>
      <c r="J831" s="246"/>
      <c r="K831" s="246"/>
      <c r="L831" s="246"/>
      <c r="M831" s="246"/>
      <c r="N831" s="265"/>
      <c r="O831" s="265"/>
      <c r="P831" s="265"/>
      <c r="Q831" s="265"/>
      <c r="R831" s="265"/>
    </row>
    <row r="832" spans="4:18" x14ac:dyDescent="0.2">
      <c r="D832" s="273"/>
      <c r="E832" s="246"/>
      <c r="F832" s="246"/>
      <c r="G832" s="246"/>
      <c r="H832" s="246"/>
      <c r="I832" s="246"/>
      <c r="J832" s="246"/>
      <c r="K832" s="246"/>
      <c r="L832" s="246"/>
      <c r="M832" s="246"/>
      <c r="N832" s="265"/>
      <c r="O832" s="265"/>
      <c r="P832" s="265"/>
      <c r="Q832" s="265"/>
      <c r="R832" s="265"/>
    </row>
    <row r="833" spans="4:18" x14ac:dyDescent="0.2">
      <c r="D833" s="273"/>
      <c r="E833" s="246"/>
      <c r="F833" s="246"/>
      <c r="G833" s="246"/>
      <c r="H833" s="246"/>
      <c r="I833" s="246"/>
      <c r="J833" s="246"/>
      <c r="K833" s="246"/>
      <c r="L833" s="246"/>
      <c r="M833" s="246"/>
      <c r="N833" s="265"/>
      <c r="O833" s="265"/>
      <c r="P833" s="265"/>
      <c r="Q833" s="265"/>
      <c r="R833" s="265"/>
    </row>
    <row r="834" spans="4:18" x14ac:dyDescent="0.2">
      <c r="D834" s="273"/>
      <c r="E834" s="246"/>
      <c r="F834" s="246"/>
      <c r="G834" s="246"/>
      <c r="H834" s="246"/>
      <c r="I834" s="246"/>
      <c r="J834" s="246"/>
      <c r="K834" s="246"/>
      <c r="L834" s="246"/>
      <c r="M834" s="246"/>
      <c r="N834" s="265"/>
      <c r="O834" s="265"/>
      <c r="P834" s="265"/>
      <c r="Q834" s="265"/>
      <c r="R834" s="265"/>
    </row>
    <row r="835" spans="4:18" x14ac:dyDescent="0.2">
      <c r="D835" s="273"/>
      <c r="E835" s="246"/>
      <c r="F835" s="246"/>
      <c r="G835" s="246"/>
      <c r="H835" s="246"/>
      <c r="I835" s="246"/>
      <c r="J835" s="246"/>
      <c r="K835" s="246"/>
      <c r="L835" s="246"/>
      <c r="M835" s="246"/>
      <c r="N835" s="265"/>
      <c r="O835" s="265"/>
      <c r="P835" s="265"/>
      <c r="Q835" s="265"/>
      <c r="R835" s="265"/>
    </row>
    <row r="836" spans="4:18" x14ac:dyDescent="0.2">
      <c r="D836" s="273"/>
      <c r="E836" s="246"/>
      <c r="F836" s="246"/>
      <c r="G836" s="246"/>
      <c r="H836" s="246"/>
      <c r="I836" s="246"/>
      <c r="J836" s="246"/>
      <c r="K836" s="246"/>
      <c r="L836" s="246"/>
      <c r="M836" s="246"/>
      <c r="N836" s="265"/>
      <c r="O836" s="265"/>
      <c r="P836" s="265"/>
      <c r="Q836" s="265"/>
      <c r="R836" s="265"/>
    </row>
    <row r="837" spans="4:18" x14ac:dyDescent="0.2">
      <c r="D837" s="273"/>
      <c r="E837" s="246"/>
      <c r="F837" s="246"/>
      <c r="G837" s="246"/>
      <c r="H837" s="246"/>
      <c r="I837" s="246"/>
      <c r="J837" s="246"/>
      <c r="K837" s="246"/>
      <c r="L837" s="246"/>
      <c r="M837" s="246"/>
      <c r="N837" s="265"/>
      <c r="O837" s="265"/>
      <c r="P837" s="265"/>
      <c r="Q837" s="265"/>
      <c r="R837" s="265"/>
    </row>
    <row r="838" spans="4:18" x14ac:dyDescent="0.2">
      <c r="D838" s="273"/>
      <c r="E838" s="246"/>
      <c r="F838" s="246"/>
      <c r="G838" s="246"/>
      <c r="H838" s="246"/>
      <c r="I838" s="246"/>
      <c r="J838" s="246"/>
      <c r="K838" s="246"/>
      <c r="L838" s="246"/>
      <c r="M838" s="246"/>
      <c r="N838" s="265"/>
      <c r="O838" s="265"/>
      <c r="P838" s="265"/>
      <c r="Q838" s="265"/>
      <c r="R838" s="265"/>
    </row>
    <row r="839" spans="4:18" x14ac:dyDescent="0.2">
      <c r="D839" s="273"/>
      <c r="E839" s="246"/>
      <c r="F839" s="246"/>
      <c r="G839" s="246"/>
      <c r="H839" s="246"/>
      <c r="I839" s="246"/>
      <c r="J839" s="246"/>
      <c r="K839" s="246"/>
      <c r="L839" s="246"/>
      <c r="M839" s="246"/>
      <c r="N839" s="265"/>
      <c r="O839" s="265"/>
      <c r="P839" s="265"/>
      <c r="Q839" s="265"/>
      <c r="R839" s="265"/>
    </row>
    <row r="840" spans="4:18" x14ac:dyDescent="0.2">
      <c r="D840" s="273"/>
      <c r="E840" s="246"/>
      <c r="F840" s="246"/>
      <c r="G840" s="246"/>
      <c r="H840" s="246"/>
      <c r="I840" s="246"/>
      <c r="J840" s="246"/>
      <c r="K840" s="246"/>
      <c r="L840" s="246"/>
      <c r="M840" s="246"/>
      <c r="N840" s="265"/>
      <c r="O840" s="265"/>
      <c r="P840" s="265"/>
      <c r="Q840" s="265"/>
      <c r="R840" s="265"/>
    </row>
    <row r="841" spans="4:18" x14ac:dyDescent="0.2">
      <c r="D841" s="273"/>
      <c r="E841" s="246"/>
      <c r="F841" s="246"/>
      <c r="G841" s="246"/>
      <c r="H841" s="246"/>
      <c r="I841" s="246"/>
      <c r="J841" s="246"/>
      <c r="K841" s="246"/>
      <c r="L841" s="246"/>
      <c r="M841" s="246"/>
      <c r="N841" s="265"/>
      <c r="O841" s="265"/>
      <c r="P841" s="265"/>
      <c r="Q841" s="265"/>
      <c r="R841" s="265"/>
    </row>
    <row r="842" spans="4:18" x14ac:dyDescent="0.2">
      <c r="D842" s="273"/>
      <c r="E842" s="246"/>
      <c r="F842" s="246"/>
      <c r="G842" s="246"/>
      <c r="H842" s="246"/>
      <c r="I842" s="246"/>
      <c r="J842" s="246"/>
      <c r="K842" s="246"/>
      <c r="L842" s="246"/>
      <c r="M842" s="246"/>
      <c r="N842" s="265"/>
      <c r="O842" s="265"/>
      <c r="P842" s="265"/>
      <c r="Q842" s="265"/>
      <c r="R842" s="265"/>
    </row>
    <row r="843" spans="4:18" x14ac:dyDescent="0.2">
      <c r="D843" s="273"/>
      <c r="E843" s="246"/>
      <c r="F843" s="246"/>
      <c r="G843" s="246"/>
      <c r="H843" s="246"/>
      <c r="I843" s="246"/>
      <c r="J843" s="246"/>
      <c r="K843" s="246"/>
      <c r="L843" s="246"/>
      <c r="M843" s="246"/>
      <c r="N843" s="265"/>
      <c r="O843" s="265"/>
      <c r="P843" s="265"/>
      <c r="Q843" s="265"/>
      <c r="R843" s="265"/>
    </row>
    <row r="844" spans="4:18" x14ac:dyDescent="0.2">
      <c r="D844" s="273"/>
      <c r="E844" s="246"/>
      <c r="F844" s="246"/>
      <c r="G844" s="246"/>
      <c r="H844" s="246"/>
      <c r="I844" s="246"/>
      <c r="J844" s="246"/>
      <c r="K844" s="246"/>
      <c r="L844" s="246"/>
      <c r="M844" s="246"/>
      <c r="N844" s="265"/>
      <c r="O844" s="265"/>
      <c r="P844" s="265"/>
      <c r="Q844" s="265"/>
      <c r="R844" s="265"/>
    </row>
    <row r="845" spans="4:18" x14ac:dyDescent="0.2">
      <c r="D845" s="273"/>
      <c r="E845" s="246"/>
      <c r="F845" s="246"/>
      <c r="G845" s="246"/>
      <c r="H845" s="246"/>
      <c r="I845" s="246"/>
      <c r="J845" s="246"/>
      <c r="K845" s="246"/>
      <c r="L845" s="246"/>
      <c r="M845" s="246"/>
      <c r="N845" s="265"/>
      <c r="O845" s="265"/>
      <c r="P845" s="265"/>
      <c r="Q845" s="265"/>
      <c r="R845" s="265"/>
    </row>
    <row r="846" spans="4:18" x14ac:dyDescent="0.2">
      <c r="D846" s="273"/>
      <c r="E846" s="246"/>
      <c r="F846" s="246"/>
      <c r="G846" s="246"/>
      <c r="H846" s="246"/>
      <c r="I846" s="246"/>
      <c r="J846" s="246"/>
      <c r="K846" s="246"/>
      <c r="L846" s="246"/>
      <c r="M846" s="246"/>
      <c r="N846" s="265"/>
      <c r="O846" s="265"/>
      <c r="P846" s="265"/>
      <c r="Q846" s="265"/>
      <c r="R846" s="265"/>
    </row>
    <row r="847" spans="4:18" x14ac:dyDescent="0.2">
      <c r="D847" s="273"/>
      <c r="E847" s="246"/>
      <c r="F847" s="246"/>
      <c r="G847" s="246"/>
      <c r="H847" s="246"/>
      <c r="I847" s="246"/>
      <c r="J847" s="246"/>
      <c r="K847" s="246"/>
      <c r="L847" s="246"/>
      <c r="M847" s="246"/>
      <c r="N847" s="265"/>
      <c r="O847" s="265"/>
      <c r="P847" s="265"/>
      <c r="Q847" s="265"/>
      <c r="R847" s="265"/>
    </row>
    <row r="848" spans="4:18" x14ac:dyDescent="0.2">
      <c r="D848" s="273"/>
      <c r="E848" s="246"/>
      <c r="F848" s="246"/>
      <c r="G848" s="246"/>
      <c r="H848" s="246"/>
      <c r="I848" s="246"/>
      <c r="J848" s="246"/>
      <c r="K848" s="246"/>
      <c r="L848" s="246"/>
      <c r="M848" s="246"/>
      <c r="N848" s="265"/>
      <c r="O848" s="265"/>
      <c r="P848" s="265"/>
      <c r="Q848" s="265"/>
      <c r="R848" s="265"/>
    </row>
    <row r="849" spans="4:18" x14ac:dyDescent="0.2">
      <c r="D849" s="273"/>
      <c r="E849" s="246"/>
      <c r="F849" s="246"/>
      <c r="G849" s="246"/>
      <c r="H849" s="246"/>
      <c r="I849" s="246"/>
      <c r="J849" s="246"/>
      <c r="K849" s="246"/>
      <c r="L849" s="246"/>
      <c r="M849" s="246"/>
      <c r="N849" s="265"/>
      <c r="O849" s="265"/>
      <c r="P849" s="265"/>
      <c r="Q849" s="265"/>
      <c r="R849" s="265"/>
    </row>
    <row r="850" spans="4:18" x14ac:dyDescent="0.2">
      <c r="D850" s="273"/>
      <c r="E850" s="246"/>
      <c r="F850" s="246"/>
      <c r="G850" s="246"/>
      <c r="H850" s="246"/>
      <c r="I850" s="246"/>
      <c r="J850" s="246"/>
      <c r="K850" s="246"/>
      <c r="L850" s="246"/>
      <c r="M850" s="246"/>
      <c r="N850" s="265"/>
      <c r="O850" s="265"/>
      <c r="P850" s="265"/>
      <c r="Q850" s="265"/>
      <c r="R850" s="265"/>
    </row>
    <row r="851" spans="4:18" x14ac:dyDescent="0.2">
      <c r="D851" s="273"/>
      <c r="E851" s="246"/>
      <c r="F851" s="246"/>
      <c r="G851" s="246"/>
      <c r="H851" s="246"/>
      <c r="I851" s="246"/>
      <c r="J851" s="246"/>
      <c r="K851" s="246"/>
      <c r="L851" s="246"/>
      <c r="M851" s="246"/>
      <c r="N851" s="265"/>
      <c r="O851" s="265"/>
      <c r="P851" s="265"/>
      <c r="Q851" s="265"/>
      <c r="R851" s="265"/>
    </row>
    <row r="852" spans="4:18" x14ac:dyDescent="0.2">
      <c r="D852" s="273"/>
      <c r="E852" s="246"/>
      <c r="F852" s="246"/>
      <c r="G852" s="246"/>
      <c r="H852" s="246"/>
      <c r="I852" s="246"/>
      <c r="J852" s="246"/>
      <c r="K852" s="246"/>
      <c r="L852" s="246"/>
      <c r="M852" s="246"/>
      <c r="N852" s="265"/>
      <c r="O852" s="265"/>
      <c r="P852" s="265"/>
      <c r="Q852" s="265"/>
      <c r="R852" s="265"/>
    </row>
    <row r="853" spans="4:18" x14ac:dyDescent="0.2">
      <c r="D853" s="273"/>
      <c r="E853" s="246"/>
      <c r="F853" s="246"/>
      <c r="G853" s="246"/>
      <c r="H853" s="246"/>
      <c r="I853" s="246"/>
      <c r="J853" s="246"/>
      <c r="K853" s="246"/>
      <c r="L853" s="246"/>
      <c r="M853" s="246"/>
      <c r="N853" s="265"/>
      <c r="O853" s="265"/>
      <c r="P853" s="265"/>
      <c r="Q853" s="265"/>
      <c r="R853" s="265"/>
    </row>
    <row r="854" spans="4:18" x14ac:dyDescent="0.2">
      <c r="D854" s="273"/>
      <c r="E854" s="246"/>
      <c r="F854" s="246"/>
      <c r="G854" s="246"/>
      <c r="H854" s="246"/>
      <c r="I854" s="246"/>
      <c r="J854" s="246"/>
      <c r="K854" s="246"/>
      <c r="L854" s="246"/>
      <c r="M854" s="246"/>
      <c r="N854" s="265"/>
      <c r="O854" s="265"/>
      <c r="P854" s="265"/>
      <c r="Q854" s="265"/>
      <c r="R854" s="265"/>
    </row>
    <row r="855" spans="4:18" x14ac:dyDescent="0.2">
      <c r="D855" s="273"/>
      <c r="E855" s="246"/>
      <c r="F855" s="246"/>
      <c r="G855" s="246"/>
      <c r="H855" s="246"/>
      <c r="I855" s="246"/>
      <c r="J855" s="246"/>
      <c r="K855" s="246"/>
      <c r="L855" s="246"/>
      <c r="M855" s="246"/>
      <c r="N855" s="265"/>
      <c r="O855" s="265"/>
      <c r="P855" s="265"/>
      <c r="Q855" s="265"/>
      <c r="R855" s="265"/>
    </row>
    <row r="856" spans="4:18" x14ac:dyDescent="0.2">
      <c r="D856" s="273"/>
      <c r="E856" s="246"/>
      <c r="F856" s="246"/>
      <c r="G856" s="246"/>
      <c r="H856" s="246"/>
      <c r="I856" s="246"/>
      <c r="J856" s="246"/>
      <c r="K856" s="246"/>
      <c r="L856" s="246"/>
      <c r="M856" s="246"/>
      <c r="N856" s="265"/>
      <c r="O856" s="265"/>
      <c r="P856" s="265"/>
      <c r="Q856" s="265"/>
      <c r="R856" s="265"/>
    </row>
    <row r="857" spans="4:18" x14ac:dyDescent="0.2">
      <c r="D857" s="273"/>
      <c r="E857" s="246"/>
      <c r="F857" s="246"/>
      <c r="G857" s="246"/>
      <c r="H857" s="246"/>
      <c r="I857" s="246"/>
      <c r="J857" s="246"/>
      <c r="K857" s="246"/>
      <c r="L857" s="246"/>
      <c r="M857" s="246"/>
      <c r="N857" s="265"/>
      <c r="O857" s="265"/>
      <c r="P857" s="265"/>
      <c r="Q857" s="265"/>
      <c r="R857" s="265"/>
    </row>
    <row r="858" spans="4:18" x14ac:dyDescent="0.2">
      <c r="D858" s="273"/>
      <c r="E858" s="246"/>
      <c r="F858" s="246"/>
      <c r="G858" s="246"/>
      <c r="H858" s="246"/>
      <c r="I858" s="246"/>
      <c r="J858" s="246"/>
      <c r="K858" s="246"/>
      <c r="L858" s="246"/>
      <c r="M858" s="246"/>
      <c r="N858" s="265"/>
      <c r="O858" s="265"/>
      <c r="P858" s="265"/>
      <c r="Q858" s="265"/>
      <c r="R858" s="265"/>
    </row>
    <row r="859" spans="4:18" x14ac:dyDescent="0.2">
      <c r="D859" s="273"/>
      <c r="E859" s="246"/>
      <c r="F859" s="246"/>
      <c r="G859" s="246"/>
      <c r="H859" s="246"/>
      <c r="I859" s="246"/>
      <c r="J859" s="246"/>
      <c r="K859" s="246"/>
      <c r="L859" s="246"/>
      <c r="M859" s="246"/>
      <c r="N859" s="265"/>
      <c r="O859" s="265"/>
      <c r="P859" s="265"/>
      <c r="Q859" s="265"/>
      <c r="R859" s="265"/>
    </row>
    <row r="860" spans="4:18" x14ac:dyDescent="0.2">
      <c r="D860" s="273"/>
      <c r="E860" s="246"/>
      <c r="F860" s="246"/>
      <c r="G860" s="246"/>
      <c r="H860" s="246"/>
      <c r="I860" s="246"/>
      <c r="J860" s="246"/>
      <c r="K860" s="246"/>
      <c r="L860" s="246"/>
      <c r="M860" s="246"/>
      <c r="N860" s="265"/>
      <c r="O860" s="265"/>
      <c r="P860" s="265"/>
      <c r="Q860" s="265"/>
      <c r="R860" s="265"/>
    </row>
    <row r="861" spans="4:18" x14ac:dyDescent="0.2">
      <c r="D861" s="273"/>
      <c r="E861" s="246"/>
      <c r="F861" s="246"/>
      <c r="G861" s="246"/>
      <c r="H861" s="246"/>
      <c r="I861" s="246"/>
      <c r="J861" s="246"/>
      <c r="K861" s="246"/>
      <c r="L861" s="246"/>
      <c r="M861" s="246"/>
      <c r="N861" s="265"/>
      <c r="O861" s="265"/>
      <c r="P861" s="265"/>
      <c r="Q861" s="265"/>
      <c r="R861" s="265"/>
    </row>
    <row r="862" spans="4:18" x14ac:dyDescent="0.2">
      <c r="D862" s="273"/>
      <c r="E862" s="246"/>
      <c r="F862" s="246"/>
      <c r="G862" s="246"/>
      <c r="H862" s="246"/>
      <c r="I862" s="246"/>
      <c r="J862" s="246"/>
      <c r="K862" s="246"/>
      <c r="L862" s="246"/>
      <c r="M862" s="246"/>
      <c r="N862" s="265"/>
      <c r="O862" s="265"/>
      <c r="P862" s="265"/>
      <c r="Q862" s="265"/>
      <c r="R862" s="265"/>
    </row>
    <row r="863" spans="4:18" x14ac:dyDescent="0.2">
      <c r="D863" s="273"/>
      <c r="E863" s="246"/>
      <c r="F863" s="246"/>
      <c r="G863" s="246"/>
      <c r="H863" s="246"/>
      <c r="I863" s="246"/>
      <c r="J863" s="246"/>
      <c r="K863" s="246"/>
      <c r="L863" s="246"/>
      <c r="M863" s="246"/>
      <c r="N863" s="265"/>
      <c r="O863" s="265"/>
      <c r="P863" s="265"/>
      <c r="Q863" s="265"/>
      <c r="R863" s="265"/>
    </row>
    <row r="864" spans="4:18" x14ac:dyDescent="0.2">
      <c r="D864" s="273"/>
      <c r="E864" s="246"/>
      <c r="F864" s="246"/>
      <c r="G864" s="246"/>
      <c r="H864" s="246"/>
      <c r="I864" s="246"/>
      <c r="J864" s="246"/>
      <c r="K864" s="246"/>
      <c r="L864" s="246"/>
      <c r="M864" s="246"/>
      <c r="N864" s="265"/>
      <c r="O864" s="265"/>
      <c r="P864" s="265"/>
      <c r="Q864" s="265"/>
      <c r="R864" s="265"/>
    </row>
    <row r="865" spans="4:18" x14ac:dyDescent="0.2">
      <c r="D865" s="273"/>
      <c r="E865" s="246"/>
      <c r="F865" s="246"/>
      <c r="G865" s="246"/>
      <c r="H865" s="246"/>
      <c r="I865" s="246"/>
      <c r="J865" s="246"/>
      <c r="K865" s="246"/>
      <c r="L865" s="246"/>
      <c r="M865" s="246"/>
      <c r="N865" s="265"/>
      <c r="O865" s="265"/>
      <c r="P865" s="265"/>
      <c r="Q865" s="265"/>
      <c r="R865" s="265"/>
    </row>
    <row r="866" spans="4:18" x14ac:dyDescent="0.2">
      <c r="D866" s="273"/>
      <c r="E866" s="246"/>
      <c r="F866" s="246"/>
      <c r="G866" s="246"/>
      <c r="H866" s="246"/>
      <c r="I866" s="246"/>
      <c r="J866" s="246"/>
      <c r="K866" s="246"/>
      <c r="L866" s="246"/>
      <c r="M866" s="246"/>
      <c r="N866" s="265"/>
      <c r="O866" s="265"/>
      <c r="P866" s="265"/>
      <c r="Q866" s="265"/>
      <c r="R866" s="265"/>
    </row>
    <row r="867" spans="4:18" x14ac:dyDescent="0.2">
      <c r="D867" s="273"/>
      <c r="E867" s="246"/>
      <c r="F867" s="246"/>
      <c r="G867" s="246"/>
      <c r="H867" s="246"/>
      <c r="I867" s="246"/>
      <c r="J867" s="246"/>
      <c r="K867" s="246"/>
      <c r="L867" s="246"/>
      <c r="M867" s="246"/>
      <c r="N867" s="265"/>
      <c r="O867" s="265"/>
      <c r="P867" s="265"/>
      <c r="Q867" s="265"/>
      <c r="R867" s="265"/>
    </row>
    <row r="868" spans="4:18" x14ac:dyDescent="0.2">
      <c r="D868" s="273"/>
      <c r="E868" s="246"/>
      <c r="F868" s="246"/>
      <c r="G868" s="246"/>
      <c r="H868" s="246"/>
      <c r="I868" s="246"/>
      <c r="J868" s="246"/>
      <c r="K868" s="246"/>
      <c r="L868" s="246"/>
      <c r="M868" s="246"/>
      <c r="N868" s="265"/>
      <c r="O868" s="265"/>
      <c r="P868" s="265"/>
      <c r="Q868" s="265"/>
      <c r="R868" s="265"/>
    </row>
    <row r="869" spans="4:18" x14ac:dyDescent="0.2">
      <c r="D869" s="273"/>
      <c r="E869" s="246"/>
      <c r="F869" s="246"/>
      <c r="G869" s="246"/>
      <c r="H869" s="246"/>
      <c r="I869" s="246"/>
      <c r="J869" s="246"/>
      <c r="K869" s="246"/>
      <c r="L869" s="246"/>
      <c r="M869" s="246"/>
      <c r="N869" s="265"/>
      <c r="O869" s="265"/>
      <c r="P869" s="265"/>
      <c r="Q869" s="265"/>
      <c r="R869" s="265"/>
    </row>
    <row r="870" spans="4:18" x14ac:dyDescent="0.2">
      <c r="D870" s="273"/>
      <c r="E870" s="246"/>
      <c r="F870" s="246"/>
      <c r="G870" s="246"/>
      <c r="H870" s="246"/>
      <c r="I870" s="246"/>
      <c r="J870" s="246"/>
      <c r="K870" s="246"/>
      <c r="L870" s="246"/>
      <c r="M870" s="246"/>
      <c r="N870" s="265"/>
      <c r="O870" s="265"/>
      <c r="P870" s="265"/>
      <c r="Q870" s="265"/>
      <c r="R870" s="265"/>
    </row>
    <row r="871" spans="4:18" x14ac:dyDescent="0.2">
      <c r="D871" s="273"/>
      <c r="E871" s="246"/>
      <c r="F871" s="246"/>
      <c r="G871" s="246"/>
      <c r="H871" s="246"/>
      <c r="I871" s="246"/>
      <c r="J871" s="246"/>
      <c r="K871" s="246"/>
      <c r="L871" s="246"/>
      <c r="M871" s="246"/>
      <c r="N871" s="265"/>
      <c r="O871" s="265"/>
      <c r="P871" s="265"/>
      <c r="Q871" s="265"/>
      <c r="R871" s="265"/>
    </row>
    <row r="872" spans="4:18" x14ac:dyDescent="0.2">
      <c r="D872" s="273"/>
      <c r="E872" s="246"/>
      <c r="F872" s="246"/>
      <c r="G872" s="246"/>
      <c r="H872" s="246"/>
      <c r="I872" s="246"/>
      <c r="J872" s="246"/>
      <c r="K872" s="246"/>
      <c r="L872" s="246"/>
      <c r="M872" s="246"/>
      <c r="N872" s="265"/>
      <c r="O872" s="265"/>
      <c r="P872" s="265"/>
      <c r="Q872" s="265"/>
      <c r="R872" s="265"/>
    </row>
    <row r="873" spans="4:18" x14ac:dyDescent="0.2">
      <c r="D873" s="273"/>
      <c r="E873" s="246"/>
      <c r="F873" s="246"/>
      <c r="G873" s="246"/>
      <c r="H873" s="246"/>
      <c r="I873" s="246"/>
      <c r="J873" s="246"/>
      <c r="K873" s="246"/>
      <c r="L873" s="246"/>
      <c r="M873" s="246"/>
      <c r="N873" s="265"/>
      <c r="O873" s="265"/>
      <c r="P873" s="265"/>
      <c r="Q873" s="265"/>
      <c r="R873" s="265"/>
    </row>
    <row r="874" spans="4:18" x14ac:dyDescent="0.2">
      <c r="D874" s="273"/>
      <c r="E874" s="246"/>
      <c r="F874" s="246"/>
      <c r="G874" s="246"/>
      <c r="H874" s="246"/>
      <c r="I874" s="246"/>
      <c r="J874" s="246"/>
      <c r="K874" s="246"/>
      <c r="L874" s="246"/>
      <c r="M874" s="246"/>
      <c r="N874" s="265"/>
      <c r="O874" s="265"/>
      <c r="P874" s="265"/>
      <c r="Q874" s="265"/>
      <c r="R874" s="265"/>
    </row>
    <row r="875" spans="4:18" x14ac:dyDescent="0.2">
      <c r="D875" s="273"/>
      <c r="E875" s="246"/>
      <c r="F875" s="246"/>
      <c r="G875" s="246"/>
      <c r="H875" s="246"/>
      <c r="I875" s="246"/>
      <c r="J875" s="246"/>
      <c r="K875" s="246"/>
      <c r="L875" s="246"/>
      <c r="M875" s="246"/>
      <c r="N875" s="265"/>
      <c r="O875" s="265"/>
      <c r="P875" s="265"/>
      <c r="Q875" s="265"/>
      <c r="R875" s="265"/>
    </row>
    <row r="876" spans="4:18" x14ac:dyDescent="0.2">
      <c r="D876" s="273"/>
      <c r="E876" s="246"/>
      <c r="F876" s="246"/>
      <c r="G876" s="246"/>
      <c r="H876" s="246"/>
      <c r="I876" s="246"/>
      <c r="J876" s="246"/>
      <c r="K876" s="246"/>
      <c r="L876" s="246"/>
      <c r="M876" s="246"/>
      <c r="N876" s="265"/>
      <c r="O876" s="265"/>
      <c r="P876" s="265"/>
      <c r="Q876" s="265"/>
      <c r="R876" s="265"/>
    </row>
    <row r="877" spans="4:18" x14ac:dyDescent="0.2">
      <c r="D877" s="273"/>
      <c r="E877" s="246"/>
      <c r="F877" s="246"/>
      <c r="G877" s="246"/>
      <c r="H877" s="246"/>
      <c r="I877" s="246"/>
      <c r="J877" s="246"/>
      <c r="K877" s="246"/>
      <c r="L877" s="246"/>
      <c r="M877" s="246"/>
      <c r="N877" s="265"/>
      <c r="O877" s="265"/>
      <c r="P877" s="265"/>
      <c r="Q877" s="265"/>
      <c r="R877" s="265"/>
    </row>
    <row r="878" spans="4:18" x14ac:dyDescent="0.2">
      <c r="D878" s="273"/>
      <c r="E878" s="246"/>
      <c r="F878" s="246"/>
      <c r="G878" s="246"/>
      <c r="H878" s="246"/>
      <c r="I878" s="246"/>
      <c r="J878" s="246"/>
      <c r="K878" s="246"/>
      <c r="L878" s="246"/>
      <c r="M878" s="246"/>
      <c r="N878" s="265"/>
      <c r="O878" s="265"/>
      <c r="P878" s="265"/>
      <c r="Q878" s="265"/>
      <c r="R878" s="265"/>
    </row>
    <row r="879" spans="4:18" x14ac:dyDescent="0.2">
      <c r="D879" s="273"/>
      <c r="E879" s="246"/>
      <c r="F879" s="246"/>
      <c r="G879" s="246"/>
      <c r="H879" s="246"/>
      <c r="I879" s="246"/>
      <c r="J879" s="246"/>
      <c r="K879" s="246"/>
      <c r="L879" s="246"/>
      <c r="M879" s="246"/>
      <c r="N879" s="265"/>
      <c r="O879" s="265"/>
      <c r="P879" s="265"/>
      <c r="Q879" s="265"/>
      <c r="R879" s="265"/>
    </row>
    <row r="880" spans="4:18" x14ac:dyDescent="0.2">
      <c r="D880" s="273"/>
      <c r="E880" s="246"/>
      <c r="F880" s="246"/>
      <c r="G880" s="246"/>
      <c r="H880" s="246"/>
      <c r="I880" s="246"/>
      <c r="J880" s="246"/>
      <c r="K880" s="246"/>
      <c r="L880" s="246"/>
      <c r="M880" s="246"/>
      <c r="N880" s="265"/>
      <c r="O880" s="265"/>
      <c r="P880" s="265"/>
      <c r="Q880" s="265"/>
      <c r="R880" s="265"/>
    </row>
    <row r="881" spans="4:18" x14ac:dyDescent="0.2">
      <c r="D881" s="273"/>
      <c r="E881" s="246"/>
      <c r="F881" s="246"/>
      <c r="G881" s="246"/>
      <c r="H881" s="246"/>
      <c r="I881" s="246"/>
      <c r="J881" s="246"/>
      <c r="K881" s="246"/>
      <c r="L881" s="246"/>
      <c r="M881" s="246"/>
      <c r="N881" s="265"/>
      <c r="O881" s="265"/>
      <c r="P881" s="265"/>
      <c r="Q881" s="265"/>
      <c r="R881" s="265"/>
    </row>
    <row r="882" spans="4:18" x14ac:dyDescent="0.2">
      <c r="D882" s="273"/>
      <c r="E882" s="246"/>
      <c r="F882" s="246"/>
      <c r="G882" s="246"/>
      <c r="H882" s="246"/>
      <c r="I882" s="246"/>
      <c r="J882" s="246"/>
      <c r="K882" s="246"/>
      <c r="L882" s="246"/>
      <c r="M882" s="246"/>
      <c r="N882" s="265"/>
      <c r="O882" s="265"/>
      <c r="P882" s="265"/>
      <c r="Q882" s="265"/>
      <c r="R882" s="265"/>
    </row>
    <row r="883" spans="4:18" x14ac:dyDescent="0.2">
      <c r="D883" s="273"/>
      <c r="E883" s="246"/>
      <c r="F883" s="246"/>
      <c r="G883" s="246"/>
      <c r="H883" s="246"/>
      <c r="I883" s="246"/>
      <c r="J883" s="246"/>
      <c r="K883" s="246"/>
      <c r="L883" s="246"/>
      <c r="M883" s="246"/>
      <c r="N883" s="265"/>
      <c r="O883" s="265"/>
      <c r="P883" s="265"/>
      <c r="Q883" s="265"/>
      <c r="R883" s="265"/>
    </row>
    <row r="884" spans="4:18" x14ac:dyDescent="0.2">
      <c r="D884" s="273"/>
      <c r="E884" s="246"/>
      <c r="F884" s="246"/>
      <c r="G884" s="246"/>
      <c r="H884" s="246"/>
      <c r="I884" s="246"/>
      <c r="J884" s="246"/>
      <c r="K884" s="246"/>
      <c r="L884" s="246"/>
      <c r="M884" s="246"/>
      <c r="N884" s="265"/>
      <c r="O884" s="265"/>
      <c r="P884" s="265"/>
      <c r="Q884" s="265"/>
      <c r="R884" s="265"/>
    </row>
    <row r="885" spans="4:18" x14ac:dyDescent="0.2">
      <c r="D885" s="273"/>
      <c r="E885" s="246"/>
      <c r="F885" s="246"/>
      <c r="G885" s="246"/>
      <c r="H885" s="246"/>
      <c r="I885" s="246"/>
      <c r="J885" s="246"/>
      <c r="K885" s="246"/>
      <c r="L885" s="246"/>
      <c r="M885" s="246"/>
      <c r="N885" s="265"/>
      <c r="O885" s="265"/>
      <c r="P885" s="265"/>
      <c r="Q885" s="265"/>
      <c r="R885" s="265"/>
    </row>
    <row r="886" spans="4:18" x14ac:dyDescent="0.2">
      <c r="D886" s="273"/>
      <c r="E886" s="246"/>
      <c r="F886" s="246"/>
      <c r="G886" s="246"/>
      <c r="H886" s="246"/>
      <c r="I886" s="246"/>
      <c r="J886" s="246"/>
      <c r="K886" s="246"/>
      <c r="L886" s="246"/>
      <c r="M886" s="246"/>
      <c r="N886" s="265"/>
      <c r="O886" s="265"/>
      <c r="P886" s="265"/>
      <c r="Q886" s="265"/>
      <c r="R886" s="265"/>
    </row>
    <row r="887" spans="4:18" x14ac:dyDescent="0.2">
      <c r="D887" s="273"/>
      <c r="E887" s="246"/>
      <c r="F887" s="246"/>
      <c r="G887" s="246"/>
      <c r="H887" s="246"/>
      <c r="I887" s="246"/>
      <c r="J887" s="246"/>
      <c r="K887" s="246"/>
      <c r="L887" s="246"/>
      <c r="M887" s="246"/>
      <c r="N887" s="265"/>
      <c r="O887" s="265"/>
      <c r="P887" s="265"/>
      <c r="Q887" s="265"/>
      <c r="R887" s="265"/>
    </row>
    <row r="888" spans="4:18" x14ac:dyDescent="0.2">
      <c r="D888" s="273"/>
      <c r="E888" s="246"/>
      <c r="F888" s="246"/>
      <c r="G888" s="246"/>
      <c r="H888" s="246"/>
      <c r="I888" s="246"/>
      <c r="J888" s="246"/>
      <c r="K888" s="246"/>
      <c r="L888" s="246"/>
      <c r="M888" s="246"/>
      <c r="N888" s="265"/>
      <c r="O888" s="265"/>
      <c r="P888" s="265"/>
      <c r="Q888" s="265"/>
      <c r="R888" s="265"/>
    </row>
    <row r="889" spans="4:18" x14ac:dyDescent="0.2">
      <c r="D889" s="273"/>
      <c r="E889" s="246"/>
      <c r="F889" s="246"/>
      <c r="G889" s="246"/>
      <c r="H889" s="246"/>
      <c r="I889" s="246"/>
      <c r="J889" s="246"/>
      <c r="K889" s="246"/>
      <c r="L889" s="246"/>
      <c r="M889" s="246"/>
      <c r="N889" s="265"/>
      <c r="O889" s="265"/>
      <c r="P889" s="265"/>
      <c r="Q889" s="265"/>
      <c r="R889" s="265"/>
    </row>
    <row r="890" spans="4:18" x14ac:dyDescent="0.2">
      <c r="D890" s="273"/>
      <c r="E890" s="246"/>
      <c r="F890" s="246"/>
      <c r="G890" s="246"/>
      <c r="H890" s="246"/>
      <c r="I890" s="246"/>
      <c r="J890" s="246"/>
      <c r="K890" s="246"/>
      <c r="L890" s="246"/>
      <c r="M890" s="246"/>
      <c r="N890" s="265"/>
      <c r="O890" s="265"/>
      <c r="P890" s="265"/>
      <c r="Q890" s="265"/>
      <c r="R890" s="265"/>
    </row>
    <row r="891" spans="4:18" x14ac:dyDescent="0.2">
      <c r="D891" s="273"/>
      <c r="E891" s="246"/>
      <c r="F891" s="246"/>
      <c r="G891" s="246"/>
      <c r="H891" s="246"/>
      <c r="I891" s="246"/>
      <c r="J891" s="246"/>
      <c r="K891" s="246"/>
      <c r="L891" s="246"/>
      <c r="M891" s="246"/>
      <c r="N891" s="265"/>
      <c r="O891" s="265"/>
      <c r="P891" s="265"/>
      <c r="Q891" s="265"/>
      <c r="R891" s="265"/>
    </row>
    <row r="892" spans="4:18" x14ac:dyDescent="0.2">
      <c r="D892" s="273"/>
      <c r="E892" s="246"/>
      <c r="F892" s="246"/>
      <c r="G892" s="246"/>
      <c r="H892" s="246"/>
      <c r="I892" s="246"/>
      <c r="J892" s="246"/>
      <c r="K892" s="246"/>
      <c r="L892" s="246"/>
      <c r="M892" s="246"/>
      <c r="N892" s="265"/>
      <c r="O892" s="265"/>
      <c r="P892" s="265"/>
      <c r="Q892" s="265"/>
      <c r="R892" s="265"/>
    </row>
    <row r="893" spans="4:18" x14ac:dyDescent="0.2">
      <c r="D893" s="273"/>
      <c r="E893" s="246"/>
      <c r="F893" s="246"/>
      <c r="G893" s="246"/>
      <c r="H893" s="246"/>
      <c r="I893" s="246"/>
      <c r="J893" s="246"/>
      <c r="K893" s="246"/>
      <c r="L893" s="246"/>
      <c r="M893" s="246"/>
      <c r="N893" s="265"/>
      <c r="O893" s="265"/>
      <c r="P893" s="265"/>
      <c r="Q893" s="265"/>
      <c r="R893" s="265"/>
    </row>
    <row r="894" spans="4:18" x14ac:dyDescent="0.2">
      <c r="D894" s="273"/>
      <c r="E894" s="246"/>
      <c r="F894" s="246"/>
      <c r="G894" s="246"/>
      <c r="H894" s="246"/>
      <c r="I894" s="246"/>
      <c r="J894" s="246"/>
      <c r="K894" s="246"/>
      <c r="L894" s="246"/>
      <c r="M894" s="246"/>
      <c r="N894" s="265"/>
      <c r="O894" s="265"/>
      <c r="P894" s="265"/>
      <c r="Q894" s="265"/>
      <c r="R894" s="265"/>
    </row>
    <row r="895" spans="4:18" x14ac:dyDescent="0.2">
      <c r="D895" s="273"/>
      <c r="E895" s="246"/>
      <c r="F895" s="246"/>
      <c r="G895" s="246"/>
      <c r="H895" s="246"/>
      <c r="I895" s="246"/>
      <c r="J895" s="246"/>
      <c r="K895" s="246"/>
      <c r="L895" s="246"/>
      <c r="M895" s="246"/>
      <c r="N895" s="265"/>
      <c r="O895" s="265"/>
      <c r="P895" s="265"/>
      <c r="Q895" s="265"/>
      <c r="R895" s="265"/>
    </row>
    <row r="896" spans="4:18" x14ac:dyDescent="0.2">
      <c r="D896" s="273"/>
      <c r="E896" s="246"/>
      <c r="F896" s="246"/>
      <c r="G896" s="246"/>
      <c r="H896" s="246"/>
      <c r="I896" s="246"/>
      <c r="J896" s="246"/>
      <c r="K896" s="246"/>
      <c r="L896" s="246"/>
      <c r="M896" s="246"/>
      <c r="N896" s="265"/>
      <c r="O896" s="265"/>
      <c r="P896" s="265"/>
      <c r="Q896" s="265"/>
      <c r="R896" s="265"/>
    </row>
    <row r="897" spans="4:18" x14ac:dyDescent="0.2">
      <c r="D897" s="273"/>
      <c r="E897" s="256"/>
      <c r="F897" s="256"/>
      <c r="G897" s="256"/>
      <c r="H897" s="256"/>
      <c r="I897" s="256"/>
      <c r="J897" s="256"/>
      <c r="K897" s="256"/>
      <c r="L897" s="256"/>
      <c r="M897" s="256"/>
      <c r="N897" s="265"/>
      <c r="O897" s="265"/>
      <c r="P897" s="265"/>
      <c r="Q897" s="265"/>
      <c r="R897" s="265"/>
    </row>
    <row r="898" spans="4:18" x14ac:dyDescent="0.2">
      <c r="D898" s="273"/>
      <c r="E898" s="246"/>
      <c r="F898" s="246"/>
      <c r="G898" s="246"/>
      <c r="H898" s="246"/>
      <c r="I898" s="246"/>
      <c r="J898" s="246"/>
      <c r="K898" s="246"/>
      <c r="L898" s="246"/>
      <c r="M898" s="246"/>
      <c r="N898" s="265"/>
      <c r="O898" s="265"/>
      <c r="P898" s="265"/>
      <c r="Q898" s="265"/>
      <c r="R898" s="265"/>
    </row>
    <row r="899" spans="4:18" x14ac:dyDescent="0.2">
      <c r="D899" s="273"/>
      <c r="E899" s="246"/>
      <c r="F899" s="246"/>
      <c r="G899" s="246"/>
      <c r="H899" s="246"/>
      <c r="I899" s="246"/>
      <c r="J899" s="246"/>
      <c r="K899" s="246"/>
      <c r="L899" s="246"/>
      <c r="M899" s="246"/>
      <c r="N899" s="265"/>
      <c r="O899" s="265"/>
      <c r="P899" s="265"/>
      <c r="Q899" s="265"/>
      <c r="R899" s="265"/>
    </row>
    <row r="900" spans="4:18" x14ac:dyDescent="0.2">
      <c r="D900" s="273"/>
      <c r="E900" s="246"/>
      <c r="F900" s="246"/>
      <c r="G900" s="246"/>
      <c r="H900" s="246"/>
      <c r="I900" s="246"/>
      <c r="J900" s="246"/>
      <c r="K900" s="246"/>
      <c r="L900" s="246"/>
      <c r="M900" s="246"/>
      <c r="N900" s="265"/>
      <c r="O900" s="265"/>
      <c r="P900" s="265"/>
      <c r="Q900" s="265"/>
      <c r="R900" s="265"/>
    </row>
    <row r="901" spans="4:18" x14ac:dyDescent="0.2">
      <c r="D901" s="273"/>
      <c r="E901" s="246"/>
      <c r="F901" s="246"/>
      <c r="G901" s="246"/>
      <c r="H901" s="246"/>
      <c r="I901" s="246"/>
      <c r="J901" s="246"/>
      <c r="K901" s="246"/>
      <c r="L901" s="246"/>
      <c r="M901" s="246"/>
      <c r="N901" s="265"/>
      <c r="O901" s="265"/>
      <c r="P901" s="265"/>
      <c r="Q901" s="265"/>
      <c r="R901" s="265"/>
    </row>
    <row r="902" spans="4:18" x14ac:dyDescent="0.2">
      <c r="D902" s="273"/>
      <c r="E902" s="246"/>
      <c r="F902" s="246"/>
      <c r="G902" s="246"/>
      <c r="H902" s="246"/>
      <c r="I902" s="246"/>
      <c r="J902" s="246"/>
      <c r="K902" s="246"/>
      <c r="L902" s="246"/>
      <c r="M902" s="246"/>
      <c r="N902" s="265"/>
      <c r="O902" s="265"/>
      <c r="P902" s="265"/>
      <c r="Q902" s="265"/>
      <c r="R902" s="265"/>
    </row>
    <row r="903" spans="4:18" x14ac:dyDescent="0.2">
      <c r="D903" s="273"/>
      <c r="E903" s="246"/>
      <c r="F903" s="246"/>
      <c r="G903" s="246"/>
      <c r="H903" s="246"/>
      <c r="I903" s="246"/>
      <c r="J903" s="246"/>
      <c r="K903" s="246"/>
      <c r="L903" s="246"/>
      <c r="M903" s="246"/>
      <c r="N903" s="265"/>
      <c r="O903" s="265"/>
      <c r="P903" s="265"/>
      <c r="Q903" s="265"/>
      <c r="R903" s="265"/>
    </row>
    <row r="904" spans="4:18" x14ac:dyDescent="0.2">
      <c r="D904" s="273"/>
      <c r="E904" s="246"/>
      <c r="F904" s="246"/>
      <c r="G904" s="246"/>
      <c r="H904" s="246"/>
      <c r="I904" s="246"/>
      <c r="J904" s="246"/>
      <c r="K904" s="246"/>
      <c r="L904" s="246"/>
      <c r="M904" s="246"/>
      <c r="N904" s="265"/>
      <c r="O904" s="265"/>
      <c r="P904" s="265"/>
      <c r="Q904" s="265"/>
      <c r="R904" s="265"/>
    </row>
    <row r="905" spans="4:18" x14ac:dyDescent="0.2">
      <c r="D905" s="273"/>
      <c r="E905" s="246"/>
      <c r="F905" s="246"/>
      <c r="G905" s="246"/>
      <c r="H905" s="246"/>
      <c r="I905" s="246"/>
      <c r="J905" s="246"/>
      <c r="K905" s="246"/>
      <c r="L905" s="246"/>
      <c r="M905" s="246"/>
      <c r="N905" s="265"/>
      <c r="O905" s="265"/>
      <c r="P905" s="265"/>
      <c r="Q905" s="265"/>
      <c r="R905" s="265"/>
    </row>
    <row r="906" spans="4:18" x14ac:dyDescent="0.2">
      <c r="D906" s="273"/>
      <c r="E906" s="246"/>
      <c r="F906" s="246"/>
      <c r="G906" s="246"/>
      <c r="H906" s="246"/>
      <c r="I906" s="246"/>
      <c r="J906" s="246"/>
      <c r="K906" s="246"/>
      <c r="L906" s="246"/>
      <c r="M906" s="246"/>
      <c r="N906" s="265"/>
      <c r="O906" s="265"/>
      <c r="P906" s="265"/>
      <c r="Q906" s="265"/>
      <c r="R906" s="265"/>
    </row>
    <row r="907" spans="4:18" x14ac:dyDescent="0.2">
      <c r="D907" s="273"/>
      <c r="E907" s="246"/>
      <c r="F907" s="246"/>
      <c r="G907" s="246"/>
      <c r="H907" s="246"/>
      <c r="I907" s="246"/>
      <c r="J907" s="246"/>
      <c r="K907" s="246"/>
      <c r="L907" s="246"/>
      <c r="M907" s="246"/>
      <c r="N907" s="265"/>
      <c r="O907" s="265"/>
      <c r="P907" s="265"/>
      <c r="Q907" s="265"/>
      <c r="R907" s="265"/>
    </row>
    <row r="908" spans="4:18" x14ac:dyDescent="0.2">
      <c r="D908" s="273"/>
      <c r="E908" s="246"/>
      <c r="F908" s="246"/>
      <c r="G908" s="246"/>
      <c r="H908" s="246"/>
      <c r="I908" s="246"/>
      <c r="J908" s="246"/>
      <c r="K908" s="246"/>
      <c r="L908" s="246"/>
      <c r="M908" s="246"/>
      <c r="N908" s="265"/>
      <c r="O908" s="265"/>
      <c r="P908" s="265"/>
      <c r="Q908" s="265"/>
      <c r="R908" s="265"/>
    </row>
    <row r="909" spans="4:18" x14ac:dyDescent="0.2">
      <c r="D909" s="273"/>
      <c r="E909" s="246"/>
      <c r="F909" s="246"/>
      <c r="G909" s="246"/>
      <c r="H909" s="246"/>
      <c r="I909" s="246"/>
      <c r="J909" s="246"/>
      <c r="K909" s="246"/>
      <c r="L909" s="246"/>
      <c r="M909" s="246"/>
      <c r="N909" s="265"/>
      <c r="O909" s="265"/>
      <c r="P909" s="265"/>
      <c r="Q909" s="265"/>
      <c r="R909" s="265"/>
    </row>
    <row r="910" spans="4:18" x14ac:dyDescent="0.2">
      <c r="D910" s="273"/>
      <c r="E910" s="246"/>
      <c r="F910" s="246"/>
      <c r="G910" s="246"/>
      <c r="H910" s="246"/>
      <c r="I910" s="246"/>
      <c r="J910" s="246"/>
      <c r="K910" s="246"/>
      <c r="L910" s="246"/>
      <c r="M910" s="246"/>
      <c r="N910" s="265"/>
      <c r="O910" s="265"/>
      <c r="P910" s="265"/>
      <c r="Q910" s="265"/>
      <c r="R910" s="265"/>
    </row>
    <row r="911" spans="4:18" x14ac:dyDescent="0.2">
      <c r="D911" s="273"/>
      <c r="E911" s="246"/>
      <c r="F911" s="246"/>
      <c r="G911" s="246"/>
      <c r="H911" s="246"/>
      <c r="I911" s="246"/>
      <c r="J911" s="246"/>
      <c r="K911" s="246"/>
      <c r="L911" s="246"/>
      <c r="M911" s="246"/>
      <c r="N911" s="265"/>
      <c r="O911" s="265"/>
      <c r="P911" s="265"/>
      <c r="Q911" s="265"/>
      <c r="R911" s="265"/>
    </row>
    <row r="912" spans="4:18" x14ac:dyDescent="0.2">
      <c r="D912" s="273"/>
      <c r="E912" s="246"/>
      <c r="F912" s="246"/>
      <c r="G912" s="246"/>
      <c r="H912" s="246"/>
      <c r="I912" s="246"/>
      <c r="J912" s="246"/>
      <c r="K912" s="246"/>
      <c r="L912" s="246"/>
      <c r="M912" s="246"/>
      <c r="N912" s="265"/>
      <c r="O912" s="265"/>
      <c r="P912" s="265"/>
      <c r="Q912" s="265"/>
      <c r="R912" s="265"/>
    </row>
    <row r="913" spans="4:18" x14ac:dyDescent="0.2">
      <c r="D913" s="273"/>
      <c r="E913" s="246"/>
      <c r="F913" s="246"/>
      <c r="G913" s="246"/>
      <c r="H913" s="246"/>
      <c r="I913" s="246"/>
      <c r="J913" s="246"/>
      <c r="K913" s="246"/>
      <c r="L913" s="246"/>
      <c r="M913" s="246"/>
      <c r="N913" s="265"/>
      <c r="O913" s="265"/>
      <c r="P913" s="265"/>
      <c r="Q913" s="265"/>
      <c r="R913" s="265"/>
    </row>
    <row r="914" spans="4:18" x14ac:dyDescent="0.2">
      <c r="D914" s="273"/>
      <c r="E914" s="246"/>
      <c r="F914" s="246"/>
      <c r="G914" s="246"/>
      <c r="H914" s="246"/>
      <c r="I914" s="246"/>
      <c r="J914" s="246"/>
      <c r="K914" s="246"/>
      <c r="L914" s="246"/>
      <c r="M914" s="246"/>
      <c r="N914" s="265"/>
      <c r="O914" s="265"/>
      <c r="P914" s="265"/>
      <c r="Q914" s="265"/>
      <c r="R914" s="265"/>
    </row>
    <row r="915" spans="4:18" x14ac:dyDescent="0.2">
      <c r="D915" s="273"/>
      <c r="E915" s="246"/>
      <c r="F915" s="246"/>
      <c r="G915" s="246"/>
      <c r="H915" s="246"/>
      <c r="I915" s="246"/>
      <c r="J915" s="246"/>
      <c r="K915" s="246"/>
      <c r="L915" s="246"/>
      <c r="M915" s="246"/>
      <c r="N915" s="265"/>
      <c r="O915" s="265"/>
      <c r="P915" s="265"/>
      <c r="Q915" s="265"/>
      <c r="R915" s="265"/>
    </row>
    <row r="916" spans="4:18" x14ac:dyDescent="0.2">
      <c r="D916" s="273"/>
      <c r="E916" s="246"/>
      <c r="F916" s="246"/>
      <c r="G916" s="246"/>
      <c r="H916" s="246"/>
      <c r="I916" s="246"/>
      <c r="J916" s="246"/>
      <c r="K916" s="246"/>
      <c r="L916" s="246"/>
      <c r="M916" s="246"/>
      <c r="N916" s="265"/>
      <c r="O916" s="265"/>
      <c r="P916" s="265"/>
      <c r="Q916" s="265"/>
      <c r="R916" s="265"/>
    </row>
    <row r="917" spans="4:18" x14ac:dyDescent="0.2">
      <c r="D917" s="273"/>
      <c r="E917" s="246"/>
      <c r="F917" s="246"/>
      <c r="G917" s="246"/>
      <c r="H917" s="246"/>
      <c r="I917" s="246"/>
      <c r="J917" s="246"/>
      <c r="K917" s="246"/>
      <c r="L917" s="246"/>
      <c r="M917" s="246"/>
      <c r="N917" s="265"/>
      <c r="O917" s="265"/>
      <c r="P917" s="265"/>
      <c r="Q917" s="265"/>
      <c r="R917" s="265"/>
    </row>
    <row r="918" spans="4:18" x14ac:dyDescent="0.2">
      <c r="D918" s="273"/>
      <c r="E918" s="246"/>
      <c r="F918" s="246"/>
      <c r="G918" s="246"/>
      <c r="H918" s="246"/>
      <c r="I918" s="246"/>
      <c r="J918" s="246"/>
      <c r="K918" s="246"/>
      <c r="L918" s="246"/>
      <c r="M918" s="246"/>
      <c r="N918" s="265"/>
      <c r="O918" s="265"/>
      <c r="P918" s="265"/>
      <c r="Q918" s="265"/>
      <c r="R918" s="265"/>
    </row>
    <row r="919" spans="4:18" x14ac:dyDescent="0.2">
      <c r="D919" s="273"/>
      <c r="E919" s="246"/>
      <c r="F919" s="246"/>
      <c r="G919" s="246"/>
      <c r="H919" s="246"/>
      <c r="I919" s="246"/>
      <c r="J919" s="246"/>
      <c r="K919" s="246"/>
      <c r="L919" s="246"/>
      <c r="M919" s="246"/>
      <c r="N919" s="265"/>
      <c r="O919" s="265"/>
      <c r="P919" s="265"/>
      <c r="Q919" s="265"/>
      <c r="R919" s="265"/>
    </row>
    <row r="920" spans="4:18" x14ac:dyDescent="0.2">
      <c r="D920" s="273"/>
      <c r="E920" s="246"/>
      <c r="F920" s="246"/>
      <c r="G920" s="246"/>
      <c r="H920" s="246"/>
      <c r="I920" s="246"/>
      <c r="J920" s="246"/>
      <c r="K920" s="246"/>
      <c r="L920" s="246"/>
      <c r="M920" s="246"/>
      <c r="N920" s="265"/>
      <c r="O920" s="265"/>
      <c r="P920" s="265"/>
      <c r="Q920" s="265"/>
      <c r="R920" s="265"/>
    </row>
    <row r="921" spans="4:18" x14ac:dyDescent="0.2">
      <c r="D921" s="273"/>
      <c r="E921" s="246"/>
      <c r="F921" s="246"/>
      <c r="G921" s="246"/>
      <c r="H921" s="246"/>
      <c r="I921" s="246"/>
      <c r="J921" s="246"/>
      <c r="K921" s="246"/>
      <c r="L921" s="246"/>
      <c r="M921" s="246"/>
      <c r="N921" s="265"/>
      <c r="O921" s="265"/>
      <c r="P921" s="265"/>
      <c r="Q921" s="265"/>
      <c r="R921" s="265"/>
    </row>
    <row r="922" spans="4:18" x14ac:dyDescent="0.2">
      <c r="D922" s="273"/>
      <c r="E922" s="246"/>
      <c r="F922" s="246"/>
      <c r="G922" s="246"/>
      <c r="H922" s="246"/>
      <c r="I922" s="246"/>
      <c r="J922" s="246"/>
      <c r="K922" s="246"/>
      <c r="L922" s="246"/>
      <c r="M922" s="246"/>
      <c r="N922" s="265"/>
      <c r="O922" s="265"/>
      <c r="P922" s="265"/>
      <c r="Q922" s="265"/>
      <c r="R922" s="265"/>
    </row>
    <row r="923" spans="4:18" x14ac:dyDescent="0.2">
      <c r="D923" s="273"/>
      <c r="E923" s="246"/>
      <c r="F923" s="246"/>
      <c r="G923" s="246"/>
      <c r="H923" s="246"/>
      <c r="I923" s="246"/>
      <c r="J923" s="246"/>
      <c r="K923" s="246"/>
      <c r="L923" s="246"/>
      <c r="M923" s="246"/>
      <c r="N923" s="265"/>
      <c r="O923" s="265"/>
      <c r="P923" s="265"/>
      <c r="Q923" s="265"/>
      <c r="R923" s="265"/>
    </row>
    <row r="924" spans="4:18" x14ac:dyDescent="0.2">
      <c r="D924" s="273"/>
      <c r="E924" s="246"/>
      <c r="F924" s="246"/>
      <c r="G924" s="246"/>
      <c r="H924" s="246"/>
      <c r="I924" s="246"/>
      <c r="J924" s="246"/>
      <c r="K924" s="246"/>
      <c r="L924" s="246"/>
      <c r="M924" s="246"/>
      <c r="N924" s="265"/>
      <c r="O924" s="265"/>
      <c r="P924" s="265"/>
      <c r="Q924" s="265"/>
      <c r="R924" s="265"/>
    </row>
    <row r="925" spans="4:18" x14ac:dyDescent="0.2">
      <c r="D925" s="273"/>
      <c r="E925" s="246"/>
      <c r="F925" s="246"/>
      <c r="G925" s="246"/>
      <c r="H925" s="246"/>
      <c r="I925" s="246"/>
      <c r="J925" s="246"/>
      <c r="K925" s="246"/>
      <c r="L925" s="246"/>
      <c r="M925" s="246"/>
      <c r="N925" s="265"/>
      <c r="O925" s="265"/>
      <c r="P925" s="265"/>
      <c r="Q925" s="265"/>
      <c r="R925" s="265"/>
    </row>
    <row r="926" spans="4:18" x14ac:dyDescent="0.2">
      <c r="D926" s="273"/>
      <c r="E926" s="246"/>
      <c r="F926" s="246"/>
      <c r="G926" s="246"/>
      <c r="H926" s="246"/>
      <c r="I926" s="246"/>
      <c r="J926" s="246"/>
      <c r="K926" s="246"/>
      <c r="L926" s="246"/>
      <c r="M926" s="246"/>
      <c r="N926" s="265"/>
      <c r="O926" s="265"/>
      <c r="P926" s="265"/>
      <c r="Q926" s="265"/>
      <c r="R926" s="265"/>
    </row>
    <row r="927" spans="4:18" x14ac:dyDescent="0.2">
      <c r="D927" s="273"/>
      <c r="E927" s="246"/>
      <c r="F927" s="246"/>
      <c r="G927" s="246"/>
      <c r="H927" s="246"/>
      <c r="I927" s="246"/>
      <c r="J927" s="246"/>
      <c r="K927" s="246"/>
      <c r="L927" s="246"/>
      <c r="M927" s="246"/>
      <c r="N927" s="265"/>
      <c r="O927" s="265"/>
      <c r="P927" s="265"/>
      <c r="Q927" s="265"/>
      <c r="R927" s="265"/>
    </row>
    <row r="928" spans="4:18" x14ac:dyDescent="0.2">
      <c r="D928" s="273"/>
      <c r="E928" s="246"/>
      <c r="F928" s="246"/>
      <c r="G928" s="246"/>
      <c r="H928" s="246"/>
      <c r="I928" s="246"/>
      <c r="J928" s="246"/>
      <c r="K928" s="246"/>
      <c r="L928" s="246"/>
      <c r="M928" s="246"/>
      <c r="N928" s="265"/>
      <c r="O928" s="265"/>
      <c r="P928" s="265"/>
      <c r="Q928" s="265"/>
      <c r="R928" s="265"/>
    </row>
    <row r="929" spans="4:18" x14ac:dyDescent="0.2">
      <c r="D929" s="273"/>
      <c r="E929" s="246"/>
      <c r="F929" s="246"/>
      <c r="G929" s="246"/>
      <c r="H929" s="246"/>
      <c r="I929" s="246"/>
      <c r="J929" s="246"/>
      <c r="K929" s="246"/>
      <c r="L929" s="246"/>
      <c r="M929" s="246"/>
      <c r="N929" s="265"/>
      <c r="O929" s="265"/>
      <c r="P929" s="265"/>
      <c r="Q929" s="265"/>
      <c r="R929" s="265"/>
    </row>
    <row r="930" spans="4:18" x14ac:dyDescent="0.2">
      <c r="D930" s="273"/>
      <c r="E930" s="246"/>
      <c r="F930" s="246"/>
      <c r="G930" s="246"/>
      <c r="H930" s="246"/>
      <c r="I930" s="246"/>
      <c r="J930" s="246"/>
      <c r="K930" s="246"/>
      <c r="L930" s="246"/>
      <c r="M930" s="246"/>
      <c r="N930" s="265"/>
      <c r="O930" s="265"/>
      <c r="P930" s="265"/>
      <c r="Q930" s="265"/>
      <c r="R930" s="265"/>
    </row>
    <row r="931" spans="4:18" x14ac:dyDescent="0.2">
      <c r="D931" s="273"/>
      <c r="E931" s="256"/>
      <c r="F931" s="256"/>
      <c r="G931" s="256"/>
      <c r="H931" s="256"/>
      <c r="I931" s="256"/>
      <c r="J931" s="256"/>
      <c r="K931" s="256"/>
      <c r="L931" s="256"/>
      <c r="M931" s="256"/>
      <c r="N931" s="265"/>
      <c r="O931" s="265"/>
      <c r="P931" s="265"/>
      <c r="Q931" s="265"/>
      <c r="R931" s="265"/>
    </row>
    <row r="932" spans="4:18" x14ac:dyDescent="0.2">
      <c r="D932" s="273"/>
      <c r="E932" s="261"/>
      <c r="F932" s="261"/>
      <c r="G932" s="261"/>
      <c r="H932" s="261"/>
      <c r="I932" s="261"/>
      <c r="J932" s="261"/>
      <c r="K932" s="261"/>
      <c r="L932" s="261"/>
      <c r="M932" s="261"/>
      <c r="N932" s="265"/>
      <c r="O932" s="265"/>
      <c r="P932" s="265"/>
      <c r="Q932" s="265"/>
      <c r="R932" s="265"/>
    </row>
    <row r="933" spans="4:18" x14ac:dyDescent="0.2">
      <c r="D933" s="273"/>
      <c r="E933" s="261"/>
      <c r="F933" s="261"/>
      <c r="G933" s="261"/>
      <c r="H933" s="261"/>
      <c r="I933" s="261"/>
      <c r="J933" s="261"/>
      <c r="K933" s="261"/>
      <c r="L933" s="261"/>
      <c r="M933" s="261"/>
      <c r="N933" s="265"/>
      <c r="O933" s="265"/>
      <c r="P933" s="265"/>
      <c r="Q933" s="265"/>
      <c r="R933" s="265"/>
    </row>
    <row r="934" spans="4:18" x14ac:dyDescent="0.2">
      <c r="D934" s="273"/>
      <c r="E934" s="261"/>
      <c r="F934" s="261"/>
      <c r="G934" s="261"/>
      <c r="H934" s="261"/>
      <c r="I934" s="261"/>
      <c r="J934" s="261"/>
      <c r="K934" s="261"/>
      <c r="L934" s="261"/>
      <c r="M934" s="261"/>
      <c r="N934" s="265"/>
      <c r="O934" s="265"/>
      <c r="P934" s="265"/>
      <c r="Q934" s="265"/>
      <c r="R934" s="265"/>
    </row>
    <row r="935" spans="4:18" x14ac:dyDescent="0.2">
      <c r="D935" s="273"/>
      <c r="E935" s="261"/>
      <c r="F935" s="261"/>
      <c r="G935" s="261"/>
      <c r="H935" s="261"/>
      <c r="I935" s="261"/>
      <c r="J935" s="261"/>
      <c r="K935" s="261"/>
      <c r="L935" s="261"/>
      <c r="M935" s="261"/>
      <c r="N935" s="265"/>
      <c r="O935" s="265"/>
      <c r="P935" s="265"/>
      <c r="Q935" s="265"/>
      <c r="R935" s="265"/>
    </row>
    <row r="936" spans="4:18" x14ac:dyDescent="0.2">
      <c r="D936" s="273"/>
      <c r="E936" s="261"/>
      <c r="F936" s="261"/>
      <c r="G936" s="261"/>
      <c r="H936" s="261"/>
      <c r="I936" s="261"/>
      <c r="J936" s="261"/>
      <c r="K936" s="261"/>
      <c r="L936" s="261"/>
      <c r="M936" s="261"/>
      <c r="N936" s="265"/>
      <c r="O936" s="265"/>
      <c r="P936" s="265"/>
      <c r="Q936" s="265"/>
      <c r="R936" s="265"/>
    </row>
    <row r="937" spans="4:18" x14ac:dyDescent="0.2">
      <c r="D937" s="273"/>
      <c r="E937" s="261"/>
      <c r="F937" s="261"/>
      <c r="G937" s="261"/>
      <c r="H937" s="261"/>
      <c r="I937" s="261"/>
      <c r="J937" s="261"/>
      <c r="K937" s="261"/>
      <c r="L937" s="261"/>
      <c r="M937" s="261"/>
      <c r="N937" s="265"/>
      <c r="O937" s="265"/>
      <c r="P937" s="265"/>
      <c r="Q937" s="265"/>
      <c r="R937" s="265"/>
    </row>
    <row r="938" spans="4:18" x14ac:dyDescent="0.2">
      <c r="D938" s="273"/>
      <c r="E938" s="261"/>
      <c r="F938" s="261"/>
      <c r="G938" s="261"/>
      <c r="H938" s="261"/>
      <c r="I938" s="261"/>
      <c r="J938" s="261"/>
      <c r="K938" s="261"/>
      <c r="L938" s="261"/>
      <c r="M938" s="261"/>
      <c r="N938" s="265"/>
      <c r="O938" s="265"/>
      <c r="P938" s="265"/>
      <c r="Q938" s="265"/>
      <c r="R938" s="265"/>
    </row>
    <row r="939" spans="4:18" x14ac:dyDescent="0.2">
      <c r="D939" s="273"/>
      <c r="E939" s="261"/>
      <c r="F939" s="261"/>
      <c r="G939" s="261"/>
      <c r="H939" s="261"/>
      <c r="I939" s="261"/>
      <c r="J939" s="261"/>
      <c r="K939" s="261"/>
      <c r="L939" s="261"/>
      <c r="M939" s="261"/>
      <c r="N939" s="265"/>
      <c r="O939" s="265"/>
      <c r="P939" s="265"/>
      <c r="Q939" s="265"/>
      <c r="R939" s="265"/>
    </row>
    <row r="940" spans="4:18" x14ac:dyDescent="0.2">
      <c r="D940" s="273"/>
      <c r="E940" s="261"/>
      <c r="F940" s="261"/>
      <c r="G940" s="261"/>
      <c r="H940" s="261"/>
      <c r="I940" s="261"/>
      <c r="J940" s="261"/>
      <c r="K940" s="261"/>
      <c r="L940" s="261"/>
      <c r="M940" s="261"/>
      <c r="N940" s="265"/>
      <c r="O940" s="265"/>
      <c r="P940" s="265"/>
      <c r="Q940" s="265"/>
      <c r="R940" s="265"/>
    </row>
    <row r="941" spans="4:18" x14ac:dyDescent="0.2">
      <c r="D941" s="273"/>
      <c r="E941" s="261"/>
      <c r="F941" s="261"/>
      <c r="G941" s="261"/>
      <c r="H941" s="261"/>
      <c r="I941" s="261"/>
      <c r="J941" s="261"/>
      <c r="K941" s="261"/>
      <c r="L941" s="261"/>
      <c r="M941" s="261"/>
      <c r="N941" s="265"/>
      <c r="O941" s="265"/>
      <c r="P941" s="265"/>
      <c r="Q941" s="265"/>
      <c r="R941" s="265"/>
    </row>
    <row r="942" spans="4:18" x14ac:dyDescent="0.2">
      <c r="D942" s="273"/>
      <c r="E942" s="261"/>
      <c r="F942" s="261"/>
      <c r="G942" s="261"/>
      <c r="H942" s="261"/>
      <c r="I942" s="261"/>
      <c r="J942" s="261"/>
      <c r="K942" s="261"/>
      <c r="L942" s="261"/>
      <c r="M942" s="261"/>
      <c r="N942" s="265"/>
      <c r="O942" s="265"/>
      <c r="P942" s="265"/>
      <c r="Q942" s="265"/>
      <c r="R942" s="265"/>
    </row>
    <row r="943" spans="4:18" x14ac:dyDescent="0.2">
      <c r="D943" s="273"/>
      <c r="E943" s="261"/>
      <c r="F943" s="261"/>
      <c r="G943" s="261"/>
      <c r="H943" s="261"/>
      <c r="I943" s="261"/>
      <c r="J943" s="261"/>
      <c r="K943" s="261"/>
      <c r="L943" s="261"/>
      <c r="M943" s="261"/>
      <c r="N943" s="265"/>
      <c r="O943" s="265"/>
      <c r="P943" s="265"/>
      <c r="Q943" s="265"/>
      <c r="R943" s="265"/>
    </row>
    <row r="944" spans="4:18" x14ac:dyDescent="0.2">
      <c r="D944" s="273"/>
      <c r="E944" s="261"/>
      <c r="F944" s="261"/>
      <c r="G944" s="261"/>
      <c r="H944" s="261"/>
      <c r="I944" s="261"/>
      <c r="J944" s="261"/>
      <c r="K944" s="261"/>
      <c r="L944" s="261"/>
      <c r="M944" s="261"/>
      <c r="N944" s="265"/>
      <c r="O944" s="265"/>
      <c r="P944" s="265"/>
      <c r="Q944" s="265"/>
      <c r="R944" s="265"/>
    </row>
    <row r="945" spans="4:18" x14ac:dyDescent="0.2">
      <c r="D945" s="273"/>
      <c r="E945" s="261"/>
      <c r="F945" s="261"/>
      <c r="G945" s="261"/>
      <c r="H945" s="261"/>
      <c r="I945" s="261"/>
      <c r="J945" s="261"/>
      <c r="K945" s="261"/>
      <c r="L945" s="261"/>
      <c r="M945" s="261"/>
      <c r="N945" s="265"/>
      <c r="O945" s="265"/>
      <c r="P945" s="265"/>
      <c r="Q945" s="265"/>
      <c r="R945" s="265"/>
    </row>
    <row r="946" spans="4:18" x14ac:dyDescent="0.2">
      <c r="D946" s="273"/>
      <c r="E946" s="261"/>
      <c r="F946" s="261"/>
      <c r="G946" s="261"/>
      <c r="H946" s="261"/>
      <c r="I946" s="261"/>
      <c r="J946" s="261"/>
      <c r="K946" s="261"/>
      <c r="L946" s="261"/>
      <c r="M946" s="261"/>
      <c r="N946" s="265"/>
      <c r="O946" s="265"/>
      <c r="P946" s="265"/>
      <c r="Q946" s="265"/>
      <c r="R946" s="265"/>
    </row>
    <row r="947" spans="4:18" x14ac:dyDescent="0.2">
      <c r="D947" s="273"/>
      <c r="E947" s="261"/>
      <c r="F947" s="261"/>
      <c r="G947" s="261"/>
      <c r="H947" s="261"/>
      <c r="I947" s="261"/>
      <c r="J947" s="261"/>
      <c r="K947" s="261"/>
      <c r="L947" s="261"/>
      <c r="M947" s="261"/>
      <c r="N947" s="265"/>
      <c r="O947" s="265"/>
      <c r="P947" s="265"/>
      <c r="Q947" s="265"/>
      <c r="R947" s="265"/>
    </row>
    <row r="948" spans="4:18" x14ac:dyDescent="0.2">
      <c r="D948" s="273"/>
      <c r="E948" s="261"/>
      <c r="F948" s="261"/>
      <c r="G948" s="261"/>
      <c r="H948" s="261"/>
      <c r="I948" s="261"/>
      <c r="J948" s="261"/>
      <c r="K948" s="261"/>
      <c r="L948" s="261"/>
      <c r="M948" s="261"/>
      <c r="N948" s="265"/>
      <c r="O948" s="265"/>
      <c r="P948" s="265"/>
      <c r="Q948" s="265"/>
      <c r="R948" s="265"/>
    </row>
    <row r="949" spans="4:18" x14ac:dyDescent="0.2">
      <c r="D949" s="273"/>
      <c r="E949" s="261"/>
      <c r="F949" s="261"/>
      <c r="G949" s="261"/>
      <c r="H949" s="261"/>
      <c r="I949" s="261"/>
      <c r="J949" s="261"/>
      <c r="K949" s="261"/>
      <c r="L949" s="261"/>
      <c r="M949" s="261"/>
      <c r="N949" s="265"/>
      <c r="O949" s="265"/>
      <c r="P949" s="265"/>
      <c r="Q949" s="265"/>
      <c r="R949" s="265"/>
    </row>
    <row r="950" spans="4:18" x14ac:dyDescent="0.2">
      <c r="D950" s="273"/>
      <c r="E950" s="261"/>
      <c r="F950" s="261"/>
      <c r="G950" s="261"/>
      <c r="H950" s="261"/>
      <c r="I950" s="261"/>
      <c r="J950" s="261"/>
      <c r="K950" s="261"/>
      <c r="L950" s="261"/>
      <c r="M950" s="261"/>
      <c r="N950" s="265"/>
      <c r="O950" s="265"/>
      <c r="P950" s="265"/>
      <c r="Q950" s="265"/>
      <c r="R950" s="265"/>
    </row>
    <row r="951" spans="4:18" x14ac:dyDescent="0.2">
      <c r="D951" s="273"/>
      <c r="E951" s="261"/>
      <c r="F951" s="261"/>
      <c r="G951" s="261"/>
      <c r="H951" s="261"/>
      <c r="I951" s="261"/>
      <c r="J951" s="261"/>
      <c r="K951" s="261"/>
      <c r="L951" s="261"/>
      <c r="M951" s="261"/>
      <c r="N951" s="265"/>
      <c r="O951" s="265"/>
      <c r="P951" s="265"/>
      <c r="Q951" s="265"/>
      <c r="R951" s="265"/>
    </row>
    <row r="952" spans="4:18" x14ac:dyDescent="0.2">
      <c r="D952" s="273"/>
      <c r="E952" s="261"/>
      <c r="F952" s="261"/>
      <c r="G952" s="261"/>
      <c r="H952" s="261"/>
      <c r="I952" s="261"/>
      <c r="J952" s="261"/>
      <c r="K952" s="261"/>
      <c r="L952" s="261"/>
      <c r="M952" s="261"/>
      <c r="N952" s="265"/>
      <c r="O952" s="265"/>
      <c r="P952" s="265"/>
      <c r="Q952" s="265"/>
      <c r="R952" s="265"/>
    </row>
    <row r="953" spans="4:18" x14ac:dyDescent="0.2">
      <c r="D953" s="273"/>
      <c r="E953" s="261"/>
      <c r="F953" s="261"/>
      <c r="G953" s="261"/>
      <c r="H953" s="261"/>
      <c r="I953" s="261"/>
      <c r="J953" s="261"/>
      <c r="K953" s="261"/>
      <c r="L953" s="261"/>
      <c r="M953" s="261"/>
      <c r="N953" s="265"/>
      <c r="O953" s="265"/>
      <c r="P953" s="265"/>
      <c r="Q953" s="265"/>
      <c r="R953" s="265"/>
    </row>
    <row r="954" spans="4:18" x14ac:dyDescent="0.2">
      <c r="D954" s="273"/>
      <c r="E954" s="261"/>
      <c r="F954" s="261"/>
      <c r="G954" s="261"/>
      <c r="H954" s="261"/>
      <c r="I954" s="261"/>
      <c r="J954" s="261"/>
      <c r="K954" s="261"/>
      <c r="L954" s="261"/>
      <c r="M954" s="261"/>
      <c r="N954" s="265"/>
      <c r="O954" s="265"/>
      <c r="P954" s="265"/>
      <c r="Q954" s="265"/>
      <c r="R954" s="265"/>
    </row>
    <row r="955" spans="4:18" x14ac:dyDescent="0.2">
      <c r="D955" s="273"/>
      <c r="E955" s="261"/>
      <c r="F955" s="261"/>
      <c r="G955" s="261"/>
      <c r="H955" s="261"/>
      <c r="I955" s="261"/>
      <c r="J955" s="261"/>
      <c r="K955" s="261"/>
      <c r="L955" s="261"/>
      <c r="M955" s="261"/>
      <c r="N955" s="265"/>
      <c r="O955" s="265"/>
      <c r="P955" s="265"/>
      <c r="Q955" s="265"/>
      <c r="R955" s="265"/>
    </row>
    <row r="956" spans="4:18" x14ac:dyDescent="0.2">
      <c r="D956" s="273"/>
      <c r="E956" s="261"/>
      <c r="F956" s="261"/>
      <c r="G956" s="261"/>
      <c r="H956" s="261"/>
      <c r="I956" s="261"/>
      <c r="J956" s="261"/>
      <c r="K956" s="261"/>
      <c r="L956" s="261"/>
      <c r="M956" s="261"/>
      <c r="N956" s="265"/>
      <c r="O956" s="265"/>
      <c r="P956" s="265"/>
      <c r="Q956" s="265"/>
      <c r="R956" s="265"/>
    </row>
    <row r="957" spans="4:18" x14ac:dyDescent="0.2">
      <c r="D957" s="273"/>
      <c r="E957" s="261"/>
      <c r="F957" s="261"/>
      <c r="G957" s="261"/>
      <c r="H957" s="261"/>
      <c r="I957" s="261"/>
      <c r="J957" s="261"/>
      <c r="K957" s="261"/>
      <c r="L957" s="261"/>
      <c r="M957" s="261"/>
      <c r="N957" s="265"/>
      <c r="O957" s="265"/>
      <c r="P957" s="265"/>
      <c r="Q957" s="265"/>
      <c r="R957" s="265"/>
    </row>
    <row r="958" spans="4:18" x14ac:dyDescent="0.2">
      <c r="D958" s="273"/>
      <c r="E958" s="261"/>
      <c r="F958" s="261"/>
      <c r="G958" s="261"/>
      <c r="H958" s="261"/>
      <c r="I958" s="261"/>
      <c r="J958" s="261"/>
      <c r="K958" s="261"/>
      <c r="L958" s="261"/>
      <c r="M958" s="261"/>
      <c r="N958" s="265"/>
      <c r="O958" s="265"/>
      <c r="P958" s="265"/>
      <c r="Q958" s="265"/>
      <c r="R958" s="265"/>
    </row>
    <row r="959" spans="4:18" x14ac:dyDescent="0.2">
      <c r="D959" s="273"/>
      <c r="E959" s="261"/>
      <c r="F959" s="261"/>
      <c r="G959" s="261"/>
      <c r="H959" s="261"/>
      <c r="I959" s="261"/>
      <c r="J959" s="261"/>
      <c r="K959" s="261"/>
      <c r="L959" s="261"/>
      <c r="M959" s="261"/>
      <c r="N959" s="265"/>
      <c r="O959" s="265"/>
      <c r="P959" s="265"/>
      <c r="Q959" s="265"/>
      <c r="R959" s="265"/>
    </row>
    <row r="960" spans="4:18" x14ac:dyDescent="0.2">
      <c r="D960" s="273"/>
      <c r="E960" s="261"/>
      <c r="F960" s="261"/>
      <c r="G960" s="261"/>
      <c r="H960" s="261"/>
      <c r="I960" s="261"/>
      <c r="J960" s="261"/>
      <c r="K960" s="261"/>
      <c r="L960" s="261"/>
      <c r="M960" s="261"/>
      <c r="N960" s="265"/>
      <c r="O960" s="265"/>
      <c r="P960" s="265"/>
      <c r="Q960" s="265"/>
      <c r="R960" s="265"/>
    </row>
    <row r="961" spans="4:18" x14ac:dyDescent="0.2">
      <c r="D961" s="273"/>
      <c r="E961" s="261"/>
      <c r="F961" s="261"/>
      <c r="G961" s="261"/>
      <c r="H961" s="261"/>
      <c r="I961" s="261"/>
      <c r="J961" s="261"/>
      <c r="K961" s="261"/>
      <c r="L961" s="261"/>
      <c r="M961" s="261"/>
      <c r="N961" s="265"/>
      <c r="O961" s="265"/>
      <c r="P961" s="265"/>
      <c r="Q961" s="265"/>
      <c r="R961" s="265"/>
    </row>
    <row r="962" spans="4:18" x14ac:dyDescent="0.2">
      <c r="D962" s="273"/>
      <c r="E962" s="261"/>
      <c r="F962" s="261"/>
      <c r="G962" s="261"/>
      <c r="H962" s="261"/>
      <c r="I962" s="261"/>
      <c r="J962" s="261"/>
      <c r="K962" s="261"/>
      <c r="L962" s="261"/>
      <c r="M962" s="261"/>
      <c r="N962" s="265"/>
      <c r="O962" s="265"/>
      <c r="P962" s="265"/>
      <c r="Q962" s="265"/>
      <c r="R962" s="265"/>
    </row>
    <row r="963" spans="4:18" x14ac:dyDescent="0.2">
      <c r="D963" s="273"/>
      <c r="E963" s="261"/>
      <c r="F963" s="261"/>
      <c r="G963" s="261"/>
      <c r="H963" s="261"/>
      <c r="I963" s="261"/>
      <c r="J963" s="261"/>
      <c r="K963" s="261"/>
      <c r="L963" s="261"/>
      <c r="M963" s="261"/>
      <c r="N963" s="265"/>
      <c r="O963" s="265"/>
      <c r="P963" s="265"/>
      <c r="Q963" s="265"/>
      <c r="R963" s="265"/>
    </row>
    <row r="964" spans="4:18" x14ac:dyDescent="0.2">
      <c r="D964" s="273"/>
      <c r="E964" s="261"/>
      <c r="F964" s="261"/>
      <c r="G964" s="261"/>
      <c r="H964" s="261"/>
      <c r="I964" s="261"/>
      <c r="J964" s="261"/>
      <c r="K964" s="261"/>
      <c r="L964" s="261"/>
      <c r="M964" s="261"/>
      <c r="N964" s="265"/>
      <c r="O964" s="265"/>
      <c r="P964" s="265"/>
      <c r="Q964" s="265"/>
      <c r="R964" s="265"/>
    </row>
    <row r="965" spans="4:18" x14ac:dyDescent="0.2">
      <c r="D965" s="273"/>
      <c r="E965" s="261"/>
      <c r="F965" s="261"/>
      <c r="G965" s="261"/>
      <c r="H965" s="261"/>
      <c r="I965" s="261"/>
      <c r="J965" s="261"/>
      <c r="K965" s="261"/>
      <c r="L965" s="261"/>
      <c r="M965" s="261"/>
      <c r="N965" s="265"/>
      <c r="O965" s="265"/>
      <c r="P965" s="265"/>
      <c r="Q965" s="265"/>
      <c r="R965" s="265"/>
    </row>
    <row r="966" spans="4:18" x14ac:dyDescent="0.2">
      <c r="D966" s="273"/>
      <c r="E966" s="261"/>
      <c r="F966" s="261"/>
      <c r="G966" s="261"/>
      <c r="H966" s="261"/>
      <c r="I966" s="261"/>
      <c r="J966" s="261"/>
      <c r="K966" s="261"/>
      <c r="L966" s="261"/>
      <c r="M966" s="261"/>
      <c r="N966" s="265"/>
      <c r="O966" s="265"/>
      <c r="P966" s="265"/>
      <c r="Q966" s="265"/>
      <c r="R966" s="265"/>
    </row>
    <row r="967" spans="4:18" x14ac:dyDescent="0.2">
      <c r="D967" s="273"/>
      <c r="E967" s="261"/>
      <c r="F967" s="261"/>
      <c r="G967" s="261"/>
      <c r="H967" s="261"/>
      <c r="I967" s="261"/>
      <c r="J967" s="261"/>
      <c r="K967" s="261"/>
      <c r="L967" s="261"/>
      <c r="M967" s="261"/>
      <c r="N967" s="265"/>
      <c r="O967" s="265"/>
      <c r="P967" s="265"/>
      <c r="Q967" s="265"/>
      <c r="R967" s="265"/>
    </row>
    <row r="968" spans="4:18" x14ac:dyDescent="0.2">
      <c r="D968" s="273"/>
      <c r="E968" s="261"/>
      <c r="F968" s="261"/>
      <c r="G968" s="261"/>
      <c r="H968" s="261"/>
      <c r="I968" s="261"/>
      <c r="J968" s="261"/>
      <c r="K968" s="261"/>
      <c r="L968" s="261"/>
      <c r="M968" s="261"/>
      <c r="N968" s="265"/>
      <c r="O968" s="265"/>
      <c r="P968" s="265"/>
      <c r="Q968" s="265"/>
      <c r="R968" s="265"/>
    </row>
    <row r="969" spans="4:18" x14ac:dyDescent="0.2">
      <c r="D969" s="273"/>
      <c r="E969" s="261"/>
      <c r="F969" s="261"/>
      <c r="G969" s="261"/>
      <c r="H969" s="261"/>
      <c r="I969" s="261"/>
      <c r="J969" s="261"/>
      <c r="K969" s="261"/>
      <c r="L969" s="261"/>
      <c r="M969" s="261"/>
      <c r="N969" s="265"/>
      <c r="O969" s="265"/>
      <c r="P969" s="265"/>
      <c r="Q969" s="265"/>
      <c r="R969" s="265"/>
    </row>
    <row r="970" spans="4:18" x14ac:dyDescent="0.2">
      <c r="D970" s="273"/>
      <c r="E970" s="261"/>
      <c r="F970" s="261"/>
      <c r="G970" s="261"/>
      <c r="H970" s="261"/>
      <c r="I970" s="261"/>
      <c r="J970" s="261"/>
      <c r="K970" s="261"/>
      <c r="L970" s="261"/>
      <c r="M970" s="261"/>
      <c r="N970" s="265"/>
      <c r="O970" s="265"/>
      <c r="P970" s="265"/>
      <c r="Q970" s="265"/>
      <c r="R970" s="265"/>
    </row>
    <row r="971" spans="4:18" x14ac:dyDescent="0.2">
      <c r="D971" s="273"/>
      <c r="E971" s="261"/>
      <c r="F971" s="261"/>
      <c r="G971" s="261"/>
      <c r="H971" s="261"/>
      <c r="I971" s="261"/>
      <c r="J971" s="261"/>
      <c r="K971" s="261"/>
      <c r="L971" s="261"/>
      <c r="M971" s="261"/>
      <c r="N971" s="265"/>
      <c r="O971" s="265"/>
      <c r="P971" s="265"/>
      <c r="Q971" s="265"/>
      <c r="R971" s="265"/>
    </row>
    <row r="972" spans="4:18" x14ac:dyDescent="0.2">
      <c r="D972" s="273"/>
      <c r="E972" s="261"/>
      <c r="F972" s="261"/>
      <c r="G972" s="261"/>
      <c r="H972" s="261"/>
      <c r="I972" s="261"/>
      <c r="J972" s="261"/>
      <c r="K972" s="261"/>
      <c r="L972" s="261"/>
      <c r="M972" s="261"/>
      <c r="N972" s="265"/>
      <c r="O972" s="265"/>
      <c r="P972" s="265"/>
      <c r="Q972" s="265"/>
      <c r="R972" s="265"/>
    </row>
    <row r="973" spans="4:18" x14ac:dyDescent="0.2">
      <c r="D973" s="273"/>
      <c r="E973" s="261"/>
      <c r="F973" s="261"/>
      <c r="G973" s="261"/>
      <c r="H973" s="261"/>
      <c r="I973" s="261"/>
      <c r="J973" s="261"/>
      <c r="K973" s="261"/>
      <c r="L973" s="261"/>
      <c r="M973" s="261"/>
      <c r="N973" s="265"/>
      <c r="O973" s="265"/>
      <c r="P973" s="265"/>
      <c r="Q973" s="265"/>
      <c r="R973" s="265"/>
    </row>
    <row r="974" spans="4:18" x14ac:dyDescent="0.2">
      <c r="D974" s="273"/>
      <c r="E974" s="261"/>
      <c r="F974" s="261"/>
      <c r="G974" s="261"/>
      <c r="H974" s="261"/>
      <c r="I974" s="261"/>
      <c r="J974" s="261"/>
      <c r="K974" s="261"/>
      <c r="L974" s="261"/>
      <c r="M974" s="261"/>
      <c r="N974" s="265"/>
      <c r="O974" s="265"/>
      <c r="P974" s="265"/>
      <c r="Q974" s="265"/>
      <c r="R974" s="265"/>
    </row>
    <row r="975" spans="4:18" x14ac:dyDescent="0.2">
      <c r="D975" s="273"/>
      <c r="E975" s="261"/>
      <c r="F975" s="261"/>
      <c r="G975" s="261"/>
      <c r="H975" s="261"/>
      <c r="I975" s="261"/>
      <c r="J975" s="261"/>
      <c r="K975" s="261"/>
      <c r="L975" s="261"/>
      <c r="M975" s="261"/>
      <c r="N975" s="265"/>
      <c r="O975" s="265"/>
      <c r="P975" s="265"/>
      <c r="Q975" s="265"/>
      <c r="R975" s="265"/>
    </row>
    <row r="976" spans="4:18" x14ac:dyDescent="0.2">
      <c r="D976" s="273"/>
      <c r="E976" s="261"/>
      <c r="F976" s="261"/>
      <c r="G976" s="261"/>
      <c r="H976" s="261"/>
      <c r="I976" s="261"/>
      <c r="J976" s="261"/>
      <c r="K976" s="261"/>
      <c r="L976" s="261"/>
      <c r="M976" s="261"/>
      <c r="N976" s="265"/>
      <c r="O976" s="265"/>
      <c r="P976" s="265"/>
      <c r="Q976" s="265"/>
      <c r="R976" s="265"/>
    </row>
    <row r="977" spans="4:18" x14ac:dyDescent="0.2">
      <c r="D977" s="273"/>
      <c r="E977" s="261"/>
      <c r="F977" s="261"/>
      <c r="G977" s="261"/>
      <c r="H977" s="261"/>
      <c r="I977" s="261"/>
      <c r="J977" s="261"/>
      <c r="K977" s="261"/>
      <c r="L977" s="261"/>
      <c r="M977" s="261"/>
      <c r="N977" s="265"/>
      <c r="O977" s="265"/>
      <c r="P977" s="265"/>
      <c r="Q977" s="265"/>
      <c r="R977" s="265"/>
    </row>
    <row r="978" spans="4:18" x14ac:dyDescent="0.2">
      <c r="D978" s="273"/>
      <c r="E978" s="261"/>
      <c r="F978" s="261"/>
      <c r="G978" s="261"/>
      <c r="H978" s="261"/>
      <c r="I978" s="261"/>
      <c r="J978" s="261"/>
      <c r="K978" s="261"/>
      <c r="L978" s="261"/>
      <c r="M978" s="261"/>
      <c r="N978" s="265"/>
      <c r="O978" s="265"/>
      <c r="P978" s="265"/>
      <c r="Q978" s="265"/>
      <c r="R978" s="265"/>
    </row>
    <row r="979" spans="4:18" x14ac:dyDescent="0.2">
      <c r="D979" s="273"/>
      <c r="E979" s="261"/>
      <c r="F979" s="261"/>
      <c r="G979" s="261"/>
      <c r="H979" s="261"/>
      <c r="I979" s="261"/>
      <c r="J979" s="261"/>
      <c r="K979" s="261"/>
      <c r="L979" s="261"/>
      <c r="M979" s="261"/>
      <c r="N979" s="265"/>
      <c r="O979" s="265"/>
      <c r="P979" s="265"/>
      <c r="Q979" s="265"/>
      <c r="R979" s="265"/>
    </row>
    <row r="980" spans="4:18" x14ac:dyDescent="0.2">
      <c r="D980" s="273"/>
      <c r="E980" s="261"/>
      <c r="F980" s="261"/>
      <c r="G980" s="261"/>
      <c r="H980" s="261"/>
      <c r="I980" s="261"/>
      <c r="J980" s="261"/>
      <c r="K980" s="261"/>
      <c r="L980" s="261"/>
      <c r="M980" s="261"/>
      <c r="N980" s="265"/>
      <c r="O980" s="265"/>
      <c r="P980" s="265"/>
      <c r="Q980" s="265"/>
      <c r="R980" s="265"/>
    </row>
    <row r="981" spans="4:18" x14ac:dyDescent="0.2">
      <c r="D981" s="273"/>
      <c r="E981" s="261"/>
      <c r="F981" s="261"/>
      <c r="G981" s="261"/>
      <c r="H981" s="261"/>
      <c r="I981" s="261"/>
      <c r="J981" s="261"/>
      <c r="K981" s="261"/>
      <c r="L981" s="261"/>
      <c r="M981" s="261"/>
      <c r="N981" s="265"/>
      <c r="O981" s="265"/>
      <c r="P981" s="265"/>
      <c r="Q981" s="265"/>
      <c r="R981" s="265"/>
    </row>
    <row r="982" spans="4:18" x14ac:dyDescent="0.2">
      <c r="D982" s="273"/>
      <c r="E982" s="261"/>
      <c r="F982" s="261"/>
      <c r="G982" s="261"/>
      <c r="H982" s="261"/>
      <c r="I982" s="261"/>
      <c r="J982" s="261"/>
      <c r="K982" s="261"/>
      <c r="L982" s="261"/>
      <c r="M982" s="261"/>
      <c r="N982" s="265"/>
      <c r="O982" s="265"/>
      <c r="P982" s="265"/>
      <c r="Q982" s="265"/>
      <c r="R982" s="265"/>
    </row>
    <row r="983" spans="4:18" x14ac:dyDescent="0.2">
      <c r="D983" s="273"/>
      <c r="E983" s="261"/>
      <c r="F983" s="261"/>
      <c r="G983" s="261"/>
      <c r="H983" s="261"/>
      <c r="I983" s="261"/>
      <c r="J983" s="261"/>
      <c r="K983" s="261"/>
      <c r="L983" s="261"/>
      <c r="M983" s="261"/>
      <c r="N983" s="265"/>
      <c r="O983" s="265"/>
      <c r="P983" s="265"/>
      <c r="Q983" s="265"/>
      <c r="R983" s="265"/>
    </row>
    <row r="984" spans="4:18" x14ac:dyDescent="0.2">
      <c r="D984" s="273"/>
      <c r="E984" s="261"/>
      <c r="F984" s="261"/>
      <c r="G984" s="261"/>
      <c r="H984" s="261"/>
      <c r="I984" s="261"/>
      <c r="J984" s="261"/>
      <c r="K984" s="261"/>
      <c r="L984" s="261"/>
      <c r="M984" s="261"/>
      <c r="N984" s="265"/>
      <c r="O984" s="265"/>
      <c r="P984" s="265"/>
      <c r="Q984" s="265"/>
      <c r="R984" s="265"/>
    </row>
    <row r="985" spans="4:18" x14ac:dyDescent="0.2">
      <c r="D985" s="273"/>
      <c r="E985" s="261"/>
      <c r="F985" s="261"/>
      <c r="G985" s="261"/>
      <c r="H985" s="261"/>
      <c r="I985" s="261"/>
      <c r="J985" s="261"/>
      <c r="K985" s="261"/>
      <c r="L985" s="261"/>
      <c r="M985" s="261"/>
      <c r="N985" s="265"/>
      <c r="O985" s="265"/>
      <c r="P985" s="265"/>
      <c r="Q985" s="265"/>
      <c r="R985" s="265"/>
    </row>
    <row r="986" spans="4:18" x14ac:dyDescent="0.2">
      <c r="D986" s="273"/>
      <c r="E986" s="261"/>
      <c r="F986" s="261"/>
      <c r="G986" s="261"/>
      <c r="H986" s="261"/>
      <c r="I986" s="261"/>
      <c r="J986" s="261"/>
      <c r="K986" s="261"/>
      <c r="L986" s="261"/>
      <c r="M986" s="261"/>
      <c r="N986" s="265"/>
      <c r="O986" s="265"/>
      <c r="P986" s="265"/>
      <c r="Q986" s="265"/>
      <c r="R986" s="265"/>
    </row>
    <row r="987" spans="4:18" x14ac:dyDescent="0.2">
      <c r="D987" s="273"/>
      <c r="E987" s="261"/>
      <c r="F987" s="261"/>
      <c r="G987" s="261"/>
      <c r="H987" s="261"/>
      <c r="I987" s="261"/>
      <c r="J987" s="261"/>
      <c r="K987" s="261"/>
      <c r="L987" s="261"/>
      <c r="M987" s="261"/>
      <c r="N987" s="265"/>
      <c r="O987" s="265"/>
      <c r="P987" s="265"/>
      <c r="Q987" s="265"/>
      <c r="R987" s="265"/>
    </row>
    <row r="988" spans="4:18" x14ac:dyDescent="0.2">
      <c r="D988" s="273"/>
      <c r="E988" s="261"/>
      <c r="F988" s="261"/>
      <c r="G988" s="261"/>
      <c r="H988" s="261"/>
      <c r="I988" s="261"/>
      <c r="J988" s="261"/>
      <c r="K988" s="261"/>
      <c r="L988" s="261"/>
      <c r="M988" s="261"/>
      <c r="N988" s="265"/>
      <c r="O988" s="265"/>
      <c r="P988" s="265"/>
      <c r="Q988" s="265"/>
      <c r="R988" s="265"/>
    </row>
    <row r="989" spans="4:18" x14ac:dyDescent="0.2">
      <c r="D989" s="273"/>
      <c r="E989" s="261"/>
      <c r="F989" s="261"/>
      <c r="G989" s="261"/>
      <c r="H989" s="261"/>
      <c r="I989" s="261"/>
      <c r="J989" s="261"/>
      <c r="K989" s="261"/>
      <c r="L989" s="261"/>
      <c r="M989" s="261"/>
      <c r="N989" s="265"/>
      <c r="O989" s="265"/>
      <c r="P989" s="265"/>
      <c r="Q989" s="265"/>
      <c r="R989" s="265"/>
    </row>
    <row r="990" spans="4:18" x14ac:dyDescent="0.2">
      <c r="D990" s="273"/>
      <c r="E990" s="261"/>
      <c r="F990" s="261"/>
      <c r="G990" s="261"/>
      <c r="H990" s="261"/>
      <c r="I990" s="261"/>
      <c r="J990" s="261"/>
      <c r="K990" s="261"/>
      <c r="L990" s="261"/>
      <c r="M990" s="261"/>
      <c r="N990" s="265"/>
      <c r="O990" s="265"/>
      <c r="P990" s="265"/>
      <c r="Q990" s="265"/>
      <c r="R990" s="265"/>
    </row>
    <row r="991" spans="4:18" x14ac:dyDescent="0.2">
      <c r="D991" s="273"/>
      <c r="E991" s="261"/>
      <c r="F991" s="261"/>
      <c r="G991" s="261"/>
      <c r="H991" s="261"/>
      <c r="I991" s="261"/>
      <c r="J991" s="261"/>
      <c r="K991" s="261"/>
      <c r="L991" s="261"/>
      <c r="M991" s="261"/>
      <c r="N991" s="265"/>
      <c r="O991" s="265"/>
      <c r="P991" s="265"/>
      <c r="Q991" s="265"/>
      <c r="R991" s="265"/>
    </row>
    <row r="992" spans="4:18" x14ac:dyDescent="0.2">
      <c r="D992" s="273"/>
      <c r="E992" s="261"/>
      <c r="F992" s="261"/>
      <c r="G992" s="261"/>
      <c r="H992" s="261"/>
      <c r="I992" s="261"/>
      <c r="J992" s="261"/>
      <c r="K992" s="261"/>
      <c r="L992" s="261"/>
      <c r="M992" s="261"/>
      <c r="N992" s="265"/>
      <c r="O992" s="265"/>
      <c r="P992" s="265"/>
      <c r="Q992" s="265"/>
      <c r="R992" s="265"/>
    </row>
    <row r="993" spans="4:18" x14ac:dyDescent="0.2">
      <c r="D993" s="273"/>
      <c r="E993" s="261"/>
      <c r="F993" s="261"/>
      <c r="G993" s="261"/>
      <c r="H993" s="261"/>
      <c r="I993" s="261"/>
      <c r="J993" s="261"/>
      <c r="K993" s="261"/>
      <c r="L993" s="261"/>
      <c r="M993" s="261"/>
      <c r="N993" s="265"/>
      <c r="O993" s="265"/>
      <c r="P993" s="265"/>
      <c r="Q993" s="265"/>
      <c r="R993" s="265"/>
    </row>
    <row r="994" spans="4:18" x14ac:dyDescent="0.2">
      <c r="D994" s="273"/>
      <c r="E994" s="261"/>
      <c r="F994" s="261"/>
      <c r="G994" s="261"/>
      <c r="H994" s="261"/>
      <c r="I994" s="261"/>
      <c r="J994" s="261"/>
      <c r="K994" s="261"/>
      <c r="L994" s="261"/>
      <c r="M994" s="261"/>
      <c r="N994" s="265"/>
      <c r="O994" s="265"/>
      <c r="P994" s="265"/>
      <c r="Q994" s="265"/>
      <c r="R994" s="265"/>
    </row>
    <row r="995" spans="4:18" x14ac:dyDescent="0.2">
      <c r="D995" s="273"/>
      <c r="E995" s="261"/>
      <c r="F995" s="261"/>
      <c r="G995" s="261"/>
      <c r="H995" s="261"/>
      <c r="I995" s="261"/>
      <c r="J995" s="261"/>
      <c r="K995" s="261"/>
      <c r="L995" s="261"/>
      <c r="M995" s="261"/>
      <c r="N995" s="265"/>
      <c r="O995" s="265"/>
      <c r="P995" s="265"/>
      <c r="Q995" s="265"/>
      <c r="R995" s="265"/>
    </row>
    <row r="996" spans="4:18" x14ac:dyDescent="0.2">
      <c r="D996" s="273"/>
      <c r="E996" s="261"/>
      <c r="F996" s="261"/>
      <c r="G996" s="261"/>
      <c r="H996" s="261"/>
      <c r="I996" s="261"/>
      <c r="J996" s="261"/>
      <c r="K996" s="261"/>
      <c r="L996" s="261"/>
      <c r="M996" s="261"/>
      <c r="N996" s="265"/>
      <c r="O996" s="265"/>
      <c r="P996" s="265"/>
      <c r="Q996" s="265"/>
      <c r="R996" s="265"/>
    </row>
    <row r="997" spans="4:18" x14ac:dyDescent="0.2">
      <c r="D997" s="273"/>
      <c r="E997" s="261"/>
      <c r="F997" s="261"/>
      <c r="G997" s="261"/>
      <c r="H997" s="261"/>
      <c r="I997" s="261"/>
      <c r="J997" s="261"/>
      <c r="K997" s="261"/>
      <c r="L997" s="261"/>
      <c r="M997" s="261"/>
      <c r="N997" s="265"/>
      <c r="O997" s="265"/>
      <c r="P997" s="265"/>
      <c r="Q997" s="265"/>
      <c r="R997" s="265"/>
    </row>
    <row r="998" spans="4:18" x14ac:dyDescent="0.2">
      <c r="D998" s="273"/>
      <c r="E998" s="261"/>
      <c r="F998" s="261"/>
      <c r="G998" s="261"/>
      <c r="H998" s="261"/>
      <c r="I998" s="261"/>
      <c r="J998" s="261"/>
      <c r="K998" s="261"/>
      <c r="L998" s="261"/>
      <c r="M998" s="261"/>
      <c r="N998" s="265"/>
      <c r="O998" s="265"/>
      <c r="P998" s="265"/>
      <c r="Q998" s="265"/>
      <c r="R998" s="265"/>
    </row>
    <row r="999" spans="4:18" x14ac:dyDescent="0.2">
      <c r="D999" s="273"/>
      <c r="E999" s="261"/>
      <c r="F999" s="261"/>
      <c r="G999" s="261"/>
      <c r="H999" s="261"/>
      <c r="I999" s="261"/>
      <c r="J999" s="261"/>
      <c r="K999" s="261"/>
      <c r="L999" s="261"/>
      <c r="M999" s="261"/>
      <c r="N999" s="265"/>
      <c r="O999" s="265"/>
      <c r="P999" s="265"/>
      <c r="Q999" s="265"/>
      <c r="R999" s="265"/>
    </row>
    <row r="1000" spans="4:18" x14ac:dyDescent="0.2">
      <c r="D1000" s="273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5"/>
      <c r="O1000" s="265"/>
      <c r="P1000" s="265"/>
      <c r="Q1000" s="265"/>
      <c r="R1000" s="265"/>
    </row>
    <row r="1001" spans="4:18" x14ac:dyDescent="0.2">
      <c r="D1001" s="273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5"/>
      <c r="O1001" s="265"/>
      <c r="P1001" s="265"/>
      <c r="Q1001" s="265"/>
      <c r="R1001" s="265"/>
    </row>
    <row r="1002" spans="4:18" x14ac:dyDescent="0.2">
      <c r="D1002" s="273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5"/>
      <c r="O1002" s="265"/>
      <c r="P1002" s="265"/>
      <c r="Q1002" s="265"/>
      <c r="R1002" s="265"/>
    </row>
    <row r="1003" spans="4:18" x14ac:dyDescent="0.2">
      <c r="D1003" s="273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5"/>
      <c r="O1003" s="265"/>
      <c r="P1003" s="265"/>
      <c r="Q1003" s="265"/>
      <c r="R1003" s="265"/>
    </row>
    <row r="1004" spans="4:18" x14ac:dyDescent="0.2">
      <c r="D1004" s="273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5"/>
      <c r="O1004" s="265"/>
      <c r="P1004" s="265"/>
      <c r="Q1004" s="265"/>
      <c r="R1004" s="265"/>
    </row>
    <row r="1005" spans="4:18" x14ac:dyDescent="0.2">
      <c r="D1005" s="273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5"/>
      <c r="O1005" s="265"/>
      <c r="P1005" s="265"/>
      <c r="Q1005" s="265"/>
      <c r="R1005" s="265"/>
    </row>
    <row r="1006" spans="4:18" x14ac:dyDescent="0.2">
      <c r="D1006" s="273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5"/>
      <c r="O1006" s="265"/>
      <c r="P1006" s="265"/>
      <c r="Q1006" s="265"/>
      <c r="R1006" s="265"/>
    </row>
    <row r="1007" spans="4:18" x14ac:dyDescent="0.2">
      <c r="D1007" s="273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5"/>
      <c r="O1007" s="265"/>
      <c r="P1007" s="265"/>
      <c r="Q1007" s="265"/>
      <c r="R1007" s="265"/>
    </row>
    <row r="1008" spans="4:18" x14ac:dyDescent="0.2">
      <c r="D1008" s="273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5"/>
      <c r="O1008" s="265"/>
      <c r="P1008" s="265"/>
      <c r="Q1008" s="265"/>
      <c r="R1008" s="265"/>
    </row>
    <row r="1009" spans="4:18" x14ac:dyDescent="0.2">
      <c r="D1009" s="273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5"/>
      <c r="O1009" s="265"/>
      <c r="P1009" s="265"/>
      <c r="Q1009" s="265"/>
      <c r="R1009" s="265"/>
    </row>
    <row r="1010" spans="4:18" x14ac:dyDescent="0.2">
      <c r="D1010" s="273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5"/>
      <c r="O1010" s="265"/>
      <c r="P1010" s="265"/>
      <c r="Q1010" s="265"/>
      <c r="R1010" s="265"/>
    </row>
    <row r="1011" spans="4:18" x14ac:dyDescent="0.2">
      <c r="D1011" s="273"/>
      <c r="E1011" s="261"/>
      <c r="F1011" s="261"/>
      <c r="G1011" s="261"/>
      <c r="H1011" s="261"/>
      <c r="I1011" s="261"/>
      <c r="J1011" s="261"/>
      <c r="K1011" s="261"/>
      <c r="L1011" s="261"/>
      <c r="M1011" s="261"/>
      <c r="N1011" s="265"/>
      <c r="O1011" s="265"/>
      <c r="P1011" s="265"/>
      <c r="Q1011" s="265"/>
      <c r="R1011" s="265"/>
    </row>
    <row r="1012" spans="4:18" x14ac:dyDescent="0.2">
      <c r="D1012" s="273"/>
      <c r="E1012" s="261"/>
      <c r="F1012" s="261"/>
      <c r="G1012" s="261"/>
      <c r="H1012" s="261"/>
      <c r="I1012" s="261"/>
      <c r="J1012" s="261"/>
      <c r="K1012" s="261"/>
      <c r="L1012" s="261"/>
      <c r="M1012" s="261"/>
      <c r="N1012" s="265"/>
      <c r="O1012" s="265"/>
      <c r="P1012" s="265"/>
      <c r="Q1012" s="265"/>
      <c r="R1012" s="265"/>
    </row>
    <row r="1013" spans="4:18" x14ac:dyDescent="0.2">
      <c r="D1013" s="273"/>
      <c r="E1013" s="261"/>
      <c r="F1013" s="261"/>
      <c r="G1013" s="261"/>
      <c r="H1013" s="261"/>
      <c r="I1013" s="261"/>
      <c r="J1013" s="261"/>
      <c r="K1013" s="261"/>
      <c r="L1013" s="261"/>
      <c r="M1013" s="261"/>
      <c r="N1013" s="265"/>
      <c r="O1013" s="265"/>
      <c r="P1013" s="265"/>
      <c r="Q1013" s="265"/>
      <c r="R1013" s="265"/>
    </row>
    <row r="1014" spans="4:18" x14ac:dyDescent="0.2">
      <c r="D1014" s="273"/>
      <c r="E1014" s="261"/>
      <c r="F1014" s="261"/>
      <c r="G1014" s="261"/>
      <c r="H1014" s="261"/>
      <c r="I1014" s="261"/>
      <c r="J1014" s="261"/>
      <c r="K1014" s="261"/>
      <c r="L1014" s="261"/>
      <c r="M1014" s="261"/>
      <c r="N1014" s="265"/>
      <c r="O1014" s="265"/>
      <c r="P1014" s="265"/>
      <c r="Q1014" s="265"/>
      <c r="R1014" s="265"/>
    </row>
    <row r="1015" spans="4:18" x14ac:dyDescent="0.2">
      <c r="D1015" s="273"/>
      <c r="E1015" s="261"/>
      <c r="F1015" s="261"/>
      <c r="G1015" s="261"/>
      <c r="H1015" s="261"/>
      <c r="I1015" s="261"/>
      <c r="J1015" s="261"/>
      <c r="K1015" s="261"/>
      <c r="L1015" s="261"/>
      <c r="M1015" s="261"/>
      <c r="N1015" s="265"/>
      <c r="O1015" s="265"/>
      <c r="P1015" s="265"/>
      <c r="Q1015" s="265"/>
      <c r="R1015" s="265"/>
    </row>
    <row r="1016" spans="4:18" x14ac:dyDescent="0.2">
      <c r="D1016" s="273"/>
      <c r="E1016" s="261"/>
      <c r="F1016" s="261"/>
      <c r="G1016" s="261"/>
      <c r="H1016" s="261"/>
      <c r="I1016" s="261"/>
      <c r="J1016" s="261"/>
      <c r="K1016" s="261"/>
      <c r="L1016" s="261"/>
      <c r="M1016" s="261"/>
      <c r="N1016" s="265"/>
      <c r="O1016" s="265"/>
      <c r="P1016" s="265"/>
      <c r="Q1016" s="265"/>
      <c r="R1016" s="265"/>
    </row>
    <row r="1017" spans="4:18" x14ac:dyDescent="0.2">
      <c r="D1017" s="273"/>
      <c r="E1017" s="261"/>
      <c r="F1017" s="261"/>
      <c r="G1017" s="261"/>
      <c r="H1017" s="261"/>
      <c r="I1017" s="261"/>
      <c r="J1017" s="261"/>
      <c r="K1017" s="261"/>
      <c r="L1017" s="261"/>
      <c r="M1017" s="261"/>
      <c r="N1017" s="265"/>
      <c r="O1017" s="265"/>
      <c r="P1017" s="265"/>
      <c r="Q1017" s="265"/>
      <c r="R1017" s="265"/>
    </row>
    <row r="1018" spans="4:18" x14ac:dyDescent="0.2">
      <c r="D1018" s="273"/>
      <c r="E1018" s="261"/>
      <c r="F1018" s="261"/>
      <c r="G1018" s="261"/>
      <c r="H1018" s="261"/>
      <c r="I1018" s="261"/>
      <c r="J1018" s="261"/>
      <c r="K1018" s="261"/>
      <c r="L1018" s="261"/>
      <c r="M1018" s="261"/>
      <c r="N1018" s="265"/>
      <c r="O1018" s="265"/>
      <c r="P1018" s="265"/>
      <c r="Q1018" s="265"/>
      <c r="R1018" s="265"/>
    </row>
    <row r="1019" spans="4:18" x14ac:dyDescent="0.2">
      <c r="D1019" s="273"/>
      <c r="E1019" s="261"/>
      <c r="F1019" s="261"/>
      <c r="G1019" s="261"/>
      <c r="H1019" s="261"/>
      <c r="I1019" s="261"/>
      <c r="J1019" s="261"/>
      <c r="K1019" s="261"/>
      <c r="L1019" s="261"/>
      <c r="M1019" s="261"/>
      <c r="N1019" s="265"/>
      <c r="O1019" s="265"/>
      <c r="P1019" s="265"/>
      <c r="Q1019" s="265"/>
      <c r="R1019" s="265"/>
    </row>
    <row r="1020" spans="4:18" x14ac:dyDescent="0.2">
      <c r="D1020" s="273"/>
      <c r="E1020" s="261"/>
      <c r="F1020" s="261"/>
      <c r="G1020" s="261"/>
      <c r="H1020" s="261"/>
      <c r="I1020" s="261"/>
      <c r="J1020" s="261"/>
      <c r="K1020" s="261"/>
      <c r="L1020" s="261"/>
      <c r="M1020" s="261"/>
      <c r="N1020" s="265"/>
      <c r="O1020" s="265"/>
      <c r="P1020" s="265"/>
      <c r="Q1020" s="265"/>
      <c r="R1020" s="265"/>
    </row>
    <row r="1021" spans="4:18" x14ac:dyDescent="0.2">
      <c r="D1021" s="273"/>
      <c r="E1021" s="261"/>
      <c r="F1021" s="261"/>
      <c r="G1021" s="261"/>
      <c r="H1021" s="261"/>
      <c r="I1021" s="261"/>
      <c r="J1021" s="261"/>
      <c r="K1021" s="261"/>
      <c r="L1021" s="261"/>
      <c r="M1021" s="261"/>
      <c r="N1021" s="265"/>
      <c r="O1021" s="265"/>
      <c r="P1021" s="265"/>
      <c r="Q1021" s="265"/>
      <c r="R1021" s="265"/>
    </row>
    <row r="1022" spans="4:18" x14ac:dyDescent="0.2">
      <c r="D1022" s="273"/>
      <c r="E1022" s="261"/>
      <c r="F1022" s="261"/>
      <c r="G1022" s="261"/>
      <c r="H1022" s="261"/>
      <c r="I1022" s="261"/>
      <c r="J1022" s="261"/>
      <c r="K1022" s="261"/>
      <c r="L1022" s="261"/>
      <c r="M1022" s="261"/>
      <c r="N1022" s="265"/>
      <c r="O1022" s="265"/>
      <c r="P1022" s="265"/>
      <c r="Q1022" s="265"/>
      <c r="R1022" s="265"/>
    </row>
    <row r="1023" spans="4:18" x14ac:dyDescent="0.2">
      <c r="D1023" s="273"/>
      <c r="E1023" s="261"/>
      <c r="F1023" s="261"/>
      <c r="G1023" s="261"/>
      <c r="H1023" s="261"/>
      <c r="I1023" s="261"/>
      <c r="J1023" s="261"/>
      <c r="K1023" s="261"/>
      <c r="L1023" s="261"/>
      <c r="M1023" s="261"/>
      <c r="N1023" s="265"/>
      <c r="O1023" s="265"/>
      <c r="P1023" s="265"/>
      <c r="Q1023" s="265"/>
      <c r="R1023" s="265"/>
    </row>
    <row r="1024" spans="4:18" x14ac:dyDescent="0.2">
      <c r="D1024" s="273"/>
      <c r="E1024" s="261"/>
      <c r="F1024" s="261"/>
      <c r="G1024" s="261"/>
      <c r="H1024" s="261"/>
      <c r="I1024" s="261"/>
      <c r="J1024" s="261"/>
      <c r="K1024" s="261"/>
      <c r="L1024" s="261"/>
      <c r="M1024" s="261"/>
      <c r="N1024" s="265"/>
      <c r="O1024" s="265"/>
      <c r="P1024" s="265"/>
      <c r="Q1024" s="265"/>
      <c r="R1024" s="265"/>
    </row>
    <row r="1025" spans="4:18" x14ac:dyDescent="0.2">
      <c r="D1025" s="273"/>
      <c r="E1025" s="261"/>
      <c r="F1025" s="261"/>
      <c r="G1025" s="261"/>
      <c r="H1025" s="261"/>
      <c r="I1025" s="261"/>
      <c r="J1025" s="261"/>
      <c r="K1025" s="261"/>
      <c r="L1025" s="261"/>
      <c r="M1025" s="261"/>
      <c r="N1025" s="265"/>
      <c r="O1025" s="265"/>
      <c r="P1025" s="265"/>
      <c r="Q1025" s="265"/>
      <c r="R1025" s="265"/>
    </row>
    <row r="1026" spans="4:18" x14ac:dyDescent="0.2">
      <c r="D1026" s="273"/>
      <c r="E1026" s="261"/>
      <c r="F1026" s="261"/>
      <c r="G1026" s="261"/>
      <c r="H1026" s="261"/>
      <c r="I1026" s="261"/>
      <c r="J1026" s="261"/>
      <c r="K1026" s="261"/>
      <c r="L1026" s="261"/>
      <c r="M1026" s="261"/>
      <c r="N1026" s="265"/>
      <c r="O1026" s="265"/>
      <c r="P1026" s="265"/>
      <c r="Q1026" s="265"/>
      <c r="R1026" s="265"/>
    </row>
    <row r="1027" spans="4:18" x14ac:dyDescent="0.2">
      <c r="D1027" s="273"/>
      <c r="E1027" s="261"/>
      <c r="F1027" s="261"/>
      <c r="G1027" s="261"/>
      <c r="H1027" s="261"/>
      <c r="I1027" s="261"/>
      <c r="J1027" s="261"/>
      <c r="K1027" s="261"/>
      <c r="L1027" s="261"/>
      <c r="M1027" s="261"/>
      <c r="N1027" s="265"/>
      <c r="O1027" s="265"/>
      <c r="P1027" s="265"/>
      <c r="Q1027" s="265"/>
      <c r="R1027" s="265"/>
    </row>
    <row r="1028" spans="4:18" x14ac:dyDescent="0.2">
      <c r="D1028" s="273"/>
      <c r="E1028" s="261"/>
      <c r="F1028" s="261"/>
      <c r="G1028" s="261"/>
      <c r="H1028" s="261"/>
      <c r="I1028" s="261"/>
      <c r="J1028" s="261"/>
      <c r="K1028" s="261"/>
      <c r="L1028" s="261"/>
      <c r="M1028" s="261"/>
      <c r="N1028" s="265"/>
      <c r="O1028" s="265"/>
      <c r="P1028" s="265"/>
      <c r="Q1028" s="265"/>
      <c r="R1028" s="265"/>
    </row>
    <row r="1029" spans="4:18" x14ac:dyDescent="0.2">
      <c r="D1029" s="273"/>
      <c r="E1029" s="261"/>
      <c r="F1029" s="261"/>
      <c r="G1029" s="261"/>
      <c r="H1029" s="261"/>
      <c r="I1029" s="261"/>
      <c r="J1029" s="261"/>
      <c r="K1029" s="261"/>
      <c r="L1029" s="261"/>
      <c r="M1029" s="261"/>
      <c r="N1029" s="265"/>
      <c r="O1029" s="265"/>
      <c r="P1029" s="265"/>
      <c r="Q1029" s="265"/>
      <c r="R1029" s="265"/>
    </row>
    <row r="1030" spans="4:18" x14ac:dyDescent="0.2">
      <c r="D1030" s="273"/>
      <c r="E1030" s="261"/>
      <c r="F1030" s="261"/>
      <c r="G1030" s="261"/>
      <c r="H1030" s="261"/>
      <c r="I1030" s="261"/>
      <c r="J1030" s="261"/>
      <c r="K1030" s="261"/>
      <c r="L1030" s="261"/>
      <c r="M1030" s="261"/>
      <c r="N1030" s="265"/>
      <c r="O1030" s="265"/>
      <c r="P1030" s="265"/>
      <c r="Q1030" s="265"/>
      <c r="R1030" s="265"/>
    </row>
    <row r="1031" spans="4:18" x14ac:dyDescent="0.2">
      <c r="D1031" s="273"/>
      <c r="E1031" s="261"/>
      <c r="F1031" s="261"/>
      <c r="G1031" s="261"/>
      <c r="H1031" s="261"/>
      <c r="I1031" s="261"/>
      <c r="J1031" s="261"/>
      <c r="K1031" s="261"/>
      <c r="L1031" s="261"/>
      <c r="M1031" s="261"/>
      <c r="N1031" s="265"/>
      <c r="O1031" s="265"/>
      <c r="P1031" s="265"/>
      <c r="Q1031" s="265"/>
      <c r="R1031" s="265"/>
    </row>
    <row r="1032" spans="4:18" x14ac:dyDescent="0.2">
      <c r="D1032" s="273"/>
      <c r="E1032" s="261"/>
      <c r="F1032" s="261"/>
      <c r="G1032" s="261"/>
      <c r="H1032" s="261"/>
      <c r="I1032" s="261"/>
      <c r="J1032" s="261"/>
      <c r="K1032" s="261"/>
      <c r="L1032" s="261"/>
      <c r="M1032" s="261"/>
      <c r="N1032" s="265"/>
      <c r="O1032" s="265"/>
      <c r="P1032" s="265"/>
      <c r="Q1032" s="265"/>
      <c r="R1032" s="265"/>
    </row>
    <row r="1033" spans="4:18" x14ac:dyDescent="0.2">
      <c r="D1033" s="273"/>
      <c r="E1033" s="261"/>
      <c r="F1033" s="261"/>
      <c r="G1033" s="261"/>
      <c r="H1033" s="261"/>
      <c r="I1033" s="261"/>
      <c r="J1033" s="261"/>
      <c r="K1033" s="261"/>
      <c r="L1033" s="261"/>
      <c r="M1033" s="261"/>
      <c r="N1033" s="265"/>
      <c r="O1033" s="265"/>
      <c r="P1033" s="265"/>
      <c r="Q1033" s="265"/>
      <c r="R1033" s="265"/>
    </row>
    <row r="1034" spans="4:18" x14ac:dyDescent="0.2">
      <c r="D1034" s="273"/>
      <c r="E1034" s="261"/>
      <c r="F1034" s="261"/>
      <c r="G1034" s="261"/>
      <c r="H1034" s="261"/>
      <c r="I1034" s="261"/>
      <c r="J1034" s="261"/>
      <c r="K1034" s="261"/>
      <c r="L1034" s="261"/>
      <c r="M1034" s="261"/>
      <c r="N1034" s="265"/>
      <c r="O1034" s="265"/>
      <c r="P1034" s="265"/>
      <c r="Q1034" s="265"/>
      <c r="R1034" s="265"/>
    </row>
    <row r="1035" spans="4:18" x14ac:dyDescent="0.2">
      <c r="D1035" s="273"/>
      <c r="E1035" s="261"/>
      <c r="F1035" s="261"/>
      <c r="G1035" s="261"/>
      <c r="H1035" s="261"/>
      <c r="I1035" s="261"/>
      <c r="J1035" s="261"/>
      <c r="K1035" s="261"/>
      <c r="L1035" s="261"/>
      <c r="M1035" s="261"/>
      <c r="N1035" s="265"/>
      <c r="O1035" s="265"/>
      <c r="P1035" s="265"/>
      <c r="Q1035" s="265"/>
      <c r="R1035" s="265"/>
    </row>
    <row r="1036" spans="4:18" x14ac:dyDescent="0.2">
      <c r="D1036" s="273"/>
      <c r="E1036" s="261"/>
      <c r="F1036" s="261"/>
      <c r="G1036" s="261"/>
      <c r="H1036" s="261"/>
      <c r="I1036" s="261"/>
      <c r="J1036" s="261"/>
      <c r="K1036" s="261"/>
      <c r="L1036" s="261"/>
      <c r="M1036" s="261"/>
      <c r="N1036" s="265"/>
      <c r="O1036" s="265"/>
      <c r="P1036" s="265"/>
      <c r="Q1036" s="265"/>
      <c r="R1036" s="265"/>
    </row>
    <row r="1037" spans="4:18" x14ac:dyDescent="0.2">
      <c r="D1037" s="273"/>
      <c r="E1037" s="261"/>
      <c r="F1037" s="261"/>
      <c r="G1037" s="261"/>
      <c r="H1037" s="261"/>
      <c r="I1037" s="261"/>
      <c r="J1037" s="261"/>
      <c r="K1037" s="261"/>
      <c r="L1037" s="261"/>
      <c r="M1037" s="261"/>
      <c r="N1037" s="265"/>
      <c r="O1037" s="265"/>
      <c r="P1037" s="265"/>
      <c r="Q1037" s="265"/>
      <c r="R1037" s="265"/>
    </row>
    <row r="1038" spans="4:18" x14ac:dyDescent="0.2">
      <c r="D1038" s="273"/>
      <c r="E1038" s="261"/>
      <c r="F1038" s="261"/>
      <c r="G1038" s="261"/>
      <c r="H1038" s="261"/>
      <c r="I1038" s="261"/>
      <c r="J1038" s="261"/>
      <c r="K1038" s="261"/>
      <c r="L1038" s="261"/>
      <c r="M1038" s="261"/>
      <c r="N1038" s="265"/>
      <c r="O1038" s="265"/>
      <c r="P1038" s="265"/>
      <c r="Q1038" s="265"/>
      <c r="R1038" s="265"/>
    </row>
    <row r="1039" spans="4:18" x14ac:dyDescent="0.2">
      <c r="D1039" s="273"/>
      <c r="E1039" s="261"/>
      <c r="F1039" s="261"/>
      <c r="G1039" s="261"/>
      <c r="H1039" s="261"/>
      <c r="I1039" s="261"/>
      <c r="J1039" s="261"/>
      <c r="K1039" s="261"/>
      <c r="L1039" s="261"/>
      <c r="M1039" s="261"/>
      <c r="N1039" s="265"/>
      <c r="O1039" s="265"/>
      <c r="P1039" s="265"/>
      <c r="Q1039" s="265"/>
      <c r="R1039" s="265"/>
    </row>
    <row r="1040" spans="4:18" x14ac:dyDescent="0.2">
      <c r="D1040" s="273"/>
      <c r="E1040" s="261"/>
      <c r="F1040" s="261"/>
      <c r="G1040" s="261"/>
      <c r="H1040" s="261"/>
      <c r="I1040" s="261"/>
      <c r="J1040" s="261"/>
      <c r="K1040" s="261"/>
      <c r="L1040" s="261"/>
      <c r="M1040" s="261"/>
      <c r="N1040" s="265"/>
      <c r="O1040" s="265"/>
      <c r="P1040" s="265"/>
      <c r="Q1040" s="265"/>
      <c r="R1040" s="265"/>
    </row>
    <row r="1041" spans="4:18" x14ac:dyDescent="0.2">
      <c r="D1041" s="273"/>
      <c r="E1041" s="261"/>
      <c r="F1041" s="261"/>
      <c r="G1041" s="261"/>
      <c r="H1041" s="261"/>
      <c r="I1041" s="261"/>
      <c r="J1041" s="261"/>
      <c r="K1041" s="261"/>
      <c r="L1041" s="261"/>
      <c r="M1041" s="261"/>
      <c r="N1041" s="265"/>
      <c r="O1041" s="265"/>
      <c r="P1041" s="265"/>
      <c r="Q1041" s="265"/>
      <c r="R1041" s="265"/>
    </row>
    <row r="1042" spans="4:18" x14ac:dyDescent="0.2">
      <c r="D1042" s="273"/>
      <c r="E1042" s="261"/>
      <c r="F1042" s="261"/>
      <c r="G1042" s="261"/>
      <c r="H1042" s="261"/>
      <c r="I1042" s="261"/>
      <c r="J1042" s="261"/>
      <c r="K1042" s="261"/>
      <c r="L1042" s="261"/>
      <c r="M1042" s="261"/>
      <c r="N1042" s="265"/>
      <c r="O1042" s="265"/>
      <c r="P1042" s="265"/>
      <c r="Q1042" s="265"/>
      <c r="R1042" s="265"/>
    </row>
    <row r="1043" spans="4:18" x14ac:dyDescent="0.2">
      <c r="D1043" s="273"/>
      <c r="E1043" s="261"/>
      <c r="F1043" s="261"/>
      <c r="G1043" s="261"/>
      <c r="H1043" s="261"/>
      <c r="I1043" s="261"/>
      <c r="J1043" s="261"/>
      <c r="K1043" s="261"/>
      <c r="L1043" s="261"/>
      <c r="M1043" s="261"/>
      <c r="N1043" s="265"/>
      <c r="O1043" s="265"/>
      <c r="P1043" s="265"/>
      <c r="Q1043" s="265"/>
      <c r="R1043" s="265"/>
    </row>
    <row r="1044" spans="4:18" x14ac:dyDescent="0.2">
      <c r="D1044" s="273"/>
      <c r="E1044" s="261"/>
      <c r="F1044" s="261"/>
      <c r="G1044" s="261"/>
      <c r="H1044" s="261"/>
      <c r="I1044" s="261"/>
      <c r="J1044" s="261"/>
      <c r="K1044" s="261"/>
      <c r="L1044" s="261"/>
      <c r="M1044" s="261"/>
      <c r="N1044" s="265"/>
      <c r="O1044" s="265"/>
      <c r="P1044" s="265"/>
      <c r="Q1044" s="265"/>
      <c r="R1044" s="265"/>
    </row>
    <row r="1045" spans="4:18" x14ac:dyDescent="0.2">
      <c r="D1045" s="273"/>
      <c r="E1045" s="261"/>
      <c r="F1045" s="261"/>
      <c r="G1045" s="261"/>
      <c r="H1045" s="261"/>
      <c r="I1045" s="261"/>
      <c r="J1045" s="261"/>
      <c r="K1045" s="261"/>
      <c r="L1045" s="261"/>
      <c r="M1045" s="261"/>
      <c r="N1045" s="265"/>
      <c r="O1045" s="265"/>
      <c r="P1045" s="265"/>
      <c r="Q1045" s="265"/>
      <c r="R1045" s="265"/>
    </row>
    <row r="1046" spans="4:18" x14ac:dyDescent="0.2">
      <c r="D1046" s="273"/>
      <c r="E1046" s="261"/>
      <c r="F1046" s="261"/>
      <c r="G1046" s="261"/>
      <c r="H1046" s="261"/>
      <c r="I1046" s="261"/>
      <c r="J1046" s="261"/>
      <c r="K1046" s="261"/>
      <c r="L1046" s="261"/>
      <c r="M1046" s="261"/>
      <c r="N1046" s="265"/>
      <c r="O1046" s="265"/>
      <c r="P1046" s="265"/>
      <c r="Q1046" s="265"/>
      <c r="R1046" s="265"/>
    </row>
    <row r="1047" spans="4:18" x14ac:dyDescent="0.2">
      <c r="D1047" s="273"/>
      <c r="E1047" s="261"/>
      <c r="F1047" s="261"/>
      <c r="G1047" s="261"/>
      <c r="H1047" s="261"/>
      <c r="I1047" s="261"/>
      <c r="J1047" s="261"/>
      <c r="K1047" s="261"/>
      <c r="L1047" s="261"/>
      <c r="M1047" s="261"/>
      <c r="N1047" s="265"/>
      <c r="O1047" s="265"/>
      <c r="P1047" s="265"/>
      <c r="Q1047" s="265"/>
      <c r="R1047" s="265"/>
    </row>
    <row r="1048" spans="4:18" x14ac:dyDescent="0.2">
      <c r="D1048" s="273"/>
      <c r="E1048" s="261"/>
      <c r="F1048" s="261"/>
      <c r="G1048" s="261"/>
      <c r="H1048" s="261"/>
      <c r="I1048" s="261"/>
      <c r="J1048" s="261"/>
      <c r="K1048" s="261"/>
      <c r="L1048" s="261"/>
      <c r="M1048" s="261"/>
      <c r="N1048" s="265"/>
      <c r="O1048" s="265"/>
      <c r="P1048" s="265"/>
      <c r="Q1048" s="265"/>
      <c r="R1048" s="265"/>
    </row>
    <row r="1049" spans="4:18" x14ac:dyDescent="0.2">
      <c r="D1049" s="273"/>
      <c r="E1049" s="261"/>
      <c r="F1049" s="261"/>
      <c r="G1049" s="261"/>
      <c r="H1049" s="261"/>
      <c r="I1049" s="261"/>
      <c r="J1049" s="261"/>
      <c r="K1049" s="261"/>
      <c r="L1049" s="261"/>
      <c r="M1049" s="261"/>
      <c r="N1049" s="265"/>
      <c r="O1049" s="265"/>
      <c r="P1049" s="265"/>
      <c r="Q1049" s="265"/>
      <c r="R1049" s="265"/>
    </row>
    <row r="1050" spans="4:18" x14ac:dyDescent="0.2">
      <c r="D1050" s="273"/>
      <c r="E1050" s="261"/>
      <c r="F1050" s="261"/>
      <c r="G1050" s="261"/>
      <c r="H1050" s="261"/>
      <c r="I1050" s="261"/>
      <c r="J1050" s="261"/>
      <c r="K1050" s="261"/>
      <c r="L1050" s="261"/>
      <c r="M1050" s="261"/>
      <c r="N1050" s="265"/>
      <c r="O1050" s="265"/>
      <c r="P1050" s="265"/>
      <c r="Q1050" s="265"/>
      <c r="R1050" s="265"/>
    </row>
    <row r="1051" spans="4:18" x14ac:dyDescent="0.2">
      <c r="D1051" s="273"/>
      <c r="E1051" s="261"/>
      <c r="F1051" s="261"/>
      <c r="G1051" s="261"/>
      <c r="H1051" s="261"/>
      <c r="I1051" s="261"/>
      <c r="J1051" s="261"/>
      <c r="K1051" s="261"/>
      <c r="L1051" s="261"/>
      <c r="M1051" s="261"/>
      <c r="N1051" s="265"/>
      <c r="O1051" s="265"/>
      <c r="P1051" s="265"/>
      <c r="Q1051" s="265"/>
      <c r="R1051" s="265"/>
    </row>
    <row r="1052" spans="4:18" x14ac:dyDescent="0.2">
      <c r="D1052" s="273"/>
      <c r="E1052" s="261"/>
      <c r="F1052" s="261"/>
      <c r="G1052" s="261"/>
      <c r="H1052" s="261"/>
      <c r="I1052" s="261"/>
      <c r="J1052" s="261"/>
      <c r="K1052" s="261"/>
      <c r="L1052" s="261"/>
      <c r="M1052" s="261"/>
      <c r="N1052" s="265"/>
      <c r="O1052" s="265"/>
      <c r="P1052" s="265"/>
      <c r="Q1052" s="265"/>
      <c r="R1052" s="265"/>
    </row>
    <row r="1053" spans="4:18" x14ac:dyDescent="0.2">
      <c r="D1053" s="273"/>
      <c r="E1053" s="261"/>
      <c r="F1053" s="261"/>
      <c r="G1053" s="261"/>
      <c r="H1053" s="261"/>
      <c r="I1053" s="261"/>
      <c r="J1053" s="261"/>
      <c r="K1053" s="261"/>
      <c r="L1053" s="261"/>
      <c r="M1053" s="261"/>
      <c r="N1053" s="265"/>
      <c r="O1053" s="265"/>
      <c r="P1053" s="265"/>
      <c r="Q1053" s="265"/>
      <c r="R1053" s="265"/>
    </row>
    <row r="1054" spans="4:18" x14ac:dyDescent="0.2">
      <c r="D1054" s="273"/>
      <c r="E1054" s="261"/>
      <c r="F1054" s="261"/>
      <c r="G1054" s="261"/>
      <c r="H1054" s="261"/>
      <c r="I1054" s="261"/>
      <c r="J1054" s="261"/>
      <c r="K1054" s="261"/>
      <c r="L1054" s="261"/>
      <c r="M1054" s="261"/>
      <c r="N1054" s="265"/>
      <c r="O1054" s="265"/>
      <c r="P1054" s="265"/>
      <c r="Q1054" s="265"/>
      <c r="R1054" s="265"/>
    </row>
    <row r="1055" spans="4:18" x14ac:dyDescent="0.2">
      <c r="D1055" s="273"/>
      <c r="E1055" s="261"/>
      <c r="F1055" s="261"/>
      <c r="G1055" s="261"/>
      <c r="H1055" s="261"/>
      <c r="I1055" s="261"/>
      <c r="J1055" s="261"/>
      <c r="K1055" s="261"/>
      <c r="L1055" s="261"/>
      <c r="M1055" s="261"/>
      <c r="N1055" s="265"/>
      <c r="O1055" s="265"/>
      <c r="P1055" s="265"/>
      <c r="Q1055" s="265"/>
      <c r="R1055" s="265"/>
    </row>
    <row r="1056" spans="4:18" x14ac:dyDescent="0.2">
      <c r="D1056" s="273"/>
      <c r="E1056" s="261"/>
      <c r="F1056" s="261"/>
      <c r="G1056" s="261"/>
      <c r="H1056" s="261"/>
      <c r="I1056" s="261"/>
      <c r="J1056" s="261"/>
      <c r="K1056" s="261"/>
      <c r="L1056" s="261"/>
      <c r="M1056" s="261"/>
      <c r="N1056" s="265"/>
      <c r="O1056" s="265"/>
      <c r="P1056" s="265"/>
      <c r="Q1056" s="265"/>
      <c r="R1056" s="265"/>
    </row>
    <row r="1057" spans="4:18" x14ac:dyDescent="0.2">
      <c r="D1057" s="273"/>
      <c r="E1057" s="261"/>
      <c r="F1057" s="261"/>
      <c r="G1057" s="261"/>
      <c r="H1057" s="261"/>
      <c r="I1057" s="261"/>
      <c r="J1057" s="261"/>
      <c r="K1057" s="261"/>
      <c r="L1057" s="261"/>
      <c r="M1057" s="261"/>
      <c r="N1057" s="265"/>
      <c r="O1057" s="265"/>
      <c r="P1057" s="265"/>
      <c r="Q1057" s="265"/>
      <c r="R1057" s="265"/>
    </row>
    <row r="1058" spans="4:18" x14ac:dyDescent="0.2">
      <c r="D1058" s="273"/>
      <c r="E1058" s="261"/>
      <c r="F1058" s="261"/>
      <c r="G1058" s="261"/>
      <c r="H1058" s="261"/>
      <c r="I1058" s="261"/>
      <c r="J1058" s="261"/>
      <c r="K1058" s="261"/>
      <c r="L1058" s="261"/>
      <c r="M1058" s="261"/>
      <c r="N1058" s="265"/>
      <c r="O1058" s="265"/>
      <c r="P1058" s="265"/>
      <c r="Q1058" s="265"/>
      <c r="R1058" s="265"/>
    </row>
    <row r="1059" spans="4:18" x14ac:dyDescent="0.2">
      <c r="D1059" s="273"/>
      <c r="E1059" s="261"/>
      <c r="F1059" s="261"/>
      <c r="G1059" s="261"/>
      <c r="H1059" s="261"/>
      <c r="I1059" s="261"/>
      <c r="J1059" s="261"/>
      <c r="K1059" s="261"/>
      <c r="L1059" s="261"/>
      <c r="M1059" s="261"/>
      <c r="N1059" s="265"/>
      <c r="O1059" s="265"/>
      <c r="P1059" s="265"/>
      <c r="Q1059" s="265"/>
      <c r="R1059" s="265"/>
    </row>
    <row r="1060" spans="4:18" x14ac:dyDescent="0.2">
      <c r="D1060" s="273"/>
      <c r="E1060" s="261"/>
      <c r="F1060" s="261"/>
      <c r="G1060" s="261"/>
      <c r="H1060" s="261"/>
      <c r="I1060" s="261"/>
      <c r="J1060" s="261"/>
      <c r="K1060" s="261"/>
      <c r="L1060" s="261"/>
      <c r="M1060" s="261"/>
      <c r="N1060" s="265"/>
      <c r="O1060" s="265"/>
      <c r="P1060" s="265"/>
      <c r="Q1060" s="265"/>
      <c r="R1060" s="265"/>
    </row>
    <row r="1061" spans="4:18" x14ac:dyDescent="0.2">
      <c r="D1061" s="273"/>
      <c r="E1061" s="261"/>
      <c r="F1061" s="261"/>
      <c r="G1061" s="261"/>
      <c r="H1061" s="261"/>
      <c r="I1061" s="261"/>
      <c r="J1061" s="261"/>
      <c r="K1061" s="261"/>
      <c r="L1061" s="261"/>
      <c r="M1061" s="261"/>
      <c r="N1061" s="265"/>
      <c r="O1061" s="265"/>
      <c r="P1061" s="265"/>
      <c r="Q1061" s="265"/>
      <c r="R1061" s="265"/>
    </row>
    <row r="1062" spans="4:18" x14ac:dyDescent="0.2">
      <c r="D1062" s="273"/>
      <c r="E1062" s="261"/>
      <c r="F1062" s="261"/>
      <c r="G1062" s="261"/>
      <c r="H1062" s="261"/>
      <c r="I1062" s="261"/>
      <c r="J1062" s="261"/>
      <c r="K1062" s="261"/>
      <c r="L1062" s="261"/>
      <c r="M1062" s="261"/>
      <c r="N1062" s="265"/>
      <c r="O1062" s="265"/>
      <c r="P1062" s="265"/>
      <c r="Q1062" s="265"/>
      <c r="R1062" s="265"/>
    </row>
    <row r="1063" spans="4:18" x14ac:dyDescent="0.2">
      <c r="D1063" s="273"/>
      <c r="E1063" s="261"/>
      <c r="F1063" s="261"/>
      <c r="G1063" s="261"/>
      <c r="H1063" s="261"/>
      <c r="I1063" s="261"/>
      <c r="J1063" s="261"/>
      <c r="K1063" s="261"/>
      <c r="L1063" s="261"/>
      <c r="M1063" s="261"/>
      <c r="N1063" s="265"/>
      <c r="O1063" s="265"/>
      <c r="P1063" s="265"/>
      <c r="Q1063" s="265"/>
      <c r="R1063" s="265"/>
    </row>
    <row r="1064" spans="4:18" x14ac:dyDescent="0.2">
      <c r="D1064" s="273"/>
      <c r="E1064" s="261"/>
      <c r="F1064" s="261"/>
      <c r="G1064" s="261"/>
      <c r="H1064" s="261"/>
      <c r="I1064" s="261"/>
      <c r="J1064" s="261"/>
      <c r="K1064" s="261"/>
      <c r="L1064" s="261"/>
      <c r="M1064" s="261"/>
      <c r="N1064" s="265"/>
      <c r="O1064" s="265"/>
      <c r="P1064" s="265"/>
      <c r="Q1064" s="265"/>
      <c r="R1064" s="265"/>
    </row>
    <row r="1065" spans="4:18" x14ac:dyDescent="0.2">
      <c r="D1065" s="273"/>
      <c r="E1065" s="261"/>
      <c r="F1065" s="261"/>
      <c r="G1065" s="261"/>
      <c r="H1065" s="261"/>
      <c r="I1065" s="261"/>
      <c r="J1065" s="261"/>
      <c r="K1065" s="261"/>
      <c r="L1065" s="261"/>
      <c r="M1065" s="261"/>
      <c r="N1065" s="265"/>
      <c r="O1065" s="265"/>
      <c r="P1065" s="265"/>
      <c r="Q1065" s="265"/>
      <c r="R1065" s="265"/>
    </row>
    <row r="1066" spans="4:18" x14ac:dyDescent="0.2">
      <c r="D1066" s="273"/>
      <c r="E1066" s="261"/>
      <c r="F1066" s="261"/>
      <c r="G1066" s="261"/>
      <c r="H1066" s="261"/>
      <c r="I1066" s="261"/>
      <c r="J1066" s="261"/>
      <c r="K1066" s="261"/>
      <c r="L1066" s="261"/>
      <c r="M1066" s="261"/>
      <c r="N1066" s="265"/>
      <c r="O1066" s="265"/>
      <c r="P1066" s="265"/>
      <c r="Q1066" s="265"/>
      <c r="R1066" s="265"/>
    </row>
    <row r="1067" spans="4:18" x14ac:dyDescent="0.2">
      <c r="D1067" s="273"/>
      <c r="E1067" s="261"/>
      <c r="F1067" s="261"/>
      <c r="G1067" s="261"/>
      <c r="H1067" s="261"/>
      <c r="I1067" s="261"/>
      <c r="J1067" s="261"/>
      <c r="K1067" s="261"/>
      <c r="L1067" s="261"/>
      <c r="M1067" s="261"/>
      <c r="N1067" s="265"/>
      <c r="O1067" s="265"/>
      <c r="P1067" s="265"/>
      <c r="Q1067" s="265"/>
      <c r="R1067" s="265"/>
    </row>
    <row r="1068" spans="4:18" x14ac:dyDescent="0.2">
      <c r="D1068" s="273"/>
      <c r="E1068" s="261"/>
      <c r="F1068" s="261"/>
      <c r="G1068" s="261"/>
      <c r="H1068" s="261"/>
      <c r="I1068" s="261"/>
      <c r="J1068" s="261"/>
      <c r="K1068" s="261"/>
      <c r="L1068" s="261"/>
      <c r="M1068" s="261"/>
      <c r="N1068" s="265"/>
      <c r="O1068" s="265"/>
      <c r="P1068" s="265"/>
      <c r="Q1068" s="265"/>
      <c r="R1068" s="265"/>
    </row>
    <row r="1069" spans="4:18" x14ac:dyDescent="0.2">
      <c r="D1069" s="273"/>
      <c r="E1069" s="261"/>
      <c r="F1069" s="261"/>
      <c r="G1069" s="261"/>
      <c r="H1069" s="261"/>
      <c r="I1069" s="261"/>
      <c r="J1069" s="261"/>
      <c r="K1069" s="261"/>
      <c r="L1069" s="261"/>
      <c r="M1069" s="261"/>
      <c r="N1069" s="265"/>
      <c r="O1069" s="265"/>
      <c r="P1069" s="265"/>
      <c r="Q1069" s="265"/>
      <c r="R1069" s="265"/>
    </row>
    <row r="1070" spans="4:18" x14ac:dyDescent="0.2">
      <c r="D1070" s="273"/>
      <c r="E1070" s="261"/>
      <c r="F1070" s="261"/>
      <c r="G1070" s="261"/>
      <c r="H1070" s="261"/>
      <c r="I1070" s="261"/>
      <c r="J1070" s="261"/>
      <c r="K1070" s="261"/>
      <c r="L1070" s="261"/>
      <c r="M1070" s="261"/>
      <c r="N1070" s="265"/>
      <c r="O1070" s="265"/>
      <c r="P1070" s="265"/>
      <c r="Q1070" s="265"/>
      <c r="R1070" s="265"/>
    </row>
    <row r="1071" spans="4:18" x14ac:dyDescent="0.2">
      <c r="D1071" s="273"/>
      <c r="E1071" s="261"/>
      <c r="F1071" s="261"/>
      <c r="G1071" s="261"/>
      <c r="H1071" s="261"/>
      <c r="I1071" s="261"/>
      <c r="J1071" s="261"/>
      <c r="K1071" s="261"/>
      <c r="L1071" s="261"/>
      <c r="M1071" s="261"/>
      <c r="N1071" s="265"/>
      <c r="O1071" s="265"/>
      <c r="P1071" s="265"/>
      <c r="Q1071" s="265"/>
      <c r="R1071" s="265"/>
    </row>
    <row r="1072" spans="4:18" x14ac:dyDescent="0.2">
      <c r="D1072" s="273"/>
      <c r="E1072" s="261"/>
      <c r="F1072" s="261"/>
      <c r="G1072" s="261"/>
      <c r="H1072" s="261"/>
      <c r="I1072" s="261"/>
      <c r="J1072" s="261"/>
      <c r="K1072" s="261"/>
      <c r="L1072" s="261"/>
      <c r="M1072" s="261"/>
      <c r="N1072" s="265"/>
      <c r="O1072" s="265"/>
      <c r="P1072" s="265"/>
      <c r="Q1072" s="265"/>
      <c r="R1072" s="265"/>
    </row>
    <row r="1073" spans="4:18" x14ac:dyDescent="0.2">
      <c r="D1073" s="273"/>
      <c r="E1073" s="261"/>
      <c r="F1073" s="261"/>
      <c r="G1073" s="261"/>
      <c r="H1073" s="261"/>
      <c r="I1073" s="261"/>
      <c r="J1073" s="261"/>
      <c r="K1073" s="261"/>
      <c r="L1073" s="261"/>
      <c r="M1073" s="261"/>
      <c r="N1073" s="265"/>
      <c r="O1073" s="265"/>
      <c r="P1073" s="265"/>
      <c r="Q1073" s="265"/>
      <c r="R1073" s="265"/>
    </row>
    <row r="1074" spans="4:18" x14ac:dyDescent="0.2">
      <c r="D1074" s="273"/>
      <c r="E1074" s="261"/>
      <c r="F1074" s="261"/>
      <c r="G1074" s="261"/>
      <c r="H1074" s="261"/>
      <c r="I1074" s="261"/>
      <c r="J1074" s="261"/>
      <c r="K1074" s="261"/>
      <c r="L1074" s="261"/>
      <c r="M1074" s="261"/>
      <c r="N1074" s="265"/>
      <c r="O1074" s="265"/>
      <c r="P1074" s="265"/>
      <c r="Q1074" s="265"/>
      <c r="R1074" s="265"/>
    </row>
    <row r="1075" spans="4:18" x14ac:dyDescent="0.2">
      <c r="D1075" s="273"/>
      <c r="E1075" s="261"/>
      <c r="F1075" s="261"/>
      <c r="G1075" s="261"/>
      <c r="H1075" s="261"/>
      <c r="I1075" s="261"/>
      <c r="J1075" s="261"/>
      <c r="K1075" s="261"/>
      <c r="L1075" s="261"/>
      <c r="M1075" s="261"/>
      <c r="N1075" s="265"/>
      <c r="O1075" s="265"/>
      <c r="P1075" s="265"/>
      <c r="Q1075" s="265"/>
      <c r="R1075" s="265"/>
    </row>
    <row r="1076" spans="4:18" x14ac:dyDescent="0.2">
      <c r="D1076" s="273"/>
      <c r="E1076" s="261"/>
      <c r="F1076" s="261"/>
      <c r="G1076" s="261"/>
      <c r="H1076" s="261"/>
      <c r="I1076" s="261"/>
      <c r="J1076" s="261"/>
      <c r="K1076" s="261"/>
      <c r="L1076" s="261"/>
      <c r="M1076" s="261"/>
      <c r="N1076" s="265"/>
      <c r="O1076" s="265"/>
      <c r="P1076" s="265"/>
      <c r="Q1076" s="265"/>
      <c r="R1076" s="265"/>
    </row>
    <row r="1077" spans="4:18" x14ac:dyDescent="0.2">
      <c r="D1077" s="273"/>
      <c r="E1077" s="261"/>
      <c r="F1077" s="261"/>
      <c r="G1077" s="261"/>
      <c r="H1077" s="261"/>
      <c r="I1077" s="261"/>
      <c r="J1077" s="261"/>
      <c r="K1077" s="261"/>
      <c r="L1077" s="261"/>
      <c r="M1077" s="261"/>
      <c r="N1077" s="265"/>
      <c r="O1077" s="265"/>
      <c r="P1077" s="265"/>
      <c r="Q1077" s="265"/>
      <c r="R1077" s="265"/>
    </row>
    <row r="1078" spans="4:18" x14ac:dyDescent="0.2">
      <c r="D1078" s="273"/>
      <c r="E1078" s="261"/>
      <c r="F1078" s="261"/>
      <c r="G1078" s="261"/>
      <c r="H1078" s="261"/>
      <c r="I1078" s="261"/>
      <c r="J1078" s="261"/>
      <c r="K1078" s="261"/>
      <c r="L1078" s="261"/>
      <c r="M1078" s="261"/>
      <c r="N1078" s="265"/>
      <c r="O1078" s="265"/>
      <c r="P1078" s="265"/>
      <c r="Q1078" s="265"/>
      <c r="R1078" s="265"/>
    </row>
    <row r="1079" spans="4:18" x14ac:dyDescent="0.2">
      <c r="D1079" s="273"/>
      <c r="E1079" s="261"/>
      <c r="F1079" s="261"/>
      <c r="G1079" s="261"/>
      <c r="H1079" s="261"/>
      <c r="I1079" s="261"/>
      <c r="J1079" s="261"/>
      <c r="K1079" s="261"/>
      <c r="L1079" s="261"/>
      <c r="M1079" s="261"/>
      <c r="N1079" s="265"/>
      <c r="O1079" s="265"/>
      <c r="P1079" s="265"/>
      <c r="Q1079" s="265"/>
      <c r="R1079" s="265"/>
    </row>
    <row r="1080" spans="4:18" x14ac:dyDescent="0.2">
      <c r="D1080" s="273"/>
      <c r="E1080" s="261"/>
      <c r="F1080" s="261"/>
      <c r="G1080" s="261"/>
      <c r="H1080" s="261"/>
      <c r="I1080" s="261"/>
      <c r="J1080" s="261"/>
      <c r="K1080" s="261"/>
      <c r="L1080" s="261"/>
      <c r="M1080" s="261"/>
      <c r="N1080" s="265"/>
      <c r="O1080" s="265"/>
      <c r="P1080" s="265"/>
      <c r="Q1080" s="265"/>
      <c r="R1080" s="265"/>
    </row>
    <row r="1081" spans="4:18" x14ac:dyDescent="0.2">
      <c r="D1081" s="273"/>
      <c r="E1081" s="261"/>
      <c r="F1081" s="261"/>
      <c r="G1081" s="261"/>
      <c r="H1081" s="261"/>
      <c r="I1081" s="261"/>
      <c r="J1081" s="261"/>
      <c r="K1081" s="261"/>
      <c r="L1081" s="261"/>
      <c r="M1081" s="261"/>
      <c r="N1081" s="265"/>
      <c r="O1081" s="265"/>
      <c r="P1081" s="265"/>
      <c r="Q1081" s="265"/>
      <c r="R1081" s="265"/>
    </row>
    <row r="1082" spans="4:18" x14ac:dyDescent="0.2">
      <c r="D1082" s="273"/>
      <c r="E1082" s="261"/>
      <c r="F1082" s="261"/>
      <c r="G1082" s="261"/>
      <c r="H1082" s="261"/>
      <c r="I1082" s="261"/>
      <c r="J1082" s="261"/>
      <c r="K1082" s="261"/>
      <c r="L1082" s="261"/>
      <c r="M1082" s="261"/>
      <c r="N1082" s="265"/>
      <c r="O1082" s="265"/>
      <c r="P1082" s="265"/>
      <c r="Q1082" s="265"/>
      <c r="R1082" s="265"/>
    </row>
    <row r="1083" spans="4:18" x14ac:dyDescent="0.2">
      <c r="D1083" s="273"/>
      <c r="E1083" s="261"/>
      <c r="F1083" s="261"/>
      <c r="G1083" s="261"/>
      <c r="H1083" s="261"/>
      <c r="I1083" s="261"/>
      <c r="J1083" s="261"/>
      <c r="K1083" s="261"/>
      <c r="L1083" s="261"/>
      <c r="M1083" s="261"/>
      <c r="N1083" s="265"/>
      <c r="O1083" s="265"/>
      <c r="P1083" s="265"/>
      <c r="Q1083" s="265"/>
      <c r="R1083" s="265"/>
    </row>
    <row r="1084" spans="4:18" x14ac:dyDescent="0.2">
      <c r="D1084" s="273"/>
      <c r="E1084" s="261"/>
      <c r="F1084" s="261"/>
      <c r="G1084" s="261"/>
      <c r="H1084" s="261"/>
      <c r="I1084" s="261"/>
      <c r="J1084" s="261"/>
      <c r="K1084" s="261"/>
      <c r="L1084" s="261"/>
      <c r="M1084" s="261"/>
      <c r="N1084" s="265"/>
      <c r="O1084" s="265"/>
      <c r="P1084" s="265"/>
      <c r="Q1084" s="265"/>
      <c r="R1084" s="265"/>
    </row>
    <row r="1085" spans="4:18" x14ac:dyDescent="0.2">
      <c r="D1085" s="273"/>
      <c r="E1085" s="261"/>
      <c r="F1085" s="261"/>
      <c r="G1085" s="261"/>
      <c r="H1085" s="261"/>
      <c r="I1085" s="261"/>
      <c r="J1085" s="261"/>
      <c r="K1085" s="261"/>
      <c r="L1085" s="261"/>
      <c r="M1085" s="261"/>
      <c r="N1085" s="265"/>
      <c r="O1085" s="265"/>
      <c r="P1085" s="265"/>
      <c r="Q1085" s="265"/>
      <c r="R1085" s="265"/>
    </row>
    <row r="1086" spans="4:18" x14ac:dyDescent="0.2">
      <c r="D1086" s="273"/>
      <c r="E1086" s="261"/>
      <c r="F1086" s="261"/>
      <c r="G1086" s="261"/>
      <c r="H1086" s="261"/>
      <c r="I1086" s="261"/>
      <c r="J1086" s="261"/>
      <c r="K1086" s="261"/>
      <c r="L1086" s="261"/>
      <c r="M1086" s="261"/>
      <c r="N1086" s="265"/>
      <c r="O1086" s="265"/>
      <c r="P1086" s="265"/>
      <c r="Q1086" s="265"/>
      <c r="R1086" s="265"/>
    </row>
    <row r="1087" spans="4:18" x14ac:dyDescent="0.2">
      <c r="D1087" s="273"/>
      <c r="E1087" s="261"/>
      <c r="F1087" s="261"/>
      <c r="G1087" s="261"/>
      <c r="H1087" s="261"/>
      <c r="I1087" s="261"/>
      <c r="J1087" s="261"/>
      <c r="K1087" s="261"/>
      <c r="L1087" s="261"/>
      <c r="M1087" s="261"/>
      <c r="N1087" s="265"/>
      <c r="O1087" s="265"/>
      <c r="P1087" s="265"/>
      <c r="Q1087" s="265"/>
      <c r="R1087" s="265"/>
    </row>
    <row r="1088" spans="4:18" x14ac:dyDescent="0.2">
      <c r="D1088" s="273"/>
      <c r="E1088" s="261"/>
      <c r="F1088" s="261"/>
      <c r="G1088" s="261"/>
      <c r="H1088" s="261"/>
      <c r="I1088" s="261"/>
      <c r="J1088" s="261"/>
      <c r="K1088" s="261"/>
      <c r="L1088" s="261"/>
      <c r="M1088" s="261"/>
      <c r="N1088" s="265"/>
      <c r="O1088" s="265"/>
      <c r="P1088" s="265"/>
      <c r="Q1088" s="265"/>
      <c r="R1088" s="265"/>
    </row>
    <row r="1089" spans="4:18" x14ac:dyDescent="0.2">
      <c r="D1089" s="273"/>
      <c r="E1089" s="261"/>
      <c r="F1089" s="261"/>
      <c r="G1089" s="261"/>
      <c r="H1089" s="261"/>
      <c r="I1089" s="261"/>
      <c r="J1089" s="261"/>
      <c r="K1089" s="261"/>
      <c r="L1089" s="261"/>
      <c r="M1089" s="261"/>
      <c r="N1089" s="265"/>
      <c r="O1089" s="265"/>
      <c r="P1089" s="265"/>
      <c r="Q1089" s="265"/>
      <c r="R1089" s="265"/>
    </row>
    <row r="1090" spans="4:18" x14ac:dyDescent="0.2">
      <c r="D1090" s="273"/>
      <c r="E1090" s="261"/>
      <c r="F1090" s="261"/>
      <c r="G1090" s="261"/>
      <c r="H1090" s="261"/>
      <c r="I1090" s="261"/>
      <c r="J1090" s="261"/>
      <c r="K1090" s="261"/>
      <c r="L1090" s="261"/>
      <c r="M1090" s="261"/>
      <c r="N1090" s="265"/>
      <c r="O1090" s="265"/>
      <c r="P1090" s="265"/>
      <c r="Q1090" s="265"/>
      <c r="R1090" s="265"/>
    </row>
    <row r="1091" spans="4:18" x14ac:dyDescent="0.2">
      <c r="D1091" s="273"/>
      <c r="E1091" s="261"/>
      <c r="F1091" s="261"/>
      <c r="G1091" s="261"/>
      <c r="H1091" s="261"/>
      <c r="I1091" s="261"/>
      <c r="J1091" s="261"/>
      <c r="K1091" s="261"/>
      <c r="L1091" s="261"/>
      <c r="M1091" s="261"/>
      <c r="N1091" s="265"/>
      <c r="O1091" s="265"/>
      <c r="P1091" s="265"/>
      <c r="Q1091" s="265"/>
      <c r="R1091" s="265"/>
    </row>
    <row r="1092" spans="4:18" x14ac:dyDescent="0.2">
      <c r="D1092" s="273"/>
      <c r="E1092" s="261"/>
      <c r="F1092" s="261"/>
      <c r="G1092" s="261"/>
      <c r="H1092" s="261"/>
      <c r="I1092" s="261"/>
      <c r="J1092" s="261"/>
      <c r="K1092" s="261"/>
      <c r="L1092" s="261"/>
      <c r="M1092" s="261"/>
      <c r="N1092" s="265"/>
      <c r="O1092" s="265"/>
      <c r="P1092" s="265"/>
      <c r="Q1092" s="265"/>
      <c r="R1092" s="265"/>
    </row>
    <row r="1093" spans="4:18" x14ac:dyDescent="0.2">
      <c r="D1093" s="273"/>
      <c r="E1093" s="261"/>
      <c r="F1093" s="261"/>
      <c r="G1093" s="261"/>
      <c r="H1093" s="261"/>
      <c r="I1093" s="261"/>
      <c r="J1093" s="261"/>
      <c r="K1093" s="261"/>
      <c r="L1093" s="261"/>
      <c r="M1093" s="261"/>
      <c r="N1093" s="265"/>
      <c r="O1093" s="265"/>
      <c r="P1093" s="265"/>
      <c r="Q1093" s="265"/>
      <c r="R1093" s="265"/>
    </row>
    <row r="1094" spans="4:18" x14ac:dyDescent="0.2">
      <c r="D1094" s="273"/>
      <c r="E1094" s="261"/>
      <c r="F1094" s="261"/>
      <c r="G1094" s="261"/>
      <c r="H1094" s="261"/>
      <c r="I1094" s="261"/>
      <c r="J1094" s="261"/>
      <c r="K1094" s="261"/>
      <c r="L1094" s="261"/>
      <c r="M1094" s="261"/>
      <c r="N1094" s="265"/>
      <c r="O1094" s="265"/>
      <c r="P1094" s="265"/>
      <c r="Q1094" s="265"/>
      <c r="R1094" s="265"/>
    </row>
    <row r="1095" spans="4:18" x14ac:dyDescent="0.2">
      <c r="D1095" s="273"/>
      <c r="E1095" s="261"/>
      <c r="F1095" s="261"/>
      <c r="G1095" s="261"/>
      <c r="H1095" s="261"/>
      <c r="I1095" s="261"/>
      <c r="J1095" s="261"/>
      <c r="K1095" s="261"/>
      <c r="L1095" s="261"/>
      <c r="M1095" s="261"/>
      <c r="N1095" s="265"/>
      <c r="O1095" s="265"/>
      <c r="P1095" s="265"/>
      <c r="Q1095" s="265"/>
      <c r="R1095" s="265"/>
    </row>
    <row r="1096" spans="4:18" x14ac:dyDescent="0.2">
      <c r="D1096" s="273"/>
      <c r="E1096" s="261"/>
      <c r="F1096" s="261"/>
      <c r="G1096" s="261"/>
      <c r="H1096" s="261"/>
      <c r="I1096" s="261"/>
      <c r="J1096" s="261"/>
      <c r="K1096" s="261"/>
      <c r="L1096" s="261"/>
      <c r="M1096" s="261"/>
      <c r="N1096" s="265"/>
      <c r="O1096" s="265"/>
      <c r="P1096" s="265"/>
      <c r="Q1096" s="265"/>
      <c r="R1096" s="265"/>
    </row>
    <row r="1097" spans="4:18" x14ac:dyDescent="0.2">
      <c r="D1097" s="273"/>
      <c r="E1097" s="261"/>
      <c r="F1097" s="261"/>
      <c r="G1097" s="261"/>
      <c r="H1097" s="261"/>
      <c r="I1097" s="261"/>
      <c r="J1097" s="261"/>
      <c r="K1097" s="261"/>
      <c r="L1097" s="261"/>
      <c r="M1097" s="261"/>
      <c r="N1097" s="265"/>
      <c r="O1097" s="265"/>
      <c r="P1097" s="265"/>
      <c r="Q1097" s="265"/>
      <c r="R1097" s="265"/>
    </row>
    <row r="1098" spans="4:18" x14ac:dyDescent="0.2">
      <c r="D1098" s="273"/>
      <c r="E1098" s="261"/>
      <c r="F1098" s="261"/>
      <c r="G1098" s="261"/>
      <c r="H1098" s="261"/>
      <c r="I1098" s="261"/>
      <c r="J1098" s="261"/>
      <c r="K1098" s="261"/>
      <c r="L1098" s="261"/>
      <c r="M1098" s="261"/>
      <c r="N1098" s="265"/>
      <c r="O1098" s="265"/>
      <c r="P1098" s="265"/>
      <c r="Q1098" s="265"/>
      <c r="R1098" s="265"/>
    </row>
    <row r="1099" spans="4:18" x14ac:dyDescent="0.2">
      <c r="D1099" s="273"/>
      <c r="E1099" s="261"/>
      <c r="F1099" s="261"/>
      <c r="G1099" s="261"/>
      <c r="H1099" s="261"/>
      <c r="I1099" s="261"/>
      <c r="J1099" s="261"/>
      <c r="K1099" s="261"/>
      <c r="L1099" s="261"/>
      <c r="M1099" s="261"/>
      <c r="N1099" s="265"/>
      <c r="O1099" s="265"/>
      <c r="P1099" s="265"/>
      <c r="Q1099" s="265"/>
      <c r="R1099" s="265"/>
    </row>
    <row r="1100" spans="4:18" x14ac:dyDescent="0.2">
      <c r="D1100" s="273"/>
      <c r="E1100" s="261"/>
      <c r="F1100" s="261"/>
      <c r="G1100" s="261"/>
      <c r="H1100" s="261"/>
      <c r="I1100" s="261"/>
      <c r="J1100" s="261"/>
      <c r="K1100" s="261"/>
      <c r="L1100" s="261"/>
      <c r="M1100" s="261"/>
      <c r="N1100" s="265"/>
      <c r="O1100" s="265"/>
      <c r="P1100" s="265"/>
      <c r="Q1100" s="265"/>
      <c r="R1100" s="265"/>
    </row>
    <row r="1101" spans="4:18" x14ac:dyDescent="0.2">
      <c r="D1101" s="273"/>
      <c r="E1101" s="261"/>
      <c r="F1101" s="261"/>
      <c r="G1101" s="261"/>
      <c r="H1101" s="261"/>
      <c r="I1101" s="261"/>
      <c r="J1101" s="261"/>
      <c r="K1101" s="261"/>
      <c r="L1101" s="261"/>
      <c r="M1101" s="261"/>
      <c r="N1101" s="265"/>
      <c r="O1101" s="265"/>
      <c r="P1101" s="265"/>
      <c r="Q1101" s="265"/>
      <c r="R1101" s="265"/>
    </row>
    <row r="1102" spans="4:18" x14ac:dyDescent="0.2">
      <c r="D1102" s="273"/>
      <c r="E1102" s="261"/>
      <c r="F1102" s="261"/>
      <c r="G1102" s="261"/>
      <c r="H1102" s="261"/>
      <c r="I1102" s="261"/>
      <c r="J1102" s="261"/>
      <c r="K1102" s="261"/>
      <c r="L1102" s="261"/>
      <c r="M1102" s="261"/>
      <c r="N1102" s="265"/>
      <c r="O1102" s="265"/>
      <c r="P1102" s="265"/>
      <c r="Q1102" s="265"/>
      <c r="R1102" s="265"/>
    </row>
    <row r="1103" spans="4:18" x14ac:dyDescent="0.2">
      <c r="D1103" s="273"/>
      <c r="E1103" s="261"/>
      <c r="F1103" s="261"/>
      <c r="G1103" s="261"/>
      <c r="H1103" s="261"/>
      <c r="I1103" s="261"/>
      <c r="J1103" s="261"/>
      <c r="K1103" s="261"/>
      <c r="L1103" s="261"/>
      <c r="M1103" s="261"/>
      <c r="N1103" s="265"/>
      <c r="O1103" s="265"/>
      <c r="P1103" s="265"/>
      <c r="Q1103" s="265"/>
      <c r="R1103" s="265"/>
    </row>
    <row r="1104" spans="4:18" x14ac:dyDescent="0.2">
      <c r="D1104" s="273"/>
      <c r="E1104" s="261"/>
      <c r="F1104" s="261"/>
      <c r="G1104" s="261"/>
      <c r="H1104" s="261"/>
      <c r="I1104" s="261"/>
      <c r="J1104" s="261"/>
      <c r="K1104" s="261"/>
      <c r="L1104" s="261"/>
      <c r="M1104" s="261"/>
      <c r="N1104" s="265"/>
      <c r="O1104" s="265"/>
      <c r="P1104" s="265"/>
      <c r="Q1104" s="265"/>
      <c r="R1104" s="265"/>
    </row>
    <row r="1105" spans="4:18" x14ac:dyDescent="0.2">
      <c r="D1105" s="273"/>
      <c r="E1105" s="261"/>
      <c r="F1105" s="261"/>
      <c r="G1105" s="261"/>
      <c r="H1105" s="261"/>
      <c r="I1105" s="261"/>
      <c r="J1105" s="261"/>
      <c r="K1105" s="261"/>
      <c r="L1105" s="261"/>
      <c r="M1105" s="261"/>
      <c r="N1105" s="265"/>
      <c r="O1105" s="265"/>
      <c r="P1105" s="265"/>
      <c r="Q1105" s="265"/>
      <c r="R1105" s="265"/>
    </row>
    <row r="1106" spans="4:18" x14ac:dyDescent="0.2">
      <c r="D1106" s="273"/>
      <c r="E1106" s="261"/>
      <c r="F1106" s="261"/>
      <c r="G1106" s="261"/>
      <c r="H1106" s="261"/>
      <c r="I1106" s="261"/>
      <c r="J1106" s="261"/>
      <c r="K1106" s="261"/>
      <c r="L1106" s="261"/>
      <c r="M1106" s="261"/>
      <c r="N1106" s="265"/>
      <c r="O1106" s="265"/>
      <c r="P1106" s="265"/>
      <c r="Q1106" s="265"/>
      <c r="R1106" s="265"/>
    </row>
    <row r="1107" spans="4:18" x14ac:dyDescent="0.2">
      <c r="D1107" s="273"/>
      <c r="E1107" s="261"/>
      <c r="F1107" s="261"/>
      <c r="G1107" s="261"/>
      <c r="H1107" s="261"/>
      <c r="I1107" s="261"/>
      <c r="J1107" s="261"/>
      <c r="K1107" s="261"/>
      <c r="L1107" s="261"/>
      <c r="M1107" s="261"/>
      <c r="N1107" s="265"/>
      <c r="O1107" s="265"/>
      <c r="P1107" s="265"/>
      <c r="Q1107" s="265"/>
      <c r="R1107" s="265"/>
    </row>
    <row r="1108" spans="4:18" x14ac:dyDescent="0.2">
      <c r="D1108" s="273"/>
      <c r="E1108" s="261"/>
      <c r="F1108" s="261"/>
      <c r="G1108" s="261"/>
      <c r="H1108" s="261"/>
      <c r="I1108" s="261"/>
      <c r="J1108" s="261"/>
      <c r="K1108" s="261"/>
      <c r="L1108" s="261"/>
      <c r="M1108" s="261"/>
      <c r="N1108" s="265"/>
      <c r="O1108" s="265"/>
      <c r="P1108" s="265"/>
      <c r="Q1108" s="265"/>
      <c r="R1108" s="265"/>
    </row>
    <row r="1109" spans="4:18" x14ac:dyDescent="0.2">
      <c r="D1109" s="273"/>
      <c r="E1109" s="261"/>
      <c r="F1109" s="261"/>
      <c r="G1109" s="261"/>
      <c r="H1109" s="261"/>
      <c r="I1109" s="261"/>
      <c r="J1109" s="261"/>
      <c r="K1109" s="261"/>
      <c r="L1109" s="261"/>
      <c r="M1109" s="261"/>
      <c r="N1109" s="265"/>
      <c r="O1109" s="265"/>
      <c r="P1109" s="265"/>
      <c r="Q1109" s="265"/>
      <c r="R1109" s="265"/>
    </row>
    <row r="1110" spans="4:18" x14ac:dyDescent="0.2">
      <c r="D1110" s="273"/>
      <c r="E1110" s="261"/>
      <c r="F1110" s="261"/>
      <c r="G1110" s="261"/>
      <c r="H1110" s="261"/>
      <c r="I1110" s="261"/>
      <c r="J1110" s="261"/>
      <c r="K1110" s="261"/>
      <c r="L1110" s="261"/>
      <c r="M1110" s="261"/>
      <c r="N1110" s="265"/>
      <c r="O1110" s="265"/>
      <c r="P1110" s="265"/>
      <c r="Q1110" s="265"/>
      <c r="R1110" s="265"/>
    </row>
    <row r="1111" spans="4:18" x14ac:dyDescent="0.2">
      <c r="D1111" s="273"/>
      <c r="E1111" s="261"/>
      <c r="F1111" s="261"/>
      <c r="G1111" s="261"/>
      <c r="H1111" s="261"/>
      <c r="I1111" s="261"/>
      <c r="J1111" s="261"/>
      <c r="K1111" s="261"/>
      <c r="L1111" s="261"/>
      <c r="M1111" s="261"/>
      <c r="N1111" s="265"/>
      <c r="O1111" s="265"/>
      <c r="P1111" s="265"/>
      <c r="Q1111" s="265"/>
      <c r="R1111" s="265"/>
    </row>
    <row r="1112" spans="4:18" x14ac:dyDescent="0.2">
      <c r="D1112" s="273"/>
      <c r="E1112" s="261"/>
      <c r="F1112" s="261"/>
      <c r="G1112" s="261"/>
      <c r="H1112" s="261"/>
      <c r="I1112" s="261"/>
      <c r="J1112" s="261"/>
      <c r="K1112" s="261"/>
      <c r="L1112" s="261"/>
      <c r="M1112" s="261"/>
      <c r="N1112" s="265"/>
      <c r="O1112" s="265"/>
      <c r="P1112" s="265"/>
      <c r="Q1112" s="265"/>
      <c r="R1112" s="265"/>
    </row>
    <row r="1113" spans="4:18" x14ac:dyDescent="0.2">
      <c r="D1113" s="273"/>
      <c r="E1113" s="261"/>
      <c r="F1113" s="261"/>
      <c r="G1113" s="261"/>
      <c r="H1113" s="261"/>
      <c r="I1113" s="261"/>
      <c r="J1113" s="261"/>
      <c r="K1113" s="261"/>
      <c r="L1113" s="261"/>
      <c r="M1113" s="261"/>
      <c r="N1113" s="265"/>
      <c r="O1113" s="265"/>
      <c r="P1113" s="265"/>
      <c r="Q1113" s="265"/>
      <c r="R1113" s="265"/>
    </row>
    <row r="1114" spans="4:18" x14ac:dyDescent="0.2">
      <c r="D1114" s="273"/>
      <c r="E1114" s="261"/>
      <c r="F1114" s="261"/>
      <c r="G1114" s="261"/>
      <c r="H1114" s="261"/>
      <c r="I1114" s="261"/>
      <c r="J1114" s="261"/>
      <c r="K1114" s="261"/>
      <c r="L1114" s="261"/>
      <c r="M1114" s="261"/>
      <c r="N1114" s="265"/>
      <c r="O1114" s="265"/>
      <c r="P1114" s="265"/>
      <c r="Q1114" s="265"/>
      <c r="R1114" s="265"/>
    </row>
    <row r="1115" spans="4:18" x14ac:dyDescent="0.2">
      <c r="D1115" s="273"/>
      <c r="E1115" s="261"/>
      <c r="F1115" s="261"/>
      <c r="G1115" s="261"/>
      <c r="H1115" s="261"/>
      <c r="I1115" s="261"/>
      <c r="J1115" s="261"/>
      <c r="K1115" s="261"/>
      <c r="L1115" s="261"/>
      <c r="M1115" s="261"/>
      <c r="N1115" s="265"/>
      <c r="O1115" s="265"/>
      <c r="P1115" s="265"/>
      <c r="Q1115" s="265"/>
      <c r="R1115" s="265"/>
    </row>
    <row r="1116" spans="4:18" x14ac:dyDescent="0.2">
      <c r="D1116" s="273"/>
      <c r="E1116" s="261"/>
      <c r="F1116" s="261"/>
      <c r="G1116" s="261"/>
      <c r="H1116" s="261"/>
      <c r="I1116" s="261"/>
      <c r="J1116" s="261"/>
      <c r="K1116" s="261"/>
      <c r="L1116" s="261"/>
      <c r="M1116" s="261"/>
      <c r="N1116" s="265"/>
      <c r="O1116" s="265"/>
      <c r="P1116" s="265"/>
      <c r="Q1116" s="265"/>
      <c r="R1116" s="265"/>
    </row>
    <row r="1117" spans="4:18" x14ac:dyDescent="0.2">
      <c r="D1117" s="273"/>
      <c r="E1117" s="261"/>
      <c r="F1117" s="261"/>
      <c r="G1117" s="261"/>
      <c r="H1117" s="261"/>
      <c r="I1117" s="261"/>
      <c r="J1117" s="261"/>
      <c r="K1117" s="261"/>
      <c r="L1117" s="261"/>
      <c r="M1117" s="261"/>
      <c r="N1117" s="265"/>
      <c r="O1117" s="265"/>
      <c r="P1117" s="265"/>
      <c r="Q1117" s="265"/>
      <c r="R1117" s="265"/>
    </row>
    <row r="1118" spans="4:18" x14ac:dyDescent="0.2">
      <c r="D1118" s="273"/>
      <c r="E1118" s="261"/>
      <c r="F1118" s="261"/>
      <c r="G1118" s="261"/>
      <c r="H1118" s="261"/>
      <c r="I1118" s="261"/>
      <c r="J1118" s="261"/>
      <c r="K1118" s="261"/>
      <c r="L1118" s="261"/>
      <c r="M1118" s="261"/>
      <c r="N1118" s="265"/>
      <c r="O1118" s="265"/>
      <c r="P1118" s="265"/>
      <c r="Q1118" s="265"/>
      <c r="R1118" s="265"/>
    </row>
    <row r="1119" spans="4:18" x14ac:dyDescent="0.2">
      <c r="D1119" s="273"/>
      <c r="E1119" s="261"/>
      <c r="F1119" s="261"/>
      <c r="G1119" s="261"/>
      <c r="H1119" s="261"/>
      <c r="I1119" s="261"/>
      <c r="J1119" s="261"/>
      <c r="K1119" s="261"/>
      <c r="L1119" s="261"/>
      <c r="M1119" s="261"/>
      <c r="N1119" s="265"/>
      <c r="O1119" s="265"/>
      <c r="P1119" s="265"/>
      <c r="Q1119" s="265"/>
      <c r="R1119" s="265"/>
    </row>
    <row r="1120" spans="4:18" x14ac:dyDescent="0.2">
      <c r="D1120" s="273"/>
      <c r="E1120" s="261"/>
      <c r="F1120" s="261"/>
      <c r="G1120" s="261"/>
      <c r="H1120" s="261"/>
      <c r="I1120" s="261"/>
      <c r="J1120" s="261"/>
      <c r="K1120" s="261"/>
      <c r="L1120" s="261"/>
      <c r="M1120" s="261"/>
      <c r="N1120" s="265"/>
      <c r="O1120" s="265"/>
      <c r="P1120" s="265"/>
      <c r="Q1120" s="265"/>
      <c r="R1120" s="265"/>
    </row>
    <row r="1121" spans="4:18" x14ac:dyDescent="0.2">
      <c r="D1121" s="273"/>
      <c r="E1121" s="261"/>
      <c r="F1121" s="261"/>
      <c r="G1121" s="261"/>
      <c r="H1121" s="261"/>
      <c r="I1121" s="261"/>
      <c r="J1121" s="261"/>
      <c r="K1121" s="261"/>
      <c r="L1121" s="261"/>
      <c r="M1121" s="261"/>
      <c r="N1121" s="265"/>
      <c r="O1121" s="265"/>
      <c r="P1121" s="265"/>
      <c r="Q1121" s="265"/>
      <c r="R1121" s="265"/>
    </row>
    <row r="1122" spans="4:18" x14ac:dyDescent="0.2">
      <c r="D1122" s="273"/>
      <c r="E1122" s="261"/>
      <c r="F1122" s="261"/>
      <c r="G1122" s="261"/>
      <c r="H1122" s="261"/>
      <c r="I1122" s="261"/>
      <c r="J1122" s="261"/>
      <c r="K1122" s="261"/>
      <c r="L1122" s="261"/>
      <c r="M1122" s="261"/>
      <c r="N1122" s="265"/>
      <c r="O1122" s="265"/>
      <c r="P1122" s="265"/>
      <c r="Q1122" s="265"/>
      <c r="R1122" s="265"/>
    </row>
    <row r="1123" spans="4:18" x14ac:dyDescent="0.2">
      <c r="D1123" s="273"/>
      <c r="E1123" s="261"/>
      <c r="F1123" s="261"/>
      <c r="G1123" s="261"/>
      <c r="H1123" s="261"/>
      <c r="I1123" s="261"/>
      <c r="J1123" s="261"/>
      <c r="K1123" s="261"/>
      <c r="L1123" s="261"/>
      <c r="M1123" s="261"/>
      <c r="N1123" s="265"/>
      <c r="O1123" s="265"/>
      <c r="P1123" s="265"/>
      <c r="Q1123" s="265"/>
      <c r="R1123" s="265"/>
    </row>
    <row r="1124" spans="4:18" x14ac:dyDescent="0.2">
      <c r="D1124" s="273"/>
      <c r="E1124" s="261"/>
      <c r="F1124" s="261"/>
      <c r="G1124" s="261"/>
      <c r="H1124" s="261"/>
      <c r="I1124" s="261"/>
      <c r="J1124" s="261"/>
      <c r="K1124" s="261"/>
      <c r="L1124" s="261"/>
      <c r="M1124" s="261"/>
      <c r="N1124" s="265"/>
      <c r="O1124" s="265"/>
      <c r="P1124" s="265"/>
      <c r="Q1124" s="265"/>
      <c r="R1124" s="265"/>
    </row>
    <row r="1125" spans="4:18" x14ac:dyDescent="0.2">
      <c r="D1125" s="273"/>
      <c r="E1125" s="261"/>
      <c r="F1125" s="261"/>
      <c r="G1125" s="261"/>
      <c r="H1125" s="261"/>
      <c r="I1125" s="261"/>
      <c r="J1125" s="261"/>
      <c r="K1125" s="261"/>
      <c r="L1125" s="261"/>
      <c r="M1125" s="261"/>
      <c r="N1125" s="265"/>
      <c r="O1125" s="265"/>
      <c r="P1125" s="265"/>
      <c r="Q1125" s="265"/>
      <c r="R1125" s="265"/>
    </row>
    <row r="1126" spans="4:18" x14ac:dyDescent="0.2">
      <c r="D1126" s="273"/>
      <c r="E1126" s="261"/>
      <c r="F1126" s="261"/>
      <c r="G1126" s="261"/>
      <c r="H1126" s="261"/>
      <c r="I1126" s="261"/>
      <c r="J1126" s="261"/>
      <c r="K1126" s="261"/>
      <c r="L1126" s="261"/>
      <c r="M1126" s="261"/>
      <c r="N1126" s="265"/>
      <c r="O1126" s="265"/>
      <c r="P1126" s="265"/>
      <c r="Q1126" s="265"/>
      <c r="R1126" s="265"/>
    </row>
    <row r="1127" spans="4:18" x14ac:dyDescent="0.2">
      <c r="D1127" s="273"/>
      <c r="E1127" s="261"/>
      <c r="F1127" s="261"/>
      <c r="G1127" s="261"/>
      <c r="H1127" s="261"/>
      <c r="I1127" s="261"/>
      <c r="J1127" s="261"/>
      <c r="K1127" s="261"/>
      <c r="L1127" s="261"/>
      <c r="M1127" s="261"/>
      <c r="N1127" s="265"/>
      <c r="O1127" s="265"/>
      <c r="P1127" s="265"/>
      <c r="Q1127" s="265"/>
      <c r="R1127" s="265"/>
    </row>
    <row r="1128" spans="4:18" x14ac:dyDescent="0.2">
      <c r="D1128" s="273"/>
      <c r="E1128" s="261"/>
      <c r="F1128" s="261"/>
      <c r="G1128" s="261"/>
      <c r="H1128" s="261"/>
      <c r="I1128" s="261"/>
      <c r="J1128" s="261"/>
      <c r="K1128" s="261"/>
      <c r="L1128" s="261"/>
      <c r="M1128" s="261"/>
      <c r="N1128" s="265"/>
      <c r="O1128" s="265"/>
      <c r="P1128" s="265"/>
      <c r="Q1128" s="265"/>
      <c r="R1128" s="265"/>
    </row>
    <row r="1129" spans="4:18" x14ac:dyDescent="0.2">
      <c r="D1129" s="273"/>
      <c r="E1129" s="261"/>
      <c r="F1129" s="261"/>
      <c r="G1129" s="261"/>
      <c r="H1129" s="261"/>
      <c r="I1129" s="261"/>
      <c r="J1129" s="261"/>
      <c r="K1129" s="261"/>
      <c r="L1129" s="261"/>
      <c r="M1129" s="261"/>
      <c r="N1129" s="265"/>
      <c r="O1129" s="265"/>
      <c r="P1129" s="265"/>
      <c r="Q1129" s="265"/>
      <c r="R1129" s="265"/>
    </row>
    <row r="1130" spans="4:18" x14ac:dyDescent="0.2">
      <c r="D1130" s="273"/>
      <c r="E1130" s="261"/>
      <c r="F1130" s="261"/>
      <c r="G1130" s="261"/>
      <c r="H1130" s="261"/>
      <c r="I1130" s="261"/>
      <c r="J1130" s="261"/>
      <c r="K1130" s="261"/>
      <c r="L1130" s="261"/>
      <c r="M1130" s="261"/>
      <c r="N1130" s="265"/>
      <c r="O1130" s="265"/>
      <c r="P1130" s="265"/>
      <c r="Q1130" s="265"/>
      <c r="R1130" s="265"/>
    </row>
    <row r="1131" spans="4:18" x14ac:dyDescent="0.2">
      <c r="D1131" s="273"/>
      <c r="E1131" s="261"/>
      <c r="F1131" s="261"/>
      <c r="G1131" s="261"/>
      <c r="H1131" s="261"/>
      <c r="I1131" s="261"/>
      <c r="J1131" s="261"/>
      <c r="K1131" s="261"/>
      <c r="L1131" s="261"/>
      <c r="M1131" s="261"/>
      <c r="N1131" s="265"/>
      <c r="O1131" s="265"/>
      <c r="P1131" s="265"/>
      <c r="Q1131" s="265"/>
      <c r="R1131" s="265"/>
    </row>
    <row r="1132" spans="4:18" x14ac:dyDescent="0.2">
      <c r="D1132" s="273"/>
      <c r="E1132" s="261"/>
      <c r="F1132" s="261"/>
      <c r="G1132" s="261"/>
      <c r="H1132" s="261"/>
      <c r="I1132" s="261"/>
      <c r="J1132" s="261"/>
      <c r="K1132" s="261"/>
      <c r="L1132" s="261"/>
      <c r="M1132" s="261"/>
      <c r="N1132" s="265"/>
      <c r="O1132" s="265"/>
      <c r="P1132" s="265"/>
      <c r="Q1132" s="265"/>
      <c r="R1132" s="265"/>
    </row>
    <row r="1133" spans="4:18" x14ac:dyDescent="0.2">
      <c r="D1133" s="273"/>
      <c r="E1133" s="261"/>
      <c r="F1133" s="261"/>
      <c r="G1133" s="261"/>
      <c r="H1133" s="261"/>
      <c r="I1133" s="261"/>
      <c r="J1133" s="261"/>
      <c r="K1133" s="261"/>
      <c r="L1133" s="261"/>
      <c r="M1133" s="261"/>
      <c r="N1133" s="265"/>
      <c r="O1133" s="265"/>
      <c r="P1133" s="265"/>
      <c r="Q1133" s="265"/>
      <c r="R1133" s="265"/>
    </row>
    <row r="1134" spans="4:18" x14ac:dyDescent="0.2">
      <c r="D1134" s="273"/>
      <c r="E1134" s="261"/>
      <c r="F1134" s="261"/>
      <c r="G1134" s="261"/>
      <c r="H1134" s="261"/>
      <c r="I1134" s="261"/>
      <c r="J1134" s="261"/>
      <c r="K1134" s="261"/>
      <c r="L1134" s="261"/>
      <c r="M1134" s="261"/>
      <c r="N1134" s="265"/>
      <c r="O1134" s="265"/>
      <c r="P1134" s="265"/>
      <c r="Q1134" s="265"/>
      <c r="R1134" s="265"/>
    </row>
    <row r="1135" spans="4:18" x14ac:dyDescent="0.2">
      <c r="D1135" s="273"/>
      <c r="E1135" s="261"/>
      <c r="F1135" s="261"/>
      <c r="G1135" s="261"/>
      <c r="H1135" s="261"/>
      <c r="I1135" s="261"/>
      <c r="J1135" s="261"/>
      <c r="K1135" s="261"/>
      <c r="L1135" s="261"/>
      <c r="M1135" s="261"/>
      <c r="N1135" s="265"/>
      <c r="O1135" s="265"/>
      <c r="P1135" s="265"/>
      <c r="Q1135" s="265"/>
      <c r="R1135" s="265"/>
    </row>
    <row r="1136" spans="4:18" x14ac:dyDescent="0.2">
      <c r="D1136" s="273"/>
      <c r="E1136" s="261"/>
      <c r="F1136" s="261"/>
      <c r="G1136" s="261"/>
      <c r="H1136" s="261"/>
      <c r="I1136" s="261"/>
      <c r="J1136" s="261"/>
      <c r="K1136" s="261"/>
      <c r="L1136" s="261"/>
      <c r="M1136" s="261"/>
      <c r="N1136" s="265"/>
      <c r="O1136" s="265"/>
      <c r="P1136" s="265"/>
      <c r="Q1136" s="265"/>
      <c r="R1136" s="265"/>
    </row>
    <row r="1137" spans="4:18" x14ac:dyDescent="0.2">
      <c r="D1137" s="273"/>
      <c r="E1137" s="261"/>
      <c r="F1137" s="261"/>
      <c r="G1137" s="261"/>
      <c r="H1137" s="261"/>
      <c r="I1137" s="261"/>
      <c r="J1137" s="261"/>
      <c r="K1137" s="261"/>
      <c r="L1137" s="261"/>
      <c r="M1137" s="261"/>
      <c r="N1137" s="265"/>
      <c r="O1137" s="265"/>
      <c r="P1137" s="265"/>
      <c r="Q1137" s="265"/>
      <c r="R1137" s="265"/>
    </row>
    <row r="1138" spans="4:18" x14ac:dyDescent="0.2">
      <c r="D1138" s="273"/>
      <c r="E1138" s="261"/>
      <c r="F1138" s="261"/>
      <c r="G1138" s="261"/>
      <c r="H1138" s="261"/>
      <c r="I1138" s="261"/>
      <c r="J1138" s="261"/>
      <c r="K1138" s="261"/>
      <c r="L1138" s="261"/>
      <c r="M1138" s="261"/>
      <c r="N1138" s="265"/>
      <c r="O1138" s="265"/>
      <c r="P1138" s="265"/>
      <c r="Q1138" s="265"/>
      <c r="R1138" s="265"/>
    </row>
    <row r="1139" spans="4:18" x14ac:dyDescent="0.2">
      <c r="D1139" s="273"/>
      <c r="E1139" s="261"/>
      <c r="F1139" s="261"/>
      <c r="G1139" s="261"/>
      <c r="H1139" s="261"/>
      <c r="I1139" s="261"/>
      <c r="J1139" s="261"/>
      <c r="K1139" s="261"/>
      <c r="L1139" s="261"/>
      <c r="M1139" s="261"/>
      <c r="N1139" s="265"/>
      <c r="O1139" s="265"/>
      <c r="P1139" s="265"/>
      <c r="Q1139" s="265"/>
      <c r="R1139" s="265"/>
    </row>
    <row r="1140" spans="4:18" x14ac:dyDescent="0.2">
      <c r="D1140" s="273"/>
      <c r="E1140" s="261"/>
      <c r="F1140" s="261"/>
      <c r="G1140" s="261"/>
      <c r="H1140" s="261"/>
      <c r="I1140" s="261"/>
      <c r="J1140" s="261"/>
      <c r="K1140" s="261"/>
      <c r="L1140" s="261"/>
      <c r="M1140" s="261"/>
      <c r="N1140" s="265"/>
      <c r="O1140" s="265"/>
      <c r="P1140" s="265"/>
      <c r="Q1140" s="265"/>
      <c r="R1140" s="265"/>
    </row>
    <row r="1141" spans="4:18" x14ac:dyDescent="0.2">
      <c r="D1141" s="273"/>
      <c r="E1141" s="261"/>
      <c r="F1141" s="261"/>
      <c r="G1141" s="261"/>
      <c r="H1141" s="261"/>
      <c r="I1141" s="261"/>
      <c r="J1141" s="261"/>
      <c r="K1141" s="261"/>
      <c r="L1141" s="261"/>
      <c r="M1141" s="261"/>
      <c r="N1141" s="265"/>
      <c r="O1141" s="265"/>
      <c r="P1141" s="265"/>
      <c r="Q1141" s="265"/>
      <c r="R1141" s="265"/>
    </row>
    <row r="1142" spans="4:18" x14ac:dyDescent="0.2">
      <c r="D1142" s="273"/>
      <c r="E1142" s="261"/>
      <c r="F1142" s="261"/>
      <c r="G1142" s="261"/>
      <c r="H1142" s="261"/>
      <c r="I1142" s="261"/>
      <c r="J1142" s="261"/>
      <c r="K1142" s="261"/>
      <c r="L1142" s="261"/>
      <c r="M1142" s="261"/>
      <c r="N1142" s="265"/>
      <c r="O1142" s="265"/>
      <c r="P1142" s="265"/>
      <c r="Q1142" s="265"/>
      <c r="R1142" s="265"/>
    </row>
    <row r="1143" spans="4:18" x14ac:dyDescent="0.2">
      <c r="D1143" s="273"/>
      <c r="E1143" s="261"/>
      <c r="F1143" s="261"/>
      <c r="G1143" s="261"/>
      <c r="H1143" s="261"/>
      <c r="I1143" s="261"/>
      <c r="J1143" s="261"/>
      <c r="K1143" s="261"/>
      <c r="L1143" s="261"/>
      <c r="M1143" s="261"/>
      <c r="N1143" s="265"/>
      <c r="O1143" s="265"/>
      <c r="P1143" s="265"/>
      <c r="Q1143" s="265"/>
      <c r="R1143" s="265"/>
    </row>
    <row r="1144" spans="4:18" x14ac:dyDescent="0.2">
      <c r="D1144" s="273"/>
      <c r="E1144" s="261"/>
      <c r="F1144" s="261"/>
      <c r="G1144" s="261"/>
      <c r="H1144" s="261"/>
      <c r="I1144" s="261"/>
      <c r="J1144" s="261"/>
      <c r="K1144" s="261"/>
      <c r="L1144" s="261"/>
      <c r="M1144" s="261"/>
      <c r="N1144" s="265"/>
      <c r="O1144" s="265"/>
      <c r="P1144" s="265"/>
      <c r="Q1144" s="265"/>
      <c r="R1144" s="265"/>
    </row>
    <row r="1145" spans="4:18" x14ac:dyDescent="0.2">
      <c r="D1145" s="273"/>
      <c r="E1145" s="261"/>
      <c r="F1145" s="261"/>
      <c r="G1145" s="261"/>
      <c r="H1145" s="261"/>
      <c r="I1145" s="261"/>
      <c r="J1145" s="261"/>
      <c r="K1145" s="261"/>
      <c r="L1145" s="261"/>
      <c r="M1145" s="261"/>
      <c r="N1145" s="265"/>
      <c r="O1145" s="265"/>
      <c r="P1145" s="265"/>
      <c r="Q1145" s="265"/>
      <c r="R1145" s="265"/>
    </row>
    <row r="1146" spans="4:18" x14ac:dyDescent="0.2">
      <c r="D1146" s="273"/>
      <c r="E1146" s="261"/>
      <c r="F1146" s="261"/>
      <c r="G1146" s="261"/>
      <c r="H1146" s="261"/>
      <c r="I1146" s="261"/>
      <c r="J1146" s="261"/>
      <c r="K1146" s="261"/>
      <c r="L1146" s="261"/>
      <c r="M1146" s="261"/>
      <c r="N1146" s="265"/>
      <c r="O1146" s="265"/>
      <c r="P1146" s="265"/>
      <c r="Q1146" s="265"/>
      <c r="R1146" s="265"/>
    </row>
    <row r="1147" spans="4:18" x14ac:dyDescent="0.2">
      <c r="D1147" s="273"/>
      <c r="E1147" s="261"/>
      <c r="F1147" s="261"/>
      <c r="G1147" s="261"/>
      <c r="H1147" s="261"/>
      <c r="I1147" s="261"/>
      <c r="J1147" s="261"/>
      <c r="K1147" s="261"/>
      <c r="L1147" s="261"/>
      <c r="M1147" s="261"/>
      <c r="N1147" s="265"/>
      <c r="O1147" s="265"/>
      <c r="P1147" s="265"/>
      <c r="Q1147" s="265"/>
      <c r="R1147" s="265"/>
    </row>
    <row r="1148" spans="4:18" x14ac:dyDescent="0.2">
      <c r="D1148" s="273"/>
      <c r="E1148" s="261"/>
      <c r="F1148" s="261"/>
      <c r="G1148" s="261"/>
      <c r="H1148" s="261"/>
      <c r="I1148" s="261"/>
      <c r="J1148" s="261"/>
      <c r="K1148" s="261"/>
      <c r="L1148" s="261"/>
      <c r="M1148" s="261"/>
      <c r="N1148" s="265"/>
      <c r="O1148" s="265"/>
      <c r="P1148" s="265"/>
      <c r="Q1148" s="265"/>
      <c r="R1148" s="265"/>
    </row>
    <row r="1149" spans="4:18" x14ac:dyDescent="0.2">
      <c r="D1149" s="273"/>
      <c r="E1149" s="261"/>
      <c r="F1149" s="261"/>
      <c r="G1149" s="261"/>
      <c r="H1149" s="261"/>
      <c r="I1149" s="261"/>
      <c r="J1149" s="261"/>
      <c r="K1149" s="261"/>
      <c r="L1149" s="261"/>
      <c r="M1149" s="261"/>
      <c r="N1149" s="265"/>
      <c r="O1149" s="265"/>
      <c r="P1149" s="265"/>
      <c r="Q1149" s="265"/>
      <c r="R1149" s="265"/>
    </row>
    <row r="1150" spans="4:18" x14ac:dyDescent="0.2">
      <c r="D1150" s="273"/>
      <c r="E1150" s="261"/>
      <c r="F1150" s="261"/>
      <c r="G1150" s="261"/>
      <c r="H1150" s="261"/>
      <c r="I1150" s="261"/>
      <c r="J1150" s="261"/>
      <c r="K1150" s="261"/>
      <c r="L1150" s="261"/>
      <c r="M1150" s="261"/>
      <c r="N1150" s="265"/>
      <c r="O1150" s="265"/>
      <c r="P1150" s="265"/>
      <c r="Q1150" s="265"/>
      <c r="R1150" s="265"/>
    </row>
    <row r="1151" spans="4:18" x14ac:dyDescent="0.2">
      <c r="D1151" s="273"/>
      <c r="E1151" s="261"/>
      <c r="F1151" s="261"/>
      <c r="G1151" s="261"/>
      <c r="H1151" s="261"/>
      <c r="I1151" s="261"/>
      <c r="J1151" s="261"/>
      <c r="K1151" s="261"/>
      <c r="L1151" s="261"/>
      <c r="M1151" s="261"/>
      <c r="N1151" s="265"/>
      <c r="O1151" s="265"/>
      <c r="P1151" s="265"/>
      <c r="Q1151" s="265"/>
      <c r="R1151" s="265"/>
    </row>
    <row r="1152" spans="4:18" x14ac:dyDescent="0.2">
      <c r="D1152" s="273"/>
      <c r="E1152" s="261"/>
      <c r="F1152" s="261"/>
      <c r="G1152" s="261"/>
      <c r="H1152" s="261"/>
      <c r="I1152" s="261"/>
      <c r="J1152" s="261"/>
      <c r="K1152" s="261"/>
      <c r="L1152" s="261"/>
      <c r="M1152" s="261"/>
      <c r="N1152" s="265"/>
      <c r="O1152" s="265"/>
      <c r="P1152" s="265"/>
      <c r="Q1152" s="265"/>
      <c r="R1152" s="265"/>
    </row>
    <row r="1153" spans="4:18" x14ac:dyDescent="0.2">
      <c r="D1153" s="273"/>
      <c r="E1153" s="261"/>
      <c r="F1153" s="261"/>
      <c r="G1153" s="261"/>
      <c r="H1153" s="261"/>
      <c r="I1153" s="261"/>
      <c r="J1153" s="261"/>
      <c r="K1153" s="261"/>
      <c r="L1153" s="261"/>
      <c r="M1153" s="261"/>
      <c r="N1153" s="265"/>
      <c r="O1153" s="265"/>
      <c r="P1153" s="265"/>
      <c r="Q1153" s="265"/>
      <c r="R1153" s="265"/>
    </row>
    <row r="1154" spans="4:18" x14ac:dyDescent="0.2">
      <c r="D1154" s="273"/>
      <c r="E1154" s="261"/>
      <c r="F1154" s="261"/>
      <c r="G1154" s="261"/>
      <c r="H1154" s="261"/>
      <c r="I1154" s="261"/>
      <c r="J1154" s="261"/>
      <c r="K1154" s="261"/>
      <c r="L1154" s="261"/>
      <c r="M1154" s="261"/>
      <c r="N1154" s="265"/>
      <c r="O1154" s="265"/>
      <c r="P1154" s="265"/>
      <c r="Q1154" s="265"/>
      <c r="R1154" s="265"/>
    </row>
    <row r="1155" spans="4:18" x14ac:dyDescent="0.2">
      <c r="D1155" s="273"/>
      <c r="E1155" s="261"/>
      <c r="F1155" s="261"/>
      <c r="G1155" s="261"/>
      <c r="H1155" s="261"/>
      <c r="I1155" s="261"/>
      <c r="J1155" s="261"/>
      <c r="K1155" s="261"/>
      <c r="L1155" s="261"/>
      <c r="M1155" s="261"/>
      <c r="N1155" s="265"/>
      <c r="O1155" s="265"/>
      <c r="P1155" s="265"/>
      <c r="Q1155" s="265"/>
      <c r="R1155" s="265"/>
    </row>
    <row r="1156" spans="4:18" x14ac:dyDescent="0.2">
      <c r="D1156" s="273"/>
      <c r="E1156" s="261"/>
      <c r="F1156" s="261"/>
      <c r="G1156" s="261"/>
      <c r="H1156" s="261"/>
      <c r="I1156" s="261"/>
      <c r="J1156" s="261"/>
      <c r="K1156" s="261"/>
      <c r="L1156" s="261"/>
      <c r="M1156" s="261"/>
      <c r="N1156" s="265"/>
      <c r="O1156" s="265"/>
      <c r="P1156" s="265"/>
      <c r="Q1156" s="265"/>
      <c r="R1156" s="265"/>
    </row>
    <row r="1157" spans="4:18" x14ac:dyDescent="0.2">
      <c r="D1157" s="273"/>
      <c r="E1157" s="261"/>
      <c r="F1157" s="261"/>
      <c r="G1157" s="261"/>
      <c r="H1157" s="261"/>
      <c r="I1157" s="261"/>
      <c r="J1157" s="261"/>
      <c r="K1157" s="261"/>
      <c r="L1157" s="261"/>
      <c r="M1157" s="261"/>
      <c r="N1157" s="265"/>
      <c r="O1157" s="265"/>
      <c r="P1157" s="265"/>
      <c r="Q1157" s="265"/>
      <c r="R1157" s="265"/>
    </row>
    <row r="1158" spans="4:18" x14ac:dyDescent="0.2">
      <c r="D1158" s="273"/>
      <c r="E1158" s="261"/>
      <c r="F1158" s="261"/>
      <c r="G1158" s="261"/>
      <c r="H1158" s="261"/>
      <c r="I1158" s="261"/>
      <c r="J1158" s="261"/>
      <c r="K1158" s="261"/>
      <c r="L1158" s="261"/>
      <c r="M1158" s="261"/>
      <c r="N1158" s="265"/>
      <c r="O1158" s="265"/>
      <c r="P1158" s="265"/>
      <c r="Q1158" s="265"/>
      <c r="R1158" s="265"/>
    </row>
    <row r="1159" spans="4:18" x14ac:dyDescent="0.2">
      <c r="D1159" s="273"/>
      <c r="E1159" s="261"/>
      <c r="F1159" s="261"/>
      <c r="G1159" s="261"/>
      <c r="H1159" s="261"/>
      <c r="I1159" s="261"/>
      <c r="J1159" s="261"/>
      <c r="K1159" s="261"/>
      <c r="L1159" s="261"/>
      <c r="M1159" s="261"/>
      <c r="N1159" s="265"/>
      <c r="O1159" s="265"/>
      <c r="P1159" s="265"/>
      <c r="Q1159" s="265"/>
      <c r="R1159" s="265"/>
    </row>
    <row r="1160" spans="4:18" x14ac:dyDescent="0.2">
      <c r="D1160" s="273"/>
      <c r="E1160" s="261"/>
      <c r="F1160" s="261"/>
      <c r="G1160" s="261"/>
      <c r="H1160" s="261"/>
      <c r="I1160" s="261"/>
      <c r="J1160" s="261"/>
      <c r="K1160" s="261"/>
      <c r="L1160" s="261"/>
      <c r="M1160" s="261"/>
      <c r="N1160" s="265"/>
      <c r="O1160" s="265"/>
      <c r="P1160" s="265"/>
      <c r="Q1160" s="265"/>
      <c r="R1160" s="265"/>
    </row>
    <row r="1161" spans="4:18" x14ac:dyDescent="0.2">
      <c r="D1161" s="273"/>
      <c r="E1161" s="261"/>
      <c r="F1161" s="261"/>
      <c r="G1161" s="261"/>
      <c r="H1161" s="261"/>
      <c r="I1161" s="261"/>
      <c r="J1161" s="261"/>
      <c r="K1161" s="261"/>
      <c r="L1161" s="261"/>
      <c r="M1161" s="261"/>
      <c r="N1161" s="265"/>
      <c r="O1161" s="265"/>
      <c r="P1161" s="265"/>
      <c r="Q1161" s="265"/>
      <c r="R1161" s="265"/>
    </row>
    <row r="1162" spans="4:18" x14ac:dyDescent="0.2">
      <c r="D1162" s="273"/>
      <c r="E1162" s="261"/>
      <c r="F1162" s="261"/>
      <c r="G1162" s="261"/>
      <c r="H1162" s="261"/>
      <c r="I1162" s="261"/>
      <c r="J1162" s="261"/>
      <c r="K1162" s="261"/>
      <c r="L1162" s="261"/>
      <c r="M1162" s="261"/>
      <c r="N1162" s="265"/>
      <c r="O1162" s="265"/>
      <c r="P1162" s="265"/>
      <c r="Q1162" s="265"/>
      <c r="R1162" s="265"/>
    </row>
    <row r="1163" spans="4:18" x14ac:dyDescent="0.2">
      <c r="D1163" s="273"/>
      <c r="E1163" s="261"/>
      <c r="F1163" s="261"/>
      <c r="G1163" s="261"/>
      <c r="H1163" s="261"/>
      <c r="I1163" s="261"/>
      <c r="J1163" s="261"/>
      <c r="K1163" s="261"/>
      <c r="L1163" s="261"/>
      <c r="M1163" s="261"/>
      <c r="N1163" s="265"/>
      <c r="O1163" s="265"/>
      <c r="P1163" s="265"/>
      <c r="Q1163" s="265"/>
      <c r="R1163" s="265"/>
    </row>
    <row r="1164" spans="4:18" x14ac:dyDescent="0.2">
      <c r="D1164" s="273"/>
      <c r="E1164" s="261"/>
      <c r="F1164" s="261"/>
      <c r="G1164" s="261"/>
      <c r="H1164" s="261"/>
      <c r="I1164" s="261"/>
      <c r="J1164" s="261"/>
      <c r="K1164" s="261"/>
      <c r="L1164" s="261"/>
      <c r="M1164" s="261"/>
      <c r="N1164" s="265"/>
      <c r="O1164" s="265"/>
      <c r="P1164" s="265"/>
      <c r="Q1164" s="265"/>
      <c r="R1164" s="265"/>
    </row>
    <row r="1165" spans="4:18" x14ac:dyDescent="0.2">
      <c r="D1165" s="273"/>
      <c r="E1165" s="261"/>
      <c r="F1165" s="261"/>
      <c r="G1165" s="261"/>
      <c r="H1165" s="261"/>
      <c r="I1165" s="261"/>
      <c r="J1165" s="261"/>
      <c r="K1165" s="261"/>
      <c r="L1165" s="261"/>
      <c r="M1165" s="261"/>
      <c r="N1165" s="265"/>
      <c r="O1165" s="265"/>
      <c r="P1165" s="265"/>
      <c r="Q1165" s="265"/>
      <c r="R1165" s="265"/>
    </row>
    <row r="1166" spans="4:18" x14ac:dyDescent="0.2">
      <c r="D1166" s="273"/>
      <c r="E1166" s="261"/>
      <c r="F1166" s="261"/>
      <c r="G1166" s="261"/>
      <c r="H1166" s="261"/>
      <c r="I1166" s="261"/>
      <c r="J1166" s="261"/>
      <c r="K1166" s="261"/>
      <c r="L1166" s="261"/>
      <c r="M1166" s="261"/>
      <c r="N1166" s="265"/>
      <c r="O1166" s="265"/>
      <c r="P1166" s="265"/>
      <c r="Q1166" s="265"/>
      <c r="R1166" s="265"/>
    </row>
    <row r="1167" spans="4:18" x14ac:dyDescent="0.2">
      <c r="D1167" s="273"/>
      <c r="E1167" s="261"/>
      <c r="F1167" s="261"/>
      <c r="G1167" s="261"/>
      <c r="H1167" s="261"/>
      <c r="I1167" s="261"/>
      <c r="J1167" s="261"/>
      <c r="K1167" s="261"/>
      <c r="L1167" s="261"/>
      <c r="M1167" s="261"/>
      <c r="N1167" s="265"/>
      <c r="O1167" s="265"/>
      <c r="P1167" s="265"/>
      <c r="Q1167" s="265"/>
      <c r="R1167" s="265"/>
    </row>
    <row r="1168" spans="4:18" x14ac:dyDescent="0.2">
      <c r="D1168" s="273"/>
      <c r="E1168" s="261"/>
      <c r="F1168" s="261"/>
      <c r="G1168" s="261"/>
      <c r="H1168" s="261"/>
      <c r="I1168" s="261"/>
      <c r="J1168" s="261"/>
      <c r="K1168" s="261"/>
      <c r="L1168" s="261"/>
      <c r="M1168" s="261"/>
      <c r="N1168" s="265"/>
      <c r="O1168" s="265"/>
      <c r="P1168" s="265"/>
      <c r="Q1168" s="265"/>
      <c r="R1168" s="265"/>
    </row>
    <row r="1169" spans="4:18" x14ac:dyDescent="0.2">
      <c r="D1169" s="273"/>
      <c r="E1169" s="261"/>
      <c r="F1169" s="261"/>
      <c r="G1169" s="261"/>
      <c r="H1169" s="261"/>
      <c r="I1169" s="261"/>
      <c r="J1169" s="261"/>
      <c r="K1169" s="261"/>
      <c r="L1169" s="261"/>
      <c r="M1169" s="261"/>
      <c r="N1169" s="265"/>
      <c r="O1169" s="265"/>
      <c r="P1169" s="265"/>
      <c r="Q1169" s="265"/>
      <c r="R1169" s="265"/>
    </row>
    <row r="1170" spans="4:18" x14ac:dyDescent="0.2">
      <c r="D1170" s="273"/>
      <c r="E1170" s="261"/>
      <c r="F1170" s="261"/>
      <c r="G1170" s="261"/>
      <c r="H1170" s="261"/>
      <c r="I1170" s="261"/>
      <c r="J1170" s="261"/>
      <c r="K1170" s="261"/>
      <c r="L1170" s="261"/>
      <c r="M1170" s="261"/>
      <c r="N1170" s="265"/>
      <c r="O1170" s="265"/>
      <c r="P1170" s="265"/>
      <c r="Q1170" s="265"/>
      <c r="R1170" s="265"/>
    </row>
    <row r="1171" spans="4:18" x14ac:dyDescent="0.2">
      <c r="D1171" s="273"/>
      <c r="E1171" s="261"/>
      <c r="F1171" s="261"/>
      <c r="G1171" s="261"/>
      <c r="H1171" s="261"/>
      <c r="I1171" s="261"/>
      <c r="J1171" s="261"/>
      <c r="K1171" s="261"/>
      <c r="L1171" s="261"/>
      <c r="M1171" s="261"/>
      <c r="N1171" s="265"/>
      <c r="O1171" s="265"/>
      <c r="P1171" s="265"/>
      <c r="Q1171" s="265"/>
      <c r="R1171" s="265"/>
    </row>
    <row r="1172" spans="4:18" x14ac:dyDescent="0.2">
      <c r="D1172" s="273"/>
      <c r="E1172" s="261"/>
      <c r="F1172" s="261"/>
      <c r="G1172" s="261"/>
      <c r="H1172" s="261"/>
      <c r="I1172" s="261"/>
      <c r="J1172" s="261"/>
      <c r="K1172" s="261"/>
      <c r="L1172" s="261"/>
      <c r="M1172" s="261"/>
      <c r="N1172" s="265"/>
      <c r="O1172" s="265"/>
      <c r="P1172" s="265"/>
      <c r="Q1172" s="265"/>
      <c r="R1172" s="265"/>
    </row>
    <row r="1173" spans="4:18" x14ac:dyDescent="0.2">
      <c r="D1173" s="273"/>
      <c r="E1173" s="261"/>
      <c r="F1173" s="261"/>
      <c r="G1173" s="261"/>
      <c r="H1173" s="261"/>
      <c r="I1173" s="261"/>
      <c r="J1173" s="261"/>
      <c r="K1173" s="261"/>
      <c r="L1173" s="261"/>
      <c r="M1173" s="261"/>
      <c r="N1173" s="265"/>
      <c r="O1173" s="265"/>
      <c r="P1173" s="265"/>
      <c r="Q1173" s="265"/>
      <c r="R1173" s="265"/>
    </row>
    <row r="1174" spans="4:18" x14ac:dyDescent="0.2">
      <c r="D1174" s="273"/>
      <c r="E1174" s="261"/>
      <c r="F1174" s="261"/>
      <c r="G1174" s="261"/>
      <c r="H1174" s="261"/>
      <c r="I1174" s="261"/>
      <c r="J1174" s="261"/>
      <c r="K1174" s="261"/>
      <c r="L1174" s="261"/>
      <c r="M1174" s="261"/>
      <c r="N1174" s="265"/>
      <c r="O1174" s="265"/>
      <c r="P1174" s="265"/>
      <c r="Q1174" s="265"/>
      <c r="R1174" s="265"/>
    </row>
    <row r="1175" spans="4:18" x14ac:dyDescent="0.2">
      <c r="D1175" s="273"/>
      <c r="E1175" s="261"/>
      <c r="F1175" s="261"/>
      <c r="G1175" s="261"/>
      <c r="H1175" s="261"/>
      <c r="I1175" s="261"/>
      <c r="J1175" s="261"/>
      <c r="K1175" s="261"/>
      <c r="L1175" s="261"/>
      <c r="M1175" s="261"/>
      <c r="N1175" s="265"/>
      <c r="O1175" s="265"/>
      <c r="P1175" s="265"/>
      <c r="Q1175" s="265"/>
      <c r="R1175" s="265"/>
    </row>
    <row r="1176" spans="4:18" x14ac:dyDescent="0.2">
      <c r="D1176" s="273"/>
      <c r="E1176" s="261"/>
      <c r="F1176" s="261"/>
      <c r="G1176" s="261"/>
      <c r="H1176" s="261"/>
      <c r="I1176" s="261"/>
      <c r="J1176" s="261"/>
      <c r="K1176" s="261"/>
      <c r="L1176" s="261"/>
      <c r="M1176" s="261"/>
      <c r="N1176" s="265"/>
      <c r="O1176" s="265"/>
      <c r="P1176" s="265"/>
      <c r="Q1176" s="265"/>
      <c r="R1176" s="265"/>
    </row>
    <row r="1177" spans="4:18" x14ac:dyDescent="0.2">
      <c r="D1177" s="273"/>
      <c r="E1177" s="261"/>
      <c r="F1177" s="261"/>
      <c r="G1177" s="261"/>
      <c r="H1177" s="261"/>
      <c r="I1177" s="261"/>
      <c r="J1177" s="261"/>
      <c r="K1177" s="261"/>
      <c r="L1177" s="261"/>
      <c r="M1177" s="261"/>
      <c r="N1177" s="265"/>
      <c r="O1177" s="265"/>
      <c r="P1177" s="265"/>
      <c r="Q1177" s="265"/>
      <c r="R1177" s="265"/>
    </row>
    <row r="1178" spans="4:18" x14ac:dyDescent="0.2">
      <c r="D1178" s="273"/>
      <c r="E1178" s="261"/>
      <c r="F1178" s="261"/>
      <c r="G1178" s="261"/>
      <c r="H1178" s="261"/>
      <c r="I1178" s="261"/>
      <c r="J1178" s="261"/>
      <c r="K1178" s="261"/>
      <c r="L1178" s="261"/>
      <c r="M1178" s="261"/>
      <c r="N1178" s="265"/>
      <c r="O1178" s="265"/>
      <c r="P1178" s="265"/>
      <c r="Q1178" s="265"/>
      <c r="R1178" s="265"/>
    </row>
    <row r="1179" spans="4:18" x14ac:dyDescent="0.2">
      <c r="D1179" s="273"/>
      <c r="E1179" s="261"/>
      <c r="F1179" s="261"/>
      <c r="G1179" s="261"/>
      <c r="H1179" s="261"/>
      <c r="I1179" s="261"/>
      <c r="J1179" s="261"/>
      <c r="K1179" s="261"/>
      <c r="L1179" s="261"/>
      <c r="M1179" s="261"/>
      <c r="N1179" s="265"/>
      <c r="O1179" s="265"/>
      <c r="P1179" s="265"/>
      <c r="Q1179" s="265"/>
      <c r="R1179" s="265"/>
    </row>
    <row r="1180" spans="4:18" x14ac:dyDescent="0.2">
      <c r="D1180" s="273"/>
      <c r="E1180" s="261"/>
      <c r="F1180" s="261"/>
      <c r="G1180" s="261"/>
      <c r="H1180" s="261"/>
      <c r="I1180" s="261"/>
      <c r="J1180" s="261"/>
      <c r="K1180" s="261"/>
      <c r="L1180" s="261"/>
      <c r="M1180" s="261"/>
      <c r="N1180" s="265"/>
      <c r="O1180" s="265"/>
      <c r="P1180" s="265"/>
      <c r="Q1180" s="265"/>
      <c r="R1180" s="265"/>
    </row>
    <row r="1181" spans="4:18" x14ac:dyDescent="0.2">
      <c r="D1181" s="273"/>
      <c r="E1181" s="261"/>
      <c r="F1181" s="261"/>
      <c r="G1181" s="261"/>
      <c r="H1181" s="261"/>
      <c r="I1181" s="261"/>
      <c r="J1181" s="261"/>
      <c r="K1181" s="261"/>
      <c r="L1181" s="261"/>
      <c r="M1181" s="261"/>
      <c r="N1181" s="265"/>
      <c r="O1181" s="265"/>
      <c r="P1181" s="265"/>
      <c r="Q1181" s="265"/>
      <c r="R1181" s="265"/>
    </row>
    <row r="1182" spans="4:18" x14ac:dyDescent="0.2">
      <c r="D1182" s="273"/>
      <c r="E1182" s="261"/>
      <c r="F1182" s="261"/>
      <c r="G1182" s="261"/>
      <c r="H1182" s="261"/>
      <c r="I1182" s="261"/>
      <c r="J1182" s="261"/>
      <c r="K1182" s="261"/>
      <c r="L1182" s="261"/>
      <c r="M1182" s="261"/>
      <c r="N1182" s="265"/>
      <c r="O1182" s="265"/>
      <c r="P1182" s="265"/>
      <c r="Q1182" s="265"/>
      <c r="R1182" s="265"/>
    </row>
    <row r="1183" spans="4:18" x14ac:dyDescent="0.2">
      <c r="D1183" s="273"/>
      <c r="E1183" s="261"/>
      <c r="F1183" s="261"/>
      <c r="G1183" s="261"/>
      <c r="H1183" s="261"/>
      <c r="I1183" s="261"/>
      <c r="J1183" s="261"/>
      <c r="K1183" s="261"/>
      <c r="L1183" s="261"/>
      <c r="M1183" s="261"/>
      <c r="N1183" s="265"/>
      <c r="O1183" s="265"/>
      <c r="P1183" s="265"/>
      <c r="Q1183" s="265"/>
      <c r="R1183" s="265"/>
    </row>
    <row r="1184" spans="4:18" x14ac:dyDescent="0.2">
      <c r="D1184" s="273"/>
      <c r="E1184" s="261"/>
      <c r="F1184" s="261"/>
      <c r="G1184" s="261"/>
      <c r="H1184" s="261"/>
      <c r="I1184" s="261"/>
      <c r="J1184" s="261"/>
      <c r="K1184" s="261"/>
      <c r="L1184" s="261"/>
      <c r="M1184" s="261"/>
      <c r="N1184" s="265"/>
      <c r="O1184" s="265"/>
      <c r="P1184" s="265"/>
      <c r="Q1184" s="265"/>
      <c r="R1184" s="265"/>
    </row>
    <row r="1185" spans="4:18" x14ac:dyDescent="0.2">
      <c r="D1185" s="273"/>
      <c r="E1185" s="261"/>
      <c r="F1185" s="261"/>
      <c r="G1185" s="261"/>
      <c r="H1185" s="261"/>
      <c r="I1185" s="261"/>
      <c r="J1185" s="261"/>
      <c r="K1185" s="261"/>
      <c r="L1185" s="261"/>
      <c r="M1185" s="261"/>
      <c r="N1185" s="265"/>
      <c r="O1185" s="265"/>
      <c r="P1185" s="265"/>
      <c r="Q1185" s="265"/>
      <c r="R1185" s="265"/>
    </row>
    <row r="1186" spans="4:18" x14ac:dyDescent="0.2">
      <c r="D1186" s="273"/>
      <c r="E1186" s="261"/>
      <c r="F1186" s="261"/>
      <c r="G1186" s="261"/>
      <c r="H1186" s="261"/>
      <c r="I1186" s="261"/>
      <c r="J1186" s="261"/>
      <c r="K1186" s="261"/>
      <c r="L1186" s="261"/>
      <c r="M1186" s="261"/>
      <c r="N1186" s="265"/>
      <c r="O1186" s="265"/>
      <c r="P1186" s="265"/>
      <c r="Q1186" s="265"/>
      <c r="R1186" s="265"/>
    </row>
    <row r="1187" spans="4:18" x14ac:dyDescent="0.2">
      <c r="D1187" s="273"/>
      <c r="E1187" s="261"/>
      <c r="F1187" s="261"/>
      <c r="G1187" s="261"/>
      <c r="H1187" s="261"/>
      <c r="I1187" s="261"/>
      <c r="J1187" s="261"/>
      <c r="K1187" s="261"/>
      <c r="L1187" s="261"/>
      <c r="M1187" s="261"/>
      <c r="N1187" s="265"/>
      <c r="O1187" s="265"/>
      <c r="P1187" s="265"/>
      <c r="Q1187" s="265"/>
      <c r="R1187" s="265"/>
    </row>
    <row r="1188" spans="4:18" x14ac:dyDescent="0.2">
      <c r="D1188" s="273"/>
      <c r="E1188" s="261"/>
      <c r="F1188" s="261"/>
      <c r="G1188" s="261"/>
      <c r="H1188" s="261"/>
      <c r="I1188" s="261"/>
      <c r="J1188" s="261"/>
      <c r="K1188" s="261"/>
      <c r="L1188" s="261"/>
      <c r="M1188" s="261"/>
      <c r="N1188" s="265"/>
      <c r="O1188" s="265"/>
      <c r="P1188" s="265"/>
      <c r="Q1188" s="265"/>
      <c r="R1188" s="265"/>
    </row>
    <row r="1189" spans="4:18" x14ac:dyDescent="0.2">
      <c r="D1189" s="273"/>
      <c r="E1189" s="261"/>
      <c r="F1189" s="261"/>
      <c r="G1189" s="261"/>
      <c r="H1189" s="261"/>
      <c r="I1189" s="261"/>
      <c r="J1189" s="261"/>
      <c r="K1189" s="261"/>
      <c r="L1189" s="261"/>
      <c r="M1189" s="261"/>
      <c r="N1189" s="265"/>
      <c r="O1189" s="265"/>
      <c r="P1189" s="265"/>
      <c r="Q1189" s="265"/>
      <c r="R1189" s="265"/>
    </row>
    <row r="1190" spans="4:18" x14ac:dyDescent="0.2">
      <c r="D1190" s="273"/>
      <c r="E1190" s="261"/>
      <c r="F1190" s="261"/>
      <c r="G1190" s="261"/>
      <c r="H1190" s="261"/>
      <c r="I1190" s="261"/>
      <c r="J1190" s="261"/>
      <c r="K1190" s="261"/>
      <c r="L1190" s="261"/>
      <c r="M1190" s="261"/>
      <c r="N1190" s="265"/>
      <c r="O1190" s="265"/>
      <c r="P1190" s="265"/>
      <c r="Q1190" s="265"/>
      <c r="R1190" s="265"/>
    </row>
    <row r="1191" spans="4:18" x14ac:dyDescent="0.2">
      <c r="D1191" s="273"/>
      <c r="E1191" s="261"/>
      <c r="F1191" s="261"/>
      <c r="G1191" s="261"/>
      <c r="H1191" s="261"/>
      <c r="I1191" s="261"/>
      <c r="J1191" s="261"/>
      <c r="K1191" s="261"/>
      <c r="L1191" s="261"/>
      <c r="M1191" s="261"/>
      <c r="N1191" s="265"/>
      <c r="O1191" s="265"/>
      <c r="P1191" s="265"/>
      <c r="Q1191" s="265"/>
      <c r="R1191" s="265"/>
    </row>
    <row r="1192" spans="4:18" x14ac:dyDescent="0.2">
      <c r="D1192" s="273"/>
      <c r="E1192" s="261"/>
      <c r="F1192" s="261"/>
      <c r="G1192" s="261"/>
      <c r="H1192" s="261"/>
      <c r="I1192" s="261"/>
      <c r="J1192" s="261"/>
      <c r="K1192" s="261"/>
      <c r="L1192" s="261"/>
      <c r="M1192" s="261"/>
      <c r="N1192" s="265"/>
      <c r="O1192" s="265"/>
      <c r="P1192" s="265"/>
      <c r="Q1192" s="265"/>
      <c r="R1192" s="265"/>
    </row>
    <row r="1193" spans="4:18" x14ac:dyDescent="0.2">
      <c r="D1193" s="273"/>
      <c r="E1193" s="261"/>
      <c r="F1193" s="261"/>
      <c r="G1193" s="261"/>
      <c r="H1193" s="261"/>
      <c r="I1193" s="261"/>
      <c r="J1193" s="261"/>
      <c r="K1193" s="261"/>
      <c r="L1193" s="261"/>
      <c r="M1193" s="261"/>
      <c r="N1193" s="265"/>
      <c r="O1193" s="265"/>
      <c r="P1193" s="265"/>
      <c r="Q1193" s="265"/>
      <c r="R1193" s="265"/>
    </row>
    <row r="1194" spans="4:18" x14ac:dyDescent="0.2">
      <c r="D1194" s="273"/>
      <c r="E1194" s="261"/>
      <c r="F1194" s="261"/>
      <c r="G1194" s="261"/>
      <c r="H1194" s="261"/>
      <c r="I1194" s="261"/>
      <c r="J1194" s="261"/>
      <c r="K1194" s="261"/>
      <c r="L1194" s="261"/>
      <c r="M1194" s="261"/>
      <c r="N1194" s="265"/>
      <c r="O1194" s="265"/>
      <c r="P1194" s="265"/>
      <c r="Q1194" s="265"/>
      <c r="R1194" s="265"/>
    </row>
    <row r="1195" spans="4:18" x14ac:dyDescent="0.2">
      <c r="D1195" s="273"/>
      <c r="E1195" s="261"/>
      <c r="F1195" s="261"/>
      <c r="G1195" s="261"/>
      <c r="H1195" s="261"/>
      <c r="I1195" s="261"/>
      <c r="J1195" s="261"/>
      <c r="K1195" s="261"/>
      <c r="L1195" s="261"/>
      <c r="M1195" s="261"/>
      <c r="N1195" s="265"/>
      <c r="O1195" s="265"/>
      <c r="P1195" s="265"/>
      <c r="Q1195" s="265"/>
      <c r="R1195" s="265"/>
    </row>
    <row r="1196" spans="4:18" x14ac:dyDescent="0.2">
      <c r="D1196" s="273"/>
      <c r="E1196" s="261"/>
      <c r="F1196" s="261"/>
      <c r="G1196" s="261"/>
      <c r="H1196" s="261"/>
      <c r="I1196" s="261"/>
      <c r="J1196" s="261"/>
      <c r="K1196" s="261"/>
      <c r="L1196" s="261"/>
      <c r="M1196" s="261"/>
      <c r="N1196" s="265"/>
      <c r="O1196" s="265"/>
      <c r="P1196" s="265"/>
      <c r="Q1196" s="265"/>
      <c r="R1196" s="265"/>
    </row>
    <row r="1197" spans="4:18" x14ac:dyDescent="0.2">
      <c r="D1197" s="273"/>
      <c r="E1197" s="261"/>
      <c r="F1197" s="261"/>
      <c r="G1197" s="261"/>
      <c r="H1197" s="261"/>
      <c r="I1197" s="261"/>
      <c r="J1197" s="261"/>
      <c r="K1197" s="261"/>
      <c r="L1197" s="261"/>
      <c r="M1197" s="261"/>
      <c r="N1197" s="265"/>
      <c r="O1197" s="265"/>
      <c r="P1197" s="265"/>
      <c r="Q1197" s="265"/>
      <c r="R1197" s="265"/>
    </row>
    <row r="1198" spans="4:18" x14ac:dyDescent="0.2">
      <c r="D1198" s="273"/>
      <c r="E1198" s="261"/>
      <c r="F1198" s="261"/>
      <c r="G1198" s="261"/>
      <c r="H1198" s="261"/>
      <c r="I1198" s="261"/>
      <c r="J1198" s="261"/>
      <c r="K1198" s="261"/>
      <c r="L1198" s="261"/>
      <c r="M1198" s="261"/>
      <c r="N1198" s="265"/>
      <c r="O1198" s="265"/>
      <c r="P1198" s="265"/>
      <c r="Q1198" s="265"/>
      <c r="R1198" s="265"/>
    </row>
    <row r="1199" spans="4:18" x14ac:dyDescent="0.2">
      <c r="D1199" s="273"/>
      <c r="E1199" s="261"/>
      <c r="F1199" s="261"/>
      <c r="G1199" s="261"/>
      <c r="H1199" s="261"/>
      <c r="I1199" s="261"/>
      <c r="J1199" s="261"/>
      <c r="K1199" s="261"/>
      <c r="L1199" s="261"/>
      <c r="M1199" s="261"/>
      <c r="N1199" s="265"/>
      <c r="O1199" s="265"/>
      <c r="P1199" s="265"/>
      <c r="Q1199" s="265"/>
      <c r="R1199" s="265"/>
    </row>
    <row r="1200" spans="4:18" x14ac:dyDescent="0.2">
      <c r="D1200" s="273"/>
      <c r="E1200" s="261"/>
      <c r="F1200" s="261"/>
      <c r="G1200" s="261"/>
      <c r="H1200" s="261"/>
      <c r="I1200" s="261"/>
      <c r="J1200" s="261"/>
      <c r="K1200" s="261"/>
      <c r="L1200" s="261"/>
      <c r="M1200" s="261"/>
      <c r="N1200" s="265"/>
      <c r="O1200" s="265"/>
      <c r="P1200" s="265"/>
      <c r="Q1200" s="265"/>
      <c r="R1200" s="265"/>
    </row>
    <row r="1201" spans="4:18" x14ac:dyDescent="0.2">
      <c r="D1201" s="273"/>
      <c r="E1201" s="261"/>
      <c r="F1201" s="261"/>
      <c r="G1201" s="261"/>
      <c r="H1201" s="261"/>
      <c r="I1201" s="261"/>
      <c r="J1201" s="261"/>
      <c r="K1201" s="261"/>
      <c r="L1201" s="261"/>
      <c r="M1201" s="261"/>
      <c r="N1201" s="265"/>
      <c r="O1201" s="265"/>
      <c r="P1201" s="265"/>
      <c r="Q1201" s="265"/>
      <c r="R1201" s="265"/>
    </row>
    <row r="1202" spans="4:18" x14ac:dyDescent="0.2">
      <c r="D1202" s="273"/>
      <c r="E1202" s="261"/>
      <c r="F1202" s="261"/>
      <c r="G1202" s="261"/>
      <c r="H1202" s="261"/>
      <c r="I1202" s="261"/>
      <c r="J1202" s="261"/>
      <c r="K1202" s="261"/>
      <c r="L1202" s="261"/>
      <c r="M1202" s="261"/>
      <c r="N1202" s="265"/>
      <c r="O1202" s="265"/>
      <c r="P1202" s="265"/>
      <c r="Q1202" s="265"/>
      <c r="R1202" s="265"/>
    </row>
    <row r="1203" spans="4:18" x14ac:dyDescent="0.2">
      <c r="D1203" s="273"/>
      <c r="E1203" s="261"/>
      <c r="F1203" s="261"/>
      <c r="G1203" s="261"/>
      <c r="H1203" s="261"/>
      <c r="I1203" s="261"/>
      <c r="J1203" s="261"/>
      <c r="K1203" s="261"/>
      <c r="L1203" s="261"/>
      <c r="M1203" s="261"/>
      <c r="N1203" s="265"/>
      <c r="O1203" s="265"/>
      <c r="P1203" s="265"/>
      <c r="Q1203" s="265"/>
      <c r="R1203" s="265"/>
    </row>
    <row r="1204" spans="4:18" x14ac:dyDescent="0.2">
      <c r="D1204" s="273"/>
      <c r="E1204" s="261"/>
      <c r="F1204" s="261"/>
      <c r="G1204" s="261"/>
      <c r="H1204" s="261"/>
      <c r="I1204" s="261"/>
      <c r="J1204" s="261"/>
      <c r="K1204" s="261"/>
      <c r="L1204" s="261"/>
      <c r="M1204" s="261"/>
      <c r="N1204" s="265"/>
      <c r="O1204" s="265"/>
      <c r="P1204" s="265"/>
      <c r="Q1204" s="265"/>
      <c r="R1204" s="265"/>
    </row>
    <row r="1205" spans="4:18" x14ac:dyDescent="0.2">
      <c r="D1205" s="273"/>
      <c r="E1205" s="261"/>
      <c r="F1205" s="261"/>
      <c r="G1205" s="261"/>
      <c r="H1205" s="261"/>
      <c r="I1205" s="261"/>
      <c r="J1205" s="261"/>
      <c r="K1205" s="261"/>
      <c r="L1205" s="261"/>
      <c r="M1205" s="261"/>
      <c r="N1205" s="265"/>
      <c r="O1205" s="265"/>
      <c r="P1205" s="265"/>
      <c r="Q1205" s="265"/>
      <c r="R1205" s="265"/>
    </row>
    <row r="1206" spans="4:18" x14ac:dyDescent="0.2">
      <c r="D1206" s="273"/>
      <c r="E1206" s="261"/>
      <c r="F1206" s="261"/>
      <c r="G1206" s="261"/>
      <c r="H1206" s="261"/>
      <c r="I1206" s="261"/>
      <c r="J1206" s="261"/>
      <c r="K1206" s="261"/>
      <c r="L1206" s="261"/>
      <c r="M1206" s="261"/>
      <c r="N1206" s="265"/>
      <c r="O1206" s="265"/>
      <c r="P1206" s="265"/>
      <c r="Q1206" s="265"/>
      <c r="R1206" s="265"/>
    </row>
    <row r="1207" spans="4:18" x14ac:dyDescent="0.2">
      <c r="D1207" s="273"/>
      <c r="E1207" s="261"/>
      <c r="F1207" s="261"/>
      <c r="G1207" s="261"/>
      <c r="H1207" s="261"/>
      <c r="I1207" s="261"/>
      <c r="J1207" s="261"/>
      <c r="K1207" s="261"/>
      <c r="L1207" s="261"/>
      <c r="M1207" s="261"/>
      <c r="N1207" s="265"/>
      <c r="O1207" s="265"/>
      <c r="P1207" s="265"/>
      <c r="Q1207" s="265"/>
      <c r="R1207" s="265"/>
    </row>
    <row r="1208" spans="4:18" x14ac:dyDescent="0.2">
      <c r="D1208" s="273"/>
      <c r="E1208" s="261"/>
      <c r="F1208" s="261"/>
      <c r="G1208" s="261"/>
      <c r="H1208" s="261"/>
      <c r="I1208" s="261"/>
      <c r="J1208" s="261"/>
      <c r="K1208" s="261"/>
      <c r="L1208" s="261"/>
      <c r="M1208" s="261"/>
      <c r="N1208" s="265"/>
      <c r="O1208" s="265"/>
      <c r="P1208" s="265"/>
      <c r="Q1208" s="265"/>
      <c r="R1208" s="265"/>
    </row>
    <row r="1209" spans="4:18" x14ac:dyDescent="0.2">
      <c r="D1209" s="273"/>
      <c r="E1209" s="261"/>
      <c r="F1209" s="261"/>
      <c r="G1209" s="261"/>
      <c r="H1209" s="261"/>
      <c r="I1209" s="261"/>
      <c r="J1209" s="261"/>
      <c r="K1209" s="261"/>
      <c r="L1209" s="261"/>
      <c r="M1209" s="261"/>
      <c r="N1209" s="265"/>
      <c r="O1209" s="265"/>
      <c r="P1209" s="265"/>
      <c r="Q1209" s="265"/>
      <c r="R1209" s="265"/>
    </row>
    <row r="1210" spans="4:18" x14ac:dyDescent="0.2">
      <c r="D1210" s="273"/>
      <c r="E1210" s="261"/>
      <c r="F1210" s="261"/>
      <c r="G1210" s="261"/>
      <c r="H1210" s="261"/>
      <c r="I1210" s="261"/>
      <c r="J1210" s="261"/>
      <c r="K1210" s="261"/>
      <c r="L1210" s="261"/>
      <c r="M1210" s="261"/>
      <c r="N1210" s="265"/>
      <c r="O1210" s="265"/>
      <c r="P1210" s="265"/>
      <c r="Q1210" s="265"/>
      <c r="R1210" s="265"/>
    </row>
    <row r="1211" spans="4:18" x14ac:dyDescent="0.2">
      <c r="D1211" s="273"/>
      <c r="E1211" s="261"/>
      <c r="F1211" s="261"/>
      <c r="G1211" s="261"/>
      <c r="H1211" s="261"/>
      <c r="I1211" s="261"/>
      <c r="J1211" s="261"/>
      <c r="K1211" s="261"/>
      <c r="L1211" s="261"/>
      <c r="M1211" s="261"/>
      <c r="N1211" s="265"/>
      <c r="O1211" s="265"/>
      <c r="P1211" s="265"/>
      <c r="Q1211" s="265"/>
      <c r="R1211" s="265"/>
    </row>
    <row r="1212" spans="4:18" x14ac:dyDescent="0.2">
      <c r="D1212" s="273"/>
      <c r="E1212" s="261"/>
      <c r="F1212" s="261"/>
      <c r="G1212" s="261"/>
      <c r="H1212" s="261"/>
      <c r="I1212" s="261"/>
      <c r="J1212" s="261"/>
      <c r="K1212" s="261"/>
      <c r="L1212" s="261"/>
      <c r="M1212" s="261"/>
      <c r="N1212" s="265"/>
      <c r="O1212" s="265"/>
      <c r="P1212" s="265"/>
      <c r="Q1212" s="265"/>
      <c r="R1212" s="265"/>
    </row>
    <row r="1213" spans="4:18" x14ac:dyDescent="0.2">
      <c r="D1213" s="273"/>
      <c r="E1213" s="261"/>
      <c r="F1213" s="261"/>
      <c r="G1213" s="261"/>
      <c r="H1213" s="261"/>
      <c r="I1213" s="261"/>
      <c r="J1213" s="261"/>
      <c r="K1213" s="261"/>
      <c r="L1213" s="261"/>
      <c r="M1213" s="261"/>
      <c r="N1213" s="265"/>
      <c r="O1213" s="265"/>
      <c r="P1213" s="265"/>
      <c r="Q1213" s="265"/>
      <c r="R1213" s="265"/>
    </row>
    <row r="1214" spans="4:18" x14ac:dyDescent="0.2">
      <c r="D1214" s="273"/>
      <c r="E1214" s="261"/>
      <c r="F1214" s="261"/>
      <c r="G1214" s="261"/>
      <c r="H1214" s="261"/>
      <c r="I1214" s="261"/>
      <c r="J1214" s="261"/>
      <c r="K1214" s="261"/>
      <c r="L1214" s="261"/>
      <c r="M1214" s="261"/>
      <c r="N1214" s="265"/>
      <c r="O1214" s="265"/>
      <c r="P1214" s="265"/>
      <c r="Q1214" s="265"/>
      <c r="R1214" s="265"/>
    </row>
    <row r="1215" spans="4:18" x14ac:dyDescent="0.2">
      <c r="D1215" s="273"/>
      <c r="E1215" s="261"/>
      <c r="F1215" s="261"/>
      <c r="G1215" s="261"/>
      <c r="H1215" s="261"/>
      <c r="I1215" s="261"/>
      <c r="J1215" s="261"/>
      <c r="K1215" s="261"/>
      <c r="L1215" s="261"/>
      <c r="M1215" s="261"/>
      <c r="N1215" s="265"/>
      <c r="O1215" s="265"/>
      <c r="P1215" s="265"/>
      <c r="Q1215" s="265"/>
      <c r="R1215" s="265"/>
    </row>
    <row r="1216" spans="4:18" x14ac:dyDescent="0.2">
      <c r="D1216" s="273"/>
      <c r="E1216" s="261"/>
      <c r="F1216" s="261"/>
      <c r="G1216" s="261"/>
      <c r="H1216" s="261"/>
      <c r="I1216" s="261"/>
      <c r="J1216" s="261"/>
      <c r="K1216" s="261"/>
      <c r="L1216" s="261"/>
      <c r="M1216" s="261"/>
      <c r="N1216" s="265"/>
      <c r="O1216" s="265"/>
      <c r="P1216" s="265"/>
      <c r="Q1216" s="265"/>
      <c r="R1216" s="265"/>
    </row>
    <row r="1217" spans="4:18" x14ac:dyDescent="0.2">
      <c r="D1217" s="273"/>
      <c r="E1217" s="261"/>
      <c r="F1217" s="261"/>
      <c r="G1217" s="261"/>
      <c r="H1217" s="261"/>
      <c r="I1217" s="261"/>
      <c r="J1217" s="261"/>
      <c r="K1217" s="261"/>
      <c r="L1217" s="261"/>
      <c r="M1217" s="261"/>
      <c r="N1217" s="265"/>
      <c r="O1217" s="265"/>
      <c r="P1217" s="265"/>
      <c r="Q1217" s="265"/>
      <c r="R1217" s="265"/>
    </row>
    <row r="1218" spans="4:18" x14ac:dyDescent="0.2">
      <c r="D1218" s="273"/>
      <c r="E1218" s="261"/>
      <c r="F1218" s="261"/>
      <c r="G1218" s="261"/>
      <c r="H1218" s="261"/>
      <c r="I1218" s="261"/>
      <c r="J1218" s="261"/>
      <c r="K1218" s="261"/>
      <c r="L1218" s="261"/>
      <c r="M1218" s="261"/>
      <c r="N1218" s="265"/>
      <c r="O1218" s="265"/>
      <c r="P1218" s="265"/>
      <c r="Q1218" s="265"/>
      <c r="R1218" s="265"/>
    </row>
    <row r="1219" spans="4:18" x14ac:dyDescent="0.2">
      <c r="D1219" s="273"/>
      <c r="E1219" s="261"/>
      <c r="F1219" s="261"/>
      <c r="G1219" s="261"/>
      <c r="H1219" s="261"/>
      <c r="I1219" s="261"/>
      <c r="J1219" s="261"/>
      <c r="K1219" s="261"/>
      <c r="L1219" s="261"/>
      <c r="M1219" s="261"/>
      <c r="N1219" s="265"/>
      <c r="O1219" s="265"/>
      <c r="P1219" s="265"/>
      <c r="Q1219" s="265"/>
      <c r="R1219" s="265"/>
    </row>
    <row r="1220" spans="4:18" x14ac:dyDescent="0.2">
      <c r="D1220" s="273"/>
      <c r="E1220" s="261"/>
      <c r="F1220" s="261"/>
      <c r="G1220" s="261"/>
      <c r="H1220" s="261"/>
      <c r="I1220" s="261"/>
      <c r="J1220" s="261"/>
      <c r="K1220" s="261"/>
      <c r="L1220" s="261"/>
      <c r="M1220" s="261"/>
      <c r="N1220" s="265"/>
      <c r="O1220" s="265"/>
      <c r="P1220" s="265"/>
      <c r="Q1220" s="265"/>
      <c r="R1220" s="265"/>
    </row>
    <row r="1221" spans="4:18" x14ac:dyDescent="0.2">
      <c r="D1221" s="273"/>
      <c r="E1221" s="261"/>
      <c r="F1221" s="261"/>
      <c r="G1221" s="261"/>
      <c r="H1221" s="261"/>
      <c r="I1221" s="261"/>
      <c r="J1221" s="261"/>
      <c r="K1221" s="261"/>
      <c r="L1221" s="261"/>
      <c r="M1221" s="261"/>
      <c r="N1221" s="265"/>
      <c r="O1221" s="265"/>
      <c r="P1221" s="265"/>
      <c r="Q1221" s="265"/>
      <c r="R1221" s="265"/>
    </row>
    <row r="1222" spans="4:18" x14ac:dyDescent="0.2">
      <c r="D1222" s="273"/>
      <c r="E1222" s="261"/>
      <c r="F1222" s="261"/>
      <c r="G1222" s="261"/>
      <c r="H1222" s="261"/>
      <c r="I1222" s="261"/>
      <c r="J1222" s="261"/>
      <c r="K1222" s="261"/>
      <c r="L1222" s="261"/>
      <c r="M1222" s="261"/>
      <c r="N1222" s="265"/>
      <c r="O1222" s="265"/>
      <c r="P1222" s="265"/>
      <c r="Q1222" s="265"/>
      <c r="R1222" s="265"/>
    </row>
    <row r="1223" spans="4:18" x14ac:dyDescent="0.2">
      <c r="D1223" s="273"/>
      <c r="E1223" s="261"/>
      <c r="F1223" s="261"/>
      <c r="G1223" s="261"/>
      <c r="H1223" s="261"/>
      <c r="I1223" s="261"/>
      <c r="J1223" s="261"/>
      <c r="K1223" s="261"/>
      <c r="L1223" s="261"/>
      <c r="M1223" s="261"/>
      <c r="N1223" s="265"/>
      <c r="O1223" s="265"/>
      <c r="P1223" s="265"/>
      <c r="Q1223" s="265"/>
      <c r="R1223" s="265"/>
    </row>
    <row r="1224" spans="4:18" x14ac:dyDescent="0.2">
      <c r="D1224" s="273"/>
      <c r="E1224" s="261"/>
      <c r="F1224" s="261"/>
      <c r="G1224" s="261"/>
      <c r="H1224" s="261"/>
      <c r="I1224" s="261"/>
      <c r="J1224" s="261"/>
      <c r="K1224" s="261"/>
      <c r="L1224" s="261"/>
      <c r="M1224" s="261"/>
      <c r="N1224" s="265"/>
      <c r="O1224" s="265"/>
      <c r="P1224" s="265"/>
      <c r="Q1224" s="265"/>
      <c r="R1224" s="265"/>
    </row>
    <row r="1225" spans="4:18" x14ac:dyDescent="0.2">
      <c r="D1225" s="273"/>
      <c r="E1225" s="261"/>
      <c r="F1225" s="261"/>
      <c r="G1225" s="261"/>
      <c r="H1225" s="261"/>
      <c r="I1225" s="261"/>
      <c r="J1225" s="261"/>
      <c r="K1225" s="261"/>
      <c r="L1225" s="261"/>
      <c r="M1225" s="261"/>
      <c r="N1225" s="265"/>
      <c r="O1225" s="265"/>
      <c r="P1225" s="265"/>
      <c r="Q1225" s="265"/>
      <c r="R1225" s="265"/>
    </row>
    <row r="1226" spans="4:18" x14ac:dyDescent="0.2">
      <c r="D1226" s="273"/>
      <c r="E1226" s="261"/>
      <c r="F1226" s="261"/>
      <c r="G1226" s="261"/>
      <c r="H1226" s="261"/>
      <c r="I1226" s="261"/>
      <c r="J1226" s="261"/>
      <c r="K1226" s="261"/>
      <c r="L1226" s="261"/>
      <c r="M1226" s="261"/>
      <c r="N1226" s="265"/>
      <c r="O1226" s="265"/>
      <c r="P1226" s="265"/>
      <c r="Q1226" s="265"/>
      <c r="R1226" s="265"/>
    </row>
    <row r="1227" spans="4:18" x14ac:dyDescent="0.2">
      <c r="D1227" s="273"/>
      <c r="E1227" s="261"/>
      <c r="F1227" s="261"/>
      <c r="G1227" s="261"/>
      <c r="H1227" s="261"/>
      <c r="I1227" s="261"/>
      <c r="J1227" s="261"/>
      <c r="K1227" s="261"/>
      <c r="L1227" s="261"/>
      <c r="M1227" s="261"/>
      <c r="N1227" s="265"/>
      <c r="O1227" s="265"/>
      <c r="P1227" s="265"/>
      <c r="Q1227" s="265"/>
      <c r="R1227" s="265"/>
    </row>
    <row r="1228" spans="4:18" x14ac:dyDescent="0.2">
      <c r="D1228" s="273"/>
      <c r="E1228" s="261"/>
      <c r="F1228" s="261"/>
      <c r="G1228" s="261"/>
      <c r="H1228" s="261"/>
      <c r="I1228" s="261"/>
      <c r="J1228" s="261"/>
      <c r="K1228" s="261"/>
      <c r="L1228" s="261"/>
      <c r="M1228" s="261"/>
      <c r="N1228" s="265"/>
      <c r="O1228" s="265"/>
      <c r="P1228" s="265"/>
      <c r="Q1228" s="265"/>
      <c r="R1228" s="265"/>
    </row>
    <row r="1229" spans="4:18" x14ac:dyDescent="0.2">
      <c r="D1229" s="273"/>
      <c r="E1229" s="261"/>
      <c r="F1229" s="261"/>
      <c r="G1229" s="261"/>
      <c r="H1229" s="261"/>
      <c r="I1229" s="261"/>
      <c r="J1229" s="261"/>
      <c r="K1229" s="261"/>
      <c r="L1229" s="261"/>
      <c r="M1229" s="261"/>
      <c r="N1229" s="265"/>
      <c r="O1229" s="265"/>
      <c r="P1229" s="265"/>
      <c r="Q1229" s="265"/>
      <c r="R1229" s="265"/>
    </row>
    <row r="1230" spans="4:18" x14ac:dyDescent="0.2">
      <c r="D1230" s="273"/>
      <c r="E1230" s="261"/>
      <c r="F1230" s="261"/>
      <c r="G1230" s="261"/>
      <c r="H1230" s="261"/>
      <c r="I1230" s="261"/>
      <c r="J1230" s="261"/>
      <c r="K1230" s="261"/>
      <c r="L1230" s="261"/>
      <c r="M1230" s="261"/>
      <c r="N1230" s="265"/>
      <c r="O1230" s="265"/>
      <c r="P1230" s="265"/>
      <c r="Q1230" s="265"/>
      <c r="R1230" s="265"/>
    </row>
    <row r="1231" spans="4:18" x14ac:dyDescent="0.2">
      <c r="D1231" s="273"/>
      <c r="E1231" s="261"/>
      <c r="F1231" s="261"/>
      <c r="G1231" s="261"/>
      <c r="H1231" s="261"/>
      <c r="I1231" s="261"/>
      <c r="J1231" s="261"/>
      <c r="K1231" s="261"/>
      <c r="L1231" s="261"/>
      <c r="M1231" s="261"/>
      <c r="N1231" s="265"/>
      <c r="O1231" s="265"/>
      <c r="P1231" s="265"/>
      <c r="Q1231" s="265"/>
      <c r="R1231" s="265"/>
    </row>
    <row r="1232" spans="4:18" x14ac:dyDescent="0.2">
      <c r="D1232" s="273"/>
      <c r="E1232" s="261"/>
      <c r="F1232" s="261"/>
      <c r="G1232" s="261"/>
      <c r="H1232" s="261"/>
      <c r="I1232" s="261"/>
      <c r="J1232" s="261"/>
      <c r="K1232" s="261"/>
      <c r="L1232" s="261"/>
      <c r="M1232" s="261"/>
      <c r="N1232" s="265"/>
      <c r="O1232" s="265"/>
      <c r="P1232" s="265"/>
      <c r="Q1232" s="265"/>
      <c r="R1232" s="265"/>
    </row>
    <row r="1233" spans="4:18" x14ac:dyDescent="0.2">
      <c r="D1233" s="273"/>
      <c r="E1233" s="261"/>
      <c r="F1233" s="261"/>
      <c r="G1233" s="261"/>
      <c r="H1233" s="261"/>
      <c r="I1233" s="261"/>
      <c r="J1233" s="261"/>
      <c r="K1233" s="261"/>
      <c r="L1233" s="261"/>
      <c r="M1233" s="261"/>
      <c r="N1233" s="265"/>
      <c r="O1233" s="265"/>
      <c r="P1233" s="265"/>
      <c r="Q1233" s="265"/>
      <c r="R1233" s="265"/>
    </row>
    <row r="1234" spans="4:18" x14ac:dyDescent="0.2">
      <c r="D1234" s="273"/>
      <c r="E1234" s="261"/>
      <c r="F1234" s="261"/>
      <c r="G1234" s="261"/>
      <c r="H1234" s="261"/>
      <c r="I1234" s="261"/>
      <c r="J1234" s="261"/>
      <c r="K1234" s="261"/>
      <c r="L1234" s="261"/>
      <c r="M1234" s="261"/>
      <c r="N1234" s="265"/>
      <c r="O1234" s="265"/>
      <c r="P1234" s="265"/>
      <c r="Q1234" s="265"/>
      <c r="R1234" s="265"/>
    </row>
    <row r="1235" spans="4:18" x14ac:dyDescent="0.2">
      <c r="D1235" s="273"/>
      <c r="E1235" s="261"/>
      <c r="F1235" s="261"/>
      <c r="G1235" s="261"/>
      <c r="H1235" s="261"/>
      <c r="I1235" s="261"/>
      <c r="J1235" s="261"/>
      <c r="K1235" s="261"/>
      <c r="L1235" s="261"/>
      <c r="M1235" s="261"/>
      <c r="N1235" s="265"/>
      <c r="O1235" s="265"/>
      <c r="P1235" s="265"/>
      <c r="Q1235" s="265"/>
      <c r="R1235" s="265"/>
    </row>
    <row r="1236" spans="4:18" x14ac:dyDescent="0.2">
      <c r="D1236" s="273"/>
      <c r="E1236" s="261"/>
      <c r="F1236" s="261"/>
      <c r="G1236" s="261"/>
      <c r="H1236" s="261"/>
      <c r="I1236" s="261"/>
      <c r="J1236" s="261"/>
      <c r="K1236" s="261"/>
      <c r="L1236" s="261"/>
      <c r="M1236" s="261"/>
      <c r="N1236" s="265"/>
      <c r="O1236" s="265"/>
      <c r="P1236" s="265"/>
      <c r="Q1236" s="265"/>
      <c r="R1236" s="265"/>
    </row>
    <row r="1237" spans="4:18" x14ac:dyDescent="0.2">
      <c r="D1237" s="273"/>
      <c r="E1237" s="261"/>
      <c r="F1237" s="261"/>
      <c r="G1237" s="261"/>
      <c r="H1237" s="261"/>
      <c r="I1237" s="261"/>
      <c r="J1237" s="261"/>
      <c r="K1237" s="261"/>
      <c r="L1237" s="261"/>
      <c r="M1237" s="261"/>
      <c r="N1237" s="265"/>
      <c r="O1237" s="265"/>
      <c r="P1237" s="265"/>
      <c r="Q1237" s="265"/>
      <c r="R1237" s="265"/>
    </row>
    <row r="1238" spans="4:18" x14ac:dyDescent="0.2">
      <c r="D1238" s="273"/>
      <c r="E1238" s="261"/>
      <c r="F1238" s="261"/>
      <c r="G1238" s="261"/>
      <c r="H1238" s="261"/>
      <c r="I1238" s="261"/>
      <c r="J1238" s="261"/>
      <c r="K1238" s="261"/>
      <c r="L1238" s="261"/>
      <c r="M1238" s="261"/>
      <c r="N1238" s="265"/>
      <c r="O1238" s="265"/>
      <c r="P1238" s="265"/>
      <c r="Q1238" s="265"/>
      <c r="R1238" s="265"/>
    </row>
    <row r="1239" spans="4:18" x14ac:dyDescent="0.2">
      <c r="D1239" s="273"/>
      <c r="E1239" s="261"/>
      <c r="F1239" s="261"/>
      <c r="G1239" s="261"/>
      <c r="H1239" s="261"/>
      <c r="I1239" s="261"/>
      <c r="J1239" s="261"/>
      <c r="K1239" s="261"/>
      <c r="L1239" s="261"/>
      <c r="M1239" s="261"/>
      <c r="N1239" s="265"/>
      <c r="O1239" s="265"/>
      <c r="P1239" s="265"/>
      <c r="Q1239" s="265"/>
      <c r="R1239" s="265"/>
    </row>
    <row r="1240" spans="4:18" x14ac:dyDescent="0.2">
      <c r="D1240" s="273"/>
      <c r="E1240" s="261"/>
      <c r="F1240" s="261"/>
      <c r="G1240" s="261"/>
      <c r="H1240" s="261"/>
      <c r="I1240" s="261"/>
      <c r="J1240" s="261"/>
      <c r="K1240" s="261"/>
      <c r="L1240" s="261"/>
      <c r="M1240" s="261"/>
      <c r="N1240" s="265"/>
      <c r="O1240" s="265"/>
      <c r="P1240" s="265"/>
      <c r="Q1240" s="265"/>
      <c r="R1240" s="265"/>
    </row>
    <row r="1241" spans="4:18" x14ac:dyDescent="0.2">
      <c r="D1241" s="273"/>
      <c r="E1241" s="261"/>
      <c r="F1241" s="261"/>
      <c r="G1241" s="261"/>
      <c r="H1241" s="261"/>
      <c r="I1241" s="261"/>
      <c r="J1241" s="261"/>
      <c r="K1241" s="261"/>
      <c r="L1241" s="261"/>
      <c r="M1241" s="261"/>
      <c r="N1241" s="265"/>
      <c r="O1241" s="265"/>
      <c r="P1241" s="265"/>
      <c r="Q1241" s="265"/>
      <c r="R1241" s="265"/>
    </row>
    <row r="1242" spans="4:18" x14ac:dyDescent="0.2">
      <c r="D1242" s="273"/>
      <c r="E1242" s="261"/>
      <c r="F1242" s="261"/>
      <c r="G1242" s="261"/>
      <c r="H1242" s="261"/>
      <c r="I1242" s="261"/>
      <c r="J1242" s="261"/>
      <c r="K1242" s="261"/>
      <c r="L1242" s="261"/>
      <c r="M1242" s="261"/>
      <c r="N1242" s="265"/>
      <c r="O1242" s="265"/>
      <c r="P1242" s="265"/>
      <c r="Q1242" s="265"/>
      <c r="R1242" s="265"/>
    </row>
    <row r="1243" spans="4:18" x14ac:dyDescent="0.2">
      <c r="D1243" s="273"/>
      <c r="E1243" s="261"/>
      <c r="F1243" s="261"/>
      <c r="G1243" s="261"/>
      <c r="H1243" s="261"/>
      <c r="I1243" s="261"/>
      <c r="J1243" s="261"/>
      <c r="K1243" s="261"/>
      <c r="L1243" s="261"/>
      <c r="M1243" s="261"/>
      <c r="N1243" s="265"/>
      <c r="O1243" s="265"/>
      <c r="P1243" s="265"/>
      <c r="Q1243" s="265"/>
      <c r="R1243" s="265"/>
    </row>
    <row r="1244" spans="4:18" x14ac:dyDescent="0.2">
      <c r="D1244" s="273"/>
      <c r="E1244" s="261"/>
      <c r="F1244" s="261"/>
      <c r="G1244" s="261"/>
      <c r="H1244" s="261"/>
      <c r="I1244" s="261"/>
      <c r="J1244" s="261"/>
      <c r="K1244" s="261"/>
      <c r="L1244" s="261"/>
      <c r="M1244" s="261"/>
      <c r="N1244" s="265"/>
      <c r="O1244" s="265"/>
      <c r="P1244" s="265"/>
      <c r="Q1244" s="265"/>
      <c r="R1244" s="265"/>
    </row>
    <row r="1245" spans="4:18" x14ac:dyDescent="0.2">
      <c r="D1245" s="273"/>
      <c r="E1245" s="261"/>
      <c r="F1245" s="261"/>
      <c r="G1245" s="261"/>
      <c r="H1245" s="261"/>
      <c r="I1245" s="261"/>
      <c r="J1245" s="261"/>
      <c r="K1245" s="261"/>
      <c r="L1245" s="261"/>
      <c r="M1245" s="261"/>
      <c r="N1245" s="265"/>
      <c r="O1245" s="265"/>
      <c r="P1245" s="265"/>
      <c r="Q1245" s="265"/>
      <c r="R1245" s="265"/>
    </row>
    <row r="1246" spans="4:18" x14ac:dyDescent="0.2">
      <c r="D1246" s="273"/>
      <c r="E1246" s="261"/>
      <c r="F1246" s="261"/>
      <c r="G1246" s="261"/>
      <c r="H1246" s="261"/>
      <c r="I1246" s="261"/>
      <c r="J1246" s="261"/>
      <c r="K1246" s="261"/>
      <c r="L1246" s="261"/>
      <c r="M1246" s="261"/>
      <c r="N1246" s="265"/>
      <c r="O1246" s="265"/>
      <c r="P1246" s="265"/>
      <c r="Q1246" s="265"/>
      <c r="R1246" s="265"/>
    </row>
    <row r="1247" spans="4:18" x14ac:dyDescent="0.2">
      <c r="D1247" s="273"/>
      <c r="E1247" s="261"/>
      <c r="F1247" s="261"/>
      <c r="G1247" s="261"/>
      <c r="H1247" s="261"/>
      <c r="I1247" s="261"/>
      <c r="J1247" s="261"/>
      <c r="K1247" s="261"/>
      <c r="L1247" s="261"/>
      <c r="M1247" s="261"/>
      <c r="N1247" s="265"/>
      <c r="O1247" s="265"/>
      <c r="P1247" s="265"/>
      <c r="Q1247" s="265"/>
      <c r="R1247" s="265"/>
    </row>
    <row r="1248" spans="4:18" x14ac:dyDescent="0.2">
      <c r="D1248" s="273"/>
      <c r="E1248" s="261"/>
      <c r="F1248" s="261"/>
      <c r="G1248" s="261"/>
      <c r="H1248" s="261"/>
      <c r="I1248" s="261"/>
      <c r="J1248" s="261"/>
      <c r="K1248" s="261"/>
      <c r="L1248" s="261"/>
      <c r="M1248" s="261"/>
      <c r="N1248" s="265"/>
      <c r="O1248" s="265"/>
      <c r="P1248" s="265"/>
      <c r="Q1248" s="265"/>
      <c r="R1248" s="265"/>
    </row>
    <row r="1249" spans="4:18" x14ac:dyDescent="0.2">
      <c r="D1249" s="273"/>
      <c r="E1249" s="261"/>
      <c r="F1249" s="261"/>
      <c r="G1249" s="261"/>
      <c r="H1249" s="261"/>
      <c r="I1249" s="261"/>
      <c r="J1249" s="261"/>
      <c r="K1249" s="261"/>
      <c r="L1249" s="261"/>
      <c r="M1249" s="261"/>
      <c r="N1249" s="265"/>
      <c r="O1249" s="265"/>
      <c r="P1249" s="265"/>
      <c r="Q1249" s="265"/>
      <c r="R1249" s="265"/>
    </row>
    <row r="1250" spans="4:18" x14ac:dyDescent="0.2">
      <c r="D1250" s="273"/>
      <c r="E1250" s="261"/>
      <c r="F1250" s="261"/>
      <c r="G1250" s="261"/>
      <c r="H1250" s="261"/>
      <c r="I1250" s="261"/>
      <c r="J1250" s="261"/>
      <c r="K1250" s="261"/>
      <c r="L1250" s="261"/>
      <c r="M1250" s="261"/>
      <c r="N1250" s="265"/>
      <c r="O1250" s="265"/>
      <c r="P1250" s="265"/>
      <c r="Q1250" s="265"/>
      <c r="R1250" s="265"/>
    </row>
    <row r="1251" spans="4:18" x14ac:dyDescent="0.2">
      <c r="D1251" s="273"/>
      <c r="E1251" s="261"/>
      <c r="F1251" s="261"/>
      <c r="G1251" s="261"/>
      <c r="H1251" s="261"/>
      <c r="I1251" s="261"/>
      <c r="J1251" s="261"/>
      <c r="K1251" s="261"/>
      <c r="L1251" s="261"/>
      <c r="M1251" s="261"/>
      <c r="N1251" s="265"/>
      <c r="O1251" s="265"/>
      <c r="P1251" s="265"/>
      <c r="Q1251" s="265"/>
      <c r="R1251" s="265"/>
    </row>
    <row r="1252" spans="4:18" x14ac:dyDescent="0.2">
      <c r="D1252" s="273"/>
      <c r="E1252" s="261"/>
      <c r="F1252" s="261"/>
      <c r="G1252" s="261"/>
      <c r="H1252" s="261"/>
      <c r="I1252" s="261"/>
      <c r="J1252" s="261"/>
      <c r="K1252" s="261"/>
      <c r="L1252" s="261"/>
      <c r="M1252" s="261"/>
      <c r="N1252" s="265"/>
      <c r="O1252" s="265"/>
      <c r="P1252" s="265"/>
      <c r="Q1252" s="265"/>
      <c r="R1252" s="265"/>
    </row>
    <row r="1253" spans="4:18" x14ac:dyDescent="0.2">
      <c r="D1253" s="273"/>
      <c r="E1253" s="261"/>
      <c r="F1253" s="261"/>
      <c r="G1253" s="261"/>
      <c r="H1253" s="261"/>
      <c r="I1253" s="261"/>
      <c r="J1253" s="261"/>
      <c r="K1253" s="261"/>
      <c r="L1253" s="261"/>
      <c r="M1253" s="261"/>
      <c r="N1253" s="265"/>
      <c r="O1253" s="265"/>
      <c r="P1253" s="265"/>
      <c r="Q1253" s="265"/>
      <c r="R1253" s="265"/>
    </row>
    <row r="1254" spans="4:18" x14ac:dyDescent="0.2">
      <c r="D1254" s="273"/>
      <c r="E1254" s="261"/>
      <c r="F1254" s="261"/>
      <c r="G1254" s="261"/>
      <c r="H1254" s="261"/>
      <c r="I1254" s="261"/>
      <c r="J1254" s="261"/>
      <c r="K1254" s="261"/>
      <c r="L1254" s="261"/>
      <c r="M1254" s="261"/>
      <c r="N1254" s="265"/>
      <c r="O1254" s="265"/>
      <c r="P1254" s="265"/>
      <c r="Q1254" s="265"/>
      <c r="R1254" s="265"/>
    </row>
    <row r="1255" spans="4:18" x14ac:dyDescent="0.2">
      <c r="D1255" s="273"/>
      <c r="E1255" s="261"/>
      <c r="F1255" s="261"/>
      <c r="G1255" s="261"/>
      <c r="H1255" s="261"/>
      <c r="I1255" s="261"/>
      <c r="J1255" s="261"/>
      <c r="K1255" s="261"/>
      <c r="L1255" s="261"/>
      <c r="M1255" s="261"/>
      <c r="N1255" s="265"/>
      <c r="O1255" s="265"/>
      <c r="P1255" s="265"/>
      <c r="Q1255" s="265"/>
      <c r="R1255" s="265"/>
    </row>
    <row r="1256" spans="4:18" x14ac:dyDescent="0.2">
      <c r="D1256" s="273"/>
      <c r="E1256" s="261"/>
      <c r="F1256" s="261"/>
      <c r="G1256" s="261"/>
      <c r="H1256" s="261"/>
      <c r="I1256" s="261"/>
      <c r="J1256" s="261"/>
      <c r="K1256" s="261"/>
      <c r="L1256" s="261"/>
      <c r="M1256" s="261"/>
      <c r="N1256" s="265"/>
      <c r="O1256" s="265"/>
      <c r="P1256" s="265"/>
      <c r="Q1256" s="265"/>
      <c r="R1256" s="265"/>
    </row>
    <row r="1257" spans="4:18" x14ac:dyDescent="0.2">
      <c r="D1257" s="273"/>
      <c r="E1257" s="261"/>
      <c r="F1257" s="261"/>
      <c r="G1257" s="261"/>
      <c r="H1257" s="261"/>
      <c r="I1257" s="261"/>
      <c r="J1257" s="261"/>
      <c r="K1257" s="261"/>
      <c r="L1257" s="261"/>
      <c r="M1257" s="261"/>
      <c r="N1257" s="265"/>
      <c r="O1257" s="265"/>
      <c r="P1257" s="265"/>
      <c r="Q1257" s="265"/>
      <c r="R1257" s="265"/>
    </row>
    <row r="1258" spans="4:18" x14ac:dyDescent="0.2">
      <c r="D1258" s="273"/>
      <c r="E1258" s="261"/>
      <c r="F1258" s="261"/>
      <c r="G1258" s="261"/>
      <c r="H1258" s="261"/>
      <c r="I1258" s="261"/>
      <c r="J1258" s="261"/>
      <c r="K1258" s="261"/>
      <c r="L1258" s="261"/>
      <c r="M1258" s="261"/>
      <c r="N1258" s="265"/>
      <c r="O1258" s="265"/>
      <c r="P1258" s="265"/>
      <c r="Q1258" s="265"/>
      <c r="R1258" s="265"/>
    </row>
    <row r="1259" spans="4:18" x14ac:dyDescent="0.2">
      <c r="D1259" s="273"/>
      <c r="E1259" s="261"/>
      <c r="F1259" s="261"/>
      <c r="G1259" s="261"/>
      <c r="H1259" s="261"/>
      <c r="I1259" s="261"/>
      <c r="J1259" s="261"/>
      <c r="K1259" s="261"/>
      <c r="L1259" s="261"/>
      <c r="M1259" s="261"/>
      <c r="N1259" s="265"/>
      <c r="O1259" s="265"/>
      <c r="P1259" s="265"/>
      <c r="Q1259" s="265"/>
      <c r="R1259" s="265"/>
    </row>
    <row r="1260" spans="4:18" x14ac:dyDescent="0.2">
      <c r="D1260" s="273"/>
      <c r="E1260" s="261"/>
      <c r="F1260" s="261"/>
      <c r="G1260" s="261"/>
      <c r="H1260" s="261"/>
      <c r="I1260" s="261"/>
      <c r="J1260" s="261"/>
      <c r="K1260" s="261"/>
      <c r="L1260" s="261"/>
      <c r="M1260" s="261"/>
      <c r="N1260" s="265"/>
      <c r="O1260" s="265"/>
      <c r="P1260" s="265"/>
      <c r="Q1260" s="265"/>
      <c r="R1260" s="265"/>
    </row>
    <row r="1261" spans="4:18" x14ac:dyDescent="0.2">
      <c r="D1261" s="273"/>
      <c r="E1261" s="261"/>
      <c r="F1261" s="261"/>
      <c r="G1261" s="261"/>
      <c r="H1261" s="261"/>
      <c r="I1261" s="261"/>
      <c r="J1261" s="261"/>
      <c r="K1261" s="261"/>
      <c r="L1261" s="261"/>
      <c r="M1261" s="261"/>
      <c r="N1261" s="265"/>
      <c r="O1261" s="265"/>
      <c r="P1261" s="265"/>
      <c r="Q1261" s="265"/>
      <c r="R1261" s="265"/>
    </row>
    <row r="1262" spans="4:18" x14ac:dyDescent="0.2">
      <c r="D1262" s="273"/>
      <c r="E1262" s="261"/>
      <c r="F1262" s="261"/>
      <c r="G1262" s="261"/>
      <c r="H1262" s="261"/>
      <c r="I1262" s="261"/>
      <c r="J1262" s="261"/>
      <c r="K1262" s="261"/>
      <c r="L1262" s="261"/>
      <c r="M1262" s="261"/>
      <c r="N1262" s="265"/>
      <c r="O1262" s="265"/>
      <c r="P1262" s="265"/>
      <c r="Q1262" s="265"/>
      <c r="R1262" s="265"/>
    </row>
    <row r="1263" spans="4:18" x14ac:dyDescent="0.2">
      <c r="D1263" s="273"/>
      <c r="E1263" s="261"/>
      <c r="F1263" s="261"/>
      <c r="G1263" s="261"/>
      <c r="H1263" s="261"/>
      <c r="I1263" s="261"/>
      <c r="J1263" s="261"/>
      <c r="K1263" s="261"/>
      <c r="L1263" s="261"/>
      <c r="M1263" s="261"/>
      <c r="N1263" s="265"/>
      <c r="O1263" s="265"/>
      <c r="P1263" s="265"/>
      <c r="Q1263" s="265"/>
      <c r="R1263" s="265"/>
    </row>
    <row r="1264" spans="4:18" x14ac:dyDescent="0.2">
      <c r="D1264" s="273"/>
      <c r="E1264" s="261"/>
      <c r="F1264" s="261"/>
      <c r="G1264" s="261"/>
      <c r="H1264" s="261"/>
      <c r="I1264" s="261"/>
      <c r="J1264" s="261"/>
      <c r="K1264" s="261"/>
      <c r="L1264" s="261"/>
      <c r="M1264" s="261"/>
      <c r="N1264" s="265"/>
      <c r="O1264" s="265"/>
      <c r="P1264" s="265"/>
      <c r="Q1264" s="265"/>
      <c r="R1264" s="265"/>
    </row>
    <row r="1265" spans="4:18" x14ac:dyDescent="0.2">
      <c r="D1265" s="273"/>
      <c r="E1265" s="261"/>
      <c r="F1265" s="261"/>
      <c r="G1265" s="261"/>
      <c r="H1265" s="261"/>
      <c r="I1265" s="261"/>
      <c r="J1265" s="261"/>
      <c r="K1265" s="261"/>
      <c r="L1265" s="261"/>
      <c r="M1265" s="261"/>
      <c r="N1265" s="265"/>
      <c r="O1265" s="265"/>
      <c r="P1265" s="265"/>
      <c r="Q1265" s="265"/>
      <c r="R1265" s="265"/>
    </row>
    <row r="1266" spans="4:18" x14ac:dyDescent="0.2">
      <c r="D1266" s="273"/>
      <c r="E1266" s="261"/>
      <c r="F1266" s="261"/>
      <c r="G1266" s="261"/>
      <c r="H1266" s="261"/>
      <c r="I1266" s="261"/>
      <c r="J1266" s="261"/>
      <c r="K1266" s="261"/>
      <c r="L1266" s="261"/>
      <c r="M1266" s="261"/>
      <c r="N1266" s="265"/>
      <c r="O1266" s="265"/>
      <c r="P1266" s="265"/>
      <c r="Q1266" s="265"/>
      <c r="R1266" s="265"/>
    </row>
    <row r="1267" spans="4:18" x14ac:dyDescent="0.2">
      <c r="D1267" s="273"/>
      <c r="E1267" s="261"/>
      <c r="F1267" s="261"/>
      <c r="G1267" s="261"/>
      <c r="H1267" s="261"/>
      <c r="I1267" s="261"/>
      <c r="J1267" s="261"/>
      <c r="K1267" s="261"/>
      <c r="L1267" s="261"/>
      <c r="M1267" s="261"/>
      <c r="N1267" s="265"/>
      <c r="O1267" s="265"/>
      <c r="P1267" s="265"/>
      <c r="Q1267" s="265"/>
      <c r="R1267" s="265"/>
    </row>
    <row r="1268" spans="4:18" x14ac:dyDescent="0.2">
      <c r="D1268" s="273"/>
      <c r="E1268" s="261"/>
      <c r="F1268" s="261"/>
      <c r="G1268" s="261"/>
      <c r="H1268" s="261"/>
      <c r="I1268" s="261"/>
      <c r="J1268" s="261"/>
      <c r="K1268" s="261"/>
      <c r="L1268" s="261"/>
      <c r="M1268" s="261"/>
      <c r="N1268" s="265"/>
      <c r="O1268" s="265"/>
      <c r="P1268" s="265"/>
      <c r="Q1268" s="265"/>
      <c r="R1268" s="265"/>
    </row>
    <row r="1269" spans="4:18" x14ac:dyDescent="0.2">
      <c r="D1269" s="273"/>
      <c r="E1269" s="261"/>
      <c r="F1269" s="261"/>
      <c r="G1269" s="261"/>
      <c r="H1269" s="261"/>
      <c r="I1269" s="261"/>
      <c r="J1269" s="261"/>
      <c r="K1269" s="261"/>
      <c r="L1269" s="261"/>
      <c r="M1269" s="261"/>
      <c r="N1269" s="265"/>
      <c r="O1269" s="265"/>
      <c r="P1269" s="265"/>
      <c r="Q1269" s="265"/>
      <c r="R1269" s="265"/>
    </row>
    <row r="1270" spans="4:18" x14ac:dyDescent="0.2">
      <c r="D1270" s="273"/>
      <c r="E1270" s="261"/>
      <c r="F1270" s="261"/>
      <c r="G1270" s="261"/>
      <c r="H1270" s="261"/>
      <c r="I1270" s="261"/>
      <c r="J1270" s="261"/>
      <c r="K1270" s="261"/>
      <c r="L1270" s="261"/>
      <c r="M1270" s="261"/>
      <c r="N1270" s="265"/>
      <c r="O1270" s="265"/>
      <c r="P1270" s="265"/>
      <c r="Q1270" s="265"/>
      <c r="R1270" s="265"/>
    </row>
    <row r="1271" spans="4:18" x14ac:dyDescent="0.2">
      <c r="D1271" s="273"/>
      <c r="E1271" s="261"/>
      <c r="F1271" s="261"/>
      <c r="G1271" s="261"/>
      <c r="H1271" s="261"/>
      <c r="I1271" s="261"/>
      <c r="J1271" s="261"/>
      <c r="K1271" s="261"/>
      <c r="L1271" s="261"/>
      <c r="M1271" s="261"/>
      <c r="N1271" s="265"/>
      <c r="O1271" s="265"/>
      <c r="P1271" s="265"/>
      <c r="Q1271" s="265"/>
      <c r="R1271" s="265"/>
    </row>
    <row r="1272" spans="4:18" x14ac:dyDescent="0.2">
      <c r="D1272" s="273"/>
      <c r="E1272" s="261"/>
      <c r="F1272" s="261"/>
      <c r="G1272" s="261"/>
      <c r="H1272" s="261"/>
      <c r="I1272" s="261"/>
      <c r="J1272" s="261"/>
      <c r="K1272" s="261"/>
      <c r="L1272" s="261"/>
      <c r="M1272" s="261"/>
      <c r="N1272" s="265"/>
      <c r="O1272" s="265"/>
      <c r="P1272" s="265"/>
      <c r="Q1272" s="265"/>
      <c r="R1272" s="265"/>
    </row>
    <row r="1273" spans="4:18" x14ac:dyDescent="0.2">
      <c r="D1273" s="273"/>
      <c r="E1273" s="261"/>
      <c r="F1273" s="261"/>
      <c r="G1273" s="261"/>
      <c r="H1273" s="261"/>
      <c r="I1273" s="261"/>
      <c r="J1273" s="261"/>
      <c r="K1273" s="261"/>
      <c r="L1273" s="261"/>
      <c r="M1273" s="261"/>
      <c r="N1273" s="265"/>
      <c r="O1273" s="265"/>
      <c r="P1273" s="265"/>
      <c r="Q1273" s="265"/>
      <c r="R1273" s="265"/>
    </row>
    <row r="1274" spans="4:18" x14ac:dyDescent="0.2">
      <c r="D1274" s="273"/>
      <c r="E1274" s="261"/>
      <c r="F1274" s="261"/>
      <c r="G1274" s="261"/>
      <c r="H1274" s="261"/>
      <c r="I1274" s="261"/>
      <c r="J1274" s="261"/>
      <c r="K1274" s="261"/>
      <c r="L1274" s="261"/>
      <c r="M1274" s="261"/>
      <c r="N1274" s="265"/>
      <c r="O1274" s="265"/>
      <c r="P1274" s="265"/>
      <c r="Q1274" s="265"/>
      <c r="R1274" s="265"/>
    </row>
    <row r="1275" spans="4:18" x14ac:dyDescent="0.2">
      <c r="D1275" s="273"/>
      <c r="E1275" s="261"/>
      <c r="F1275" s="261"/>
      <c r="G1275" s="261"/>
      <c r="H1275" s="261"/>
      <c r="I1275" s="261"/>
      <c r="J1275" s="261"/>
      <c r="K1275" s="261"/>
      <c r="L1275" s="261"/>
      <c r="M1275" s="261"/>
      <c r="N1275" s="265"/>
      <c r="O1275" s="265"/>
      <c r="P1275" s="265"/>
      <c r="Q1275" s="265"/>
      <c r="R1275" s="265"/>
    </row>
    <row r="1276" spans="4:18" x14ac:dyDescent="0.2">
      <c r="D1276" s="273"/>
      <c r="E1276" s="261"/>
      <c r="F1276" s="261"/>
      <c r="G1276" s="261"/>
      <c r="H1276" s="261"/>
      <c r="I1276" s="261"/>
      <c r="J1276" s="261"/>
      <c r="K1276" s="261"/>
      <c r="L1276" s="261"/>
      <c r="M1276" s="261"/>
      <c r="N1276" s="265"/>
      <c r="O1276" s="265"/>
      <c r="P1276" s="265"/>
      <c r="Q1276" s="265"/>
      <c r="R1276" s="265"/>
    </row>
    <row r="1277" spans="4:18" x14ac:dyDescent="0.2">
      <c r="D1277" s="273"/>
      <c r="E1277" s="261"/>
      <c r="F1277" s="261"/>
      <c r="G1277" s="261"/>
      <c r="H1277" s="261"/>
      <c r="I1277" s="261"/>
      <c r="J1277" s="261"/>
      <c r="K1277" s="261"/>
      <c r="L1277" s="261"/>
      <c r="M1277" s="261"/>
      <c r="N1277" s="265"/>
      <c r="O1277" s="265"/>
      <c r="P1277" s="265"/>
      <c r="Q1277" s="265"/>
      <c r="R1277" s="265"/>
    </row>
    <row r="1278" spans="4:18" x14ac:dyDescent="0.2">
      <c r="D1278" s="273"/>
      <c r="E1278" s="261"/>
      <c r="F1278" s="261"/>
      <c r="G1278" s="261"/>
      <c r="H1278" s="261"/>
      <c r="I1278" s="261"/>
      <c r="J1278" s="261"/>
      <c r="K1278" s="261"/>
      <c r="L1278" s="261"/>
      <c r="M1278" s="261"/>
      <c r="N1278" s="265"/>
      <c r="O1278" s="265"/>
      <c r="P1278" s="265"/>
      <c r="Q1278" s="265"/>
      <c r="R1278" s="265"/>
    </row>
    <row r="1279" spans="4:18" x14ac:dyDescent="0.2">
      <c r="D1279" s="273"/>
      <c r="E1279" s="261"/>
      <c r="F1279" s="261"/>
      <c r="G1279" s="261"/>
      <c r="H1279" s="261"/>
      <c r="I1279" s="261"/>
      <c r="J1279" s="261"/>
      <c r="K1279" s="261"/>
      <c r="L1279" s="261"/>
      <c r="M1279" s="261"/>
      <c r="N1279" s="265"/>
      <c r="O1279" s="265"/>
      <c r="P1279" s="265"/>
      <c r="Q1279" s="265"/>
      <c r="R1279" s="265"/>
    </row>
    <row r="1280" spans="4:18" x14ac:dyDescent="0.2">
      <c r="D1280" s="273"/>
      <c r="E1280" s="261"/>
      <c r="F1280" s="261"/>
      <c r="G1280" s="261"/>
      <c r="H1280" s="261"/>
      <c r="I1280" s="261"/>
      <c r="J1280" s="261"/>
      <c r="K1280" s="261"/>
      <c r="L1280" s="261"/>
      <c r="M1280" s="261"/>
      <c r="N1280" s="265"/>
      <c r="O1280" s="265"/>
      <c r="P1280" s="265"/>
      <c r="Q1280" s="265"/>
      <c r="R1280" s="265"/>
    </row>
    <row r="1281" spans="4:18" x14ac:dyDescent="0.2">
      <c r="D1281" s="273"/>
      <c r="E1281" s="261"/>
      <c r="F1281" s="261"/>
      <c r="G1281" s="261"/>
      <c r="H1281" s="261"/>
      <c r="I1281" s="261"/>
      <c r="J1281" s="261"/>
      <c r="K1281" s="261"/>
      <c r="L1281" s="261"/>
      <c r="M1281" s="261"/>
      <c r="N1281" s="265"/>
      <c r="O1281" s="265"/>
      <c r="P1281" s="265"/>
      <c r="Q1281" s="265"/>
      <c r="R1281" s="265"/>
    </row>
    <row r="1282" spans="4:18" x14ac:dyDescent="0.2">
      <c r="D1282" s="273"/>
      <c r="E1282" s="261"/>
      <c r="F1282" s="261"/>
      <c r="G1282" s="261"/>
      <c r="H1282" s="261"/>
      <c r="I1282" s="261"/>
      <c r="J1282" s="261"/>
      <c r="K1282" s="261"/>
      <c r="L1282" s="261"/>
      <c r="M1282" s="261"/>
      <c r="N1282" s="265"/>
      <c r="O1282" s="265"/>
      <c r="P1282" s="265"/>
      <c r="Q1282" s="265"/>
      <c r="R1282" s="265"/>
    </row>
    <row r="1283" spans="4:18" x14ac:dyDescent="0.2">
      <c r="D1283" s="273"/>
      <c r="E1283" s="261"/>
      <c r="F1283" s="261"/>
      <c r="G1283" s="261"/>
      <c r="H1283" s="261"/>
      <c r="I1283" s="261"/>
      <c r="J1283" s="261"/>
      <c r="K1283" s="261"/>
      <c r="L1283" s="261"/>
      <c r="M1283" s="261"/>
      <c r="N1283" s="265"/>
      <c r="O1283" s="265"/>
      <c r="P1283" s="265"/>
      <c r="Q1283" s="265"/>
      <c r="R1283" s="265"/>
    </row>
    <row r="1284" spans="4:18" x14ac:dyDescent="0.2">
      <c r="D1284" s="273"/>
      <c r="E1284" s="261"/>
      <c r="F1284" s="261"/>
      <c r="G1284" s="261"/>
      <c r="H1284" s="261"/>
      <c r="I1284" s="261"/>
      <c r="J1284" s="261"/>
      <c r="K1284" s="261"/>
      <c r="L1284" s="261"/>
      <c r="M1284" s="261"/>
      <c r="N1284" s="265"/>
      <c r="O1284" s="265"/>
      <c r="P1284" s="265"/>
      <c r="Q1284" s="265"/>
      <c r="R1284" s="265"/>
    </row>
    <row r="1285" spans="4:18" x14ac:dyDescent="0.2">
      <c r="D1285" s="273"/>
      <c r="E1285" s="261"/>
      <c r="F1285" s="261"/>
      <c r="G1285" s="261"/>
      <c r="H1285" s="261"/>
      <c r="I1285" s="261"/>
      <c r="J1285" s="261"/>
      <c r="K1285" s="261"/>
      <c r="L1285" s="261"/>
      <c r="M1285" s="261"/>
      <c r="N1285" s="265"/>
      <c r="O1285" s="265"/>
      <c r="P1285" s="265"/>
      <c r="Q1285" s="265"/>
      <c r="R1285" s="265"/>
    </row>
    <row r="1286" spans="4:18" x14ac:dyDescent="0.2">
      <c r="D1286" s="273"/>
      <c r="E1286" s="261"/>
      <c r="F1286" s="261"/>
      <c r="G1286" s="261"/>
      <c r="H1286" s="261"/>
      <c r="I1286" s="261"/>
      <c r="J1286" s="261"/>
      <c r="K1286" s="261"/>
      <c r="L1286" s="261"/>
      <c r="M1286" s="261"/>
      <c r="N1286" s="265"/>
      <c r="O1286" s="265"/>
      <c r="P1286" s="265"/>
      <c r="Q1286" s="265"/>
      <c r="R1286" s="265"/>
    </row>
    <row r="1287" spans="4:18" x14ac:dyDescent="0.2">
      <c r="D1287" s="273"/>
      <c r="E1287" s="261"/>
      <c r="F1287" s="261"/>
      <c r="G1287" s="261"/>
      <c r="H1287" s="261"/>
      <c r="I1287" s="261"/>
      <c r="J1287" s="261"/>
      <c r="K1287" s="261"/>
      <c r="L1287" s="261"/>
      <c r="M1287" s="261"/>
      <c r="N1287" s="265"/>
      <c r="O1287" s="265"/>
      <c r="P1287" s="265"/>
      <c r="Q1287" s="265"/>
      <c r="R1287" s="265"/>
    </row>
    <row r="1288" spans="4:18" x14ac:dyDescent="0.2">
      <c r="D1288" s="273"/>
      <c r="E1288" s="261"/>
      <c r="F1288" s="261"/>
      <c r="G1288" s="261"/>
      <c r="H1288" s="261"/>
      <c r="I1288" s="261"/>
      <c r="J1288" s="261"/>
      <c r="K1288" s="261"/>
      <c r="L1288" s="261"/>
      <c r="M1288" s="261"/>
      <c r="N1288" s="265"/>
      <c r="O1288" s="265"/>
      <c r="P1288" s="265"/>
      <c r="Q1288" s="265"/>
      <c r="R1288" s="265"/>
    </row>
    <row r="1289" spans="4:18" x14ac:dyDescent="0.2">
      <c r="D1289" s="273"/>
      <c r="E1289" s="261"/>
      <c r="F1289" s="261"/>
      <c r="G1289" s="261"/>
      <c r="H1289" s="261"/>
      <c r="I1289" s="261"/>
      <c r="J1289" s="261"/>
      <c r="K1289" s="261"/>
      <c r="L1289" s="261"/>
      <c r="M1289" s="261"/>
      <c r="N1289" s="265"/>
      <c r="O1289" s="265"/>
      <c r="P1289" s="265"/>
      <c r="Q1289" s="265"/>
      <c r="R1289" s="265"/>
    </row>
    <row r="1290" spans="4:18" x14ac:dyDescent="0.2">
      <c r="D1290" s="273"/>
      <c r="E1290" s="261"/>
      <c r="F1290" s="261"/>
      <c r="G1290" s="261"/>
      <c r="H1290" s="261"/>
      <c r="I1290" s="261"/>
      <c r="J1290" s="261"/>
      <c r="K1290" s="261"/>
      <c r="L1290" s="261"/>
      <c r="M1290" s="261"/>
      <c r="N1290" s="265"/>
      <c r="O1290" s="265"/>
      <c r="P1290" s="265"/>
      <c r="Q1290" s="265"/>
      <c r="R1290" s="265"/>
    </row>
    <row r="1291" spans="4:18" x14ac:dyDescent="0.2">
      <c r="D1291" s="273"/>
      <c r="E1291" s="261"/>
      <c r="F1291" s="261"/>
      <c r="G1291" s="261"/>
      <c r="H1291" s="261"/>
      <c r="I1291" s="261"/>
      <c r="J1291" s="261"/>
      <c r="K1291" s="261"/>
      <c r="L1291" s="261"/>
      <c r="M1291" s="261"/>
      <c r="N1291" s="265"/>
      <c r="O1291" s="265"/>
      <c r="P1291" s="265"/>
      <c r="Q1291" s="265"/>
      <c r="R1291" s="265"/>
    </row>
    <row r="1292" spans="4:18" x14ac:dyDescent="0.2">
      <c r="D1292" s="273"/>
      <c r="E1292" s="261"/>
      <c r="F1292" s="261"/>
      <c r="G1292" s="261"/>
      <c r="H1292" s="261"/>
      <c r="I1292" s="261"/>
      <c r="J1292" s="261"/>
      <c r="K1292" s="261"/>
      <c r="L1292" s="261"/>
      <c r="M1292" s="261"/>
      <c r="N1292" s="265"/>
      <c r="O1292" s="265"/>
      <c r="P1292" s="265"/>
      <c r="Q1292" s="265"/>
      <c r="R1292" s="265"/>
    </row>
    <row r="1293" spans="4:18" x14ac:dyDescent="0.2">
      <c r="D1293" s="273"/>
      <c r="E1293" s="261"/>
      <c r="F1293" s="261"/>
      <c r="G1293" s="261"/>
      <c r="H1293" s="261"/>
      <c r="I1293" s="261"/>
      <c r="J1293" s="261"/>
      <c r="K1293" s="261"/>
      <c r="L1293" s="261"/>
      <c r="M1293" s="261"/>
      <c r="N1293" s="265"/>
      <c r="O1293" s="265"/>
      <c r="P1293" s="265"/>
      <c r="Q1293" s="265"/>
      <c r="R1293" s="265"/>
    </row>
    <row r="1294" spans="4:18" x14ac:dyDescent="0.2">
      <c r="D1294" s="273"/>
      <c r="E1294" s="261"/>
      <c r="F1294" s="261"/>
      <c r="G1294" s="261"/>
      <c r="H1294" s="261"/>
      <c r="I1294" s="261"/>
      <c r="J1294" s="261"/>
      <c r="K1294" s="261"/>
      <c r="L1294" s="261"/>
      <c r="M1294" s="261"/>
      <c r="N1294" s="265"/>
      <c r="O1294" s="265"/>
      <c r="P1294" s="265"/>
      <c r="Q1294" s="265"/>
      <c r="R1294" s="265"/>
    </row>
    <row r="1295" spans="4:18" x14ac:dyDescent="0.2">
      <c r="D1295" s="273"/>
      <c r="E1295" s="261"/>
      <c r="F1295" s="261"/>
      <c r="G1295" s="261"/>
      <c r="H1295" s="261"/>
      <c r="I1295" s="261"/>
      <c r="J1295" s="261"/>
      <c r="K1295" s="261"/>
      <c r="L1295" s="261"/>
      <c r="M1295" s="261"/>
      <c r="N1295" s="265"/>
      <c r="O1295" s="265"/>
      <c r="P1295" s="265"/>
      <c r="Q1295" s="265"/>
      <c r="R1295" s="265"/>
    </row>
    <row r="1296" spans="4:18" x14ac:dyDescent="0.2">
      <c r="D1296" s="273"/>
      <c r="E1296" s="261"/>
      <c r="F1296" s="261"/>
      <c r="G1296" s="261"/>
      <c r="H1296" s="261"/>
      <c r="I1296" s="261"/>
      <c r="J1296" s="261"/>
      <c r="K1296" s="261"/>
      <c r="L1296" s="261"/>
      <c r="M1296" s="261"/>
      <c r="N1296" s="265"/>
      <c r="O1296" s="265"/>
      <c r="P1296" s="265"/>
      <c r="Q1296" s="265"/>
      <c r="R1296" s="265"/>
    </row>
    <row r="1297" spans="4:18" x14ac:dyDescent="0.2">
      <c r="D1297" s="273"/>
      <c r="E1297" s="261"/>
      <c r="F1297" s="261"/>
      <c r="G1297" s="261"/>
      <c r="H1297" s="261"/>
      <c r="I1297" s="261"/>
      <c r="J1297" s="261"/>
      <c r="K1297" s="261"/>
      <c r="L1297" s="261"/>
      <c r="M1297" s="261"/>
      <c r="N1297" s="265"/>
      <c r="O1297" s="265"/>
      <c r="P1297" s="265"/>
      <c r="Q1297" s="265"/>
      <c r="R1297" s="265"/>
    </row>
    <row r="1298" spans="4:18" x14ac:dyDescent="0.2">
      <c r="D1298" s="273"/>
      <c r="E1298" s="261"/>
      <c r="F1298" s="261"/>
      <c r="G1298" s="261"/>
      <c r="H1298" s="261"/>
      <c r="I1298" s="261"/>
      <c r="J1298" s="261"/>
      <c r="K1298" s="261"/>
      <c r="L1298" s="261"/>
      <c r="M1298" s="261"/>
      <c r="N1298" s="265"/>
      <c r="O1298" s="265"/>
      <c r="P1298" s="265"/>
      <c r="Q1298" s="265"/>
      <c r="R1298" s="265"/>
    </row>
    <row r="1299" spans="4:18" x14ac:dyDescent="0.2">
      <c r="D1299" s="273"/>
      <c r="E1299" s="261"/>
      <c r="F1299" s="261"/>
      <c r="G1299" s="261"/>
      <c r="H1299" s="261"/>
      <c r="I1299" s="261"/>
      <c r="J1299" s="261"/>
      <c r="K1299" s="261"/>
      <c r="L1299" s="261"/>
      <c r="M1299" s="261"/>
      <c r="N1299" s="265"/>
      <c r="O1299" s="265"/>
      <c r="P1299" s="265"/>
      <c r="Q1299" s="265"/>
      <c r="R1299" s="265"/>
    </row>
    <row r="1300" spans="4:18" x14ac:dyDescent="0.2">
      <c r="D1300" s="273"/>
      <c r="E1300" s="261"/>
      <c r="F1300" s="261"/>
      <c r="G1300" s="261"/>
      <c r="H1300" s="261"/>
      <c r="I1300" s="261"/>
      <c r="J1300" s="261"/>
      <c r="K1300" s="261"/>
      <c r="L1300" s="261"/>
      <c r="M1300" s="261"/>
      <c r="N1300" s="265"/>
      <c r="O1300" s="265"/>
      <c r="P1300" s="265"/>
      <c r="Q1300" s="265"/>
      <c r="R1300" s="265"/>
    </row>
    <row r="1301" spans="4:18" x14ac:dyDescent="0.2">
      <c r="D1301" s="273"/>
      <c r="E1301" s="261"/>
      <c r="F1301" s="261"/>
      <c r="G1301" s="261"/>
      <c r="H1301" s="261"/>
      <c r="I1301" s="261"/>
      <c r="J1301" s="261"/>
      <c r="K1301" s="261"/>
      <c r="L1301" s="261"/>
      <c r="M1301" s="261"/>
      <c r="N1301" s="265"/>
      <c r="O1301" s="265"/>
      <c r="P1301" s="265"/>
      <c r="Q1301" s="265"/>
      <c r="R1301" s="265"/>
    </row>
    <row r="1302" spans="4:18" x14ac:dyDescent="0.2">
      <c r="D1302" s="273"/>
      <c r="E1302" s="261"/>
      <c r="F1302" s="261"/>
      <c r="G1302" s="261"/>
      <c r="H1302" s="261"/>
      <c r="I1302" s="261"/>
      <c r="J1302" s="261"/>
      <c r="K1302" s="261"/>
      <c r="L1302" s="261"/>
      <c r="M1302" s="261"/>
      <c r="N1302" s="265"/>
      <c r="O1302" s="265"/>
      <c r="P1302" s="265"/>
      <c r="Q1302" s="265"/>
      <c r="R1302" s="265"/>
    </row>
    <row r="1303" spans="4:18" x14ac:dyDescent="0.2">
      <c r="D1303" s="273"/>
      <c r="E1303" s="261"/>
      <c r="F1303" s="261"/>
      <c r="G1303" s="261"/>
      <c r="H1303" s="261"/>
      <c r="I1303" s="261"/>
      <c r="J1303" s="261"/>
      <c r="K1303" s="261"/>
      <c r="L1303" s="261"/>
      <c r="M1303" s="261"/>
      <c r="N1303" s="265"/>
      <c r="O1303" s="265"/>
      <c r="P1303" s="265"/>
      <c r="Q1303" s="265"/>
      <c r="R1303" s="265"/>
    </row>
    <row r="1304" spans="4:18" x14ac:dyDescent="0.2">
      <c r="D1304" s="273"/>
      <c r="E1304" s="261"/>
      <c r="F1304" s="261"/>
      <c r="G1304" s="261"/>
      <c r="H1304" s="261"/>
      <c r="I1304" s="261"/>
      <c r="J1304" s="261"/>
      <c r="K1304" s="261"/>
      <c r="L1304" s="261"/>
      <c r="M1304" s="261"/>
      <c r="N1304" s="265"/>
      <c r="O1304" s="265"/>
      <c r="P1304" s="265"/>
      <c r="Q1304" s="265"/>
      <c r="R1304" s="265"/>
    </row>
    <row r="1305" spans="4:18" x14ac:dyDescent="0.2">
      <c r="D1305" s="273"/>
      <c r="E1305" s="261"/>
      <c r="F1305" s="261"/>
      <c r="G1305" s="261"/>
      <c r="H1305" s="261"/>
      <c r="I1305" s="261"/>
      <c r="J1305" s="261"/>
      <c r="K1305" s="261"/>
      <c r="L1305" s="261"/>
      <c r="M1305" s="261"/>
      <c r="N1305" s="265"/>
      <c r="O1305" s="265"/>
      <c r="P1305" s="265"/>
      <c r="Q1305" s="265"/>
      <c r="R1305" s="265"/>
    </row>
    <row r="1306" spans="4:18" x14ac:dyDescent="0.2">
      <c r="D1306" s="273"/>
      <c r="E1306" s="261"/>
      <c r="F1306" s="261"/>
      <c r="G1306" s="261"/>
      <c r="H1306" s="261"/>
      <c r="I1306" s="261"/>
      <c r="J1306" s="261"/>
      <c r="K1306" s="261"/>
      <c r="L1306" s="261"/>
      <c r="M1306" s="261"/>
      <c r="N1306" s="265"/>
      <c r="O1306" s="265"/>
      <c r="P1306" s="265"/>
      <c r="Q1306" s="265"/>
      <c r="R1306" s="265"/>
    </row>
    <row r="1307" spans="4:18" x14ac:dyDescent="0.2">
      <c r="D1307" s="273"/>
      <c r="E1307" s="261"/>
      <c r="F1307" s="261"/>
      <c r="G1307" s="261"/>
      <c r="H1307" s="261"/>
      <c r="I1307" s="261"/>
      <c r="J1307" s="261"/>
      <c r="K1307" s="261"/>
      <c r="L1307" s="261"/>
      <c r="M1307" s="261"/>
      <c r="N1307" s="265"/>
      <c r="O1307" s="265"/>
      <c r="P1307" s="265"/>
      <c r="Q1307" s="265"/>
      <c r="R1307" s="265"/>
    </row>
    <row r="1308" spans="4:18" x14ac:dyDescent="0.2">
      <c r="D1308" s="273"/>
      <c r="E1308" s="261"/>
      <c r="F1308" s="261"/>
      <c r="G1308" s="261"/>
      <c r="H1308" s="261"/>
      <c r="I1308" s="261"/>
      <c r="J1308" s="261"/>
      <c r="K1308" s="261"/>
      <c r="L1308" s="261"/>
      <c r="M1308" s="261"/>
      <c r="N1308" s="265"/>
      <c r="O1308" s="265"/>
      <c r="P1308" s="265"/>
      <c r="Q1308" s="265"/>
      <c r="R1308" s="265"/>
    </row>
    <row r="1309" spans="4:18" x14ac:dyDescent="0.2">
      <c r="D1309" s="273"/>
      <c r="E1309" s="261"/>
      <c r="F1309" s="261"/>
      <c r="G1309" s="261"/>
      <c r="H1309" s="261"/>
      <c r="I1309" s="261"/>
      <c r="J1309" s="261"/>
      <c r="K1309" s="261"/>
      <c r="L1309" s="261"/>
      <c r="M1309" s="261"/>
      <c r="N1309" s="265"/>
      <c r="O1309" s="265"/>
      <c r="P1309" s="265"/>
      <c r="Q1309" s="265"/>
      <c r="R1309" s="265"/>
    </row>
    <row r="1310" spans="4:18" x14ac:dyDescent="0.2">
      <c r="D1310" s="273"/>
      <c r="E1310" s="261"/>
      <c r="F1310" s="261"/>
      <c r="G1310" s="261"/>
      <c r="H1310" s="261"/>
      <c r="I1310" s="261"/>
      <c r="J1310" s="261"/>
      <c r="K1310" s="261"/>
      <c r="L1310" s="261"/>
      <c r="M1310" s="261"/>
      <c r="N1310" s="265"/>
      <c r="O1310" s="265"/>
      <c r="P1310" s="265"/>
      <c r="Q1310" s="265"/>
      <c r="R1310" s="265"/>
    </row>
    <row r="1311" spans="4:18" x14ac:dyDescent="0.2">
      <c r="D1311" s="273"/>
      <c r="E1311" s="261"/>
      <c r="F1311" s="261"/>
      <c r="G1311" s="261"/>
      <c r="H1311" s="261"/>
      <c r="I1311" s="261"/>
      <c r="J1311" s="261"/>
      <c r="K1311" s="261"/>
      <c r="L1311" s="261"/>
      <c r="M1311" s="261"/>
      <c r="N1311" s="265"/>
      <c r="O1311" s="265"/>
      <c r="P1311" s="265"/>
      <c r="Q1311" s="265"/>
      <c r="R1311" s="265"/>
    </row>
    <row r="1312" spans="4:18" x14ac:dyDescent="0.2">
      <c r="D1312" s="273"/>
      <c r="E1312" s="261"/>
      <c r="F1312" s="261"/>
      <c r="G1312" s="261"/>
      <c r="H1312" s="261"/>
      <c r="I1312" s="261"/>
      <c r="J1312" s="261"/>
      <c r="K1312" s="261"/>
      <c r="L1312" s="261"/>
      <c r="M1312" s="261"/>
      <c r="N1312" s="265"/>
      <c r="O1312" s="265"/>
      <c r="P1312" s="265"/>
      <c r="Q1312" s="265"/>
      <c r="R1312" s="265"/>
    </row>
    <row r="1313" spans="4:18" x14ac:dyDescent="0.2">
      <c r="D1313" s="273"/>
      <c r="E1313" s="261"/>
      <c r="F1313" s="261"/>
      <c r="G1313" s="261"/>
      <c r="H1313" s="261"/>
      <c r="I1313" s="261"/>
      <c r="J1313" s="261"/>
      <c r="K1313" s="261"/>
      <c r="L1313" s="261"/>
      <c r="M1313" s="261"/>
      <c r="N1313" s="265"/>
      <c r="O1313" s="265"/>
      <c r="P1313" s="265"/>
      <c r="Q1313" s="265"/>
      <c r="R1313" s="265"/>
    </row>
    <row r="1314" spans="4:18" x14ac:dyDescent="0.2">
      <c r="D1314" s="273"/>
      <c r="E1314" s="261"/>
      <c r="F1314" s="261"/>
      <c r="G1314" s="261"/>
      <c r="H1314" s="261"/>
      <c r="I1314" s="261"/>
      <c r="J1314" s="261"/>
      <c r="K1314" s="261"/>
      <c r="L1314" s="261"/>
      <c r="M1314" s="261"/>
      <c r="N1314" s="265"/>
      <c r="O1314" s="265"/>
      <c r="P1314" s="265"/>
      <c r="Q1314" s="265"/>
      <c r="R1314" s="265"/>
    </row>
    <row r="1315" spans="4:18" x14ac:dyDescent="0.2">
      <c r="D1315" s="273"/>
      <c r="E1315" s="261"/>
      <c r="F1315" s="261"/>
      <c r="G1315" s="261"/>
      <c r="H1315" s="261"/>
      <c r="I1315" s="261"/>
      <c r="J1315" s="261"/>
      <c r="K1315" s="261"/>
      <c r="L1315" s="261"/>
      <c r="M1315" s="261"/>
      <c r="N1315" s="265"/>
      <c r="O1315" s="265"/>
      <c r="P1315" s="265"/>
      <c r="Q1315" s="265"/>
      <c r="R1315" s="265"/>
    </row>
    <row r="1316" spans="4:18" x14ac:dyDescent="0.2">
      <c r="D1316" s="273"/>
      <c r="E1316" s="261"/>
      <c r="F1316" s="261"/>
      <c r="G1316" s="261"/>
      <c r="H1316" s="261"/>
      <c r="I1316" s="261"/>
      <c r="J1316" s="261"/>
      <c r="K1316" s="261"/>
      <c r="L1316" s="261"/>
      <c r="M1316" s="261"/>
      <c r="N1316" s="265"/>
      <c r="O1316" s="265"/>
      <c r="P1316" s="265"/>
      <c r="Q1316" s="265"/>
      <c r="R1316" s="265"/>
    </row>
    <row r="1317" spans="4:18" x14ac:dyDescent="0.2">
      <c r="D1317" s="273"/>
      <c r="E1317" s="261"/>
      <c r="F1317" s="261"/>
      <c r="G1317" s="261"/>
      <c r="H1317" s="261"/>
      <c r="I1317" s="261"/>
      <c r="J1317" s="261"/>
      <c r="K1317" s="261"/>
      <c r="L1317" s="261"/>
      <c r="M1317" s="261"/>
      <c r="N1317" s="265"/>
      <c r="O1317" s="265"/>
      <c r="P1317" s="265"/>
      <c r="Q1317" s="265"/>
      <c r="R1317" s="265"/>
    </row>
    <row r="1318" spans="4:18" x14ac:dyDescent="0.2">
      <c r="D1318" s="273"/>
      <c r="E1318" s="261"/>
      <c r="F1318" s="261"/>
      <c r="G1318" s="261"/>
      <c r="H1318" s="261"/>
      <c r="I1318" s="261"/>
      <c r="J1318" s="261"/>
      <c r="K1318" s="261"/>
      <c r="L1318" s="261"/>
      <c r="M1318" s="261"/>
      <c r="N1318" s="265"/>
      <c r="O1318" s="265"/>
      <c r="P1318" s="265"/>
      <c r="Q1318" s="265"/>
      <c r="R1318" s="265"/>
    </row>
    <row r="1319" spans="4:18" x14ac:dyDescent="0.2">
      <c r="D1319" s="273"/>
      <c r="E1319" s="261"/>
      <c r="F1319" s="261"/>
      <c r="G1319" s="261"/>
      <c r="H1319" s="261"/>
      <c r="I1319" s="261"/>
      <c r="J1319" s="261"/>
      <c r="K1319" s="261"/>
      <c r="L1319" s="261"/>
      <c r="M1319" s="261"/>
      <c r="N1319" s="265"/>
      <c r="O1319" s="265"/>
      <c r="P1319" s="265"/>
      <c r="Q1319" s="265"/>
      <c r="R1319" s="265"/>
    </row>
    <row r="1320" spans="4:18" x14ac:dyDescent="0.2">
      <c r="D1320" s="273"/>
      <c r="E1320" s="261"/>
      <c r="F1320" s="261"/>
      <c r="G1320" s="261"/>
      <c r="H1320" s="261"/>
      <c r="I1320" s="261"/>
      <c r="J1320" s="261"/>
      <c r="K1320" s="261"/>
      <c r="L1320" s="261"/>
      <c r="M1320" s="261"/>
      <c r="N1320" s="265"/>
      <c r="O1320" s="265"/>
      <c r="P1320" s="265"/>
      <c r="Q1320" s="265"/>
      <c r="R1320" s="265"/>
    </row>
    <row r="1321" spans="4:18" x14ac:dyDescent="0.2">
      <c r="D1321" s="273"/>
      <c r="E1321" s="261"/>
      <c r="F1321" s="261"/>
      <c r="G1321" s="261"/>
      <c r="H1321" s="261"/>
      <c r="I1321" s="261"/>
      <c r="J1321" s="261"/>
      <c r="K1321" s="261"/>
      <c r="L1321" s="261"/>
      <c r="M1321" s="261"/>
      <c r="N1321" s="265"/>
      <c r="O1321" s="265"/>
      <c r="P1321" s="265"/>
      <c r="Q1321" s="265"/>
      <c r="R1321" s="265"/>
    </row>
    <row r="1322" spans="4:18" x14ac:dyDescent="0.2">
      <c r="D1322" s="273"/>
      <c r="E1322" s="261"/>
      <c r="F1322" s="261"/>
      <c r="G1322" s="261"/>
      <c r="H1322" s="261"/>
      <c r="I1322" s="261"/>
      <c r="J1322" s="261"/>
      <c r="K1322" s="261"/>
      <c r="L1322" s="261"/>
      <c r="M1322" s="261"/>
      <c r="N1322" s="265"/>
      <c r="O1322" s="265"/>
      <c r="P1322" s="265"/>
      <c r="Q1322" s="265"/>
      <c r="R1322" s="265"/>
    </row>
    <row r="1323" spans="4:18" x14ac:dyDescent="0.2">
      <c r="D1323" s="273"/>
      <c r="E1323" s="261"/>
      <c r="F1323" s="261"/>
      <c r="G1323" s="261"/>
      <c r="H1323" s="261"/>
      <c r="I1323" s="261"/>
      <c r="J1323" s="261"/>
      <c r="K1323" s="261"/>
      <c r="L1323" s="261"/>
      <c r="M1323" s="261"/>
      <c r="N1323" s="265"/>
      <c r="O1323" s="265"/>
      <c r="P1323" s="265"/>
      <c r="Q1323" s="265"/>
      <c r="R1323" s="265"/>
    </row>
    <row r="1324" spans="4:18" x14ac:dyDescent="0.2">
      <c r="D1324" s="273"/>
      <c r="E1324" s="261"/>
      <c r="F1324" s="261"/>
      <c r="G1324" s="261"/>
      <c r="H1324" s="261"/>
      <c r="I1324" s="261"/>
      <c r="J1324" s="261"/>
      <c r="K1324" s="261"/>
      <c r="L1324" s="261"/>
      <c r="M1324" s="261"/>
      <c r="N1324" s="265"/>
      <c r="O1324" s="265"/>
      <c r="P1324" s="265"/>
      <c r="Q1324" s="265"/>
      <c r="R1324" s="265"/>
    </row>
    <row r="1325" spans="4:18" x14ac:dyDescent="0.2">
      <c r="D1325" s="273"/>
      <c r="E1325" s="261"/>
      <c r="F1325" s="261"/>
      <c r="G1325" s="261"/>
      <c r="H1325" s="261"/>
      <c r="I1325" s="261"/>
      <c r="J1325" s="261"/>
      <c r="K1325" s="261"/>
      <c r="L1325" s="261"/>
      <c r="M1325" s="261"/>
      <c r="N1325" s="265"/>
      <c r="O1325" s="265"/>
      <c r="P1325" s="265"/>
      <c r="Q1325" s="265"/>
      <c r="R1325" s="265"/>
    </row>
    <row r="1326" spans="4:18" x14ac:dyDescent="0.2">
      <c r="D1326" s="273"/>
      <c r="E1326" s="261"/>
      <c r="F1326" s="261"/>
      <c r="G1326" s="261"/>
      <c r="H1326" s="261"/>
      <c r="I1326" s="261"/>
      <c r="J1326" s="261"/>
      <c r="K1326" s="261"/>
      <c r="L1326" s="261"/>
      <c r="M1326" s="261"/>
      <c r="N1326" s="265"/>
      <c r="O1326" s="265"/>
      <c r="P1326" s="265"/>
      <c r="Q1326" s="265"/>
      <c r="R1326" s="265"/>
    </row>
    <row r="1327" spans="4:18" x14ac:dyDescent="0.2">
      <c r="D1327" s="273"/>
      <c r="E1327" s="261"/>
      <c r="F1327" s="261"/>
      <c r="G1327" s="261"/>
      <c r="H1327" s="261"/>
      <c r="I1327" s="261"/>
      <c r="J1327" s="261"/>
      <c r="K1327" s="261"/>
      <c r="L1327" s="261"/>
      <c r="M1327" s="261"/>
      <c r="N1327" s="265"/>
      <c r="O1327" s="265"/>
      <c r="P1327" s="265"/>
      <c r="Q1327" s="265"/>
      <c r="R1327" s="265"/>
    </row>
    <row r="1328" spans="4:18" x14ac:dyDescent="0.2">
      <c r="D1328" s="273"/>
      <c r="E1328" s="261"/>
      <c r="F1328" s="261"/>
      <c r="G1328" s="261"/>
      <c r="H1328" s="261"/>
      <c r="I1328" s="261"/>
      <c r="J1328" s="261"/>
      <c r="K1328" s="261"/>
      <c r="L1328" s="261"/>
      <c r="M1328" s="261"/>
      <c r="N1328" s="265"/>
      <c r="O1328" s="265"/>
      <c r="P1328" s="265"/>
      <c r="Q1328" s="265"/>
      <c r="R1328" s="265"/>
    </row>
    <row r="1329" spans="4:18" x14ac:dyDescent="0.2">
      <c r="D1329" s="273"/>
      <c r="E1329" s="261"/>
      <c r="F1329" s="261"/>
      <c r="G1329" s="261"/>
      <c r="H1329" s="261"/>
      <c r="I1329" s="261"/>
      <c r="J1329" s="261"/>
      <c r="K1329" s="261"/>
      <c r="L1329" s="261"/>
      <c r="M1329" s="261"/>
      <c r="N1329" s="265"/>
      <c r="O1329" s="265"/>
      <c r="P1329" s="265"/>
      <c r="Q1329" s="265"/>
      <c r="R1329" s="265"/>
    </row>
    <row r="1330" spans="4:18" x14ac:dyDescent="0.2">
      <c r="D1330" s="273"/>
      <c r="E1330" s="261"/>
      <c r="F1330" s="261"/>
      <c r="G1330" s="261"/>
      <c r="H1330" s="261"/>
      <c r="I1330" s="261"/>
      <c r="J1330" s="261"/>
      <c r="K1330" s="261"/>
      <c r="L1330" s="261"/>
      <c r="M1330" s="261"/>
      <c r="N1330" s="265"/>
      <c r="O1330" s="265"/>
      <c r="P1330" s="265"/>
      <c r="Q1330" s="265"/>
      <c r="R1330" s="265"/>
    </row>
    <row r="1331" spans="4:18" x14ac:dyDescent="0.2">
      <c r="D1331" s="273"/>
      <c r="E1331" s="261"/>
      <c r="F1331" s="261"/>
      <c r="G1331" s="261"/>
      <c r="H1331" s="261"/>
      <c r="I1331" s="261"/>
      <c r="J1331" s="261"/>
      <c r="K1331" s="261"/>
      <c r="L1331" s="261"/>
      <c r="M1331" s="261"/>
      <c r="N1331" s="265"/>
      <c r="O1331" s="265"/>
      <c r="P1331" s="265"/>
      <c r="Q1331" s="265"/>
      <c r="R1331" s="265"/>
    </row>
    <row r="1332" spans="4:18" x14ac:dyDescent="0.2">
      <c r="D1332" s="273"/>
      <c r="E1332" s="261"/>
      <c r="F1332" s="261"/>
      <c r="G1332" s="261"/>
      <c r="H1332" s="261"/>
      <c r="I1332" s="261"/>
      <c r="J1332" s="261"/>
      <c r="K1332" s="261"/>
      <c r="L1332" s="261"/>
      <c r="M1332" s="261"/>
      <c r="N1332" s="265"/>
      <c r="O1332" s="265"/>
      <c r="P1332" s="265"/>
      <c r="Q1332" s="265"/>
      <c r="R1332" s="265"/>
    </row>
    <row r="1333" spans="4:18" x14ac:dyDescent="0.2">
      <c r="D1333" s="273"/>
      <c r="E1333" s="261"/>
      <c r="F1333" s="261"/>
      <c r="G1333" s="261"/>
      <c r="H1333" s="261"/>
      <c r="I1333" s="261"/>
      <c r="J1333" s="261"/>
      <c r="K1333" s="261"/>
      <c r="L1333" s="261"/>
      <c r="M1333" s="261"/>
      <c r="N1333" s="265"/>
      <c r="O1333" s="265"/>
      <c r="P1333" s="265"/>
      <c r="Q1333" s="265"/>
      <c r="R1333" s="265"/>
    </row>
    <row r="1334" spans="4:18" x14ac:dyDescent="0.2">
      <c r="D1334" s="273"/>
      <c r="E1334" s="261"/>
      <c r="F1334" s="261"/>
      <c r="G1334" s="261"/>
      <c r="H1334" s="261"/>
      <c r="I1334" s="261"/>
      <c r="J1334" s="261"/>
      <c r="K1334" s="261"/>
      <c r="L1334" s="261"/>
      <c r="M1334" s="261"/>
      <c r="N1334" s="265"/>
      <c r="O1334" s="265"/>
      <c r="P1334" s="265"/>
      <c r="Q1334" s="265"/>
      <c r="R1334" s="265"/>
    </row>
    <row r="1335" spans="4:18" x14ac:dyDescent="0.2">
      <c r="D1335" s="273"/>
      <c r="E1335" s="261"/>
      <c r="F1335" s="261"/>
      <c r="G1335" s="261"/>
      <c r="H1335" s="261"/>
      <c r="I1335" s="261"/>
      <c r="J1335" s="261"/>
      <c r="K1335" s="261"/>
      <c r="L1335" s="261"/>
      <c r="M1335" s="261"/>
      <c r="N1335" s="265"/>
      <c r="O1335" s="265"/>
      <c r="P1335" s="265"/>
      <c r="Q1335" s="265"/>
      <c r="R1335" s="265"/>
    </row>
    <row r="1336" spans="4:18" x14ac:dyDescent="0.2">
      <c r="D1336" s="273"/>
      <c r="E1336" s="261"/>
      <c r="F1336" s="261"/>
      <c r="G1336" s="261"/>
      <c r="H1336" s="261"/>
      <c r="I1336" s="261"/>
      <c r="J1336" s="261"/>
      <c r="K1336" s="261"/>
      <c r="L1336" s="261"/>
      <c r="M1336" s="261"/>
      <c r="N1336" s="265"/>
      <c r="O1336" s="265"/>
      <c r="P1336" s="265"/>
      <c r="Q1336" s="265"/>
      <c r="R1336" s="265"/>
    </row>
    <row r="1337" spans="4:18" x14ac:dyDescent="0.2">
      <c r="D1337" s="273"/>
      <c r="E1337" s="261"/>
      <c r="F1337" s="261"/>
      <c r="G1337" s="261"/>
      <c r="H1337" s="261"/>
      <c r="I1337" s="261"/>
      <c r="J1337" s="261"/>
      <c r="K1337" s="261"/>
      <c r="L1337" s="261"/>
      <c r="M1337" s="261"/>
      <c r="N1337" s="265"/>
      <c r="O1337" s="265"/>
      <c r="P1337" s="265"/>
      <c r="Q1337" s="265"/>
      <c r="R1337" s="265"/>
    </row>
    <row r="1338" spans="4:18" x14ac:dyDescent="0.2">
      <c r="D1338" s="273"/>
      <c r="E1338" s="261"/>
      <c r="F1338" s="261"/>
      <c r="G1338" s="261"/>
      <c r="H1338" s="261"/>
      <c r="I1338" s="261"/>
      <c r="J1338" s="261"/>
      <c r="K1338" s="261"/>
      <c r="L1338" s="261"/>
      <c r="M1338" s="261"/>
      <c r="N1338" s="265"/>
      <c r="O1338" s="265"/>
      <c r="P1338" s="265"/>
      <c r="Q1338" s="265"/>
      <c r="R1338" s="265"/>
    </row>
    <row r="1339" spans="4:18" x14ac:dyDescent="0.2">
      <c r="D1339" s="273"/>
      <c r="E1339" s="261"/>
      <c r="F1339" s="261"/>
      <c r="G1339" s="261"/>
      <c r="H1339" s="261"/>
      <c r="I1339" s="261"/>
      <c r="J1339" s="261"/>
      <c r="K1339" s="261"/>
      <c r="L1339" s="261"/>
      <c r="M1339" s="261"/>
      <c r="N1339" s="265"/>
      <c r="O1339" s="265"/>
      <c r="P1339" s="265"/>
      <c r="Q1339" s="265"/>
      <c r="R1339" s="265"/>
    </row>
    <row r="1340" spans="4:18" x14ac:dyDescent="0.2">
      <c r="D1340" s="273"/>
      <c r="E1340" s="261"/>
      <c r="F1340" s="261"/>
      <c r="G1340" s="261"/>
      <c r="H1340" s="261"/>
      <c r="I1340" s="261"/>
      <c r="J1340" s="261"/>
      <c r="K1340" s="261"/>
      <c r="L1340" s="261"/>
      <c r="M1340" s="261"/>
      <c r="N1340" s="265"/>
      <c r="O1340" s="265"/>
      <c r="P1340" s="265"/>
      <c r="Q1340" s="265"/>
      <c r="R1340" s="265"/>
    </row>
    <row r="1341" spans="4:18" x14ac:dyDescent="0.2">
      <c r="D1341" s="273"/>
      <c r="E1341" s="261"/>
      <c r="F1341" s="261"/>
      <c r="G1341" s="261"/>
      <c r="H1341" s="261"/>
      <c r="I1341" s="261"/>
      <c r="J1341" s="261"/>
      <c r="K1341" s="261"/>
      <c r="L1341" s="261"/>
      <c r="M1341" s="261"/>
      <c r="N1341" s="265"/>
      <c r="O1341" s="265"/>
      <c r="P1341" s="265"/>
      <c r="Q1341" s="265"/>
      <c r="R1341" s="265"/>
    </row>
    <row r="1342" spans="4:18" x14ac:dyDescent="0.2">
      <c r="D1342" s="273"/>
      <c r="E1342" s="261"/>
      <c r="F1342" s="261"/>
      <c r="G1342" s="261"/>
      <c r="H1342" s="261"/>
      <c r="I1342" s="261"/>
      <c r="J1342" s="261"/>
      <c r="K1342" s="261"/>
      <c r="L1342" s="261"/>
      <c r="M1342" s="261"/>
      <c r="N1342" s="265"/>
      <c r="O1342" s="265"/>
      <c r="P1342" s="265"/>
      <c r="Q1342" s="265"/>
      <c r="R1342" s="265"/>
    </row>
    <row r="1343" spans="4:18" x14ac:dyDescent="0.2">
      <c r="D1343" s="273"/>
      <c r="E1343" s="261"/>
      <c r="F1343" s="261"/>
      <c r="G1343" s="261"/>
      <c r="H1343" s="261"/>
      <c r="I1343" s="261"/>
      <c r="J1343" s="261"/>
      <c r="K1343" s="261"/>
      <c r="L1343" s="261"/>
      <c r="M1343" s="261"/>
      <c r="N1343" s="265"/>
      <c r="O1343" s="265"/>
      <c r="P1343" s="265"/>
      <c r="Q1343" s="265"/>
      <c r="R1343" s="265"/>
    </row>
    <row r="1344" spans="4:18" x14ac:dyDescent="0.2">
      <c r="D1344" s="273"/>
      <c r="E1344" s="261"/>
      <c r="F1344" s="261"/>
      <c r="G1344" s="261"/>
      <c r="H1344" s="261"/>
      <c r="I1344" s="261"/>
      <c r="J1344" s="261"/>
      <c r="K1344" s="261"/>
      <c r="L1344" s="261"/>
      <c r="M1344" s="261"/>
      <c r="N1344" s="265"/>
      <c r="O1344" s="265"/>
      <c r="P1344" s="265"/>
      <c r="Q1344" s="265"/>
      <c r="R1344" s="265"/>
    </row>
    <row r="1345" spans="4:18" x14ac:dyDescent="0.2">
      <c r="D1345" s="273"/>
      <c r="E1345" s="261"/>
      <c r="F1345" s="261"/>
      <c r="G1345" s="261"/>
      <c r="H1345" s="261"/>
      <c r="I1345" s="261"/>
      <c r="J1345" s="261"/>
      <c r="K1345" s="261"/>
      <c r="L1345" s="261"/>
      <c r="M1345" s="261"/>
      <c r="N1345" s="265"/>
      <c r="O1345" s="265"/>
      <c r="P1345" s="265"/>
      <c r="Q1345" s="265"/>
      <c r="R1345" s="265"/>
    </row>
    <row r="1346" spans="4:18" x14ac:dyDescent="0.2">
      <c r="D1346" s="273"/>
      <c r="E1346" s="261"/>
      <c r="F1346" s="261"/>
      <c r="G1346" s="261"/>
      <c r="H1346" s="261"/>
      <c r="I1346" s="261"/>
      <c r="J1346" s="261"/>
      <c r="K1346" s="261"/>
      <c r="L1346" s="261"/>
      <c r="M1346" s="261"/>
      <c r="N1346" s="265"/>
      <c r="O1346" s="265"/>
      <c r="P1346" s="265"/>
      <c r="Q1346" s="265"/>
      <c r="R1346" s="265"/>
    </row>
    <row r="1347" spans="4:18" x14ac:dyDescent="0.2">
      <c r="D1347" s="273"/>
      <c r="E1347" s="261"/>
      <c r="F1347" s="261"/>
      <c r="G1347" s="261"/>
      <c r="H1347" s="261"/>
      <c r="I1347" s="261"/>
      <c r="J1347" s="261"/>
      <c r="K1347" s="261"/>
      <c r="L1347" s="261"/>
      <c r="M1347" s="261"/>
      <c r="N1347" s="265"/>
      <c r="O1347" s="265"/>
      <c r="P1347" s="265"/>
      <c r="Q1347" s="265"/>
      <c r="R1347" s="265"/>
    </row>
    <row r="1348" spans="4:18" x14ac:dyDescent="0.2">
      <c r="D1348" s="273"/>
      <c r="E1348" s="261"/>
      <c r="F1348" s="261"/>
      <c r="G1348" s="261"/>
      <c r="H1348" s="261"/>
      <c r="I1348" s="261"/>
      <c r="J1348" s="261"/>
      <c r="K1348" s="261"/>
      <c r="L1348" s="261"/>
      <c r="M1348" s="261"/>
      <c r="N1348" s="265"/>
      <c r="O1348" s="265"/>
      <c r="P1348" s="265"/>
      <c r="Q1348" s="265"/>
      <c r="R1348" s="265"/>
    </row>
    <row r="1349" spans="4:18" x14ac:dyDescent="0.2">
      <c r="D1349" s="273"/>
      <c r="E1349" s="261"/>
      <c r="F1349" s="261"/>
      <c r="G1349" s="261"/>
      <c r="H1349" s="261"/>
      <c r="I1349" s="261"/>
      <c r="J1349" s="261"/>
      <c r="K1349" s="261"/>
      <c r="L1349" s="261"/>
      <c r="M1349" s="261"/>
      <c r="N1349" s="265"/>
      <c r="O1349" s="265"/>
      <c r="P1349" s="265"/>
      <c r="Q1349" s="265"/>
      <c r="R1349" s="265"/>
    </row>
    <row r="1350" spans="4:18" x14ac:dyDescent="0.2">
      <c r="D1350" s="273"/>
      <c r="E1350" s="261"/>
      <c r="F1350" s="261"/>
      <c r="G1350" s="261"/>
      <c r="H1350" s="261"/>
      <c r="I1350" s="261"/>
      <c r="J1350" s="261"/>
      <c r="K1350" s="261"/>
      <c r="L1350" s="261"/>
      <c r="M1350" s="261"/>
      <c r="N1350" s="265"/>
      <c r="O1350" s="265"/>
      <c r="P1350" s="265"/>
      <c r="Q1350" s="265"/>
      <c r="R1350" s="265"/>
    </row>
    <row r="1351" spans="4:18" x14ac:dyDescent="0.2">
      <c r="D1351" s="273"/>
      <c r="E1351" s="261"/>
      <c r="F1351" s="261"/>
      <c r="G1351" s="261"/>
      <c r="H1351" s="261"/>
      <c r="I1351" s="261"/>
      <c r="J1351" s="261"/>
      <c r="K1351" s="261"/>
      <c r="L1351" s="261"/>
      <c r="M1351" s="261"/>
      <c r="N1351" s="265"/>
      <c r="O1351" s="265"/>
      <c r="P1351" s="265"/>
      <c r="Q1351" s="265"/>
      <c r="R1351" s="265"/>
    </row>
    <row r="1352" spans="4:18" x14ac:dyDescent="0.2">
      <c r="D1352" s="273"/>
      <c r="E1352" s="261"/>
      <c r="F1352" s="261"/>
      <c r="G1352" s="261"/>
      <c r="H1352" s="261"/>
      <c r="I1352" s="261"/>
      <c r="J1352" s="261"/>
      <c r="K1352" s="261"/>
      <c r="L1352" s="261"/>
      <c r="M1352" s="261"/>
      <c r="N1352" s="265"/>
      <c r="O1352" s="265"/>
      <c r="P1352" s="265"/>
      <c r="Q1352" s="265"/>
      <c r="R1352" s="265"/>
    </row>
    <row r="1353" spans="4:18" x14ac:dyDescent="0.2">
      <c r="D1353" s="273"/>
      <c r="E1353" s="261"/>
      <c r="F1353" s="261"/>
      <c r="G1353" s="261"/>
      <c r="H1353" s="261"/>
      <c r="I1353" s="261"/>
      <c r="J1353" s="261"/>
      <c r="K1353" s="261"/>
      <c r="L1353" s="261"/>
      <c r="M1353" s="261"/>
      <c r="N1353" s="265"/>
      <c r="O1353" s="265"/>
      <c r="P1353" s="265"/>
      <c r="Q1353" s="265"/>
      <c r="R1353" s="265"/>
    </row>
    <row r="1354" spans="4:18" x14ac:dyDescent="0.2">
      <c r="D1354" s="273"/>
      <c r="E1354" s="261"/>
      <c r="F1354" s="261"/>
      <c r="G1354" s="261"/>
      <c r="H1354" s="261"/>
      <c r="I1354" s="261"/>
      <c r="J1354" s="261"/>
      <c r="K1354" s="261"/>
      <c r="L1354" s="261"/>
      <c r="M1354" s="261"/>
      <c r="N1354" s="265"/>
      <c r="O1354" s="265"/>
      <c r="P1354" s="265"/>
      <c r="Q1354" s="265"/>
      <c r="R1354" s="265"/>
    </row>
    <row r="1355" spans="4:18" x14ac:dyDescent="0.2">
      <c r="D1355" s="273"/>
      <c r="E1355" s="261"/>
      <c r="F1355" s="261"/>
      <c r="G1355" s="261"/>
      <c r="H1355" s="261"/>
      <c r="I1355" s="261"/>
      <c r="J1355" s="261"/>
      <c r="K1355" s="261"/>
      <c r="L1355" s="261"/>
      <c r="M1355" s="261"/>
      <c r="N1355" s="265"/>
      <c r="O1355" s="265"/>
      <c r="P1355" s="265"/>
      <c r="Q1355" s="265"/>
      <c r="R1355" s="265"/>
    </row>
    <row r="1356" spans="4:18" x14ac:dyDescent="0.2">
      <c r="D1356" s="273"/>
      <c r="E1356" s="261"/>
      <c r="F1356" s="261"/>
      <c r="G1356" s="261"/>
      <c r="H1356" s="261"/>
      <c r="I1356" s="261"/>
      <c r="J1356" s="261"/>
      <c r="K1356" s="261"/>
      <c r="L1356" s="261"/>
      <c r="M1356" s="261"/>
      <c r="N1356" s="265"/>
      <c r="O1356" s="265"/>
      <c r="P1356" s="265"/>
      <c r="Q1356" s="265"/>
      <c r="R1356" s="265"/>
    </row>
    <row r="1357" spans="4:18" x14ac:dyDescent="0.2">
      <c r="D1357" s="273"/>
      <c r="E1357" s="261"/>
      <c r="F1357" s="261"/>
      <c r="G1357" s="261"/>
      <c r="H1357" s="261"/>
      <c r="I1357" s="261"/>
      <c r="J1357" s="261"/>
      <c r="K1357" s="261"/>
      <c r="L1357" s="261"/>
      <c r="M1357" s="261"/>
      <c r="N1357" s="265"/>
      <c r="O1357" s="265"/>
      <c r="P1357" s="265"/>
      <c r="Q1357" s="265"/>
      <c r="R1357" s="265"/>
    </row>
    <row r="1358" spans="4:18" x14ac:dyDescent="0.2">
      <c r="D1358" s="273"/>
      <c r="E1358" s="261"/>
      <c r="F1358" s="261"/>
      <c r="G1358" s="261"/>
      <c r="H1358" s="261"/>
      <c r="I1358" s="261"/>
      <c r="J1358" s="261"/>
      <c r="K1358" s="261"/>
      <c r="L1358" s="261"/>
      <c r="M1358" s="261"/>
      <c r="N1358" s="265"/>
      <c r="O1358" s="265"/>
      <c r="P1358" s="265"/>
      <c r="Q1358" s="265"/>
      <c r="R1358" s="265"/>
    </row>
    <row r="1359" spans="4:18" x14ac:dyDescent="0.2">
      <c r="D1359" s="273"/>
      <c r="E1359" s="261"/>
      <c r="F1359" s="261"/>
      <c r="G1359" s="261"/>
      <c r="H1359" s="261"/>
      <c r="I1359" s="261"/>
      <c r="J1359" s="261"/>
      <c r="K1359" s="261"/>
      <c r="L1359" s="261"/>
      <c r="M1359" s="261"/>
      <c r="N1359" s="265"/>
      <c r="O1359" s="265"/>
      <c r="P1359" s="265"/>
      <c r="Q1359" s="265"/>
      <c r="R1359" s="265"/>
    </row>
    <row r="1360" spans="4:18" x14ac:dyDescent="0.2">
      <c r="D1360" s="273"/>
      <c r="E1360" s="261"/>
      <c r="F1360" s="261"/>
      <c r="G1360" s="261"/>
      <c r="H1360" s="261"/>
      <c r="I1360" s="261"/>
      <c r="J1360" s="261"/>
      <c r="K1360" s="261"/>
      <c r="L1360" s="261"/>
      <c r="M1360" s="261"/>
      <c r="N1360" s="265"/>
      <c r="O1360" s="265"/>
      <c r="P1360" s="265"/>
      <c r="Q1360" s="265"/>
      <c r="R1360" s="265"/>
    </row>
    <row r="1361" spans="4:18" x14ac:dyDescent="0.2">
      <c r="D1361" s="273"/>
      <c r="E1361" s="261"/>
      <c r="F1361" s="261"/>
      <c r="G1361" s="261"/>
      <c r="H1361" s="261"/>
      <c r="I1361" s="261"/>
      <c r="J1361" s="261"/>
      <c r="K1361" s="261"/>
      <c r="L1361" s="261"/>
      <c r="M1361" s="261"/>
      <c r="N1361" s="265"/>
      <c r="O1361" s="265"/>
      <c r="P1361" s="265"/>
      <c r="Q1361" s="265"/>
      <c r="R1361" s="265"/>
    </row>
    <row r="1362" spans="4:18" x14ac:dyDescent="0.2">
      <c r="D1362" s="273"/>
      <c r="E1362" s="261"/>
      <c r="F1362" s="261"/>
      <c r="G1362" s="261"/>
      <c r="H1362" s="261"/>
      <c r="I1362" s="261"/>
      <c r="J1362" s="261"/>
      <c r="K1362" s="261"/>
      <c r="L1362" s="261"/>
      <c r="M1362" s="261"/>
      <c r="N1362" s="265"/>
      <c r="O1362" s="265"/>
      <c r="P1362" s="265"/>
      <c r="Q1362" s="265"/>
      <c r="R1362" s="265"/>
    </row>
    <row r="1363" spans="4:18" x14ac:dyDescent="0.2">
      <c r="D1363" s="273"/>
      <c r="E1363" s="261"/>
      <c r="F1363" s="261"/>
      <c r="G1363" s="261"/>
      <c r="H1363" s="261"/>
      <c r="I1363" s="261"/>
      <c r="J1363" s="261"/>
      <c r="K1363" s="261"/>
      <c r="L1363" s="261"/>
      <c r="M1363" s="261"/>
      <c r="N1363" s="265"/>
      <c r="O1363" s="265"/>
      <c r="P1363" s="265"/>
      <c r="Q1363" s="265"/>
      <c r="R1363" s="265"/>
    </row>
    <row r="1364" spans="4:18" x14ac:dyDescent="0.2">
      <c r="D1364" s="273"/>
      <c r="E1364" s="261"/>
      <c r="F1364" s="261"/>
      <c r="G1364" s="261"/>
      <c r="H1364" s="261"/>
      <c r="I1364" s="261"/>
      <c r="J1364" s="261"/>
      <c r="K1364" s="261"/>
      <c r="L1364" s="261"/>
      <c r="M1364" s="261"/>
      <c r="N1364" s="265"/>
      <c r="O1364" s="265"/>
      <c r="P1364" s="265"/>
      <c r="Q1364" s="265"/>
      <c r="R1364" s="265"/>
    </row>
    <row r="1365" spans="4:18" x14ac:dyDescent="0.2">
      <c r="D1365" s="273"/>
      <c r="E1365" s="261"/>
      <c r="F1365" s="261"/>
      <c r="G1365" s="261"/>
      <c r="H1365" s="261"/>
      <c r="I1365" s="261"/>
      <c r="J1365" s="261"/>
      <c r="K1365" s="261"/>
      <c r="L1365" s="261"/>
      <c r="M1365" s="261"/>
      <c r="N1365" s="265"/>
      <c r="O1365" s="265"/>
      <c r="P1365" s="265"/>
      <c r="Q1365" s="265"/>
      <c r="R1365" s="265"/>
    </row>
    <row r="1366" spans="4:18" x14ac:dyDescent="0.2">
      <c r="D1366" s="273"/>
      <c r="E1366" s="261"/>
      <c r="F1366" s="261"/>
      <c r="G1366" s="261"/>
      <c r="H1366" s="261"/>
      <c r="I1366" s="261"/>
      <c r="J1366" s="261"/>
      <c r="K1366" s="261"/>
      <c r="L1366" s="261"/>
      <c r="M1366" s="261"/>
      <c r="N1366" s="265"/>
      <c r="O1366" s="265"/>
      <c r="P1366" s="265"/>
      <c r="Q1366" s="265"/>
      <c r="R1366" s="265"/>
    </row>
    <row r="1367" spans="4:18" x14ac:dyDescent="0.2">
      <c r="D1367" s="273"/>
      <c r="E1367" s="261"/>
      <c r="F1367" s="261"/>
      <c r="G1367" s="261"/>
      <c r="H1367" s="261"/>
      <c r="I1367" s="261"/>
      <c r="J1367" s="261"/>
      <c r="K1367" s="261"/>
      <c r="L1367" s="261"/>
      <c r="M1367" s="261"/>
      <c r="N1367" s="265"/>
      <c r="O1367" s="265"/>
      <c r="P1367" s="265"/>
      <c r="Q1367" s="265"/>
      <c r="R1367" s="265"/>
    </row>
    <row r="1368" spans="4:18" x14ac:dyDescent="0.2">
      <c r="D1368" s="273"/>
      <c r="E1368" s="261"/>
      <c r="F1368" s="261"/>
      <c r="G1368" s="261"/>
      <c r="H1368" s="261"/>
      <c r="I1368" s="261"/>
      <c r="J1368" s="261"/>
      <c r="K1368" s="261"/>
      <c r="L1368" s="261"/>
      <c r="M1368" s="261"/>
      <c r="N1368" s="265"/>
      <c r="O1368" s="265"/>
      <c r="P1368" s="265"/>
      <c r="Q1368" s="265"/>
      <c r="R1368" s="265"/>
    </row>
    <row r="1369" spans="4:18" x14ac:dyDescent="0.2">
      <c r="D1369" s="273"/>
      <c r="E1369" s="261"/>
      <c r="F1369" s="261"/>
      <c r="G1369" s="261"/>
      <c r="H1369" s="261"/>
      <c r="I1369" s="261"/>
      <c r="J1369" s="261"/>
      <c r="K1369" s="261"/>
      <c r="L1369" s="261"/>
      <c r="M1369" s="261"/>
      <c r="N1369" s="265"/>
      <c r="O1369" s="265"/>
      <c r="P1369" s="265"/>
      <c r="Q1369" s="265"/>
      <c r="R1369" s="265"/>
    </row>
    <row r="1370" spans="4:18" x14ac:dyDescent="0.2">
      <c r="D1370" s="273"/>
      <c r="E1370" s="261"/>
      <c r="F1370" s="261"/>
      <c r="G1370" s="261"/>
      <c r="H1370" s="261"/>
      <c r="I1370" s="261"/>
      <c r="J1370" s="261"/>
      <c r="K1370" s="261"/>
      <c r="L1370" s="261"/>
      <c r="M1370" s="261"/>
      <c r="N1370" s="265"/>
      <c r="O1370" s="265"/>
      <c r="P1370" s="265"/>
      <c r="Q1370" s="265"/>
      <c r="R1370" s="265"/>
    </row>
    <row r="1371" spans="4:18" x14ac:dyDescent="0.2">
      <c r="D1371" s="273"/>
      <c r="E1371" s="261"/>
      <c r="F1371" s="261"/>
      <c r="G1371" s="261"/>
      <c r="H1371" s="261"/>
      <c r="I1371" s="261"/>
      <c r="J1371" s="261"/>
      <c r="K1371" s="261"/>
      <c r="L1371" s="261"/>
      <c r="M1371" s="261"/>
      <c r="N1371" s="265"/>
      <c r="O1371" s="265"/>
      <c r="P1371" s="265"/>
      <c r="Q1371" s="265"/>
      <c r="R1371" s="265"/>
    </row>
    <row r="1372" spans="4:18" x14ac:dyDescent="0.2">
      <c r="D1372" s="273"/>
      <c r="E1372" s="261"/>
      <c r="F1372" s="261"/>
      <c r="G1372" s="261"/>
      <c r="H1372" s="261"/>
      <c r="I1372" s="261"/>
      <c r="J1372" s="261"/>
      <c r="K1372" s="261"/>
      <c r="L1372" s="261"/>
      <c r="M1372" s="261"/>
      <c r="N1372" s="265"/>
      <c r="O1372" s="265"/>
      <c r="P1372" s="265"/>
      <c r="Q1372" s="265"/>
      <c r="R1372" s="265"/>
    </row>
    <row r="1373" spans="4:18" x14ac:dyDescent="0.2">
      <c r="D1373" s="273"/>
      <c r="E1373" s="261"/>
      <c r="F1373" s="261"/>
      <c r="G1373" s="261"/>
      <c r="H1373" s="261"/>
      <c r="I1373" s="261"/>
      <c r="J1373" s="261"/>
      <c r="K1373" s="261"/>
      <c r="L1373" s="261"/>
      <c r="M1373" s="261"/>
      <c r="N1373" s="265"/>
      <c r="O1373" s="265"/>
      <c r="P1373" s="265"/>
      <c r="Q1373" s="265"/>
      <c r="R1373" s="265"/>
    </row>
    <row r="1374" spans="4:18" x14ac:dyDescent="0.2">
      <c r="D1374" s="273"/>
      <c r="E1374" s="261"/>
      <c r="F1374" s="261"/>
      <c r="G1374" s="261"/>
      <c r="H1374" s="261"/>
      <c r="I1374" s="261"/>
      <c r="J1374" s="261"/>
      <c r="K1374" s="261"/>
      <c r="L1374" s="261"/>
      <c r="M1374" s="261"/>
      <c r="N1374" s="265"/>
      <c r="O1374" s="265"/>
      <c r="P1374" s="265"/>
      <c r="Q1374" s="265"/>
      <c r="R1374" s="265"/>
    </row>
    <row r="1375" spans="4:18" x14ac:dyDescent="0.2">
      <c r="D1375" s="273"/>
      <c r="E1375" s="261"/>
      <c r="F1375" s="261"/>
      <c r="G1375" s="261"/>
      <c r="H1375" s="261"/>
      <c r="I1375" s="261"/>
      <c r="J1375" s="261"/>
      <c r="K1375" s="261"/>
      <c r="L1375" s="261"/>
      <c r="M1375" s="261"/>
      <c r="N1375" s="265"/>
      <c r="O1375" s="265"/>
      <c r="P1375" s="265"/>
      <c r="Q1375" s="265"/>
      <c r="R1375" s="265"/>
    </row>
    <row r="1376" spans="4:18" x14ac:dyDescent="0.2">
      <c r="D1376" s="273"/>
      <c r="E1376" s="261"/>
      <c r="F1376" s="261"/>
      <c r="G1376" s="261"/>
      <c r="H1376" s="261"/>
      <c r="I1376" s="261"/>
      <c r="J1376" s="261"/>
      <c r="K1376" s="261"/>
      <c r="L1376" s="261"/>
      <c r="M1376" s="261"/>
      <c r="N1376" s="265"/>
      <c r="O1376" s="265"/>
      <c r="P1376" s="265"/>
      <c r="Q1376" s="265"/>
      <c r="R1376" s="265"/>
    </row>
    <row r="1377" spans="4:18" x14ac:dyDescent="0.2">
      <c r="D1377" s="273"/>
      <c r="E1377" s="261"/>
      <c r="F1377" s="261"/>
      <c r="G1377" s="261"/>
      <c r="H1377" s="261"/>
      <c r="I1377" s="261"/>
      <c r="J1377" s="261"/>
      <c r="K1377" s="261"/>
      <c r="L1377" s="261"/>
      <c r="M1377" s="261"/>
      <c r="N1377" s="265"/>
      <c r="O1377" s="265"/>
      <c r="P1377" s="265"/>
      <c r="Q1377" s="265"/>
      <c r="R1377" s="265"/>
    </row>
    <row r="1378" spans="4:18" x14ac:dyDescent="0.2">
      <c r="D1378" s="273"/>
      <c r="E1378" s="261"/>
      <c r="F1378" s="261"/>
      <c r="G1378" s="261"/>
      <c r="H1378" s="261"/>
      <c r="I1378" s="261"/>
      <c r="J1378" s="261"/>
      <c r="K1378" s="261"/>
      <c r="L1378" s="261"/>
      <c r="M1378" s="261"/>
      <c r="N1378" s="265"/>
      <c r="O1378" s="265"/>
      <c r="P1378" s="265"/>
      <c r="Q1378" s="265"/>
      <c r="R1378" s="265"/>
    </row>
    <row r="1379" spans="4:18" x14ac:dyDescent="0.2">
      <c r="D1379" s="273"/>
      <c r="E1379" s="261"/>
      <c r="F1379" s="261"/>
      <c r="G1379" s="261"/>
      <c r="H1379" s="261"/>
      <c r="I1379" s="261"/>
      <c r="J1379" s="261"/>
      <c r="K1379" s="261"/>
      <c r="L1379" s="261"/>
      <c r="M1379" s="261"/>
      <c r="N1379" s="265"/>
      <c r="O1379" s="265"/>
      <c r="P1379" s="265"/>
      <c r="Q1379" s="265"/>
      <c r="R1379" s="265"/>
    </row>
    <row r="1380" spans="4:18" x14ac:dyDescent="0.2">
      <c r="D1380" s="273"/>
      <c r="E1380" s="261"/>
      <c r="F1380" s="261"/>
      <c r="G1380" s="261"/>
      <c r="H1380" s="261"/>
      <c r="I1380" s="261"/>
      <c r="J1380" s="261"/>
      <c r="K1380" s="261"/>
      <c r="L1380" s="261"/>
      <c r="M1380" s="261"/>
      <c r="N1380" s="265"/>
      <c r="O1380" s="265"/>
      <c r="P1380" s="265"/>
      <c r="Q1380" s="265"/>
      <c r="R1380" s="265"/>
    </row>
    <row r="1381" spans="4:18" x14ac:dyDescent="0.2">
      <c r="D1381" s="273"/>
      <c r="E1381" s="261"/>
      <c r="F1381" s="261"/>
      <c r="G1381" s="261"/>
      <c r="H1381" s="261"/>
      <c r="I1381" s="261"/>
      <c r="J1381" s="261"/>
      <c r="K1381" s="261"/>
      <c r="L1381" s="261"/>
      <c r="M1381" s="261"/>
      <c r="N1381" s="265"/>
      <c r="O1381" s="265"/>
      <c r="P1381" s="265"/>
      <c r="Q1381" s="265"/>
      <c r="R1381" s="265"/>
    </row>
    <row r="1382" spans="4:18" x14ac:dyDescent="0.2">
      <c r="D1382" s="273"/>
      <c r="E1382" s="261"/>
      <c r="F1382" s="261"/>
      <c r="G1382" s="261"/>
      <c r="H1382" s="261"/>
      <c r="I1382" s="261"/>
      <c r="J1382" s="261"/>
      <c r="K1382" s="261"/>
      <c r="L1382" s="261"/>
      <c r="M1382" s="261"/>
      <c r="N1382" s="265"/>
      <c r="O1382" s="265"/>
      <c r="P1382" s="265"/>
      <c r="Q1382" s="265"/>
      <c r="R1382" s="265"/>
    </row>
    <row r="1383" spans="4:18" x14ac:dyDescent="0.2">
      <c r="D1383" s="273"/>
      <c r="E1383" s="261"/>
      <c r="F1383" s="261"/>
      <c r="G1383" s="261"/>
      <c r="H1383" s="261"/>
      <c r="I1383" s="261"/>
      <c r="J1383" s="261"/>
      <c r="K1383" s="261"/>
      <c r="L1383" s="261"/>
      <c r="M1383" s="261"/>
      <c r="N1383" s="265"/>
      <c r="O1383" s="265"/>
      <c r="P1383" s="265"/>
      <c r="Q1383" s="265"/>
      <c r="R1383" s="265"/>
    </row>
    <row r="1384" spans="4:18" x14ac:dyDescent="0.2">
      <c r="D1384" s="273"/>
      <c r="E1384" s="261"/>
      <c r="F1384" s="261"/>
      <c r="G1384" s="261"/>
      <c r="H1384" s="261"/>
      <c r="I1384" s="261"/>
      <c r="J1384" s="261"/>
      <c r="K1384" s="261"/>
      <c r="L1384" s="261"/>
      <c r="M1384" s="261"/>
      <c r="N1384" s="265"/>
      <c r="O1384" s="265"/>
      <c r="P1384" s="265"/>
      <c r="Q1384" s="265"/>
      <c r="R1384" s="265"/>
    </row>
    <row r="1385" spans="4:18" x14ac:dyDescent="0.2">
      <c r="D1385" s="273"/>
      <c r="E1385" s="261"/>
      <c r="F1385" s="261"/>
      <c r="G1385" s="261"/>
      <c r="H1385" s="261"/>
      <c r="I1385" s="261"/>
      <c r="J1385" s="261"/>
      <c r="K1385" s="261"/>
      <c r="L1385" s="261"/>
      <c r="M1385" s="261"/>
      <c r="N1385" s="265"/>
      <c r="O1385" s="265"/>
      <c r="P1385" s="265"/>
      <c r="Q1385" s="265"/>
      <c r="R1385" s="265"/>
    </row>
    <row r="1386" spans="4:18" x14ac:dyDescent="0.2">
      <c r="D1386" s="273"/>
      <c r="E1386" s="261"/>
      <c r="F1386" s="261"/>
      <c r="G1386" s="261"/>
      <c r="H1386" s="261"/>
      <c r="I1386" s="261"/>
      <c r="J1386" s="261"/>
      <c r="K1386" s="261"/>
      <c r="L1386" s="261"/>
      <c r="M1386" s="261"/>
      <c r="N1386" s="265"/>
      <c r="O1386" s="265"/>
      <c r="P1386" s="265"/>
      <c r="Q1386" s="265"/>
      <c r="R1386" s="265"/>
    </row>
    <row r="1387" spans="4:18" x14ac:dyDescent="0.2">
      <c r="D1387" s="273"/>
      <c r="E1387" s="261"/>
      <c r="F1387" s="261"/>
      <c r="G1387" s="261"/>
      <c r="H1387" s="261"/>
      <c r="I1387" s="261"/>
      <c r="J1387" s="261"/>
      <c r="K1387" s="261"/>
      <c r="L1387" s="261"/>
      <c r="M1387" s="261"/>
      <c r="N1387" s="265"/>
      <c r="O1387" s="265"/>
      <c r="P1387" s="265"/>
      <c r="Q1387" s="265"/>
      <c r="R1387" s="265"/>
    </row>
    <row r="1388" spans="4:18" x14ac:dyDescent="0.2">
      <c r="D1388" s="273"/>
      <c r="E1388" s="261"/>
      <c r="F1388" s="261"/>
      <c r="G1388" s="261"/>
      <c r="H1388" s="261"/>
      <c r="I1388" s="261"/>
      <c r="J1388" s="261"/>
      <c r="K1388" s="261"/>
      <c r="L1388" s="261"/>
      <c r="M1388" s="261"/>
      <c r="N1388" s="265"/>
      <c r="O1388" s="265"/>
      <c r="P1388" s="265"/>
      <c r="Q1388" s="265"/>
      <c r="R1388" s="265"/>
    </row>
    <row r="1389" spans="4:18" x14ac:dyDescent="0.2">
      <c r="D1389" s="273"/>
      <c r="E1389" s="261"/>
      <c r="F1389" s="261"/>
      <c r="G1389" s="261"/>
      <c r="H1389" s="261"/>
      <c r="I1389" s="261"/>
      <c r="J1389" s="261"/>
      <c r="K1389" s="261"/>
      <c r="L1389" s="261"/>
      <c r="M1389" s="261"/>
      <c r="N1389" s="265"/>
      <c r="O1389" s="265"/>
      <c r="P1389" s="265"/>
      <c r="Q1389" s="265"/>
      <c r="R1389" s="265"/>
    </row>
    <row r="1390" spans="4:18" x14ac:dyDescent="0.2">
      <c r="D1390" s="273"/>
      <c r="E1390" s="261"/>
      <c r="F1390" s="261"/>
      <c r="G1390" s="261"/>
      <c r="H1390" s="261"/>
      <c r="I1390" s="261"/>
      <c r="J1390" s="261"/>
      <c r="K1390" s="261"/>
      <c r="L1390" s="261"/>
      <c r="M1390" s="261"/>
      <c r="N1390" s="265"/>
      <c r="O1390" s="265"/>
      <c r="P1390" s="265"/>
      <c r="Q1390" s="265"/>
      <c r="R1390" s="265"/>
    </row>
    <row r="1391" spans="4:18" x14ac:dyDescent="0.2">
      <c r="D1391" s="273"/>
      <c r="E1391" s="261"/>
      <c r="F1391" s="261"/>
      <c r="G1391" s="261"/>
      <c r="H1391" s="261"/>
      <c r="I1391" s="261"/>
      <c r="J1391" s="261"/>
      <c r="K1391" s="261"/>
      <c r="L1391" s="261"/>
      <c r="M1391" s="261"/>
      <c r="N1391" s="265"/>
      <c r="O1391" s="265"/>
      <c r="P1391" s="265"/>
      <c r="Q1391" s="265"/>
      <c r="R1391" s="265"/>
    </row>
    <row r="1392" spans="4:18" x14ac:dyDescent="0.2">
      <c r="D1392" s="273"/>
      <c r="E1392" s="261"/>
      <c r="F1392" s="261"/>
      <c r="G1392" s="261"/>
      <c r="H1392" s="261"/>
      <c r="I1392" s="261"/>
      <c r="J1392" s="261"/>
      <c r="K1392" s="261"/>
      <c r="L1392" s="261"/>
      <c r="M1392" s="261"/>
      <c r="N1392" s="265"/>
      <c r="O1392" s="265"/>
      <c r="P1392" s="265"/>
      <c r="Q1392" s="265"/>
      <c r="R1392" s="265"/>
    </row>
    <row r="1393" spans="4:18" x14ac:dyDescent="0.2">
      <c r="D1393" s="273"/>
      <c r="E1393" s="261"/>
      <c r="F1393" s="261"/>
      <c r="G1393" s="261"/>
      <c r="H1393" s="261"/>
      <c r="I1393" s="261"/>
      <c r="J1393" s="261"/>
      <c r="K1393" s="261"/>
      <c r="L1393" s="261"/>
      <c r="M1393" s="261"/>
      <c r="N1393" s="265"/>
      <c r="O1393" s="265"/>
      <c r="P1393" s="265"/>
      <c r="Q1393" s="265"/>
      <c r="R1393" s="265"/>
    </row>
    <row r="1394" spans="4:18" x14ac:dyDescent="0.2">
      <c r="D1394" s="273"/>
      <c r="E1394" s="261"/>
      <c r="F1394" s="261"/>
      <c r="G1394" s="261"/>
      <c r="H1394" s="261"/>
      <c r="I1394" s="261"/>
      <c r="J1394" s="261"/>
      <c r="K1394" s="261"/>
      <c r="L1394" s="261"/>
      <c r="M1394" s="261"/>
      <c r="N1394" s="265"/>
      <c r="O1394" s="265"/>
      <c r="P1394" s="265"/>
      <c r="Q1394" s="265"/>
      <c r="R1394" s="265"/>
    </row>
    <row r="1395" spans="4:18" x14ac:dyDescent="0.2">
      <c r="D1395" s="273"/>
      <c r="E1395" s="261"/>
      <c r="F1395" s="261"/>
      <c r="G1395" s="261"/>
      <c r="H1395" s="261"/>
      <c r="I1395" s="261"/>
      <c r="J1395" s="261"/>
      <c r="K1395" s="261"/>
      <c r="L1395" s="261"/>
      <c r="M1395" s="261"/>
      <c r="N1395" s="265"/>
      <c r="O1395" s="265"/>
      <c r="P1395" s="265"/>
      <c r="Q1395" s="265"/>
      <c r="R1395" s="265"/>
    </row>
    <row r="1396" spans="4:18" x14ac:dyDescent="0.2">
      <c r="D1396" s="273"/>
      <c r="E1396" s="261"/>
      <c r="F1396" s="261"/>
      <c r="G1396" s="261"/>
      <c r="H1396" s="261"/>
      <c r="I1396" s="261"/>
      <c r="J1396" s="261"/>
      <c r="K1396" s="261"/>
      <c r="L1396" s="261"/>
      <c r="M1396" s="261"/>
      <c r="N1396" s="265"/>
      <c r="O1396" s="265"/>
      <c r="P1396" s="265"/>
      <c r="Q1396" s="265"/>
      <c r="R1396" s="265"/>
    </row>
    <row r="1397" spans="4:18" x14ac:dyDescent="0.2">
      <c r="D1397" s="273"/>
      <c r="E1397" s="261"/>
      <c r="F1397" s="261"/>
      <c r="G1397" s="261"/>
      <c r="H1397" s="261"/>
      <c r="I1397" s="261"/>
      <c r="J1397" s="261"/>
      <c r="K1397" s="261"/>
      <c r="L1397" s="261"/>
      <c r="M1397" s="261"/>
      <c r="N1397" s="265"/>
      <c r="O1397" s="265"/>
      <c r="P1397" s="265"/>
      <c r="Q1397" s="265"/>
      <c r="R1397" s="265"/>
    </row>
    <row r="1398" spans="4:18" x14ac:dyDescent="0.2">
      <c r="D1398" s="273"/>
      <c r="E1398" s="261"/>
      <c r="F1398" s="261"/>
      <c r="G1398" s="261"/>
      <c r="H1398" s="261"/>
      <c r="I1398" s="261"/>
      <c r="J1398" s="261"/>
      <c r="K1398" s="261"/>
      <c r="L1398" s="261"/>
      <c r="M1398" s="261"/>
      <c r="N1398" s="265"/>
      <c r="O1398" s="265"/>
      <c r="P1398" s="265"/>
      <c r="Q1398" s="265"/>
      <c r="R1398" s="265"/>
    </row>
    <row r="1399" spans="4:18" x14ac:dyDescent="0.2">
      <c r="D1399" s="273"/>
      <c r="E1399" s="261"/>
      <c r="F1399" s="261"/>
      <c r="G1399" s="261"/>
      <c r="H1399" s="261"/>
      <c r="I1399" s="261"/>
      <c r="J1399" s="261"/>
      <c r="K1399" s="261"/>
      <c r="L1399" s="261"/>
      <c r="M1399" s="261"/>
      <c r="N1399" s="265"/>
      <c r="O1399" s="265"/>
      <c r="P1399" s="265"/>
      <c r="Q1399" s="265"/>
      <c r="R1399" s="265"/>
    </row>
    <row r="1400" spans="4:18" x14ac:dyDescent="0.2">
      <c r="D1400" s="273"/>
      <c r="E1400" s="261"/>
      <c r="F1400" s="261"/>
      <c r="G1400" s="261"/>
      <c r="H1400" s="261"/>
      <c r="I1400" s="261"/>
      <c r="J1400" s="261"/>
      <c r="K1400" s="261"/>
      <c r="L1400" s="261"/>
      <c r="M1400" s="261"/>
      <c r="N1400" s="265"/>
      <c r="O1400" s="265"/>
      <c r="P1400" s="265"/>
      <c r="Q1400" s="265"/>
      <c r="R1400" s="265"/>
    </row>
    <row r="1401" spans="4:18" x14ac:dyDescent="0.2">
      <c r="D1401" s="273"/>
      <c r="E1401" s="261"/>
      <c r="F1401" s="261"/>
      <c r="G1401" s="261"/>
      <c r="H1401" s="261"/>
      <c r="I1401" s="261"/>
      <c r="J1401" s="261"/>
      <c r="K1401" s="261"/>
      <c r="L1401" s="261"/>
      <c r="M1401" s="261"/>
      <c r="N1401" s="265"/>
      <c r="O1401" s="265"/>
      <c r="P1401" s="265"/>
      <c r="Q1401" s="265"/>
      <c r="R1401" s="265"/>
    </row>
    <row r="1402" spans="4:18" x14ac:dyDescent="0.2">
      <c r="D1402" s="273"/>
      <c r="E1402" s="261"/>
      <c r="F1402" s="261"/>
      <c r="G1402" s="261"/>
      <c r="H1402" s="261"/>
      <c r="I1402" s="261"/>
      <c r="J1402" s="261"/>
      <c r="K1402" s="261"/>
      <c r="L1402" s="261"/>
      <c r="M1402" s="261"/>
      <c r="N1402" s="265"/>
      <c r="O1402" s="265"/>
      <c r="P1402" s="265"/>
      <c r="Q1402" s="265"/>
      <c r="R1402" s="265"/>
    </row>
    <row r="1403" spans="4:18" x14ac:dyDescent="0.2">
      <c r="D1403" s="273"/>
      <c r="E1403" s="261"/>
      <c r="F1403" s="261"/>
      <c r="G1403" s="261"/>
      <c r="H1403" s="261"/>
      <c r="I1403" s="261"/>
      <c r="J1403" s="261"/>
      <c r="K1403" s="261"/>
      <c r="L1403" s="261"/>
      <c r="M1403" s="261"/>
      <c r="N1403" s="265"/>
      <c r="O1403" s="265"/>
      <c r="P1403" s="265"/>
      <c r="Q1403" s="265"/>
      <c r="R1403" s="265"/>
    </row>
    <row r="1404" spans="4:18" x14ac:dyDescent="0.2">
      <c r="D1404" s="273"/>
      <c r="E1404" s="261"/>
      <c r="F1404" s="261"/>
      <c r="G1404" s="261"/>
      <c r="H1404" s="261"/>
      <c r="I1404" s="261"/>
      <c r="J1404" s="261"/>
      <c r="K1404" s="261"/>
      <c r="L1404" s="261"/>
      <c r="M1404" s="261"/>
      <c r="N1404" s="265"/>
      <c r="O1404" s="265"/>
      <c r="P1404" s="265"/>
      <c r="Q1404" s="265"/>
      <c r="R1404" s="265"/>
    </row>
    <row r="1405" spans="4:18" x14ac:dyDescent="0.2">
      <c r="D1405" s="273"/>
      <c r="E1405" s="261"/>
      <c r="F1405" s="261"/>
      <c r="G1405" s="261"/>
      <c r="H1405" s="261"/>
      <c r="I1405" s="261"/>
      <c r="J1405" s="261"/>
      <c r="K1405" s="261"/>
      <c r="L1405" s="261"/>
      <c r="M1405" s="261"/>
      <c r="N1405" s="265"/>
      <c r="O1405" s="265"/>
      <c r="P1405" s="265"/>
      <c r="Q1405" s="265"/>
      <c r="R1405" s="265"/>
    </row>
    <row r="1406" spans="4:18" x14ac:dyDescent="0.2">
      <c r="D1406" s="273"/>
      <c r="E1406" s="261"/>
      <c r="F1406" s="261"/>
      <c r="G1406" s="261"/>
      <c r="H1406" s="261"/>
      <c r="I1406" s="261"/>
      <c r="J1406" s="261"/>
      <c r="K1406" s="261"/>
      <c r="L1406" s="261"/>
      <c r="M1406" s="261"/>
      <c r="N1406" s="265"/>
      <c r="O1406" s="265"/>
      <c r="P1406" s="265"/>
      <c r="Q1406" s="265"/>
      <c r="R1406" s="265"/>
    </row>
    <row r="1407" spans="4:18" x14ac:dyDescent="0.2">
      <c r="D1407" s="273"/>
      <c r="E1407" s="261"/>
      <c r="F1407" s="261"/>
      <c r="G1407" s="261"/>
      <c r="H1407" s="261"/>
      <c r="I1407" s="261"/>
      <c r="J1407" s="261"/>
      <c r="K1407" s="261"/>
      <c r="L1407" s="261"/>
      <c r="M1407" s="261"/>
      <c r="N1407" s="265"/>
      <c r="O1407" s="265"/>
      <c r="P1407" s="265"/>
      <c r="Q1407" s="265"/>
      <c r="R1407" s="265"/>
    </row>
    <row r="1408" spans="4:18" x14ac:dyDescent="0.2">
      <c r="D1408" s="273"/>
      <c r="E1408" s="261"/>
      <c r="F1408" s="261"/>
      <c r="G1408" s="261"/>
      <c r="H1408" s="261"/>
      <c r="I1408" s="261"/>
      <c r="J1408" s="261"/>
      <c r="K1408" s="261"/>
      <c r="L1408" s="261"/>
      <c r="M1408" s="261"/>
      <c r="N1408" s="265"/>
      <c r="O1408" s="265"/>
      <c r="P1408" s="265"/>
      <c r="Q1408" s="265"/>
      <c r="R1408" s="265"/>
    </row>
    <row r="1409" spans="4:18" x14ac:dyDescent="0.2">
      <c r="D1409" s="273"/>
      <c r="E1409" s="261"/>
      <c r="F1409" s="261"/>
      <c r="G1409" s="261"/>
      <c r="H1409" s="261"/>
      <c r="I1409" s="261"/>
      <c r="J1409" s="261"/>
      <c r="K1409" s="261"/>
      <c r="L1409" s="261"/>
      <c r="M1409" s="261"/>
      <c r="N1409" s="265"/>
      <c r="O1409" s="265"/>
      <c r="P1409" s="265"/>
      <c r="Q1409" s="265"/>
      <c r="R1409" s="265"/>
    </row>
    <row r="1410" spans="4:18" x14ac:dyDescent="0.2">
      <c r="D1410" s="273"/>
      <c r="E1410" s="261"/>
      <c r="F1410" s="261"/>
      <c r="G1410" s="261"/>
      <c r="H1410" s="261"/>
      <c r="I1410" s="261"/>
      <c r="J1410" s="261"/>
      <c r="K1410" s="261"/>
      <c r="L1410" s="261"/>
      <c r="M1410" s="261"/>
      <c r="N1410" s="265"/>
      <c r="O1410" s="265"/>
      <c r="P1410" s="265"/>
      <c r="Q1410" s="265"/>
      <c r="R1410" s="265"/>
    </row>
    <row r="1411" spans="4:18" x14ac:dyDescent="0.2">
      <c r="D1411" s="273"/>
      <c r="E1411" s="261"/>
      <c r="F1411" s="261"/>
      <c r="G1411" s="261"/>
      <c r="H1411" s="261"/>
      <c r="I1411" s="261"/>
      <c r="J1411" s="261"/>
      <c r="K1411" s="261"/>
      <c r="L1411" s="261"/>
      <c r="M1411" s="261"/>
      <c r="N1411" s="265"/>
      <c r="O1411" s="265"/>
      <c r="P1411" s="265"/>
      <c r="Q1411" s="265"/>
      <c r="R1411" s="265"/>
    </row>
    <row r="1412" spans="4:18" x14ac:dyDescent="0.2">
      <c r="D1412" s="273"/>
      <c r="E1412" s="261"/>
      <c r="F1412" s="261"/>
      <c r="G1412" s="261"/>
      <c r="H1412" s="261"/>
      <c r="I1412" s="261"/>
      <c r="J1412" s="261"/>
      <c r="K1412" s="261"/>
      <c r="L1412" s="261"/>
      <c r="M1412" s="261"/>
      <c r="N1412" s="265"/>
      <c r="O1412" s="265"/>
      <c r="P1412" s="265"/>
      <c r="Q1412" s="265"/>
      <c r="R1412" s="265"/>
    </row>
    <row r="1413" spans="4:18" x14ac:dyDescent="0.2">
      <c r="D1413" s="273"/>
      <c r="E1413" s="261"/>
      <c r="F1413" s="261"/>
      <c r="G1413" s="261"/>
      <c r="H1413" s="261"/>
      <c r="I1413" s="261"/>
      <c r="J1413" s="261"/>
      <c r="K1413" s="261"/>
      <c r="L1413" s="261"/>
      <c r="M1413" s="261"/>
      <c r="N1413" s="265"/>
      <c r="O1413" s="265"/>
      <c r="P1413" s="265"/>
      <c r="Q1413" s="265"/>
      <c r="R1413" s="265"/>
    </row>
    <row r="1414" spans="4:18" x14ac:dyDescent="0.2">
      <c r="D1414" s="273"/>
      <c r="E1414" s="261"/>
      <c r="F1414" s="261"/>
      <c r="G1414" s="261"/>
      <c r="H1414" s="261"/>
      <c r="I1414" s="261"/>
      <c r="J1414" s="261"/>
      <c r="K1414" s="261"/>
      <c r="L1414" s="261"/>
      <c r="M1414" s="261"/>
      <c r="N1414" s="265"/>
      <c r="O1414" s="265"/>
      <c r="P1414" s="265"/>
      <c r="Q1414" s="265"/>
      <c r="R1414" s="265"/>
    </row>
    <row r="1415" spans="4:18" x14ac:dyDescent="0.2">
      <c r="D1415" s="273"/>
      <c r="E1415" s="261"/>
      <c r="F1415" s="261"/>
      <c r="G1415" s="261"/>
      <c r="H1415" s="261"/>
      <c r="I1415" s="261"/>
      <c r="J1415" s="261"/>
      <c r="K1415" s="261"/>
      <c r="L1415" s="261"/>
      <c r="M1415" s="261"/>
      <c r="N1415" s="265"/>
      <c r="O1415" s="265"/>
      <c r="P1415" s="265"/>
      <c r="Q1415" s="265"/>
      <c r="R1415" s="265"/>
    </row>
    <row r="1416" spans="4:18" x14ac:dyDescent="0.2">
      <c r="D1416" s="273"/>
      <c r="E1416" s="261"/>
      <c r="F1416" s="261"/>
      <c r="G1416" s="261"/>
      <c r="H1416" s="261"/>
      <c r="I1416" s="261"/>
      <c r="J1416" s="261"/>
      <c r="K1416" s="261"/>
      <c r="L1416" s="261"/>
      <c r="M1416" s="261"/>
      <c r="N1416" s="265"/>
      <c r="O1416" s="265"/>
      <c r="P1416" s="265"/>
      <c r="Q1416" s="265"/>
      <c r="R1416" s="265"/>
    </row>
    <row r="1417" spans="4:18" x14ac:dyDescent="0.2">
      <c r="D1417" s="273"/>
      <c r="E1417" s="261"/>
      <c r="F1417" s="261"/>
      <c r="G1417" s="261"/>
      <c r="H1417" s="261"/>
      <c r="I1417" s="261"/>
      <c r="J1417" s="261"/>
      <c r="K1417" s="261"/>
      <c r="L1417" s="261"/>
      <c r="M1417" s="261"/>
      <c r="N1417" s="265"/>
      <c r="O1417" s="265"/>
      <c r="P1417" s="265"/>
      <c r="Q1417" s="265"/>
      <c r="R1417" s="265"/>
    </row>
    <row r="1418" spans="4:18" x14ac:dyDescent="0.2">
      <c r="D1418" s="273"/>
      <c r="E1418" s="261"/>
      <c r="F1418" s="261"/>
      <c r="G1418" s="261"/>
      <c r="H1418" s="261"/>
      <c r="I1418" s="261"/>
      <c r="J1418" s="261"/>
      <c r="K1418" s="261"/>
      <c r="L1418" s="261"/>
      <c r="M1418" s="261"/>
      <c r="N1418" s="265"/>
      <c r="O1418" s="265"/>
      <c r="P1418" s="265"/>
      <c r="Q1418" s="265"/>
      <c r="R1418" s="265"/>
    </row>
    <row r="1419" spans="4:18" x14ac:dyDescent="0.2">
      <c r="D1419" s="273"/>
      <c r="E1419" s="261"/>
      <c r="F1419" s="261"/>
      <c r="G1419" s="261"/>
      <c r="H1419" s="261"/>
      <c r="I1419" s="261"/>
      <c r="J1419" s="261"/>
      <c r="K1419" s="261"/>
      <c r="L1419" s="261"/>
      <c r="M1419" s="261"/>
      <c r="N1419" s="265"/>
      <c r="O1419" s="265"/>
      <c r="P1419" s="265"/>
      <c r="Q1419" s="265"/>
      <c r="R1419" s="265"/>
    </row>
    <row r="1420" spans="4:18" x14ac:dyDescent="0.2">
      <c r="D1420" s="273"/>
      <c r="E1420" s="261"/>
      <c r="F1420" s="261"/>
      <c r="G1420" s="261"/>
      <c r="H1420" s="261"/>
      <c r="I1420" s="261"/>
      <c r="J1420" s="261"/>
      <c r="K1420" s="261"/>
      <c r="L1420" s="261"/>
      <c r="M1420" s="261"/>
      <c r="N1420" s="265"/>
      <c r="O1420" s="265"/>
      <c r="P1420" s="265"/>
      <c r="Q1420" s="265"/>
      <c r="R1420" s="265"/>
    </row>
    <row r="1421" spans="4:18" x14ac:dyDescent="0.2">
      <c r="D1421" s="273"/>
      <c r="E1421" s="261"/>
      <c r="F1421" s="261"/>
      <c r="G1421" s="261"/>
      <c r="H1421" s="261"/>
      <c r="I1421" s="261"/>
      <c r="J1421" s="261"/>
      <c r="K1421" s="261"/>
      <c r="L1421" s="261"/>
      <c r="M1421" s="261"/>
      <c r="N1421" s="265"/>
      <c r="O1421" s="265"/>
      <c r="P1421" s="265"/>
      <c r="Q1421" s="265"/>
      <c r="R1421" s="265"/>
    </row>
    <row r="1422" spans="4:18" x14ac:dyDescent="0.2">
      <c r="D1422" s="273"/>
      <c r="E1422" s="261"/>
      <c r="F1422" s="261"/>
      <c r="G1422" s="261"/>
      <c r="H1422" s="261"/>
      <c r="I1422" s="261"/>
      <c r="J1422" s="261"/>
      <c r="K1422" s="261"/>
      <c r="L1422" s="261"/>
      <c r="M1422" s="261"/>
      <c r="N1422" s="265"/>
      <c r="O1422" s="265"/>
      <c r="P1422" s="265"/>
      <c r="Q1422" s="265"/>
      <c r="R1422" s="265"/>
    </row>
    <row r="1423" spans="4:18" x14ac:dyDescent="0.2">
      <c r="D1423" s="273"/>
      <c r="E1423" s="261"/>
      <c r="F1423" s="261"/>
      <c r="G1423" s="261"/>
      <c r="H1423" s="261"/>
      <c r="I1423" s="261"/>
      <c r="J1423" s="261"/>
      <c r="K1423" s="261"/>
      <c r="L1423" s="261"/>
      <c r="M1423" s="261"/>
      <c r="N1423" s="265"/>
      <c r="O1423" s="265"/>
      <c r="P1423" s="265"/>
      <c r="Q1423" s="265"/>
      <c r="R1423" s="265"/>
    </row>
    <row r="1424" spans="4:18" x14ac:dyDescent="0.2">
      <c r="D1424" s="273"/>
      <c r="E1424" s="261"/>
      <c r="F1424" s="261"/>
      <c r="G1424" s="261"/>
      <c r="H1424" s="261"/>
      <c r="I1424" s="261"/>
      <c r="J1424" s="261"/>
      <c r="K1424" s="261"/>
      <c r="L1424" s="261"/>
      <c r="M1424" s="261"/>
      <c r="N1424" s="265"/>
      <c r="O1424" s="265"/>
      <c r="P1424" s="265"/>
      <c r="Q1424" s="265"/>
      <c r="R1424" s="265"/>
    </row>
    <row r="1425" spans="4:18" x14ac:dyDescent="0.2">
      <c r="D1425" s="273"/>
      <c r="E1425" s="261"/>
      <c r="F1425" s="261"/>
      <c r="G1425" s="261"/>
      <c r="H1425" s="261"/>
      <c r="I1425" s="261"/>
      <c r="J1425" s="261"/>
      <c r="K1425" s="261"/>
      <c r="L1425" s="261"/>
      <c r="M1425" s="261"/>
      <c r="N1425" s="265"/>
      <c r="O1425" s="265"/>
      <c r="P1425" s="265"/>
      <c r="Q1425" s="265"/>
      <c r="R1425" s="265"/>
    </row>
    <row r="1426" spans="4:18" x14ac:dyDescent="0.2">
      <c r="D1426" s="273"/>
      <c r="E1426" s="261"/>
      <c r="F1426" s="261"/>
      <c r="G1426" s="261"/>
      <c r="H1426" s="261"/>
      <c r="I1426" s="261"/>
      <c r="J1426" s="261"/>
      <c r="K1426" s="261"/>
      <c r="L1426" s="261"/>
      <c r="M1426" s="261"/>
      <c r="N1426" s="265"/>
      <c r="O1426" s="265"/>
      <c r="P1426" s="265"/>
      <c r="Q1426" s="265"/>
      <c r="R1426" s="265"/>
    </row>
    <row r="1427" spans="4:18" x14ac:dyDescent="0.2">
      <c r="D1427" s="273"/>
      <c r="E1427" s="261"/>
      <c r="F1427" s="261"/>
      <c r="G1427" s="261"/>
      <c r="H1427" s="261"/>
      <c r="I1427" s="261"/>
      <c r="J1427" s="261"/>
      <c r="K1427" s="261"/>
      <c r="L1427" s="261"/>
      <c r="M1427" s="261"/>
      <c r="N1427" s="265"/>
      <c r="O1427" s="265"/>
      <c r="P1427" s="265"/>
      <c r="Q1427" s="265"/>
      <c r="R1427" s="265"/>
    </row>
    <row r="1428" spans="4:18" x14ac:dyDescent="0.2">
      <c r="D1428" s="273"/>
      <c r="E1428" s="261"/>
      <c r="F1428" s="261"/>
      <c r="G1428" s="261"/>
      <c r="H1428" s="261"/>
      <c r="I1428" s="261"/>
      <c r="J1428" s="261"/>
      <c r="K1428" s="261"/>
      <c r="L1428" s="261"/>
      <c r="M1428" s="261"/>
      <c r="N1428" s="265"/>
      <c r="O1428" s="265"/>
      <c r="P1428" s="265"/>
      <c r="Q1428" s="265"/>
      <c r="R1428" s="265"/>
    </row>
    <row r="1429" spans="4:18" x14ac:dyDescent="0.2">
      <c r="D1429" s="273"/>
      <c r="E1429" s="261"/>
      <c r="F1429" s="261"/>
      <c r="G1429" s="261"/>
      <c r="H1429" s="261"/>
      <c r="I1429" s="261"/>
      <c r="J1429" s="261"/>
      <c r="K1429" s="261"/>
      <c r="L1429" s="261"/>
      <c r="M1429" s="261"/>
      <c r="N1429" s="265"/>
      <c r="O1429" s="265"/>
      <c r="P1429" s="265"/>
      <c r="Q1429" s="265"/>
      <c r="R1429" s="265"/>
    </row>
    <row r="1430" spans="4:18" x14ac:dyDescent="0.2">
      <c r="D1430" s="273"/>
      <c r="E1430" s="261"/>
      <c r="F1430" s="261"/>
      <c r="G1430" s="261"/>
      <c r="H1430" s="261"/>
      <c r="I1430" s="261"/>
      <c r="J1430" s="261"/>
      <c r="K1430" s="261"/>
      <c r="L1430" s="261"/>
      <c r="M1430" s="261"/>
      <c r="N1430" s="265"/>
      <c r="O1430" s="265"/>
      <c r="P1430" s="265"/>
      <c r="Q1430" s="265"/>
      <c r="R1430" s="265"/>
    </row>
    <row r="1431" spans="4:18" x14ac:dyDescent="0.2">
      <c r="D1431" s="273"/>
      <c r="E1431" s="261"/>
      <c r="F1431" s="261"/>
      <c r="G1431" s="261"/>
      <c r="H1431" s="261"/>
      <c r="I1431" s="261"/>
      <c r="J1431" s="261"/>
      <c r="K1431" s="261"/>
      <c r="L1431" s="261"/>
      <c r="M1431" s="261"/>
      <c r="N1431" s="265"/>
      <c r="O1431" s="265"/>
      <c r="P1431" s="265"/>
      <c r="Q1431" s="265"/>
      <c r="R1431" s="265"/>
    </row>
    <row r="1432" spans="4:18" x14ac:dyDescent="0.2">
      <c r="D1432" s="273"/>
      <c r="E1432" s="261"/>
      <c r="F1432" s="261"/>
      <c r="G1432" s="261"/>
      <c r="H1432" s="261"/>
      <c r="I1432" s="261"/>
      <c r="J1432" s="261"/>
      <c r="K1432" s="261"/>
      <c r="L1432" s="261"/>
      <c r="M1432" s="261"/>
      <c r="N1432" s="265"/>
      <c r="O1432" s="265"/>
      <c r="P1432" s="265"/>
      <c r="Q1432" s="265"/>
      <c r="R1432" s="265"/>
    </row>
    <row r="1433" spans="4:18" x14ac:dyDescent="0.2">
      <c r="D1433" s="273"/>
      <c r="E1433" s="261"/>
      <c r="F1433" s="261"/>
      <c r="G1433" s="261"/>
      <c r="H1433" s="261"/>
      <c r="I1433" s="261"/>
      <c r="J1433" s="261"/>
      <c r="K1433" s="261"/>
      <c r="L1433" s="261"/>
      <c r="M1433" s="261"/>
      <c r="N1433" s="265"/>
      <c r="O1433" s="265"/>
      <c r="P1433" s="265"/>
      <c r="Q1433" s="265"/>
      <c r="R1433" s="265"/>
    </row>
    <row r="1434" spans="4:18" x14ac:dyDescent="0.2">
      <c r="D1434" s="273"/>
      <c r="E1434" s="261"/>
      <c r="F1434" s="261"/>
      <c r="G1434" s="261"/>
      <c r="H1434" s="261"/>
      <c r="I1434" s="261"/>
      <c r="J1434" s="261"/>
      <c r="K1434" s="261"/>
      <c r="L1434" s="261"/>
      <c r="M1434" s="261"/>
      <c r="N1434" s="265"/>
      <c r="O1434" s="265"/>
      <c r="P1434" s="265"/>
      <c r="Q1434" s="265"/>
      <c r="R1434" s="265"/>
    </row>
    <row r="1435" spans="4:18" x14ac:dyDescent="0.2">
      <c r="D1435" s="273"/>
      <c r="E1435" s="261"/>
      <c r="F1435" s="261"/>
      <c r="G1435" s="261"/>
      <c r="H1435" s="261"/>
      <c r="I1435" s="261"/>
      <c r="J1435" s="261"/>
      <c r="K1435" s="261"/>
      <c r="L1435" s="261"/>
      <c r="M1435" s="261"/>
      <c r="N1435" s="265"/>
      <c r="O1435" s="265"/>
      <c r="P1435" s="265"/>
      <c r="Q1435" s="265"/>
      <c r="R1435" s="265"/>
    </row>
    <row r="1436" spans="4:18" x14ac:dyDescent="0.2">
      <c r="D1436" s="273"/>
      <c r="E1436" s="261"/>
      <c r="F1436" s="261"/>
      <c r="G1436" s="261"/>
      <c r="H1436" s="261"/>
      <c r="I1436" s="261"/>
      <c r="J1436" s="261"/>
      <c r="K1436" s="261"/>
      <c r="L1436" s="261"/>
      <c r="M1436" s="261"/>
      <c r="N1436" s="265"/>
      <c r="O1436" s="265"/>
      <c r="P1436" s="265"/>
      <c r="Q1436" s="265"/>
      <c r="R1436" s="265"/>
    </row>
    <row r="1437" spans="4:18" x14ac:dyDescent="0.2">
      <c r="D1437" s="273"/>
      <c r="E1437" s="261"/>
      <c r="F1437" s="261"/>
      <c r="G1437" s="261"/>
      <c r="H1437" s="261"/>
      <c r="I1437" s="261"/>
      <c r="J1437" s="261"/>
      <c r="K1437" s="261"/>
      <c r="L1437" s="261"/>
      <c r="M1437" s="261"/>
      <c r="N1437" s="265"/>
      <c r="O1437" s="265"/>
      <c r="P1437" s="265"/>
      <c r="Q1437" s="265"/>
      <c r="R1437" s="265"/>
    </row>
    <row r="1438" spans="4:18" x14ac:dyDescent="0.2">
      <c r="D1438" s="273"/>
      <c r="E1438" s="261"/>
      <c r="F1438" s="261"/>
      <c r="G1438" s="261"/>
      <c r="H1438" s="261"/>
      <c r="I1438" s="261"/>
      <c r="J1438" s="261"/>
      <c r="K1438" s="261"/>
      <c r="L1438" s="261"/>
      <c r="M1438" s="261"/>
      <c r="N1438" s="265"/>
      <c r="O1438" s="265"/>
      <c r="P1438" s="265"/>
      <c r="Q1438" s="265"/>
      <c r="R1438" s="265"/>
    </row>
    <row r="1439" spans="4:18" x14ac:dyDescent="0.2">
      <c r="D1439" s="273"/>
      <c r="E1439" s="261"/>
      <c r="F1439" s="261"/>
      <c r="G1439" s="261"/>
      <c r="H1439" s="261"/>
      <c r="I1439" s="261"/>
      <c r="J1439" s="261"/>
      <c r="K1439" s="261"/>
      <c r="L1439" s="261"/>
      <c r="M1439" s="261"/>
      <c r="N1439" s="265"/>
      <c r="O1439" s="265"/>
      <c r="P1439" s="265"/>
      <c r="Q1439" s="265"/>
      <c r="R1439" s="265"/>
    </row>
    <row r="1440" spans="4:18" x14ac:dyDescent="0.2">
      <c r="D1440" s="273"/>
      <c r="E1440" s="261"/>
      <c r="F1440" s="261"/>
      <c r="G1440" s="261"/>
      <c r="H1440" s="261"/>
      <c r="I1440" s="261"/>
      <c r="J1440" s="261"/>
      <c r="K1440" s="261"/>
      <c r="L1440" s="261"/>
      <c r="M1440" s="261"/>
      <c r="N1440" s="265"/>
      <c r="O1440" s="265"/>
      <c r="P1440" s="265"/>
      <c r="Q1440" s="265"/>
      <c r="R1440" s="265"/>
    </row>
    <row r="1441" spans="4:18" x14ac:dyDescent="0.2">
      <c r="D1441" s="273"/>
      <c r="E1441" s="261"/>
      <c r="F1441" s="261"/>
      <c r="G1441" s="261"/>
      <c r="H1441" s="261"/>
      <c r="I1441" s="261"/>
      <c r="J1441" s="261"/>
      <c r="K1441" s="261"/>
      <c r="L1441" s="261"/>
      <c r="M1441" s="261"/>
      <c r="N1441" s="265"/>
      <c r="O1441" s="265"/>
      <c r="P1441" s="265"/>
      <c r="Q1441" s="265"/>
      <c r="R1441" s="265"/>
    </row>
    <row r="1442" spans="4:18" x14ac:dyDescent="0.2">
      <c r="D1442" s="273"/>
      <c r="E1442" s="261"/>
      <c r="F1442" s="261"/>
      <c r="G1442" s="261"/>
      <c r="H1442" s="261"/>
      <c r="I1442" s="261"/>
      <c r="J1442" s="261"/>
      <c r="K1442" s="261"/>
      <c r="L1442" s="261"/>
      <c r="M1442" s="261"/>
      <c r="N1442" s="265"/>
      <c r="O1442" s="265"/>
      <c r="P1442" s="265"/>
      <c r="Q1442" s="265"/>
      <c r="R1442" s="265"/>
    </row>
    <row r="1443" spans="4:18" x14ac:dyDescent="0.2">
      <c r="D1443" s="273"/>
      <c r="E1443" s="261"/>
      <c r="F1443" s="261"/>
      <c r="G1443" s="261"/>
      <c r="H1443" s="261"/>
      <c r="I1443" s="261"/>
      <c r="J1443" s="261"/>
      <c r="K1443" s="261"/>
      <c r="L1443" s="261"/>
      <c r="M1443" s="261"/>
      <c r="N1443" s="265"/>
      <c r="O1443" s="265"/>
      <c r="P1443" s="265"/>
      <c r="Q1443" s="265"/>
      <c r="R1443" s="265"/>
    </row>
    <row r="1444" spans="4:18" x14ac:dyDescent="0.2">
      <c r="D1444" s="273"/>
      <c r="E1444" s="261"/>
      <c r="F1444" s="261"/>
      <c r="G1444" s="261"/>
      <c r="H1444" s="261"/>
      <c r="I1444" s="261"/>
      <c r="J1444" s="261"/>
      <c r="K1444" s="261"/>
      <c r="L1444" s="261"/>
      <c r="M1444" s="261"/>
      <c r="N1444" s="265"/>
      <c r="O1444" s="265"/>
      <c r="P1444" s="265"/>
      <c r="Q1444" s="265"/>
      <c r="R1444" s="265"/>
    </row>
    <row r="1445" spans="4:18" x14ac:dyDescent="0.2">
      <c r="D1445" s="273"/>
      <c r="E1445" s="261"/>
      <c r="F1445" s="261"/>
      <c r="G1445" s="261"/>
      <c r="H1445" s="261"/>
      <c r="I1445" s="261"/>
      <c r="J1445" s="261"/>
      <c r="K1445" s="261"/>
      <c r="L1445" s="261"/>
      <c r="M1445" s="261"/>
      <c r="N1445" s="265"/>
      <c r="O1445" s="265"/>
      <c r="P1445" s="265"/>
      <c r="Q1445" s="265"/>
      <c r="R1445" s="265"/>
    </row>
    <row r="1446" spans="4:18" x14ac:dyDescent="0.2">
      <c r="D1446" s="273"/>
      <c r="E1446" s="261"/>
      <c r="F1446" s="261"/>
      <c r="G1446" s="261"/>
      <c r="H1446" s="261"/>
      <c r="I1446" s="261"/>
      <c r="J1446" s="261"/>
      <c r="K1446" s="261"/>
      <c r="L1446" s="261"/>
      <c r="M1446" s="261"/>
      <c r="N1446" s="265"/>
      <c r="O1446" s="265"/>
      <c r="P1446" s="265"/>
      <c r="Q1446" s="265"/>
      <c r="R1446" s="265"/>
    </row>
    <row r="1447" spans="4:18" x14ac:dyDescent="0.2">
      <c r="D1447" s="273"/>
      <c r="E1447" s="261"/>
      <c r="F1447" s="261"/>
      <c r="G1447" s="261"/>
      <c r="H1447" s="261"/>
      <c r="I1447" s="261"/>
      <c r="J1447" s="261"/>
      <c r="K1447" s="261"/>
      <c r="L1447" s="261"/>
      <c r="M1447" s="261"/>
      <c r="N1447" s="265"/>
      <c r="O1447" s="265"/>
      <c r="P1447" s="265"/>
      <c r="Q1447" s="265"/>
      <c r="R1447" s="265"/>
    </row>
    <row r="1448" spans="4:18" x14ac:dyDescent="0.2">
      <c r="D1448" s="273"/>
      <c r="E1448" s="261"/>
      <c r="F1448" s="261"/>
      <c r="G1448" s="261"/>
      <c r="H1448" s="261"/>
      <c r="I1448" s="261"/>
      <c r="J1448" s="261"/>
      <c r="K1448" s="261"/>
      <c r="L1448" s="261"/>
      <c r="M1448" s="261"/>
      <c r="N1448" s="265"/>
      <c r="O1448" s="265"/>
      <c r="P1448" s="265"/>
      <c r="Q1448" s="265"/>
      <c r="R1448" s="265"/>
    </row>
    <row r="1449" spans="4:18" x14ac:dyDescent="0.2">
      <c r="D1449" s="273"/>
      <c r="E1449" s="261"/>
      <c r="F1449" s="261"/>
      <c r="G1449" s="261"/>
      <c r="H1449" s="261"/>
      <c r="I1449" s="261"/>
      <c r="J1449" s="261"/>
      <c r="K1449" s="261"/>
      <c r="L1449" s="261"/>
      <c r="M1449" s="261"/>
      <c r="N1449" s="265"/>
      <c r="O1449" s="265"/>
      <c r="P1449" s="265"/>
      <c r="Q1449" s="265"/>
      <c r="R1449" s="265"/>
    </row>
    <row r="1450" spans="4:18" x14ac:dyDescent="0.2">
      <c r="D1450" s="273"/>
      <c r="E1450" s="261"/>
      <c r="F1450" s="261"/>
      <c r="G1450" s="261"/>
      <c r="H1450" s="261"/>
      <c r="I1450" s="261"/>
      <c r="J1450" s="261"/>
      <c r="K1450" s="261"/>
      <c r="L1450" s="261"/>
      <c r="M1450" s="261"/>
      <c r="N1450" s="265"/>
      <c r="O1450" s="265"/>
      <c r="P1450" s="265"/>
      <c r="Q1450" s="265"/>
      <c r="R1450" s="265"/>
    </row>
    <row r="1451" spans="4:18" x14ac:dyDescent="0.2">
      <c r="D1451" s="273"/>
      <c r="E1451" s="261"/>
      <c r="F1451" s="261"/>
      <c r="G1451" s="261"/>
      <c r="H1451" s="261"/>
      <c r="I1451" s="261"/>
      <c r="J1451" s="261"/>
      <c r="K1451" s="261"/>
      <c r="L1451" s="261"/>
      <c r="M1451" s="261"/>
      <c r="N1451" s="265"/>
      <c r="O1451" s="265"/>
      <c r="P1451" s="265"/>
      <c r="Q1451" s="265"/>
      <c r="R1451" s="265"/>
    </row>
    <row r="1452" spans="4:18" x14ac:dyDescent="0.2">
      <c r="D1452" s="273"/>
      <c r="E1452" s="261"/>
      <c r="F1452" s="261"/>
      <c r="G1452" s="261"/>
      <c r="H1452" s="261"/>
      <c r="I1452" s="261"/>
      <c r="J1452" s="261"/>
      <c r="K1452" s="261"/>
      <c r="L1452" s="261"/>
      <c r="M1452" s="261"/>
      <c r="N1452" s="265"/>
      <c r="O1452" s="265"/>
      <c r="P1452" s="265"/>
      <c r="Q1452" s="265"/>
      <c r="R1452" s="265"/>
    </row>
    <row r="1453" spans="4:18" x14ac:dyDescent="0.2">
      <c r="D1453" s="273"/>
      <c r="E1453" s="261"/>
      <c r="F1453" s="261"/>
      <c r="G1453" s="261"/>
      <c r="H1453" s="261"/>
      <c r="I1453" s="261"/>
      <c r="J1453" s="261"/>
      <c r="K1453" s="261"/>
      <c r="L1453" s="261"/>
      <c r="M1453" s="261"/>
      <c r="N1453" s="265"/>
      <c r="O1453" s="265"/>
      <c r="P1453" s="265"/>
      <c r="Q1453" s="265"/>
      <c r="R1453" s="265"/>
    </row>
    <row r="1454" spans="4:18" x14ac:dyDescent="0.2">
      <c r="D1454" s="273"/>
      <c r="E1454" s="261"/>
      <c r="F1454" s="261"/>
      <c r="G1454" s="261"/>
      <c r="H1454" s="261"/>
      <c r="I1454" s="261"/>
      <c r="J1454" s="261"/>
      <c r="K1454" s="261"/>
      <c r="L1454" s="261"/>
      <c r="M1454" s="261"/>
      <c r="N1454" s="265"/>
      <c r="O1454" s="265"/>
      <c r="P1454" s="265"/>
      <c r="Q1454" s="265"/>
      <c r="R1454" s="265"/>
    </row>
    <row r="1455" spans="4:18" x14ac:dyDescent="0.2">
      <c r="D1455" s="273"/>
      <c r="E1455" s="261"/>
      <c r="F1455" s="261"/>
      <c r="G1455" s="261"/>
      <c r="H1455" s="261"/>
      <c r="I1455" s="261"/>
      <c r="J1455" s="261"/>
      <c r="K1455" s="261"/>
      <c r="L1455" s="261"/>
      <c r="M1455" s="261"/>
      <c r="N1455" s="265"/>
      <c r="O1455" s="265"/>
      <c r="P1455" s="265"/>
      <c r="Q1455" s="265"/>
      <c r="R1455" s="265"/>
    </row>
    <row r="1456" spans="4:18" x14ac:dyDescent="0.2">
      <c r="D1456" s="273"/>
      <c r="E1456" s="261"/>
      <c r="F1456" s="261"/>
      <c r="G1456" s="261"/>
      <c r="H1456" s="261"/>
      <c r="I1456" s="261"/>
      <c r="J1456" s="261"/>
      <c r="K1456" s="261"/>
      <c r="L1456" s="261"/>
      <c r="M1456" s="261"/>
      <c r="N1456" s="265"/>
      <c r="O1456" s="265"/>
      <c r="P1456" s="265"/>
      <c r="Q1456" s="265"/>
      <c r="R1456" s="265"/>
    </row>
    <row r="1457" spans="4:18" x14ac:dyDescent="0.2">
      <c r="D1457" s="273"/>
      <c r="E1457" s="261"/>
      <c r="F1457" s="261"/>
      <c r="G1457" s="261"/>
      <c r="H1457" s="261"/>
      <c r="I1457" s="261"/>
      <c r="J1457" s="261"/>
      <c r="K1457" s="261"/>
      <c r="L1457" s="261"/>
      <c r="M1457" s="261"/>
      <c r="N1457" s="265"/>
      <c r="O1457" s="265"/>
      <c r="P1457" s="265"/>
      <c r="Q1457" s="265"/>
      <c r="R1457" s="265"/>
    </row>
    <row r="1458" spans="4:18" x14ac:dyDescent="0.2">
      <c r="D1458" s="273"/>
      <c r="E1458" s="261"/>
      <c r="F1458" s="261"/>
      <c r="G1458" s="261"/>
      <c r="H1458" s="261"/>
      <c r="I1458" s="261"/>
      <c r="J1458" s="261"/>
      <c r="K1458" s="261"/>
      <c r="L1458" s="261"/>
      <c r="M1458" s="261"/>
      <c r="N1458" s="265"/>
      <c r="O1458" s="265"/>
      <c r="P1458" s="265"/>
      <c r="Q1458" s="265"/>
      <c r="R1458" s="265"/>
    </row>
    <row r="1459" spans="4:18" x14ac:dyDescent="0.2">
      <c r="D1459" s="273"/>
      <c r="E1459" s="261"/>
      <c r="F1459" s="261"/>
      <c r="G1459" s="261"/>
      <c r="H1459" s="261"/>
      <c r="I1459" s="261"/>
      <c r="J1459" s="261"/>
      <c r="K1459" s="261"/>
      <c r="L1459" s="261"/>
      <c r="M1459" s="261"/>
      <c r="N1459" s="265"/>
      <c r="O1459" s="265"/>
      <c r="P1459" s="265"/>
      <c r="Q1459" s="265"/>
      <c r="R1459" s="265"/>
    </row>
    <row r="1460" spans="4:18" x14ac:dyDescent="0.2">
      <c r="D1460" s="273"/>
      <c r="E1460" s="261"/>
      <c r="F1460" s="261"/>
      <c r="G1460" s="261"/>
      <c r="H1460" s="261"/>
      <c r="I1460" s="261"/>
      <c r="J1460" s="261"/>
      <c r="K1460" s="261"/>
      <c r="L1460" s="261"/>
      <c r="M1460" s="261"/>
      <c r="N1460" s="265"/>
      <c r="O1460" s="265"/>
      <c r="P1460" s="265"/>
      <c r="Q1460" s="265"/>
      <c r="R1460" s="265"/>
    </row>
    <row r="1461" spans="4:18" x14ac:dyDescent="0.2">
      <c r="D1461" s="273"/>
      <c r="E1461" s="261"/>
      <c r="F1461" s="261"/>
      <c r="G1461" s="261"/>
      <c r="H1461" s="261"/>
      <c r="I1461" s="261"/>
      <c r="J1461" s="261"/>
      <c r="K1461" s="261"/>
      <c r="L1461" s="261"/>
      <c r="M1461" s="261"/>
      <c r="N1461" s="265"/>
      <c r="O1461" s="265"/>
      <c r="P1461" s="265"/>
      <c r="Q1461" s="265"/>
      <c r="R1461" s="265"/>
    </row>
    <row r="1462" spans="4:18" x14ac:dyDescent="0.2">
      <c r="D1462" s="273"/>
      <c r="E1462" s="261"/>
      <c r="F1462" s="261"/>
      <c r="G1462" s="261"/>
      <c r="H1462" s="261"/>
      <c r="I1462" s="261"/>
      <c r="J1462" s="261"/>
      <c r="K1462" s="261"/>
      <c r="L1462" s="261"/>
      <c r="M1462" s="261"/>
      <c r="N1462" s="265"/>
      <c r="O1462" s="265"/>
      <c r="P1462" s="265"/>
      <c r="Q1462" s="265"/>
      <c r="R1462" s="265"/>
    </row>
    <row r="1463" spans="4:18" x14ac:dyDescent="0.2">
      <c r="D1463" s="273"/>
      <c r="E1463" s="261"/>
      <c r="F1463" s="261"/>
      <c r="G1463" s="261"/>
      <c r="H1463" s="261"/>
      <c r="I1463" s="261"/>
      <c r="J1463" s="261"/>
      <c r="K1463" s="261"/>
      <c r="L1463" s="261"/>
      <c r="M1463" s="261"/>
      <c r="N1463" s="265"/>
      <c r="O1463" s="265"/>
      <c r="P1463" s="265"/>
      <c r="Q1463" s="265"/>
      <c r="R1463" s="265"/>
    </row>
    <row r="1464" spans="4:18" x14ac:dyDescent="0.2">
      <c r="D1464" s="273"/>
      <c r="E1464" s="261"/>
      <c r="F1464" s="261"/>
      <c r="G1464" s="261"/>
      <c r="H1464" s="261"/>
      <c r="I1464" s="261"/>
      <c r="J1464" s="261"/>
      <c r="K1464" s="261"/>
      <c r="L1464" s="261"/>
      <c r="M1464" s="261"/>
      <c r="N1464" s="265"/>
      <c r="O1464" s="265"/>
      <c r="P1464" s="265"/>
      <c r="Q1464" s="265"/>
      <c r="R1464" s="265"/>
    </row>
    <row r="1465" spans="4:18" x14ac:dyDescent="0.2">
      <c r="D1465" s="273"/>
      <c r="E1465" s="261"/>
      <c r="F1465" s="261"/>
      <c r="G1465" s="261"/>
      <c r="H1465" s="261"/>
      <c r="I1465" s="261"/>
      <c r="J1465" s="261"/>
      <c r="K1465" s="261"/>
      <c r="L1465" s="261"/>
      <c r="M1465" s="261"/>
      <c r="N1465" s="265"/>
      <c r="O1465" s="265"/>
      <c r="P1465" s="265"/>
      <c r="Q1465" s="265"/>
      <c r="R1465" s="265"/>
    </row>
    <row r="1466" spans="4:18" x14ac:dyDescent="0.2">
      <c r="D1466" s="273"/>
      <c r="E1466" s="261"/>
      <c r="F1466" s="261"/>
      <c r="G1466" s="261"/>
      <c r="H1466" s="261"/>
      <c r="I1466" s="261"/>
      <c r="J1466" s="261"/>
      <c r="K1466" s="261"/>
      <c r="L1466" s="261"/>
      <c r="M1466" s="261"/>
      <c r="N1466" s="265"/>
      <c r="O1466" s="265"/>
      <c r="P1466" s="265"/>
      <c r="Q1466" s="265"/>
      <c r="R1466" s="265"/>
    </row>
    <row r="1467" spans="4:18" x14ac:dyDescent="0.2">
      <c r="D1467" s="273"/>
      <c r="E1467" s="261"/>
      <c r="F1467" s="261"/>
      <c r="G1467" s="261"/>
      <c r="H1467" s="261"/>
      <c r="I1467" s="261"/>
      <c r="J1467" s="261"/>
      <c r="K1467" s="261"/>
      <c r="L1467" s="261"/>
      <c r="M1467" s="261"/>
      <c r="N1467" s="265"/>
      <c r="O1467" s="265"/>
      <c r="P1467" s="265"/>
      <c r="Q1467" s="265"/>
      <c r="R1467" s="265"/>
    </row>
    <row r="1468" spans="4:18" x14ac:dyDescent="0.2">
      <c r="D1468" s="273"/>
      <c r="E1468" s="261"/>
      <c r="F1468" s="261"/>
      <c r="G1468" s="261"/>
      <c r="H1468" s="261"/>
      <c r="I1468" s="261"/>
      <c r="J1468" s="261"/>
      <c r="K1468" s="261"/>
      <c r="L1468" s="261"/>
      <c r="M1468" s="261"/>
      <c r="N1468" s="265"/>
      <c r="O1468" s="265"/>
      <c r="P1468" s="265"/>
      <c r="Q1468" s="265"/>
      <c r="R1468" s="265"/>
    </row>
    <row r="1469" spans="4:18" x14ac:dyDescent="0.2">
      <c r="D1469" s="273"/>
      <c r="E1469" s="261"/>
      <c r="F1469" s="261"/>
      <c r="G1469" s="261"/>
      <c r="H1469" s="261"/>
      <c r="I1469" s="261"/>
      <c r="J1469" s="261"/>
      <c r="K1469" s="261"/>
      <c r="L1469" s="261"/>
      <c r="M1469" s="261"/>
      <c r="N1469" s="265"/>
      <c r="O1469" s="265"/>
      <c r="P1469" s="265"/>
      <c r="Q1469" s="265"/>
      <c r="R1469" s="265"/>
    </row>
    <row r="1470" spans="4:18" x14ac:dyDescent="0.2">
      <c r="D1470" s="273"/>
      <c r="E1470" s="261"/>
      <c r="F1470" s="261"/>
      <c r="G1470" s="261"/>
      <c r="H1470" s="261"/>
      <c r="I1470" s="261"/>
      <c r="J1470" s="261"/>
      <c r="K1470" s="261"/>
      <c r="L1470" s="261"/>
      <c r="M1470" s="261"/>
      <c r="N1470" s="265"/>
      <c r="O1470" s="265"/>
      <c r="P1470" s="265"/>
      <c r="Q1470" s="265"/>
      <c r="R1470" s="265"/>
    </row>
    <row r="1471" spans="4:18" x14ac:dyDescent="0.2">
      <c r="D1471" s="273"/>
      <c r="E1471" s="261"/>
      <c r="F1471" s="261"/>
      <c r="G1471" s="261"/>
      <c r="H1471" s="261"/>
      <c r="I1471" s="261"/>
      <c r="J1471" s="261"/>
      <c r="K1471" s="261"/>
      <c r="L1471" s="261"/>
      <c r="M1471" s="261"/>
      <c r="N1471" s="265"/>
      <c r="O1471" s="265"/>
      <c r="P1471" s="265"/>
      <c r="Q1471" s="265"/>
      <c r="R1471" s="265"/>
    </row>
    <row r="1472" spans="4:18" x14ac:dyDescent="0.2">
      <c r="D1472" s="273"/>
      <c r="E1472" s="261"/>
      <c r="F1472" s="261"/>
      <c r="G1472" s="261"/>
      <c r="H1472" s="261"/>
      <c r="I1472" s="261"/>
      <c r="J1472" s="261"/>
      <c r="K1472" s="261"/>
      <c r="L1472" s="261"/>
      <c r="M1472" s="261"/>
      <c r="N1472" s="265"/>
      <c r="O1472" s="265"/>
      <c r="P1472" s="265"/>
      <c r="Q1472" s="265"/>
      <c r="R1472" s="265"/>
    </row>
    <row r="1473" spans="4:18" x14ac:dyDescent="0.2">
      <c r="D1473" s="273"/>
      <c r="E1473" s="261"/>
      <c r="F1473" s="261"/>
      <c r="G1473" s="261"/>
      <c r="H1473" s="261"/>
      <c r="I1473" s="261"/>
      <c r="J1473" s="261"/>
      <c r="K1473" s="261"/>
      <c r="L1473" s="261"/>
      <c r="M1473" s="261"/>
      <c r="N1473" s="265"/>
      <c r="O1473" s="265"/>
      <c r="P1473" s="265"/>
      <c r="Q1473" s="265"/>
      <c r="R1473" s="265"/>
    </row>
    <row r="1474" spans="4:18" x14ac:dyDescent="0.2">
      <c r="D1474" s="273"/>
      <c r="E1474" s="261"/>
      <c r="F1474" s="261"/>
      <c r="G1474" s="261"/>
      <c r="H1474" s="261"/>
      <c r="I1474" s="261"/>
      <c r="J1474" s="261"/>
      <c r="K1474" s="261"/>
      <c r="L1474" s="261"/>
      <c r="M1474" s="261"/>
      <c r="N1474" s="265"/>
      <c r="O1474" s="265"/>
      <c r="P1474" s="265"/>
      <c r="Q1474" s="265"/>
      <c r="R1474" s="265"/>
    </row>
    <row r="1475" spans="4:18" x14ac:dyDescent="0.2">
      <c r="D1475" s="273"/>
      <c r="E1475" s="261"/>
      <c r="F1475" s="261"/>
      <c r="G1475" s="261"/>
      <c r="H1475" s="261"/>
      <c r="I1475" s="261"/>
      <c r="J1475" s="261"/>
      <c r="K1475" s="261"/>
      <c r="L1475" s="261"/>
      <c r="M1475" s="261"/>
      <c r="N1475" s="265"/>
      <c r="O1475" s="265"/>
      <c r="P1475" s="265"/>
      <c r="Q1475" s="265"/>
      <c r="R1475" s="265"/>
    </row>
    <row r="1476" spans="4:18" x14ac:dyDescent="0.2">
      <c r="D1476" s="273"/>
      <c r="E1476" s="261"/>
      <c r="F1476" s="261"/>
      <c r="G1476" s="261"/>
      <c r="H1476" s="261"/>
      <c r="I1476" s="261"/>
      <c r="J1476" s="261"/>
      <c r="K1476" s="261"/>
      <c r="L1476" s="261"/>
      <c r="M1476" s="261"/>
      <c r="N1476" s="265"/>
      <c r="O1476" s="265"/>
      <c r="P1476" s="265"/>
      <c r="Q1476" s="265"/>
      <c r="R1476" s="265"/>
    </row>
    <row r="1477" spans="4:18" x14ac:dyDescent="0.2">
      <c r="D1477" s="273"/>
      <c r="E1477" s="261"/>
      <c r="F1477" s="261"/>
      <c r="G1477" s="261"/>
      <c r="H1477" s="261"/>
      <c r="I1477" s="261"/>
      <c r="J1477" s="261"/>
      <c r="K1477" s="261"/>
      <c r="L1477" s="261"/>
      <c r="M1477" s="261"/>
      <c r="N1477" s="265"/>
      <c r="O1477" s="265"/>
      <c r="P1477" s="265"/>
      <c r="Q1477" s="265"/>
      <c r="R1477" s="265"/>
    </row>
    <row r="1478" spans="4:18" x14ac:dyDescent="0.2">
      <c r="D1478" s="273"/>
      <c r="E1478" s="261"/>
      <c r="F1478" s="261"/>
      <c r="G1478" s="261"/>
      <c r="H1478" s="261"/>
      <c r="I1478" s="261"/>
      <c r="J1478" s="261"/>
      <c r="K1478" s="261"/>
      <c r="L1478" s="261"/>
      <c r="M1478" s="261"/>
      <c r="N1478" s="265"/>
      <c r="O1478" s="265"/>
      <c r="P1478" s="265"/>
      <c r="Q1478" s="265"/>
      <c r="R1478" s="265"/>
    </row>
    <row r="1479" spans="4:18" x14ac:dyDescent="0.2">
      <c r="D1479" s="273"/>
      <c r="E1479" s="261"/>
      <c r="F1479" s="261"/>
      <c r="G1479" s="261"/>
      <c r="H1479" s="261"/>
      <c r="I1479" s="261"/>
      <c r="J1479" s="261"/>
      <c r="K1479" s="261"/>
      <c r="L1479" s="261"/>
      <c r="M1479" s="261"/>
      <c r="N1479" s="265"/>
      <c r="O1479" s="265"/>
      <c r="P1479" s="265"/>
      <c r="Q1479" s="265"/>
      <c r="R1479" s="265"/>
    </row>
    <row r="1480" spans="4:18" x14ac:dyDescent="0.2">
      <c r="D1480" s="273"/>
      <c r="E1480" s="261"/>
      <c r="F1480" s="261"/>
      <c r="G1480" s="261"/>
      <c r="H1480" s="261"/>
      <c r="I1480" s="261"/>
      <c r="J1480" s="261"/>
      <c r="K1480" s="261"/>
      <c r="L1480" s="261"/>
      <c r="M1480" s="261"/>
      <c r="N1480" s="265"/>
      <c r="O1480" s="265"/>
      <c r="P1480" s="265"/>
      <c r="Q1480" s="265"/>
      <c r="R1480" s="265"/>
    </row>
    <row r="1481" spans="4:18" x14ac:dyDescent="0.2">
      <c r="D1481" s="273"/>
      <c r="E1481" s="261"/>
      <c r="F1481" s="261"/>
      <c r="G1481" s="261"/>
      <c r="H1481" s="261"/>
      <c r="I1481" s="261"/>
      <c r="J1481" s="261"/>
      <c r="K1481" s="261"/>
      <c r="L1481" s="261"/>
      <c r="M1481" s="261"/>
      <c r="N1481" s="265"/>
      <c r="O1481" s="265"/>
      <c r="P1481" s="265"/>
      <c r="Q1481" s="265"/>
      <c r="R1481" s="265"/>
    </row>
    <row r="1482" spans="4:18" x14ac:dyDescent="0.2">
      <c r="D1482" s="273"/>
      <c r="E1482" s="261"/>
      <c r="F1482" s="261"/>
      <c r="G1482" s="261"/>
      <c r="H1482" s="261"/>
      <c r="I1482" s="261"/>
      <c r="J1482" s="261"/>
      <c r="K1482" s="261"/>
      <c r="L1482" s="261"/>
      <c r="M1482" s="261"/>
      <c r="N1482" s="265"/>
      <c r="O1482" s="265"/>
      <c r="P1482" s="265"/>
      <c r="Q1482" s="265"/>
      <c r="R1482" s="265"/>
    </row>
    <row r="1483" spans="4:18" x14ac:dyDescent="0.2">
      <c r="D1483" s="273"/>
      <c r="E1483" s="261"/>
      <c r="F1483" s="261"/>
      <c r="G1483" s="261"/>
      <c r="H1483" s="261"/>
      <c r="I1483" s="261"/>
      <c r="J1483" s="261"/>
      <c r="K1483" s="261"/>
      <c r="L1483" s="261"/>
      <c r="M1483" s="261"/>
      <c r="N1483" s="265"/>
      <c r="O1483" s="265"/>
      <c r="P1483" s="265"/>
      <c r="Q1483" s="265"/>
      <c r="R1483" s="265"/>
    </row>
    <row r="1484" spans="4:18" x14ac:dyDescent="0.2">
      <c r="D1484" s="273"/>
      <c r="E1484" s="261"/>
      <c r="F1484" s="261"/>
      <c r="G1484" s="261"/>
      <c r="H1484" s="261"/>
      <c r="I1484" s="261"/>
      <c r="J1484" s="261"/>
      <c r="K1484" s="261"/>
      <c r="L1484" s="261"/>
      <c r="M1484" s="261"/>
      <c r="N1484" s="265"/>
      <c r="O1484" s="265"/>
      <c r="P1484" s="265"/>
      <c r="Q1484" s="265"/>
      <c r="R1484" s="265"/>
    </row>
    <row r="1485" spans="4:18" x14ac:dyDescent="0.2">
      <c r="D1485" s="273"/>
      <c r="E1485" s="261"/>
      <c r="F1485" s="261"/>
      <c r="G1485" s="261"/>
      <c r="H1485" s="261"/>
      <c r="I1485" s="261"/>
      <c r="J1485" s="261"/>
      <c r="K1485" s="261"/>
      <c r="L1485" s="261"/>
      <c r="M1485" s="261"/>
      <c r="N1485" s="265"/>
      <c r="O1485" s="265"/>
      <c r="P1485" s="265"/>
      <c r="Q1485" s="265"/>
      <c r="R1485" s="265"/>
    </row>
    <row r="1486" spans="4:18" x14ac:dyDescent="0.2">
      <c r="D1486" s="273"/>
      <c r="E1486" s="261"/>
      <c r="F1486" s="261"/>
      <c r="G1486" s="261"/>
      <c r="H1486" s="261"/>
      <c r="I1486" s="261"/>
      <c r="J1486" s="261"/>
      <c r="K1486" s="261"/>
      <c r="L1486" s="261"/>
      <c r="M1486" s="261"/>
      <c r="N1486" s="265"/>
      <c r="O1486" s="265"/>
      <c r="P1486" s="265"/>
      <c r="Q1486" s="265"/>
      <c r="R1486" s="265"/>
    </row>
    <row r="1487" spans="4:18" x14ac:dyDescent="0.2">
      <c r="D1487" s="273"/>
      <c r="E1487" s="261"/>
      <c r="F1487" s="261"/>
      <c r="G1487" s="261"/>
      <c r="H1487" s="261"/>
      <c r="I1487" s="261"/>
      <c r="J1487" s="261"/>
      <c r="K1487" s="261"/>
      <c r="L1487" s="261"/>
      <c r="M1487" s="261"/>
      <c r="N1487" s="265"/>
      <c r="O1487" s="265"/>
      <c r="P1487" s="265"/>
      <c r="Q1487" s="265"/>
      <c r="R1487" s="265"/>
    </row>
    <row r="1488" spans="4:18" x14ac:dyDescent="0.2">
      <c r="D1488" s="273"/>
      <c r="E1488" s="261"/>
      <c r="F1488" s="261"/>
      <c r="G1488" s="261"/>
      <c r="H1488" s="261"/>
      <c r="I1488" s="261"/>
      <c r="J1488" s="261"/>
      <c r="K1488" s="261"/>
      <c r="L1488" s="261"/>
      <c r="M1488" s="261"/>
      <c r="N1488" s="265"/>
      <c r="O1488" s="265"/>
      <c r="P1488" s="265"/>
      <c r="Q1488" s="265"/>
      <c r="R1488" s="265"/>
    </row>
    <row r="1489" spans="4:18" x14ac:dyDescent="0.2">
      <c r="D1489" s="273"/>
      <c r="E1489" s="261"/>
      <c r="F1489" s="261"/>
      <c r="G1489" s="261"/>
      <c r="H1489" s="261"/>
      <c r="I1489" s="261"/>
      <c r="J1489" s="261"/>
      <c r="K1489" s="261"/>
      <c r="L1489" s="261"/>
      <c r="M1489" s="261"/>
      <c r="N1489" s="265"/>
      <c r="O1489" s="265"/>
      <c r="P1489" s="265"/>
      <c r="Q1489" s="265"/>
      <c r="R1489" s="265"/>
    </row>
    <row r="1490" spans="4:18" x14ac:dyDescent="0.2">
      <c r="D1490" s="273"/>
      <c r="E1490" s="261"/>
      <c r="F1490" s="261"/>
      <c r="G1490" s="261"/>
      <c r="H1490" s="261"/>
      <c r="I1490" s="261"/>
      <c r="J1490" s="261"/>
      <c r="K1490" s="261"/>
      <c r="L1490" s="261"/>
      <c r="M1490" s="261"/>
      <c r="N1490" s="265"/>
      <c r="O1490" s="265"/>
      <c r="P1490" s="265"/>
      <c r="Q1490" s="265"/>
      <c r="R1490" s="265"/>
    </row>
    <row r="1491" spans="4:18" x14ac:dyDescent="0.2">
      <c r="D1491" s="273"/>
      <c r="E1491" s="261"/>
      <c r="F1491" s="261"/>
      <c r="G1491" s="261"/>
      <c r="H1491" s="261"/>
      <c r="I1491" s="261"/>
      <c r="J1491" s="261"/>
      <c r="K1491" s="261"/>
      <c r="L1491" s="261"/>
      <c r="M1491" s="261"/>
      <c r="N1491" s="265"/>
      <c r="O1491" s="265"/>
      <c r="P1491" s="265"/>
      <c r="Q1491" s="265"/>
      <c r="R1491" s="265"/>
    </row>
    <row r="1492" spans="4:18" x14ac:dyDescent="0.2">
      <c r="D1492" s="273"/>
      <c r="E1492" s="261"/>
      <c r="F1492" s="261"/>
      <c r="G1492" s="261"/>
      <c r="H1492" s="261"/>
      <c r="I1492" s="261"/>
      <c r="J1492" s="261"/>
      <c r="K1492" s="261"/>
      <c r="L1492" s="261"/>
      <c r="M1492" s="261"/>
      <c r="N1492" s="265"/>
      <c r="O1492" s="265"/>
      <c r="P1492" s="265"/>
      <c r="Q1492" s="265"/>
      <c r="R1492" s="265"/>
    </row>
    <row r="1493" spans="4:18" x14ac:dyDescent="0.2">
      <c r="D1493" s="273"/>
      <c r="E1493" s="261"/>
      <c r="F1493" s="261"/>
      <c r="G1493" s="261"/>
      <c r="H1493" s="261"/>
      <c r="I1493" s="261"/>
      <c r="J1493" s="261"/>
      <c r="K1493" s="261"/>
      <c r="L1493" s="261"/>
      <c r="M1493" s="261"/>
      <c r="N1493" s="265"/>
      <c r="O1493" s="265"/>
      <c r="P1493" s="265"/>
      <c r="Q1493" s="265"/>
      <c r="R1493" s="265"/>
    </row>
    <row r="1494" spans="4:18" x14ac:dyDescent="0.2">
      <c r="D1494" s="273"/>
      <c r="E1494" s="261"/>
      <c r="F1494" s="261"/>
      <c r="G1494" s="261"/>
      <c r="H1494" s="261"/>
      <c r="I1494" s="261"/>
      <c r="J1494" s="261"/>
      <c r="K1494" s="261"/>
      <c r="L1494" s="261"/>
      <c r="M1494" s="261"/>
      <c r="N1494" s="265"/>
      <c r="O1494" s="265"/>
      <c r="P1494" s="265"/>
      <c r="Q1494" s="265"/>
      <c r="R1494" s="265"/>
    </row>
    <row r="1495" spans="4:18" x14ac:dyDescent="0.2">
      <c r="D1495" s="273"/>
      <c r="E1495" s="261"/>
      <c r="F1495" s="261"/>
      <c r="G1495" s="261"/>
      <c r="H1495" s="261"/>
      <c r="I1495" s="261"/>
      <c r="J1495" s="261"/>
      <c r="K1495" s="261"/>
      <c r="L1495" s="261"/>
      <c r="M1495" s="261"/>
      <c r="N1495" s="265"/>
      <c r="O1495" s="265"/>
      <c r="P1495" s="265"/>
      <c r="Q1495" s="265"/>
      <c r="R1495" s="265"/>
    </row>
    <row r="1496" spans="4:18" x14ac:dyDescent="0.2">
      <c r="D1496" s="273"/>
      <c r="E1496" s="261"/>
      <c r="F1496" s="261"/>
      <c r="G1496" s="261"/>
      <c r="H1496" s="261"/>
      <c r="I1496" s="261"/>
      <c r="J1496" s="261"/>
      <c r="K1496" s="261"/>
      <c r="L1496" s="261"/>
      <c r="M1496" s="261"/>
      <c r="N1496" s="265"/>
      <c r="O1496" s="265"/>
      <c r="P1496" s="265"/>
      <c r="Q1496" s="265"/>
      <c r="R1496" s="265"/>
    </row>
    <row r="1497" spans="4:18" x14ac:dyDescent="0.2">
      <c r="D1497" s="273"/>
      <c r="E1497" s="261"/>
      <c r="F1497" s="261"/>
      <c r="G1497" s="261"/>
      <c r="H1497" s="261"/>
      <c r="I1497" s="261"/>
      <c r="J1497" s="261"/>
      <c r="K1497" s="261"/>
      <c r="L1497" s="261"/>
      <c r="M1497" s="261"/>
      <c r="N1497" s="265"/>
      <c r="O1497" s="265"/>
      <c r="P1497" s="265"/>
      <c r="Q1497" s="265"/>
      <c r="R1497" s="265"/>
    </row>
    <row r="1498" spans="4:18" x14ac:dyDescent="0.2">
      <c r="D1498" s="273"/>
      <c r="E1498" s="261"/>
      <c r="F1498" s="261"/>
      <c r="G1498" s="261"/>
      <c r="H1498" s="261"/>
      <c r="I1498" s="261"/>
      <c r="J1498" s="261"/>
      <c r="K1498" s="261"/>
      <c r="L1498" s="261"/>
      <c r="M1498" s="261"/>
      <c r="N1498" s="265"/>
      <c r="O1498" s="265"/>
      <c r="P1498" s="265"/>
      <c r="Q1498" s="265"/>
      <c r="R1498" s="265"/>
    </row>
    <row r="1499" spans="4:18" x14ac:dyDescent="0.2">
      <c r="D1499" s="273"/>
      <c r="E1499" s="261"/>
      <c r="F1499" s="261"/>
      <c r="G1499" s="261"/>
      <c r="H1499" s="261"/>
      <c r="I1499" s="261"/>
      <c r="J1499" s="261"/>
      <c r="K1499" s="261"/>
      <c r="L1499" s="261"/>
      <c r="M1499" s="261"/>
      <c r="N1499" s="265"/>
      <c r="O1499" s="265"/>
      <c r="P1499" s="265"/>
      <c r="Q1499" s="265"/>
      <c r="R1499" s="265"/>
    </row>
    <row r="1500" spans="4:18" x14ac:dyDescent="0.2">
      <c r="D1500" s="273"/>
      <c r="E1500" s="261"/>
      <c r="F1500" s="261"/>
      <c r="G1500" s="261"/>
      <c r="H1500" s="261"/>
      <c r="I1500" s="261"/>
      <c r="J1500" s="261"/>
      <c r="K1500" s="261"/>
      <c r="L1500" s="261"/>
      <c r="M1500" s="261"/>
      <c r="N1500" s="265"/>
      <c r="O1500" s="265"/>
      <c r="P1500" s="265"/>
      <c r="Q1500" s="265"/>
      <c r="R1500" s="265"/>
    </row>
    <row r="1501" spans="4:18" x14ac:dyDescent="0.2">
      <c r="D1501" s="273"/>
      <c r="E1501" s="261"/>
      <c r="F1501" s="261"/>
      <c r="G1501" s="261"/>
      <c r="H1501" s="261"/>
      <c r="I1501" s="261"/>
      <c r="J1501" s="261"/>
      <c r="K1501" s="261"/>
      <c r="L1501" s="261"/>
      <c r="M1501" s="261"/>
      <c r="N1501" s="265"/>
      <c r="O1501" s="265"/>
      <c r="P1501" s="265"/>
      <c r="Q1501" s="265"/>
      <c r="R1501" s="265"/>
    </row>
    <row r="1502" spans="4:18" x14ac:dyDescent="0.2">
      <c r="D1502" s="273"/>
      <c r="E1502" s="261"/>
      <c r="F1502" s="261"/>
      <c r="G1502" s="261"/>
      <c r="H1502" s="261"/>
      <c r="I1502" s="261"/>
      <c r="J1502" s="261"/>
      <c r="K1502" s="261"/>
      <c r="L1502" s="261"/>
      <c r="M1502" s="261"/>
      <c r="N1502" s="265"/>
      <c r="O1502" s="265"/>
      <c r="P1502" s="265"/>
      <c r="Q1502" s="265"/>
      <c r="R1502" s="265"/>
    </row>
    <row r="1503" spans="4:18" x14ac:dyDescent="0.2">
      <c r="D1503" s="273"/>
      <c r="E1503" s="261"/>
      <c r="F1503" s="261"/>
      <c r="G1503" s="261"/>
      <c r="H1503" s="261"/>
      <c r="I1503" s="261"/>
      <c r="J1503" s="261"/>
      <c r="K1503" s="261"/>
      <c r="L1503" s="261"/>
      <c r="M1503" s="261"/>
      <c r="N1503" s="265"/>
      <c r="O1503" s="265"/>
      <c r="P1503" s="265"/>
      <c r="Q1503" s="265"/>
      <c r="R1503" s="265"/>
    </row>
    <row r="1504" spans="4:18" x14ac:dyDescent="0.2">
      <c r="D1504" s="273"/>
      <c r="E1504" s="261"/>
      <c r="F1504" s="261"/>
      <c r="G1504" s="261"/>
      <c r="H1504" s="261"/>
      <c r="I1504" s="261"/>
      <c r="J1504" s="261"/>
      <c r="K1504" s="261"/>
      <c r="L1504" s="261"/>
      <c r="M1504" s="261"/>
      <c r="N1504" s="265"/>
      <c r="O1504" s="265"/>
      <c r="P1504" s="265"/>
      <c r="Q1504" s="265"/>
      <c r="R1504" s="265"/>
    </row>
    <row r="1505" spans="4:18" x14ac:dyDescent="0.2">
      <c r="D1505" s="273"/>
      <c r="E1505" s="261"/>
      <c r="F1505" s="261"/>
      <c r="G1505" s="261"/>
      <c r="H1505" s="261"/>
      <c r="I1505" s="261"/>
      <c r="J1505" s="261"/>
      <c r="K1505" s="261"/>
      <c r="L1505" s="261"/>
      <c r="M1505" s="261"/>
      <c r="N1505" s="265"/>
      <c r="O1505" s="265"/>
      <c r="P1505" s="265"/>
      <c r="Q1505" s="265"/>
      <c r="R1505" s="265"/>
    </row>
    <row r="1506" spans="4:18" x14ac:dyDescent="0.2">
      <c r="D1506" s="273"/>
      <c r="E1506" s="261"/>
      <c r="F1506" s="261"/>
      <c r="G1506" s="261"/>
      <c r="H1506" s="261"/>
      <c r="I1506" s="261"/>
      <c r="J1506" s="261"/>
      <c r="K1506" s="261"/>
      <c r="L1506" s="261"/>
      <c r="M1506" s="261"/>
      <c r="N1506" s="265"/>
      <c r="O1506" s="265"/>
      <c r="P1506" s="265"/>
      <c r="Q1506" s="265"/>
      <c r="R1506" s="265"/>
    </row>
    <row r="1507" spans="4:18" x14ac:dyDescent="0.2">
      <c r="D1507" s="273"/>
      <c r="E1507" s="261"/>
      <c r="F1507" s="261"/>
      <c r="G1507" s="261"/>
      <c r="H1507" s="261"/>
      <c r="I1507" s="261"/>
      <c r="J1507" s="261"/>
      <c r="K1507" s="261"/>
      <c r="L1507" s="261"/>
      <c r="M1507" s="261"/>
      <c r="N1507" s="265"/>
      <c r="O1507" s="265"/>
      <c r="P1507" s="265"/>
      <c r="Q1507" s="265"/>
      <c r="R1507" s="265"/>
    </row>
    <row r="1508" spans="4:18" x14ac:dyDescent="0.2">
      <c r="D1508" s="273"/>
      <c r="E1508" s="261"/>
      <c r="F1508" s="261"/>
      <c r="G1508" s="261"/>
      <c r="H1508" s="261"/>
      <c r="I1508" s="261"/>
      <c r="J1508" s="261"/>
      <c r="K1508" s="261"/>
      <c r="L1508" s="261"/>
      <c r="M1508" s="261"/>
      <c r="N1508" s="265"/>
      <c r="O1508" s="265"/>
      <c r="P1508" s="265"/>
      <c r="Q1508" s="265"/>
      <c r="R1508" s="265"/>
    </row>
    <row r="1509" spans="4:18" x14ac:dyDescent="0.2">
      <c r="D1509" s="273"/>
      <c r="E1509" s="261"/>
      <c r="F1509" s="261"/>
      <c r="G1509" s="261"/>
      <c r="H1509" s="261"/>
      <c r="I1509" s="261"/>
      <c r="J1509" s="261"/>
      <c r="K1509" s="261"/>
      <c r="L1509" s="261"/>
      <c r="M1509" s="261"/>
      <c r="N1509" s="265"/>
      <c r="O1509" s="265"/>
      <c r="P1509" s="265"/>
      <c r="Q1509" s="265"/>
      <c r="R1509" s="265"/>
    </row>
    <row r="1510" spans="4:18" x14ac:dyDescent="0.2">
      <c r="D1510" s="273"/>
      <c r="E1510" s="261"/>
      <c r="F1510" s="261"/>
      <c r="G1510" s="261"/>
      <c r="H1510" s="261"/>
      <c r="I1510" s="261"/>
      <c r="J1510" s="261"/>
      <c r="K1510" s="261"/>
      <c r="L1510" s="261"/>
      <c r="M1510" s="261"/>
      <c r="N1510" s="265"/>
      <c r="O1510" s="265"/>
      <c r="P1510" s="265"/>
      <c r="Q1510" s="265"/>
      <c r="R1510" s="265"/>
    </row>
    <row r="1511" spans="4:18" x14ac:dyDescent="0.2">
      <c r="D1511" s="273"/>
      <c r="E1511" s="261"/>
      <c r="F1511" s="261"/>
      <c r="G1511" s="261"/>
      <c r="H1511" s="261"/>
      <c r="I1511" s="261"/>
      <c r="J1511" s="261"/>
      <c r="K1511" s="261"/>
      <c r="L1511" s="261"/>
      <c r="M1511" s="261"/>
      <c r="N1511" s="265"/>
      <c r="O1511" s="265"/>
      <c r="P1511" s="265"/>
      <c r="Q1511" s="265"/>
      <c r="R1511" s="265"/>
    </row>
    <row r="1512" spans="4:18" x14ac:dyDescent="0.2">
      <c r="D1512" s="273"/>
      <c r="E1512" s="261"/>
      <c r="F1512" s="261"/>
      <c r="G1512" s="261"/>
      <c r="H1512" s="261"/>
      <c r="I1512" s="261"/>
      <c r="J1512" s="261"/>
      <c r="K1512" s="261"/>
      <c r="L1512" s="261"/>
      <c r="M1512" s="261"/>
      <c r="N1512" s="265"/>
      <c r="O1512" s="265"/>
      <c r="P1512" s="265"/>
      <c r="Q1512" s="265"/>
      <c r="R1512" s="265"/>
    </row>
    <row r="1513" spans="4:18" x14ac:dyDescent="0.2">
      <c r="D1513" s="273"/>
      <c r="E1513" s="261"/>
      <c r="F1513" s="261"/>
      <c r="G1513" s="261"/>
      <c r="H1513" s="261"/>
      <c r="I1513" s="261"/>
      <c r="J1513" s="261"/>
      <c r="K1513" s="261"/>
      <c r="L1513" s="261"/>
      <c r="M1513" s="261"/>
      <c r="N1513" s="265"/>
      <c r="O1513" s="265"/>
      <c r="P1513" s="265"/>
      <c r="Q1513" s="265"/>
      <c r="R1513" s="265"/>
    </row>
    <row r="1514" spans="4:18" x14ac:dyDescent="0.2">
      <c r="D1514" s="273"/>
      <c r="E1514" s="261"/>
      <c r="F1514" s="261"/>
      <c r="G1514" s="261"/>
      <c r="H1514" s="261"/>
      <c r="I1514" s="261"/>
      <c r="J1514" s="261"/>
      <c r="K1514" s="261"/>
      <c r="L1514" s="261"/>
      <c r="M1514" s="261"/>
      <c r="N1514" s="265"/>
      <c r="O1514" s="265"/>
      <c r="P1514" s="265"/>
      <c r="Q1514" s="265"/>
      <c r="R1514" s="265"/>
    </row>
    <row r="1515" spans="4:18" x14ac:dyDescent="0.2">
      <c r="D1515" s="273"/>
      <c r="E1515" s="261"/>
      <c r="F1515" s="261"/>
      <c r="G1515" s="261"/>
      <c r="H1515" s="261"/>
      <c r="I1515" s="261"/>
      <c r="J1515" s="261"/>
      <c r="K1515" s="261"/>
      <c r="L1515" s="261"/>
      <c r="M1515" s="261"/>
      <c r="N1515" s="265"/>
      <c r="O1515" s="265"/>
      <c r="P1515" s="265"/>
      <c r="Q1515" s="265"/>
      <c r="R1515" s="265"/>
    </row>
    <row r="1516" spans="4:18" x14ac:dyDescent="0.2">
      <c r="D1516" s="273"/>
      <c r="E1516" s="261"/>
      <c r="F1516" s="261"/>
      <c r="G1516" s="261"/>
      <c r="H1516" s="261"/>
      <c r="I1516" s="261"/>
      <c r="J1516" s="261"/>
      <c r="K1516" s="261"/>
      <c r="L1516" s="261"/>
      <c r="M1516" s="261"/>
      <c r="N1516" s="265"/>
      <c r="O1516" s="265"/>
      <c r="P1516" s="265"/>
      <c r="Q1516" s="265"/>
      <c r="R1516" s="265"/>
    </row>
    <row r="1517" spans="4:18" x14ac:dyDescent="0.2">
      <c r="D1517" s="273"/>
      <c r="E1517" s="261"/>
      <c r="F1517" s="261"/>
      <c r="G1517" s="261"/>
      <c r="H1517" s="261"/>
      <c r="I1517" s="261"/>
      <c r="J1517" s="261"/>
      <c r="K1517" s="261"/>
      <c r="L1517" s="261"/>
      <c r="M1517" s="261"/>
      <c r="N1517" s="265"/>
      <c r="O1517" s="265"/>
      <c r="P1517" s="265"/>
      <c r="Q1517" s="265"/>
      <c r="R1517" s="265"/>
    </row>
    <row r="1518" spans="4:18" x14ac:dyDescent="0.2">
      <c r="D1518" s="273"/>
      <c r="E1518" s="261"/>
      <c r="F1518" s="261"/>
      <c r="G1518" s="261"/>
      <c r="H1518" s="261"/>
      <c r="I1518" s="261"/>
      <c r="J1518" s="261"/>
      <c r="K1518" s="261"/>
      <c r="L1518" s="261"/>
      <c r="M1518" s="261"/>
      <c r="N1518" s="265"/>
      <c r="O1518" s="265"/>
      <c r="P1518" s="265"/>
      <c r="Q1518" s="265"/>
      <c r="R1518" s="265"/>
    </row>
    <row r="1519" spans="4:18" x14ac:dyDescent="0.2">
      <c r="D1519" s="273"/>
      <c r="E1519" s="261"/>
      <c r="F1519" s="261"/>
      <c r="G1519" s="261"/>
      <c r="H1519" s="261"/>
      <c r="I1519" s="261"/>
      <c r="J1519" s="261"/>
      <c r="K1519" s="261"/>
      <c r="L1519" s="261"/>
      <c r="M1519" s="261"/>
      <c r="N1519" s="265"/>
      <c r="O1519" s="265"/>
      <c r="P1519" s="265"/>
      <c r="Q1519" s="265"/>
      <c r="R1519" s="265"/>
    </row>
    <row r="1520" spans="4:18" x14ac:dyDescent="0.2">
      <c r="D1520" s="273"/>
      <c r="E1520" s="261"/>
      <c r="F1520" s="261"/>
      <c r="G1520" s="261"/>
      <c r="H1520" s="261"/>
      <c r="I1520" s="261"/>
      <c r="J1520" s="261"/>
      <c r="K1520" s="261"/>
      <c r="L1520" s="261"/>
      <c r="M1520" s="261"/>
      <c r="N1520" s="265"/>
      <c r="O1520" s="265"/>
      <c r="P1520" s="265"/>
      <c r="Q1520" s="265"/>
      <c r="R1520" s="265"/>
    </row>
    <row r="1521" spans="4:18" x14ac:dyDescent="0.2">
      <c r="D1521" s="273"/>
      <c r="E1521" s="261"/>
      <c r="F1521" s="261"/>
      <c r="G1521" s="261"/>
      <c r="H1521" s="261"/>
      <c r="I1521" s="261"/>
      <c r="J1521" s="261"/>
      <c r="K1521" s="261"/>
      <c r="L1521" s="261"/>
      <c r="M1521" s="261"/>
      <c r="N1521" s="265"/>
      <c r="O1521" s="265"/>
      <c r="P1521" s="265"/>
      <c r="Q1521" s="265"/>
      <c r="R1521" s="265"/>
    </row>
    <row r="1522" spans="4:18" x14ac:dyDescent="0.2">
      <c r="D1522" s="273"/>
      <c r="E1522" s="261"/>
      <c r="F1522" s="261"/>
      <c r="G1522" s="261"/>
      <c r="H1522" s="261"/>
      <c r="I1522" s="261"/>
      <c r="J1522" s="261"/>
      <c r="K1522" s="261"/>
      <c r="L1522" s="261"/>
      <c r="M1522" s="261"/>
      <c r="N1522" s="265"/>
      <c r="O1522" s="265"/>
      <c r="P1522" s="265"/>
      <c r="Q1522" s="265"/>
      <c r="R1522" s="265"/>
    </row>
    <row r="1523" spans="4:18" x14ac:dyDescent="0.2">
      <c r="D1523" s="273"/>
      <c r="E1523" s="261"/>
      <c r="F1523" s="261"/>
      <c r="G1523" s="261"/>
      <c r="H1523" s="261"/>
      <c r="I1523" s="261"/>
      <c r="J1523" s="261"/>
      <c r="K1523" s="261"/>
      <c r="L1523" s="261"/>
      <c r="M1523" s="261"/>
      <c r="N1523" s="265"/>
      <c r="O1523" s="265"/>
      <c r="P1523" s="265"/>
      <c r="Q1523" s="265"/>
      <c r="R1523" s="265"/>
    </row>
    <row r="1524" spans="4:18" x14ac:dyDescent="0.2">
      <c r="D1524" s="273"/>
      <c r="E1524" s="261"/>
      <c r="F1524" s="261"/>
      <c r="G1524" s="261"/>
      <c r="H1524" s="261"/>
      <c r="I1524" s="261"/>
      <c r="J1524" s="261"/>
      <c r="K1524" s="261"/>
      <c r="L1524" s="261"/>
      <c r="M1524" s="261"/>
      <c r="N1524" s="265"/>
      <c r="O1524" s="265"/>
      <c r="P1524" s="265"/>
      <c r="Q1524" s="265"/>
      <c r="R1524" s="265"/>
    </row>
    <row r="1525" spans="4:18" x14ac:dyDescent="0.2">
      <c r="D1525" s="273"/>
      <c r="E1525" s="261"/>
      <c r="F1525" s="261"/>
      <c r="G1525" s="261"/>
      <c r="H1525" s="261"/>
      <c r="I1525" s="261"/>
      <c r="J1525" s="261"/>
      <c r="K1525" s="261"/>
      <c r="L1525" s="261"/>
      <c r="M1525" s="261"/>
      <c r="N1525" s="265"/>
      <c r="O1525" s="265"/>
      <c r="P1525" s="265"/>
      <c r="Q1525" s="265"/>
      <c r="R1525" s="265"/>
    </row>
    <row r="1526" spans="4:18" x14ac:dyDescent="0.2">
      <c r="D1526" s="273"/>
      <c r="E1526" s="261"/>
      <c r="F1526" s="261"/>
      <c r="G1526" s="261"/>
      <c r="H1526" s="261"/>
      <c r="I1526" s="261"/>
      <c r="J1526" s="261"/>
      <c r="K1526" s="261"/>
      <c r="L1526" s="261"/>
      <c r="M1526" s="261"/>
      <c r="N1526" s="265"/>
      <c r="O1526" s="265"/>
      <c r="P1526" s="265"/>
      <c r="Q1526" s="265"/>
      <c r="R1526" s="265"/>
    </row>
    <row r="1527" spans="4:18" x14ac:dyDescent="0.2">
      <c r="D1527" s="273"/>
      <c r="E1527" s="261"/>
      <c r="F1527" s="261"/>
      <c r="G1527" s="261"/>
      <c r="H1527" s="261"/>
      <c r="I1527" s="261"/>
      <c r="J1527" s="261"/>
      <c r="K1527" s="261"/>
      <c r="L1527" s="261"/>
      <c r="M1527" s="261"/>
      <c r="N1527" s="265"/>
      <c r="O1527" s="265"/>
      <c r="P1527" s="265"/>
      <c r="Q1527" s="265"/>
      <c r="R1527" s="265"/>
    </row>
    <row r="1528" spans="4:18" x14ac:dyDescent="0.2">
      <c r="D1528" s="273"/>
      <c r="E1528" s="261"/>
      <c r="F1528" s="261"/>
      <c r="G1528" s="261"/>
      <c r="H1528" s="261"/>
      <c r="I1528" s="261"/>
      <c r="J1528" s="261"/>
      <c r="K1528" s="261"/>
      <c r="L1528" s="261"/>
      <c r="M1528" s="261"/>
      <c r="N1528" s="265"/>
      <c r="O1528" s="265"/>
      <c r="P1528" s="265"/>
      <c r="Q1528" s="265"/>
      <c r="R1528" s="265"/>
    </row>
    <row r="1529" spans="4:18" x14ac:dyDescent="0.2">
      <c r="D1529" s="273"/>
      <c r="E1529" s="261"/>
      <c r="F1529" s="261"/>
      <c r="G1529" s="261"/>
      <c r="H1529" s="261"/>
      <c r="I1529" s="261"/>
      <c r="J1529" s="261"/>
      <c r="K1529" s="261"/>
      <c r="L1529" s="261"/>
      <c r="M1529" s="261"/>
      <c r="N1529" s="265"/>
      <c r="O1529" s="265"/>
      <c r="P1529" s="265"/>
      <c r="Q1529" s="265"/>
      <c r="R1529" s="265"/>
    </row>
    <row r="1530" spans="4:18" x14ac:dyDescent="0.2">
      <c r="D1530" s="273"/>
      <c r="E1530" s="261"/>
      <c r="F1530" s="261"/>
      <c r="G1530" s="261"/>
      <c r="H1530" s="261"/>
      <c r="I1530" s="261"/>
      <c r="J1530" s="261"/>
      <c r="K1530" s="261"/>
      <c r="L1530" s="261"/>
      <c r="M1530" s="261"/>
      <c r="N1530" s="265"/>
      <c r="O1530" s="265"/>
      <c r="P1530" s="265"/>
      <c r="Q1530" s="265"/>
      <c r="R1530" s="265"/>
    </row>
    <row r="1531" spans="4:18" x14ac:dyDescent="0.2">
      <c r="D1531" s="273"/>
      <c r="E1531" s="261"/>
      <c r="F1531" s="261"/>
      <c r="G1531" s="261"/>
      <c r="H1531" s="261"/>
      <c r="I1531" s="261"/>
      <c r="J1531" s="261"/>
      <c r="K1531" s="261"/>
      <c r="L1531" s="261"/>
      <c r="M1531" s="261"/>
      <c r="N1531" s="265"/>
      <c r="O1531" s="265"/>
      <c r="P1531" s="265"/>
      <c r="Q1531" s="265"/>
      <c r="R1531" s="265"/>
    </row>
    <row r="1532" spans="4:18" x14ac:dyDescent="0.2">
      <c r="D1532" s="273"/>
      <c r="E1532" s="261"/>
      <c r="F1532" s="261"/>
      <c r="G1532" s="261"/>
      <c r="H1532" s="261"/>
      <c r="I1532" s="261"/>
      <c r="J1532" s="261"/>
      <c r="K1532" s="261"/>
      <c r="L1532" s="261"/>
      <c r="M1532" s="261"/>
      <c r="N1532" s="265"/>
      <c r="O1532" s="265"/>
      <c r="P1532" s="265"/>
      <c r="Q1532" s="265"/>
      <c r="R1532" s="265"/>
    </row>
    <row r="1533" spans="4:18" x14ac:dyDescent="0.2">
      <c r="D1533" s="273"/>
      <c r="E1533" s="261"/>
      <c r="F1533" s="261"/>
      <c r="G1533" s="261"/>
      <c r="H1533" s="261"/>
      <c r="I1533" s="261"/>
      <c r="J1533" s="261"/>
      <c r="K1533" s="261"/>
      <c r="L1533" s="261"/>
      <c r="M1533" s="261"/>
      <c r="N1533" s="265"/>
      <c r="O1533" s="265"/>
      <c r="P1533" s="265"/>
      <c r="Q1533" s="265"/>
      <c r="R1533" s="265"/>
    </row>
    <row r="1534" spans="4:18" x14ac:dyDescent="0.2">
      <c r="D1534" s="273"/>
      <c r="E1534" s="261"/>
      <c r="F1534" s="261"/>
      <c r="G1534" s="261"/>
      <c r="H1534" s="261"/>
      <c r="I1534" s="261"/>
      <c r="J1534" s="261"/>
      <c r="K1534" s="261"/>
      <c r="L1534" s="261"/>
      <c r="M1534" s="261"/>
      <c r="N1534" s="265"/>
      <c r="O1534" s="265"/>
      <c r="P1534" s="265"/>
      <c r="Q1534" s="265"/>
      <c r="R1534" s="265"/>
    </row>
    <row r="1535" spans="4:18" x14ac:dyDescent="0.2">
      <c r="D1535" s="273"/>
      <c r="E1535" s="261"/>
      <c r="F1535" s="261"/>
      <c r="G1535" s="261"/>
      <c r="H1535" s="261"/>
      <c r="I1535" s="261"/>
      <c r="J1535" s="261"/>
      <c r="K1535" s="261"/>
      <c r="L1535" s="261"/>
      <c r="M1535" s="261"/>
      <c r="N1535" s="265"/>
      <c r="O1535" s="265"/>
      <c r="P1535" s="265"/>
      <c r="Q1535" s="265"/>
      <c r="R1535" s="265"/>
    </row>
    <row r="1536" spans="4:18" x14ac:dyDescent="0.2">
      <c r="D1536" s="273"/>
      <c r="E1536" s="261"/>
      <c r="F1536" s="261"/>
      <c r="G1536" s="261"/>
      <c r="H1536" s="261"/>
      <c r="I1536" s="261"/>
      <c r="J1536" s="261"/>
      <c r="K1536" s="261"/>
      <c r="L1536" s="261"/>
      <c r="M1536" s="261"/>
      <c r="N1536" s="265"/>
      <c r="O1536" s="265"/>
      <c r="P1536" s="265"/>
      <c r="Q1536" s="265"/>
      <c r="R1536" s="265"/>
    </row>
    <row r="1537" spans="6:11" x14ac:dyDescent="0.2">
      <c r="G1537" s="260"/>
      <c r="H1537" s="260"/>
      <c r="I1537" s="260"/>
      <c r="J1537" s="260"/>
      <c r="K1537" s="260"/>
    </row>
    <row r="1538" spans="6:11" x14ac:dyDescent="0.2">
      <c r="F1538" s="260"/>
      <c r="G1538" s="260"/>
      <c r="H1538" s="260"/>
      <c r="I1538" s="260"/>
      <c r="J1538" s="260"/>
      <c r="K1538" s="260"/>
    </row>
    <row r="1539" spans="6:11" x14ac:dyDescent="0.2">
      <c r="G1539" s="260"/>
      <c r="H1539" s="260"/>
      <c r="I1539" s="260"/>
      <c r="J1539" s="260"/>
      <c r="K1539" s="260"/>
    </row>
    <row r="1540" spans="6:11" x14ac:dyDescent="0.2">
      <c r="G1540" s="260"/>
      <c r="H1540" s="260"/>
      <c r="I1540" s="260"/>
      <c r="J1540" s="260"/>
      <c r="K1540" s="260"/>
    </row>
    <row r="1541" spans="6:11" x14ac:dyDescent="0.2">
      <c r="G1541" s="260"/>
      <c r="H1541" s="260"/>
      <c r="I1541" s="260"/>
      <c r="K1541" s="260"/>
    </row>
    <row r="1542" spans="6:11" x14ac:dyDescent="0.2">
      <c r="F1542" s="260"/>
      <c r="G1542" s="260"/>
      <c r="H1542" s="260"/>
      <c r="I1542" s="260"/>
      <c r="J1542" s="260"/>
      <c r="K1542" s="260"/>
    </row>
    <row r="1543" spans="6:11" x14ac:dyDescent="0.2">
      <c r="H1543" s="260"/>
      <c r="I1543" s="260"/>
      <c r="K1543" s="260"/>
    </row>
    <row r="1544" spans="6:11" x14ac:dyDescent="0.2">
      <c r="K1544" s="260"/>
    </row>
    <row r="1545" spans="6:11" x14ac:dyDescent="0.2">
      <c r="J1545" s="260"/>
      <c r="K1545" s="260"/>
    </row>
    <row r="1547" spans="6:11" x14ac:dyDescent="0.2">
      <c r="F1547" s="260"/>
      <c r="G1547" s="260"/>
      <c r="H1547" s="260"/>
      <c r="I1547" s="260"/>
      <c r="J1547" s="260"/>
      <c r="K1547" s="260"/>
    </row>
    <row r="1548" spans="6:11" x14ac:dyDescent="0.2">
      <c r="G1548" s="260"/>
      <c r="H1548" s="260"/>
      <c r="J1548" s="260"/>
      <c r="K1548" s="260"/>
    </row>
    <row r="1549" spans="6:11" x14ac:dyDescent="0.2">
      <c r="I1549" s="260"/>
      <c r="J1549" s="260"/>
      <c r="K1549" s="260"/>
    </row>
    <row r="1550" spans="6:11" x14ac:dyDescent="0.2">
      <c r="G1550" s="260"/>
      <c r="H1550" s="260"/>
      <c r="I1550" s="260"/>
      <c r="J1550" s="260"/>
      <c r="K1550" s="260"/>
    </row>
    <row r="1551" spans="6:11" x14ac:dyDescent="0.2">
      <c r="G1551" s="260"/>
      <c r="H1551" s="260"/>
      <c r="I1551" s="260"/>
      <c r="K1551" s="260"/>
    </row>
    <row r="1552" spans="6:11" x14ac:dyDescent="0.2">
      <c r="G1552" s="260"/>
      <c r="H1552" s="260"/>
      <c r="I1552" s="260"/>
      <c r="K1552" s="260"/>
    </row>
    <row r="1553" spans="6:11" x14ac:dyDescent="0.2">
      <c r="G1553" s="260"/>
      <c r="H1553" s="260"/>
      <c r="I1553" s="260"/>
      <c r="J1553" s="260"/>
      <c r="K1553" s="260"/>
    </row>
    <row r="1554" spans="6:11" x14ac:dyDescent="0.2">
      <c r="H1554" s="260"/>
      <c r="I1554" s="260"/>
      <c r="J1554" s="260"/>
      <c r="K1554" s="260"/>
    </row>
    <row r="1555" spans="6:11" x14ac:dyDescent="0.2">
      <c r="G1555" s="260"/>
      <c r="H1555" s="260"/>
      <c r="I1555" s="260"/>
      <c r="J1555" s="260"/>
      <c r="K1555" s="260"/>
    </row>
    <row r="1556" spans="6:11" x14ac:dyDescent="0.2">
      <c r="H1556" s="260"/>
      <c r="I1556" s="260"/>
      <c r="J1556" s="260"/>
      <c r="K1556" s="260"/>
    </row>
    <row r="1557" spans="6:11" x14ac:dyDescent="0.2">
      <c r="I1557" s="260"/>
      <c r="J1557" s="260"/>
      <c r="K1557" s="260"/>
    </row>
    <row r="1558" spans="6:11" x14ac:dyDescent="0.2">
      <c r="G1558" s="260"/>
      <c r="H1558" s="260"/>
      <c r="J1558" s="260"/>
      <c r="K1558" s="260"/>
    </row>
    <row r="1559" spans="6:11" x14ac:dyDescent="0.2">
      <c r="H1559" s="260"/>
      <c r="I1559" s="260"/>
      <c r="J1559" s="260"/>
      <c r="K1559" s="260"/>
    </row>
    <row r="1560" spans="6:11" x14ac:dyDescent="0.2">
      <c r="F1560" s="260"/>
      <c r="G1560" s="260"/>
      <c r="H1560" s="260"/>
      <c r="I1560" s="260"/>
      <c r="J1560" s="260"/>
      <c r="K1560" s="260"/>
    </row>
    <row r="1561" spans="6:11" x14ac:dyDescent="0.2">
      <c r="F1561" s="260"/>
      <c r="G1561" s="260"/>
      <c r="H1561" s="260"/>
      <c r="I1561" s="260"/>
      <c r="J1561" s="260"/>
      <c r="K1561" s="260"/>
    </row>
    <row r="1562" spans="6:11" x14ac:dyDescent="0.2">
      <c r="H1562" s="260"/>
      <c r="I1562" s="260"/>
      <c r="J1562" s="260"/>
      <c r="K1562" s="260"/>
    </row>
    <row r="1563" spans="6:11" x14ac:dyDescent="0.2">
      <c r="G1563" s="260"/>
      <c r="H1563" s="260"/>
      <c r="I1563" s="260"/>
      <c r="J1563" s="260"/>
      <c r="K1563" s="260"/>
    </row>
    <row r="1564" spans="6:11" x14ac:dyDescent="0.2">
      <c r="H1564" s="260"/>
      <c r="I1564" s="260"/>
      <c r="J1564" s="260"/>
      <c r="K1564" s="260"/>
    </row>
    <row r="1565" spans="6:11" x14ac:dyDescent="0.2">
      <c r="G1565" s="260"/>
      <c r="H1565" s="260"/>
      <c r="I1565" s="260"/>
      <c r="J1565" s="260"/>
      <c r="K1565" s="260"/>
    </row>
    <row r="1566" spans="6:11" x14ac:dyDescent="0.2">
      <c r="H1566" s="260"/>
      <c r="I1566" s="260"/>
      <c r="J1566" s="260"/>
      <c r="K1566" s="260"/>
    </row>
    <row r="1567" spans="6:11" x14ac:dyDescent="0.2">
      <c r="G1567" s="260"/>
      <c r="H1567" s="260"/>
      <c r="I1567" s="260"/>
      <c r="J1567" s="260"/>
      <c r="K1567" s="260"/>
    </row>
    <row r="1568" spans="6:11" x14ac:dyDescent="0.2">
      <c r="G1568" s="260"/>
      <c r="H1568" s="260"/>
      <c r="I1568" s="260"/>
      <c r="J1568" s="260"/>
      <c r="K1568" s="260"/>
    </row>
    <row r="1569" spans="6:11" x14ac:dyDescent="0.2">
      <c r="H1569" s="260"/>
      <c r="I1569" s="260"/>
      <c r="J1569" s="260"/>
      <c r="K1569" s="260"/>
    </row>
    <row r="1570" spans="6:11" x14ac:dyDescent="0.2">
      <c r="H1570" s="260"/>
      <c r="J1570" s="260"/>
      <c r="K1570" s="260"/>
    </row>
    <row r="1571" spans="6:11" x14ac:dyDescent="0.2">
      <c r="H1571" s="260"/>
      <c r="I1571" s="260"/>
      <c r="J1571" s="260"/>
      <c r="K1571" s="260"/>
    </row>
    <row r="1572" spans="6:11" x14ac:dyDescent="0.2">
      <c r="H1572" s="260"/>
      <c r="I1572" s="260"/>
      <c r="J1572" s="260"/>
      <c r="K1572" s="260"/>
    </row>
    <row r="1573" spans="6:11" x14ac:dyDescent="0.2">
      <c r="G1573" s="260"/>
      <c r="H1573" s="260"/>
      <c r="I1573" s="260"/>
      <c r="J1573" s="260"/>
      <c r="K1573" s="260"/>
    </row>
    <row r="1574" spans="6:11" x14ac:dyDescent="0.2">
      <c r="H1574" s="260"/>
      <c r="I1574" s="260"/>
      <c r="J1574" s="260"/>
      <c r="K1574" s="260"/>
    </row>
    <row r="1575" spans="6:11" x14ac:dyDescent="0.2">
      <c r="G1575" s="260"/>
      <c r="H1575" s="260"/>
      <c r="I1575" s="260"/>
      <c r="J1575" s="260"/>
      <c r="K1575" s="260"/>
    </row>
    <row r="1576" spans="6:11" x14ac:dyDescent="0.2">
      <c r="H1576" s="260"/>
      <c r="I1576" s="260"/>
      <c r="J1576" s="260"/>
    </row>
    <row r="1577" spans="6:11" x14ac:dyDescent="0.2">
      <c r="F1577" s="260"/>
      <c r="G1577" s="260"/>
      <c r="H1577" s="260"/>
      <c r="I1577" s="260"/>
      <c r="J1577" s="260"/>
      <c r="K1577" s="260"/>
    </row>
    <row r="1578" spans="6:11" x14ac:dyDescent="0.2">
      <c r="G1578" s="260"/>
      <c r="H1578" s="260"/>
      <c r="I1578" s="260"/>
      <c r="J1578" s="260"/>
      <c r="K1578" s="260"/>
    </row>
    <row r="1579" spans="6:11" x14ac:dyDescent="0.2">
      <c r="G1579" s="260"/>
      <c r="H1579" s="260"/>
      <c r="I1579" s="260"/>
      <c r="J1579" s="260"/>
      <c r="K1579" s="260"/>
    </row>
    <row r="1580" spans="6:11" x14ac:dyDescent="0.2">
      <c r="H1580" s="260"/>
      <c r="I1580" s="260"/>
      <c r="J1580" s="260"/>
      <c r="K1580" s="260"/>
    </row>
    <row r="1581" spans="6:11" x14ac:dyDescent="0.2">
      <c r="I1581" s="260"/>
      <c r="J1581" s="260"/>
      <c r="K1581" s="260"/>
    </row>
    <row r="1582" spans="6:11" x14ac:dyDescent="0.2">
      <c r="F1582" s="260"/>
      <c r="G1582" s="260"/>
      <c r="H1582" s="260"/>
      <c r="I1582" s="260"/>
      <c r="J1582" s="260"/>
      <c r="K1582" s="260"/>
    </row>
    <row r="1583" spans="6:11" x14ac:dyDescent="0.2">
      <c r="G1583" s="260"/>
      <c r="H1583" s="260"/>
      <c r="I1583" s="260"/>
      <c r="J1583" s="260"/>
      <c r="K1583" s="260"/>
    </row>
    <row r="1584" spans="6:11" x14ac:dyDescent="0.2">
      <c r="G1584" s="260"/>
      <c r="H1584" s="260"/>
      <c r="I1584" s="260"/>
      <c r="J1584" s="260"/>
      <c r="K1584" s="260"/>
    </row>
    <row r="1585" spans="6:11" x14ac:dyDescent="0.2">
      <c r="G1585" s="260"/>
      <c r="H1585" s="260"/>
      <c r="I1585" s="260"/>
      <c r="J1585" s="260"/>
      <c r="K1585" s="260"/>
    </row>
    <row r="1586" spans="6:11" x14ac:dyDescent="0.2">
      <c r="H1586" s="260"/>
      <c r="I1586" s="260"/>
      <c r="J1586" s="260"/>
      <c r="K1586" s="260"/>
    </row>
    <row r="1587" spans="6:11" x14ac:dyDescent="0.2">
      <c r="G1587" s="260"/>
      <c r="H1587" s="260"/>
      <c r="I1587" s="260"/>
      <c r="J1587" s="260"/>
      <c r="K1587" s="260"/>
    </row>
    <row r="1588" spans="6:11" x14ac:dyDescent="0.2">
      <c r="I1588" s="260"/>
      <c r="J1588" s="260"/>
      <c r="K1588" s="260"/>
    </row>
    <row r="1589" spans="6:11" x14ac:dyDescent="0.2">
      <c r="G1589" s="260"/>
      <c r="H1589" s="260"/>
      <c r="I1589" s="260"/>
      <c r="J1589" s="260"/>
      <c r="K1589" s="260"/>
    </row>
    <row r="1591" spans="6:11" x14ac:dyDescent="0.2">
      <c r="G1591" s="260"/>
      <c r="H1591" s="260"/>
      <c r="I1591" s="260"/>
      <c r="J1591" s="260"/>
      <c r="K1591" s="260"/>
    </row>
    <row r="1592" spans="6:11" x14ac:dyDescent="0.2">
      <c r="G1592" s="260"/>
      <c r="H1592" s="260"/>
      <c r="I1592" s="260"/>
      <c r="J1592" s="260"/>
      <c r="K1592" s="260"/>
    </row>
    <row r="1593" spans="6:11" x14ac:dyDescent="0.2">
      <c r="G1593" s="260"/>
      <c r="H1593" s="260"/>
      <c r="I1593" s="260"/>
      <c r="J1593" s="260"/>
      <c r="K1593" s="260"/>
    </row>
    <row r="1594" spans="6:11" x14ac:dyDescent="0.2">
      <c r="G1594" s="260"/>
      <c r="H1594" s="260"/>
      <c r="I1594" s="260"/>
      <c r="J1594" s="260"/>
      <c r="K1594" s="260"/>
    </row>
    <row r="1595" spans="6:11" x14ac:dyDescent="0.2">
      <c r="H1595" s="260"/>
      <c r="I1595" s="260"/>
      <c r="J1595" s="260"/>
      <c r="K1595" s="260"/>
    </row>
    <row r="1596" spans="6:11" x14ac:dyDescent="0.2">
      <c r="I1596" s="260"/>
      <c r="J1596" s="260"/>
      <c r="K1596" s="260"/>
    </row>
    <row r="1597" spans="6:11" x14ac:dyDescent="0.2">
      <c r="J1597" s="260"/>
      <c r="K1597" s="260"/>
    </row>
    <row r="1598" spans="6:11" x14ac:dyDescent="0.2">
      <c r="F1598" s="260"/>
      <c r="G1598" s="260"/>
      <c r="H1598" s="260"/>
      <c r="I1598" s="260"/>
      <c r="J1598" s="260"/>
      <c r="K1598" s="260"/>
    </row>
    <row r="1599" spans="6:11" x14ac:dyDescent="0.2">
      <c r="F1599" s="260"/>
      <c r="G1599" s="260"/>
      <c r="H1599" s="260"/>
      <c r="I1599" s="260"/>
      <c r="J1599" s="260"/>
      <c r="K1599" s="260"/>
    </row>
    <row r="1600" spans="6:11" x14ac:dyDescent="0.2">
      <c r="G1600" s="260"/>
      <c r="H1600" s="260"/>
      <c r="I1600" s="260"/>
      <c r="J1600" s="260"/>
      <c r="K1600" s="260"/>
    </row>
    <row r="1601" spans="6:11" x14ac:dyDescent="0.2">
      <c r="F1601" s="260"/>
      <c r="G1601" s="260"/>
      <c r="H1601" s="260"/>
      <c r="I1601" s="260"/>
      <c r="J1601" s="260"/>
      <c r="K1601" s="260"/>
    </row>
    <row r="1602" spans="6:11" x14ac:dyDescent="0.2">
      <c r="F1602" s="260"/>
      <c r="G1602" s="260"/>
      <c r="H1602" s="260"/>
      <c r="I1602" s="260"/>
      <c r="J1602" s="260"/>
      <c r="K1602" s="260"/>
    </row>
    <row r="1603" spans="6:11" x14ac:dyDescent="0.2">
      <c r="G1603" s="260"/>
      <c r="H1603" s="260"/>
      <c r="I1603" s="260"/>
      <c r="J1603" s="260"/>
      <c r="K1603" s="260"/>
    </row>
    <row r="1604" spans="6:11" x14ac:dyDescent="0.2">
      <c r="G1604" s="260"/>
      <c r="H1604" s="260"/>
      <c r="I1604" s="260"/>
      <c r="J1604" s="260"/>
      <c r="K1604" s="260"/>
    </row>
    <row r="1605" spans="6:11" x14ac:dyDescent="0.2">
      <c r="H1605" s="260"/>
      <c r="I1605" s="260"/>
      <c r="J1605" s="260"/>
      <c r="K1605" s="260"/>
    </row>
    <row r="1606" spans="6:11" x14ac:dyDescent="0.2">
      <c r="I1606" s="260"/>
      <c r="J1606" s="260"/>
      <c r="K1606" s="260"/>
    </row>
    <row r="1607" spans="6:11" x14ac:dyDescent="0.2">
      <c r="I1607" s="260"/>
      <c r="J1607" s="260"/>
      <c r="K1607" s="260"/>
    </row>
    <row r="1608" spans="6:11" x14ac:dyDescent="0.2">
      <c r="F1608" s="260"/>
      <c r="G1608" s="260"/>
      <c r="H1608" s="260"/>
      <c r="J1608" s="260"/>
      <c r="K1608" s="260"/>
    </row>
    <row r="1609" spans="6:11" x14ac:dyDescent="0.2">
      <c r="G1609" s="260"/>
      <c r="I1609" s="260"/>
      <c r="J1609" s="260"/>
      <c r="K1609" s="260"/>
    </row>
    <row r="1610" spans="6:11" x14ac:dyDescent="0.2">
      <c r="G1610" s="260"/>
      <c r="H1610" s="260"/>
      <c r="I1610" s="260"/>
      <c r="J1610" s="260"/>
      <c r="K1610" s="260"/>
    </row>
    <row r="1611" spans="6:11" x14ac:dyDescent="0.2">
      <c r="H1611" s="260"/>
      <c r="I1611" s="260"/>
      <c r="J1611" s="260"/>
      <c r="K1611" s="260"/>
    </row>
    <row r="1612" spans="6:11" x14ac:dyDescent="0.2">
      <c r="F1612" s="260"/>
      <c r="G1612" s="260"/>
      <c r="H1612" s="260"/>
      <c r="I1612" s="260"/>
      <c r="J1612" s="260"/>
      <c r="K1612" s="260"/>
    </row>
    <row r="1613" spans="6:11" x14ac:dyDescent="0.2">
      <c r="F1613" s="260"/>
      <c r="G1613" s="260"/>
      <c r="H1613" s="260"/>
      <c r="I1613" s="260"/>
      <c r="J1613" s="260"/>
      <c r="K1613" s="260"/>
    </row>
    <row r="1614" spans="6:11" x14ac:dyDescent="0.2">
      <c r="H1614" s="260"/>
      <c r="I1614" s="260"/>
      <c r="J1614" s="260"/>
      <c r="K1614" s="260"/>
    </row>
    <row r="1615" spans="6:11" x14ac:dyDescent="0.2">
      <c r="I1615" s="260"/>
      <c r="J1615" s="260"/>
      <c r="K1615" s="260"/>
    </row>
    <row r="1616" spans="6:11" x14ac:dyDescent="0.2">
      <c r="I1616" s="260"/>
      <c r="J1616" s="260"/>
      <c r="K1616" s="260"/>
    </row>
    <row r="1617" spans="6:11" x14ac:dyDescent="0.2">
      <c r="J1617" s="260"/>
      <c r="K1617" s="260"/>
    </row>
    <row r="1618" spans="6:11" x14ac:dyDescent="0.2">
      <c r="F1618" s="260"/>
      <c r="G1618" s="260"/>
      <c r="K1618" s="260"/>
    </row>
    <row r="1619" spans="6:11" x14ac:dyDescent="0.2">
      <c r="G1619" s="260"/>
      <c r="H1619" s="260"/>
      <c r="I1619" s="260"/>
      <c r="J1619" s="260"/>
      <c r="K1619" s="260"/>
    </row>
    <row r="1620" spans="6:11" x14ac:dyDescent="0.2">
      <c r="G1620" s="260"/>
      <c r="H1620" s="260"/>
      <c r="I1620" s="260"/>
      <c r="J1620" s="260"/>
      <c r="K1620" s="260"/>
    </row>
    <row r="1621" spans="6:11" x14ac:dyDescent="0.2">
      <c r="H1621" s="260"/>
      <c r="I1621" s="260"/>
      <c r="J1621" s="260"/>
      <c r="K1621" s="260"/>
    </row>
    <row r="1622" spans="6:11" x14ac:dyDescent="0.2">
      <c r="H1622" s="260"/>
    </row>
    <row r="1623" spans="6:11" x14ac:dyDescent="0.2">
      <c r="G1623" s="260"/>
      <c r="H1623" s="260"/>
      <c r="I1623" s="260"/>
      <c r="J1623" s="260"/>
      <c r="K1623" s="260"/>
    </row>
    <row r="1624" spans="6:11" x14ac:dyDescent="0.2">
      <c r="H1624" s="260"/>
      <c r="I1624" s="260"/>
      <c r="J1624" s="260"/>
      <c r="K1624" s="260"/>
    </row>
    <row r="1625" spans="6:11" x14ac:dyDescent="0.2">
      <c r="G1625" s="260"/>
      <c r="H1625" s="260"/>
      <c r="I1625" s="260"/>
      <c r="J1625" s="260"/>
      <c r="K1625" s="260"/>
    </row>
    <row r="1626" spans="6:11" x14ac:dyDescent="0.2">
      <c r="H1626" s="260"/>
      <c r="I1626" s="260"/>
      <c r="J1626" s="260"/>
      <c r="K1626" s="260"/>
    </row>
    <row r="1627" spans="6:11" x14ac:dyDescent="0.2">
      <c r="G1627" s="260"/>
      <c r="H1627" s="260"/>
      <c r="I1627" s="260"/>
      <c r="J1627" s="260"/>
      <c r="K1627" s="260"/>
    </row>
    <row r="1628" spans="6:11" x14ac:dyDescent="0.2">
      <c r="H1628" s="260"/>
      <c r="I1628" s="260"/>
      <c r="J1628" s="260"/>
      <c r="K1628" s="260"/>
    </row>
    <row r="1629" spans="6:11" x14ac:dyDescent="0.2">
      <c r="F1629" s="260"/>
      <c r="G1629" s="260"/>
      <c r="H1629" s="260"/>
      <c r="I1629" s="260"/>
      <c r="J1629" s="260"/>
      <c r="K1629" s="260"/>
    </row>
    <row r="1630" spans="6:11" x14ac:dyDescent="0.2">
      <c r="G1630" s="260"/>
      <c r="H1630" s="260"/>
      <c r="I1630" s="260"/>
      <c r="J1630" s="260"/>
      <c r="K1630" s="260"/>
    </row>
    <row r="1631" spans="6:11" x14ac:dyDescent="0.2">
      <c r="G1631" s="260"/>
      <c r="H1631" s="260"/>
      <c r="I1631" s="260"/>
      <c r="J1631" s="260"/>
      <c r="K1631" s="260"/>
    </row>
    <row r="1632" spans="6:11" x14ac:dyDescent="0.2">
      <c r="H1632" s="260"/>
      <c r="I1632" s="260"/>
      <c r="J1632" s="260"/>
      <c r="K1632" s="260"/>
    </row>
    <row r="1633" spans="6:11" x14ac:dyDescent="0.2">
      <c r="G1633" s="260"/>
      <c r="H1633" s="260"/>
      <c r="I1633" s="260"/>
      <c r="J1633" s="260"/>
      <c r="K1633" s="260"/>
    </row>
    <row r="1634" spans="6:11" x14ac:dyDescent="0.2">
      <c r="F1634" s="260"/>
      <c r="G1634" s="260"/>
      <c r="H1634" s="260"/>
      <c r="I1634" s="260"/>
      <c r="J1634" s="260"/>
      <c r="K1634" s="260"/>
    </row>
    <row r="1635" spans="6:11" x14ac:dyDescent="0.2">
      <c r="G1635" s="260"/>
      <c r="H1635" s="260"/>
      <c r="I1635" s="260"/>
      <c r="J1635" s="260"/>
      <c r="K1635" s="260"/>
    </row>
    <row r="1636" spans="6:11" x14ac:dyDescent="0.2">
      <c r="G1636" s="260"/>
      <c r="H1636" s="260"/>
      <c r="I1636" s="260"/>
      <c r="J1636" s="260"/>
      <c r="K1636" s="260"/>
    </row>
    <row r="1637" spans="6:11" x14ac:dyDescent="0.2">
      <c r="G1637" s="260"/>
      <c r="H1637" s="260"/>
      <c r="I1637" s="260"/>
      <c r="J1637" s="260"/>
      <c r="K1637" s="260"/>
    </row>
    <row r="1638" spans="6:11" x14ac:dyDescent="0.2">
      <c r="H1638" s="260"/>
      <c r="I1638" s="260"/>
      <c r="J1638" s="260"/>
      <c r="K1638" s="260"/>
    </row>
    <row r="1639" spans="6:11" x14ac:dyDescent="0.2">
      <c r="G1639" s="260"/>
      <c r="H1639" s="260"/>
      <c r="I1639" s="260"/>
      <c r="J1639" s="260"/>
      <c r="K1639" s="260"/>
    </row>
    <row r="1640" spans="6:11" x14ac:dyDescent="0.2">
      <c r="H1640" s="260"/>
      <c r="I1640" s="260"/>
      <c r="J1640" s="260"/>
      <c r="K1640" s="260"/>
    </row>
    <row r="1641" spans="6:11" x14ac:dyDescent="0.2">
      <c r="G1641" s="260"/>
      <c r="H1641" s="260"/>
      <c r="I1641" s="260"/>
      <c r="J1641" s="260"/>
      <c r="K1641" s="260"/>
    </row>
    <row r="1642" spans="6:11" x14ac:dyDescent="0.2">
      <c r="H1642" s="260"/>
      <c r="I1642" s="260"/>
      <c r="J1642" s="260"/>
      <c r="K1642" s="260"/>
    </row>
    <row r="1643" spans="6:11" x14ac:dyDescent="0.2">
      <c r="G1643" s="260"/>
      <c r="H1643" s="260"/>
      <c r="I1643" s="260"/>
      <c r="J1643" s="260"/>
      <c r="K1643" s="260"/>
    </row>
    <row r="1644" spans="6:11" x14ac:dyDescent="0.2">
      <c r="G1644" s="260"/>
      <c r="H1644" s="260"/>
      <c r="I1644" s="260"/>
      <c r="J1644" s="260"/>
      <c r="K1644" s="260"/>
    </row>
    <row r="1645" spans="6:11" x14ac:dyDescent="0.2">
      <c r="G1645" s="260"/>
      <c r="H1645" s="260"/>
      <c r="I1645" s="260"/>
      <c r="J1645" s="260"/>
      <c r="K1645" s="260"/>
    </row>
    <row r="1646" spans="6:11" x14ac:dyDescent="0.2">
      <c r="H1646" s="260"/>
      <c r="I1646" s="260"/>
      <c r="J1646" s="260"/>
      <c r="K1646" s="260"/>
    </row>
    <row r="1647" spans="6:11" x14ac:dyDescent="0.2">
      <c r="G1647" s="260"/>
      <c r="H1647" s="260"/>
      <c r="I1647" s="260"/>
      <c r="J1647" s="260"/>
      <c r="K1647" s="260"/>
    </row>
    <row r="1648" spans="6:11" x14ac:dyDescent="0.2">
      <c r="H1648" s="260"/>
      <c r="I1648" s="260"/>
      <c r="J1648" s="260"/>
      <c r="K1648" s="260"/>
    </row>
    <row r="1649" spans="6:11" x14ac:dyDescent="0.2">
      <c r="G1649" s="260"/>
      <c r="H1649" s="260"/>
      <c r="I1649" s="260"/>
      <c r="J1649" s="260"/>
      <c r="K1649" s="260"/>
    </row>
    <row r="1650" spans="6:11" x14ac:dyDescent="0.2">
      <c r="F1650" s="260"/>
      <c r="G1650" s="260"/>
      <c r="H1650" s="260"/>
      <c r="I1650" s="260"/>
      <c r="J1650" s="260"/>
      <c r="K1650" s="260"/>
    </row>
    <row r="1651" spans="6:11" x14ac:dyDescent="0.2">
      <c r="G1651" s="260"/>
      <c r="H1651" s="260"/>
      <c r="I1651" s="260"/>
      <c r="J1651" s="260"/>
      <c r="K1651" s="260"/>
    </row>
    <row r="1652" spans="6:11" x14ac:dyDescent="0.2">
      <c r="H1652" s="260"/>
      <c r="I1652" s="260"/>
      <c r="J1652" s="260"/>
      <c r="K1652" s="260"/>
    </row>
    <row r="1653" spans="6:11" x14ac:dyDescent="0.2">
      <c r="F1653" s="260"/>
      <c r="G1653" s="260"/>
      <c r="H1653" s="260"/>
      <c r="I1653" s="260"/>
      <c r="J1653" s="260"/>
      <c r="K1653" s="260"/>
    </row>
    <row r="1654" spans="6:11" x14ac:dyDescent="0.2">
      <c r="F1654" s="260"/>
      <c r="G1654" s="260"/>
      <c r="H1654" s="260"/>
      <c r="I1654" s="260"/>
      <c r="J1654" s="260"/>
      <c r="K1654" s="260"/>
    </row>
    <row r="1655" spans="6:11" x14ac:dyDescent="0.2">
      <c r="G1655" s="260"/>
      <c r="H1655" s="260"/>
      <c r="I1655" s="260"/>
      <c r="J1655" s="260"/>
      <c r="K1655" s="260"/>
    </row>
    <row r="1656" spans="6:11" x14ac:dyDescent="0.2">
      <c r="H1656" s="260"/>
      <c r="I1656" s="260"/>
      <c r="J1656" s="260"/>
      <c r="K1656" s="260"/>
    </row>
    <row r="1657" spans="6:11" x14ac:dyDescent="0.2">
      <c r="G1657" s="260"/>
      <c r="H1657" s="260"/>
      <c r="I1657" s="260"/>
      <c r="J1657" s="260"/>
      <c r="K1657" s="260"/>
    </row>
    <row r="1658" spans="6:11" x14ac:dyDescent="0.2">
      <c r="H1658" s="260"/>
      <c r="I1658" s="260"/>
      <c r="J1658" s="260"/>
      <c r="K1658" s="260"/>
    </row>
    <row r="1659" spans="6:11" x14ac:dyDescent="0.2">
      <c r="G1659" s="260"/>
      <c r="H1659" s="260"/>
      <c r="I1659" s="260"/>
      <c r="J1659" s="260"/>
      <c r="K1659" s="260"/>
    </row>
    <row r="1660" spans="6:11" x14ac:dyDescent="0.2">
      <c r="F1660" s="260"/>
      <c r="G1660" s="260"/>
      <c r="H1660" s="260"/>
      <c r="I1660" s="260"/>
      <c r="J1660" s="260"/>
      <c r="K1660" s="260"/>
    </row>
    <row r="1661" spans="6:11" x14ac:dyDescent="0.2">
      <c r="G1661" s="260"/>
      <c r="H1661" s="260"/>
      <c r="I1661" s="260"/>
      <c r="J1661" s="260"/>
      <c r="K1661" s="260"/>
    </row>
    <row r="1662" spans="6:11" x14ac:dyDescent="0.2">
      <c r="H1662" s="260"/>
      <c r="I1662" s="260"/>
      <c r="J1662" s="260"/>
      <c r="K1662" s="260"/>
    </row>
    <row r="1663" spans="6:11" x14ac:dyDescent="0.2">
      <c r="G1663" s="260"/>
      <c r="H1663" s="260"/>
      <c r="I1663" s="260"/>
      <c r="J1663" s="260"/>
      <c r="K1663" s="260"/>
    </row>
    <row r="1664" spans="6:11" x14ac:dyDescent="0.2">
      <c r="H1664" s="260"/>
      <c r="I1664" s="260"/>
      <c r="J1664" s="260"/>
      <c r="K1664" s="260"/>
    </row>
    <row r="1665" spans="6:11" x14ac:dyDescent="0.2">
      <c r="G1665" s="260"/>
      <c r="H1665" s="260"/>
      <c r="I1665" s="260"/>
      <c r="J1665" s="260"/>
      <c r="K1665" s="260"/>
    </row>
    <row r="1666" spans="6:11" x14ac:dyDescent="0.2">
      <c r="H1666" s="260"/>
      <c r="I1666" s="260"/>
      <c r="J1666" s="260"/>
      <c r="K1666" s="260"/>
    </row>
    <row r="1667" spans="6:11" x14ac:dyDescent="0.2">
      <c r="G1667" s="260"/>
      <c r="H1667" s="260"/>
      <c r="I1667" s="260"/>
      <c r="J1667" s="260"/>
      <c r="K1667" s="260"/>
    </row>
    <row r="1668" spans="6:11" x14ac:dyDescent="0.2">
      <c r="H1668" s="260"/>
      <c r="I1668" s="260"/>
      <c r="J1668" s="260"/>
      <c r="K1668" s="260"/>
    </row>
    <row r="1669" spans="6:11" x14ac:dyDescent="0.2">
      <c r="G1669" s="260"/>
      <c r="H1669" s="260"/>
      <c r="I1669" s="260"/>
      <c r="J1669" s="260"/>
      <c r="K1669" s="260"/>
    </row>
    <row r="1670" spans="6:11" x14ac:dyDescent="0.2">
      <c r="F1670" s="260"/>
      <c r="G1670" s="260"/>
      <c r="H1670" s="260"/>
      <c r="I1670" s="260"/>
      <c r="J1670" s="260"/>
      <c r="K1670" s="260"/>
    </row>
    <row r="1671" spans="6:11" x14ac:dyDescent="0.2">
      <c r="G1671" s="260"/>
      <c r="H1671" s="260"/>
      <c r="I1671" s="260"/>
      <c r="J1671" s="260"/>
      <c r="K1671" s="260"/>
    </row>
    <row r="1672" spans="6:11" x14ac:dyDescent="0.2">
      <c r="H1672" s="260"/>
      <c r="I1672" s="260"/>
      <c r="J1672" s="260"/>
      <c r="K1672" s="260"/>
    </row>
    <row r="1673" spans="6:11" x14ac:dyDescent="0.2">
      <c r="G1673" s="260"/>
      <c r="H1673" s="260"/>
      <c r="I1673" s="260"/>
      <c r="J1673" s="260"/>
      <c r="K1673" s="260"/>
    </row>
    <row r="1674" spans="6:11" x14ac:dyDescent="0.2">
      <c r="H1674" s="260"/>
      <c r="I1674" s="260"/>
      <c r="J1674" s="260"/>
      <c r="K1674" s="260"/>
    </row>
    <row r="1675" spans="6:11" x14ac:dyDescent="0.2">
      <c r="G1675" s="260"/>
      <c r="H1675" s="260"/>
      <c r="I1675" s="260"/>
      <c r="J1675" s="260"/>
      <c r="K1675" s="260"/>
    </row>
    <row r="1676" spans="6:11" x14ac:dyDescent="0.2">
      <c r="H1676" s="260"/>
      <c r="I1676" s="260"/>
      <c r="J1676" s="260"/>
      <c r="K1676" s="260"/>
    </row>
    <row r="1677" spans="6:11" x14ac:dyDescent="0.2">
      <c r="G1677" s="260"/>
      <c r="H1677" s="260"/>
      <c r="I1677" s="260"/>
      <c r="J1677" s="260"/>
      <c r="K1677" s="260"/>
    </row>
    <row r="1678" spans="6:11" x14ac:dyDescent="0.2">
      <c r="H1678" s="260"/>
      <c r="I1678" s="260"/>
      <c r="K1678" s="260"/>
    </row>
    <row r="1679" spans="6:11" x14ac:dyDescent="0.2">
      <c r="G1679" s="260"/>
      <c r="H1679" s="260"/>
      <c r="I1679" s="260"/>
      <c r="J1679" s="260"/>
      <c r="K1679" s="260"/>
    </row>
    <row r="1680" spans="6:11" x14ac:dyDescent="0.2">
      <c r="H1680" s="260"/>
      <c r="I1680" s="260"/>
      <c r="J1680" s="260"/>
      <c r="K1680" s="260"/>
    </row>
    <row r="1681" spans="7:11" x14ac:dyDescent="0.2">
      <c r="G1681" s="260"/>
      <c r="H1681" s="260"/>
      <c r="I1681" s="260"/>
      <c r="J1681" s="260"/>
      <c r="K1681" s="260"/>
    </row>
    <row r="1682" spans="7:11" x14ac:dyDescent="0.2">
      <c r="H1682" s="260"/>
      <c r="I1682" s="260"/>
      <c r="J1682" s="260"/>
      <c r="K1682" s="260"/>
    </row>
    <row r="1683" spans="7:11" x14ac:dyDescent="0.2">
      <c r="G1683" s="260"/>
      <c r="H1683" s="260"/>
      <c r="I1683" s="260"/>
      <c r="J1683" s="260"/>
      <c r="K1683" s="260"/>
    </row>
    <row r="1684" spans="7:11" x14ac:dyDescent="0.2">
      <c r="H1684" s="260"/>
      <c r="I1684" s="260"/>
      <c r="J1684" s="260"/>
      <c r="K1684" s="260"/>
    </row>
    <row r="1685" spans="7:11" x14ac:dyDescent="0.2">
      <c r="G1685" s="260"/>
      <c r="H1685" s="260"/>
      <c r="I1685" s="260"/>
      <c r="J1685" s="260"/>
      <c r="K1685" s="260"/>
    </row>
    <row r="1686" spans="7:11" x14ac:dyDescent="0.2">
      <c r="H1686" s="260"/>
      <c r="I1686" s="260"/>
    </row>
    <row r="1687" spans="7:11" x14ac:dyDescent="0.2">
      <c r="G1687" s="260"/>
      <c r="H1687" s="260"/>
      <c r="I1687" s="260"/>
      <c r="J1687" s="260"/>
      <c r="K1687" s="260"/>
    </row>
    <row r="1688" spans="7:11" x14ac:dyDescent="0.2">
      <c r="H1688" s="260"/>
      <c r="I1688" s="260"/>
      <c r="J1688" s="260"/>
      <c r="K1688" s="260"/>
    </row>
    <row r="1689" spans="7:11" x14ac:dyDescent="0.2">
      <c r="G1689" s="260"/>
      <c r="H1689" s="260"/>
      <c r="I1689" s="260"/>
      <c r="J1689" s="260"/>
      <c r="K1689" s="260"/>
    </row>
    <row r="1690" spans="7:11" x14ac:dyDescent="0.2">
      <c r="H1690" s="260"/>
      <c r="I1690" s="260"/>
      <c r="J1690" s="260"/>
      <c r="K1690" s="260"/>
    </row>
    <row r="1691" spans="7:11" x14ac:dyDescent="0.2">
      <c r="G1691" s="260"/>
      <c r="H1691" s="260"/>
      <c r="I1691" s="260"/>
      <c r="J1691" s="260"/>
      <c r="K1691" s="260"/>
    </row>
    <row r="1692" spans="7:11" x14ac:dyDescent="0.2">
      <c r="H1692" s="260"/>
      <c r="I1692" s="260"/>
      <c r="J1692" s="260"/>
      <c r="K1692" s="260"/>
    </row>
    <row r="1693" spans="7:11" x14ac:dyDescent="0.2">
      <c r="G1693" s="260"/>
      <c r="H1693" s="260"/>
      <c r="I1693" s="260"/>
      <c r="J1693" s="260"/>
      <c r="K1693" s="260"/>
    </row>
    <row r="1694" spans="7:11" x14ac:dyDescent="0.2">
      <c r="H1694" s="260"/>
      <c r="I1694" s="260"/>
      <c r="J1694" s="260"/>
      <c r="K1694" s="260"/>
    </row>
    <row r="1695" spans="7:11" x14ac:dyDescent="0.2">
      <c r="G1695" s="260"/>
      <c r="H1695" s="260"/>
      <c r="I1695" s="260"/>
      <c r="J1695" s="260"/>
      <c r="K1695" s="260"/>
    </row>
    <row r="1696" spans="7:11" x14ac:dyDescent="0.2">
      <c r="H1696" s="260"/>
      <c r="I1696" s="260"/>
      <c r="J1696" s="260"/>
      <c r="K1696" s="260"/>
    </row>
    <row r="1697" spans="7:11" x14ac:dyDescent="0.2">
      <c r="G1697" s="260"/>
      <c r="H1697" s="260"/>
      <c r="I1697" s="260"/>
      <c r="J1697" s="260"/>
      <c r="K1697" s="260"/>
    </row>
    <row r="1698" spans="7:11" x14ac:dyDescent="0.2">
      <c r="H1698" s="260"/>
      <c r="I1698" s="260"/>
      <c r="J1698" s="260"/>
      <c r="K1698" s="260"/>
    </row>
    <row r="1699" spans="7:11" x14ac:dyDescent="0.2">
      <c r="G1699" s="260"/>
      <c r="H1699" s="260"/>
      <c r="I1699" s="260"/>
      <c r="J1699" s="260"/>
      <c r="K1699" s="260"/>
    </row>
    <row r="1700" spans="7:11" x14ac:dyDescent="0.2">
      <c r="H1700" s="260"/>
      <c r="I1700" s="260"/>
      <c r="J1700" s="260"/>
      <c r="K1700" s="260"/>
    </row>
    <row r="1701" spans="7:11" x14ac:dyDescent="0.2">
      <c r="G1701" s="260"/>
      <c r="H1701" s="260"/>
      <c r="I1701" s="260"/>
      <c r="J1701" s="260"/>
      <c r="K1701" s="260"/>
    </row>
    <row r="1702" spans="7:11" x14ac:dyDescent="0.2">
      <c r="H1702" s="260"/>
      <c r="I1702" s="260"/>
      <c r="J1702" s="260"/>
      <c r="K1702" s="260"/>
    </row>
    <row r="1703" spans="7:11" x14ac:dyDescent="0.2">
      <c r="G1703" s="260"/>
      <c r="H1703" s="260"/>
      <c r="I1703" s="260"/>
      <c r="J1703" s="260"/>
      <c r="K1703" s="260"/>
    </row>
    <row r="1704" spans="7:11" x14ac:dyDescent="0.2">
      <c r="H1704" s="260"/>
      <c r="I1704" s="260"/>
      <c r="J1704" s="260"/>
      <c r="K1704" s="260"/>
    </row>
    <row r="1705" spans="7:11" x14ac:dyDescent="0.2">
      <c r="G1705" s="260"/>
      <c r="H1705" s="260"/>
      <c r="I1705" s="260"/>
      <c r="J1705" s="260"/>
      <c r="K1705" s="260"/>
    </row>
    <row r="1706" spans="7:11" x14ac:dyDescent="0.2">
      <c r="H1706" s="260"/>
      <c r="I1706" s="260"/>
      <c r="J1706" s="260"/>
      <c r="K1706" s="260"/>
    </row>
    <row r="1707" spans="7:11" x14ac:dyDescent="0.2">
      <c r="G1707" s="260"/>
      <c r="H1707" s="260"/>
      <c r="I1707" s="260"/>
      <c r="J1707" s="260"/>
      <c r="K1707" s="260"/>
    </row>
    <row r="1708" spans="7:11" x14ac:dyDescent="0.2">
      <c r="H1708" s="260"/>
      <c r="I1708" s="260"/>
      <c r="J1708" s="260"/>
      <c r="K1708" s="260"/>
    </row>
    <row r="1709" spans="7:11" x14ac:dyDescent="0.2">
      <c r="G1709" s="260"/>
      <c r="H1709" s="260"/>
      <c r="I1709" s="260"/>
      <c r="J1709" s="260"/>
      <c r="K1709" s="260"/>
    </row>
    <row r="1710" spans="7:11" x14ac:dyDescent="0.2">
      <c r="H1710" s="260"/>
      <c r="I1710" s="260"/>
      <c r="J1710" s="260"/>
      <c r="K1710" s="260"/>
    </row>
    <row r="1711" spans="7:11" x14ac:dyDescent="0.2">
      <c r="G1711" s="260"/>
      <c r="H1711" s="260"/>
      <c r="I1711" s="260"/>
      <c r="J1711" s="260"/>
      <c r="K1711" s="260"/>
    </row>
    <row r="1712" spans="7:11" x14ac:dyDescent="0.2">
      <c r="H1712" s="260"/>
      <c r="I1712" s="260"/>
      <c r="J1712" s="260"/>
      <c r="K1712" s="260"/>
    </row>
    <row r="1713" spans="7:11" x14ac:dyDescent="0.2">
      <c r="G1713" s="260"/>
      <c r="H1713" s="260"/>
      <c r="I1713" s="260"/>
      <c r="J1713" s="260"/>
      <c r="K1713" s="260"/>
    </row>
    <row r="1714" spans="7:11" x14ac:dyDescent="0.2">
      <c r="H1714" s="260"/>
      <c r="I1714" s="260"/>
      <c r="J1714" s="260"/>
      <c r="K1714" s="260"/>
    </row>
    <row r="1715" spans="7:11" x14ac:dyDescent="0.2">
      <c r="G1715" s="260"/>
      <c r="H1715" s="260"/>
      <c r="I1715" s="260"/>
      <c r="J1715" s="260"/>
      <c r="K1715" s="260"/>
    </row>
    <row r="1716" spans="7:11" x14ac:dyDescent="0.2">
      <c r="G1716" s="260"/>
      <c r="H1716" s="260"/>
      <c r="I1716" s="260"/>
      <c r="J1716" s="260"/>
      <c r="K1716" s="260"/>
    </row>
    <row r="1717" spans="7:11" x14ac:dyDescent="0.2">
      <c r="G1717" s="260"/>
      <c r="H1717" s="260"/>
      <c r="I1717" s="260"/>
      <c r="J1717" s="260"/>
      <c r="K1717" s="260"/>
    </row>
    <row r="1718" spans="7:11" x14ac:dyDescent="0.2">
      <c r="G1718" s="260"/>
      <c r="H1718" s="260"/>
      <c r="I1718" s="260"/>
      <c r="J1718" s="260"/>
      <c r="K1718" s="260"/>
    </row>
    <row r="1719" spans="7:11" x14ac:dyDescent="0.2">
      <c r="G1719" s="260"/>
      <c r="H1719" s="260"/>
      <c r="I1719" s="260"/>
      <c r="J1719" s="260"/>
      <c r="K1719" s="260"/>
    </row>
    <row r="1720" spans="7:11" x14ac:dyDescent="0.2">
      <c r="G1720" s="260"/>
      <c r="H1720" s="260"/>
      <c r="I1720" s="260"/>
      <c r="J1720" s="260"/>
      <c r="K1720" s="260"/>
    </row>
    <row r="1721" spans="7:11" x14ac:dyDescent="0.2">
      <c r="G1721" s="260"/>
      <c r="H1721" s="260"/>
      <c r="I1721" s="260"/>
      <c r="J1721" s="260"/>
      <c r="K1721" s="260"/>
    </row>
    <row r="1722" spans="7:11" x14ac:dyDescent="0.2">
      <c r="G1722" s="260"/>
      <c r="H1722" s="260"/>
      <c r="I1722" s="260"/>
      <c r="J1722" s="260"/>
      <c r="K1722" s="260"/>
    </row>
    <row r="1723" spans="7:11" x14ac:dyDescent="0.2">
      <c r="G1723" s="260"/>
      <c r="H1723" s="260"/>
      <c r="I1723" s="260"/>
      <c r="J1723" s="260"/>
      <c r="K1723" s="260"/>
    </row>
    <row r="1724" spans="7:11" x14ac:dyDescent="0.2">
      <c r="G1724" s="260"/>
      <c r="H1724" s="260"/>
      <c r="I1724" s="260"/>
      <c r="J1724" s="260"/>
      <c r="K1724" s="260"/>
    </row>
    <row r="1725" spans="7:11" x14ac:dyDescent="0.2">
      <c r="G1725" s="260"/>
      <c r="H1725" s="260"/>
      <c r="I1725" s="260"/>
      <c r="J1725" s="260"/>
      <c r="K1725" s="260"/>
    </row>
    <row r="1726" spans="7:11" x14ac:dyDescent="0.2">
      <c r="G1726" s="260"/>
      <c r="H1726" s="260"/>
      <c r="I1726" s="260"/>
      <c r="J1726" s="260"/>
      <c r="K1726" s="260"/>
    </row>
    <row r="1727" spans="7:11" x14ac:dyDescent="0.2">
      <c r="G1727" s="260"/>
      <c r="H1727" s="260"/>
      <c r="I1727" s="260"/>
      <c r="J1727" s="260"/>
      <c r="K1727" s="260"/>
    </row>
    <row r="1728" spans="7:11" x14ac:dyDescent="0.2">
      <c r="G1728" s="260"/>
      <c r="H1728" s="260"/>
      <c r="I1728" s="260"/>
      <c r="J1728" s="260"/>
      <c r="K1728" s="260"/>
    </row>
    <row r="1729" spans="6:11" x14ac:dyDescent="0.2">
      <c r="G1729" s="260"/>
      <c r="H1729" s="260"/>
      <c r="I1729" s="260"/>
      <c r="J1729" s="260"/>
      <c r="K1729" s="260"/>
    </row>
    <row r="1730" spans="6:11" x14ac:dyDescent="0.2">
      <c r="G1730" s="260"/>
      <c r="H1730" s="260"/>
      <c r="I1730" s="260"/>
      <c r="J1730" s="260"/>
      <c r="K1730" s="260"/>
    </row>
    <row r="1731" spans="6:11" x14ac:dyDescent="0.2">
      <c r="G1731" s="260"/>
      <c r="H1731" s="260"/>
      <c r="I1731" s="260"/>
      <c r="J1731" s="260"/>
      <c r="K1731" s="260"/>
    </row>
    <row r="1732" spans="6:11" x14ac:dyDescent="0.2">
      <c r="H1732" s="260"/>
      <c r="I1732" s="260"/>
      <c r="J1732" s="260"/>
      <c r="K1732" s="260"/>
    </row>
    <row r="1733" spans="6:11" x14ac:dyDescent="0.2">
      <c r="G1733" s="260"/>
      <c r="H1733" s="260"/>
      <c r="I1733" s="260"/>
      <c r="J1733" s="260"/>
      <c r="K1733" s="260"/>
    </row>
    <row r="1734" spans="6:11" x14ac:dyDescent="0.2">
      <c r="H1734" s="260"/>
      <c r="I1734" s="260"/>
      <c r="J1734" s="260"/>
      <c r="K1734" s="260"/>
    </row>
    <row r="1735" spans="6:11" x14ac:dyDescent="0.2">
      <c r="G1735" s="260"/>
      <c r="H1735" s="260"/>
      <c r="I1735" s="260"/>
      <c r="J1735" s="260"/>
      <c r="K1735" s="260"/>
    </row>
    <row r="1736" spans="6:11" x14ac:dyDescent="0.2">
      <c r="H1736" s="260"/>
      <c r="I1736" s="260"/>
      <c r="J1736" s="260"/>
      <c r="K1736" s="260"/>
    </row>
    <row r="1737" spans="6:11" x14ac:dyDescent="0.2">
      <c r="F1737" s="260"/>
      <c r="G1737" s="260"/>
      <c r="H1737" s="260"/>
      <c r="I1737" s="260"/>
      <c r="J1737" s="260"/>
      <c r="K1737" s="260"/>
    </row>
    <row r="1738" spans="6:11" x14ac:dyDescent="0.2">
      <c r="G1738" s="260"/>
      <c r="H1738" s="260"/>
      <c r="I1738" s="260"/>
      <c r="K1738" s="260"/>
    </row>
    <row r="1739" spans="6:11" x14ac:dyDescent="0.2">
      <c r="H1739" s="260"/>
      <c r="I1739" s="260"/>
      <c r="K1739" s="260"/>
    </row>
    <row r="1740" spans="6:11" x14ac:dyDescent="0.2">
      <c r="G1740" s="260"/>
      <c r="H1740" s="260"/>
      <c r="I1740" s="260"/>
      <c r="J1740" s="260"/>
      <c r="K1740" s="260"/>
    </row>
    <row r="1741" spans="6:11" x14ac:dyDescent="0.2">
      <c r="H1741" s="260"/>
      <c r="K1741" s="260"/>
    </row>
    <row r="1742" spans="6:11" x14ac:dyDescent="0.2">
      <c r="H1742" s="260"/>
      <c r="I1742" s="260"/>
      <c r="J1742" s="260"/>
      <c r="K1742" s="260"/>
    </row>
    <row r="1743" spans="6:11" x14ac:dyDescent="0.2">
      <c r="G1743" s="260"/>
      <c r="H1743" s="260"/>
      <c r="I1743" s="260"/>
      <c r="J1743" s="260"/>
      <c r="K1743" s="260"/>
    </row>
    <row r="1744" spans="6:11" x14ac:dyDescent="0.2">
      <c r="H1744" s="260"/>
      <c r="I1744" s="260"/>
      <c r="J1744" s="260"/>
      <c r="K1744" s="260"/>
    </row>
    <row r="1745" spans="6:11" x14ac:dyDescent="0.2">
      <c r="G1745" s="260"/>
      <c r="H1745" s="260"/>
      <c r="I1745" s="260"/>
      <c r="J1745" s="260"/>
      <c r="K1745" s="260"/>
    </row>
    <row r="1746" spans="6:11" x14ac:dyDescent="0.2">
      <c r="G1746" s="260"/>
      <c r="H1746" s="260"/>
      <c r="I1746" s="260"/>
      <c r="J1746" s="260"/>
      <c r="K1746" s="260"/>
    </row>
    <row r="1747" spans="6:11" x14ac:dyDescent="0.2">
      <c r="G1747" s="260"/>
      <c r="H1747" s="260"/>
      <c r="I1747" s="260"/>
      <c r="J1747" s="260"/>
      <c r="K1747" s="260"/>
    </row>
    <row r="1748" spans="6:11" x14ac:dyDescent="0.2">
      <c r="G1748" s="260"/>
      <c r="H1748" s="260"/>
      <c r="I1748" s="260"/>
      <c r="J1748" s="260"/>
      <c r="K1748" s="260"/>
    </row>
    <row r="1749" spans="6:11" x14ac:dyDescent="0.2">
      <c r="G1749" s="260"/>
      <c r="H1749" s="260"/>
      <c r="I1749" s="260"/>
      <c r="J1749" s="260"/>
      <c r="K1749" s="260"/>
    </row>
    <row r="1750" spans="6:11" x14ac:dyDescent="0.2">
      <c r="H1750" s="260"/>
      <c r="I1750" s="260"/>
      <c r="J1750" s="260"/>
      <c r="K1750" s="260"/>
    </row>
    <row r="1751" spans="6:11" x14ac:dyDescent="0.2">
      <c r="G1751" s="260"/>
      <c r="H1751" s="260"/>
      <c r="I1751" s="260"/>
      <c r="J1751" s="260"/>
      <c r="K1751" s="260"/>
    </row>
    <row r="1752" spans="6:11" x14ac:dyDescent="0.2">
      <c r="H1752" s="260"/>
      <c r="I1752" s="260"/>
      <c r="J1752" s="260"/>
      <c r="K1752" s="260"/>
    </row>
    <row r="1753" spans="6:11" x14ac:dyDescent="0.2">
      <c r="G1753" s="260"/>
      <c r="H1753" s="260"/>
      <c r="I1753" s="260"/>
      <c r="J1753" s="260"/>
      <c r="K1753" s="260"/>
    </row>
    <row r="1754" spans="6:11" x14ac:dyDescent="0.2">
      <c r="H1754" s="260"/>
      <c r="I1754" s="260"/>
      <c r="J1754" s="260"/>
      <c r="K1754" s="260"/>
    </row>
    <row r="1755" spans="6:11" x14ac:dyDescent="0.2">
      <c r="G1755" s="260"/>
      <c r="H1755" s="260"/>
      <c r="I1755" s="260"/>
      <c r="J1755" s="260"/>
      <c r="K1755" s="260"/>
    </row>
    <row r="1756" spans="6:11" x14ac:dyDescent="0.2">
      <c r="H1756" s="260"/>
      <c r="I1756" s="260"/>
      <c r="J1756" s="260"/>
      <c r="K1756" s="260"/>
    </row>
    <row r="1757" spans="6:11" x14ac:dyDescent="0.2">
      <c r="G1757" s="260"/>
      <c r="H1757" s="260"/>
      <c r="I1757" s="260"/>
      <c r="J1757" s="260"/>
      <c r="K1757" s="260"/>
    </row>
    <row r="1758" spans="6:11" x14ac:dyDescent="0.2">
      <c r="F1758" s="260"/>
      <c r="G1758" s="260"/>
      <c r="H1758" s="260"/>
      <c r="I1758" s="260"/>
      <c r="J1758" s="260"/>
      <c r="K1758" s="260"/>
    </row>
    <row r="1759" spans="6:11" x14ac:dyDescent="0.2">
      <c r="G1759" s="260"/>
      <c r="H1759" s="260"/>
      <c r="I1759" s="260"/>
      <c r="J1759" s="260"/>
      <c r="K1759" s="260"/>
    </row>
    <row r="1760" spans="6:11" x14ac:dyDescent="0.2">
      <c r="H1760" s="260"/>
      <c r="I1760" s="260"/>
      <c r="J1760" s="260"/>
      <c r="K1760" s="260"/>
    </row>
    <row r="1761" spans="6:11" x14ac:dyDescent="0.2">
      <c r="G1761" s="260"/>
      <c r="H1761" s="260"/>
      <c r="I1761" s="260"/>
      <c r="J1761" s="260"/>
      <c r="K1761" s="260"/>
    </row>
    <row r="1762" spans="6:11" x14ac:dyDescent="0.2">
      <c r="H1762" s="260"/>
      <c r="I1762" s="260"/>
      <c r="J1762" s="260"/>
      <c r="K1762" s="260"/>
    </row>
    <row r="1763" spans="6:11" x14ac:dyDescent="0.2">
      <c r="G1763" s="260"/>
      <c r="H1763" s="260"/>
      <c r="I1763" s="260"/>
      <c r="J1763" s="260"/>
      <c r="K1763" s="260"/>
    </row>
    <row r="1764" spans="6:11" x14ac:dyDescent="0.2">
      <c r="H1764" s="260"/>
      <c r="I1764" s="260"/>
      <c r="J1764" s="260"/>
      <c r="K1764" s="260"/>
    </row>
    <row r="1765" spans="6:11" x14ac:dyDescent="0.2">
      <c r="G1765" s="260"/>
      <c r="H1765" s="260"/>
      <c r="I1765" s="260"/>
      <c r="J1765" s="260"/>
      <c r="K1765" s="260"/>
    </row>
    <row r="1766" spans="6:11" x14ac:dyDescent="0.2">
      <c r="G1766" s="260"/>
      <c r="H1766" s="260"/>
      <c r="I1766" s="260"/>
      <c r="J1766" s="260"/>
      <c r="K1766" s="260"/>
    </row>
    <row r="1767" spans="6:11" x14ac:dyDescent="0.2">
      <c r="G1767" s="260"/>
      <c r="H1767" s="260"/>
      <c r="I1767" s="260"/>
      <c r="J1767" s="260"/>
      <c r="K1767" s="260"/>
    </row>
    <row r="1768" spans="6:11" x14ac:dyDescent="0.2">
      <c r="F1768" s="260"/>
      <c r="G1768" s="260"/>
      <c r="H1768" s="260"/>
      <c r="I1768" s="260"/>
      <c r="J1768" s="260"/>
      <c r="K1768" s="260"/>
    </row>
    <row r="1769" spans="6:11" x14ac:dyDescent="0.2">
      <c r="G1769" s="260"/>
      <c r="H1769" s="260"/>
      <c r="I1769" s="260"/>
      <c r="J1769" s="260"/>
      <c r="K1769" s="260"/>
    </row>
    <row r="1770" spans="6:11" x14ac:dyDescent="0.2">
      <c r="G1770" s="260"/>
      <c r="H1770" s="260"/>
      <c r="I1770" s="260"/>
      <c r="J1770" s="260"/>
      <c r="K1770" s="260"/>
    </row>
    <row r="1771" spans="6:11" x14ac:dyDescent="0.2">
      <c r="H1771" s="260"/>
      <c r="I1771" s="260"/>
      <c r="J1771" s="260"/>
      <c r="K1771" s="260"/>
    </row>
    <row r="1772" spans="6:11" x14ac:dyDescent="0.2">
      <c r="G1772" s="260"/>
      <c r="H1772" s="260"/>
      <c r="I1772" s="260"/>
      <c r="J1772" s="260"/>
      <c r="K1772" s="260"/>
    </row>
    <row r="1773" spans="6:11" x14ac:dyDescent="0.2">
      <c r="F1773" s="260"/>
      <c r="G1773" s="260"/>
      <c r="H1773" s="260"/>
      <c r="I1773" s="260"/>
      <c r="J1773" s="260"/>
      <c r="K1773" s="260"/>
    </row>
    <row r="1774" spans="6:11" x14ac:dyDescent="0.2">
      <c r="F1774" s="260"/>
      <c r="G1774" s="260"/>
      <c r="H1774" s="260"/>
      <c r="I1774" s="260"/>
      <c r="J1774" s="260"/>
      <c r="K1774" s="260"/>
    </row>
    <row r="1775" spans="6:11" x14ac:dyDescent="0.2">
      <c r="F1775" s="260"/>
      <c r="G1775" s="260"/>
      <c r="H1775" s="260"/>
      <c r="I1775" s="260"/>
      <c r="J1775" s="260"/>
      <c r="K1775" s="260"/>
    </row>
    <row r="1776" spans="6:11" x14ac:dyDescent="0.2">
      <c r="G1776" s="260"/>
      <c r="H1776" s="260"/>
      <c r="I1776" s="260"/>
      <c r="J1776" s="260"/>
      <c r="K1776" s="260"/>
    </row>
    <row r="1777" spans="6:11" x14ac:dyDescent="0.2">
      <c r="H1777" s="260"/>
      <c r="I1777" s="260"/>
      <c r="J1777" s="260"/>
      <c r="K1777" s="260"/>
    </row>
    <row r="1778" spans="6:11" x14ac:dyDescent="0.2">
      <c r="G1778" s="260"/>
      <c r="H1778" s="260"/>
      <c r="I1778" s="260"/>
      <c r="J1778" s="260"/>
      <c r="K1778" s="260"/>
    </row>
    <row r="1779" spans="6:11" x14ac:dyDescent="0.2">
      <c r="H1779" s="260"/>
      <c r="I1779" s="260"/>
      <c r="J1779" s="260"/>
      <c r="K1779" s="260"/>
    </row>
    <row r="1780" spans="6:11" x14ac:dyDescent="0.2">
      <c r="F1780" s="260"/>
      <c r="G1780" s="260"/>
      <c r="H1780" s="260"/>
      <c r="I1780" s="260"/>
      <c r="J1780" s="260"/>
      <c r="K1780" s="260"/>
    </row>
    <row r="1781" spans="6:11" x14ac:dyDescent="0.2">
      <c r="F1781" s="260"/>
      <c r="G1781" s="260"/>
      <c r="H1781" s="260"/>
      <c r="I1781" s="260"/>
      <c r="J1781" s="260"/>
      <c r="K1781" s="260"/>
    </row>
    <row r="1782" spans="6:11" x14ac:dyDescent="0.2">
      <c r="G1782" s="260"/>
      <c r="H1782" s="260"/>
      <c r="I1782" s="260"/>
      <c r="J1782" s="260"/>
      <c r="K1782" s="260"/>
    </row>
    <row r="1783" spans="6:11" x14ac:dyDescent="0.2">
      <c r="G1783" s="260"/>
      <c r="H1783" s="260"/>
      <c r="I1783" s="260"/>
      <c r="J1783" s="260"/>
      <c r="K1783" s="260"/>
    </row>
    <row r="1784" spans="6:11" x14ac:dyDescent="0.2">
      <c r="H1784" s="260"/>
      <c r="I1784" s="260"/>
      <c r="J1784" s="260"/>
      <c r="K1784" s="260"/>
    </row>
    <row r="1785" spans="6:11" x14ac:dyDescent="0.2">
      <c r="G1785" s="260"/>
      <c r="H1785" s="260"/>
      <c r="I1785" s="260"/>
      <c r="J1785" s="260"/>
      <c r="K1785" s="260"/>
    </row>
    <row r="1786" spans="6:11" x14ac:dyDescent="0.2">
      <c r="H1786" s="260"/>
      <c r="I1786" s="260"/>
      <c r="J1786" s="260"/>
      <c r="K1786" s="260"/>
    </row>
    <row r="1787" spans="6:11" x14ac:dyDescent="0.2">
      <c r="F1787" s="260"/>
      <c r="G1787" s="260"/>
      <c r="H1787" s="260"/>
      <c r="I1787" s="260"/>
      <c r="J1787" s="260"/>
      <c r="K1787" s="260"/>
    </row>
    <row r="1788" spans="6:11" x14ac:dyDescent="0.2">
      <c r="H1788" s="260"/>
      <c r="I1788" s="260"/>
      <c r="J1788" s="260"/>
      <c r="K1788" s="260"/>
    </row>
    <row r="1789" spans="6:11" x14ac:dyDescent="0.2">
      <c r="G1789" s="260"/>
      <c r="H1789" s="260"/>
      <c r="I1789" s="260"/>
      <c r="J1789" s="260"/>
      <c r="K1789" s="260"/>
    </row>
    <row r="1790" spans="6:11" x14ac:dyDescent="0.2">
      <c r="H1790" s="260"/>
      <c r="I1790" s="260"/>
      <c r="J1790" s="260"/>
      <c r="K1790" s="260"/>
    </row>
    <row r="1791" spans="6:11" x14ac:dyDescent="0.2">
      <c r="F1791" s="260"/>
      <c r="G1791" s="260"/>
      <c r="H1791" s="260"/>
      <c r="I1791" s="260"/>
      <c r="J1791" s="260"/>
      <c r="K1791" s="260"/>
    </row>
    <row r="1792" spans="6:11" x14ac:dyDescent="0.2">
      <c r="G1792" s="260"/>
      <c r="H1792" s="260"/>
      <c r="I1792" s="260"/>
      <c r="J1792" s="260"/>
      <c r="K1792" s="260"/>
    </row>
    <row r="1793" spans="6:11" x14ac:dyDescent="0.2">
      <c r="F1793" s="260"/>
      <c r="G1793" s="260"/>
      <c r="H1793" s="260"/>
      <c r="I1793" s="260"/>
      <c r="J1793" s="260"/>
      <c r="K1793" s="260"/>
    </row>
    <row r="1794" spans="6:11" x14ac:dyDescent="0.2">
      <c r="G1794" s="260"/>
      <c r="H1794" s="260"/>
      <c r="I1794" s="260"/>
      <c r="J1794" s="260"/>
      <c r="K1794" s="260"/>
    </row>
    <row r="1795" spans="6:11" x14ac:dyDescent="0.2">
      <c r="H1795" s="260"/>
      <c r="I1795" s="260"/>
      <c r="J1795" s="260"/>
      <c r="K1795" s="260"/>
    </row>
    <row r="1796" spans="6:11" x14ac:dyDescent="0.2">
      <c r="G1796" s="260"/>
      <c r="H1796" s="260"/>
      <c r="I1796" s="260"/>
      <c r="J1796" s="260"/>
      <c r="K1796" s="260"/>
    </row>
    <row r="1797" spans="6:11" x14ac:dyDescent="0.2">
      <c r="H1797" s="260"/>
      <c r="I1797" s="260"/>
      <c r="J1797" s="260"/>
      <c r="K1797" s="260"/>
    </row>
    <row r="1798" spans="6:11" x14ac:dyDescent="0.2">
      <c r="H1798" s="260"/>
      <c r="I1798" s="260"/>
      <c r="J1798" s="260"/>
      <c r="K1798" s="260"/>
    </row>
    <row r="1799" spans="6:11" x14ac:dyDescent="0.2">
      <c r="K1799" s="260"/>
    </row>
    <row r="1800" spans="6:11" x14ac:dyDescent="0.2">
      <c r="G1800" s="260"/>
      <c r="H1800" s="260"/>
      <c r="I1800" s="260"/>
      <c r="K1800" s="260"/>
    </row>
    <row r="1801" spans="6:11" x14ac:dyDescent="0.2">
      <c r="G1801" s="260"/>
      <c r="H1801" s="260"/>
      <c r="I1801" s="260"/>
      <c r="J1801" s="260"/>
      <c r="K1801" s="260"/>
    </row>
    <row r="1802" spans="6:11" x14ac:dyDescent="0.2">
      <c r="G1802" s="260"/>
      <c r="H1802" s="260"/>
      <c r="I1802" s="260"/>
      <c r="J1802" s="260"/>
      <c r="K1802" s="260"/>
    </row>
    <row r="1803" spans="6:11" x14ac:dyDescent="0.2">
      <c r="F1803" s="260"/>
      <c r="G1803" s="260"/>
      <c r="H1803" s="260"/>
      <c r="I1803" s="260"/>
      <c r="J1803" s="260"/>
      <c r="K1803" s="260"/>
    </row>
    <row r="1804" spans="6:11" x14ac:dyDescent="0.2">
      <c r="G1804" s="260"/>
      <c r="I1804" s="260"/>
      <c r="J1804" s="260"/>
      <c r="K1804" s="260"/>
    </row>
    <row r="1805" spans="6:11" x14ac:dyDescent="0.2">
      <c r="H1805" s="260"/>
      <c r="I1805" s="260"/>
      <c r="J1805" s="260"/>
      <c r="K1805" s="260"/>
    </row>
    <row r="1806" spans="6:11" x14ac:dyDescent="0.2">
      <c r="H1806" s="260"/>
      <c r="I1806" s="260"/>
      <c r="K1806" s="260"/>
    </row>
    <row r="1807" spans="6:11" x14ac:dyDescent="0.2">
      <c r="F1807" s="260"/>
      <c r="G1807" s="260"/>
      <c r="H1807" s="260"/>
      <c r="I1807" s="260"/>
      <c r="J1807" s="260"/>
      <c r="K1807" s="260"/>
    </row>
    <row r="1808" spans="6:11" x14ac:dyDescent="0.2">
      <c r="F1808" s="260"/>
      <c r="G1808" s="260"/>
      <c r="H1808" s="260"/>
      <c r="I1808" s="260"/>
      <c r="J1808" s="260"/>
      <c r="K1808" s="260"/>
    </row>
    <row r="1809" spans="6:11" x14ac:dyDescent="0.2">
      <c r="G1809" s="260"/>
      <c r="H1809" s="260"/>
      <c r="I1809" s="260"/>
      <c r="J1809" s="260"/>
      <c r="K1809" s="260"/>
    </row>
    <row r="1810" spans="6:11" x14ac:dyDescent="0.2">
      <c r="H1810" s="260"/>
      <c r="I1810" s="260"/>
      <c r="J1810" s="260"/>
      <c r="K1810" s="260"/>
    </row>
    <row r="1811" spans="6:11" x14ac:dyDescent="0.2">
      <c r="I1811" s="260"/>
      <c r="J1811" s="260"/>
      <c r="K1811" s="260"/>
    </row>
    <row r="1812" spans="6:11" x14ac:dyDescent="0.2">
      <c r="F1812" s="260"/>
      <c r="G1812" s="260"/>
      <c r="H1812" s="260"/>
      <c r="I1812" s="260"/>
      <c r="J1812" s="260"/>
      <c r="K1812" s="260"/>
    </row>
    <row r="1813" spans="6:11" x14ac:dyDescent="0.2">
      <c r="F1813" s="260"/>
      <c r="G1813" s="260"/>
      <c r="H1813" s="260"/>
      <c r="I1813" s="260"/>
      <c r="J1813" s="260"/>
      <c r="K1813" s="260"/>
    </row>
    <row r="1814" spans="6:11" x14ac:dyDescent="0.2">
      <c r="F1814" s="260"/>
      <c r="G1814" s="260"/>
      <c r="H1814" s="260"/>
      <c r="I1814" s="260"/>
      <c r="J1814" s="260"/>
      <c r="K1814" s="260"/>
    </row>
    <row r="1815" spans="6:11" x14ac:dyDescent="0.2">
      <c r="G1815" s="260"/>
      <c r="H1815" s="260"/>
      <c r="I1815" s="260"/>
      <c r="J1815" s="260"/>
      <c r="K1815" s="260"/>
    </row>
    <row r="1816" spans="6:11" x14ac:dyDescent="0.2">
      <c r="H1816" s="260"/>
      <c r="I1816" s="260"/>
      <c r="J1816" s="260"/>
      <c r="K1816" s="260"/>
    </row>
    <row r="1817" spans="6:11" x14ac:dyDescent="0.2">
      <c r="G1817" s="260"/>
      <c r="H1817" s="260"/>
      <c r="I1817" s="260"/>
      <c r="J1817" s="260"/>
      <c r="K1817" s="260"/>
    </row>
    <row r="1818" spans="6:11" x14ac:dyDescent="0.2">
      <c r="I1818" s="260"/>
      <c r="J1818" s="260"/>
      <c r="K1818" s="260"/>
    </row>
    <row r="1819" spans="6:11" x14ac:dyDescent="0.2">
      <c r="J1819" s="260"/>
      <c r="K1819" s="260"/>
    </row>
    <row r="1820" spans="6:11" x14ac:dyDescent="0.2">
      <c r="F1820" s="260"/>
      <c r="G1820" s="260"/>
      <c r="H1820" s="260"/>
      <c r="I1820" s="260"/>
      <c r="J1820" s="260"/>
      <c r="K1820" s="260"/>
    </row>
    <row r="1821" spans="6:11" x14ac:dyDescent="0.2">
      <c r="F1821" s="260"/>
      <c r="G1821" s="260"/>
      <c r="H1821" s="260"/>
      <c r="I1821" s="260"/>
      <c r="J1821" s="260"/>
      <c r="K1821" s="260"/>
    </row>
    <row r="1822" spans="6:11" x14ac:dyDescent="0.2">
      <c r="F1822" s="260"/>
      <c r="G1822" s="260"/>
      <c r="H1822" s="260"/>
      <c r="I1822" s="260"/>
      <c r="J1822" s="260"/>
      <c r="K1822" s="260"/>
    </row>
    <row r="1823" spans="6:11" x14ac:dyDescent="0.2">
      <c r="G1823" s="260"/>
      <c r="H1823" s="260"/>
      <c r="I1823" s="260"/>
      <c r="J1823" s="260"/>
      <c r="K1823" s="260"/>
    </row>
    <row r="1824" spans="6:11" x14ac:dyDescent="0.2">
      <c r="H1824" s="260"/>
      <c r="I1824" s="260"/>
      <c r="J1824" s="260"/>
      <c r="K1824" s="260"/>
    </row>
    <row r="1825" spans="6:11" x14ac:dyDescent="0.2">
      <c r="I1825" s="260"/>
      <c r="J1825" s="260"/>
      <c r="K1825" s="260"/>
    </row>
    <row r="1826" spans="6:11" x14ac:dyDescent="0.2">
      <c r="F1826" s="260"/>
      <c r="G1826" s="260"/>
      <c r="H1826" s="260"/>
      <c r="I1826" s="260"/>
      <c r="J1826" s="260"/>
      <c r="K1826" s="260"/>
    </row>
    <row r="1827" spans="6:11" x14ac:dyDescent="0.2">
      <c r="F1827" s="260"/>
      <c r="G1827" s="260"/>
      <c r="H1827" s="260"/>
      <c r="I1827" s="260"/>
      <c r="J1827" s="260"/>
      <c r="K1827" s="260"/>
    </row>
    <row r="1828" spans="6:11" x14ac:dyDescent="0.2">
      <c r="F1828" s="260"/>
      <c r="G1828" s="260"/>
      <c r="H1828" s="260"/>
      <c r="I1828" s="260"/>
      <c r="J1828" s="260"/>
      <c r="K1828" s="260"/>
    </row>
    <row r="1829" spans="6:11" x14ac:dyDescent="0.2">
      <c r="F1829" s="260"/>
      <c r="G1829" s="260"/>
      <c r="H1829" s="260"/>
      <c r="I1829" s="260"/>
      <c r="J1829" s="260"/>
      <c r="K1829" s="260"/>
    </row>
    <row r="1830" spans="6:11" x14ac:dyDescent="0.2">
      <c r="G1830" s="260"/>
      <c r="H1830" s="260"/>
      <c r="I1830" s="260"/>
      <c r="J1830" s="260"/>
      <c r="K1830" s="260"/>
    </row>
    <row r="1831" spans="6:11" x14ac:dyDescent="0.2">
      <c r="H1831" s="260"/>
      <c r="I1831" s="260"/>
      <c r="J1831" s="260"/>
      <c r="K1831" s="260"/>
    </row>
    <row r="1832" spans="6:11" x14ac:dyDescent="0.2">
      <c r="H1832" s="260"/>
      <c r="I1832" s="260"/>
      <c r="J1832" s="260"/>
      <c r="K1832" s="260"/>
    </row>
    <row r="1833" spans="6:11" x14ac:dyDescent="0.2">
      <c r="I1833" s="260"/>
      <c r="J1833" s="260"/>
      <c r="K1833" s="260"/>
    </row>
    <row r="1834" spans="6:11" x14ac:dyDescent="0.2">
      <c r="F1834" s="260"/>
      <c r="G1834" s="260"/>
      <c r="H1834" s="260"/>
      <c r="I1834" s="260"/>
      <c r="J1834" s="260"/>
      <c r="K1834" s="260"/>
    </row>
    <row r="1835" spans="6:11" x14ac:dyDescent="0.2">
      <c r="F1835" s="260"/>
      <c r="G1835" s="260"/>
      <c r="H1835" s="260"/>
      <c r="I1835" s="260"/>
      <c r="J1835" s="260"/>
      <c r="K1835" s="260"/>
    </row>
    <row r="1836" spans="6:11" x14ac:dyDescent="0.2">
      <c r="F1836" s="260"/>
      <c r="G1836" s="260"/>
      <c r="H1836" s="260"/>
      <c r="I1836" s="260"/>
      <c r="J1836" s="260"/>
      <c r="K1836" s="260"/>
    </row>
    <row r="1837" spans="6:11" x14ac:dyDescent="0.2">
      <c r="G1837" s="260"/>
      <c r="H1837" s="260"/>
      <c r="I1837" s="260"/>
      <c r="J1837" s="260"/>
      <c r="K1837" s="260"/>
    </row>
    <row r="1838" spans="6:11" x14ac:dyDescent="0.2">
      <c r="H1838" s="260"/>
      <c r="I1838" s="260"/>
      <c r="J1838" s="260"/>
      <c r="K1838" s="260"/>
    </row>
    <row r="1840" spans="6:11" x14ac:dyDescent="0.2">
      <c r="J1840" s="260"/>
      <c r="K1840" s="260"/>
    </row>
    <row r="1841" spans="6:11" x14ac:dyDescent="0.2">
      <c r="F1841" s="260"/>
      <c r="G1841" s="260"/>
      <c r="H1841" s="260"/>
      <c r="I1841" s="260"/>
      <c r="J1841" s="260"/>
      <c r="K1841" s="260"/>
    </row>
    <row r="1842" spans="6:11" x14ac:dyDescent="0.2">
      <c r="H1842" s="260"/>
      <c r="I1842" s="260"/>
      <c r="J1842" s="260"/>
      <c r="K1842" s="260"/>
    </row>
    <row r="1843" spans="6:11" x14ac:dyDescent="0.2">
      <c r="G1843" s="260"/>
      <c r="H1843" s="260"/>
      <c r="I1843" s="260"/>
      <c r="J1843" s="260"/>
      <c r="K1843" s="260"/>
    </row>
    <row r="1844" spans="6:11" x14ac:dyDescent="0.2">
      <c r="G1844" s="260"/>
      <c r="H1844" s="260"/>
      <c r="I1844" s="260"/>
      <c r="J1844" s="260"/>
      <c r="K1844" s="260"/>
    </row>
    <row r="1845" spans="6:11" x14ac:dyDescent="0.2">
      <c r="H1845" s="260"/>
      <c r="I1845" s="260"/>
      <c r="J1845" s="260"/>
      <c r="K1845" s="260"/>
    </row>
    <row r="1846" spans="6:11" x14ac:dyDescent="0.2">
      <c r="G1846" s="260"/>
      <c r="H1846" s="260"/>
      <c r="I1846" s="260"/>
      <c r="J1846" s="260"/>
      <c r="K1846" s="260"/>
    </row>
    <row r="1847" spans="6:11" x14ac:dyDescent="0.2">
      <c r="F1847" s="260"/>
      <c r="G1847" s="260"/>
      <c r="H1847" s="260"/>
      <c r="I1847" s="260"/>
      <c r="J1847" s="260"/>
      <c r="K1847" s="260"/>
    </row>
    <row r="1848" spans="6:11" x14ac:dyDescent="0.2">
      <c r="G1848" s="260"/>
      <c r="H1848" s="260"/>
      <c r="I1848" s="260"/>
      <c r="J1848" s="260"/>
      <c r="K1848" s="260"/>
    </row>
    <row r="1849" spans="6:11" x14ac:dyDescent="0.2">
      <c r="G1849" s="260"/>
      <c r="H1849" s="260"/>
      <c r="I1849" s="260"/>
      <c r="J1849" s="260"/>
      <c r="K1849" s="260"/>
    </row>
    <row r="1850" spans="6:11" x14ac:dyDescent="0.2">
      <c r="G1850" s="260"/>
      <c r="H1850" s="260"/>
      <c r="I1850" s="260"/>
      <c r="J1850" s="260"/>
      <c r="K1850" s="260"/>
    </row>
    <row r="1851" spans="6:11" x14ac:dyDescent="0.2">
      <c r="G1851" s="260"/>
      <c r="H1851" s="260"/>
      <c r="I1851" s="260"/>
      <c r="J1851" s="260"/>
      <c r="K1851" s="260"/>
    </row>
    <row r="1852" spans="6:11" x14ac:dyDescent="0.2">
      <c r="H1852" s="260"/>
      <c r="I1852" s="260"/>
      <c r="J1852" s="260"/>
      <c r="K1852" s="260"/>
    </row>
    <row r="1853" spans="6:11" x14ac:dyDescent="0.2">
      <c r="J1853" s="260"/>
      <c r="K1853" s="260"/>
    </row>
    <row r="1854" spans="6:11" x14ac:dyDescent="0.2">
      <c r="G1854" s="260"/>
      <c r="H1854" s="260"/>
      <c r="I1854" s="260"/>
      <c r="J1854" s="260"/>
      <c r="K1854" s="260"/>
    </row>
    <row r="1855" spans="6:11" x14ac:dyDescent="0.2">
      <c r="H1855" s="260"/>
      <c r="I1855" s="260"/>
      <c r="J1855" s="260"/>
      <c r="K1855" s="260"/>
    </row>
    <row r="1856" spans="6:11" x14ac:dyDescent="0.2">
      <c r="I1856" s="260"/>
      <c r="J1856" s="260"/>
      <c r="K1856" s="260"/>
    </row>
    <row r="1857" spans="6:11" x14ac:dyDescent="0.2">
      <c r="F1857" s="260"/>
      <c r="G1857" s="260"/>
      <c r="H1857" s="260"/>
      <c r="I1857" s="260"/>
      <c r="J1857" s="260"/>
      <c r="K1857" s="260"/>
    </row>
    <row r="1858" spans="6:11" x14ac:dyDescent="0.2">
      <c r="G1858" s="260"/>
      <c r="H1858" s="260"/>
      <c r="I1858" s="260"/>
      <c r="J1858" s="260"/>
      <c r="K1858" s="260"/>
    </row>
    <row r="1859" spans="6:11" x14ac:dyDescent="0.2">
      <c r="H1859" s="260"/>
      <c r="I1859" s="260"/>
      <c r="J1859" s="260"/>
      <c r="K1859" s="260"/>
    </row>
    <row r="1860" spans="6:11" x14ac:dyDescent="0.2">
      <c r="H1860" s="260"/>
      <c r="I1860" s="260"/>
      <c r="J1860" s="260"/>
      <c r="K1860" s="260"/>
    </row>
    <row r="1861" spans="6:11" x14ac:dyDescent="0.2">
      <c r="F1861" s="260"/>
      <c r="G1861" s="260"/>
      <c r="H1861" s="260"/>
      <c r="I1861" s="260"/>
      <c r="J1861" s="260"/>
      <c r="K1861" s="260"/>
    </row>
    <row r="1862" spans="6:11" x14ac:dyDescent="0.2">
      <c r="F1862" s="260"/>
      <c r="G1862" s="260"/>
      <c r="H1862" s="260"/>
      <c r="I1862" s="260"/>
      <c r="J1862" s="260"/>
      <c r="K1862" s="260"/>
    </row>
    <row r="1863" spans="6:11" x14ac:dyDescent="0.2">
      <c r="G1863" s="260"/>
      <c r="H1863" s="260"/>
      <c r="I1863" s="260"/>
      <c r="J1863" s="260"/>
      <c r="K1863" s="260"/>
    </row>
    <row r="1864" spans="6:11" x14ac:dyDescent="0.2">
      <c r="H1864" s="260"/>
      <c r="I1864" s="260"/>
      <c r="J1864" s="260"/>
      <c r="K1864" s="260"/>
    </row>
    <row r="1865" spans="6:11" x14ac:dyDescent="0.2">
      <c r="G1865" s="260"/>
      <c r="H1865" s="260"/>
      <c r="I1865" s="260"/>
      <c r="J1865" s="260"/>
      <c r="K1865" s="260"/>
    </row>
    <row r="1866" spans="6:11" x14ac:dyDescent="0.2">
      <c r="H1866" s="260"/>
      <c r="I1866" s="260"/>
      <c r="J1866" s="260"/>
      <c r="K1866" s="260"/>
    </row>
    <row r="1867" spans="6:11" x14ac:dyDescent="0.2">
      <c r="F1867" s="260"/>
      <c r="G1867" s="260"/>
      <c r="H1867" s="260"/>
      <c r="I1867" s="260"/>
      <c r="J1867" s="260"/>
      <c r="K1867" s="260"/>
    </row>
    <row r="1868" spans="6:11" x14ac:dyDescent="0.2">
      <c r="F1868" s="260"/>
      <c r="G1868" s="260"/>
      <c r="H1868" s="260"/>
      <c r="I1868" s="260"/>
      <c r="J1868" s="260"/>
      <c r="K1868" s="260"/>
    </row>
    <row r="1869" spans="6:11" x14ac:dyDescent="0.2">
      <c r="G1869" s="260"/>
      <c r="H1869" s="260"/>
      <c r="I1869" s="260"/>
      <c r="J1869" s="260"/>
      <c r="K1869" s="260"/>
    </row>
    <row r="1870" spans="6:11" x14ac:dyDescent="0.2">
      <c r="H1870" s="260"/>
      <c r="I1870" s="260"/>
      <c r="J1870" s="260"/>
      <c r="K1870" s="260"/>
    </row>
    <row r="1871" spans="6:11" x14ac:dyDescent="0.2">
      <c r="I1871" s="260"/>
      <c r="J1871" s="260"/>
      <c r="K1871" s="260"/>
    </row>
    <row r="1872" spans="6:11" x14ac:dyDescent="0.2">
      <c r="I1872" s="260"/>
      <c r="J1872" s="260"/>
      <c r="K1872" s="260"/>
    </row>
    <row r="1873" spans="6:11" x14ac:dyDescent="0.2">
      <c r="H1873" s="260"/>
      <c r="I1873" s="260"/>
      <c r="J1873" s="260"/>
      <c r="K1873" s="260"/>
    </row>
    <row r="1874" spans="6:11" x14ac:dyDescent="0.2">
      <c r="F1874" s="260"/>
      <c r="G1874" s="260"/>
      <c r="H1874" s="260"/>
      <c r="I1874" s="260"/>
      <c r="J1874" s="260"/>
      <c r="K1874" s="260"/>
    </row>
    <row r="1875" spans="6:11" x14ac:dyDescent="0.2">
      <c r="F1875" s="260"/>
      <c r="G1875" s="260"/>
      <c r="H1875" s="260"/>
      <c r="I1875" s="260"/>
      <c r="J1875" s="260"/>
      <c r="K1875" s="260"/>
    </row>
    <row r="1876" spans="6:11" x14ac:dyDescent="0.2">
      <c r="G1876" s="260"/>
      <c r="H1876" s="260"/>
      <c r="I1876" s="260"/>
      <c r="J1876" s="260"/>
      <c r="K1876" s="260"/>
    </row>
    <row r="1877" spans="6:11" x14ac:dyDescent="0.2">
      <c r="H1877" s="260"/>
      <c r="I1877" s="260"/>
      <c r="J1877" s="260"/>
      <c r="K1877" s="260"/>
    </row>
    <row r="1878" spans="6:11" x14ac:dyDescent="0.2">
      <c r="I1878" s="260"/>
      <c r="J1878" s="260"/>
      <c r="K1878" s="260"/>
    </row>
    <row r="1879" spans="6:11" x14ac:dyDescent="0.2">
      <c r="H1879" s="260"/>
      <c r="I1879" s="260"/>
      <c r="J1879" s="260"/>
      <c r="K1879" s="260"/>
    </row>
    <row r="1880" spans="6:11" x14ac:dyDescent="0.2">
      <c r="F1880" s="260"/>
      <c r="G1880" s="260"/>
      <c r="H1880" s="260"/>
      <c r="I1880" s="260"/>
      <c r="J1880" s="260"/>
      <c r="K1880" s="260"/>
    </row>
    <row r="1881" spans="6:11" x14ac:dyDescent="0.2">
      <c r="G1881" s="260"/>
      <c r="H1881" s="260"/>
      <c r="I1881" s="260"/>
      <c r="J1881" s="260"/>
      <c r="K1881" s="260"/>
    </row>
    <row r="1882" spans="6:11" x14ac:dyDescent="0.2">
      <c r="H1882" s="260"/>
      <c r="I1882" s="260"/>
      <c r="J1882" s="260"/>
      <c r="K1882" s="260"/>
    </row>
    <row r="1883" spans="6:11" x14ac:dyDescent="0.2">
      <c r="G1883" s="260"/>
      <c r="H1883" s="260"/>
      <c r="I1883" s="260"/>
      <c r="J1883" s="260"/>
      <c r="K1883" s="260"/>
    </row>
    <row r="1884" spans="6:11" x14ac:dyDescent="0.2">
      <c r="G1884" s="260"/>
      <c r="H1884" s="260"/>
      <c r="I1884" s="260"/>
      <c r="J1884" s="260"/>
      <c r="K1884" s="260"/>
    </row>
    <row r="1885" spans="6:11" x14ac:dyDescent="0.2">
      <c r="H1885" s="260"/>
      <c r="I1885" s="260"/>
      <c r="J1885" s="260"/>
      <c r="K1885" s="260"/>
    </row>
    <row r="1886" spans="6:11" x14ac:dyDescent="0.2">
      <c r="H1886" s="260"/>
      <c r="I1886" s="260"/>
      <c r="J1886" s="260"/>
      <c r="K1886" s="260"/>
    </row>
    <row r="1887" spans="6:11" x14ac:dyDescent="0.2">
      <c r="G1887" s="260"/>
      <c r="H1887" s="260"/>
      <c r="I1887" s="260"/>
      <c r="J1887" s="260"/>
      <c r="K1887" s="260"/>
    </row>
    <row r="1888" spans="6:11" x14ac:dyDescent="0.2">
      <c r="H1888" s="260"/>
      <c r="I1888" s="260"/>
      <c r="J1888" s="260"/>
      <c r="K1888" s="260"/>
    </row>
    <row r="1889" spans="6:11" x14ac:dyDescent="0.2">
      <c r="G1889" s="260"/>
      <c r="H1889" s="260"/>
      <c r="I1889" s="260"/>
      <c r="J1889" s="260"/>
      <c r="K1889" s="260"/>
    </row>
    <row r="1890" spans="6:11" x14ac:dyDescent="0.2">
      <c r="F1890" s="260"/>
      <c r="G1890" s="260"/>
      <c r="H1890" s="260"/>
      <c r="I1890" s="260"/>
      <c r="J1890" s="260"/>
      <c r="K1890" s="260"/>
    </row>
    <row r="1891" spans="6:11" x14ac:dyDescent="0.2">
      <c r="G1891" s="260"/>
      <c r="H1891" s="260"/>
      <c r="I1891" s="260"/>
      <c r="J1891" s="260"/>
      <c r="K1891" s="260"/>
    </row>
    <row r="1892" spans="6:11" x14ac:dyDescent="0.2">
      <c r="H1892" s="260"/>
      <c r="I1892" s="260"/>
      <c r="J1892" s="260"/>
      <c r="K1892" s="260"/>
    </row>
    <row r="1893" spans="6:11" x14ac:dyDescent="0.2">
      <c r="H1893" s="260"/>
      <c r="I1893" s="260"/>
      <c r="J1893" s="260"/>
      <c r="K1893" s="260"/>
    </row>
    <row r="1894" spans="6:11" x14ac:dyDescent="0.2">
      <c r="K1894" s="260"/>
    </row>
    <row r="1895" spans="6:11" x14ac:dyDescent="0.2">
      <c r="K1895" s="260"/>
    </row>
    <row r="1896" spans="6:11" x14ac:dyDescent="0.2">
      <c r="I1896" s="260"/>
      <c r="J1896" s="260"/>
      <c r="K1896" s="260"/>
    </row>
    <row r="1897" spans="6:11" x14ac:dyDescent="0.2">
      <c r="I1897" s="260"/>
      <c r="J1897" s="260"/>
      <c r="K1897" s="260"/>
    </row>
    <row r="1898" spans="6:11" x14ac:dyDescent="0.2">
      <c r="J1898" s="260"/>
      <c r="K1898" s="260"/>
    </row>
    <row r="1899" spans="6:11" x14ac:dyDescent="0.2">
      <c r="G1899" s="260"/>
      <c r="H1899" s="260"/>
      <c r="I1899" s="260"/>
      <c r="J1899" s="260"/>
      <c r="K1899" s="260"/>
    </row>
    <row r="1900" spans="6:11" x14ac:dyDescent="0.2">
      <c r="G1900" s="260"/>
      <c r="H1900" s="260"/>
      <c r="I1900" s="260"/>
      <c r="J1900" s="260"/>
      <c r="K1900" s="260"/>
    </row>
    <row r="1901" spans="6:11" x14ac:dyDescent="0.2">
      <c r="H1901" s="260"/>
      <c r="I1901" s="260"/>
      <c r="J1901" s="260"/>
      <c r="K1901" s="260"/>
    </row>
    <row r="1902" spans="6:11" x14ac:dyDescent="0.2">
      <c r="G1902" s="260"/>
      <c r="H1902" s="260"/>
      <c r="I1902" s="260"/>
      <c r="J1902" s="260"/>
      <c r="K1902" s="260"/>
    </row>
    <row r="1903" spans="6:11" x14ac:dyDescent="0.2">
      <c r="H1903" s="260"/>
      <c r="I1903" s="260"/>
      <c r="J1903" s="260"/>
      <c r="K1903" s="260"/>
    </row>
    <row r="1904" spans="6:11" x14ac:dyDescent="0.2">
      <c r="G1904" s="260"/>
      <c r="H1904" s="260"/>
      <c r="I1904" s="260"/>
      <c r="J1904" s="260"/>
      <c r="K1904" s="260"/>
    </row>
    <row r="1905" spans="6:11" x14ac:dyDescent="0.2">
      <c r="G1905" s="260"/>
      <c r="H1905" s="260"/>
      <c r="I1905" s="260"/>
      <c r="J1905" s="260"/>
      <c r="K1905" s="260"/>
    </row>
    <row r="1906" spans="6:11" x14ac:dyDescent="0.2">
      <c r="H1906" s="260"/>
      <c r="I1906" s="260"/>
      <c r="J1906" s="260"/>
      <c r="K1906" s="260"/>
    </row>
    <row r="1907" spans="6:11" x14ac:dyDescent="0.2">
      <c r="G1907" s="260"/>
      <c r="H1907" s="260"/>
      <c r="I1907" s="260"/>
      <c r="J1907" s="260"/>
      <c r="K1907" s="260"/>
    </row>
    <row r="1908" spans="6:11" x14ac:dyDescent="0.2">
      <c r="H1908" s="260"/>
      <c r="I1908" s="260"/>
      <c r="J1908" s="260"/>
      <c r="K1908" s="260"/>
    </row>
    <row r="1909" spans="6:11" x14ac:dyDescent="0.2">
      <c r="F1909" s="260"/>
      <c r="G1909" s="260"/>
      <c r="H1909" s="260"/>
      <c r="I1909" s="260"/>
      <c r="J1909" s="260"/>
      <c r="K1909" s="260"/>
    </row>
    <row r="1910" spans="6:11" x14ac:dyDescent="0.2">
      <c r="G1910" s="260"/>
      <c r="H1910" s="260"/>
      <c r="I1910" s="260"/>
      <c r="J1910" s="260"/>
      <c r="K1910" s="260"/>
    </row>
    <row r="1911" spans="6:11" x14ac:dyDescent="0.2">
      <c r="J1911" s="260"/>
      <c r="K1911" s="260"/>
    </row>
    <row r="1912" spans="6:11" x14ac:dyDescent="0.2">
      <c r="G1912" s="260"/>
      <c r="H1912" s="260"/>
      <c r="I1912" s="260"/>
      <c r="J1912" s="260"/>
      <c r="K1912" s="260"/>
    </row>
    <row r="1913" spans="6:11" x14ac:dyDescent="0.2">
      <c r="G1913" s="260"/>
      <c r="H1913" s="260"/>
      <c r="I1913" s="260"/>
      <c r="J1913" s="260"/>
      <c r="K1913" s="260"/>
    </row>
    <row r="1914" spans="6:11" x14ac:dyDescent="0.2">
      <c r="G1914" s="260"/>
      <c r="H1914" s="260"/>
      <c r="I1914" s="260"/>
      <c r="J1914" s="260"/>
      <c r="K1914" s="260"/>
    </row>
    <row r="1915" spans="6:11" x14ac:dyDescent="0.2">
      <c r="H1915" s="260"/>
      <c r="I1915" s="260"/>
      <c r="J1915" s="260"/>
      <c r="K1915" s="260"/>
    </row>
    <row r="1916" spans="6:11" x14ac:dyDescent="0.2">
      <c r="G1916" s="260"/>
      <c r="H1916" s="260"/>
      <c r="I1916" s="260"/>
      <c r="J1916" s="260"/>
      <c r="K1916" s="260"/>
    </row>
    <row r="1917" spans="6:11" x14ac:dyDescent="0.2">
      <c r="H1917" s="260"/>
      <c r="I1917" s="260"/>
      <c r="J1917" s="260"/>
      <c r="K1917" s="260"/>
    </row>
    <row r="1918" spans="6:11" x14ac:dyDescent="0.2">
      <c r="H1918" s="260"/>
      <c r="I1918" s="260"/>
      <c r="J1918" s="260"/>
      <c r="K1918" s="260"/>
    </row>
    <row r="1919" spans="6:11" x14ac:dyDescent="0.2">
      <c r="F1919" s="260"/>
      <c r="H1919" s="260"/>
      <c r="J1919" s="260"/>
      <c r="K1919" s="260"/>
    </row>
    <row r="1920" spans="6:11" x14ac:dyDescent="0.2">
      <c r="G1920" s="260"/>
      <c r="K1920" s="260"/>
    </row>
    <row r="1921" spans="6:11" x14ac:dyDescent="0.2">
      <c r="H1921" s="260"/>
      <c r="I1921" s="260"/>
      <c r="J1921" s="260"/>
      <c r="K1921" s="260"/>
    </row>
    <row r="1922" spans="6:11" x14ac:dyDescent="0.2">
      <c r="I1922" s="260"/>
      <c r="J1922" s="260"/>
      <c r="K1922" s="260"/>
    </row>
    <row r="1923" spans="6:11" x14ac:dyDescent="0.2">
      <c r="G1923" s="260"/>
      <c r="H1923" s="260"/>
      <c r="I1923" s="260"/>
      <c r="J1923" s="260"/>
      <c r="K1923" s="260"/>
    </row>
    <row r="1924" spans="6:11" x14ac:dyDescent="0.2">
      <c r="G1924" s="260"/>
      <c r="H1924" s="260"/>
      <c r="I1924" s="260"/>
      <c r="J1924" s="260"/>
      <c r="K1924" s="260"/>
    </row>
    <row r="1925" spans="6:11" x14ac:dyDescent="0.2">
      <c r="H1925" s="260"/>
      <c r="I1925" s="260"/>
      <c r="J1925" s="260"/>
      <c r="K1925" s="260"/>
    </row>
    <row r="1926" spans="6:11" x14ac:dyDescent="0.2">
      <c r="G1926" s="260"/>
      <c r="H1926" s="260"/>
      <c r="I1926" s="260"/>
      <c r="J1926" s="260"/>
      <c r="K1926" s="260"/>
    </row>
    <row r="1927" spans="6:11" x14ac:dyDescent="0.2">
      <c r="H1927" s="260"/>
      <c r="I1927" s="260"/>
    </row>
    <row r="1928" spans="6:11" x14ac:dyDescent="0.2">
      <c r="H1928" s="260"/>
      <c r="I1928" s="260"/>
      <c r="J1928" s="260"/>
      <c r="K1928" s="260"/>
    </row>
    <row r="1929" spans="6:11" x14ac:dyDescent="0.2">
      <c r="G1929" s="260"/>
      <c r="H1929" s="260"/>
      <c r="J1929" s="260"/>
      <c r="K1929" s="260"/>
    </row>
    <row r="1930" spans="6:11" x14ac:dyDescent="0.2">
      <c r="I1930" s="260"/>
      <c r="K1930" s="260"/>
    </row>
    <row r="1931" spans="6:11" x14ac:dyDescent="0.2">
      <c r="G1931" s="260"/>
      <c r="H1931" s="260"/>
      <c r="I1931" s="260"/>
      <c r="J1931" s="260"/>
      <c r="K1931" s="260"/>
    </row>
    <row r="1932" spans="6:11" x14ac:dyDescent="0.2">
      <c r="H1932" s="260"/>
      <c r="I1932" s="260"/>
      <c r="J1932" s="260"/>
      <c r="K1932" s="260"/>
    </row>
    <row r="1933" spans="6:11" x14ac:dyDescent="0.2">
      <c r="I1933" s="260"/>
      <c r="J1933" s="260"/>
      <c r="K1933" s="260"/>
    </row>
    <row r="1934" spans="6:11" x14ac:dyDescent="0.2">
      <c r="I1934" s="260"/>
      <c r="J1934" s="260"/>
      <c r="K1934" s="260"/>
    </row>
    <row r="1935" spans="6:11" x14ac:dyDescent="0.2">
      <c r="H1935" s="260"/>
      <c r="I1935" s="260"/>
      <c r="J1935" s="260"/>
      <c r="K1935" s="260"/>
    </row>
    <row r="1936" spans="6:11" x14ac:dyDescent="0.2">
      <c r="F1936" s="260"/>
      <c r="G1936" s="260"/>
      <c r="I1936" s="260"/>
      <c r="J1936" s="260"/>
      <c r="K1936" s="260"/>
    </row>
    <row r="1937" spans="6:11" x14ac:dyDescent="0.2">
      <c r="G1937" s="260"/>
      <c r="H1937" s="260"/>
      <c r="I1937" s="260"/>
      <c r="J1937" s="260"/>
      <c r="K1937" s="260"/>
    </row>
    <row r="1938" spans="6:11" x14ac:dyDescent="0.2">
      <c r="H1938" s="260"/>
      <c r="I1938" s="260"/>
      <c r="J1938" s="260"/>
      <c r="K1938" s="260"/>
    </row>
    <row r="1939" spans="6:11" x14ac:dyDescent="0.2">
      <c r="I1939" s="260"/>
      <c r="J1939" s="260"/>
      <c r="K1939" s="260"/>
    </row>
    <row r="1940" spans="6:11" x14ac:dyDescent="0.2">
      <c r="G1940" s="260"/>
      <c r="H1940" s="260"/>
      <c r="I1940" s="260"/>
      <c r="J1940" s="260"/>
      <c r="K1940" s="260"/>
    </row>
    <row r="1941" spans="6:11" x14ac:dyDescent="0.2">
      <c r="G1941" s="260"/>
      <c r="H1941" s="260"/>
      <c r="I1941" s="260"/>
      <c r="J1941" s="260"/>
      <c r="K1941" s="260"/>
    </row>
    <row r="1942" spans="6:11" x14ac:dyDescent="0.2">
      <c r="G1942" s="260"/>
      <c r="H1942" s="260"/>
      <c r="I1942" s="260"/>
      <c r="J1942" s="260"/>
      <c r="K1942" s="260"/>
    </row>
    <row r="1943" spans="6:11" x14ac:dyDescent="0.2">
      <c r="H1943" s="260"/>
      <c r="I1943" s="260"/>
      <c r="J1943" s="260"/>
      <c r="K1943" s="260"/>
    </row>
    <row r="1944" spans="6:11" x14ac:dyDescent="0.2">
      <c r="H1944" s="260"/>
      <c r="I1944" s="260"/>
      <c r="J1944" s="260"/>
      <c r="K1944" s="260"/>
    </row>
    <row r="1945" spans="6:11" x14ac:dyDescent="0.2">
      <c r="G1945" s="260"/>
      <c r="H1945" s="260"/>
      <c r="I1945" s="260"/>
      <c r="J1945" s="260"/>
      <c r="K1945" s="260"/>
    </row>
    <row r="1946" spans="6:11" x14ac:dyDescent="0.2">
      <c r="F1946" s="260"/>
      <c r="G1946" s="260"/>
      <c r="H1946" s="260"/>
      <c r="I1946" s="260"/>
      <c r="J1946" s="260"/>
      <c r="K1946" s="260"/>
    </row>
    <row r="1947" spans="6:11" x14ac:dyDescent="0.2">
      <c r="G1947" s="260"/>
      <c r="H1947" s="260"/>
      <c r="I1947" s="260"/>
      <c r="J1947" s="260"/>
      <c r="K1947" s="260"/>
    </row>
    <row r="1948" spans="6:11" x14ac:dyDescent="0.2">
      <c r="H1948" s="260"/>
      <c r="I1948" s="260"/>
      <c r="J1948" s="260"/>
      <c r="K1948" s="260"/>
    </row>
    <row r="1949" spans="6:11" x14ac:dyDescent="0.2">
      <c r="F1949" s="260"/>
      <c r="G1949" s="260"/>
      <c r="H1949" s="260"/>
      <c r="I1949" s="260"/>
      <c r="J1949" s="260"/>
      <c r="K1949" s="260"/>
    </row>
    <row r="1950" spans="6:11" x14ac:dyDescent="0.2">
      <c r="G1950" s="260"/>
      <c r="H1950" s="260"/>
      <c r="I1950" s="260"/>
      <c r="J1950" s="260"/>
      <c r="K1950" s="260"/>
    </row>
    <row r="1951" spans="6:11" x14ac:dyDescent="0.2">
      <c r="H1951" s="260"/>
      <c r="I1951" s="260"/>
      <c r="J1951" s="260"/>
      <c r="K1951" s="260"/>
    </row>
    <row r="1952" spans="6:11" x14ac:dyDescent="0.2">
      <c r="G1952" s="260"/>
      <c r="H1952" s="260"/>
      <c r="I1952" s="260"/>
      <c r="J1952" s="260"/>
      <c r="K1952" s="260"/>
    </row>
    <row r="1953" spans="6:11" x14ac:dyDescent="0.2">
      <c r="H1953" s="260"/>
      <c r="I1953" s="260"/>
      <c r="J1953" s="260"/>
      <c r="K1953" s="260"/>
    </row>
    <row r="1954" spans="6:11" x14ac:dyDescent="0.2">
      <c r="G1954" s="260"/>
      <c r="H1954" s="260"/>
      <c r="I1954" s="260"/>
      <c r="J1954" s="260"/>
      <c r="K1954" s="260"/>
    </row>
    <row r="1955" spans="6:11" x14ac:dyDescent="0.2">
      <c r="I1955" s="260"/>
      <c r="J1955" s="260"/>
      <c r="K1955" s="260"/>
    </row>
    <row r="1956" spans="6:11" x14ac:dyDescent="0.2">
      <c r="J1956" s="260"/>
      <c r="K1956" s="260"/>
    </row>
    <row r="1957" spans="6:11" x14ac:dyDescent="0.2">
      <c r="G1957" s="260"/>
      <c r="H1957" s="260"/>
      <c r="I1957" s="260"/>
      <c r="J1957" s="260"/>
      <c r="K1957" s="260"/>
    </row>
    <row r="1958" spans="6:11" x14ac:dyDescent="0.2">
      <c r="H1958" s="260"/>
      <c r="I1958" s="260"/>
      <c r="J1958" s="260"/>
      <c r="K1958" s="260"/>
    </row>
    <row r="1959" spans="6:11" x14ac:dyDescent="0.2">
      <c r="F1959" s="260"/>
      <c r="G1959" s="260"/>
      <c r="H1959" s="260"/>
      <c r="I1959" s="260"/>
      <c r="J1959" s="260"/>
      <c r="K1959" s="260"/>
    </row>
    <row r="1960" spans="6:11" x14ac:dyDescent="0.2">
      <c r="G1960" s="260"/>
      <c r="H1960" s="260"/>
      <c r="I1960" s="260"/>
      <c r="K1960" s="260"/>
    </row>
    <row r="1961" spans="6:11" x14ac:dyDescent="0.2">
      <c r="H1961" s="260"/>
      <c r="I1961" s="260"/>
      <c r="J1961" s="260"/>
      <c r="K1961" s="260"/>
    </row>
    <row r="1962" spans="6:11" x14ac:dyDescent="0.2">
      <c r="I1962" s="260"/>
      <c r="J1962" s="260"/>
      <c r="K1962" s="260"/>
    </row>
    <row r="1963" spans="6:11" x14ac:dyDescent="0.2">
      <c r="I1963" s="260"/>
      <c r="J1963" s="260"/>
      <c r="K1963" s="260"/>
    </row>
    <row r="1964" spans="6:11" x14ac:dyDescent="0.2">
      <c r="K1964" s="260"/>
    </row>
    <row r="1965" spans="6:11" x14ac:dyDescent="0.2">
      <c r="F1965" s="260"/>
      <c r="G1965" s="260"/>
      <c r="H1965" s="260"/>
      <c r="I1965" s="260"/>
      <c r="J1965" s="260"/>
      <c r="K1965" s="260"/>
    </row>
    <row r="1966" spans="6:11" x14ac:dyDescent="0.2">
      <c r="F1966" s="260"/>
      <c r="G1966" s="260"/>
      <c r="H1966" s="260"/>
      <c r="I1966" s="260"/>
      <c r="J1966" s="260"/>
      <c r="K1966" s="260"/>
    </row>
    <row r="1967" spans="6:11" x14ac:dyDescent="0.2">
      <c r="G1967" s="260"/>
      <c r="H1967" s="260"/>
      <c r="I1967" s="260"/>
      <c r="J1967" s="260"/>
      <c r="K1967" s="260"/>
    </row>
    <row r="1968" spans="6:11" x14ac:dyDescent="0.2">
      <c r="H1968" s="260"/>
      <c r="I1968" s="260"/>
      <c r="J1968" s="260"/>
      <c r="K1968" s="260"/>
    </row>
    <row r="1969" spans="6:11" x14ac:dyDescent="0.2">
      <c r="F1969" s="260"/>
      <c r="G1969" s="260"/>
      <c r="H1969" s="260"/>
      <c r="I1969" s="260"/>
      <c r="J1969" s="260"/>
      <c r="K1969" s="260"/>
    </row>
    <row r="1970" spans="6:11" x14ac:dyDescent="0.2">
      <c r="G1970" s="260"/>
      <c r="H1970" s="260"/>
      <c r="I1970" s="260"/>
      <c r="J1970" s="260"/>
      <c r="K1970" s="260"/>
    </row>
    <row r="1971" spans="6:11" x14ac:dyDescent="0.2">
      <c r="F1971" s="260"/>
      <c r="H1971" s="260"/>
      <c r="J1971" s="260"/>
      <c r="K1971" s="260"/>
    </row>
    <row r="1972" spans="6:11" x14ac:dyDescent="0.2">
      <c r="G1972" s="260"/>
      <c r="H1972" s="260"/>
      <c r="I1972" s="260"/>
      <c r="J1972" s="260"/>
      <c r="K1972" s="260"/>
    </row>
    <row r="1973" spans="6:11" x14ac:dyDescent="0.2">
      <c r="G1973" s="260"/>
      <c r="H1973" s="260"/>
      <c r="I1973" s="260"/>
      <c r="J1973" s="260"/>
      <c r="K1973" s="260"/>
    </row>
    <row r="1974" spans="6:11" x14ac:dyDescent="0.2">
      <c r="G1974" s="260"/>
      <c r="H1974" s="260"/>
      <c r="I1974" s="260"/>
      <c r="J1974" s="260"/>
      <c r="K1974" s="260"/>
    </row>
    <row r="1975" spans="6:11" x14ac:dyDescent="0.2">
      <c r="F1975" s="260"/>
      <c r="G1975" s="260"/>
      <c r="H1975" s="260"/>
      <c r="I1975" s="260"/>
      <c r="J1975" s="260"/>
      <c r="K1975" s="260"/>
    </row>
    <row r="1976" spans="6:11" x14ac:dyDescent="0.2">
      <c r="G1976" s="260"/>
      <c r="H1976" s="260"/>
      <c r="I1976" s="260"/>
      <c r="J1976" s="260"/>
      <c r="K1976" s="260"/>
    </row>
    <row r="1977" spans="6:11" x14ac:dyDescent="0.2">
      <c r="I1977" s="260"/>
      <c r="J1977" s="260"/>
      <c r="K1977" s="260"/>
    </row>
    <row r="1978" spans="6:11" x14ac:dyDescent="0.2">
      <c r="G1978" s="260"/>
      <c r="H1978" s="260"/>
      <c r="I1978" s="260"/>
      <c r="J1978" s="260"/>
      <c r="K1978" s="260"/>
    </row>
    <row r="1979" spans="6:11" x14ac:dyDescent="0.2">
      <c r="F1979" s="260"/>
      <c r="H1979" s="260"/>
      <c r="I1979" s="260"/>
      <c r="J1979" s="260"/>
      <c r="K1979" s="260"/>
    </row>
    <row r="1980" spans="6:11" x14ac:dyDescent="0.2">
      <c r="G1980" s="260"/>
      <c r="H1980" s="260"/>
      <c r="I1980" s="260"/>
      <c r="J1980" s="260"/>
      <c r="K1980" s="260"/>
    </row>
    <row r="1981" spans="6:11" x14ac:dyDescent="0.2">
      <c r="H1981" s="260"/>
      <c r="I1981" s="260"/>
      <c r="J1981" s="260"/>
      <c r="K1981" s="260"/>
    </row>
    <row r="1982" spans="6:11" x14ac:dyDescent="0.2">
      <c r="I1982" s="260"/>
      <c r="J1982" s="260"/>
      <c r="K1982" s="260"/>
    </row>
    <row r="1983" spans="6:11" x14ac:dyDescent="0.2">
      <c r="G1983" s="260"/>
      <c r="H1983" s="260"/>
      <c r="I1983" s="260"/>
      <c r="J1983" s="260"/>
      <c r="K1983" s="260"/>
    </row>
    <row r="1984" spans="6:11" x14ac:dyDescent="0.2">
      <c r="G1984" s="260"/>
      <c r="H1984" s="260"/>
      <c r="I1984" s="260"/>
      <c r="J1984" s="260"/>
      <c r="K1984" s="260"/>
    </row>
    <row r="1985" spans="6:11" x14ac:dyDescent="0.2">
      <c r="F1985" s="260"/>
      <c r="G1985" s="260"/>
      <c r="H1985" s="260"/>
      <c r="I1985" s="260"/>
      <c r="J1985" s="260"/>
      <c r="K1985" s="260"/>
    </row>
    <row r="1986" spans="6:11" x14ac:dyDescent="0.2">
      <c r="G1986" s="260"/>
      <c r="I1986" s="260"/>
      <c r="J1986" s="260"/>
      <c r="K1986" s="260"/>
    </row>
    <row r="1987" spans="6:11" x14ac:dyDescent="0.2">
      <c r="H1987" s="260"/>
      <c r="I1987" s="260"/>
      <c r="J1987" s="260"/>
    </row>
    <row r="1989" spans="6:11" x14ac:dyDescent="0.2">
      <c r="F1989" s="260"/>
      <c r="G1989" s="260"/>
      <c r="H1989" s="260"/>
      <c r="I1989" s="260"/>
      <c r="J1989" s="260"/>
      <c r="K1989" s="260"/>
    </row>
    <row r="1990" spans="6:11" x14ac:dyDescent="0.2">
      <c r="F1990" s="260"/>
      <c r="G1990" s="260"/>
      <c r="H1990" s="260"/>
      <c r="I1990" s="260"/>
      <c r="J1990" s="260"/>
      <c r="K1990" s="260"/>
    </row>
    <row r="1991" spans="6:11" x14ac:dyDescent="0.2">
      <c r="G1991" s="260"/>
      <c r="H1991" s="260"/>
      <c r="I1991" s="260"/>
      <c r="J1991" s="260"/>
      <c r="K1991" s="260"/>
    </row>
    <row r="1992" spans="6:11" x14ac:dyDescent="0.2">
      <c r="H1992" s="260"/>
      <c r="I1992" s="260"/>
      <c r="J1992" s="260"/>
      <c r="K1992" s="260"/>
    </row>
    <row r="1993" spans="6:11" x14ac:dyDescent="0.2">
      <c r="I1993" s="260"/>
      <c r="J1993" s="260"/>
      <c r="K1993" s="260"/>
    </row>
    <row r="1994" spans="6:11" x14ac:dyDescent="0.2">
      <c r="I1994" s="260"/>
      <c r="J1994" s="260"/>
      <c r="K1994" s="260"/>
    </row>
    <row r="1995" spans="6:11" x14ac:dyDescent="0.2">
      <c r="F1995" s="260"/>
      <c r="G1995" s="260"/>
      <c r="J1995" s="260"/>
      <c r="K1995" s="260"/>
    </row>
    <row r="1996" spans="6:11" x14ac:dyDescent="0.2">
      <c r="F1996" s="260"/>
      <c r="G1996" s="260"/>
      <c r="H1996" s="260"/>
      <c r="I1996" s="260"/>
      <c r="J1996" s="260"/>
      <c r="K1996" s="260"/>
    </row>
    <row r="1997" spans="6:11" x14ac:dyDescent="0.2">
      <c r="G1997" s="260"/>
      <c r="H1997" s="260"/>
      <c r="I1997" s="260"/>
      <c r="J1997" s="260"/>
      <c r="K1997" s="260"/>
    </row>
    <row r="1998" spans="6:11" x14ac:dyDescent="0.2">
      <c r="J1998" s="260"/>
      <c r="K1998" s="260"/>
    </row>
    <row r="1999" spans="6:11" x14ac:dyDescent="0.2">
      <c r="F1999" s="260"/>
      <c r="G1999" s="260"/>
      <c r="H1999" s="260"/>
      <c r="I1999" s="260"/>
      <c r="J1999" s="260"/>
      <c r="K1999" s="260"/>
    </row>
    <row r="2000" spans="6:11" x14ac:dyDescent="0.2">
      <c r="G2000" s="260"/>
      <c r="H2000" s="260"/>
      <c r="I2000" s="260"/>
      <c r="J2000" s="260"/>
      <c r="K2000" s="260"/>
    </row>
    <row r="2001" spans="6:11" x14ac:dyDescent="0.2">
      <c r="G2001" s="260"/>
      <c r="H2001" s="260"/>
      <c r="I2001" s="260"/>
      <c r="J2001" s="260"/>
      <c r="K2001" s="260"/>
    </row>
    <row r="2002" spans="6:11" x14ac:dyDescent="0.2">
      <c r="G2002" s="260"/>
      <c r="H2002" s="260"/>
      <c r="I2002" s="260"/>
      <c r="J2002" s="260"/>
      <c r="K2002" s="260"/>
    </row>
    <row r="2003" spans="6:11" x14ac:dyDescent="0.2">
      <c r="H2003" s="260"/>
      <c r="I2003" s="260"/>
      <c r="J2003" s="260"/>
      <c r="K2003" s="260"/>
    </row>
    <row r="2004" spans="6:11" x14ac:dyDescent="0.2">
      <c r="G2004" s="260"/>
      <c r="H2004" s="260"/>
      <c r="I2004" s="260"/>
      <c r="J2004" s="260"/>
      <c r="K2004" s="260"/>
    </row>
    <row r="2005" spans="6:11" x14ac:dyDescent="0.2">
      <c r="H2005" s="260"/>
      <c r="I2005" s="260"/>
      <c r="J2005" s="260"/>
      <c r="K2005" s="260"/>
    </row>
    <row r="2006" spans="6:11" x14ac:dyDescent="0.2">
      <c r="F2006" s="260"/>
      <c r="G2006" s="260"/>
      <c r="H2006" s="260"/>
      <c r="I2006" s="260"/>
      <c r="J2006" s="260"/>
      <c r="K2006" s="260"/>
    </row>
    <row r="2007" spans="6:11" x14ac:dyDescent="0.2">
      <c r="G2007" s="260"/>
      <c r="H2007" s="260"/>
      <c r="I2007" s="260"/>
      <c r="J2007" s="260"/>
      <c r="K2007" s="260"/>
    </row>
    <row r="2008" spans="6:11" x14ac:dyDescent="0.2">
      <c r="I2008" s="260"/>
      <c r="J2008" s="260"/>
      <c r="K2008" s="260"/>
    </row>
    <row r="2009" spans="6:11" x14ac:dyDescent="0.2">
      <c r="F2009" s="260"/>
      <c r="G2009" s="260"/>
      <c r="H2009" s="260"/>
      <c r="I2009" s="260"/>
      <c r="J2009" s="260"/>
      <c r="K2009" s="260"/>
    </row>
    <row r="2010" spans="6:11" x14ac:dyDescent="0.2">
      <c r="G2010" s="260"/>
      <c r="H2010" s="260"/>
      <c r="I2010" s="260"/>
      <c r="J2010" s="260"/>
      <c r="K2010" s="260"/>
    </row>
    <row r="2011" spans="6:11" x14ac:dyDescent="0.2">
      <c r="H2011" s="260"/>
      <c r="I2011" s="260"/>
      <c r="J2011" s="260"/>
      <c r="K2011" s="260"/>
    </row>
    <row r="2012" spans="6:11" x14ac:dyDescent="0.2">
      <c r="G2012" s="260"/>
      <c r="H2012" s="260"/>
      <c r="I2012" s="260"/>
      <c r="J2012" s="260"/>
      <c r="K2012" s="260"/>
    </row>
    <row r="2013" spans="6:11" x14ac:dyDescent="0.2">
      <c r="F2013" s="260"/>
      <c r="G2013" s="260"/>
      <c r="H2013" s="260"/>
      <c r="I2013" s="260"/>
      <c r="J2013" s="260"/>
      <c r="K2013" s="260"/>
    </row>
    <row r="2014" spans="6:11" x14ac:dyDescent="0.2">
      <c r="G2014" s="260"/>
      <c r="H2014" s="260"/>
      <c r="I2014" s="260"/>
      <c r="J2014" s="260"/>
      <c r="K2014" s="260"/>
    </row>
    <row r="2015" spans="6:11" x14ac:dyDescent="0.2">
      <c r="J2015" s="260"/>
      <c r="K2015" s="260"/>
    </row>
    <row r="2016" spans="6:11" x14ac:dyDescent="0.2">
      <c r="J2016" s="260"/>
      <c r="K2016" s="260"/>
    </row>
    <row r="2017" spans="6:11" x14ac:dyDescent="0.2">
      <c r="G2017" s="260"/>
      <c r="H2017" s="260"/>
      <c r="I2017" s="260"/>
      <c r="J2017" s="260"/>
      <c r="K2017" s="260"/>
    </row>
    <row r="2018" spans="6:11" x14ac:dyDescent="0.2">
      <c r="H2018" s="260"/>
      <c r="I2018" s="260"/>
      <c r="J2018" s="260"/>
      <c r="K2018" s="260"/>
    </row>
    <row r="2019" spans="6:11" x14ac:dyDescent="0.2">
      <c r="F2019" s="260"/>
      <c r="G2019" s="260"/>
      <c r="H2019" s="260"/>
      <c r="I2019" s="260"/>
      <c r="J2019" s="260"/>
      <c r="K2019" s="260"/>
    </row>
    <row r="2020" spans="6:11" x14ac:dyDescent="0.2">
      <c r="G2020" s="260"/>
      <c r="H2020" s="260"/>
      <c r="J2020" s="260"/>
      <c r="K2020" s="260"/>
    </row>
    <row r="2021" spans="6:11" x14ac:dyDescent="0.2">
      <c r="H2021" s="260"/>
      <c r="I2021" s="260"/>
      <c r="J2021" s="260"/>
      <c r="K2021" s="260"/>
    </row>
    <row r="2022" spans="6:11" x14ac:dyDescent="0.2">
      <c r="G2022" s="260"/>
      <c r="H2022" s="260"/>
      <c r="I2022" s="260"/>
      <c r="J2022" s="260"/>
      <c r="K2022" s="260"/>
    </row>
    <row r="2023" spans="6:11" x14ac:dyDescent="0.2">
      <c r="H2023" s="260"/>
      <c r="I2023" s="260"/>
      <c r="J2023" s="260"/>
      <c r="K2023" s="260"/>
    </row>
    <row r="2024" spans="6:11" x14ac:dyDescent="0.2">
      <c r="K2024" s="260"/>
    </row>
    <row r="2025" spans="6:11" x14ac:dyDescent="0.2">
      <c r="F2025" s="260"/>
      <c r="G2025" s="260"/>
      <c r="H2025" s="260"/>
      <c r="I2025" s="260"/>
      <c r="J2025" s="260"/>
      <c r="K2025" s="260"/>
    </row>
    <row r="2026" spans="6:11" x14ac:dyDescent="0.2">
      <c r="F2026" s="260"/>
      <c r="G2026" s="260"/>
      <c r="H2026" s="260"/>
      <c r="I2026" s="260"/>
      <c r="J2026" s="260"/>
      <c r="K2026" s="260"/>
    </row>
    <row r="2027" spans="6:11" x14ac:dyDescent="0.2">
      <c r="G2027" s="260"/>
      <c r="H2027" s="260"/>
      <c r="I2027" s="260"/>
      <c r="J2027" s="260"/>
      <c r="K2027" s="260"/>
    </row>
    <row r="2028" spans="6:11" x14ac:dyDescent="0.2">
      <c r="H2028" s="260"/>
      <c r="I2028" s="260"/>
      <c r="J2028" s="260"/>
      <c r="K2028" s="260"/>
    </row>
    <row r="2029" spans="6:11" x14ac:dyDescent="0.2">
      <c r="H2029" s="260"/>
      <c r="I2029" s="260"/>
      <c r="J2029" s="260"/>
      <c r="K2029" s="260"/>
    </row>
    <row r="2030" spans="6:11" x14ac:dyDescent="0.2">
      <c r="G2030" s="260"/>
      <c r="H2030" s="260"/>
      <c r="I2030" s="260"/>
      <c r="J2030" s="260"/>
      <c r="K2030" s="260"/>
    </row>
    <row r="2031" spans="6:11" x14ac:dyDescent="0.2">
      <c r="F2031" s="260"/>
      <c r="H2031" s="260"/>
      <c r="I2031" s="260"/>
      <c r="J2031" s="260"/>
      <c r="K2031" s="260"/>
    </row>
    <row r="2032" spans="6:11" x14ac:dyDescent="0.2">
      <c r="G2032" s="260"/>
      <c r="H2032" s="260"/>
      <c r="I2032" s="260"/>
      <c r="J2032" s="260"/>
      <c r="K2032" s="260"/>
    </row>
    <row r="2033" spans="6:11" x14ac:dyDescent="0.2">
      <c r="H2033" s="260"/>
      <c r="I2033" s="260"/>
      <c r="J2033" s="260"/>
      <c r="K2033" s="260"/>
    </row>
    <row r="2034" spans="6:11" x14ac:dyDescent="0.2">
      <c r="G2034" s="260"/>
      <c r="H2034" s="260"/>
      <c r="I2034" s="260"/>
      <c r="J2034" s="260"/>
      <c r="K2034" s="260"/>
    </row>
    <row r="2035" spans="6:11" x14ac:dyDescent="0.2">
      <c r="F2035" s="260"/>
      <c r="G2035" s="260"/>
      <c r="H2035" s="260"/>
      <c r="I2035" s="260"/>
      <c r="J2035" s="260"/>
      <c r="K2035" s="260"/>
    </row>
    <row r="2036" spans="6:11" x14ac:dyDescent="0.2">
      <c r="G2036" s="260"/>
      <c r="H2036" s="260"/>
      <c r="J2036" s="260"/>
      <c r="K2036" s="260"/>
    </row>
    <row r="2037" spans="6:11" x14ac:dyDescent="0.2">
      <c r="I2037" s="260"/>
      <c r="K2037" s="260"/>
    </row>
    <row r="2038" spans="6:11" x14ac:dyDescent="0.2">
      <c r="G2038" s="260"/>
      <c r="H2038" s="260"/>
      <c r="I2038" s="260"/>
      <c r="J2038" s="260"/>
      <c r="K2038" s="260"/>
    </row>
    <row r="2039" spans="6:11" x14ac:dyDescent="0.2">
      <c r="H2039" s="260"/>
      <c r="I2039" s="260"/>
      <c r="J2039" s="260"/>
      <c r="K2039" s="260"/>
    </row>
    <row r="2040" spans="6:11" x14ac:dyDescent="0.2">
      <c r="G2040" s="260"/>
      <c r="H2040" s="260"/>
      <c r="I2040" s="260"/>
      <c r="J2040" s="260"/>
      <c r="K2040" s="260"/>
    </row>
    <row r="2041" spans="6:11" x14ac:dyDescent="0.2">
      <c r="H2041" s="260"/>
      <c r="I2041" s="260"/>
      <c r="J2041" s="260"/>
      <c r="K2041" s="260"/>
    </row>
    <row r="2042" spans="6:11" x14ac:dyDescent="0.2">
      <c r="G2042" s="260"/>
      <c r="H2042" s="260"/>
      <c r="I2042" s="260"/>
      <c r="J2042" s="260"/>
      <c r="K2042" s="260"/>
    </row>
    <row r="2043" spans="6:11" x14ac:dyDescent="0.2">
      <c r="H2043" s="260"/>
      <c r="I2043" s="260"/>
      <c r="J2043" s="260"/>
      <c r="K2043" s="260"/>
    </row>
    <row r="2044" spans="6:11" x14ac:dyDescent="0.2">
      <c r="G2044" s="260"/>
      <c r="H2044" s="260"/>
      <c r="I2044" s="260"/>
      <c r="J2044" s="260"/>
      <c r="K2044" s="260"/>
    </row>
    <row r="2045" spans="6:11" x14ac:dyDescent="0.2">
      <c r="F2045" s="260"/>
      <c r="G2045" s="260"/>
      <c r="H2045" s="260"/>
      <c r="I2045" s="260"/>
      <c r="J2045" s="260"/>
      <c r="K2045" s="260"/>
    </row>
    <row r="2046" spans="6:11" x14ac:dyDescent="0.2">
      <c r="G2046" s="260"/>
      <c r="H2046" s="260"/>
      <c r="I2046" s="260"/>
      <c r="J2046" s="260"/>
      <c r="K2046" s="260"/>
    </row>
    <row r="2047" spans="6:11" x14ac:dyDescent="0.2">
      <c r="H2047" s="260"/>
      <c r="I2047" s="260"/>
      <c r="J2047" s="260"/>
      <c r="K2047" s="260"/>
    </row>
    <row r="2048" spans="6:11" x14ac:dyDescent="0.2">
      <c r="K2048" s="260"/>
    </row>
    <row r="2049" spans="6:11" x14ac:dyDescent="0.2">
      <c r="F2049" s="260"/>
      <c r="G2049" s="260"/>
      <c r="H2049" s="260"/>
      <c r="I2049" s="260"/>
      <c r="J2049" s="260"/>
      <c r="K2049" s="260"/>
    </row>
    <row r="2050" spans="6:11" x14ac:dyDescent="0.2">
      <c r="F2050" s="260"/>
      <c r="G2050" s="260"/>
      <c r="H2050" s="260"/>
      <c r="I2050" s="260"/>
      <c r="J2050" s="260"/>
      <c r="K2050" s="260"/>
    </row>
    <row r="2051" spans="6:11" x14ac:dyDescent="0.2">
      <c r="G2051" s="260"/>
      <c r="H2051" s="260"/>
      <c r="I2051" s="260"/>
      <c r="J2051" s="260"/>
      <c r="K2051" s="260"/>
    </row>
    <row r="2052" spans="6:11" x14ac:dyDescent="0.2">
      <c r="G2052" s="260"/>
      <c r="H2052" s="260"/>
      <c r="I2052" s="260"/>
      <c r="J2052" s="260"/>
      <c r="K2052" s="260"/>
    </row>
    <row r="2053" spans="6:11" x14ac:dyDescent="0.2">
      <c r="H2053" s="260"/>
      <c r="I2053" s="260"/>
      <c r="J2053" s="260"/>
      <c r="K2053" s="260"/>
    </row>
    <row r="2054" spans="6:11" x14ac:dyDescent="0.2">
      <c r="G2054" s="260"/>
      <c r="H2054" s="260"/>
      <c r="I2054" s="260"/>
      <c r="J2054" s="260"/>
      <c r="K2054" s="260"/>
    </row>
    <row r="2055" spans="6:11" x14ac:dyDescent="0.2">
      <c r="F2055" s="260"/>
      <c r="G2055" s="260"/>
      <c r="H2055" s="260"/>
      <c r="J2055" s="260"/>
      <c r="K2055" s="260"/>
    </row>
    <row r="2056" spans="6:11" x14ac:dyDescent="0.2">
      <c r="G2056" s="260"/>
      <c r="H2056" s="260"/>
      <c r="I2056" s="260"/>
      <c r="K2056" s="260"/>
    </row>
    <row r="2057" spans="6:11" x14ac:dyDescent="0.2">
      <c r="H2057" s="260"/>
      <c r="I2057" s="260"/>
      <c r="J2057" s="260"/>
      <c r="K2057" s="260"/>
    </row>
    <row r="2058" spans="6:11" x14ac:dyDescent="0.2">
      <c r="H2058" s="260"/>
      <c r="I2058" s="260"/>
      <c r="K2058" s="260"/>
    </row>
    <row r="2059" spans="6:11" x14ac:dyDescent="0.2">
      <c r="F2059" s="260"/>
      <c r="G2059" s="260"/>
      <c r="H2059" s="260"/>
      <c r="I2059" s="260"/>
      <c r="J2059" s="260"/>
      <c r="K2059" s="260"/>
    </row>
    <row r="2060" spans="6:11" x14ac:dyDescent="0.2">
      <c r="G2060" s="260"/>
      <c r="H2060" s="260"/>
      <c r="I2060" s="260"/>
      <c r="J2060" s="260"/>
      <c r="K2060" s="260"/>
    </row>
    <row r="2061" spans="6:11" x14ac:dyDescent="0.2">
      <c r="H2061" s="260"/>
      <c r="I2061" s="260"/>
      <c r="J2061" s="260"/>
      <c r="K2061" s="260"/>
    </row>
    <row r="2062" spans="6:11" x14ac:dyDescent="0.2">
      <c r="G2062" s="260"/>
      <c r="H2062" s="260"/>
      <c r="I2062" s="260"/>
      <c r="J2062" s="260"/>
      <c r="K2062" s="260"/>
    </row>
    <row r="2063" spans="6:11" x14ac:dyDescent="0.2">
      <c r="F2063" s="260"/>
      <c r="G2063" s="260"/>
      <c r="H2063" s="260"/>
      <c r="I2063" s="260"/>
      <c r="J2063" s="260"/>
      <c r="K2063" s="260"/>
    </row>
    <row r="2064" spans="6:11" x14ac:dyDescent="0.2">
      <c r="G2064" s="260"/>
      <c r="H2064" s="260"/>
      <c r="I2064" s="260"/>
      <c r="J2064" s="260"/>
      <c r="K2064" s="260"/>
    </row>
    <row r="2065" spans="6:11" x14ac:dyDescent="0.2">
      <c r="G2065" s="260"/>
      <c r="H2065" s="260"/>
      <c r="I2065" s="260"/>
      <c r="J2065" s="260"/>
      <c r="K2065" s="260"/>
    </row>
    <row r="2066" spans="6:11" x14ac:dyDescent="0.2">
      <c r="G2066" s="260"/>
      <c r="H2066" s="260"/>
      <c r="I2066" s="260"/>
      <c r="J2066" s="260"/>
      <c r="K2066" s="260"/>
    </row>
    <row r="2067" spans="6:11" x14ac:dyDescent="0.2">
      <c r="G2067" s="260"/>
      <c r="H2067" s="260"/>
      <c r="I2067" s="260"/>
      <c r="J2067" s="260"/>
      <c r="K2067" s="260"/>
    </row>
    <row r="2068" spans="6:11" x14ac:dyDescent="0.2">
      <c r="H2068" s="260"/>
      <c r="I2068" s="260"/>
      <c r="J2068" s="260"/>
      <c r="K2068" s="260"/>
    </row>
    <row r="2069" spans="6:11" x14ac:dyDescent="0.2">
      <c r="F2069" s="260"/>
      <c r="G2069" s="260"/>
      <c r="H2069" s="260"/>
      <c r="I2069" s="260"/>
      <c r="J2069" s="260"/>
      <c r="K2069" s="260"/>
    </row>
    <row r="2070" spans="6:11" x14ac:dyDescent="0.2">
      <c r="G2070" s="260"/>
      <c r="H2070" s="260"/>
      <c r="I2070" s="260"/>
      <c r="J2070" s="260"/>
      <c r="K2070" s="260"/>
    </row>
    <row r="2071" spans="6:11" x14ac:dyDescent="0.2">
      <c r="H2071" s="260"/>
      <c r="I2071" s="260"/>
      <c r="J2071" s="260"/>
      <c r="K2071" s="260"/>
    </row>
    <row r="2072" spans="6:11" x14ac:dyDescent="0.2">
      <c r="I2072" s="260"/>
      <c r="J2072" s="260"/>
      <c r="K2072" s="260"/>
    </row>
    <row r="2073" spans="6:11" x14ac:dyDescent="0.2">
      <c r="F2073" s="260"/>
      <c r="G2073" s="260"/>
      <c r="H2073" s="260"/>
      <c r="I2073" s="260"/>
      <c r="J2073" s="260"/>
      <c r="K2073" s="260"/>
    </row>
    <row r="2074" spans="6:11" x14ac:dyDescent="0.2">
      <c r="H2074" s="260"/>
      <c r="I2074" s="260"/>
    </row>
    <row r="2075" spans="6:11" x14ac:dyDescent="0.2">
      <c r="F2075" s="260"/>
      <c r="G2075" s="260"/>
      <c r="H2075" s="260"/>
      <c r="I2075" s="260"/>
      <c r="J2075" s="260"/>
      <c r="K2075" s="260"/>
    </row>
    <row r="2076" spans="6:11" x14ac:dyDescent="0.2">
      <c r="F2076" s="260"/>
      <c r="G2076" s="260"/>
      <c r="H2076" s="260"/>
      <c r="I2076" s="260"/>
      <c r="J2076" s="260"/>
      <c r="K2076" s="260"/>
    </row>
    <row r="2077" spans="6:11" x14ac:dyDescent="0.2">
      <c r="I2077" s="260"/>
      <c r="J2077" s="260"/>
      <c r="K2077" s="260"/>
    </row>
    <row r="2078" spans="6:11" x14ac:dyDescent="0.2">
      <c r="J2078" s="260"/>
      <c r="K2078" s="260"/>
    </row>
    <row r="2079" spans="6:11" x14ac:dyDescent="0.2">
      <c r="I2079" s="260"/>
      <c r="J2079" s="260"/>
      <c r="K2079" s="260"/>
    </row>
    <row r="2080" spans="6:11" x14ac:dyDescent="0.2">
      <c r="J2080" s="260"/>
      <c r="K2080" s="260"/>
    </row>
    <row r="2081" spans="6:11" x14ac:dyDescent="0.2">
      <c r="H2081" s="260"/>
      <c r="I2081" s="260"/>
      <c r="J2081" s="260"/>
      <c r="K2081" s="260"/>
    </row>
    <row r="2082" spans="6:11" x14ac:dyDescent="0.2">
      <c r="J2082" s="260"/>
      <c r="K2082" s="260"/>
    </row>
    <row r="2083" spans="6:11" x14ac:dyDescent="0.2">
      <c r="G2083" s="260"/>
      <c r="H2083" s="260"/>
      <c r="I2083" s="260"/>
      <c r="J2083" s="260"/>
      <c r="K2083" s="260"/>
    </row>
    <row r="2084" spans="6:11" x14ac:dyDescent="0.2">
      <c r="H2084" s="260"/>
      <c r="I2084" s="260"/>
      <c r="J2084" s="260"/>
      <c r="K2084" s="260"/>
    </row>
    <row r="2085" spans="6:11" x14ac:dyDescent="0.2">
      <c r="H2085" s="260"/>
      <c r="J2085" s="260"/>
      <c r="K2085" s="260"/>
    </row>
    <row r="2086" spans="6:11" x14ac:dyDescent="0.2">
      <c r="G2086" s="260"/>
      <c r="H2086" s="260"/>
      <c r="I2086" s="260"/>
      <c r="J2086" s="260"/>
      <c r="K2086" s="260"/>
    </row>
    <row r="2087" spans="6:11" x14ac:dyDescent="0.2">
      <c r="H2087" s="260"/>
      <c r="I2087" s="260"/>
      <c r="J2087" s="260"/>
      <c r="K2087" s="260"/>
    </row>
    <row r="2088" spans="6:11" x14ac:dyDescent="0.2">
      <c r="K2088" s="260"/>
    </row>
    <row r="2089" spans="6:11" x14ac:dyDescent="0.2">
      <c r="K2089" s="260"/>
    </row>
    <row r="2090" spans="6:11" x14ac:dyDescent="0.2">
      <c r="H2090" s="260"/>
      <c r="I2090" s="260"/>
      <c r="J2090" s="260"/>
      <c r="K2090" s="260"/>
    </row>
    <row r="2091" spans="6:11" x14ac:dyDescent="0.2">
      <c r="I2091" s="260"/>
      <c r="J2091" s="260"/>
      <c r="K2091" s="260"/>
    </row>
    <row r="2092" spans="6:11" x14ac:dyDescent="0.2">
      <c r="F2092" s="260"/>
      <c r="G2092" s="260"/>
      <c r="H2092" s="260"/>
      <c r="I2092" s="260"/>
      <c r="J2092" s="260"/>
      <c r="K2092" s="260"/>
    </row>
    <row r="2093" spans="6:11" x14ac:dyDescent="0.2">
      <c r="G2093" s="260"/>
      <c r="H2093" s="260"/>
      <c r="I2093" s="260"/>
      <c r="J2093" s="260"/>
      <c r="K2093" s="260"/>
    </row>
    <row r="2094" spans="6:11" x14ac:dyDescent="0.2">
      <c r="G2094" s="260"/>
      <c r="H2094" s="260"/>
      <c r="I2094" s="260"/>
      <c r="J2094" s="260"/>
      <c r="K2094" s="260"/>
    </row>
    <row r="2095" spans="6:11" x14ac:dyDescent="0.2">
      <c r="H2095" s="260"/>
      <c r="I2095" s="260"/>
      <c r="J2095" s="260"/>
      <c r="K2095" s="260"/>
    </row>
    <row r="2096" spans="6:11" x14ac:dyDescent="0.2">
      <c r="H2096" s="260"/>
      <c r="I2096" s="260"/>
      <c r="J2096" s="260"/>
      <c r="K2096" s="260"/>
    </row>
    <row r="2097" spans="6:11" x14ac:dyDescent="0.2">
      <c r="F2097" s="260"/>
      <c r="G2097" s="260"/>
      <c r="H2097" s="260"/>
      <c r="I2097" s="260"/>
      <c r="J2097" s="260"/>
      <c r="K2097" s="260"/>
    </row>
    <row r="2098" spans="6:11" x14ac:dyDescent="0.2">
      <c r="G2098" s="260"/>
      <c r="H2098" s="260"/>
      <c r="I2098" s="260"/>
      <c r="J2098" s="260"/>
      <c r="K2098" s="260"/>
    </row>
    <row r="2099" spans="6:11" x14ac:dyDescent="0.2">
      <c r="G2099" s="260"/>
      <c r="H2099" s="260"/>
      <c r="I2099" s="260"/>
      <c r="J2099" s="260"/>
      <c r="K2099" s="260"/>
    </row>
    <row r="2100" spans="6:11" x14ac:dyDescent="0.2">
      <c r="H2100" s="260"/>
      <c r="I2100" s="260"/>
      <c r="J2100" s="260"/>
      <c r="K2100" s="260"/>
    </row>
    <row r="2101" spans="6:11" x14ac:dyDescent="0.2">
      <c r="I2101" s="260"/>
      <c r="J2101" s="260"/>
      <c r="K2101" s="260"/>
    </row>
    <row r="2102" spans="6:11" x14ac:dyDescent="0.2">
      <c r="I2102" s="260"/>
      <c r="J2102" s="260"/>
      <c r="K2102" s="260"/>
    </row>
    <row r="2103" spans="6:11" x14ac:dyDescent="0.2">
      <c r="I2103" s="260"/>
      <c r="J2103" s="260"/>
      <c r="K2103" s="260"/>
    </row>
    <row r="2104" spans="6:11" x14ac:dyDescent="0.2">
      <c r="G2104" s="260"/>
      <c r="H2104" s="260"/>
      <c r="I2104" s="260"/>
      <c r="J2104" s="260"/>
      <c r="K2104" s="260"/>
    </row>
    <row r="2105" spans="6:11" x14ac:dyDescent="0.2">
      <c r="H2105" s="260"/>
      <c r="I2105" s="260"/>
      <c r="J2105" s="260"/>
      <c r="K2105" s="260"/>
    </row>
    <row r="2106" spans="6:11" x14ac:dyDescent="0.2">
      <c r="G2106" s="260"/>
      <c r="H2106" s="260"/>
      <c r="I2106" s="260"/>
      <c r="J2106" s="260"/>
      <c r="K2106" s="260"/>
    </row>
    <row r="2107" spans="6:11" x14ac:dyDescent="0.2">
      <c r="H2107" s="260"/>
      <c r="I2107" s="260"/>
      <c r="K2107" s="260"/>
    </row>
    <row r="2108" spans="6:11" x14ac:dyDescent="0.2">
      <c r="G2108" s="260"/>
      <c r="H2108" s="260"/>
      <c r="I2108" s="260"/>
      <c r="J2108" s="260"/>
      <c r="K2108" s="260"/>
    </row>
    <row r="2109" spans="6:11" x14ac:dyDescent="0.2">
      <c r="H2109" s="260"/>
      <c r="I2109" s="260"/>
      <c r="J2109" s="260"/>
      <c r="K2109" s="260"/>
    </row>
    <row r="2110" spans="6:11" x14ac:dyDescent="0.2">
      <c r="G2110" s="260"/>
      <c r="H2110" s="260"/>
      <c r="I2110" s="260"/>
      <c r="J2110" s="260"/>
      <c r="K2110" s="260"/>
    </row>
    <row r="2111" spans="6:11" x14ac:dyDescent="0.2">
      <c r="H2111" s="260"/>
      <c r="I2111" s="260"/>
      <c r="J2111" s="260"/>
      <c r="K2111" s="260"/>
    </row>
    <row r="2112" spans="6:11" x14ac:dyDescent="0.2">
      <c r="K2112" s="260"/>
    </row>
    <row r="2113" spans="6:11" x14ac:dyDescent="0.2">
      <c r="I2113" s="260"/>
      <c r="J2113" s="260"/>
      <c r="K2113" s="260"/>
    </row>
    <row r="2114" spans="6:11" x14ac:dyDescent="0.2">
      <c r="G2114" s="260"/>
      <c r="H2114" s="260"/>
      <c r="I2114" s="260"/>
      <c r="J2114" s="260"/>
      <c r="K2114" s="260"/>
    </row>
    <row r="2115" spans="6:11" x14ac:dyDescent="0.2">
      <c r="H2115" s="260"/>
      <c r="I2115" s="260"/>
      <c r="K2115" s="260"/>
    </row>
    <row r="2116" spans="6:11" x14ac:dyDescent="0.2">
      <c r="F2116" s="260"/>
      <c r="G2116" s="260"/>
      <c r="H2116" s="260"/>
      <c r="I2116" s="260"/>
      <c r="J2116" s="260"/>
      <c r="K2116" s="260"/>
    </row>
    <row r="2117" spans="6:11" x14ac:dyDescent="0.2">
      <c r="F2117" s="260"/>
      <c r="G2117" s="260"/>
      <c r="H2117" s="260"/>
      <c r="I2117" s="260"/>
      <c r="J2117" s="260"/>
      <c r="K2117" s="260"/>
    </row>
    <row r="2118" spans="6:11" x14ac:dyDescent="0.2">
      <c r="G2118" s="260"/>
      <c r="H2118" s="260"/>
      <c r="I2118" s="260"/>
      <c r="J2118" s="260"/>
      <c r="K2118" s="260"/>
    </row>
    <row r="2119" spans="6:11" x14ac:dyDescent="0.2">
      <c r="H2119" s="260"/>
      <c r="I2119" s="260"/>
      <c r="J2119" s="260"/>
      <c r="K2119" s="260"/>
    </row>
    <row r="2120" spans="6:11" x14ac:dyDescent="0.2">
      <c r="I2120" s="260"/>
      <c r="J2120" s="260"/>
      <c r="K2120" s="260"/>
    </row>
    <row r="2121" spans="6:11" x14ac:dyDescent="0.2">
      <c r="I2121" s="260"/>
      <c r="J2121" s="260"/>
      <c r="K2121" s="260"/>
    </row>
    <row r="2123" spans="6:11" x14ac:dyDescent="0.2">
      <c r="F2123" s="260"/>
      <c r="G2123" s="260"/>
      <c r="H2123" s="260"/>
      <c r="I2123" s="260"/>
      <c r="J2123" s="260"/>
      <c r="K2123" s="260"/>
    </row>
    <row r="2124" spans="6:11" x14ac:dyDescent="0.2">
      <c r="G2124" s="260"/>
      <c r="H2124" s="260"/>
      <c r="I2124" s="260"/>
      <c r="J2124" s="260"/>
      <c r="K2124" s="260"/>
    </row>
    <row r="2125" spans="6:11" x14ac:dyDescent="0.2">
      <c r="H2125" s="260"/>
      <c r="I2125" s="260"/>
      <c r="K2125" s="260"/>
    </row>
    <row r="2126" spans="6:11" x14ac:dyDescent="0.2">
      <c r="H2126" s="260"/>
      <c r="I2126" s="260"/>
      <c r="K2126" s="260"/>
    </row>
    <row r="2127" spans="6:11" x14ac:dyDescent="0.2">
      <c r="H2127" s="260"/>
      <c r="I2127" s="260"/>
      <c r="J2127" s="260"/>
      <c r="K2127" s="260"/>
    </row>
    <row r="2128" spans="6:11" x14ac:dyDescent="0.2">
      <c r="H2128" s="260"/>
      <c r="I2128" s="260"/>
      <c r="J2128" s="260"/>
      <c r="K2128" s="260"/>
    </row>
    <row r="2129" spans="6:11" x14ac:dyDescent="0.2">
      <c r="F2129" s="260"/>
      <c r="G2129" s="260"/>
      <c r="H2129" s="260"/>
      <c r="I2129" s="260"/>
      <c r="J2129" s="260"/>
      <c r="K2129" s="260"/>
    </row>
    <row r="2130" spans="6:11" x14ac:dyDescent="0.2">
      <c r="G2130" s="260"/>
      <c r="H2130" s="260"/>
      <c r="I2130" s="260"/>
      <c r="J2130" s="260"/>
      <c r="K2130" s="260"/>
    </row>
    <row r="2131" spans="6:11" x14ac:dyDescent="0.2">
      <c r="G2131" s="260"/>
      <c r="H2131" s="260"/>
      <c r="I2131" s="260"/>
      <c r="J2131" s="260"/>
      <c r="K2131" s="260"/>
    </row>
    <row r="2132" spans="6:11" x14ac:dyDescent="0.2">
      <c r="G2132" s="260"/>
      <c r="H2132" s="260"/>
      <c r="I2132" s="260"/>
      <c r="K2132" s="260"/>
    </row>
    <row r="2133" spans="6:11" x14ac:dyDescent="0.2">
      <c r="G2133" s="260"/>
      <c r="H2133" s="260"/>
      <c r="I2133" s="260"/>
      <c r="K2133" s="260"/>
    </row>
    <row r="2134" spans="6:11" x14ac:dyDescent="0.2">
      <c r="F2134" s="260"/>
      <c r="G2134" s="260"/>
      <c r="H2134" s="260"/>
      <c r="I2134" s="260"/>
      <c r="J2134" s="260"/>
      <c r="K2134" s="260"/>
    </row>
    <row r="2135" spans="6:11" x14ac:dyDescent="0.2">
      <c r="G2135" s="260"/>
      <c r="H2135" s="260"/>
      <c r="I2135" s="260"/>
      <c r="J2135" s="260"/>
      <c r="K2135" s="260"/>
    </row>
    <row r="2136" spans="6:11" x14ac:dyDescent="0.2">
      <c r="H2136" s="260"/>
      <c r="I2136" s="260"/>
      <c r="J2136" s="260"/>
      <c r="K2136" s="260"/>
    </row>
    <row r="2137" spans="6:11" x14ac:dyDescent="0.2">
      <c r="K2137" s="260"/>
    </row>
    <row r="2138" spans="6:11" x14ac:dyDescent="0.2">
      <c r="H2138" s="260"/>
      <c r="I2138" s="260"/>
      <c r="J2138" s="260"/>
      <c r="K2138" s="260"/>
    </row>
    <row r="2139" spans="6:11" x14ac:dyDescent="0.2">
      <c r="G2139" s="260"/>
      <c r="H2139" s="260"/>
      <c r="I2139" s="260"/>
      <c r="J2139" s="260"/>
      <c r="K2139" s="260"/>
    </row>
    <row r="2140" spans="6:11" x14ac:dyDescent="0.2">
      <c r="H2140" s="260"/>
      <c r="I2140" s="260"/>
      <c r="J2140" s="260"/>
      <c r="K2140" s="260"/>
    </row>
    <row r="2141" spans="6:11" x14ac:dyDescent="0.2">
      <c r="F2141" s="260"/>
      <c r="G2141" s="260"/>
      <c r="H2141" s="260"/>
      <c r="I2141" s="260"/>
      <c r="J2141" s="260"/>
      <c r="K2141" s="260"/>
    </row>
    <row r="2142" spans="6:11" x14ac:dyDescent="0.2">
      <c r="F2142" s="260"/>
      <c r="G2142" s="260"/>
      <c r="H2142" s="260"/>
      <c r="I2142" s="260"/>
      <c r="J2142" s="260"/>
      <c r="K2142" s="260"/>
    </row>
    <row r="2143" spans="6:11" x14ac:dyDescent="0.2">
      <c r="G2143" s="260"/>
      <c r="H2143" s="260"/>
      <c r="I2143" s="260"/>
      <c r="J2143" s="260"/>
      <c r="K2143" s="260"/>
    </row>
    <row r="2144" spans="6:11" x14ac:dyDescent="0.2">
      <c r="H2144" s="260"/>
      <c r="I2144" s="260"/>
      <c r="J2144" s="260"/>
      <c r="K2144" s="260"/>
    </row>
    <row r="2145" spans="6:11" x14ac:dyDescent="0.2">
      <c r="G2145" s="260"/>
      <c r="H2145" s="260"/>
      <c r="I2145" s="260"/>
      <c r="J2145" s="260"/>
      <c r="K2145" s="260"/>
    </row>
    <row r="2146" spans="6:11" x14ac:dyDescent="0.2">
      <c r="H2146" s="260"/>
      <c r="I2146" s="260"/>
      <c r="J2146" s="260"/>
      <c r="K2146" s="260"/>
    </row>
    <row r="2147" spans="6:11" x14ac:dyDescent="0.2">
      <c r="G2147" s="260"/>
      <c r="H2147" s="260"/>
      <c r="I2147" s="260"/>
      <c r="J2147" s="260"/>
      <c r="K2147" s="260"/>
    </row>
    <row r="2148" spans="6:11" x14ac:dyDescent="0.2">
      <c r="H2148" s="260"/>
      <c r="I2148" s="260"/>
      <c r="J2148" s="260"/>
      <c r="K2148" s="260"/>
    </row>
    <row r="2149" spans="6:11" x14ac:dyDescent="0.2">
      <c r="G2149" s="260"/>
      <c r="H2149" s="260"/>
      <c r="I2149" s="260"/>
      <c r="J2149" s="260"/>
      <c r="K2149" s="260"/>
    </row>
    <row r="2150" spans="6:11" x14ac:dyDescent="0.2">
      <c r="H2150" s="260"/>
      <c r="I2150" s="260"/>
      <c r="J2150" s="260"/>
      <c r="K2150" s="260"/>
    </row>
    <row r="2151" spans="6:11" x14ac:dyDescent="0.2">
      <c r="G2151" s="260"/>
      <c r="H2151" s="260"/>
      <c r="I2151" s="260"/>
      <c r="J2151" s="260"/>
      <c r="K2151" s="260"/>
    </row>
    <row r="2152" spans="6:11" x14ac:dyDescent="0.2">
      <c r="H2152" s="260"/>
      <c r="I2152" s="260"/>
      <c r="J2152" s="260"/>
      <c r="K2152" s="260"/>
    </row>
    <row r="2153" spans="6:11" x14ac:dyDescent="0.2">
      <c r="G2153" s="260"/>
      <c r="H2153" s="260"/>
      <c r="I2153" s="260"/>
      <c r="J2153" s="260"/>
      <c r="K2153" s="260"/>
    </row>
    <row r="2154" spans="6:11" x14ac:dyDescent="0.2">
      <c r="H2154" s="260"/>
      <c r="I2154" s="260"/>
      <c r="J2154" s="260"/>
      <c r="K2154" s="260"/>
    </row>
    <row r="2155" spans="6:11" x14ac:dyDescent="0.2">
      <c r="G2155" s="260"/>
      <c r="H2155" s="260"/>
      <c r="I2155" s="260"/>
      <c r="J2155" s="260"/>
      <c r="K2155" s="260"/>
    </row>
    <row r="2156" spans="6:11" x14ac:dyDescent="0.2">
      <c r="H2156" s="260"/>
      <c r="I2156" s="260"/>
      <c r="K2156" s="260"/>
    </row>
    <row r="2157" spans="6:11" x14ac:dyDescent="0.2">
      <c r="H2157" s="260"/>
      <c r="I2157" s="260"/>
      <c r="J2157" s="260"/>
      <c r="K2157" s="260"/>
    </row>
    <row r="2158" spans="6:11" x14ac:dyDescent="0.2">
      <c r="F2158" s="260"/>
      <c r="G2158" s="260"/>
      <c r="H2158" s="260"/>
      <c r="I2158" s="260"/>
      <c r="J2158" s="260"/>
      <c r="K2158" s="260"/>
    </row>
    <row r="2159" spans="6:11" x14ac:dyDescent="0.2">
      <c r="G2159" s="260"/>
      <c r="H2159" s="260"/>
      <c r="I2159" s="260"/>
      <c r="J2159" s="260"/>
      <c r="K2159" s="260"/>
    </row>
    <row r="2160" spans="6:11" x14ac:dyDescent="0.2">
      <c r="H2160" s="260"/>
      <c r="I2160" s="260"/>
      <c r="J2160" s="260"/>
      <c r="K2160" s="260"/>
    </row>
    <row r="2161" spans="6:11" x14ac:dyDescent="0.2">
      <c r="G2161" s="260"/>
      <c r="H2161" s="260"/>
      <c r="I2161" s="260"/>
      <c r="J2161" s="260"/>
      <c r="K2161" s="260"/>
    </row>
    <row r="2162" spans="6:11" x14ac:dyDescent="0.2">
      <c r="H2162" s="260"/>
      <c r="I2162" s="260"/>
      <c r="J2162" s="260"/>
      <c r="K2162" s="260"/>
    </row>
    <row r="2163" spans="6:11" x14ac:dyDescent="0.2">
      <c r="F2163" s="260"/>
      <c r="G2163" s="260"/>
      <c r="H2163" s="260"/>
      <c r="I2163" s="260"/>
      <c r="J2163" s="260"/>
      <c r="K2163" s="260"/>
    </row>
    <row r="2164" spans="6:11" x14ac:dyDescent="0.2">
      <c r="H2164" s="260"/>
      <c r="I2164" s="260"/>
      <c r="J2164" s="260"/>
      <c r="K2164" s="260"/>
    </row>
    <row r="2165" spans="6:11" x14ac:dyDescent="0.2">
      <c r="G2165" s="260"/>
      <c r="H2165" s="260"/>
      <c r="I2165" s="260"/>
      <c r="J2165" s="260"/>
      <c r="K2165" s="260"/>
    </row>
    <row r="2166" spans="6:11" x14ac:dyDescent="0.2">
      <c r="H2166" s="260"/>
      <c r="I2166" s="260"/>
      <c r="J2166" s="260"/>
      <c r="K2166" s="260"/>
    </row>
    <row r="2167" spans="6:11" x14ac:dyDescent="0.2">
      <c r="G2167" s="260"/>
      <c r="H2167" s="260"/>
      <c r="I2167" s="260"/>
      <c r="J2167" s="260"/>
      <c r="K2167" s="260"/>
    </row>
    <row r="2168" spans="6:11" x14ac:dyDescent="0.2">
      <c r="H2168" s="260"/>
      <c r="I2168" s="260"/>
      <c r="J2168" s="260"/>
      <c r="K2168" s="260"/>
    </row>
    <row r="2169" spans="6:11" x14ac:dyDescent="0.2">
      <c r="G2169" s="260"/>
      <c r="H2169" s="260"/>
      <c r="I2169" s="260"/>
      <c r="J2169" s="260"/>
      <c r="K2169" s="260"/>
    </row>
    <row r="2170" spans="6:11" x14ac:dyDescent="0.2">
      <c r="G2170" s="260"/>
      <c r="H2170" s="260"/>
      <c r="I2170" s="260"/>
      <c r="J2170" s="260"/>
      <c r="K2170" s="260"/>
    </row>
    <row r="2171" spans="6:11" x14ac:dyDescent="0.2">
      <c r="G2171" s="260"/>
      <c r="H2171" s="260"/>
      <c r="I2171" s="260"/>
      <c r="J2171" s="260"/>
      <c r="K2171" s="260"/>
    </row>
    <row r="2172" spans="6:11" x14ac:dyDescent="0.2">
      <c r="H2172" s="260"/>
      <c r="I2172" s="260"/>
      <c r="J2172" s="260"/>
      <c r="K2172" s="260"/>
    </row>
    <row r="2173" spans="6:11" x14ac:dyDescent="0.2">
      <c r="G2173" s="260"/>
      <c r="H2173" s="260"/>
      <c r="I2173" s="260"/>
      <c r="J2173" s="260"/>
      <c r="K2173" s="260"/>
    </row>
    <row r="2174" spans="6:11" x14ac:dyDescent="0.2">
      <c r="H2174" s="260"/>
      <c r="I2174" s="260"/>
      <c r="J2174" s="260"/>
      <c r="K2174" s="260"/>
    </row>
    <row r="2175" spans="6:11" x14ac:dyDescent="0.2">
      <c r="G2175" s="260"/>
      <c r="H2175" s="260"/>
      <c r="I2175" s="260"/>
      <c r="J2175" s="260"/>
      <c r="K2175" s="260"/>
    </row>
    <row r="2176" spans="6:11" x14ac:dyDescent="0.2">
      <c r="H2176" s="260"/>
      <c r="I2176" s="260"/>
      <c r="J2176" s="260"/>
      <c r="K2176" s="260"/>
    </row>
    <row r="2177" spans="6:11" x14ac:dyDescent="0.2">
      <c r="G2177" s="260"/>
      <c r="H2177" s="260"/>
      <c r="I2177" s="260"/>
      <c r="J2177" s="260"/>
      <c r="K2177" s="260"/>
    </row>
    <row r="2178" spans="6:11" x14ac:dyDescent="0.2">
      <c r="H2178" s="260"/>
      <c r="I2178" s="260"/>
      <c r="J2178" s="260"/>
      <c r="K2178" s="260"/>
    </row>
    <row r="2179" spans="6:11" x14ac:dyDescent="0.2">
      <c r="G2179" s="260"/>
      <c r="H2179" s="260"/>
      <c r="I2179" s="260"/>
      <c r="J2179" s="260"/>
      <c r="K2179" s="260"/>
    </row>
    <row r="2180" spans="6:11" x14ac:dyDescent="0.2">
      <c r="G2180" s="260"/>
      <c r="H2180" s="260"/>
      <c r="I2180" s="260"/>
      <c r="J2180" s="260"/>
      <c r="K2180" s="260"/>
    </row>
    <row r="2181" spans="6:11" x14ac:dyDescent="0.2">
      <c r="G2181" s="260"/>
      <c r="H2181" s="260"/>
      <c r="I2181" s="260"/>
      <c r="J2181" s="260"/>
      <c r="K2181" s="260"/>
    </row>
    <row r="2182" spans="6:11" x14ac:dyDescent="0.2">
      <c r="F2182" s="260"/>
      <c r="G2182" s="260"/>
      <c r="H2182" s="260"/>
      <c r="I2182" s="260"/>
      <c r="J2182" s="260"/>
      <c r="K2182" s="260"/>
    </row>
    <row r="2183" spans="6:11" x14ac:dyDescent="0.2">
      <c r="F2183" s="260"/>
      <c r="G2183" s="260"/>
      <c r="H2183" s="260"/>
      <c r="I2183" s="260"/>
      <c r="J2183" s="260"/>
      <c r="K2183" s="260"/>
    </row>
    <row r="2184" spans="6:11" x14ac:dyDescent="0.2">
      <c r="G2184" s="260"/>
      <c r="H2184" s="260"/>
      <c r="I2184" s="260"/>
      <c r="J2184" s="260"/>
      <c r="K2184" s="260"/>
    </row>
    <row r="2185" spans="6:11" x14ac:dyDescent="0.2">
      <c r="G2185" s="260"/>
      <c r="H2185" s="260"/>
      <c r="I2185" s="260"/>
      <c r="J2185" s="260"/>
      <c r="K2185" s="260"/>
    </row>
    <row r="2186" spans="6:11" x14ac:dyDescent="0.2">
      <c r="H2186" s="260"/>
      <c r="I2186" s="260"/>
      <c r="J2186" s="260"/>
      <c r="K2186" s="260"/>
    </row>
    <row r="2187" spans="6:11" x14ac:dyDescent="0.2">
      <c r="G2187" s="260"/>
      <c r="H2187" s="260"/>
      <c r="I2187" s="260"/>
      <c r="J2187" s="260"/>
      <c r="K2187" s="260"/>
    </row>
    <row r="2188" spans="6:11" x14ac:dyDescent="0.2">
      <c r="H2188" s="260"/>
      <c r="I2188" s="260"/>
    </row>
    <row r="2189" spans="6:11" x14ac:dyDescent="0.2">
      <c r="F2189" s="260"/>
      <c r="G2189" s="260"/>
      <c r="H2189" s="260"/>
      <c r="I2189" s="260"/>
      <c r="J2189" s="260"/>
      <c r="K2189" s="260"/>
    </row>
    <row r="2190" spans="6:11" x14ac:dyDescent="0.2">
      <c r="G2190" s="260"/>
      <c r="H2190" s="260"/>
      <c r="I2190" s="260"/>
      <c r="J2190" s="260"/>
      <c r="K2190" s="260"/>
    </row>
    <row r="2191" spans="6:11" x14ac:dyDescent="0.2">
      <c r="G2191" s="260"/>
      <c r="H2191" s="260"/>
      <c r="I2191" s="260"/>
      <c r="J2191" s="260"/>
      <c r="K2191" s="260"/>
    </row>
    <row r="2192" spans="6:11" x14ac:dyDescent="0.2">
      <c r="H2192" s="260"/>
      <c r="I2192" s="260"/>
      <c r="J2192" s="260"/>
      <c r="K2192" s="260"/>
    </row>
    <row r="2193" spans="6:11" x14ac:dyDescent="0.2">
      <c r="G2193" s="260"/>
      <c r="H2193" s="260"/>
      <c r="I2193" s="260"/>
      <c r="J2193" s="260"/>
      <c r="K2193" s="260"/>
    </row>
    <row r="2194" spans="6:11" x14ac:dyDescent="0.2">
      <c r="H2194" s="260"/>
      <c r="I2194" s="260"/>
      <c r="J2194" s="260"/>
      <c r="K2194" s="260"/>
    </row>
    <row r="2195" spans="6:11" x14ac:dyDescent="0.2">
      <c r="G2195" s="260"/>
      <c r="H2195" s="260"/>
      <c r="I2195" s="260"/>
      <c r="J2195" s="260"/>
      <c r="K2195" s="260"/>
    </row>
    <row r="2196" spans="6:11" x14ac:dyDescent="0.2">
      <c r="H2196" s="260"/>
      <c r="I2196" s="260"/>
      <c r="J2196" s="260"/>
      <c r="K2196" s="260"/>
    </row>
    <row r="2197" spans="6:11" x14ac:dyDescent="0.2">
      <c r="G2197" s="260"/>
      <c r="H2197" s="260"/>
      <c r="I2197" s="260"/>
      <c r="J2197" s="260"/>
      <c r="K2197" s="260"/>
    </row>
    <row r="2198" spans="6:11" x14ac:dyDescent="0.2">
      <c r="H2198" s="260"/>
      <c r="I2198" s="260"/>
      <c r="J2198" s="260"/>
      <c r="K2198" s="260"/>
    </row>
    <row r="2199" spans="6:11" x14ac:dyDescent="0.2">
      <c r="G2199" s="260"/>
      <c r="H2199" s="260"/>
      <c r="I2199" s="260"/>
      <c r="J2199" s="260"/>
      <c r="K2199" s="260"/>
    </row>
    <row r="2200" spans="6:11" x14ac:dyDescent="0.2">
      <c r="F2200" s="260"/>
      <c r="G2200" s="260"/>
      <c r="H2200" s="260"/>
      <c r="I2200" s="260"/>
      <c r="J2200" s="260"/>
      <c r="K2200" s="260"/>
    </row>
    <row r="2201" spans="6:11" x14ac:dyDescent="0.2">
      <c r="G2201" s="260"/>
      <c r="H2201" s="260"/>
      <c r="I2201" s="260"/>
      <c r="J2201" s="260"/>
      <c r="K2201" s="260"/>
    </row>
    <row r="2202" spans="6:11" x14ac:dyDescent="0.2">
      <c r="H2202" s="260"/>
      <c r="I2202" s="260"/>
      <c r="J2202" s="260"/>
      <c r="K2202" s="260"/>
    </row>
    <row r="2203" spans="6:11" x14ac:dyDescent="0.2">
      <c r="H2203" s="260"/>
      <c r="I2203" s="260"/>
      <c r="J2203" s="260"/>
      <c r="K2203" s="260"/>
    </row>
    <row r="2204" spans="6:11" x14ac:dyDescent="0.2">
      <c r="H2204" s="260"/>
      <c r="I2204" s="260"/>
      <c r="J2204" s="260"/>
      <c r="K2204" s="260"/>
    </row>
    <row r="2205" spans="6:11" x14ac:dyDescent="0.2">
      <c r="G2205" s="260"/>
      <c r="H2205" s="260"/>
      <c r="I2205" s="260"/>
      <c r="J2205" s="260"/>
      <c r="K2205" s="260"/>
    </row>
    <row r="2206" spans="6:11" x14ac:dyDescent="0.2">
      <c r="H2206" s="260"/>
      <c r="I2206" s="260"/>
      <c r="J2206" s="260"/>
      <c r="K2206" s="260"/>
    </row>
    <row r="2207" spans="6:11" x14ac:dyDescent="0.2">
      <c r="G2207" s="260"/>
      <c r="H2207" s="260"/>
      <c r="I2207" s="260"/>
      <c r="J2207" s="260"/>
      <c r="K2207" s="260"/>
    </row>
    <row r="2208" spans="6:11" x14ac:dyDescent="0.2">
      <c r="H2208" s="260"/>
      <c r="I2208" s="260"/>
      <c r="J2208" s="260"/>
      <c r="K2208" s="260"/>
    </row>
    <row r="2209" spans="7:11" x14ac:dyDescent="0.2">
      <c r="G2209" s="260"/>
      <c r="H2209" s="260"/>
      <c r="I2209" s="260"/>
      <c r="J2209" s="260"/>
      <c r="K2209" s="260"/>
    </row>
    <row r="2210" spans="7:11" x14ac:dyDescent="0.2">
      <c r="H2210" s="260"/>
      <c r="I2210" s="260"/>
      <c r="J2210" s="260"/>
      <c r="K2210" s="260"/>
    </row>
    <row r="2211" spans="7:11" x14ac:dyDescent="0.2">
      <c r="G2211" s="260"/>
      <c r="H2211" s="260"/>
      <c r="I2211" s="260"/>
      <c r="J2211" s="260"/>
      <c r="K2211" s="260"/>
    </row>
    <row r="2212" spans="7:11" x14ac:dyDescent="0.2">
      <c r="H2212" s="260"/>
      <c r="I2212" s="260"/>
      <c r="J2212" s="260"/>
      <c r="K2212" s="260"/>
    </row>
    <row r="2213" spans="7:11" x14ac:dyDescent="0.2">
      <c r="G2213" s="260"/>
      <c r="H2213" s="260"/>
      <c r="I2213" s="260"/>
      <c r="J2213" s="260"/>
      <c r="K2213" s="260"/>
    </row>
    <row r="2214" spans="7:11" x14ac:dyDescent="0.2">
      <c r="H2214" s="260"/>
      <c r="I2214" s="260"/>
      <c r="J2214" s="260"/>
      <c r="K2214" s="260"/>
    </row>
    <row r="2215" spans="7:11" x14ac:dyDescent="0.2">
      <c r="G2215" s="260"/>
      <c r="H2215" s="260"/>
      <c r="I2215" s="260"/>
      <c r="J2215" s="260"/>
      <c r="K2215" s="260"/>
    </row>
    <row r="2216" spans="7:11" x14ac:dyDescent="0.2">
      <c r="H2216" s="260"/>
      <c r="I2216" s="260"/>
      <c r="J2216" s="260"/>
      <c r="K2216" s="260"/>
    </row>
    <row r="2217" spans="7:11" x14ac:dyDescent="0.2">
      <c r="G2217" s="260"/>
      <c r="H2217" s="260"/>
      <c r="I2217" s="260"/>
      <c r="J2217" s="260"/>
      <c r="K2217" s="260"/>
    </row>
    <row r="2218" spans="7:11" x14ac:dyDescent="0.2">
      <c r="H2218" s="260"/>
      <c r="I2218" s="260"/>
      <c r="J2218" s="260"/>
      <c r="K2218" s="260"/>
    </row>
    <row r="2219" spans="7:11" x14ac:dyDescent="0.2">
      <c r="G2219" s="260"/>
      <c r="H2219" s="260"/>
      <c r="I2219" s="260"/>
      <c r="J2219" s="260"/>
      <c r="K2219" s="260"/>
    </row>
    <row r="2220" spans="7:11" x14ac:dyDescent="0.2">
      <c r="H2220" s="260"/>
      <c r="I2220" s="260"/>
      <c r="J2220" s="260"/>
      <c r="K2220" s="260"/>
    </row>
    <row r="2221" spans="7:11" x14ac:dyDescent="0.2">
      <c r="G2221" s="260"/>
      <c r="H2221" s="260"/>
      <c r="I2221" s="260"/>
      <c r="J2221" s="260"/>
      <c r="K2221" s="260"/>
    </row>
    <row r="2222" spans="7:11" x14ac:dyDescent="0.2">
      <c r="H2222" s="260"/>
      <c r="I2222" s="260"/>
      <c r="J2222" s="260"/>
      <c r="K2222" s="260"/>
    </row>
    <row r="2223" spans="7:11" x14ac:dyDescent="0.2">
      <c r="G2223" s="260"/>
      <c r="H2223" s="260"/>
      <c r="I2223" s="260"/>
      <c r="J2223" s="260"/>
      <c r="K2223" s="260"/>
    </row>
    <row r="2224" spans="7:11" x14ac:dyDescent="0.2">
      <c r="H2224" s="260"/>
      <c r="I2224" s="260"/>
      <c r="J2224" s="260"/>
      <c r="K2224" s="260"/>
    </row>
    <row r="2225" spans="7:11" x14ac:dyDescent="0.2">
      <c r="G2225" s="260"/>
      <c r="H2225" s="260"/>
      <c r="I2225" s="260"/>
      <c r="J2225" s="260"/>
      <c r="K2225" s="260"/>
    </row>
    <row r="2226" spans="7:11" x14ac:dyDescent="0.2">
      <c r="H2226" s="260"/>
      <c r="I2226" s="260"/>
      <c r="J2226" s="260"/>
      <c r="K2226" s="260"/>
    </row>
    <row r="2227" spans="7:11" x14ac:dyDescent="0.2">
      <c r="G2227" s="260"/>
      <c r="H2227" s="260"/>
      <c r="I2227" s="260"/>
      <c r="J2227" s="260"/>
      <c r="K2227" s="260"/>
    </row>
    <row r="2228" spans="7:11" x14ac:dyDescent="0.2">
      <c r="H2228" s="260"/>
      <c r="I2228" s="260"/>
      <c r="J2228" s="260"/>
      <c r="K2228" s="260"/>
    </row>
    <row r="2229" spans="7:11" x14ac:dyDescent="0.2">
      <c r="G2229" s="260"/>
      <c r="H2229" s="260"/>
      <c r="I2229" s="260"/>
      <c r="J2229" s="260"/>
      <c r="K2229" s="260"/>
    </row>
    <row r="2230" spans="7:11" x14ac:dyDescent="0.2">
      <c r="H2230" s="260"/>
      <c r="I2230" s="260"/>
      <c r="J2230" s="260"/>
      <c r="K2230" s="260"/>
    </row>
    <row r="2231" spans="7:11" x14ac:dyDescent="0.2">
      <c r="G2231" s="260"/>
      <c r="H2231" s="260"/>
      <c r="I2231" s="260"/>
      <c r="J2231" s="260"/>
      <c r="K2231" s="260"/>
    </row>
    <row r="2232" spans="7:11" x14ac:dyDescent="0.2">
      <c r="G2232" s="260"/>
      <c r="H2232" s="260"/>
      <c r="I2232" s="260"/>
      <c r="J2232" s="260"/>
      <c r="K2232" s="260"/>
    </row>
    <row r="2233" spans="7:11" x14ac:dyDescent="0.2">
      <c r="G2233" s="260"/>
      <c r="H2233" s="260"/>
      <c r="I2233" s="260"/>
      <c r="J2233" s="260"/>
      <c r="K2233" s="260"/>
    </row>
    <row r="2234" spans="7:11" x14ac:dyDescent="0.2">
      <c r="G2234" s="260"/>
      <c r="H2234" s="260"/>
      <c r="I2234" s="260"/>
      <c r="J2234" s="260"/>
      <c r="K2234" s="260"/>
    </row>
    <row r="2235" spans="7:11" x14ac:dyDescent="0.2">
      <c r="G2235" s="260"/>
      <c r="H2235" s="260"/>
      <c r="I2235" s="260"/>
      <c r="J2235" s="260"/>
      <c r="K2235" s="260"/>
    </row>
    <row r="2236" spans="7:11" x14ac:dyDescent="0.2">
      <c r="G2236" s="260"/>
      <c r="H2236" s="260"/>
      <c r="I2236" s="260"/>
      <c r="J2236" s="260"/>
      <c r="K2236" s="260"/>
    </row>
    <row r="2237" spans="7:11" x14ac:dyDescent="0.2">
      <c r="G2237" s="260"/>
      <c r="H2237" s="260"/>
      <c r="I2237" s="260"/>
      <c r="J2237" s="260"/>
      <c r="K2237" s="260"/>
    </row>
    <row r="2238" spans="7:11" x14ac:dyDescent="0.2">
      <c r="G2238" s="260"/>
      <c r="H2238" s="260"/>
      <c r="I2238" s="260"/>
      <c r="J2238" s="260"/>
      <c r="K2238" s="260"/>
    </row>
    <row r="2239" spans="7:11" x14ac:dyDescent="0.2">
      <c r="G2239" s="260"/>
      <c r="H2239" s="260"/>
      <c r="I2239" s="260"/>
      <c r="J2239" s="260"/>
      <c r="K2239" s="260"/>
    </row>
    <row r="2240" spans="7:11" x14ac:dyDescent="0.2">
      <c r="G2240" s="260"/>
      <c r="H2240" s="260"/>
      <c r="I2240" s="260"/>
      <c r="J2240" s="260"/>
      <c r="K2240" s="260"/>
    </row>
    <row r="2241" spans="6:11" x14ac:dyDescent="0.2">
      <c r="G2241" s="260"/>
      <c r="H2241" s="260"/>
      <c r="I2241" s="260"/>
      <c r="J2241" s="260"/>
      <c r="K2241" s="260"/>
    </row>
    <row r="2242" spans="6:11" x14ac:dyDescent="0.2">
      <c r="G2242" s="260"/>
      <c r="H2242" s="260"/>
      <c r="I2242" s="260"/>
      <c r="J2242" s="260"/>
      <c r="K2242" s="260"/>
    </row>
    <row r="2243" spans="6:11" x14ac:dyDescent="0.2">
      <c r="G2243" s="260"/>
      <c r="H2243" s="260"/>
      <c r="I2243" s="260"/>
      <c r="J2243" s="260"/>
      <c r="K2243" s="260"/>
    </row>
    <row r="2244" spans="6:11" x14ac:dyDescent="0.2">
      <c r="G2244" s="260"/>
      <c r="H2244" s="260"/>
      <c r="I2244" s="260"/>
      <c r="J2244" s="260"/>
      <c r="K2244" s="260"/>
    </row>
    <row r="2245" spans="6:11" x14ac:dyDescent="0.2">
      <c r="G2245" s="260"/>
      <c r="H2245" s="260"/>
      <c r="I2245" s="260"/>
      <c r="J2245" s="260"/>
      <c r="K2245" s="260"/>
    </row>
    <row r="2246" spans="6:11" x14ac:dyDescent="0.2">
      <c r="G2246" s="260"/>
      <c r="H2246" s="260"/>
      <c r="I2246" s="260"/>
      <c r="J2246" s="260"/>
      <c r="K2246" s="260"/>
    </row>
    <row r="2247" spans="6:11" x14ac:dyDescent="0.2">
      <c r="G2247" s="260"/>
      <c r="H2247" s="260"/>
      <c r="I2247" s="260"/>
      <c r="J2247" s="260"/>
      <c r="K2247" s="260"/>
    </row>
    <row r="2248" spans="6:11" x14ac:dyDescent="0.2">
      <c r="H2248" s="260"/>
      <c r="I2248" s="260"/>
      <c r="J2248" s="260"/>
      <c r="K2248" s="260"/>
    </row>
    <row r="2249" spans="6:11" x14ac:dyDescent="0.2">
      <c r="G2249" s="260"/>
      <c r="H2249" s="260"/>
      <c r="I2249" s="260"/>
      <c r="J2249" s="260"/>
      <c r="K2249" s="260"/>
    </row>
    <row r="2250" spans="6:11" x14ac:dyDescent="0.2">
      <c r="H2250" s="260"/>
      <c r="I2250" s="260"/>
      <c r="J2250" s="260"/>
      <c r="K2250" s="260"/>
    </row>
    <row r="2251" spans="6:11" x14ac:dyDescent="0.2">
      <c r="G2251" s="260"/>
      <c r="H2251" s="260"/>
      <c r="I2251" s="260"/>
      <c r="J2251" s="260"/>
      <c r="K2251" s="260"/>
    </row>
    <row r="2252" spans="6:11" x14ac:dyDescent="0.2">
      <c r="H2252" s="260"/>
      <c r="I2252" s="260"/>
      <c r="J2252" s="260"/>
      <c r="K2252" s="260"/>
    </row>
    <row r="2253" spans="6:11" x14ac:dyDescent="0.2">
      <c r="F2253" s="260"/>
      <c r="G2253" s="260"/>
      <c r="H2253" s="260"/>
      <c r="I2253" s="260"/>
      <c r="J2253" s="260"/>
      <c r="K2253" s="260"/>
    </row>
    <row r="2254" spans="6:11" x14ac:dyDescent="0.2">
      <c r="G2254" s="260"/>
      <c r="H2254" s="260"/>
      <c r="I2254" s="260"/>
      <c r="J2254" s="260"/>
      <c r="K2254" s="260"/>
    </row>
    <row r="2255" spans="6:11" x14ac:dyDescent="0.2">
      <c r="G2255" s="260"/>
      <c r="H2255" s="260"/>
      <c r="I2255" s="260"/>
      <c r="J2255" s="260"/>
      <c r="K2255" s="260"/>
    </row>
    <row r="2256" spans="6:11" x14ac:dyDescent="0.2">
      <c r="G2256" s="260"/>
      <c r="H2256" s="260"/>
      <c r="I2256" s="260"/>
      <c r="J2256" s="260"/>
      <c r="K2256" s="260"/>
    </row>
    <row r="2257" spans="7:11" x14ac:dyDescent="0.2">
      <c r="G2257" s="260"/>
      <c r="H2257" s="260"/>
      <c r="I2257" s="260"/>
      <c r="J2257" s="260"/>
      <c r="K2257" s="260"/>
    </row>
    <row r="2258" spans="7:11" x14ac:dyDescent="0.2">
      <c r="H2258" s="260"/>
      <c r="I2258" s="260"/>
      <c r="J2258" s="260"/>
      <c r="K2258" s="260"/>
    </row>
    <row r="2259" spans="7:11" x14ac:dyDescent="0.2">
      <c r="G2259" s="260"/>
      <c r="H2259" s="260"/>
      <c r="I2259" s="260"/>
      <c r="J2259" s="260"/>
      <c r="K2259" s="260"/>
    </row>
    <row r="2260" spans="7:11" x14ac:dyDescent="0.2">
      <c r="H2260" s="260"/>
      <c r="I2260" s="260"/>
      <c r="J2260" s="260"/>
      <c r="K2260" s="260"/>
    </row>
    <row r="2261" spans="7:11" x14ac:dyDescent="0.2">
      <c r="G2261" s="260"/>
      <c r="H2261" s="260"/>
      <c r="I2261" s="260"/>
      <c r="J2261" s="260"/>
      <c r="K2261" s="260"/>
    </row>
    <row r="2262" spans="7:11" x14ac:dyDescent="0.2">
      <c r="G2262" s="260"/>
      <c r="H2262" s="260"/>
      <c r="I2262" s="260"/>
      <c r="J2262" s="260"/>
      <c r="K2262" s="260"/>
    </row>
    <row r="2263" spans="7:11" x14ac:dyDescent="0.2">
      <c r="G2263" s="260"/>
      <c r="H2263" s="260"/>
      <c r="I2263" s="260"/>
      <c r="J2263" s="260"/>
      <c r="K2263" s="260"/>
    </row>
    <row r="2264" spans="7:11" x14ac:dyDescent="0.2">
      <c r="G2264" s="260"/>
      <c r="H2264" s="260"/>
      <c r="I2264" s="260"/>
      <c r="J2264" s="260"/>
      <c r="K2264" s="260"/>
    </row>
    <row r="2265" spans="7:11" x14ac:dyDescent="0.2">
      <c r="G2265" s="260"/>
      <c r="H2265" s="260"/>
      <c r="I2265" s="260"/>
      <c r="J2265" s="260"/>
      <c r="K2265" s="260"/>
    </row>
    <row r="2266" spans="7:11" x14ac:dyDescent="0.2">
      <c r="H2266" s="260"/>
      <c r="I2266" s="260"/>
      <c r="J2266" s="260"/>
      <c r="K2266" s="260"/>
    </row>
    <row r="2267" spans="7:11" x14ac:dyDescent="0.2">
      <c r="G2267" s="260"/>
      <c r="H2267" s="260"/>
      <c r="I2267" s="260"/>
      <c r="J2267" s="260"/>
      <c r="K2267" s="260"/>
    </row>
    <row r="2268" spans="7:11" x14ac:dyDescent="0.2">
      <c r="H2268" s="260"/>
      <c r="I2268" s="260"/>
      <c r="J2268" s="260"/>
      <c r="K2268" s="260"/>
    </row>
    <row r="2269" spans="7:11" x14ac:dyDescent="0.2">
      <c r="H2269" s="260"/>
      <c r="I2269" s="260"/>
      <c r="J2269" s="260"/>
      <c r="K2269" s="260"/>
    </row>
    <row r="2270" spans="7:11" x14ac:dyDescent="0.2">
      <c r="H2270" s="260"/>
      <c r="I2270" s="260"/>
      <c r="J2270" s="260"/>
      <c r="K2270" s="260"/>
    </row>
    <row r="2271" spans="7:11" x14ac:dyDescent="0.2">
      <c r="I2271" s="260"/>
      <c r="J2271" s="260"/>
      <c r="K2271" s="260"/>
    </row>
    <row r="2272" spans="7:11" x14ac:dyDescent="0.2">
      <c r="H2272" s="260"/>
      <c r="J2272" s="260"/>
      <c r="K2272" s="260"/>
    </row>
    <row r="2273" spans="6:11" x14ac:dyDescent="0.2">
      <c r="G2273" s="260"/>
      <c r="H2273" s="260"/>
      <c r="I2273" s="260"/>
      <c r="J2273" s="260"/>
      <c r="K2273" s="260"/>
    </row>
    <row r="2274" spans="6:11" x14ac:dyDescent="0.2">
      <c r="F2274" s="260"/>
      <c r="G2274" s="260"/>
      <c r="H2274" s="260"/>
      <c r="I2274" s="260"/>
      <c r="J2274" s="260"/>
      <c r="K2274" s="260"/>
    </row>
    <row r="2275" spans="6:11" x14ac:dyDescent="0.2">
      <c r="G2275" s="260"/>
      <c r="H2275" s="260"/>
      <c r="I2275" s="260"/>
      <c r="J2275" s="260"/>
      <c r="K2275" s="260"/>
    </row>
    <row r="2276" spans="6:11" x14ac:dyDescent="0.2">
      <c r="H2276" s="260"/>
      <c r="I2276" s="260"/>
      <c r="J2276" s="260"/>
      <c r="K2276" s="260"/>
    </row>
    <row r="2277" spans="6:11" x14ac:dyDescent="0.2">
      <c r="G2277" s="260"/>
      <c r="H2277" s="260"/>
      <c r="I2277" s="260"/>
      <c r="J2277" s="260"/>
      <c r="K2277" s="260"/>
    </row>
    <row r="2278" spans="6:11" x14ac:dyDescent="0.2">
      <c r="H2278" s="260"/>
      <c r="I2278" s="260"/>
      <c r="J2278" s="260"/>
      <c r="K2278" s="260"/>
    </row>
    <row r="2279" spans="6:11" x14ac:dyDescent="0.2">
      <c r="G2279" s="260"/>
      <c r="H2279" s="260"/>
      <c r="I2279" s="260"/>
      <c r="J2279" s="260"/>
      <c r="K2279" s="260"/>
    </row>
    <row r="2280" spans="6:11" x14ac:dyDescent="0.2">
      <c r="H2280" s="260"/>
      <c r="I2280" s="260"/>
      <c r="J2280" s="260"/>
      <c r="K2280" s="260"/>
    </row>
    <row r="2281" spans="6:11" x14ac:dyDescent="0.2">
      <c r="G2281" s="260"/>
      <c r="H2281" s="260"/>
      <c r="I2281" s="260"/>
      <c r="J2281" s="260"/>
      <c r="K2281" s="260"/>
    </row>
    <row r="2282" spans="6:11" x14ac:dyDescent="0.2">
      <c r="G2282" s="260"/>
      <c r="H2282" s="260"/>
      <c r="I2282" s="260"/>
      <c r="J2282" s="260"/>
      <c r="K2282" s="260"/>
    </row>
    <row r="2283" spans="6:11" x14ac:dyDescent="0.2">
      <c r="G2283" s="260"/>
      <c r="H2283" s="260"/>
      <c r="I2283" s="260"/>
      <c r="J2283" s="260"/>
      <c r="K2283" s="260"/>
    </row>
    <row r="2284" spans="6:11" x14ac:dyDescent="0.2">
      <c r="F2284" s="260"/>
      <c r="G2284" s="260"/>
      <c r="H2284" s="260"/>
      <c r="I2284" s="260"/>
      <c r="J2284" s="260"/>
      <c r="K2284" s="260"/>
    </row>
    <row r="2285" spans="6:11" x14ac:dyDescent="0.2">
      <c r="G2285" s="260"/>
      <c r="H2285" s="260"/>
      <c r="I2285" s="260"/>
      <c r="J2285" s="260"/>
      <c r="K2285" s="260"/>
    </row>
    <row r="2286" spans="6:11" x14ac:dyDescent="0.2">
      <c r="H2286" s="260"/>
      <c r="I2286" s="260"/>
      <c r="J2286" s="260"/>
      <c r="K2286" s="260"/>
    </row>
    <row r="2287" spans="6:11" x14ac:dyDescent="0.2">
      <c r="G2287" s="260"/>
      <c r="H2287" s="260"/>
      <c r="I2287" s="260"/>
      <c r="J2287" s="260"/>
      <c r="K2287" s="260"/>
    </row>
    <row r="2288" spans="6:11" x14ac:dyDescent="0.2">
      <c r="F2288" s="260"/>
      <c r="G2288" s="260"/>
      <c r="H2288" s="260"/>
      <c r="I2288" s="260"/>
      <c r="J2288" s="260"/>
      <c r="K2288" s="260"/>
    </row>
    <row r="2289" spans="6:11" x14ac:dyDescent="0.2">
      <c r="F2289" s="260"/>
      <c r="G2289" s="260"/>
      <c r="H2289" s="260"/>
      <c r="I2289" s="260"/>
      <c r="J2289" s="260"/>
      <c r="K2289" s="260"/>
    </row>
    <row r="2290" spans="6:11" x14ac:dyDescent="0.2">
      <c r="F2290" s="260"/>
      <c r="G2290" s="260"/>
      <c r="H2290" s="260"/>
      <c r="I2290" s="260"/>
      <c r="J2290" s="260"/>
      <c r="K2290" s="260"/>
    </row>
    <row r="2291" spans="6:11" x14ac:dyDescent="0.2">
      <c r="G2291" s="260"/>
      <c r="H2291" s="260"/>
      <c r="I2291" s="260"/>
      <c r="J2291" s="260"/>
      <c r="K2291" s="260"/>
    </row>
    <row r="2292" spans="6:11" x14ac:dyDescent="0.2">
      <c r="H2292" s="260"/>
      <c r="I2292" s="260"/>
      <c r="J2292" s="260"/>
      <c r="K2292" s="260"/>
    </row>
    <row r="2293" spans="6:11" x14ac:dyDescent="0.2">
      <c r="G2293" s="260"/>
      <c r="H2293" s="260"/>
      <c r="I2293" s="260"/>
      <c r="J2293" s="260"/>
      <c r="K2293" s="260"/>
    </row>
    <row r="2294" spans="6:11" x14ac:dyDescent="0.2">
      <c r="H2294" s="260"/>
      <c r="I2294" s="260"/>
      <c r="J2294" s="260"/>
      <c r="K2294" s="260"/>
    </row>
    <row r="2295" spans="6:11" x14ac:dyDescent="0.2">
      <c r="F2295" s="260"/>
      <c r="G2295" s="260"/>
      <c r="H2295" s="260"/>
      <c r="I2295" s="260"/>
      <c r="J2295" s="260"/>
      <c r="K2295" s="260"/>
    </row>
    <row r="2296" spans="6:11" x14ac:dyDescent="0.2">
      <c r="F2296" s="260"/>
      <c r="G2296" s="260"/>
      <c r="H2296" s="260"/>
      <c r="I2296" s="260"/>
      <c r="J2296" s="260"/>
      <c r="K2296" s="260"/>
    </row>
    <row r="2297" spans="6:11" x14ac:dyDescent="0.2">
      <c r="G2297" s="260"/>
      <c r="H2297" s="260"/>
      <c r="I2297" s="260"/>
      <c r="J2297" s="260"/>
      <c r="K2297" s="260"/>
    </row>
    <row r="2298" spans="6:11" x14ac:dyDescent="0.2">
      <c r="G2298" s="260"/>
      <c r="H2298" s="260"/>
      <c r="I2298" s="260"/>
      <c r="J2298" s="260"/>
      <c r="K2298" s="260"/>
    </row>
    <row r="2299" spans="6:11" x14ac:dyDescent="0.2">
      <c r="H2299" s="260"/>
      <c r="I2299" s="260"/>
      <c r="J2299" s="260"/>
      <c r="K2299" s="260"/>
    </row>
    <row r="2300" spans="6:11" x14ac:dyDescent="0.2">
      <c r="G2300" s="260"/>
      <c r="H2300" s="260"/>
      <c r="I2300" s="260"/>
      <c r="J2300" s="260"/>
      <c r="K2300" s="260"/>
    </row>
    <row r="2301" spans="6:11" x14ac:dyDescent="0.2">
      <c r="H2301" s="260"/>
      <c r="I2301" s="260"/>
      <c r="J2301" s="260"/>
      <c r="K2301" s="260"/>
    </row>
    <row r="2302" spans="6:11" x14ac:dyDescent="0.2">
      <c r="F2302" s="260"/>
      <c r="G2302" s="260"/>
      <c r="H2302" s="260"/>
      <c r="I2302" s="260"/>
      <c r="J2302" s="260"/>
      <c r="K2302" s="260"/>
    </row>
    <row r="2303" spans="6:11" x14ac:dyDescent="0.2">
      <c r="H2303" s="260"/>
      <c r="I2303" s="260"/>
      <c r="J2303" s="260"/>
      <c r="K2303" s="260"/>
    </row>
    <row r="2304" spans="6:11" x14ac:dyDescent="0.2">
      <c r="G2304" s="260"/>
      <c r="H2304" s="260"/>
      <c r="I2304" s="260"/>
      <c r="J2304" s="260"/>
      <c r="K2304" s="260"/>
    </row>
    <row r="2305" spans="6:11" x14ac:dyDescent="0.2">
      <c r="H2305" s="260"/>
      <c r="I2305" s="260"/>
      <c r="J2305" s="260"/>
      <c r="K2305" s="260"/>
    </row>
    <row r="2306" spans="6:11" x14ac:dyDescent="0.2">
      <c r="G2306" s="260"/>
      <c r="H2306" s="260"/>
      <c r="I2306" s="260"/>
      <c r="J2306" s="260"/>
      <c r="K2306" s="260"/>
    </row>
    <row r="2307" spans="6:11" x14ac:dyDescent="0.2">
      <c r="H2307" s="260"/>
      <c r="I2307" s="260"/>
      <c r="J2307" s="260"/>
      <c r="K2307" s="260"/>
    </row>
    <row r="2308" spans="6:11" x14ac:dyDescent="0.2">
      <c r="F2308" s="260"/>
      <c r="G2308" s="260"/>
      <c r="H2308" s="260"/>
      <c r="I2308" s="260"/>
      <c r="J2308" s="260"/>
      <c r="K2308" s="260"/>
    </row>
    <row r="2309" spans="6:11" x14ac:dyDescent="0.2">
      <c r="G2309" s="260"/>
      <c r="H2309" s="260"/>
      <c r="I2309" s="260"/>
      <c r="K2309" s="260"/>
    </row>
    <row r="2310" spans="6:11" x14ac:dyDescent="0.2">
      <c r="G2310" s="260"/>
      <c r="H2310" s="260"/>
      <c r="I2310" s="260"/>
      <c r="J2310" s="260"/>
      <c r="K2310" s="260"/>
    </row>
    <row r="2311" spans="6:11" x14ac:dyDescent="0.2">
      <c r="G2311" s="260"/>
      <c r="H2311" s="260"/>
      <c r="I2311" s="260"/>
      <c r="J2311" s="260"/>
      <c r="K2311" s="260"/>
    </row>
    <row r="2312" spans="6:11" x14ac:dyDescent="0.2">
      <c r="G2312" s="260"/>
      <c r="H2312" s="260"/>
      <c r="I2312" s="260"/>
      <c r="J2312" s="260"/>
      <c r="K2312" s="260"/>
    </row>
    <row r="2313" spans="6:11" x14ac:dyDescent="0.2">
      <c r="G2313" s="260"/>
      <c r="H2313" s="260"/>
      <c r="I2313" s="260"/>
      <c r="J2313" s="260"/>
      <c r="K2313" s="260"/>
    </row>
    <row r="2314" spans="6:11" x14ac:dyDescent="0.2">
      <c r="H2314" s="260"/>
      <c r="I2314" s="260"/>
      <c r="J2314" s="260"/>
      <c r="K2314" s="260"/>
    </row>
    <row r="2315" spans="6:11" x14ac:dyDescent="0.2">
      <c r="G2315" s="260"/>
      <c r="H2315" s="260"/>
      <c r="I2315" s="260"/>
      <c r="J2315" s="260"/>
      <c r="K2315" s="260"/>
    </row>
    <row r="2316" spans="6:11" x14ac:dyDescent="0.2">
      <c r="H2316" s="260"/>
      <c r="I2316" s="260"/>
      <c r="J2316" s="260"/>
      <c r="K2316" s="260"/>
    </row>
    <row r="2317" spans="6:11" x14ac:dyDescent="0.2">
      <c r="G2317" s="260"/>
      <c r="H2317" s="260"/>
      <c r="I2317" s="260"/>
      <c r="J2317" s="260"/>
      <c r="K2317" s="260"/>
    </row>
    <row r="2318" spans="6:11" x14ac:dyDescent="0.2">
      <c r="F2318" s="260"/>
      <c r="G2318" s="260"/>
      <c r="H2318" s="260"/>
      <c r="I2318" s="260"/>
      <c r="J2318" s="260"/>
      <c r="K2318" s="260"/>
    </row>
    <row r="2319" spans="6:11" x14ac:dyDescent="0.2">
      <c r="G2319" s="260"/>
      <c r="H2319" s="260"/>
    </row>
    <row r="2320" spans="6:11" x14ac:dyDescent="0.2">
      <c r="I2320" s="260"/>
      <c r="J2320" s="260"/>
      <c r="K2320" s="260"/>
    </row>
    <row r="2322" spans="5:11" x14ac:dyDescent="0.2">
      <c r="E2322" s="260"/>
      <c r="F2322" s="260"/>
      <c r="G2322" s="260"/>
      <c r="H2322" s="260"/>
      <c r="I2322" s="260"/>
      <c r="J2322" s="260"/>
      <c r="K2322" s="260"/>
    </row>
    <row r="2323" spans="5:11" x14ac:dyDescent="0.2">
      <c r="F2323" s="260"/>
      <c r="G2323" s="260"/>
      <c r="H2323" s="260"/>
      <c r="I2323" s="260"/>
      <c r="J2323" s="260"/>
      <c r="K2323" s="260"/>
    </row>
    <row r="2324" spans="5:11" x14ac:dyDescent="0.2">
      <c r="G2324" s="260"/>
      <c r="H2324" s="260"/>
      <c r="I2324" s="260"/>
      <c r="J2324" s="260"/>
      <c r="K2324" s="260"/>
    </row>
    <row r="2325" spans="5:11" x14ac:dyDescent="0.2">
      <c r="H2325" s="260"/>
      <c r="I2325" s="260"/>
      <c r="J2325" s="260"/>
      <c r="K2325" s="260"/>
    </row>
    <row r="2326" spans="5:11" x14ac:dyDescent="0.2">
      <c r="G2326" s="260"/>
      <c r="H2326" s="260"/>
      <c r="I2326" s="260"/>
      <c r="J2326" s="260"/>
      <c r="K2326" s="260"/>
    </row>
    <row r="2327" spans="5:11" x14ac:dyDescent="0.2">
      <c r="H2327" s="260"/>
      <c r="I2327" s="260"/>
      <c r="J2327" s="260"/>
      <c r="K2327" s="260"/>
    </row>
    <row r="2328" spans="5:11" x14ac:dyDescent="0.2">
      <c r="F2328" s="260"/>
      <c r="G2328" s="260"/>
      <c r="H2328" s="260"/>
      <c r="I2328" s="260"/>
      <c r="J2328" s="260"/>
      <c r="K2328" s="260"/>
    </row>
    <row r="2329" spans="5:11" x14ac:dyDescent="0.2">
      <c r="F2329" s="260"/>
      <c r="G2329" s="260"/>
      <c r="H2329" s="260"/>
      <c r="I2329" s="260"/>
      <c r="J2329" s="260"/>
      <c r="K2329" s="260"/>
    </row>
    <row r="2330" spans="5:11" x14ac:dyDescent="0.2">
      <c r="G2330" s="260"/>
      <c r="H2330" s="260"/>
      <c r="I2330" s="260"/>
      <c r="J2330" s="260"/>
      <c r="K2330" s="260"/>
    </row>
    <row r="2331" spans="5:11" x14ac:dyDescent="0.2">
      <c r="H2331" s="260"/>
      <c r="I2331" s="260"/>
      <c r="J2331" s="260"/>
      <c r="K2331" s="260"/>
    </row>
    <row r="2332" spans="5:11" x14ac:dyDescent="0.2">
      <c r="G2332" s="260"/>
      <c r="H2332" s="260"/>
      <c r="I2332" s="260"/>
      <c r="J2332" s="260"/>
      <c r="K2332" s="260"/>
    </row>
    <row r="2333" spans="5:11" x14ac:dyDescent="0.2">
      <c r="G2333" s="260"/>
      <c r="H2333" s="260"/>
      <c r="I2333" s="260"/>
      <c r="J2333" s="260"/>
      <c r="K2333" s="260"/>
    </row>
    <row r="2334" spans="5:11" x14ac:dyDescent="0.2">
      <c r="G2334" s="260"/>
      <c r="H2334" s="260"/>
      <c r="I2334" s="260"/>
      <c r="J2334" s="260"/>
      <c r="K2334" s="260"/>
    </row>
    <row r="2335" spans="5:11" x14ac:dyDescent="0.2">
      <c r="F2335" s="260"/>
      <c r="G2335" s="260"/>
      <c r="H2335" s="260"/>
      <c r="I2335" s="260"/>
      <c r="J2335" s="260"/>
      <c r="K2335" s="260"/>
    </row>
    <row r="2336" spans="5:11" x14ac:dyDescent="0.2">
      <c r="F2336" s="260"/>
      <c r="G2336" s="260"/>
      <c r="H2336" s="260"/>
      <c r="I2336" s="260"/>
      <c r="J2336" s="260"/>
      <c r="K2336" s="260"/>
    </row>
    <row r="2337" spans="6:11" x14ac:dyDescent="0.2">
      <c r="G2337" s="260"/>
      <c r="H2337" s="260"/>
      <c r="I2337" s="260"/>
      <c r="J2337" s="260"/>
      <c r="K2337" s="260"/>
    </row>
    <row r="2338" spans="6:11" x14ac:dyDescent="0.2">
      <c r="H2338" s="260"/>
      <c r="I2338" s="260"/>
      <c r="J2338" s="260"/>
      <c r="K2338" s="260"/>
    </row>
    <row r="2339" spans="6:11" x14ac:dyDescent="0.2">
      <c r="H2339" s="260"/>
      <c r="I2339" s="260"/>
      <c r="J2339" s="260"/>
      <c r="K2339" s="260"/>
    </row>
    <row r="2340" spans="6:11" x14ac:dyDescent="0.2">
      <c r="H2340" s="260"/>
      <c r="I2340" s="260"/>
      <c r="J2340" s="260"/>
      <c r="K2340" s="260"/>
    </row>
    <row r="2341" spans="6:11" x14ac:dyDescent="0.2">
      <c r="F2341" s="260"/>
      <c r="G2341" s="260"/>
      <c r="H2341" s="260"/>
      <c r="I2341" s="260"/>
      <c r="J2341" s="260"/>
      <c r="K2341" s="260"/>
    </row>
    <row r="2342" spans="6:11" x14ac:dyDescent="0.2">
      <c r="G2342" s="260"/>
      <c r="H2342" s="260"/>
      <c r="I2342" s="260"/>
      <c r="J2342" s="260"/>
      <c r="K2342" s="260"/>
    </row>
    <row r="2343" spans="6:11" x14ac:dyDescent="0.2">
      <c r="H2343" s="260"/>
      <c r="I2343" s="260"/>
      <c r="J2343" s="260"/>
      <c r="K2343" s="260"/>
    </row>
    <row r="2344" spans="6:11" x14ac:dyDescent="0.2">
      <c r="F2344" s="260"/>
      <c r="G2344" s="260"/>
      <c r="H2344" s="260"/>
      <c r="I2344" s="260"/>
      <c r="J2344" s="260"/>
      <c r="K2344" s="260"/>
    </row>
    <row r="2345" spans="6:11" x14ac:dyDescent="0.2">
      <c r="G2345" s="260"/>
      <c r="H2345" s="260"/>
      <c r="I2345" s="260"/>
      <c r="J2345" s="260"/>
      <c r="K2345" s="260"/>
    </row>
    <row r="2346" spans="6:11" x14ac:dyDescent="0.2">
      <c r="G2346" s="260"/>
      <c r="H2346" s="260"/>
      <c r="I2346" s="260"/>
      <c r="J2346" s="260"/>
      <c r="K2346" s="260"/>
    </row>
    <row r="2347" spans="6:11" x14ac:dyDescent="0.2">
      <c r="G2347" s="260"/>
      <c r="H2347" s="260"/>
      <c r="I2347" s="260"/>
      <c r="J2347" s="260"/>
      <c r="K2347" s="260"/>
    </row>
    <row r="2348" spans="6:11" x14ac:dyDescent="0.2">
      <c r="H2348" s="260"/>
      <c r="I2348" s="260"/>
      <c r="J2348" s="260"/>
      <c r="K2348" s="260"/>
    </row>
    <row r="2349" spans="6:11" x14ac:dyDescent="0.2">
      <c r="G2349" s="260"/>
      <c r="H2349" s="260"/>
      <c r="I2349" s="260"/>
      <c r="J2349" s="260"/>
      <c r="K2349" s="260"/>
    </row>
    <row r="2350" spans="6:11" x14ac:dyDescent="0.2">
      <c r="I2350" s="260"/>
      <c r="J2350" s="260"/>
      <c r="K2350" s="260"/>
    </row>
    <row r="2351" spans="6:11" x14ac:dyDescent="0.2">
      <c r="F2351" s="260"/>
      <c r="G2351" s="260"/>
      <c r="H2351" s="260"/>
      <c r="I2351" s="260"/>
      <c r="J2351" s="260"/>
      <c r="K2351" s="260"/>
    </row>
    <row r="2352" spans="6:11" x14ac:dyDescent="0.2">
      <c r="G2352" s="260"/>
      <c r="H2352" s="260"/>
      <c r="I2352" s="260"/>
      <c r="J2352" s="260"/>
      <c r="K2352" s="260"/>
    </row>
    <row r="2353" spans="6:11" x14ac:dyDescent="0.2">
      <c r="H2353" s="260"/>
      <c r="I2353" s="260"/>
      <c r="J2353" s="260"/>
      <c r="K2353" s="260"/>
    </row>
    <row r="2354" spans="6:11" x14ac:dyDescent="0.2">
      <c r="F2354" s="260"/>
      <c r="G2354" s="260"/>
      <c r="H2354" s="260"/>
      <c r="I2354" s="260"/>
      <c r="J2354" s="260"/>
      <c r="K2354" s="260"/>
    </row>
    <row r="2355" spans="6:11" x14ac:dyDescent="0.2">
      <c r="G2355" s="260"/>
      <c r="H2355" s="260"/>
      <c r="I2355" s="260"/>
    </row>
    <row r="2356" spans="6:11" x14ac:dyDescent="0.2">
      <c r="I2356" s="260"/>
      <c r="J2356" s="260"/>
      <c r="K2356" s="260"/>
    </row>
    <row r="2357" spans="6:11" x14ac:dyDescent="0.2">
      <c r="K2357" s="260"/>
    </row>
    <row r="2358" spans="6:11" x14ac:dyDescent="0.2">
      <c r="F2358" s="260"/>
      <c r="G2358" s="260"/>
      <c r="H2358" s="260"/>
      <c r="I2358" s="260"/>
      <c r="J2358" s="260"/>
      <c r="K2358" s="260"/>
    </row>
    <row r="2359" spans="6:11" x14ac:dyDescent="0.2">
      <c r="F2359" s="260"/>
      <c r="G2359" s="260"/>
      <c r="H2359" s="260"/>
      <c r="I2359" s="260"/>
      <c r="J2359" s="260"/>
      <c r="K2359" s="260"/>
    </row>
    <row r="2360" spans="6:11" x14ac:dyDescent="0.2">
      <c r="F2360" s="260"/>
      <c r="G2360" s="260"/>
      <c r="H2360" s="260"/>
      <c r="I2360" s="260"/>
      <c r="J2360" s="260"/>
      <c r="K2360" s="260"/>
    </row>
    <row r="2361" spans="6:11" x14ac:dyDescent="0.2">
      <c r="G2361" s="260"/>
      <c r="H2361" s="260"/>
      <c r="I2361" s="260"/>
      <c r="J2361" s="260"/>
      <c r="K2361" s="260"/>
    </row>
    <row r="2362" spans="6:11" x14ac:dyDescent="0.2">
      <c r="H2362" s="260"/>
      <c r="I2362" s="260"/>
      <c r="J2362" s="260"/>
      <c r="K2362" s="260"/>
    </row>
    <row r="2363" spans="6:11" x14ac:dyDescent="0.2">
      <c r="G2363" s="260"/>
      <c r="H2363" s="260"/>
      <c r="I2363" s="260"/>
      <c r="J2363" s="260"/>
      <c r="K2363" s="260"/>
    </row>
    <row r="2364" spans="6:11" x14ac:dyDescent="0.2">
      <c r="G2364" s="260"/>
      <c r="H2364" s="260"/>
      <c r="I2364" s="260"/>
      <c r="J2364" s="260"/>
      <c r="K2364" s="260"/>
    </row>
    <row r="2365" spans="6:11" x14ac:dyDescent="0.2">
      <c r="F2365" s="260"/>
      <c r="G2365" s="260"/>
      <c r="H2365" s="260"/>
      <c r="I2365" s="260"/>
      <c r="J2365" s="260"/>
      <c r="K2365" s="260"/>
    </row>
    <row r="2366" spans="6:11" x14ac:dyDescent="0.2">
      <c r="F2366" s="260"/>
      <c r="G2366" s="260"/>
      <c r="H2366" s="260"/>
      <c r="I2366" s="260"/>
      <c r="J2366" s="260"/>
      <c r="K2366" s="260"/>
    </row>
    <row r="2367" spans="6:11" x14ac:dyDescent="0.2">
      <c r="H2367" s="260"/>
      <c r="I2367" s="260"/>
      <c r="J2367" s="260"/>
      <c r="K2367" s="260"/>
    </row>
    <row r="2368" spans="6:11" x14ac:dyDescent="0.2">
      <c r="G2368" s="260"/>
      <c r="H2368" s="260"/>
      <c r="I2368" s="260"/>
      <c r="J2368" s="260"/>
      <c r="K2368" s="260"/>
    </row>
    <row r="2369" spans="6:11" x14ac:dyDescent="0.2">
      <c r="I2369" s="260"/>
      <c r="J2369" s="260"/>
      <c r="K2369" s="260"/>
    </row>
    <row r="2370" spans="6:11" x14ac:dyDescent="0.2">
      <c r="J2370" s="260"/>
      <c r="K2370" s="260"/>
    </row>
    <row r="2371" spans="6:11" x14ac:dyDescent="0.2">
      <c r="G2371" s="260"/>
      <c r="H2371" s="260"/>
      <c r="I2371" s="260"/>
      <c r="J2371" s="260"/>
      <c r="K2371" s="260"/>
    </row>
    <row r="2372" spans="6:11" x14ac:dyDescent="0.2">
      <c r="F2372" s="260"/>
      <c r="G2372" s="260"/>
      <c r="H2372" s="260"/>
      <c r="I2372" s="260"/>
      <c r="J2372" s="260"/>
      <c r="K2372" s="260"/>
    </row>
    <row r="2373" spans="6:11" x14ac:dyDescent="0.2">
      <c r="H2373" s="260"/>
      <c r="I2373" s="260"/>
      <c r="J2373" s="260"/>
      <c r="K2373" s="260"/>
    </row>
    <row r="2374" spans="6:11" x14ac:dyDescent="0.2">
      <c r="G2374" s="260"/>
      <c r="H2374" s="260"/>
      <c r="I2374" s="260"/>
      <c r="J2374" s="260"/>
      <c r="K2374" s="260"/>
    </row>
    <row r="2375" spans="6:11" x14ac:dyDescent="0.2">
      <c r="G2375" s="260"/>
      <c r="H2375" s="260"/>
      <c r="I2375" s="260"/>
      <c r="J2375" s="260"/>
      <c r="K2375" s="260"/>
    </row>
    <row r="2376" spans="6:11" x14ac:dyDescent="0.2">
      <c r="H2376" s="260"/>
      <c r="I2376" s="260"/>
      <c r="J2376" s="260"/>
      <c r="K2376" s="260"/>
    </row>
    <row r="2377" spans="6:11" x14ac:dyDescent="0.2">
      <c r="H2377" s="260"/>
      <c r="I2377" s="260"/>
      <c r="J2377" s="260"/>
      <c r="K2377" s="260"/>
    </row>
    <row r="2378" spans="6:11" x14ac:dyDescent="0.2">
      <c r="F2378" s="260"/>
      <c r="G2378" s="260"/>
      <c r="H2378" s="260"/>
      <c r="I2378" s="260"/>
      <c r="J2378" s="260"/>
      <c r="K2378" s="260"/>
    </row>
    <row r="2379" spans="6:11" x14ac:dyDescent="0.2">
      <c r="G2379" s="260"/>
      <c r="I2379" s="260"/>
      <c r="K2379" s="260"/>
    </row>
    <row r="2380" spans="6:11" x14ac:dyDescent="0.2">
      <c r="H2380" s="260"/>
      <c r="I2380" s="260"/>
      <c r="J2380" s="260"/>
      <c r="K2380" s="260"/>
    </row>
    <row r="2381" spans="6:11" x14ac:dyDescent="0.2">
      <c r="G2381" s="260"/>
      <c r="H2381" s="260"/>
      <c r="I2381" s="260"/>
      <c r="J2381" s="260"/>
      <c r="K2381" s="260"/>
    </row>
    <row r="2382" spans="6:11" x14ac:dyDescent="0.2">
      <c r="G2382" s="260"/>
      <c r="H2382" s="260"/>
      <c r="I2382" s="260"/>
      <c r="J2382" s="260"/>
      <c r="K2382" s="260"/>
    </row>
    <row r="2383" spans="6:11" x14ac:dyDescent="0.2">
      <c r="H2383" s="260"/>
      <c r="I2383" s="260"/>
      <c r="J2383" s="260"/>
      <c r="K2383" s="260"/>
    </row>
    <row r="2384" spans="6:11" x14ac:dyDescent="0.2">
      <c r="H2384" s="260"/>
      <c r="J2384" s="260"/>
      <c r="K2384" s="260"/>
    </row>
    <row r="2385" spans="6:11" x14ac:dyDescent="0.2">
      <c r="G2385" s="260"/>
      <c r="H2385" s="260"/>
      <c r="I2385" s="260"/>
      <c r="J2385" s="260"/>
      <c r="K2385" s="260"/>
    </row>
    <row r="2386" spans="6:11" x14ac:dyDescent="0.2">
      <c r="H2386" s="260"/>
      <c r="I2386" s="260"/>
      <c r="J2386" s="260"/>
      <c r="K2386" s="260"/>
    </row>
    <row r="2387" spans="6:11" x14ac:dyDescent="0.2">
      <c r="H2387" s="260"/>
      <c r="I2387" s="260"/>
      <c r="J2387" s="260"/>
      <c r="K2387" s="260"/>
    </row>
    <row r="2388" spans="6:11" x14ac:dyDescent="0.2">
      <c r="F2388" s="260"/>
      <c r="G2388" s="260"/>
      <c r="H2388" s="260"/>
      <c r="I2388" s="260"/>
      <c r="J2388" s="260"/>
      <c r="K2388" s="260"/>
    </row>
    <row r="2389" spans="6:11" x14ac:dyDescent="0.2">
      <c r="G2389" s="260"/>
      <c r="H2389" s="260"/>
      <c r="J2389" s="260"/>
      <c r="K2389" s="260"/>
    </row>
    <row r="2390" spans="6:11" x14ac:dyDescent="0.2">
      <c r="H2390" s="260"/>
      <c r="I2390" s="260"/>
      <c r="J2390" s="260"/>
      <c r="K2390" s="260"/>
    </row>
    <row r="2391" spans="6:11" x14ac:dyDescent="0.2">
      <c r="H2391" s="260"/>
      <c r="I2391" s="260"/>
      <c r="J2391" s="260"/>
      <c r="K2391" s="260"/>
    </row>
    <row r="2392" spans="6:11" x14ac:dyDescent="0.2">
      <c r="F2392" s="260"/>
      <c r="G2392" s="260"/>
      <c r="H2392" s="260"/>
      <c r="I2392" s="260"/>
      <c r="J2392" s="260"/>
      <c r="K2392" s="260"/>
    </row>
    <row r="2393" spans="6:11" x14ac:dyDescent="0.2">
      <c r="F2393" s="260"/>
      <c r="G2393" s="260"/>
      <c r="H2393" s="260"/>
      <c r="I2393" s="260"/>
      <c r="J2393" s="260"/>
      <c r="K2393" s="260"/>
    </row>
    <row r="2394" spans="6:11" x14ac:dyDescent="0.2">
      <c r="G2394" s="260"/>
      <c r="H2394" s="260"/>
      <c r="I2394" s="260"/>
      <c r="J2394" s="260"/>
      <c r="K2394" s="260"/>
    </row>
    <row r="2395" spans="6:11" x14ac:dyDescent="0.2">
      <c r="H2395" s="260"/>
      <c r="I2395" s="260"/>
      <c r="J2395" s="260"/>
      <c r="K2395" s="260"/>
    </row>
    <row r="2396" spans="6:11" x14ac:dyDescent="0.2">
      <c r="G2396" s="260"/>
      <c r="H2396" s="260"/>
      <c r="I2396" s="260"/>
      <c r="J2396" s="260"/>
      <c r="K2396" s="260"/>
    </row>
    <row r="2397" spans="6:11" x14ac:dyDescent="0.2">
      <c r="H2397" s="260"/>
      <c r="I2397" s="260"/>
      <c r="J2397" s="260"/>
      <c r="K2397" s="260"/>
    </row>
    <row r="2398" spans="6:11" x14ac:dyDescent="0.2">
      <c r="F2398" s="260"/>
      <c r="G2398" s="260"/>
      <c r="H2398" s="260"/>
      <c r="I2398" s="260"/>
      <c r="J2398" s="260"/>
      <c r="K2398" s="260"/>
    </row>
    <row r="2399" spans="6:11" x14ac:dyDescent="0.2">
      <c r="F2399" s="260"/>
      <c r="G2399" s="260"/>
      <c r="H2399" s="260"/>
      <c r="I2399" s="260"/>
      <c r="J2399" s="260"/>
      <c r="K2399" s="260"/>
    </row>
    <row r="2400" spans="6:11" x14ac:dyDescent="0.2">
      <c r="G2400" s="260"/>
      <c r="H2400" s="260"/>
      <c r="I2400" s="260"/>
      <c r="J2400" s="260"/>
      <c r="K2400" s="260"/>
    </row>
    <row r="2401" spans="6:11" x14ac:dyDescent="0.2">
      <c r="G2401" s="260"/>
      <c r="H2401" s="260"/>
      <c r="I2401" s="260"/>
      <c r="J2401" s="260"/>
      <c r="K2401" s="260"/>
    </row>
    <row r="2402" spans="6:11" x14ac:dyDescent="0.2">
      <c r="H2402" s="260"/>
      <c r="I2402" s="260"/>
      <c r="J2402" s="260"/>
      <c r="K2402" s="260"/>
    </row>
    <row r="2403" spans="6:11" x14ac:dyDescent="0.2">
      <c r="H2403" s="260"/>
      <c r="I2403" s="260"/>
      <c r="J2403" s="260"/>
      <c r="K2403" s="260"/>
    </row>
    <row r="2404" spans="6:11" x14ac:dyDescent="0.2">
      <c r="G2404" s="260"/>
      <c r="H2404" s="260"/>
      <c r="I2404" s="260"/>
      <c r="J2404" s="260"/>
      <c r="K2404" s="260"/>
    </row>
    <row r="2405" spans="6:11" x14ac:dyDescent="0.2">
      <c r="F2405" s="260"/>
      <c r="G2405" s="260"/>
      <c r="H2405" s="260"/>
      <c r="I2405" s="260"/>
      <c r="J2405" s="260"/>
      <c r="K2405" s="260"/>
    </row>
    <row r="2406" spans="6:11" x14ac:dyDescent="0.2">
      <c r="F2406" s="260"/>
      <c r="G2406" s="260"/>
      <c r="H2406" s="260"/>
      <c r="I2406" s="260"/>
      <c r="J2406" s="260"/>
      <c r="K2406" s="260"/>
    </row>
    <row r="2407" spans="6:11" x14ac:dyDescent="0.2">
      <c r="G2407" s="260"/>
      <c r="H2407" s="260"/>
      <c r="I2407" s="260"/>
      <c r="J2407" s="260"/>
      <c r="K2407" s="260"/>
    </row>
    <row r="2408" spans="6:11" x14ac:dyDescent="0.2">
      <c r="H2408" s="260"/>
      <c r="I2408" s="260"/>
      <c r="J2408" s="260"/>
      <c r="K2408" s="260"/>
    </row>
    <row r="2409" spans="6:11" x14ac:dyDescent="0.2">
      <c r="H2409" s="260"/>
      <c r="I2409" s="260"/>
      <c r="J2409" s="260"/>
      <c r="K2409" s="260"/>
    </row>
    <row r="2410" spans="6:11" x14ac:dyDescent="0.2">
      <c r="H2410" s="260"/>
      <c r="I2410" s="260"/>
      <c r="J2410" s="260"/>
      <c r="K2410" s="260"/>
    </row>
    <row r="2411" spans="6:11" x14ac:dyDescent="0.2">
      <c r="F2411" s="260"/>
      <c r="G2411" s="260"/>
      <c r="H2411" s="260"/>
      <c r="I2411" s="260"/>
      <c r="J2411" s="260"/>
      <c r="K2411" s="260"/>
    </row>
    <row r="2412" spans="6:11" x14ac:dyDescent="0.2">
      <c r="G2412" s="260"/>
      <c r="H2412" s="260"/>
      <c r="I2412" s="260"/>
      <c r="J2412" s="260"/>
      <c r="K2412" s="260"/>
    </row>
    <row r="2413" spans="6:11" x14ac:dyDescent="0.2">
      <c r="H2413" s="260"/>
      <c r="I2413" s="260"/>
      <c r="J2413" s="260"/>
      <c r="K2413" s="260"/>
    </row>
    <row r="2414" spans="6:11" x14ac:dyDescent="0.2">
      <c r="G2414" s="260"/>
      <c r="H2414" s="260"/>
      <c r="I2414" s="260"/>
      <c r="J2414" s="260"/>
      <c r="K2414" s="260"/>
    </row>
    <row r="2415" spans="6:11" x14ac:dyDescent="0.2">
      <c r="G2415" s="260"/>
      <c r="H2415" s="260"/>
      <c r="I2415" s="260"/>
      <c r="J2415" s="260"/>
      <c r="K2415" s="260"/>
    </row>
    <row r="2416" spans="6:11" x14ac:dyDescent="0.2">
      <c r="G2416" s="260"/>
      <c r="H2416" s="260"/>
      <c r="I2416" s="260"/>
      <c r="J2416" s="260"/>
      <c r="K2416" s="260"/>
    </row>
    <row r="2417" spans="6:11" x14ac:dyDescent="0.2">
      <c r="G2417" s="260"/>
      <c r="H2417" s="260"/>
      <c r="I2417" s="260"/>
      <c r="J2417" s="260"/>
      <c r="K2417" s="260"/>
    </row>
    <row r="2418" spans="6:11" x14ac:dyDescent="0.2">
      <c r="H2418" s="260"/>
      <c r="I2418" s="260"/>
      <c r="J2418" s="260"/>
      <c r="K2418" s="260"/>
    </row>
    <row r="2419" spans="6:11" x14ac:dyDescent="0.2">
      <c r="H2419" s="260"/>
      <c r="I2419" s="260"/>
      <c r="J2419" s="260"/>
      <c r="K2419" s="260"/>
    </row>
    <row r="2420" spans="6:11" x14ac:dyDescent="0.2">
      <c r="I2420" s="260"/>
      <c r="J2420" s="260"/>
      <c r="K2420" s="260"/>
    </row>
    <row r="2421" spans="6:11" x14ac:dyDescent="0.2">
      <c r="F2421" s="260"/>
      <c r="G2421" s="260"/>
      <c r="H2421" s="260"/>
      <c r="I2421" s="260"/>
      <c r="J2421" s="260"/>
      <c r="K2421" s="260"/>
    </row>
    <row r="2422" spans="6:11" x14ac:dyDescent="0.2">
      <c r="G2422" s="260"/>
      <c r="H2422" s="260"/>
      <c r="I2422" s="260"/>
      <c r="J2422" s="260"/>
      <c r="K2422" s="260"/>
    </row>
    <row r="2423" spans="6:11" x14ac:dyDescent="0.2">
      <c r="H2423" s="260"/>
      <c r="I2423" s="260"/>
      <c r="J2423" s="260"/>
      <c r="K2423" s="260"/>
    </row>
    <row r="2424" spans="6:11" x14ac:dyDescent="0.2">
      <c r="J2424" s="260"/>
      <c r="K2424" s="260"/>
    </row>
    <row r="2425" spans="6:11" x14ac:dyDescent="0.2">
      <c r="F2425" s="260"/>
      <c r="G2425" s="260"/>
      <c r="H2425" s="260"/>
      <c r="I2425" s="260"/>
      <c r="J2425" s="260"/>
      <c r="K2425" s="260"/>
    </row>
    <row r="2426" spans="6:11" x14ac:dyDescent="0.2">
      <c r="G2426" s="260"/>
      <c r="H2426" s="260"/>
      <c r="I2426" s="260"/>
      <c r="J2426" s="260"/>
    </row>
    <row r="2427" spans="6:11" x14ac:dyDescent="0.2">
      <c r="K2427" s="260"/>
    </row>
    <row r="2428" spans="6:11" x14ac:dyDescent="0.2">
      <c r="F2428" s="260"/>
      <c r="G2428" s="260"/>
      <c r="H2428" s="260"/>
      <c r="I2428" s="260"/>
      <c r="J2428" s="260"/>
      <c r="K2428" s="260"/>
    </row>
    <row r="2429" spans="6:11" x14ac:dyDescent="0.2">
      <c r="F2429" s="260"/>
      <c r="G2429" s="260"/>
      <c r="H2429" s="260"/>
      <c r="I2429" s="260"/>
      <c r="J2429" s="260"/>
      <c r="K2429" s="260"/>
    </row>
    <row r="2430" spans="6:11" x14ac:dyDescent="0.2">
      <c r="G2430" s="260"/>
      <c r="H2430" s="260"/>
      <c r="I2430" s="260"/>
      <c r="J2430" s="260"/>
      <c r="K2430" s="260"/>
    </row>
    <row r="2431" spans="6:11" x14ac:dyDescent="0.2">
      <c r="H2431" s="260"/>
      <c r="I2431" s="260"/>
      <c r="J2431" s="260"/>
      <c r="K2431" s="260"/>
    </row>
    <row r="2432" spans="6:11" x14ac:dyDescent="0.2">
      <c r="G2432" s="260"/>
      <c r="H2432" s="260"/>
      <c r="I2432" s="260"/>
      <c r="J2432" s="260"/>
      <c r="K2432" s="260"/>
    </row>
    <row r="2433" spans="6:11" x14ac:dyDescent="0.2">
      <c r="I2433" s="260"/>
      <c r="J2433" s="260"/>
      <c r="K2433" s="260"/>
    </row>
    <row r="2434" spans="6:11" x14ac:dyDescent="0.2">
      <c r="F2434" s="260"/>
      <c r="I2434" s="260"/>
      <c r="J2434" s="260"/>
      <c r="K2434" s="260"/>
    </row>
    <row r="2435" spans="6:11" x14ac:dyDescent="0.2">
      <c r="G2435" s="260"/>
      <c r="H2435" s="260"/>
      <c r="I2435" s="260"/>
      <c r="J2435" s="260"/>
      <c r="K2435" s="260"/>
    </row>
    <row r="2436" spans="6:11" x14ac:dyDescent="0.2">
      <c r="H2436" s="260"/>
      <c r="I2436" s="260"/>
      <c r="J2436" s="260"/>
      <c r="K2436" s="260"/>
    </row>
    <row r="2437" spans="6:11" x14ac:dyDescent="0.2">
      <c r="G2437" s="260"/>
      <c r="H2437" s="260"/>
      <c r="I2437" s="260"/>
      <c r="J2437" s="260"/>
      <c r="K2437" s="260"/>
    </row>
    <row r="2438" spans="6:11" x14ac:dyDescent="0.2">
      <c r="G2438" s="260"/>
      <c r="H2438" s="260"/>
      <c r="I2438" s="260"/>
      <c r="J2438" s="260"/>
      <c r="K2438" s="260"/>
    </row>
    <row r="2439" spans="6:11" x14ac:dyDescent="0.2">
      <c r="G2439" s="260"/>
      <c r="H2439" s="260"/>
      <c r="I2439" s="260"/>
      <c r="J2439" s="260"/>
      <c r="K2439" s="260"/>
    </row>
    <row r="2440" spans="6:11" x14ac:dyDescent="0.2">
      <c r="G2440" s="260"/>
      <c r="H2440" s="260"/>
      <c r="I2440" s="260"/>
      <c r="J2440" s="260"/>
      <c r="K2440" s="260"/>
    </row>
    <row r="2441" spans="6:11" x14ac:dyDescent="0.2">
      <c r="H2441" s="260"/>
      <c r="I2441" s="260"/>
      <c r="J2441" s="260"/>
      <c r="K2441" s="260"/>
    </row>
    <row r="2442" spans="6:11" x14ac:dyDescent="0.2">
      <c r="G2442" s="260"/>
      <c r="H2442" s="260"/>
      <c r="I2442" s="260"/>
      <c r="J2442" s="260"/>
      <c r="K2442" s="260"/>
    </row>
    <row r="2443" spans="6:11" x14ac:dyDescent="0.2">
      <c r="H2443" s="260"/>
      <c r="J2443" s="260"/>
      <c r="K2443" s="260"/>
    </row>
    <row r="2444" spans="6:11" x14ac:dyDescent="0.2">
      <c r="G2444" s="260"/>
      <c r="H2444" s="260"/>
      <c r="I2444" s="260"/>
      <c r="J2444" s="260"/>
      <c r="K2444" s="260"/>
    </row>
    <row r="2445" spans="6:11" x14ac:dyDescent="0.2">
      <c r="G2445" s="260"/>
      <c r="H2445" s="260"/>
      <c r="I2445" s="260"/>
      <c r="J2445" s="260"/>
      <c r="K2445" s="260"/>
    </row>
    <row r="2446" spans="6:11" x14ac:dyDescent="0.2">
      <c r="H2446" s="260"/>
      <c r="I2446" s="260"/>
      <c r="J2446" s="260"/>
      <c r="K2446" s="260"/>
    </row>
    <row r="2447" spans="6:11" x14ac:dyDescent="0.2">
      <c r="I2447" s="260"/>
      <c r="J2447" s="260"/>
      <c r="K2447" s="260"/>
    </row>
    <row r="2448" spans="6:11" x14ac:dyDescent="0.2">
      <c r="I2448" s="260"/>
      <c r="J2448" s="260"/>
      <c r="K2448" s="260"/>
    </row>
    <row r="2449" spans="6:11" x14ac:dyDescent="0.2">
      <c r="F2449" s="260"/>
      <c r="G2449" s="260"/>
      <c r="H2449" s="260"/>
      <c r="I2449" s="260"/>
      <c r="J2449" s="260"/>
      <c r="K2449" s="260"/>
    </row>
    <row r="2450" spans="6:11" x14ac:dyDescent="0.2">
      <c r="G2450" s="260"/>
      <c r="H2450" s="260"/>
      <c r="I2450" s="260"/>
      <c r="K2450" s="260"/>
    </row>
    <row r="2451" spans="6:11" x14ac:dyDescent="0.2">
      <c r="H2451" s="260"/>
      <c r="I2451" s="260"/>
      <c r="J2451" s="260"/>
      <c r="K2451" s="260"/>
    </row>
    <row r="2452" spans="6:11" x14ac:dyDescent="0.2">
      <c r="J2452" s="260"/>
      <c r="K2452" s="260"/>
    </row>
    <row r="2453" spans="6:11" x14ac:dyDescent="0.2">
      <c r="G2453" s="260"/>
      <c r="H2453" s="260"/>
      <c r="I2453" s="260"/>
      <c r="K2453" s="260"/>
    </row>
    <row r="2454" spans="6:11" x14ac:dyDescent="0.2">
      <c r="G2454" s="260"/>
      <c r="H2454" s="260"/>
      <c r="I2454" s="260"/>
      <c r="J2454" s="260"/>
      <c r="K2454" s="260"/>
    </row>
    <row r="2455" spans="6:11" x14ac:dyDescent="0.2">
      <c r="G2455" s="260"/>
      <c r="H2455" s="260"/>
      <c r="I2455" s="260"/>
      <c r="J2455" s="260"/>
      <c r="K2455" s="260"/>
    </row>
    <row r="2456" spans="6:11" x14ac:dyDescent="0.2">
      <c r="G2456" s="260"/>
      <c r="H2456" s="260"/>
      <c r="I2456" s="260"/>
      <c r="J2456" s="260"/>
      <c r="K2456" s="260"/>
    </row>
    <row r="2457" spans="6:11" x14ac:dyDescent="0.2">
      <c r="H2457" s="260"/>
      <c r="I2457" s="260"/>
      <c r="J2457" s="260"/>
      <c r="K2457" s="260"/>
    </row>
    <row r="2458" spans="6:11" x14ac:dyDescent="0.2">
      <c r="H2458" s="260"/>
      <c r="I2458" s="260"/>
      <c r="J2458" s="260"/>
      <c r="K2458" s="260"/>
    </row>
    <row r="2459" spans="6:11" x14ac:dyDescent="0.2">
      <c r="F2459" s="260"/>
      <c r="G2459" s="260"/>
      <c r="H2459" s="260"/>
      <c r="I2459" s="260"/>
      <c r="J2459" s="260"/>
      <c r="K2459" s="260"/>
    </row>
    <row r="2460" spans="6:11" x14ac:dyDescent="0.2">
      <c r="G2460" s="260"/>
      <c r="H2460" s="260"/>
      <c r="I2460" s="260"/>
      <c r="J2460" s="260"/>
    </row>
    <row r="2461" spans="6:11" x14ac:dyDescent="0.2">
      <c r="H2461" s="260"/>
      <c r="I2461" s="260"/>
      <c r="J2461" s="260"/>
      <c r="K2461" s="260"/>
    </row>
    <row r="2462" spans="6:11" x14ac:dyDescent="0.2">
      <c r="J2462" s="260"/>
      <c r="K2462" s="260"/>
    </row>
    <row r="2463" spans="6:11" x14ac:dyDescent="0.2">
      <c r="F2463" s="260"/>
      <c r="G2463" s="260"/>
      <c r="H2463" s="260"/>
      <c r="I2463" s="260"/>
      <c r="J2463" s="260"/>
      <c r="K2463" s="260"/>
    </row>
    <row r="2464" spans="6:11" x14ac:dyDescent="0.2">
      <c r="G2464" s="260"/>
      <c r="H2464" s="260"/>
      <c r="I2464" s="260"/>
      <c r="J2464" s="260"/>
      <c r="K2464" s="260"/>
    </row>
    <row r="2465" spans="6:11" x14ac:dyDescent="0.2">
      <c r="H2465" s="260"/>
      <c r="I2465" s="260"/>
      <c r="J2465" s="260"/>
      <c r="K2465" s="260"/>
    </row>
    <row r="2466" spans="6:11" x14ac:dyDescent="0.2">
      <c r="G2466" s="260"/>
      <c r="H2466" s="260"/>
      <c r="I2466" s="260"/>
      <c r="J2466" s="260"/>
      <c r="K2466" s="260"/>
    </row>
    <row r="2467" spans="6:11" x14ac:dyDescent="0.2">
      <c r="H2467" s="260"/>
      <c r="I2467" s="260"/>
      <c r="J2467" s="260"/>
      <c r="K2467" s="260"/>
    </row>
    <row r="2468" spans="6:11" x14ac:dyDescent="0.2">
      <c r="G2468" s="260"/>
      <c r="H2468" s="260"/>
      <c r="I2468" s="260"/>
      <c r="J2468" s="260"/>
      <c r="K2468" s="260"/>
    </row>
    <row r="2469" spans="6:11" x14ac:dyDescent="0.2">
      <c r="I2469" s="260"/>
      <c r="J2469" s="260"/>
      <c r="K2469" s="260"/>
    </row>
    <row r="2470" spans="6:11" x14ac:dyDescent="0.2">
      <c r="G2470" s="260"/>
      <c r="H2470" s="260"/>
      <c r="I2470" s="260"/>
      <c r="J2470" s="260"/>
      <c r="K2470" s="260"/>
    </row>
    <row r="2471" spans="6:11" x14ac:dyDescent="0.2">
      <c r="G2471" s="260"/>
      <c r="H2471" s="260"/>
      <c r="I2471" s="260"/>
      <c r="J2471" s="260"/>
      <c r="K2471" s="260"/>
    </row>
    <row r="2472" spans="6:11" x14ac:dyDescent="0.2">
      <c r="H2472" s="260"/>
      <c r="I2472" s="260"/>
      <c r="J2472" s="260"/>
      <c r="K2472" s="260"/>
    </row>
    <row r="2473" spans="6:11" x14ac:dyDescent="0.2">
      <c r="F2473" s="260"/>
      <c r="G2473" s="260"/>
      <c r="H2473" s="260"/>
      <c r="I2473" s="260"/>
      <c r="J2473" s="260"/>
      <c r="K2473" s="260"/>
    </row>
    <row r="2474" spans="6:11" x14ac:dyDescent="0.2">
      <c r="G2474" s="260"/>
      <c r="I2474" s="260"/>
      <c r="J2474" s="260"/>
      <c r="K2474" s="260"/>
    </row>
    <row r="2475" spans="6:11" x14ac:dyDescent="0.2">
      <c r="G2475" s="260"/>
      <c r="H2475" s="260"/>
      <c r="I2475" s="260"/>
      <c r="J2475" s="260"/>
      <c r="K2475" s="260"/>
    </row>
    <row r="2476" spans="6:11" x14ac:dyDescent="0.2">
      <c r="H2476" s="260"/>
      <c r="I2476" s="260"/>
      <c r="J2476" s="260"/>
      <c r="K2476" s="260"/>
    </row>
    <row r="2477" spans="6:11" x14ac:dyDescent="0.2">
      <c r="H2477" s="260"/>
      <c r="I2477" s="260"/>
      <c r="J2477" s="260"/>
      <c r="K2477" s="260"/>
    </row>
    <row r="2478" spans="6:11" x14ac:dyDescent="0.2">
      <c r="G2478" s="260"/>
      <c r="H2478" s="260"/>
      <c r="I2478" s="260"/>
      <c r="J2478" s="260"/>
      <c r="K2478" s="260"/>
    </row>
    <row r="2479" spans="6:11" x14ac:dyDescent="0.2">
      <c r="F2479" s="260"/>
      <c r="G2479" s="260"/>
      <c r="H2479" s="260"/>
      <c r="I2479" s="260"/>
      <c r="K2479" s="260"/>
    </row>
    <row r="2480" spans="6:11" x14ac:dyDescent="0.2">
      <c r="F2480" s="260"/>
      <c r="G2480" s="260"/>
      <c r="H2480" s="260"/>
      <c r="I2480" s="260"/>
      <c r="J2480" s="260"/>
      <c r="K2480" s="260"/>
    </row>
    <row r="2481" spans="6:11" x14ac:dyDescent="0.2">
      <c r="G2481" s="260"/>
      <c r="H2481" s="260"/>
      <c r="I2481" s="260"/>
      <c r="J2481" s="260"/>
      <c r="K2481" s="260"/>
    </row>
    <row r="2482" spans="6:11" x14ac:dyDescent="0.2">
      <c r="H2482" s="260"/>
      <c r="I2482" s="260"/>
      <c r="J2482" s="260"/>
      <c r="K2482" s="260"/>
    </row>
    <row r="2483" spans="6:11" x14ac:dyDescent="0.2">
      <c r="H2483" s="260"/>
      <c r="I2483" s="260"/>
      <c r="J2483" s="260"/>
      <c r="K2483" s="260"/>
    </row>
    <row r="2484" spans="6:11" x14ac:dyDescent="0.2">
      <c r="H2484" s="260"/>
      <c r="I2484" s="260"/>
      <c r="J2484" s="260"/>
      <c r="K2484" s="260"/>
    </row>
    <row r="2485" spans="6:11" x14ac:dyDescent="0.2">
      <c r="F2485" s="260"/>
      <c r="I2485" s="260"/>
      <c r="J2485" s="260"/>
      <c r="K2485" s="260"/>
    </row>
    <row r="2486" spans="6:11" x14ac:dyDescent="0.2">
      <c r="G2486" s="260"/>
      <c r="K2486" s="260"/>
    </row>
    <row r="2487" spans="6:11" x14ac:dyDescent="0.2">
      <c r="H2487" s="260"/>
      <c r="I2487" s="260"/>
      <c r="J2487" s="260"/>
      <c r="K2487" s="260"/>
    </row>
    <row r="2488" spans="6:11" x14ac:dyDescent="0.2">
      <c r="I2488" s="260"/>
      <c r="J2488" s="260"/>
      <c r="K2488" s="260"/>
    </row>
    <row r="2489" spans="6:11" x14ac:dyDescent="0.2">
      <c r="F2489" s="260"/>
      <c r="G2489" s="260"/>
      <c r="H2489" s="260"/>
      <c r="I2489" s="260"/>
      <c r="J2489" s="260"/>
      <c r="K2489" s="260"/>
    </row>
    <row r="2490" spans="6:11" x14ac:dyDescent="0.2">
      <c r="G2490" s="260"/>
      <c r="I2490" s="260"/>
      <c r="J2490" s="260"/>
    </row>
    <row r="2491" spans="6:11" x14ac:dyDescent="0.2">
      <c r="G2491" s="260"/>
      <c r="H2491" s="260"/>
      <c r="K2491" s="260"/>
    </row>
    <row r="2492" spans="6:11" x14ac:dyDescent="0.2">
      <c r="G2492" s="260"/>
      <c r="H2492" s="260"/>
      <c r="I2492" s="260"/>
      <c r="J2492" s="260"/>
      <c r="K2492" s="260"/>
    </row>
    <row r="2493" spans="6:11" x14ac:dyDescent="0.2">
      <c r="G2493" s="260"/>
      <c r="H2493" s="260"/>
      <c r="I2493" s="260"/>
      <c r="J2493" s="260"/>
      <c r="K2493" s="260"/>
    </row>
    <row r="2494" spans="6:11" x14ac:dyDescent="0.2">
      <c r="H2494" s="260"/>
      <c r="I2494" s="260"/>
      <c r="J2494" s="260"/>
      <c r="K2494" s="260"/>
    </row>
    <row r="2495" spans="6:11" x14ac:dyDescent="0.2">
      <c r="I2495" s="260"/>
      <c r="J2495" s="260"/>
      <c r="K2495" s="260"/>
    </row>
    <row r="2496" spans="6:11" x14ac:dyDescent="0.2">
      <c r="I2496" s="260"/>
      <c r="J2496" s="260"/>
      <c r="K2496" s="260"/>
    </row>
    <row r="2497" spans="6:11" x14ac:dyDescent="0.2">
      <c r="H2497" s="260"/>
      <c r="I2497" s="260"/>
      <c r="J2497" s="260"/>
      <c r="K2497" s="260"/>
    </row>
    <row r="2498" spans="6:11" x14ac:dyDescent="0.2">
      <c r="I2498" s="260"/>
      <c r="J2498" s="260"/>
      <c r="K2498" s="260"/>
    </row>
    <row r="2499" spans="6:11" x14ac:dyDescent="0.2">
      <c r="F2499" s="260"/>
      <c r="G2499" s="260"/>
      <c r="H2499" s="260"/>
      <c r="I2499" s="260"/>
      <c r="J2499" s="260"/>
      <c r="K2499" s="260"/>
    </row>
    <row r="2500" spans="6:11" x14ac:dyDescent="0.2">
      <c r="G2500" s="260"/>
      <c r="H2500" s="260"/>
      <c r="J2500" s="260"/>
      <c r="K2500" s="260"/>
    </row>
    <row r="2501" spans="6:11" x14ac:dyDescent="0.2">
      <c r="F2501" s="260"/>
      <c r="G2501" s="260"/>
      <c r="H2501" s="260"/>
      <c r="I2501" s="260"/>
      <c r="J2501" s="260"/>
      <c r="K2501" s="260"/>
    </row>
    <row r="2502" spans="6:11" x14ac:dyDescent="0.2">
      <c r="G2502" s="260"/>
      <c r="H2502" s="260"/>
      <c r="I2502" s="260"/>
      <c r="J2502" s="260"/>
    </row>
    <row r="2503" spans="6:11" x14ac:dyDescent="0.2">
      <c r="F2503" s="260"/>
      <c r="G2503" s="260"/>
      <c r="H2503" s="260"/>
      <c r="I2503" s="260"/>
      <c r="J2503" s="260"/>
      <c r="K2503" s="260"/>
    </row>
    <row r="2504" spans="6:11" x14ac:dyDescent="0.2">
      <c r="F2504" s="260"/>
      <c r="G2504" s="260"/>
      <c r="H2504" s="260"/>
      <c r="I2504" s="260"/>
      <c r="J2504" s="260"/>
      <c r="K2504" s="260"/>
    </row>
    <row r="2505" spans="6:11" x14ac:dyDescent="0.2">
      <c r="F2505" s="260"/>
      <c r="G2505" s="260"/>
      <c r="H2505" s="260"/>
      <c r="I2505" s="260"/>
      <c r="J2505" s="260"/>
      <c r="K2505" s="260"/>
    </row>
    <row r="2506" spans="6:11" x14ac:dyDescent="0.2">
      <c r="G2506" s="260"/>
      <c r="H2506" s="260"/>
      <c r="I2506" s="260"/>
      <c r="J2506" s="260"/>
      <c r="K2506" s="260"/>
    </row>
    <row r="2507" spans="6:11" x14ac:dyDescent="0.2">
      <c r="H2507" s="260"/>
      <c r="I2507" s="260"/>
      <c r="J2507" s="260"/>
      <c r="K2507" s="260"/>
    </row>
    <row r="2508" spans="6:11" x14ac:dyDescent="0.2">
      <c r="I2508" s="260"/>
      <c r="J2508" s="260"/>
      <c r="K2508" s="260"/>
    </row>
    <row r="2509" spans="6:11" x14ac:dyDescent="0.2">
      <c r="F2509" s="260"/>
      <c r="G2509" s="260"/>
      <c r="H2509" s="260"/>
      <c r="I2509" s="260"/>
      <c r="J2509" s="260"/>
      <c r="K2509" s="260"/>
    </row>
    <row r="2510" spans="6:11" x14ac:dyDescent="0.2">
      <c r="F2510" s="260"/>
      <c r="G2510" s="260"/>
      <c r="H2510" s="260"/>
      <c r="I2510" s="260"/>
      <c r="J2510" s="260"/>
      <c r="K2510" s="260"/>
    </row>
    <row r="2511" spans="6:11" x14ac:dyDescent="0.2">
      <c r="G2511" s="260"/>
      <c r="I2511" s="260"/>
      <c r="J2511" s="260"/>
      <c r="K2511" s="260"/>
    </row>
    <row r="2512" spans="6:11" x14ac:dyDescent="0.2">
      <c r="H2512" s="260"/>
      <c r="I2512" s="260"/>
      <c r="J2512" s="260"/>
    </row>
    <row r="2513" spans="6:11" x14ac:dyDescent="0.2">
      <c r="F2513" s="260"/>
      <c r="G2513" s="260"/>
      <c r="H2513" s="260"/>
      <c r="I2513" s="260"/>
      <c r="J2513" s="260"/>
      <c r="K2513" s="260"/>
    </row>
    <row r="2514" spans="6:11" x14ac:dyDescent="0.2">
      <c r="G2514" s="260"/>
      <c r="H2514" s="260"/>
      <c r="I2514" s="260"/>
      <c r="J2514" s="260"/>
      <c r="K2514" s="260"/>
    </row>
    <row r="2515" spans="6:11" x14ac:dyDescent="0.2">
      <c r="G2515" s="260"/>
      <c r="H2515" s="260"/>
      <c r="I2515" s="260"/>
      <c r="J2515" s="260"/>
      <c r="K2515" s="260"/>
    </row>
    <row r="2516" spans="6:11" x14ac:dyDescent="0.2">
      <c r="G2516" s="260"/>
      <c r="H2516" s="260"/>
      <c r="I2516" s="260"/>
      <c r="J2516" s="260"/>
      <c r="K2516" s="260"/>
    </row>
    <row r="2517" spans="6:11" x14ac:dyDescent="0.2">
      <c r="H2517" s="260"/>
      <c r="I2517" s="260"/>
      <c r="J2517" s="260"/>
      <c r="K2517" s="260"/>
    </row>
    <row r="2518" spans="6:11" x14ac:dyDescent="0.2">
      <c r="G2518" s="260"/>
      <c r="H2518" s="260"/>
      <c r="I2518" s="260"/>
      <c r="J2518" s="260"/>
      <c r="K2518" s="260"/>
    </row>
    <row r="2519" spans="6:11" x14ac:dyDescent="0.2">
      <c r="H2519" s="260"/>
      <c r="I2519" s="260"/>
      <c r="J2519" s="260"/>
      <c r="K2519" s="260"/>
    </row>
    <row r="2520" spans="6:11" x14ac:dyDescent="0.2">
      <c r="G2520" s="260"/>
      <c r="H2520" s="260"/>
      <c r="I2520" s="260"/>
      <c r="J2520" s="260"/>
      <c r="K2520" s="260"/>
    </row>
    <row r="2521" spans="6:11" x14ac:dyDescent="0.2">
      <c r="G2521" s="260"/>
      <c r="H2521" s="260"/>
      <c r="I2521" s="260"/>
      <c r="J2521" s="260"/>
      <c r="K2521" s="260"/>
    </row>
    <row r="2522" spans="6:11" x14ac:dyDescent="0.2">
      <c r="H2522" s="260"/>
      <c r="I2522" s="260"/>
      <c r="J2522" s="260"/>
      <c r="K2522" s="260"/>
    </row>
    <row r="2523" spans="6:11" x14ac:dyDescent="0.2">
      <c r="F2523" s="260"/>
      <c r="G2523" s="260"/>
      <c r="H2523" s="260"/>
      <c r="I2523" s="260"/>
      <c r="J2523" s="260"/>
      <c r="K2523" s="260"/>
    </row>
    <row r="2524" spans="6:11" x14ac:dyDescent="0.2">
      <c r="G2524" s="260"/>
      <c r="H2524" s="260"/>
      <c r="I2524" s="260"/>
      <c r="J2524" s="260"/>
      <c r="K2524" s="260"/>
    </row>
    <row r="2525" spans="6:11" x14ac:dyDescent="0.2">
      <c r="F2525" s="260"/>
      <c r="G2525" s="260"/>
      <c r="H2525" s="260"/>
      <c r="I2525" s="260"/>
      <c r="J2525" s="260"/>
      <c r="K2525" s="260"/>
    </row>
    <row r="2526" spans="6:11" x14ac:dyDescent="0.2">
      <c r="G2526" s="260"/>
      <c r="H2526" s="260"/>
      <c r="I2526" s="260"/>
      <c r="K2526" s="260"/>
    </row>
    <row r="2527" spans="6:11" x14ac:dyDescent="0.2">
      <c r="F2527" s="260"/>
      <c r="G2527" s="260"/>
      <c r="H2527" s="260"/>
      <c r="I2527" s="260"/>
      <c r="J2527" s="260"/>
      <c r="K2527" s="260"/>
    </row>
    <row r="2529" spans="6:11" x14ac:dyDescent="0.2">
      <c r="G2529" s="260"/>
      <c r="H2529" s="260"/>
      <c r="I2529" s="260"/>
      <c r="K2529" s="260"/>
    </row>
    <row r="2530" spans="6:11" x14ac:dyDescent="0.2">
      <c r="G2530" s="260"/>
      <c r="H2530" s="260"/>
      <c r="I2530" s="260"/>
      <c r="J2530" s="260"/>
      <c r="K2530" s="260"/>
    </row>
    <row r="2531" spans="6:11" x14ac:dyDescent="0.2">
      <c r="G2531" s="260"/>
      <c r="H2531" s="260"/>
      <c r="I2531" s="260"/>
      <c r="J2531" s="260"/>
      <c r="K2531" s="260"/>
    </row>
    <row r="2532" spans="6:11" x14ac:dyDescent="0.2">
      <c r="H2532" s="260"/>
      <c r="I2532" s="260"/>
      <c r="J2532" s="260"/>
      <c r="K2532" s="260"/>
    </row>
    <row r="2533" spans="6:11" x14ac:dyDescent="0.2">
      <c r="H2533" s="260"/>
      <c r="I2533" s="260"/>
      <c r="J2533" s="260"/>
      <c r="K2533" s="260"/>
    </row>
    <row r="2534" spans="6:11" x14ac:dyDescent="0.2">
      <c r="G2534" s="260"/>
      <c r="H2534" s="260"/>
      <c r="I2534" s="260"/>
      <c r="J2534" s="260"/>
      <c r="K2534" s="260"/>
    </row>
    <row r="2535" spans="6:11" x14ac:dyDescent="0.2">
      <c r="F2535" s="260"/>
      <c r="G2535" s="260"/>
      <c r="H2535" s="260"/>
      <c r="I2535" s="260"/>
      <c r="J2535" s="260"/>
      <c r="K2535" s="260"/>
    </row>
    <row r="2536" spans="6:11" x14ac:dyDescent="0.2">
      <c r="G2536" s="260"/>
      <c r="H2536" s="260"/>
      <c r="I2536" s="260"/>
      <c r="J2536" s="260"/>
      <c r="K2536" s="260"/>
    </row>
    <row r="2537" spans="6:11" x14ac:dyDescent="0.2">
      <c r="H2537" s="260"/>
      <c r="I2537" s="260"/>
      <c r="J2537" s="260"/>
      <c r="K2537" s="260"/>
    </row>
    <row r="2538" spans="6:11" x14ac:dyDescent="0.2">
      <c r="K2538" s="260"/>
    </row>
    <row r="2539" spans="6:11" x14ac:dyDescent="0.2">
      <c r="F2539" s="260"/>
      <c r="G2539" s="260"/>
      <c r="H2539" s="260"/>
      <c r="I2539" s="260"/>
      <c r="J2539" s="260"/>
      <c r="K2539" s="260"/>
    </row>
    <row r="2540" spans="6:11" x14ac:dyDescent="0.2">
      <c r="G2540" s="260"/>
      <c r="H2540" s="260"/>
      <c r="I2540" s="260"/>
      <c r="J2540" s="260"/>
      <c r="K2540" s="260"/>
    </row>
    <row r="2541" spans="6:11" x14ac:dyDescent="0.2">
      <c r="I2541" s="260"/>
      <c r="J2541" s="260"/>
      <c r="K2541" s="260"/>
    </row>
    <row r="2542" spans="6:11" x14ac:dyDescent="0.2">
      <c r="G2542" s="260"/>
      <c r="H2542" s="260"/>
      <c r="I2542" s="260"/>
      <c r="J2542" s="260"/>
      <c r="K2542" s="260"/>
    </row>
    <row r="2543" spans="6:11" x14ac:dyDescent="0.2">
      <c r="H2543" s="260"/>
      <c r="I2543" s="260"/>
      <c r="J2543" s="260"/>
      <c r="K2543" s="260"/>
    </row>
    <row r="2544" spans="6:11" x14ac:dyDescent="0.2">
      <c r="G2544" s="260"/>
      <c r="H2544" s="260"/>
      <c r="I2544" s="260"/>
      <c r="J2544" s="260"/>
      <c r="K2544" s="260"/>
    </row>
    <row r="2545" spans="6:11" x14ac:dyDescent="0.2">
      <c r="H2545" s="260"/>
      <c r="I2545" s="260"/>
      <c r="J2545" s="260"/>
      <c r="K2545" s="260"/>
    </row>
    <row r="2546" spans="6:11" x14ac:dyDescent="0.2">
      <c r="G2546" s="260"/>
      <c r="H2546" s="260"/>
      <c r="I2546" s="260"/>
      <c r="J2546" s="260"/>
      <c r="K2546" s="260"/>
    </row>
    <row r="2547" spans="6:11" x14ac:dyDescent="0.2">
      <c r="G2547" s="260"/>
      <c r="H2547" s="260"/>
      <c r="I2547" s="260"/>
      <c r="J2547" s="260"/>
      <c r="K2547" s="260"/>
    </row>
    <row r="2548" spans="6:11" x14ac:dyDescent="0.2">
      <c r="G2548" s="260"/>
      <c r="H2548" s="260"/>
      <c r="I2548" s="260"/>
      <c r="J2548" s="260"/>
      <c r="K2548" s="260"/>
    </row>
    <row r="2549" spans="6:11" x14ac:dyDescent="0.2">
      <c r="F2549" s="260"/>
      <c r="G2549" s="260"/>
      <c r="H2549" s="260"/>
      <c r="I2549" s="260"/>
      <c r="J2549" s="260"/>
      <c r="K2549" s="260"/>
    </row>
    <row r="2550" spans="6:11" x14ac:dyDescent="0.2">
      <c r="G2550" s="260"/>
      <c r="J2550" s="260"/>
      <c r="K2550" s="260"/>
    </row>
    <row r="2551" spans="6:11" x14ac:dyDescent="0.2">
      <c r="H2551" s="260"/>
      <c r="I2551" s="260"/>
      <c r="K2551" s="260"/>
    </row>
    <row r="2552" spans="6:11" x14ac:dyDescent="0.2">
      <c r="I2552" s="260"/>
      <c r="J2552" s="260"/>
      <c r="K2552" s="260"/>
    </row>
    <row r="2553" spans="6:11" x14ac:dyDescent="0.2">
      <c r="I2553" s="260"/>
      <c r="J2553" s="260"/>
      <c r="K2553" s="260"/>
    </row>
    <row r="2554" spans="6:11" x14ac:dyDescent="0.2">
      <c r="G2554" s="260"/>
      <c r="H2554" s="260"/>
      <c r="I2554" s="260"/>
      <c r="J2554" s="260"/>
      <c r="K2554" s="260"/>
    </row>
    <row r="2555" spans="6:11" x14ac:dyDescent="0.2">
      <c r="F2555" s="260"/>
      <c r="G2555" s="260"/>
      <c r="H2555" s="260"/>
      <c r="I2555" s="260"/>
      <c r="J2555" s="260"/>
      <c r="K2555" s="260"/>
    </row>
    <row r="2556" spans="6:11" x14ac:dyDescent="0.2">
      <c r="F2556" s="260"/>
      <c r="G2556" s="260"/>
      <c r="H2556" s="260"/>
      <c r="I2556" s="260"/>
      <c r="J2556" s="260"/>
      <c r="K2556" s="260"/>
    </row>
    <row r="2557" spans="6:11" x14ac:dyDescent="0.2">
      <c r="G2557" s="260"/>
      <c r="H2557" s="260"/>
      <c r="I2557" s="260"/>
      <c r="J2557" s="260"/>
      <c r="K2557" s="260"/>
    </row>
    <row r="2558" spans="6:11" x14ac:dyDescent="0.2">
      <c r="G2558" s="260"/>
      <c r="H2558" s="260"/>
      <c r="I2558" s="260"/>
      <c r="J2558" s="260"/>
      <c r="K2558" s="260"/>
    </row>
    <row r="2559" spans="6:11" x14ac:dyDescent="0.2">
      <c r="H2559" s="260"/>
      <c r="I2559" s="260"/>
      <c r="J2559" s="260"/>
      <c r="K2559" s="260"/>
    </row>
    <row r="2560" spans="6:11" x14ac:dyDescent="0.2">
      <c r="G2560" s="260"/>
      <c r="H2560" s="260"/>
      <c r="I2560" s="260"/>
      <c r="J2560" s="260"/>
      <c r="K2560" s="260"/>
    </row>
    <row r="2561" spans="6:11" x14ac:dyDescent="0.2">
      <c r="F2561" s="260"/>
      <c r="H2561" s="260"/>
      <c r="I2561" s="260"/>
      <c r="J2561" s="260"/>
      <c r="K2561" s="260"/>
    </row>
    <row r="2562" spans="6:11" x14ac:dyDescent="0.2">
      <c r="G2562" s="260"/>
      <c r="K2562" s="260"/>
    </row>
    <row r="2563" spans="6:11" x14ac:dyDescent="0.2">
      <c r="H2563" s="260"/>
      <c r="I2563" s="260"/>
      <c r="J2563" s="260"/>
      <c r="K2563" s="260"/>
    </row>
    <row r="2564" spans="6:11" x14ac:dyDescent="0.2">
      <c r="G2564" s="260"/>
      <c r="H2564" s="260"/>
      <c r="I2564" s="260"/>
      <c r="J2564" s="260"/>
      <c r="K2564" s="260"/>
    </row>
    <row r="2565" spans="6:11" x14ac:dyDescent="0.2">
      <c r="F2565" s="260"/>
      <c r="G2565" s="260"/>
      <c r="H2565" s="260"/>
      <c r="I2565" s="260"/>
      <c r="J2565" s="260"/>
      <c r="K2565" s="260"/>
    </row>
    <row r="2566" spans="6:11" x14ac:dyDescent="0.2">
      <c r="G2566" s="260"/>
      <c r="H2566" s="260"/>
      <c r="I2566" s="260"/>
      <c r="J2566" s="260"/>
      <c r="K2566" s="260"/>
    </row>
    <row r="2567" spans="6:11" x14ac:dyDescent="0.2">
      <c r="H2567" s="260"/>
      <c r="I2567" s="260"/>
      <c r="J2567" s="260"/>
      <c r="K2567" s="260"/>
    </row>
    <row r="2568" spans="6:11" x14ac:dyDescent="0.2">
      <c r="G2568" s="260"/>
      <c r="H2568" s="260"/>
      <c r="I2568" s="260"/>
      <c r="J2568" s="260"/>
      <c r="K2568" s="260"/>
    </row>
    <row r="2569" spans="6:11" x14ac:dyDescent="0.2">
      <c r="H2569" s="260"/>
      <c r="I2569" s="260"/>
      <c r="J2569" s="260"/>
      <c r="K2569" s="260"/>
    </row>
    <row r="2570" spans="6:11" x14ac:dyDescent="0.2">
      <c r="G2570" s="260"/>
      <c r="H2570" s="260"/>
      <c r="I2570" s="260"/>
      <c r="J2570" s="260"/>
      <c r="K2570" s="260"/>
    </row>
    <row r="2571" spans="6:11" x14ac:dyDescent="0.2">
      <c r="G2571" s="260"/>
      <c r="H2571" s="260"/>
      <c r="I2571" s="260"/>
      <c r="J2571" s="260"/>
      <c r="K2571" s="260"/>
    </row>
    <row r="2572" spans="6:11" x14ac:dyDescent="0.2">
      <c r="G2572" s="260"/>
      <c r="H2572" s="260"/>
      <c r="I2572" s="260"/>
      <c r="J2572" s="260"/>
      <c r="K2572" s="260"/>
    </row>
    <row r="2573" spans="6:11" x14ac:dyDescent="0.2">
      <c r="H2573" s="260"/>
      <c r="I2573" s="260"/>
      <c r="J2573" s="260"/>
      <c r="K2573" s="260"/>
    </row>
    <row r="2574" spans="6:11" x14ac:dyDescent="0.2">
      <c r="I2574" s="260"/>
      <c r="J2574" s="260"/>
      <c r="K2574" s="260"/>
    </row>
    <row r="2575" spans="6:11" x14ac:dyDescent="0.2">
      <c r="F2575" s="260"/>
      <c r="G2575" s="260"/>
      <c r="H2575" s="260"/>
      <c r="I2575" s="260"/>
      <c r="J2575" s="260"/>
      <c r="K2575" s="260"/>
    </row>
    <row r="2576" spans="6:11" x14ac:dyDescent="0.2">
      <c r="G2576" s="260"/>
      <c r="H2576" s="260"/>
      <c r="J2576" s="260"/>
    </row>
    <row r="2577" spans="6:11" x14ac:dyDescent="0.2">
      <c r="F2577" s="260"/>
      <c r="G2577" s="260"/>
      <c r="H2577" s="260"/>
      <c r="I2577" s="260"/>
      <c r="J2577" s="260"/>
      <c r="K2577" s="260"/>
    </row>
    <row r="2578" spans="6:11" x14ac:dyDescent="0.2">
      <c r="G2578" s="260"/>
      <c r="J2578" s="260"/>
      <c r="K2578" s="260"/>
    </row>
    <row r="2579" spans="6:11" x14ac:dyDescent="0.2">
      <c r="F2579" s="260"/>
      <c r="G2579" s="260"/>
      <c r="H2579" s="260"/>
      <c r="I2579" s="260"/>
      <c r="J2579" s="260"/>
      <c r="K2579" s="260"/>
    </row>
    <row r="2580" spans="6:11" x14ac:dyDescent="0.2">
      <c r="F2580" s="260"/>
      <c r="G2580" s="260"/>
      <c r="H2580" s="260"/>
      <c r="I2580" s="260"/>
      <c r="J2580" s="260"/>
      <c r="K2580" s="260"/>
    </row>
    <row r="2581" spans="6:11" x14ac:dyDescent="0.2">
      <c r="G2581" s="260"/>
      <c r="H2581" s="260"/>
      <c r="I2581" s="260"/>
      <c r="J2581" s="260"/>
      <c r="K2581" s="260"/>
    </row>
    <row r="2582" spans="6:11" x14ac:dyDescent="0.2">
      <c r="G2582" s="260"/>
      <c r="H2582" s="260"/>
      <c r="I2582" s="260"/>
      <c r="J2582" s="260"/>
      <c r="K2582" s="260"/>
    </row>
    <row r="2583" spans="6:11" x14ac:dyDescent="0.2">
      <c r="H2583" s="260"/>
      <c r="I2583" s="260"/>
      <c r="J2583" s="260"/>
      <c r="K2583" s="260"/>
    </row>
    <row r="2584" spans="6:11" x14ac:dyDescent="0.2">
      <c r="I2584" s="260"/>
      <c r="J2584" s="260"/>
      <c r="K2584" s="260"/>
    </row>
    <row r="2585" spans="6:11" x14ac:dyDescent="0.2">
      <c r="F2585" s="260"/>
      <c r="G2585" s="260"/>
      <c r="H2585" s="260"/>
      <c r="I2585" s="260"/>
      <c r="J2585" s="260"/>
      <c r="K2585" s="260"/>
    </row>
    <row r="2586" spans="6:11" x14ac:dyDescent="0.2">
      <c r="G2586" s="260"/>
      <c r="H2586" s="260"/>
      <c r="K2586" s="260"/>
    </row>
    <row r="2587" spans="6:11" x14ac:dyDescent="0.2">
      <c r="G2587" s="260"/>
      <c r="H2587" s="260"/>
      <c r="I2587" s="260"/>
      <c r="J2587" s="260"/>
      <c r="K2587" s="260"/>
    </row>
    <row r="2588" spans="6:11" x14ac:dyDescent="0.2">
      <c r="G2588" s="260"/>
      <c r="K2588" s="260"/>
    </row>
    <row r="2589" spans="6:11" x14ac:dyDescent="0.2">
      <c r="F2589" s="260"/>
      <c r="G2589" s="260"/>
      <c r="H2589" s="260"/>
      <c r="I2589" s="260"/>
      <c r="J2589" s="260"/>
      <c r="K2589" s="260"/>
    </row>
    <row r="2590" spans="6:11" x14ac:dyDescent="0.2">
      <c r="G2590" s="260"/>
      <c r="H2590" s="260"/>
      <c r="I2590" s="260"/>
      <c r="J2590" s="260"/>
      <c r="K2590" s="260"/>
    </row>
    <row r="2591" spans="6:11" x14ac:dyDescent="0.2">
      <c r="F2591" s="260"/>
      <c r="G2591" s="260"/>
      <c r="H2591" s="260"/>
      <c r="I2591" s="260"/>
      <c r="J2591" s="260"/>
      <c r="K2591" s="260"/>
    </row>
    <row r="2592" spans="6:11" x14ac:dyDescent="0.2">
      <c r="F2592" s="260"/>
      <c r="G2592" s="260"/>
      <c r="H2592" s="260"/>
      <c r="I2592" s="260"/>
      <c r="J2592" s="260"/>
      <c r="K2592" s="260"/>
    </row>
    <row r="2593" spans="6:11" x14ac:dyDescent="0.2">
      <c r="H2593" s="260"/>
      <c r="I2593" s="260"/>
      <c r="J2593" s="260"/>
      <c r="K2593" s="260"/>
    </row>
    <row r="2594" spans="6:11" x14ac:dyDescent="0.2">
      <c r="G2594" s="260"/>
      <c r="H2594" s="260"/>
      <c r="I2594" s="260"/>
      <c r="J2594" s="260"/>
      <c r="K2594" s="260"/>
    </row>
    <row r="2595" spans="6:11" x14ac:dyDescent="0.2">
      <c r="H2595" s="260"/>
      <c r="I2595" s="260"/>
      <c r="J2595" s="260"/>
      <c r="K2595" s="260"/>
    </row>
    <row r="2596" spans="6:11" x14ac:dyDescent="0.2">
      <c r="I2596" s="260"/>
      <c r="J2596" s="260"/>
      <c r="K2596" s="260"/>
    </row>
    <row r="2597" spans="6:11" x14ac:dyDescent="0.2">
      <c r="H2597" s="260"/>
      <c r="I2597" s="260"/>
      <c r="J2597" s="260"/>
      <c r="K2597" s="260"/>
    </row>
    <row r="2598" spans="6:11" x14ac:dyDescent="0.2">
      <c r="H2598" s="260"/>
      <c r="I2598" s="260"/>
      <c r="J2598" s="260"/>
      <c r="K2598" s="260"/>
    </row>
    <row r="2599" spans="6:11" x14ac:dyDescent="0.2">
      <c r="F2599" s="260"/>
      <c r="G2599" s="260"/>
      <c r="H2599" s="260"/>
      <c r="I2599" s="260"/>
      <c r="J2599" s="260"/>
      <c r="K2599" s="260"/>
    </row>
    <row r="2600" spans="6:11" x14ac:dyDescent="0.2">
      <c r="G2600" s="260"/>
      <c r="H2600" s="260"/>
      <c r="I2600" s="260"/>
      <c r="J2600" s="260"/>
      <c r="K2600" s="260"/>
    </row>
    <row r="2601" spans="6:11" x14ac:dyDescent="0.2">
      <c r="H2601" s="260"/>
      <c r="I2601" s="260"/>
      <c r="J2601" s="260"/>
      <c r="K2601" s="260"/>
    </row>
    <row r="2602" spans="6:11" x14ac:dyDescent="0.2">
      <c r="K2602" s="260"/>
    </row>
    <row r="2603" spans="6:11" x14ac:dyDescent="0.2">
      <c r="F2603" s="260"/>
      <c r="G2603" s="260"/>
      <c r="H2603" s="260"/>
      <c r="I2603" s="260"/>
      <c r="J2603" s="260"/>
      <c r="K2603" s="260"/>
    </row>
    <row r="2604" spans="6:11" x14ac:dyDescent="0.2">
      <c r="H2604" s="260"/>
      <c r="I2604" s="260"/>
      <c r="K2604" s="260"/>
    </row>
    <row r="2605" spans="6:11" x14ac:dyDescent="0.2">
      <c r="J2605" s="260"/>
      <c r="K2605" s="260"/>
    </row>
    <row r="2606" spans="6:11" x14ac:dyDescent="0.2">
      <c r="J2606" s="260"/>
      <c r="K2606" s="260"/>
    </row>
    <row r="2607" spans="6:11" x14ac:dyDescent="0.2">
      <c r="H2607" s="260"/>
      <c r="I2607" s="260"/>
    </row>
    <row r="2608" spans="6:11" x14ac:dyDescent="0.2">
      <c r="F2608" s="260"/>
      <c r="G2608" s="260"/>
      <c r="H2608" s="260"/>
      <c r="J2608" s="260"/>
      <c r="K2608" s="260"/>
    </row>
    <row r="2609" spans="6:11" x14ac:dyDescent="0.2">
      <c r="G2609" s="260"/>
      <c r="H2609" s="260"/>
      <c r="I2609" s="260"/>
      <c r="J2609" s="260"/>
      <c r="K2609" s="260"/>
    </row>
    <row r="2610" spans="6:11" x14ac:dyDescent="0.2">
      <c r="H2610" s="260"/>
      <c r="I2610" s="260"/>
      <c r="J2610" s="260"/>
      <c r="K2610" s="260"/>
    </row>
    <row r="2611" spans="6:11" x14ac:dyDescent="0.2">
      <c r="I2611" s="260"/>
      <c r="J2611" s="260"/>
      <c r="K2611" s="260"/>
    </row>
    <row r="2612" spans="6:11" x14ac:dyDescent="0.2">
      <c r="H2612" s="260"/>
      <c r="I2612" s="260"/>
      <c r="J2612" s="260"/>
      <c r="K2612" s="260"/>
    </row>
    <row r="2613" spans="6:11" x14ac:dyDescent="0.2">
      <c r="F2613" s="260"/>
      <c r="G2613" s="260"/>
      <c r="H2613" s="260"/>
      <c r="I2613" s="260"/>
      <c r="J2613" s="260"/>
      <c r="K2613" s="260"/>
    </row>
    <row r="2614" spans="6:11" x14ac:dyDescent="0.2">
      <c r="H2614" s="260"/>
      <c r="I2614" s="260"/>
      <c r="J2614" s="260"/>
      <c r="K2614" s="260"/>
    </row>
    <row r="2615" spans="6:11" x14ac:dyDescent="0.2">
      <c r="G2615" s="260"/>
      <c r="H2615" s="260"/>
      <c r="I2615" s="260"/>
      <c r="J2615" s="260"/>
      <c r="K2615" s="260"/>
    </row>
    <row r="2616" spans="6:11" x14ac:dyDescent="0.2">
      <c r="H2616" s="260"/>
      <c r="I2616" s="260"/>
      <c r="J2616" s="260"/>
      <c r="K2616" s="260"/>
    </row>
    <row r="2617" spans="6:11" x14ac:dyDescent="0.2">
      <c r="I2617" s="260"/>
      <c r="J2617" s="260"/>
      <c r="K2617" s="260"/>
    </row>
    <row r="2618" spans="6:11" x14ac:dyDescent="0.2">
      <c r="I2618" s="260"/>
      <c r="J2618" s="260"/>
      <c r="K2618" s="260"/>
    </row>
    <row r="2619" spans="6:11" x14ac:dyDescent="0.2">
      <c r="H2619" s="260"/>
      <c r="I2619" s="260"/>
      <c r="J2619" s="260"/>
      <c r="K2619" s="260"/>
    </row>
    <row r="2620" spans="6:11" x14ac:dyDescent="0.2">
      <c r="G2620" s="260"/>
      <c r="H2620" s="260"/>
      <c r="I2620" s="260"/>
      <c r="J2620" s="260"/>
      <c r="K2620" s="260"/>
    </row>
    <row r="2621" spans="6:11" x14ac:dyDescent="0.2">
      <c r="G2621" s="260"/>
      <c r="H2621" s="260"/>
      <c r="I2621" s="260"/>
      <c r="J2621" s="260"/>
      <c r="K2621" s="260"/>
    </row>
    <row r="2622" spans="6:11" x14ac:dyDescent="0.2">
      <c r="G2622" s="260"/>
      <c r="H2622" s="260"/>
      <c r="I2622" s="260"/>
      <c r="J2622" s="260"/>
      <c r="K2622" s="260"/>
    </row>
    <row r="2623" spans="6:11" x14ac:dyDescent="0.2">
      <c r="G2623" s="260"/>
      <c r="H2623" s="260"/>
      <c r="I2623" s="260"/>
      <c r="J2623" s="260"/>
      <c r="K2623" s="260"/>
    </row>
    <row r="2624" spans="6:11" x14ac:dyDescent="0.2">
      <c r="H2624" s="260"/>
      <c r="I2624" s="260"/>
      <c r="J2624" s="260"/>
      <c r="K2624" s="260"/>
    </row>
    <row r="2625" spans="6:11" x14ac:dyDescent="0.2">
      <c r="G2625" s="260"/>
      <c r="H2625" s="260"/>
      <c r="I2625" s="260"/>
      <c r="J2625" s="260"/>
      <c r="K2625" s="260"/>
    </row>
    <row r="2626" spans="6:11" x14ac:dyDescent="0.2">
      <c r="H2626" s="260"/>
      <c r="I2626" s="260"/>
      <c r="J2626" s="260"/>
      <c r="K2626" s="260"/>
    </row>
    <row r="2627" spans="6:11" x14ac:dyDescent="0.2">
      <c r="G2627" s="260"/>
      <c r="H2627" s="260"/>
      <c r="I2627" s="260"/>
      <c r="J2627" s="260"/>
      <c r="K2627" s="260"/>
    </row>
    <row r="2628" spans="6:11" x14ac:dyDescent="0.2">
      <c r="G2628" s="260"/>
      <c r="H2628" s="260"/>
      <c r="I2628" s="260"/>
      <c r="J2628" s="260"/>
      <c r="K2628" s="260"/>
    </row>
    <row r="2629" spans="6:11" x14ac:dyDescent="0.2">
      <c r="F2629" s="260"/>
      <c r="G2629" s="260"/>
      <c r="H2629" s="260"/>
      <c r="I2629" s="260"/>
      <c r="J2629" s="260"/>
      <c r="K2629" s="260"/>
    </row>
    <row r="2630" spans="6:11" x14ac:dyDescent="0.2">
      <c r="F2630" s="260"/>
      <c r="G2630" s="260"/>
      <c r="H2630" s="260"/>
      <c r="I2630" s="260"/>
      <c r="J2630" s="260"/>
      <c r="K2630" s="260"/>
    </row>
    <row r="2631" spans="6:11" x14ac:dyDescent="0.2">
      <c r="G2631" s="260"/>
      <c r="H2631" s="260"/>
      <c r="I2631" s="260"/>
      <c r="J2631" s="260"/>
      <c r="K2631" s="260"/>
    </row>
    <row r="2632" spans="6:11" x14ac:dyDescent="0.2">
      <c r="H2632" s="260"/>
      <c r="I2632" s="260"/>
      <c r="J2632" s="260"/>
      <c r="K2632" s="260"/>
    </row>
    <row r="2633" spans="6:11" x14ac:dyDescent="0.2">
      <c r="G2633" s="260"/>
      <c r="H2633" s="260"/>
      <c r="I2633" s="260"/>
      <c r="J2633" s="260"/>
      <c r="K2633" s="260"/>
    </row>
    <row r="2634" spans="6:11" x14ac:dyDescent="0.2">
      <c r="H2634" s="260"/>
      <c r="I2634" s="260"/>
      <c r="J2634" s="260"/>
      <c r="K2634" s="260"/>
    </row>
    <row r="2635" spans="6:11" x14ac:dyDescent="0.2">
      <c r="F2635" s="260"/>
      <c r="G2635" s="260"/>
      <c r="H2635" s="260"/>
      <c r="I2635" s="260"/>
      <c r="J2635" s="260"/>
      <c r="K2635" s="260"/>
    </row>
    <row r="2636" spans="6:11" x14ac:dyDescent="0.2">
      <c r="G2636" s="260"/>
      <c r="H2636" s="260"/>
      <c r="I2636" s="260"/>
    </row>
    <row r="2637" spans="6:11" x14ac:dyDescent="0.2">
      <c r="G2637" s="260"/>
      <c r="H2637" s="260"/>
      <c r="I2637" s="260"/>
      <c r="J2637" s="260"/>
      <c r="K2637" s="260"/>
    </row>
    <row r="2638" spans="6:11" x14ac:dyDescent="0.2">
      <c r="H2638" s="260"/>
      <c r="I2638" s="260"/>
      <c r="J2638" s="260"/>
      <c r="K2638" s="260"/>
    </row>
    <row r="2639" spans="6:11" x14ac:dyDescent="0.2">
      <c r="G2639" s="260"/>
      <c r="H2639" s="260"/>
      <c r="I2639" s="260"/>
      <c r="J2639" s="260"/>
      <c r="K2639" s="260"/>
    </row>
    <row r="2640" spans="6:11" x14ac:dyDescent="0.2">
      <c r="G2640" s="260"/>
      <c r="H2640" s="260"/>
      <c r="I2640" s="260"/>
      <c r="J2640" s="260"/>
      <c r="K2640" s="260"/>
    </row>
    <row r="2641" spans="6:11" x14ac:dyDescent="0.2">
      <c r="H2641" s="260"/>
      <c r="I2641" s="260"/>
      <c r="J2641" s="260"/>
      <c r="K2641" s="260"/>
    </row>
    <row r="2642" spans="6:11" x14ac:dyDescent="0.2">
      <c r="I2642" s="260"/>
      <c r="J2642" s="260"/>
      <c r="K2642" s="260"/>
    </row>
    <row r="2643" spans="6:11" x14ac:dyDescent="0.2">
      <c r="G2643" s="260"/>
      <c r="H2643" s="260"/>
      <c r="I2643" s="260"/>
      <c r="J2643" s="260"/>
      <c r="K2643" s="260"/>
    </row>
    <row r="2644" spans="6:11" x14ac:dyDescent="0.2">
      <c r="F2644" s="260"/>
      <c r="H2644" s="260"/>
      <c r="K2644" s="260"/>
    </row>
    <row r="2645" spans="6:11" x14ac:dyDescent="0.2">
      <c r="G2645" s="260"/>
      <c r="H2645" s="260"/>
      <c r="I2645" s="260"/>
      <c r="J2645" s="260"/>
      <c r="K2645" s="260"/>
    </row>
    <row r="2646" spans="6:11" x14ac:dyDescent="0.2">
      <c r="H2646" s="260"/>
      <c r="I2646" s="260"/>
      <c r="J2646" s="260"/>
      <c r="K2646" s="260"/>
    </row>
    <row r="2647" spans="6:11" x14ac:dyDescent="0.2">
      <c r="G2647" s="260"/>
      <c r="H2647" s="260"/>
      <c r="I2647" s="260"/>
      <c r="J2647" s="260"/>
      <c r="K2647" s="260"/>
    </row>
    <row r="2648" spans="6:11" x14ac:dyDescent="0.2">
      <c r="H2648" s="260"/>
      <c r="I2648" s="260"/>
      <c r="J2648" s="260"/>
      <c r="K2648" s="260"/>
    </row>
    <row r="2649" spans="6:11" x14ac:dyDescent="0.2">
      <c r="G2649" s="260"/>
      <c r="H2649" s="260"/>
      <c r="I2649" s="260"/>
      <c r="J2649" s="260"/>
      <c r="K2649" s="260"/>
    </row>
    <row r="2650" spans="6:11" x14ac:dyDescent="0.2">
      <c r="H2650" s="260"/>
      <c r="I2650" s="260"/>
      <c r="J2650" s="260"/>
      <c r="K2650" s="260"/>
    </row>
    <row r="2651" spans="6:11" x14ac:dyDescent="0.2">
      <c r="G2651" s="260"/>
      <c r="H2651" s="260"/>
      <c r="I2651" s="260"/>
      <c r="J2651" s="260"/>
      <c r="K2651" s="260"/>
    </row>
    <row r="2652" spans="6:11" x14ac:dyDescent="0.2">
      <c r="G2652" s="260"/>
      <c r="H2652" s="260"/>
      <c r="I2652" s="260"/>
      <c r="K2652" s="260"/>
    </row>
    <row r="2653" spans="6:11" x14ac:dyDescent="0.2">
      <c r="G2653" s="260"/>
      <c r="H2653" s="260"/>
      <c r="I2653" s="260"/>
      <c r="J2653" s="260"/>
      <c r="K2653" s="260"/>
    </row>
    <row r="2654" spans="6:11" x14ac:dyDescent="0.2">
      <c r="H2654" s="260"/>
      <c r="I2654" s="260"/>
      <c r="J2654" s="260"/>
      <c r="K2654" s="260"/>
    </row>
    <row r="2655" spans="6:11" x14ac:dyDescent="0.2">
      <c r="G2655" s="260"/>
      <c r="H2655" s="260"/>
      <c r="I2655" s="260"/>
      <c r="J2655" s="260"/>
      <c r="K2655" s="260"/>
    </row>
    <row r="2656" spans="6:11" x14ac:dyDescent="0.2">
      <c r="H2656" s="260"/>
      <c r="I2656" s="260"/>
      <c r="J2656" s="260"/>
      <c r="K2656" s="260"/>
    </row>
    <row r="2657" spans="6:11" x14ac:dyDescent="0.2">
      <c r="G2657" s="260"/>
      <c r="H2657" s="260"/>
      <c r="I2657" s="260"/>
      <c r="J2657" s="260"/>
      <c r="K2657" s="260"/>
    </row>
    <row r="2658" spans="6:11" x14ac:dyDescent="0.2">
      <c r="F2658" s="260"/>
      <c r="G2658" s="260"/>
      <c r="H2658" s="260"/>
      <c r="I2658" s="260"/>
      <c r="J2658" s="260"/>
      <c r="K2658" s="260"/>
    </row>
    <row r="2659" spans="6:11" x14ac:dyDescent="0.2">
      <c r="G2659" s="260"/>
      <c r="H2659" s="260"/>
      <c r="I2659" s="260"/>
      <c r="J2659" s="260"/>
      <c r="K2659" s="260"/>
    </row>
    <row r="2660" spans="6:11" x14ac:dyDescent="0.2">
      <c r="H2660" s="260"/>
      <c r="I2660" s="260"/>
      <c r="J2660" s="260"/>
    </row>
    <row r="2661" spans="6:11" x14ac:dyDescent="0.2">
      <c r="G2661" s="260"/>
      <c r="H2661" s="260"/>
      <c r="I2661" s="260"/>
      <c r="J2661" s="260"/>
      <c r="K2661" s="260"/>
    </row>
    <row r="2662" spans="6:11" x14ac:dyDescent="0.2">
      <c r="G2662" s="260"/>
      <c r="H2662" s="260"/>
      <c r="I2662" s="260"/>
      <c r="J2662" s="260"/>
      <c r="K2662" s="260"/>
    </row>
    <row r="2663" spans="6:11" x14ac:dyDescent="0.2">
      <c r="G2663" s="260"/>
      <c r="H2663" s="260"/>
      <c r="I2663" s="260"/>
      <c r="J2663" s="260"/>
      <c r="K2663" s="260"/>
    </row>
    <row r="2664" spans="6:11" x14ac:dyDescent="0.2">
      <c r="H2664" s="260"/>
      <c r="I2664" s="260"/>
      <c r="J2664" s="260"/>
      <c r="K2664" s="260"/>
    </row>
    <row r="2665" spans="6:11" x14ac:dyDescent="0.2">
      <c r="G2665" s="260"/>
      <c r="H2665" s="260"/>
      <c r="I2665" s="260"/>
      <c r="J2665" s="260"/>
      <c r="K2665" s="260"/>
    </row>
    <row r="2666" spans="6:11" x14ac:dyDescent="0.2">
      <c r="H2666" s="260"/>
      <c r="I2666" s="260"/>
      <c r="J2666" s="260"/>
      <c r="K2666" s="260"/>
    </row>
    <row r="2667" spans="6:11" x14ac:dyDescent="0.2">
      <c r="H2667" s="260"/>
      <c r="I2667" s="260"/>
      <c r="K2667" s="260"/>
    </row>
    <row r="2668" spans="6:11" x14ac:dyDescent="0.2">
      <c r="G2668" s="260"/>
      <c r="H2668" s="260"/>
      <c r="I2668" s="260"/>
      <c r="J2668" s="260"/>
      <c r="K2668" s="260"/>
    </row>
    <row r="2669" spans="6:11" x14ac:dyDescent="0.2">
      <c r="G2669" s="260"/>
      <c r="K2669" s="260"/>
    </row>
    <row r="2670" spans="6:11" x14ac:dyDescent="0.2">
      <c r="H2670" s="260"/>
      <c r="I2670" s="260"/>
      <c r="J2670" s="260"/>
    </row>
    <row r="2671" spans="6:11" x14ac:dyDescent="0.2">
      <c r="G2671" s="260"/>
      <c r="H2671" s="260"/>
      <c r="I2671" s="260"/>
      <c r="J2671" s="260"/>
      <c r="K2671" s="260"/>
    </row>
    <row r="2672" spans="6:11" x14ac:dyDescent="0.2">
      <c r="F2672" s="260"/>
      <c r="G2672" s="260"/>
      <c r="H2672" s="260"/>
      <c r="I2672" s="260"/>
      <c r="J2672" s="260"/>
      <c r="K2672" s="260"/>
    </row>
    <row r="2673" spans="6:11" x14ac:dyDescent="0.2">
      <c r="F2673" s="260"/>
      <c r="G2673" s="260"/>
      <c r="H2673" s="260"/>
      <c r="I2673" s="260"/>
      <c r="J2673" s="260"/>
      <c r="K2673" s="260"/>
    </row>
    <row r="2674" spans="6:11" x14ac:dyDescent="0.2">
      <c r="H2674" s="260"/>
      <c r="I2674" s="260"/>
      <c r="J2674" s="260"/>
      <c r="K2674" s="260"/>
    </row>
    <row r="2675" spans="6:11" x14ac:dyDescent="0.2">
      <c r="G2675" s="260"/>
      <c r="H2675" s="260"/>
      <c r="I2675" s="260"/>
      <c r="J2675" s="260"/>
      <c r="K2675" s="260"/>
    </row>
    <row r="2676" spans="6:11" x14ac:dyDescent="0.2">
      <c r="H2676" s="260"/>
      <c r="I2676" s="260"/>
      <c r="J2676" s="260"/>
      <c r="K2676" s="260"/>
    </row>
    <row r="2677" spans="6:11" x14ac:dyDescent="0.2">
      <c r="G2677" s="260"/>
      <c r="H2677" s="260"/>
      <c r="I2677" s="260"/>
      <c r="J2677" s="260"/>
      <c r="K2677" s="260"/>
    </row>
    <row r="2678" spans="6:11" x14ac:dyDescent="0.2">
      <c r="H2678" s="260"/>
      <c r="I2678" s="260"/>
      <c r="J2678" s="260"/>
      <c r="K2678" s="260"/>
    </row>
    <row r="2679" spans="6:11" x14ac:dyDescent="0.2">
      <c r="G2679" s="260"/>
      <c r="H2679" s="260"/>
      <c r="I2679" s="260"/>
      <c r="J2679" s="260"/>
      <c r="K2679" s="260"/>
    </row>
    <row r="2680" spans="6:11" x14ac:dyDescent="0.2">
      <c r="G2680" s="260"/>
      <c r="H2680" s="260"/>
      <c r="I2680" s="260"/>
      <c r="J2680" s="260"/>
      <c r="K2680" s="260"/>
    </row>
    <row r="2681" spans="6:11" x14ac:dyDescent="0.2">
      <c r="G2681" s="260"/>
      <c r="H2681" s="260"/>
      <c r="I2681" s="260"/>
      <c r="J2681" s="260"/>
      <c r="K2681" s="260"/>
    </row>
    <row r="2682" spans="6:11" x14ac:dyDescent="0.2">
      <c r="H2682" s="260"/>
    </row>
    <row r="2683" spans="6:11" x14ac:dyDescent="0.2">
      <c r="G2683" s="260"/>
      <c r="H2683" s="260"/>
      <c r="I2683" s="260"/>
      <c r="J2683" s="260"/>
      <c r="K2683" s="260"/>
    </row>
    <row r="2684" spans="6:11" x14ac:dyDescent="0.2">
      <c r="H2684" s="260"/>
      <c r="I2684" s="260"/>
      <c r="J2684" s="260"/>
      <c r="K2684" s="260"/>
    </row>
    <row r="2685" spans="6:11" x14ac:dyDescent="0.2">
      <c r="G2685" s="260"/>
      <c r="H2685" s="260"/>
      <c r="I2685" s="260"/>
      <c r="J2685" s="260"/>
      <c r="K2685" s="260"/>
    </row>
    <row r="2686" spans="6:11" x14ac:dyDescent="0.2">
      <c r="H2686" s="260"/>
      <c r="I2686" s="260"/>
      <c r="J2686" s="260"/>
      <c r="K2686" s="260"/>
    </row>
    <row r="2687" spans="6:11" x14ac:dyDescent="0.2">
      <c r="G2687" s="260"/>
      <c r="H2687" s="260"/>
      <c r="I2687" s="260"/>
      <c r="J2687" s="260"/>
      <c r="K2687" s="260"/>
    </row>
    <row r="2688" spans="6:11" x14ac:dyDescent="0.2">
      <c r="H2688" s="260"/>
      <c r="I2688" s="260"/>
      <c r="J2688" s="260"/>
      <c r="K2688" s="260"/>
    </row>
    <row r="2689" spans="6:11" x14ac:dyDescent="0.2">
      <c r="F2689" s="260"/>
      <c r="G2689" s="260"/>
      <c r="H2689" s="260"/>
      <c r="I2689" s="260"/>
      <c r="J2689" s="260"/>
      <c r="K2689" s="260"/>
    </row>
    <row r="2690" spans="6:11" x14ac:dyDescent="0.2">
      <c r="G2690" s="260"/>
      <c r="H2690" s="260"/>
      <c r="I2690" s="260"/>
      <c r="J2690" s="260"/>
      <c r="K2690" s="260"/>
    </row>
    <row r="2691" spans="6:11" x14ac:dyDescent="0.2">
      <c r="G2691" s="260"/>
      <c r="H2691" s="260"/>
      <c r="I2691" s="260"/>
      <c r="J2691" s="260"/>
      <c r="K2691" s="260"/>
    </row>
    <row r="2692" spans="6:11" x14ac:dyDescent="0.2">
      <c r="H2692" s="260"/>
      <c r="I2692" s="260"/>
      <c r="J2692" s="260"/>
      <c r="K2692" s="260"/>
    </row>
    <row r="2693" spans="6:11" x14ac:dyDescent="0.2">
      <c r="G2693" s="260"/>
      <c r="H2693" s="260"/>
      <c r="I2693" s="260"/>
      <c r="J2693" s="260"/>
      <c r="K2693" s="260"/>
    </row>
    <row r="2694" spans="6:11" x14ac:dyDescent="0.2">
      <c r="F2694" s="260"/>
      <c r="G2694" s="260"/>
      <c r="H2694" s="260"/>
      <c r="I2694" s="260"/>
      <c r="J2694" s="260"/>
      <c r="K2694" s="260"/>
    </row>
    <row r="2695" spans="6:11" x14ac:dyDescent="0.2">
      <c r="G2695" s="260"/>
      <c r="H2695" s="260"/>
      <c r="I2695" s="260"/>
      <c r="J2695" s="260"/>
      <c r="K2695" s="260"/>
    </row>
    <row r="2696" spans="6:11" x14ac:dyDescent="0.2">
      <c r="G2696" s="260"/>
      <c r="H2696" s="260"/>
      <c r="I2696" s="260"/>
      <c r="J2696" s="260"/>
      <c r="K2696" s="260"/>
    </row>
    <row r="2697" spans="6:11" x14ac:dyDescent="0.2">
      <c r="G2697" s="260"/>
      <c r="H2697" s="260"/>
      <c r="I2697" s="260"/>
      <c r="J2697" s="260"/>
      <c r="K2697" s="260"/>
    </row>
    <row r="2698" spans="6:11" x14ac:dyDescent="0.2">
      <c r="H2698" s="260"/>
      <c r="I2698" s="260"/>
      <c r="J2698" s="260"/>
      <c r="K2698" s="260"/>
    </row>
    <row r="2699" spans="6:11" x14ac:dyDescent="0.2">
      <c r="G2699" s="260"/>
      <c r="H2699" s="260"/>
      <c r="I2699" s="260"/>
      <c r="J2699" s="260"/>
      <c r="K2699" s="260"/>
    </row>
    <row r="2700" spans="6:11" x14ac:dyDescent="0.2">
      <c r="H2700" s="260"/>
      <c r="I2700" s="260"/>
      <c r="J2700" s="260"/>
      <c r="K2700" s="260"/>
    </row>
    <row r="2701" spans="6:11" x14ac:dyDescent="0.2">
      <c r="G2701" s="260"/>
      <c r="H2701" s="260"/>
      <c r="I2701" s="260"/>
      <c r="J2701" s="260"/>
      <c r="K2701" s="260"/>
    </row>
    <row r="2702" spans="6:11" x14ac:dyDescent="0.2">
      <c r="G2702" s="260"/>
      <c r="H2702" s="260"/>
      <c r="I2702" s="260"/>
      <c r="J2702" s="260"/>
      <c r="K2702" s="260"/>
    </row>
    <row r="2703" spans="6:11" x14ac:dyDescent="0.2">
      <c r="G2703" s="260"/>
      <c r="H2703" s="260"/>
      <c r="I2703" s="260"/>
      <c r="J2703" s="260"/>
      <c r="K2703" s="260"/>
    </row>
    <row r="2704" spans="6:11" x14ac:dyDescent="0.2">
      <c r="H2704" s="260"/>
      <c r="I2704" s="260"/>
      <c r="J2704" s="260"/>
      <c r="K2704" s="260"/>
    </row>
    <row r="2705" spans="6:11" x14ac:dyDescent="0.2">
      <c r="G2705" s="260"/>
      <c r="H2705" s="260"/>
      <c r="I2705" s="260"/>
      <c r="J2705" s="260"/>
      <c r="K2705" s="260"/>
    </row>
    <row r="2706" spans="6:11" x14ac:dyDescent="0.2">
      <c r="H2706" s="260"/>
      <c r="I2706" s="260"/>
      <c r="J2706" s="260"/>
      <c r="K2706" s="260"/>
    </row>
    <row r="2707" spans="6:11" x14ac:dyDescent="0.2">
      <c r="G2707" s="260"/>
      <c r="H2707" s="260"/>
      <c r="I2707" s="260"/>
      <c r="J2707" s="260"/>
      <c r="K2707" s="260"/>
    </row>
    <row r="2708" spans="6:11" x14ac:dyDescent="0.2">
      <c r="H2708" s="260"/>
      <c r="I2708" s="260"/>
      <c r="J2708" s="260"/>
      <c r="K2708" s="260"/>
    </row>
    <row r="2709" spans="6:11" x14ac:dyDescent="0.2">
      <c r="G2709" s="260"/>
      <c r="H2709" s="260"/>
      <c r="I2709" s="260"/>
      <c r="J2709" s="260"/>
      <c r="K2709" s="260"/>
    </row>
    <row r="2710" spans="6:11" x14ac:dyDescent="0.2">
      <c r="F2710" s="260"/>
      <c r="G2710" s="260"/>
      <c r="H2710" s="260"/>
      <c r="I2710" s="260"/>
      <c r="J2710" s="260"/>
      <c r="K2710" s="260"/>
    </row>
    <row r="2711" spans="6:11" x14ac:dyDescent="0.2">
      <c r="F2711" s="260"/>
      <c r="G2711" s="260"/>
      <c r="H2711" s="260"/>
      <c r="I2711" s="260"/>
      <c r="J2711" s="260"/>
      <c r="K2711" s="260"/>
    </row>
    <row r="2712" spans="6:11" x14ac:dyDescent="0.2">
      <c r="G2712" s="260"/>
      <c r="H2712" s="260"/>
      <c r="I2712" s="260"/>
      <c r="J2712" s="260"/>
      <c r="K2712" s="260"/>
    </row>
    <row r="2713" spans="6:11" x14ac:dyDescent="0.2">
      <c r="H2713" s="260"/>
      <c r="I2713" s="260"/>
      <c r="J2713" s="260"/>
      <c r="K2713" s="260"/>
    </row>
    <row r="2714" spans="6:11" x14ac:dyDescent="0.2">
      <c r="H2714" s="260"/>
      <c r="I2714" s="260"/>
      <c r="J2714" s="260"/>
      <c r="K2714" s="260"/>
    </row>
    <row r="2715" spans="6:11" x14ac:dyDescent="0.2">
      <c r="I2715" s="260"/>
      <c r="J2715" s="260"/>
      <c r="K2715" s="260"/>
    </row>
    <row r="2716" spans="6:11" x14ac:dyDescent="0.2">
      <c r="F2716" s="260"/>
      <c r="H2716" s="260"/>
      <c r="J2716" s="260"/>
      <c r="K2716" s="260"/>
    </row>
    <row r="2717" spans="6:11" x14ac:dyDescent="0.2">
      <c r="G2717" s="260"/>
      <c r="H2717" s="260"/>
      <c r="I2717" s="260"/>
      <c r="J2717" s="260"/>
      <c r="K2717" s="260"/>
    </row>
    <row r="2718" spans="6:11" x14ac:dyDescent="0.2">
      <c r="H2718" s="260"/>
      <c r="I2718" s="260"/>
      <c r="J2718" s="260"/>
      <c r="K2718" s="260"/>
    </row>
    <row r="2719" spans="6:11" x14ac:dyDescent="0.2">
      <c r="G2719" s="260"/>
      <c r="H2719" s="260"/>
      <c r="I2719" s="260"/>
      <c r="J2719" s="260"/>
      <c r="K2719" s="260"/>
    </row>
    <row r="2720" spans="6:11" x14ac:dyDescent="0.2">
      <c r="H2720" s="260"/>
      <c r="I2720" s="260"/>
      <c r="J2720" s="260"/>
      <c r="K2720" s="260"/>
    </row>
    <row r="2721" spans="6:11" x14ac:dyDescent="0.2">
      <c r="G2721" s="260"/>
      <c r="H2721" s="260"/>
      <c r="I2721" s="260"/>
      <c r="J2721" s="260"/>
      <c r="K2721" s="260"/>
    </row>
    <row r="2722" spans="6:11" x14ac:dyDescent="0.2">
      <c r="H2722" s="260"/>
      <c r="I2722" s="260"/>
      <c r="J2722" s="260"/>
      <c r="K2722" s="260"/>
    </row>
    <row r="2723" spans="6:11" x14ac:dyDescent="0.2">
      <c r="G2723" s="260"/>
      <c r="H2723" s="260"/>
      <c r="I2723" s="260"/>
      <c r="J2723" s="260"/>
      <c r="K2723" s="260"/>
    </row>
    <row r="2724" spans="6:11" x14ac:dyDescent="0.2">
      <c r="H2724" s="260"/>
      <c r="I2724" s="260"/>
      <c r="J2724" s="260"/>
      <c r="K2724" s="260"/>
    </row>
    <row r="2725" spans="6:11" x14ac:dyDescent="0.2">
      <c r="F2725" s="260"/>
      <c r="G2725" s="260"/>
      <c r="H2725" s="260"/>
      <c r="I2725" s="260"/>
      <c r="J2725" s="260"/>
      <c r="K2725" s="260"/>
    </row>
    <row r="2726" spans="6:11" x14ac:dyDescent="0.2">
      <c r="G2726" s="260"/>
      <c r="H2726" s="260"/>
      <c r="I2726" s="260"/>
      <c r="J2726" s="260"/>
      <c r="K2726" s="260"/>
    </row>
    <row r="2727" spans="6:11" x14ac:dyDescent="0.2">
      <c r="G2727" s="260"/>
      <c r="H2727" s="260"/>
      <c r="I2727" s="260"/>
      <c r="J2727" s="260"/>
      <c r="K2727" s="260"/>
    </row>
    <row r="2728" spans="6:11" x14ac:dyDescent="0.2">
      <c r="H2728" s="260"/>
      <c r="I2728" s="260"/>
      <c r="J2728" s="260"/>
      <c r="K2728" s="260"/>
    </row>
    <row r="2729" spans="6:11" x14ac:dyDescent="0.2">
      <c r="G2729" s="260"/>
      <c r="H2729" s="260"/>
      <c r="I2729" s="260"/>
      <c r="J2729" s="260"/>
      <c r="K2729" s="260"/>
    </row>
    <row r="2730" spans="6:11" x14ac:dyDescent="0.2">
      <c r="G2730" s="260"/>
      <c r="H2730" s="260"/>
      <c r="I2730" s="260"/>
      <c r="J2730" s="260"/>
      <c r="K2730" s="260"/>
    </row>
    <row r="2731" spans="6:11" x14ac:dyDescent="0.2">
      <c r="G2731" s="260"/>
      <c r="H2731" s="260"/>
      <c r="I2731" s="260"/>
      <c r="J2731" s="260"/>
      <c r="K2731" s="260"/>
    </row>
    <row r="2732" spans="6:11" x14ac:dyDescent="0.2">
      <c r="G2732" s="260"/>
      <c r="H2732" s="260"/>
      <c r="I2732" s="260"/>
      <c r="J2732" s="260"/>
      <c r="K2732" s="260"/>
    </row>
    <row r="2733" spans="6:11" x14ac:dyDescent="0.2">
      <c r="G2733" s="260"/>
      <c r="H2733" s="260"/>
      <c r="I2733" s="260"/>
      <c r="J2733" s="260"/>
      <c r="K2733" s="260"/>
    </row>
    <row r="2734" spans="6:11" x14ac:dyDescent="0.2">
      <c r="G2734" s="260"/>
      <c r="H2734" s="260"/>
      <c r="I2734" s="260"/>
      <c r="J2734" s="260"/>
      <c r="K2734" s="260"/>
    </row>
    <row r="2735" spans="6:11" x14ac:dyDescent="0.2">
      <c r="G2735" s="260"/>
      <c r="H2735" s="260"/>
      <c r="I2735" s="260"/>
      <c r="J2735" s="260"/>
      <c r="K2735" s="260"/>
    </row>
    <row r="2736" spans="6:11" x14ac:dyDescent="0.2">
      <c r="G2736" s="260"/>
      <c r="H2736" s="260"/>
      <c r="I2736" s="260"/>
      <c r="J2736" s="260"/>
      <c r="K2736" s="260"/>
    </row>
    <row r="2737" spans="7:11" x14ac:dyDescent="0.2">
      <c r="G2737" s="260"/>
      <c r="H2737" s="260"/>
      <c r="I2737" s="260"/>
      <c r="J2737" s="260"/>
      <c r="K2737" s="260"/>
    </row>
    <row r="2738" spans="7:11" x14ac:dyDescent="0.2">
      <c r="G2738" s="260"/>
      <c r="H2738" s="260"/>
      <c r="I2738" s="260"/>
      <c r="J2738" s="260"/>
      <c r="K2738" s="260"/>
    </row>
    <row r="2739" spans="7:11" x14ac:dyDescent="0.2">
      <c r="G2739" s="260"/>
      <c r="H2739" s="260"/>
      <c r="I2739" s="260"/>
      <c r="J2739" s="260"/>
      <c r="K2739" s="260"/>
    </row>
    <row r="2740" spans="7:11" x14ac:dyDescent="0.2">
      <c r="G2740" s="260"/>
      <c r="H2740" s="260"/>
      <c r="I2740" s="260"/>
      <c r="J2740" s="260"/>
      <c r="K2740" s="260"/>
    </row>
    <row r="2741" spans="7:11" x14ac:dyDescent="0.2">
      <c r="G2741" s="260"/>
      <c r="H2741" s="260"/>
      <c r="I2741" s="260"/>
      <c r="J2741" s="260"/>
      <c r="K2741" s="260"/>
    </row>
    <row r="2742" spans="7:11" x14ac:dyDescent="0.2">
      <c r="G2742" s="260"/>
      <c r="H2742" s="260"/>
      <c r="I2742" s="260"/>
      <c r="J2742" s="260"/>
      <c r="K2742" s="260"/>
    </row>
    <row r="2743" spans="7:11" x14ac:dyDescent="0.2">
      <c r="H2743" s="260"/>
      <c r="I2743" s="260"/>
      <c r="J2743" s="260"/>
      <c r="K2743" s="260"/>
    </row>
    <row r="2744" spans="7:11" x14ac:dyDescent="0.2">
      <c r="G2744" s="260"/>
      <c r="H2744" s="260"/>
      <c r="I2744" s="260"/>
      <c r="J2744" s="260"/>
      <c r="K2744" s="260"/>
    </row>
    <row r="2745" spans="7:11" x14ac:dyDescent="0.2">
      <c r="H2745" s="260"/>
      <c r="I2745" s="260"/>
      <c r="J2745" s="260"/>
      <c r="K2745" s="260"/>
    </row>
    <row r="2746" spans="7:11" x14ac:dyDescent="0.2">
      <c r="G2746" s="260"/>
      <c r="H2746" s="260"/>
      <c r="I2746" s="260"/>
      <c r="J2746" s="260"/>
      <c r="K2746" s="260"/>
    </row>
    <row r="2747" spans="7:11" x14ac:dyDescent="0.2">
      <c r="H2747" s="260"/>
      <c r="I2747" s="260"/>
      <c r="J2747" s="260"/>
    </row>
    <row r="2748" spans="7:11" x14ac:dyDescent="0.2">
      <c r="G2748" s="260"/>
      <c r="H2748" s="260"/>
      <c r="I2748" s="260"/>
      <c r="J2748" s="260"/>
      <c r="K2748" s="260"/>
    </row>
    <row r="2749" spans="7:11" x14ac:dyDescent="0.2">
      <c r="H2749" s="260"/>
      <c r="I2749" s="260"/>
      <c r="J2749" s="260"/>
      <c r="K2749" s="260"/>
    </row>
    <row r="2750" spans="7:11" x14ac:dyDescent="0.2">
      <c r="G2750" s="260"/>
      <c r="H2750" s="260"/>
      <c r="I2750" s="260"/>
      <c r="J2750" s="260"/>
      <c r="K2750" s="260"/>
    </row>
    <row r="2751" spans="7:11" x14ac:dyDescent="0.2">
      <c r="H2751" s="260"/>
      <c r="I2751" s="260"/>
      <c r="J2751" s="260"/>
      <c r="K2751" s="260"/>
    </row>
    <row r="2752" spans="7:11" x14ac:dyDescent="0.2">
      <c r="G2752" s="260"/>
      <c r="H2752" s="260"/>
      <c r="I2752" s="260"/>
      <c r="J2752" s="260"/>
      <c r="K2752" s="260"/>
    </row>
    <row r="2753" spans="6:11" x14ac:dyDescent="0.2">
      <c r="H2753" s="260"/>
      <c r="I2753" s="260"/>
      <c r="J2753" s="260"/>
      <c r="K2753" s="260"/>
    </row>
    <row r="2754" spans="6:11" x14ac:dyDescent="0.2">
      <c r="G2754" s="260"/>
      <c r="H2754" s="260"/>
      <c r="I2754" s="260"/>
      <c r="J2754" s="260"/>
      <c r="K2754" s="260"/>
    </row>
    <row r="2755" spans="6:11" x14ac:dyDescent="0.2">
      <c r="H2755" s="260"/>
      <c r="I2755" s="260"/>
      <c r="J2755" s="260"/>
      <c r="K2755" s="260"/>
    </row>
    <row r="2756" spans="6:11" x14ac:dyDescent="0.2">
      <c r="G2756" s="260"/>
      <c r="H2756" s="260"/>
      <c r="I2756" s="260"/>
      <c r="J2756" s="260"/>
      <c r="K2756" s="260"/>
    </row>
    <row r="2757" spans="6:11" x14ac:dyDescent="0.2">
      <c r="G2757" s="260"/>
      <c r="H2757" s="260"/>
      <c r="I2757" s="260"/>
      <c r="J2757" s="260"/>
      <c r="K2757" s="260"/>
    </row>
    <row r="2758" spans="6:11" x14ac:dyDescent="0.2">
      <c r="G2758" s="260"/>
      <c r="H2758" s="260"/>
      <c r="I2758" s="260"/>
      <c r="J2758" s="260"/>
      <c r="K2758" s="260"/>
    </row>
    <row r="2759" spans="6:11" x14ac:dyDescent="0.2">
      <c r="G2759" s="260"/>
      <c r="H2759" s="260"/>
      <c r="I2759" s="260"/>
      <c r="J2759" s="260"/>
      <c r="K2759" s="260"/>
    </row>
    <row r="2760" spans="6:11" x14ac:dyDescent="0.2">
      <c r="G2760" s="260"/>
      <c r="H2760" s="260"/>
      <c r="I2760" s="260"/>
      <c r="J2760" s="260"/>
      <c r="K2760" s="260"/>
    </row>
    <row r="2761" spans="6:11" x14ac:dyDescent="0.2">
      <c r="G2761" s="260"/>
      <c r="H2761" s="260"/>
      <c r="I2761" s="260"/>
      <c r="J2761" s="260"/>
      <c r="K2761" s="260"/>
    </row>
    <row r="2762" spans="6:11" x14ac:dyDescent="0.2">
      <c r="G2762" s="260"/>
      <c r="H2762" s="260"/>
      <c r="I2762" s="260"/>
      <c r="J2762" s="260"/>
      <c r="K2762" s="260"/>
    </row>
    <row r="2763" spans="6:11" x14ac:dyDescent="0.2">
      <c r="F2763" s="260"/>
      <c r="G2763" s="260"/>
      <c r="H2763" s="260"/>
      <c r="I2763" s="260"/>
      <c r="K2763" s="260"/>
    </row>
    <row r="2764" spans="6:11" x14ac:dyDescent="0.2">
      <c r="G2764" s="260"/>
      <c r="H2764" s="260"/>
      <c r="I2764" s="260"/>
      <c r="J2764" s="260"/>
      <c r="K2764" s="260"/>
    </row>
    <row r="2765" spans="6:11" x14ac:dyDescent="0.2">
      <c r="H2765" s="260"/>
      <c r="I2765" s="260"/>
      <c r="J2765" s="260"/>
      <c r="K2765" s="260"/>
    </row>
    <row r="2766" spans="6:11" x14ac:dyDescent="0.2">
      <c r="G2766" s="260"/>
      <c r="H2766" s="260"/>
      <c r="I2766" s="260"/>
      <c r="J2766" s="260"/>
      <c r="K2766" s="260"/>
    </row>
    <row r="2767" spans="6:11" x14ac:dyDescent="0.2">
      <c r="H2767" s="260"/>
      <c r="I2767" s="260"/>
      <c r="J2767" s="260"/>
      <c r="K2767" s="260"/>
    </row>
    <row r="2768" spans="6:11" x14ac:dyDescent="0.2">
      <c r="G2768" s="260"/>
      <c r="H2768" s="260"/>
      <c r="I2768" s="260"/>
      <c r="J2768" s="260"/>
      <c r="K2768" s="260"/>
    </row>
    <row r="2769" spans="6:11" x14ac:dyDescent="0.2">
      <c r="H2769" s="260"/>
      <c r="I2769" s="260"/>
      <c r="J2769" s="260"/>
      <c r="K2769" s="260"/>
    </row>
    <row r="2770" spans="6:11" x14ac:dyDescent="0.2">
      <c r="G2770" s="260"/>
      <c r="H2770" s="260"/>
      <c r="I2770" s="260"/>
      <c r="J2770" s="260"/>
      <c r="K2770" s="260"/>
    </row>
    <row r="2771" spans="6:11" x14ac:dyDescent="0.2">
      <c r="H2771" s="260"/>
      <c r="I2771" s="260"/>
    </row>
    <row r="2772" spans="6:11" x14ac:dyDescent="0.2">
      <c r="G2772" s="260"/>
      <c r="H2772" s="260"/>
      <c r="I2772" s="260"/>
      <c r="J2772" s="260"/>
      <c r="K2772" s="260"/>
    </row>
    <row r="2773" spans="6:11" x14ac:dyDescent="0.2">
      <c r="G2773" s="260"/>
      <c r="H2773" s="260"/>
      <c r="I2773" s="260"/>
      <c r="J2773" s="260"/>
      <c r="K2773" s="260"/>
    </row>
    <row r="2774" spans="6:11" x14ac:dyDescent="0.2">
      <c r="G2774" s="260"/>
      <c r="H2774" s="260"/>
      <c r="I2774" s="260"/>
      <c r="J2774" s="260"/>
      <c r="K2774" s="260"/>
    </row>
    <row r="2775" spans="6:11" x14ac:dyDescent="0.2">
      <c r="H2775" s="260"/>
      <c r="I2775" s="260"/>
      <c r="J2775" s="260"/>
      <c r="K2775" s="260"/>
    </row>
    <row r="2776" spans="6:11" x14ac:dyDescent="0.2">
      <c r="G2776" s="260"/>
      <c r="H2776" s="260"/>
      <c r="I2776" s="260"/>
      <c r="J2776" s="260"/>
      <c r="K2776" s="260"/>
    </row>
    <row r="2777" spans="6:11" x14ac:dyDescent="0.2">
      <c r="H2777" s="260"/>
      <c r="I2777" s="260"/>
      <c r="J2777" s="260"/>
      <c r="K2777" s="260"/>
    </row>
    <row r="2778" spans="6:11" x14ac:dyDescent="0.2">
      <c r="G2778" s="260"/>
      <c r="H2778" s="260"/>
      <c r="I2778" s="260"/>
      <c r="J2778" s="260"/>
      <c r="K2778" s="260"/>
    </row>
    <row r="2779" spans="6:11" x14ac:dyDescent="0.2">
      <c r="H2779" s="260"/>
      <c r="I2779" s="260"/>
      <c r="J2779" s="260"/>
      <c r="K2779" s="260"/>
    </row>
    <row r="2780" spans="6:11" x14ac:dyDescent="0.2">
      <c r="G2780" s="260"/>
      <c r="H2780" s="260"/>
      <c r="I2780" s="260"/>
      <c r="J2780" s="260"/>
      <c r="K2780" s="260"/>
    </row>
    <row r="2781" spans="6:11" x14ac:dyDescent="0.2">
      <c r="H2781" s="260"/>
      <c r="I2781" s="260"/>
      <c r="J2781" s="260"/>
      <c r="K2781" s="260"/>
    </row>
    <row r="2782" spans="6:11" x14ac:dyDescent="0.2">
      <c r="G2782" s="260"/>
      <c r="H2782" s="260"/>
      <c r="I2782" s="260"/>
      <c r="J2782" s="260"/>
      <c r="K2782" s="260"/>
    </row>
    <row r="2783" spans="6:11" x14ac:dyDescent="0.2">
      <c r="H2783" s="260"/>
      <c r="I2783" s="260"/>
      <c r="J2783" s="260"/>
      <c r="K2783" s="260"/>
    </row>
    <row r="2784" spans="6:11" x14ac:dyDescent="0.2">
      <c r="F2784" s="260"/>
      <c r="G2784" s="260"/>
      <c r="H2784" s="260"/>
      <c r="I2784" s="260"/>
      <c r="J2784" s="260"/>
      <c r="K2784" s="260"/>
    </row>
    <row r="2785" spans="6:11" x14ac:dyDescent="0.2">
      <c r="G2785" s="260"/>
      <c r="H2785" s="260"/>
      <c r="I2785" s="260"/>
    </row>
    <row r="2786" spans="6:11" x14ac:dyDescent="0.2">
      <c r="G2786" s="260"/>
      <c r="H2786" s="260"/>
      <c r="I2786" s="260"/>
      <c r="J2786" s="260"/>
      <c r="K2786" s="260"/>
    </row>
    <row r="2787" spans="6:11" x14ac:dyDescent="0.2">
      <c r="G2787" s="260"/>
      <c r="H2787" s="260"/>
      <c r="I2787" s="260"/>
      <c r="J2787" s="260"/>
      <c r="K2787" s="260"/>
    </row>
    <row r="2788" spans="6:11" x14ac:dyDescent="0.2">
      <c r="G2788" s="260"/>
      <c r="H2788" s="260"/>
      <c r="I2788" s="260"/>
      <c r="J2788" s="260"/>
      <c r="K2788" s="260"/>
    </row>
    <row r="2789" spans="6:11" x14ac:dyDescent="0.2">
      <c r="G2789" s="260"/>
      <c r="H2789" s="260"/>
      <c r="I2789" s="260"/>
      <c r="J2789" s="260"/>
      <c r="K2789" s="260"/>
    </row>
    <row r="2790" spans="6:11" x14ac:dyDescent="0.2">
      <c r="G2790" s="260"/>
      <c r="H2790" s="260"/>
      <c r="I2790" s="260"/>
      <c r="J2790" s="260"/>
      <c r="K2790" s="260"/>
    </row>
    <row r="2791" spans="6:11" x14ac:dyDescent="0.2">
      <c r="H2791" s="260"/>
      <c r="I2791" s="260"/>
      <c r="J2791" s="260"/>
      <c r="K2791" s="260"/>
    </row>
    <row r="2792" spans="6:11" x14ac:dyDescent="0.2">
      <c r="G2792" s="260"/>
      <c r="H2792" s="260"/>
      <c r="I2792" s="260"/>
      <c r="J2792" s="260"/>
      <c r="K2792" s="260"/>
    </row>
    <row r="2793" spans="6:11" x14ac:dyDescent="0.2">
      <c r="H2793" s="260"/>
      <c r="I2793" s="260"/>
      <c r="J2793" s="260"/>
      <c r="K2793" s="260"/>
    </row>
    <row r="2794" spans="6:11" x14ac:dyDescent="0.2">
      <c r="F2794" s="260"/>
      <c r="G2794" s="260"/>
      <c r="H2794" s="260"/>
      <c r="I2794" s="260"/>
      <c r="J2794" s="260"/>
      <c r="K2794" s="260"/>
    </row>
    <row r="2795" spans="6:11" x14ac:dyDescent="0.2">
      <c r="G2795" s="260"/>
      <c r="H2795" s="260"/>
      <c r="I2795" s="260"/>
      <c r="J2795" s="260"/>
      <c r="K2795" s="260"/>
    </row>
    <row r="2796" spans="6:11" x14ac:dyDescent="0.2">
      <c r="I2796" s="260"/>
      <c r="J2796" s="260"/>
      <c r="K2796" s="260"/>
    </row>
    <row r="2797" spans="6:11" x14ac:dyDescent="0.2">
      <c r="H2797" s="260"/>
    </row>
    <row r="2798" spans="6:11" x14ac:dyDescent="0.2">
      <c r="F2798" s="260"/>
      <c r="G2798" s="260"/>
      <c r="H2798" s="260"/>
      <c r="I2798" s="260"/>
      <c r="J2798" s="260"/>
      <c r="K2798" s="260"/>
    </row>
    <row r="2799" spans="6:11" x14ac:dyDescent="0.2">
      <c r="F2799" s="260"/>
      <c r="G2799" s="260"/>
      <c r="H2799" s="260"/>
      <c r="I2799" s="260"/>
      <c r="J2799" s="260"/>
      <c r="K2799" s="260"/>
    </row>
    <row r="2800" spans="6:11" x14ac:dyDescent="0.2">
      <c r="F2800" s="260"/>
      <c r="G2800" s="260"/>
      <c r="H2800" s="260"/>
      <c r="I2800" s="260"/>
      <c r="J2800" s="260"/>
      <c r="K2800" s="260"/>
    </row>
    <row r="2801" spans="6:11" x14ac:dyDescent="0.2">
      <c r="G2801" s="260"/>
      <c r="H2801" s="260"/>
      <c r="I2801" s="260"/>
      <c r="J2801" s="260"/>
      <c r="K2801" s="260"/>
    </row>
    <row r="2802" spans="6:11" x14ac:dyDescent="0.2">
      <c r="G2802" s="260"/>
      <c r="H2802" s="260"/>
      <c r="I2802" s="260"/>
      <c r="J2802" s="260"/>
      <c r="K2802" s="260"/>
    </row>
    <row r="2803" spans="6:11" x14ac:dyDescent="0.2">
      <c r="H2803" s="260"/>
      <c r="I2803" s="260"/>
      <c r="J2803" s="260"/>
      <c r="K2803" s="260"/>
    </row>
    <row r="2804" spans="6:11" x14ac:dyDescent="0.2">
      <c r="G2804" s="260"/>
      <c r="H2804" s="260"/>
      <c r="I2804" s="260"/>
      <c r="J2804" s="260"/>
      <c r="K2804" s="260"/>
    </row>
    <row r="2805" spans="6:11" x14ac:dyDescent="0.2">
      <c r="F2805" s="260"/>
      <c r="G2805" s="260"/>
      <c r="H2805" s="260"/>
      <c r="I2805" s="260"/>
      <c r="J2805" s="260"/>
      <c r="K2805" s="260"/>
    </row>
    <row r="2806" spans="6:11" x14ac:dyDescent="0.2">
      <c r="F2806" s="260"/>
      <c r="G2806" s="260"/>
      <c r="H2806" s="260"/>
      <c r="I2806" s="260"/>
      <c r="J2806" s="260"/>
      <c r="K2806" s="260"/>
    </row>
    <row r="2807" spans="6:11" x14ac:dyDescent="0.2">
      <c r="H2807" s="260"/>
      <c r="I2807" s="260"/>
      <c r="J2807" s="260"/>
      <c r="K2807" s="260"/>
    </row>
    <row r="2808" spans="6:11" x14ac:dyDescent="0.2">
      <c r="G2808" s="260"/>
      <c r="H2808" s="260"/>
      <c r="I2808" s="260"/>
      <c r="J2808" s="260"/>
      <c r="K2808" s="260"/>
    </row>
    <row r="2809" spans="6:11" x14ac:dyDescent="0.2">
      <c r="H2809" s="260"/>
      <c r="I2809" s="260"/>
      <c r="J2809" s="260"/>
      <c r="K2809" s="260"/>
    </row>
    <row r="2810" spans="6:11" x14ac:dyDescent="0.2">
      <c r="G2810" s="260"/>
      <c r="H2810" s="260"/>
      <c r="I2810" s="260"/>
      <c r="J2810" s="260"/>
      <c r="K2810" s="260"/>
    </row>
    <row r="2811" spans="6:11" x14ac:dyDescent="0.2">
      <c r="H2811" s="260"/>
    </row>
    <row r="2812" spans="6:11" x14ac:dyDescent="0.2">
      <c r="F2812" s="260"/>
      <c r="G2812" s="260"/>
      <c r="H2812" s="260"/>
      <c r="I2812" s="260"/>
      <c r="J2812" s="260"/>
      <c r="K2812" s="260"/>
    </row>
    <row r="2813" spans="6:11" x14ac:dyDescent="0.2">
      <c r="H2813" s="260"/>
      <c r="I2813" s="260"/>
      <c r="J2813" s="260"/>
      <c r="K2813" s="260"/>
    </row>
    <row r="2814" spans="6:11" x14ac:dyDescent="0.2">
      <c r="G2814" s="260"/>
      <c r="H2814" s="260"/>
      <c r="I2814" s="260"/>
      <c r="J2814" s="260"/>
      <c r="K2814" s="260"/>
    </row>
    <row r="2815" spans="6:11" x14ac:dyDescent="0.2">
      <c r="H2815" s="260"/>
      <c r="I2815" s="260"/>
      <c r="J2815" s="260"/>
      <c r="K2815" s="260"/>
    </row>
    <row r="2816" spans="6:11" x14ac:dyDescent="0.2">
      <c r="G2816" s="260"/>
      <c r="H2816" s="260"/>
      <c r="I2816" s="260"/>
      <c r="J2816" s="260"/>
      <c r="K2816" s="260"/>
    </row>
    <row r="2817" spans="6:11" x14ac:dyDescent="0.2">
      <c r="H2817" s="260"/>
      <c r="I2817" s="260"/>
      <c r="J2817" s="260"/>
      <c r="K2817" s="260"/>
    </row>
    <row r="2818" spans="6:11" x14ac:dyDescent="0.2">
      <c r="F2818" s="260"/>
      <c r="G2818" s="260"/>
      <c r="H2818" s="260"/>
      <c r="I2818" s="260"/>
      <c r="J2818" s="260"/>
      <c r="K2818" s="260"/>
    </row>
    <row r="2819" spans="6:11" x14ac:dyDescent="0.2">
      <c r="G2819" s="260"/>
      <c r="H2819" s="260"/>
      <c r="I2819" s="260"/>
    </row>
    <row r="2820" spans="6:11" x14ac:dyDescent="0.2">
      <c r="G2820" s="260"/>
      <c r="H2820" s="260"/>
      <c r="I2820" s="260"/>
      <c r="J2820" s="260"/>
      <c r="K2820" s="260"/>
    </row>
    <row r="2821" spans="6:11" x14ac:dyDescent="0.2">
      <c r="G2821" s="260"/>
      <c r="H2821" s="260"/>
      <c r="I2821" s="260"/>
      <c r="J2821" s="260"/>
      <c r="K2821" s="260"/>
    </row>
    <row r="2822" spans="6:11" x14ac:dyDescent="0.2">
      <c r="G2822" s="260"/>
      <c r="H2822" s="260"/>
      <c r="I2822" s="260"/>
      <c r="J2822" s="260"/>
      <c r="K2822" s="260"/>
    </row>
    <row r="2823" spans="6:11" x14ac:dyDescent="0.2">
      <c r="G2823" s="260"/>
      <c r="H2823" s="260"/>
      <c r="I2823" s="260"/>
      <c r="J2823" s="260"/>
      <c r="K2823" s="260"/>
    </row>
    <row r="2824" spans="6:11" x14ac:dyDescent="0.2">
      <c r="H2824" s="260"/>
      <c r="I2824" s="260"/>
      <c r="J2824" s="260"/>
      <c r="K2824" s="260"/>
    </row>
    <row r="2825" spans="6:11" x14ac:dyDescent="0.2">
      <c r="G2825" s="260"/>
      <c r="H2825" s="260"/>
      <c r="I2825" s="260"/>
      <c r="J2825" s="260"/>
      <c r="K2825" s="260"/>
    </row>
    <row r="2826" spans="6:11" x14ac:dyDescent="0.2">
      <c r="H2826" s="260"/>
      <c r="I2826" s="260"/>
      <c r="J2826" s="260"/>
      <c r="K2826" s="260"/>
    </row>
    <row r="2827" spans="6:11" x14ac:dyDescent="0.2">
      <c r="G2827" s="260"/>
      <c r="H2827" s="260"/>
      <c r="I2827" s="260"/>
      <c r="J2827" s="260"/>
      <c r="K2827" s="260"/>
    </row>
    <row r="2828" spans="6:11" x14ac:dyDescent="0.2">
      <c r="F2828" s="260"/>
      <c r="G2828" s="260"/>
      <c r="H2828" s="260"/>
      <c r="I2828" s="260"/>
      <c r="J2828" s="260"/>
      <c r="K2828" s="260"/>
    </row>
    <row r="2829" spans="6:11" x14ac:dyDescent="0.2">
      <c r="G2829" s="260"/>
      <c r="H2829" s="260"/>
      <c r="I2829" s="260"/>
      <c r="J2829" s="260"/>
      <c r="K2829" s="260"/>
    </row>
    <row r="2830" spans="6:11" x14ac:dyDescent="0.2">
      <c r="H2830" s="260"/>
      <c r="I2830" s="260"/>
      <c r="J2830" s="260"/>
      <c r="K2830" s="260"/>
    </row>
    <row r="2831" spans="6:11" x14ac:dyDescent="0.2">
      <c r="G2831" s="260"/>
      <c r="H2831" s="260"/>
      <c r="I2831" s="260"/>
      <c r="J2831" s="260"/>
      <c r="K2831" s="260"/>
    </row>
    <row r="2832" spans="6:11" x14ac:dyDescent="0.2">
      <c r="F2832" s="260"/>
      <c r="G2832" s="260"/>
      <c r="H2832" s="260"/>
      <c r="I2832" s="260"/>
      <c r="J2832" s="260"/>
      <c r="K2832" s="260"/>
    </row>
    <row r="2833" spans="6:11" x14ac:dyDescent="0.2">
      <c r="F2833" s="260"/>
      <c r="G2833" s="260"/>
      <c r="H2833" s="260"/>
      <c r="I2833" s="260"/>
      <c r="J2833" s="260"/>
      <c r="K2833" s="260"/>
    </row>
    <row r="2834" spans="6:11" x14ac:dyDescent="0.2">
      <c r="G2834" s="260"/>
      <c r="H2834" s="260"/>
      <c r="I2834" s="260"/>
      <c r="J2834" s="260"/>
      <c r="K2834" s="260"/>
    </row>
    <row r="2835" spans="6:11" x14ac:dyDescent="0.2">
      <c r="G2835" s="260"/>
      <c r="H2835" s="260"/>
      <c r="I2835" s="260"/>
      <c r="J2835" s="260"/>
      <c r="K2835" s="260"/>
    </row>
    <row r="2836" spans="6:11" x14ac:dyDescent="0.2">
      <c r="H2836" s="260"/>
      <c r="I2836" s="260"/>
      <c r="J2836" s="260"/>
      <c r="K2836" s="260"/>
    </row>
    <row r="2837" spans="6:11" x14ac:dyDescent="0.2">
      <c r="G2837" s="260"/>
      <c r="H2837" s="260"/>
      <c r="I2837" s="260"/>
      <c r="J2837" s="260"/>
      <c r="K2837" s="260"/>
    </row>
    <row r="2838" spans="6:11" x14ac:dyDescent="0.2">
      <c r="F2838" s="260"/>
      <c r="G2838" s="260"/>
      <c r="H2838" s="260"/>
      <c r="I2838" s="260"/>
      <c r="J2838" s="260"/>
      <c r="K2838" s="260"/>
    </row>
    <row r="2839" spans="6:11" x14ac:dyDescent="0.2">
      <c r="F2839" s="260"/>
      <c r="G2839" s="260"/>
      <c r="H2839" s="260"/>
      <c r="I2839" s="260"/>
      <c r="J2839" s="260"/>
      <c r="K2839" s="260"/>
    </row>
    <row r="2840" spans="6:11" x14ac:dyDescent="0.2">
      <c r="G2840" s="260"/>
      <c r="H2840" s="260"/>
      <c r="I2840" s="260"/>
      <c r="J2840" s="260"/>
      <c r="K2840" s="260"/>
    </row>
    <row r="2841" spans="6:11" x14ac:dyDescent="0.2">
      <c r="H2841" s="260"/>
      <c r="I2841" s="260"/>
      <c r="J2841" s="260"/>
      <c r="K2841" s="260"/>
    </row>
    <row r="2842" spans="6:11" x14ac:dyDescent="0.2">
      <c r="G2842" s="260"/>
      <c r="H2842" s="260"/>
      <c r="I2842" s="260"/>
      <c r="J2842" s="260"/>
      <c r="K2842" s="260"/>
    </row>
    <row r="2843" spans="6:11" x14ac:dyDescent="0.2">
      <c r="H2843" s="260"/>
      <c r="I2843" s="260"/>
      <c r="J2843" s="260"/>
      <c r="K2843" s="260"/>
    </row>
    <row r="2845" spans="6:11" x14ac:dyDescent="0.2">
      <c r="F2845" s="260"/>
      <c r="G2845" s="260"/>
      <c r="H2845" s="260"/>
      <c r="I2845" s="260"/>
      <c r="J2845" s="260"/>
      <c r="K2845" s="260"/>
    </row>
    <row r="2846" spans="6:11" x14ac:dyDescent="0.2">
      <c r="F2846" s="260"/>
      <c r="G2846" s="260"/>
      <c r="H2846" s="260"/>
      <c r="I2846" s="260"/>
      <c r="J2846" s="260"/>
      <c r="K2846" s="260"/>
    </row>
    <row r="2847" spans="6:11" x14ac:dyDescent="0.2">
      <c r="F2847" s="260"/>
      <c r="G2847" s="260"/>
      <c r="H2847" s="260"/>
      <c r="I2847" s="260"/>
      <c r="J2847" s="260"/>
      <c r="K2847" s="260"/>
    </row>
    <row r="2848" spans="6:11" x14ac:dyDescent="0.2">
      <c r="G2848" s="260"/>
      <c r="H2848" s="260"/>
      <c r="I2848" s="260"/>
      <c r="J2848" s="260"/>
      <c r="K2848" s="260"/>
    </row>
    <row r="2849" spans="6:11" x14ac:dyDescent="0.2">
      <c r="H2849" s="260"/>
      <c r="I2849" s="260"/>
      <c r="J2849" s="260"/>
      <c r="K2849" s="260"/>
    </row>
    <row r="2850" spans="6:11" x14ac:dyDescent="0.2">
      <c r="G2850" s="260"/>
      <c r="H2850" s="260"/>
      <c r="I2850" s="260"/>
      <c r="J2850" s="260"/>
      <c r="K2850" s="260"/>
    </row>
    <row r="2851" spans="6:11" x14ac:dyDescent="0.2">
      <c r="F2851" s="260"/>
      <c r="G2851" s="260"/>
      <c r="H2851" s="260"/>
      <c r="I2851" s="260"/>
      <c r="J2851" s="260"/>
      <c r="K2851" s="260"/>
    </row>
    <row r="2852" spans="6:11" x14ac:dyDescent="0.2">
      <c r="G2852" s="260"/>
      <c r="H2852" s="260"/>
      <c r="I2852" s="260"/>
      <c r="J2852" s="260"/>
      <c r="K2852" s="260"/>
    </row>
    <row r="2853" spans="6:11" x14ac:dyDescent="0.2">
      <c r="H2853" s="260"/>
      <c r="I2853" s="260"/>
      <c r="J2853" s="260"/>
      <c r="K2853" s="260"/>
    </row>
    <row r="2854" spans="6:11" x14ac:dyDescent="0.2">
      <c r="G2854" s="260"/>
      <c r="H2854" s="260"/>
      <c r="I2854" s="260"/>
      <c r="J2854" s="260"/>
      <c r="K2854" s="260"/>
    </row>
    <row r="2855" spans="6:11" x14ac:dyDescent="0.2">
      <c r="H2855" s="260"/>
      <c r="I2855" s="260"/>
      <c r="J2855" s="260"/>
      <c r="K2855" s="260"/>
    </row>
    <row r="2856" spans="6:11" x14ac:dyDescent="0.2">
      <c r="G2856" s="260"/>
      <c r="H2856" s="260"/>
      <c r="I2856" s="260"/>
      <c r="J2856" s="260"/>
      <c r="K2856" s="260"/>
    </row>
    <row r="2857" spans="6:11" x14ac:dyDescent="0.2">
      <c r="G2857" s="260"/>
      <c r="H2857" s="260"/>
      <c r="I2857" s="260"/>
      <c r="J2857" s="260"/>
      <c r="K2857" s="260"/>
    </row>
    <row r="2858" spans="6:11" x14ac:dyDescent="0.2">
      <c r="G2858" s="260"/>
      <c r="H2858" s="260"/>
      <c r="I2858" s="260"/>
      <c r="J2858" s="260"/>
      <c r="K2858" s="260"/>
    </row>
    <row r="2859" spans="6:11" x14ac:dyDescent="0.2">
      <c r="H2859" s="260"/>
      <c r="I2859" s="260"/>
      <c r="J2859" s="260"/>
      <c r="K2859" s="260"/>
    </row>
    <row r="2860" spans="6:11" x14ac:dyDescent="0.2">
      <c r="I2860" s="260"/>
      <c r="J2860" s="260"/>
      <c r="K2860" s="260"/>
    </row>
    <row r="2861" spans="6:11" x14ac:dyDescent="0.2">
      <c r="F2861" s="260"/>
      <c r="G2861" s="260"/>
      <c r="H2861" s="260"/>
      <c r="I2861" s="260"/>
      <c r="J2861" s="260"/>
      <c r="K2861" s="260"/>
    </row>
    <row r="2862" spans="6:11" x14ac:dyDescent="0.2">
      <c r="G2862" s="260"/>
      <c r="H2862" s="260"/>
      <c r="I2862" s="260"/>
      <c r="J2862" s="260"/>
      <c r="K2862" s="260"/>
    </row>
    <row r="2863" spans="6:11" x14ac:dyDescent="0.2">
      <c r="H2863" s="260"/>
      <c r="I2863" s="260"/>
      <c r="J2863" s="260"/>
      <c r="K2863" s="260"/>
    </row>
    <row r="2864" spans="6:11" x14ac:dyDescent="0.2">
      <c r="H2864" s="260"/>
      <c r="I2864" s="260"/>
      <c r="K2864" s="260"/>
    </row>
    <row r="2865" spans="6:11" x14ac:dyDescent="0.2">
      <c r="I2865" s="260"/>
      <c r="J2865" s="260"/>
      <c r="K2865" s="260"/>
    </row>
    <row r="2866" spans="6:11" x14ac:dyDescent="0.2">
      <c r="J2866" s="260"/>
      <c r="K2866" s="260"/>
    </row>
    <row r="2867" spans="6:11" x14ac:dyDescent="0.2">
      <c r="G2867" s="260"/>
      <c r="H2867" s="260"/>
      <c r="I2867" s="260"/>
      <c r="J2867" s="260"/>
      <c r="K2867" s="260"/>
    </row>
    <row r="2868" spans="6:11" x14ac:dyDescent="0.2">
      <c r="F2868" s="260"/>
      <c r="G2868" s="260"/>
      <c r="H2868" s="260"/>
      <c r="I2868" s="260"/>
      <c r="J2868" s="260"/>
      <c r="K2868" s="260"/>
    </row>
    <row r="2869" spans="6:11" x14ac:dyDescent="0.2">
      <c r="G2869" s="260"/>
      <c r="J2869" s="260"/>
      <c r="K2869" s="260"/>
    </row>
    <row r="2870" spans="6:11" x14ac:dyDescent="0.2">
      <c r="G2870" s="260"/>
      <c r="H2870" s="260"/>
      <c r="I2870" s="260"/>
      <c r="J2870" s="260"/>
      <c r="K2870" s="260"/>
    </row>
    <row r="2871" spans="6:11" x14ac:dyDescent="0.2">
      <c r="G2871" s="260"/>
      <c r="H2871" s="260"/>
      <c r="I2871" s="260"/>
      <c r="J2871" s="260"/>
      <c r="K2871" s="260"/>
    </row>
    <row r="2872" spans="6:11" x14ac:dyDescent="0.2">
      <c r="G2872" s="260"/>
      <c r="H2872" s="260"/>
      <c r="I2872" s="260"/>
      <c r="J2872" s="260"/>
      <c r="K2872" s="260"/>
    </row>
    <row r="2873" spans="6:11" x14ac:dyDescent="0.2">
      <c r="G2873" s="260"/>
      <c r="H2873" s="260"/>
      <c r="I2873" s="260"/>
      <c r="J2873" s="260"/>
      <c r="K2873" s="260"/>
    </row>
    <row r="2874" spans="6:11" x14ac:dyDescent="0.2">
      <c r="H2874" s="260"/>
      <c r="I2874" s="260"/>
      <c r="J2874" s="260"/>
      <c r="K2874" s="260"/>
    </row>
    <row r="2875" spans="6:11" x14ac:dyDescent="0.2">
      <c r="G2875" s="260"/>
      <c r="H2875" s="260"/>
      <c r="I2875" s="260"/>
      <c r="J2875" s="260"/>
      <c r="K2875" s="260"/>
    </row>
    <row r="2876" spans="6:11" x14ac:dyDescent="0.2">
      <c r="G2876" s="260"/>
      <c r="H2876" s="260"/>
      <c r="I2876" s="260"/>
      <c r="J2876" s="260"/>
      <c r="K2876" s="260"/>
    </row>
    <row r="2877" spans="6:11" x14ac:dyDescent="0.2">
      <c r="G2877" s="260"/>
      <c r="H2877" s="260"/>
      <c r="I2877" s="260"/>
      <c r="J2877" s="260"/>
      <c r="K2877" s="260"/>
    </row>
    <row r="2878" spans="6:11" x14ac:dyDescent="0.2">
      <c r="F2878" s="260"/>
      <c r="G2878" s="260"/>
      <c r="H2878" s="260"/>
      <c r="I2878" s="260"/>
      <c r="J2878" s="260"/>
      <c r="K2878" s="260"/>
    </row>
    <row r="2879" spans="6:11" x14ac:dyDescent="0.2">
      <c r="G2879" s="260"/>
      <c r="H2879" s="260"/>
      <c r="J2879" s="260"/>
      <c r="K2879" s="260"/>
    </row>
    <row r="2880" spans="6:11" x14ac:dyDescent="0.2">
      <c r="G2880" s="260"/>
      <c r="H2880" s="260"/>
      <c r="I2880" s="260"/>
      <c r="J2880" s="260"/>
      <c r="K2880" s="260"/>
    </row>
    <row r="2881" spans="6:11" x14ac:dyDescent="0.2">
      <c r="H2881" s="260"/>
      <c r="I2881" s="260"/>
      <c r="J2881" s="260"/>
      <c r="K2881" s="260"/>
    </row>
    <row r="2882" spans="6:11" x14ac:dyDescent="0.2">
      <c r="F2882" s="260"/>
      <c r="G2882" s="260"/>
      <c r="H2882" s="260"/>
      <c r="I2882" s="260"/>
      <c r="J2882" s="260"/>
      <c r="K2882" s="260"/>
    </row>
    <row r="2883" spans="6:11" x14ac:dyDescent="0.2">
      <c r="F2883" s="260"/>
      <c r="G2883" s="260"/>
      <c r="H2883" s="260"/>
      <c r="I2883" s="260"/>
      <c r="J2883" s="260"/>
      <c r="K2883" s="260"/>
    </row>
    <row r="2884" spans="6:11" x14ac:dyDescent="0.2">
      <c r="F2884" s="260"/>
      <c r="G2884" s="260"/>
      <c r="H2884" s="260"/>
      <c r="I2884" s="260"/>
      <c r="J2884" s="260"/>
      <c r="K2884" s="260"/>
    </row>
    <row r="2885" spans="6:11" x14ac:dyDescent="0.2">
      <c r="G2885" s="260"/>
      <c r="H2885" s="260"/>
      <c r="I2885" s="260"/>
      <c r="J2885" s="260"/>
      <c r="K2885" s="260"/>
    </row>
    <row r="2886" spans="6:11" x14ac:dyDescent="0.2">
      <c r="H2886" s="260"/>
      <c r="I2886" s="260"/>
      <c r="J2886" s="260"/>
      <c r="K2886" s="260"/>
    </row>
    <row r="2887" spans="6:11" x14ac:dyDescent="0.2">
      <c r="I2887" s="260"/>
      <c r="J2887" s="260"/>
      <c r="K2887" s="260"/>
    </row>
    <row r="2888" spans="6:11" x14ac:dyDescent="0.2">
      <c r="I2888" s="260"/>
      <c r="J2888" s="260"/>
      <c r="K2888" s="260"/>
    </row>
    <row r="2889" spans="6:11" x14ac:dyDescent="0.2">
      <c r="F2889" s="260"/>
      <c r="G2889" s="260"/>
      <c r="H2889" s="260"/>
      <c r="I2889" s="260"/>
      <c r="J2889" s="260"/>
      <c r="K2889" s="260"/>
    </row>
    <row r="2890" spans="6:11" x14ac:dyDescent="0.2">
      <c r="F2890" s="260"/>
      <c r="G2890" s="260"/>
      <c r="H2890" s="260"/>
      <c r="I2890" s="260"/>
      <c r="J2890" s="260"/>
      <c r="K2890" s="260"/>
    </row>
    <row r="2891" spans="6:11" x14ac:dyDescent="0.2">
      <c r="G2891" s="260"/>
      <c r="H2891" s="260"/>
      <c r="I2891" s="260"/>
      <c r="J2891" s="260"/>
      <c r="K2891" s="260"/>
    </row>
    <row r="2892" spans="6:11" x14ac:dyDescent="0.2">
      <c r="H2892" s="260"/>
      <c r="J2892" s="260"/>
      <c r="K2892" s="260"/>
    </row>
    <row r="2893" spans="6:11" x14ac:dyDescent="0.2">
      <c r="H2893" s="260"/>
      <c r="I2893" s="260"/>
      <c r="J2893" s="260"/>
      <c r="K2893" s="260"/>
    </row>
    <row r="2894" spans="6:11" x14ac:dyDescent="0.2">
      <c r="G2894" s="260"/>
      <c r="H2894" s="260"/>
      <c r="I2894" s="260"/>
      <c r="J2894" s="260"/>
      <c r="K2894" s="260"/>
    </row>
    <row r="2895" spans="6:11" x14ac:dyDescent="0.2">
      <c r="H2895" s="260"/>
      <c r="I2895" s="260"/>
    </row>
    <row r="2896" spans="6:11" x14ac:dyDescent="0.2">
      <c r="F2896" s="260"/>
      <c r="G2896" s="260"/>
      <c r="H2896" s="260"/>
      <c r="I2896" s="260"/>
      <c r="J2896" s="260"/>
      <c r="K2896" s="260"/>
    </row>
    <row r="2897" spans="6:11" x14ac:dyDescent="0.2">
      <c r="H2897" s="260"/>
      <c r="I2897" s="260"/>
      <c r="J2897" s="260"/>
      <c r="K2897" s="260"/>
    </row>
    <row r="2898" spans="6:11" x14ac:dyDescent="0.2">
      <c r="G2898" s="260"/>
      <c r="H2898" s="260"/>
      <c r="I2898" s="260"/>
      <c r="J2898" s="260"/>
      <c r="K2898" s="260"/>
    </row>
    <row r="2899" spans="6:11" x14ac:dyDescent="0.2">
      <c r="H2899" s="260"/>
      <c r="I2899" s="260"/>
      <c r="J2899" s="260"/>
      <c r="K2899" s="260"/>
    </row>
    <row r="2900" spans="6:11" x14ac:dyDescent="0.2">
      <c r="H2900" s="260"/>
      <c r="I2900" s="260"/>
      <c r="J2900" s="260"/>
      <c r="K2900" s="260"/>
    </row>
    <row r="2901" spans="6:11" x14ac:dyDescent="0.2">
      <c r="I2901" s="260"/>
      <c r="J2901" s="260"/>
      <c r="K2901" s="260"/>
    </row>
    <row r="2902" spans="6:11" x14ac:dyDescent="0.2">
      <c r="F2902" s="260"/>
      <c r="G2902" s="260"/>
      <c r="H2902" s="260"/>
      <c r="I2902" s="260"/>
      <c r="J2902" s="260"/>
      <c r="K2902" s="260"/>
    </row>
    <row r="2903" spans="6:11" x14ac:dyDescent="0.2">
      <c r="G2903" s="260"/>
      <c r="H2903" s="260"/>
      <c r="I2903" s="260"/>
      <c r="J2903" s="260"/>
      <c r="K2903" s="260"/>
    </row>
    <row r="2904" spans="6:11" x14ac:dyDescent="0.2">
      <c r="I2904" s="260"/>
      <c r="J2904" s="260"/>
      <c r="K2904" s="260"/>
    </row>
    <row r="2905" spans="6:11" x14ac:dyDescent="0.2">
      <c r="G2905" s="260"/>
      <c r="H2905" s="260"/>
      <c r="I2905" s="260"/>
      <c r="J2905" s="260"/>
      <c r="K2905" s="260"/>
    </row>
    <row r="2906" spans="6:11" x14ac:dyDescent="0.2">
      <c r="H2906" s="260"/>
      <c r="I2906" s="260"/>
      <c r="J2906" s="260"/>
      <c r="K2906" s="260"/>
    </row>
    <row r="2907" spans="6:11" x14ac:dyDescent="0.2">
      <c r="H2907" s="260"/>
      <c r="I2907" s="260"/>
      <c r="J2907" s="260"/>
      <c r="K2907" s="260"/>
    </row>
    <row r="2908" spans="6:11" x14ac:dyDescent="0.2">
      <c r="H2908" s="260"/>
      <c r="I2908" s="260"/>
      <c r="J2908" s="260"/>
      <c r="K2908" s="260"/>
    </row>
    <row r="2909" spans="6:11" x14ac:dyDescent="0.2">
      <c r="I2909" s="260"/>
      <c r="J2909" s="260"/>
      <c r="K2909" s="260"/>
    </row>
    <row r="2910" spans="6:11" x14ac:dyDescent="0.2">
      <c r="G2910" s="260"/>
      <c r="H2910" s="260"/>
      <c r="I2910" s="260"/>
      <c r="J2910" s="260"/>
      <c r="K2910" s="260"/>
    </row>
    <row r="2911" spans="6:11" x14ac:dyDescent="0.2">
      <c r="H2911" s="260"/>
      <c r="I2911" s="260"/>
      <c r="J2911" s="260"/>
      <c r="K2911" s="260"/>
    </row>
    <row r="2912" spans="6:11" x14ac:dyDescent="0.2">
      <c r="F2912" s="260"/>
      <c r="G2912" s="260"/>
      <c r="H2912" s="260"/>
      <c r="I2912" s="260"/>
      <c r="J2912" s="260"/>
      <c r="K2912" s="260"/>
    </row>
    <row r="2913" spans="6:11" x14ac:dyDescent="0.2">
      <c r="G2913" s="260"/>
      <c r="H2913" s="260"/>
      <c r="I2913" s="260"/>
      <c r="J2913" s="260"/>
      <c r="K2913" s="260"/>
    </row>
    <row r="2914" spans="6:11" x14ac:dyDescent="0.2">
      <c r="H2914" s="260"/>
      <c r="I2914" s="260"/>
      <c r="J2914" s="260"/>
      <c r="K2914" s="260"/>
    </row>
    <row r="2915" spans="6:11" x14ac:dyDescent="0.2">
      <c r="H2915" s="260"/>
      <c r="I2915" s="260"/>
      <c r="J2915" s="260"/>
      <c r="K2915" s="260"/>
    </row>
    <row r="2916" spans="6:11" x14ac:dyDescent="0.2">
      <c r="F2916" s="260"/>
      <c r="G2916" s="260"/>
      <c r="H2916" s="260"/>
      <c r="I2916" s="260"/>
      <c r="J2916" s="260"/>
      <c r="K2916" s="260"/>
    </row>
    <row r="2917" spans="6:11" x14ac:dyDescent="0.2">
      <c r="F2917" s="260"/>
      <c r="G2917" s="260"/>
      <c r="H2917" s="260"/>
      <c r="I2917" s="260"/>
      <c r="J2917" s="260"/>
      <c r="K2917" s="260"/>
    </row>
    <row r="2918" spans="6:11" x14ac:dyDescent="0.2">
      <c r="G2918" s="260"/>
      <c r="H2918" s="260"/>
      <c r="I2918" s="260"/>
      <c r="J2918" s="260"/>
      <c r="K2918" s="260"/>
    </row>
    <row r="2919" spans="6:11" x14ac:dyDescent="0.2">
      <c r="H2919" s="260"/>
      <c r="I2919" s="260"/>
      <c r="J2919" s="260"/>
      <c r="K2919" s="260"/>
    </row>
    <row r="2920" spans="6:11" x14ac:dyDescent="0.2">
      <c r="I2920" s="260"/>
      <c r="J2920" s="260"/>
      <c r="K2920" s="260"/>
    </row>
    <row r="2921" spans="6:11" x14ac:dyDescent="0.2">
      <c r="I2921" s="260"/>
      <c r="J2921" s="260"/>
      <c r="K2921" s="260"/>
    </row>
    <row r="2922" spans="6:11" x14ac:dyDescent="0.2">
      <c r="F2922" s="260"/>
      <c r="G2922" s="260"/>
      <c r="H2922" s="260"/>
      <c r="I2922" s="260"/>
      <c r="J2922" s="260"/>
      <c r="K2922" s="260"/>
    </row>
    <row r="2923" spans="6:11" x14ac:dyDescent="0.2">
      <c r="F2923" s="260"/>
      <c r="G2923" s="260"/>
      <c r="H2923" s="260"/>
      <c r="I2923" s="260"/>
      <c r="J2923" s="260"/>
      <c r="K2923" s="260"/>
    </row>
    <row r="2924" spans="6:11" x14ac:dyDescent="0.2">
      <c r="G2924" s="260"/>
      <c r="H2924" s="260"/>
      <c r="I2924" s="260"/>
      <c r="J2924" s="260"/>
      <c r="K2924" s="260"/>
    </row>
    <row r="2925" spans="6:11" x14ac:dyDescent="0.2">
      <c r="H2925" s="260"/>
      <c r="I2925" s="260"/>
      <c r="J2925" s="260"/>
      <c r="K2925" s="260"/>
    </row>
    <row r="2926" spans="6:11" x14ac:dyDescent="0.2">
      <c r="G2926" s="260"/>
      <c r="H2926" s="260"/>
      <c r="I2926" s="260"/>
      <c r="J2926" s="260"/>
      <c r="K2926" s="260"/>
    </row>
    <row r="2927" spans="6:11" x14ac:dyDescent="0.2">
      <c r="H2927" s="260"/>
      <c r="I2927" s="260"/>
      <c r="J2927" s="260"/>
      <c r="K2927" s="260"/>
    </row>
    <row r="2928" spans="6:11" x14ac:dyDescent="0.2">
      <c r="I2928" s="260"/>
      <c r="J2928" s="260"/>
      <c r="K2928" s="260"/>
    </row>
    <row r="2929" spans="6:11" x14ac:dyDescent="0.2">
      <c r="F2929" s="260"/>
      <c r="G2929" s="260"/>
      <c r="H2929" s="260"/>
      <c r="I2929" s="260"/>
      <c r="J2929" s="260"/>
      <c r="K2929" s="260"/>
    </row>
    <row r="2930" spans="6:11" x14ac:dyDescent="0.2">
      <c r="F2930" s="260"/>
      <c r="G2930" s="260"/>
      <c r="H2930" s="260"/>
      <c r="I2930" s="260"/>
      <c r="J2930" s="260"/>
      <c r="K2930" s="260"/>
    </row>
    <row r="2931" spans="6:11" x14ac:dyDescent="0.2">
      <c r="G2931" s="260"/>
      <c r="H2931" s="260"/>
      <c r="I2931" s="260"/>
      <c r="J2931" s="260"/>
      <c r="K2931" s="260"/>
    </row>
    <row r="2932" spans="6:11" x14ac:dyDescent="0.2">
      <c r="H2932" s="260"/>
      <c r="I2932" s="260"/>
      <c r="J2932" s="260"/>
      <c r="K2932" s="260"/>
    </row>
    <row r="2933" spans="6:11" x14ac:dyDescent="0.2">
      <c r="I2933" s="260"/>
      <c r="J2933" s="260"/>
      <c r="K2933" s="260"/>
    </row>
    <row r="2934" spans="6:11" x14ac:dyDescent="0.2">
      <c r="I2934" s="260"/>
      <c r="J2934" s="260"/>
      <c r="K2934" s="260"/>
    </row>
    <row r="2935" spans="6:11" x14ac:dyDescent="0.2">
      <c r="F2935" s="260"/>
      <c r="G2935" s="260"/>
      <c r="H2935" s="260"/>
      <c r="I2935" s="260"/>
      <c r="J2935" s="260"/>
      <c r="K2935" s="260"/>
    </row>
    <row r="2936" spans="6:11" x14ac:dyDescent="0.2">
      <c r="G2936" s="260"/>
      <c r="H2936" s="260"/>
      <c r="I2936" s="260"/>
      <c r="J2936" s="260"/>
      <c r="K2936" s="260"/>
    </row>
    <row r="2937" spans="6:11" x14ac:dyDescent="0.2">
      <c r="H2937" s="260"/>
      <c r="I2937" s="260"/>
      <c r="J2937" s="260"/>
      <c r="K2937" s="260"/>
    </row>
    <row r="2938" spans="6:11" x14ac:dyDescent="0.2">
      <c r="G2938" s="260"/>
      <c r="H2938" s="260"/>
      <c r="I2938" s="260"/>
      <c r="J2938" s="260"/>
      <c r="K2938" s="260"/>
    </row>
    <row r="2939" spans="6:11" x14ac:dyDescent="0.2">
      <c r="G2939" s="260"/>
      <c r="H2939" s="260"/>
      <c r="I2939" s="260"/>
      <c r="J2939" s="260"/>
      <c r="K2939" s="260"/>
    </row>
    <row r="2940" spans="6:11" x14ac:dyDescent="0.2">
      <c r="G2940" s="260"/>
      <c r="H2940" s="260"/>
      <c r="I2940" s="260"/>
      <c r="J2940" s="260"/>
      <c r="K2940" s="260"/>
    </row>
    <row r="2941" spans="6:11" x14ac:dyDescent="0.2">
      <c r="G2941" s="260"/>
      <c r="H2941" s="260"/>
      <c r="I2941" s="260"/>
      <c r="J2941" s="260"/>
      <c r="K2941" s="260"/>
    </row>
    <row r="2942" spans="6:11" x14ac:dyDescent="0.2">
      <c r="H2942" s="260"/>
      <c r="I2942" s="260"/>
      <c r="J2942" s="260"/>
      <c r="K2942" s="260"/>
    </row>
    <row r="2943" spans="6:11" x14ac:dyDescent="0.2">
      <c r="H2943" s="260"/>
      <c r="I2943" s="260"/>
      <c r="J2943" s="260"/>
      <c r="K2943" s="260"/>
    </row>
    <row r="2944" spans="6:11" x14ac:dyDescent="0.2">
      <c r="I2944" s="260"/>
      <c r="J2944" s="260"/>
      <c r="K2944" s="260"/>
    </row>
    <row r="2945" spans="6:11" x14ac:dyDescent="0.2">
      <c r="F2945" s="260"/>
      <c r="G2945" s="260"/>
      <c r="H2945" s="260"/>
      <c r="I2945" s="260"/>
      <c r="J2945" s="260"/>
      <c r="K2945" s="260"/>
    </row>
    <row r="2946" spans="6:11" x14ac:dyDescent="0.2">
      <c r="F2946" s="260"/>
      <c r="G2946" s="260"/>
      <c r="H2946" s="260"/>
      <c r="I2946" s="260"/>
      <c r="J2946" s="260"/>
      <c r="K2946" s="260"/>
    </row>
    <row r="2947" spans="6:11" x14ac:dyDescent="0.2">
      <c r="G2947" s="260"/>
      <c r="H2947" s="260"/>
      <c r="I2947" s="260"/>
      <c r="J2947" s="260"/>
      <c r="K2947" s="260"/>
    </row>
    <row r="2948" spans="6:11" x14ac:dyDescent="0.2">
      <c r="K2948" s="260"/>
    </row>
    <row r="2949" spans="6:11" x14ac:dyDescent="0.2">
      <c r="H2949" s="260"/>
      <c r="I2949" s="260"/>
      <c r="J2949" s="260"/>
      <c r="K2949" s="260"/>
    </row>
    <row r="2950" spans="6:11" x14ac:dyDescent="0.2">
      <c r="G2950" s="260"/>
      <c r="H2950" s="260"/>
      <c r="K2950" s="260"/>
    </row>
    <row r="2951" spans="6:11" x14ac:dyDescent="0.2">
      <c r="G2951" s="260"/>
      <c r="H2951" s="260"/>
      <c r="I2951" s="260"/>
      <c r="J2951" s="260"/>
      <c r="K2951" s="260"/>
    </row>
    <row r="2952" spans="6:11" x14ac:dyDescent="0.2">
      <c r="H2952" s="260"/>
      <c r="I2952" s="260"/>
      <c r="J2952" s="260"/>
      <c r="K2952" s="260"/>
    </row>
    <row r="2953" spans="6:11" x14ac:dyDescent="0.2">
      <c r="I2953" s="260"/>
      <c r="J2953" s="260"/>
      <c r="K2953" s="260"/>
    </row>
    <row r="2954" spans="6:11" x14ac:dyDescent="0.2">
      <c r="I2954" s="260"/>
      <c r="K2954" s="260"/>
    </row>
    <row r="2955" spans="6:11" x14ac:dyDescent="0.2">
      <c r="G2955" s="260"/>
      <c r="H2955" s="260"/>
      <c r="I2955" s="260"/>
      <c r="J2955" s="260"/>
      <c r="K2955" s="260"/>
    </row>
    <row r="2956" spans="6:11" x14ac:dyDescent="0.2">
      <c r="G2956" s="260"/>
      <c r="H2956" s="260"/>
      <c r="I2956" s="260"/>
      <c r="J2956" s="260"/>
      <c r="K2956" s="260"/>
    </row>
    <row r="2957" spans="6:11" x14ac:dyDescent="0.2">
      <c r="J2957" s="260"/>
      <c r="K2957" s="260"/>
    </row>
    <row r="2958" spans="6:11" x14ac:dyDescent="0.2">
      <c r="G2958" s="260"/>
      <c r="H2958" s="260"/>
      <c r="I2958" s="260"/>
      <c r="J2958" s="260"/>
      <c r="K2958" s="260"/>
    </row>
    <row r="2959" spans="6:11" x14ac:dyDescent="0.2">
      <c r="H2959" s="260"/>
      <c r="I2959" s="260"/>
      <c r="J2959" s="260"/>
      <c r="K2959" s="260"/>
    </row>
    <row r="2960" spans="6:11" x14ac:dyDescent="0.2">
      <c r="G2960" s="260"/>
      <c r="H2960" s="260"/>
      <c r="I2960" s="260"/>
      <c r="J2960" s="260"/>
      <c r="K2960" s="260"/>
    </row>
    <row r="2961" spans="6:11" x14ac:dyDescent="0.2">
      <c r="G2961" s="260"/>
      <c r="H2961" s="260"/>
      <c r="I2961" s="260"/>
      <c r="J2961" s="260"/>
      <c r="K2961" s="260"/>
    </row>
    <row r="2962" spans="6:11" x14ac:dyDescent="0.2">
      <c r="H2962" s="260"/>
      <c r="I2962" s="260"/>
      <c r="J2962" s="260"/>
      <c r="K2962" s="260"/>
    </row>
    <row r="2963" spans="6:11" x14ac:dyDescent="0.2">
      <c r="F2963" s="260"/>
      <c r="G2963" s="260"/>
      <c r="H2963" s="260"/>
      <c r="I2963" s="260"/>
      <c r="J2963" s="260"/>
      <c r="K2963" s="260"/>
    </row>
    <row r="2964" spans="6:11" x14ac:dyDescent="0.2">
      <c r="G2964" s="260"/>
      <c r="H2964" s="260"/>
      <c r="I2964" s="260"/>
      <c r="J2964" s="260"/>
      <c r="K2964" s="260"/>
    </row>
    <row r="2965" spans="6:11" x14ac:dyDescent="0.2">
      <c r="G2965" s="260"/>
      <c r="H2965" s="260"/>
      <c r="I2965" s="260"/>
      <c r="J2965" s="260"/>
      <c r="K2965" s="260"/>
    </row>
    <row r="2966" spans="6:11" x14ac:dyDescent="0.2">
      <c r="J2966" s="260"/>
      <c r="K2966" s="260"/>
    </row>
    <row r="2967" spans="6:11" x14ac:dyDescent="0.2">
      <c r="G2967" s="260"/>
      <c r="H2967" s="260"/>
      <c r="I2967" s="260"/>
      <c r="J2967" s="260"/>
      <c r="K2967" s="260"/>
    </row>
    <row r="2968" spans="6:11" x14ac:dyDescent="0.2">
      <c r="G2968" s="260"/>
      <c r="H2968" s="260"/>
      <c r="I2968" s="260"/>
      <c r="J2968" s="260"/>
      <c r="K2968" s="260"/>
    </row>
    <row r="2969" spans="6:11" x14ac:dyDescent="0.2">
      <c r="G2969" s="260"/>
      <c r="H2969" s="260"/>
      <c r="I2969" s="260"/>
      <c r="J2969" s="260"/>
      <c r="K2969" s="260"/>
    </row>
    <row r="2970" spans="6:11" x14ac:dyDescent="0.2">
      <c r="H2970" s="260"/>
      <c r="I2970" s="260"/>
      <c r="J2970" s="260"/>
      <c r="K2970" s="260"/>
    </row>
    <row r="2971" spans="6:11" x14ac:dyDescent="0.2">
      <c r="I2971" s="260"/>
      <c r="J2971" s="260"/>
      <c r="K2971" s="260"/>
    </row>
    <row r="2972" spans="6:11" x14ac:dyDescent="0.2">
      <c r="G2972" s="260"/>
      <c r="H2972" s="260"/>
      <c r="I2972" s="260"/>
      <c r="J2972" s="260"/>
      <c r="K2972" s="260"/>
    </row>
    <row r="2973" spans="6:11" x14ac:dyDescent="0.2">
      <c r="F2973" s="260"/>
      <c r="G2973" s="260"/>
      <c r="H2973" s="260"/>
      <c r="I2973" s="260"/>
      <c r="J2973" s="260"/>
      <c r="K2973" s="260"/>
    </row>
    <row r="2974" spans="6:11" x14ac:dyDescent="0.2">
      <c r="G2974" s="260"/>
      <c r="H2974" s="260"/>
      <c r="I2974" s="260"/>
      <c r="J2974" s="260"/>
      <c r="K2974" s="260"/>
    </row>
    <row r="2975" spans="6:11" x14ac:dyDescent="0.2">
      <c r="H2975" s="260"/>
      <c r="K2975" s="260"/>
    </row>
    <row r="2976" spans="6:11" x14ac:dyDescent="0.2">
      <c r="K2976" s="260"/>
    </row>
    <row r="2977" spans="6:11" x14ac:dyDescent="0.2">
      <c r="F2977" s="260"/>
      <c r="G2977" s="260"/>
      <c r="H2977" s="260"/>
      <c r="I2977" s="260"/>
      <c r="J2977" s="260"/>
      <c r="K2977" s="260"/>
    </row>
    <row r="2978" spans="6:11" x14ac:dyDescent="0.2">
      <c r="G2978" s="260"/>
      <c r="I2978" s="260"/>
      <c r="J2978" s="260"/>
      <c r="K2978" s="260"/>
    </row>
    <row r="2979" spans="6:11" x14ac:dyDescent="0.2">
      <c r="G2979" s="260"/>
      <c r="H2979" s="260"/>
      <c r="I2979" s="260"/>
      <c r="J2979" s="260"/>
      <c r="K2979" s="260"/>
    </row>
    <row r="2980" spans="6:11" x14ac:dyDescent="0.2">
      <c r="G2980" s="260"/>
      <c r="H2980" s="260"/>
      <c r="I2980" s="260"/>
      <c r="J2980" s="260"/>
      <c r="K2980" s="260"/>
    </row>
    <row r="2981" spans="6:11" x14ac:dyDescent="0.2">
      <c r="H2981" s="260"/>
      <c r="I2981" s="260"/>
      <c r="J2981" s="260"/>
      <c r="K2981" s="260"/>
    </row>
    <row r="2982" spans="6:11" x14ac:dyDescent="0.2">
      <c r="G2982" s="260"/>
      <c r="H2982" s="260"/>
      <c r="I2982" s="260"/>
      <c r="J2982" s="260"/>
      <c r="K2982" s="260"/>
    </row>
    <row r="2983" spans="6:11" x14ac:dyDescent="0.2">
      <c r="H2983" s="260"/>
      <c r="I2983" s="260"/>
      <c r="J2983" s="260"/>
      <c r="K2983" s="260"/>
    </row>
    <row r="2984" spans="6:11" x14ac:dyDescent="0.2">
      <c r="H2984" s="260"/>
      <c r="I2984" s="260"/>
      <c r="J2984" s="260"/>
      <c r="K2984" s="260"/>
    </row>
    <row r="2985" spans="6:11" x14ac:dyDescent="0.2">
      <c r="G2985" s="260"/>
      <c r="H2985" s="260"/>
      <c r="I2985" s="260"/>
      <c r="J2985" s="260"/>
      <c r="K2985" s="260"/>
    </row>
    <row r="2986" spans="6:11" x14ac:dyDescent="0.2">
      <c r="H2986" s="260"/>
      <c r="I2986" s="260"/>
      <c r="J2986" s="260"/>
      <c r="K2986" s="260"/>
    </row>
    <row r="2987" spans="6:11" x14ac:dyDescent="0.2">
      <c r="F2987" s="260"/>
      <c r="G2987" s="260"/>
      <c r="H2987" s="260"/>
      <c r="I2987" s="260"/>
      <c r="J2987" s="260"/>
      <c r="K2987" s="260"/>
    </row>
    <row r="2988" spans="6:11" x14ac:dyDescent="0.2">
      <c r="G2988" s="260"/>
      <c r="H2988" s="260"/>
      <c r="I2988" s="260"/>
      <c r="J2988" s="260"/>
      <c r="K2988" s="260"/>
    </row>
    <row r="2989" spans="6:11" x14ac:dyDescent="0.2">
      <c r="I2989" s="260"/>
      <c r="J2989" s="260"/>
      <c r="K2989" s="260"/>
    </row>
    <row r="2990" spans="6:11" x14ac:dyDescent="0.2">
      <c r="K2990" s="260"/>
    </row>
    <row r="2991" spans="6:11" x14ac:dyDescent="0.2">
      <c r="I2991" s="260"/>
      <c r="J2991" s="260"/>
      <c r="K2991" s="260"/>
    </row>
    <row r="2992" spans="6:11" x14ac:dyDescent="0.2">
      <c r="I2992" s="260"/>
      <c r="J2992" s="260"/>
      <c r="K2992" s="260"/>
    </row>
    <row r="2993" spans="6:11" x14ac:dyDescent="0.2">
      <c r="F2993" s="260"/>
      <c r="G2993" s="260"/>
      <c r="H2993" s="260"/>
      <c r="I2993" s="260"/>
      <c r="J2993" s="260"/>
      <c r="K2993" s="260"/>
    </row>
    <row r="2994" spans="6:11" x14ac:dyDescent="0.2">
      <c r="F2994" s="260"/>
      <c r="G2994" s="260"/>
      <c r="H2994" s="260"/>
      <c r="I2994" s="260"/>
      <c r="J2994" s="260"/>
      <c r="K2994" s="260"/>
    </row>
    <row r="2995" spans="6:11" x14ac:dyDescent="0.2">
      <c r="G2995" s="260"/>
      <c r="H2995" s="260"/>
      <c r="I2995" s="260"/>
      <c r="J2995" s="260"/>
      <c r="K2995" s="260"/>
    </row>
    <row r="2996" spans="6:11" x14ac:dyDescent="0.2">
      <c r="H2996" s="260"/>
      <c r="I2996" s="260"/>
      <c r="J2996" s="260"/>
      <c r="K2996" s="260"/>
    </row>
    <row r="2997" spans="6:11" x14ac:dyDescent="0.2">
      <c r="I2997" s="260"/>
      <c r="J2997" s="260"/>
      <c r="K2997" s="260"/>
    </row>
    <row r="2998" spans="6:11" x14ac:dyDescent="0.2">
      <c r="G2998" s="260"/>
      <c r="H2998" s="260"/>
      <c r="I2998" s="260"/>
      <c r="J2998" s="260"/>
      <c r="K2998" s="260"/>
    </row>
    <row r="2999" spans="6:11" x14ac:dyDescent="0.2">
      <c r="F2999" s="260"/>
      <c r="H2999" s="260"/>
      <c r="J2999" s="260"/>
      <c r="K2999" s="260"/>
    </row>
    <row r="3000" spans="6:11" x14ac:dyDescent="0.2">
      <c r="G3000" s="260"/>
      <c r="H3000" s="260"/>
      <c r="I3000" s="260"/>
      <c r="J3000" s="260"/>
      <c r="K3000" s="260"/>
    </row>
    <row r="3001" spans="6:11" x14ac:dyDescent="0.2">
      <c r="G3001" s="260"/>
      <c r="H3001" s="260"/>
      <c r="I3001" s="260"/>
      <c r="J3001" s="260"/>
      <c r="K3001" s="260"/>
    </row>
    <row r="3002" spans="6:11" x14ac:dyDescent="0.2">
      <c r="H3002" s="260"/>
      <c r="I3002" s="260"/>
    </row>
    <row r="3003" spans="6:11" x14ac:dyDescent="0.2">
      <c r="F3003" s="260"/>
      <c r="G3003" s="260"/>
      <c r="H3003" s="260"/>
      <c r="I3003" s="260"/>
      <c r="J3003" s="260"/>
      <c r="K3003" s="260"/>
    </row>
    <row r="3004" spans="6:11" x14ac:dyDescent="0.2">
      <c r="G3004" s="260"/>
      <c r="H3004" s="260"/>
      <c r="I3004" s="260"/>
      <c r="J3004" s="260"/>
      <c r="K3004" s="260"/>
    </row>
    <row r="3005" spans="6:11" x14ac:dyDescent="0.2">
      <c r="H3005" s="260"/>
      <c r="I3005" s="260"/>
      <c r="J3005" s="260"/>
      <c r="K3005" s="260"/>
    </row>
    <row r="3006" spans="6:11" x14ac:dyDescent="0.2">
      <c r="G3006" s="260"/>
      <c r="H3006" s="260"/>
      <c r="I3006" s="260"/>
      <c r="J3006" s="260"/>
      <c r="K3006" s="260"/>
    </row>
    <row r="3007" spans="6:11" x14ac:dyDescent="0.2">
      <c r="H3007" s="260"/>
      <c r="I3007" s="260"/>
      <c r="J3007" s="260"/>
      <c r="K3007" s="260"/>
    </row>
    <row r="3008" spans="6:11" x14ac:dyDescent="0.2">
      <c r="H3008" s="260"/>
      <c r="I3008" s="260"/>
      <c r="J3008" s="260"/>
      <c r="K3008" s="260"/>
    </row>
    <row r="3009" spans="6:11" x14ac:dyDescent="0.2">
      <c r="K3009" s="260"/>
    </row>
    <row r="3010" spans="6:11" x14ac:dyDescent="0.2">
      <c r="I3010" s="260"/>
      <c r="J3010" s="260"/>
      <c r="K3010" s="260"/>
    </row>
    <row r="3011" spans="6:11" x14ac:dyDescent="0.2">
      <c r="H3011" s="260"/>
      <c r="I3011" s="260"/>
      <c r="J3011" s="260"/>
      <c r="K3011" s="260"/>
    </row>
    <row r="3012" spans="6:11" x14ac:dyDescent="0.2">
      <c r="I3012" s="260"/>
      <c r="J3012" s="260"/>
      <c r="K3012" s="260"/>
    </row>
    <row r="3013" spans="6:11" x14ac:dyDescent="0.2">
      <c r="F3013" s="260"/>
      <c r="G3013" s="260"/>
      <c r="H3013" s="260"/>
      <c r="I3013" s="260"/>
      <c r="J3013" s="260"/>
      <c r="K3013" s="260"/>
    </row>
    <row r="3014" spans="6:11" x14ac:dyDescent="0.2">
      <c r="G3014" s="260"/>
      <c r="H3014" s="260"/>
    </row>
    <row r="3015" spans="6:11" x14ac:dyDescent="0.2">
      <c r="H3015" s="260"/>
      <c r="I3015" s="260"/>
      <c r="J3015" s="260"/>
      <c r="K3015" s="260"/>
    </row>
    <row r="3016" spans="6:11" x14ac:dyDescent="0.2">
      <c r="G3016" s="260"/>
      <c r="H3016" s="260"/>
      <c r="I3016" s="260"/>
      <c r="K3016" s="260"/>
    </row>
    <row r="3017" spans="6:11" x14ac:dyDescent="0.2">
      <c r="F3017" s="260"/>
      <c r="G3017" s="260"/>
      <c r="H3017" s="260"/>
      <c r="I3017" s="260"/>
      <c r="J3017" s="260"/>
      <c r="K3017" s="260"/>
    </row>
    <row r="3018" spans="6:11" x14ac:dyDescent="0.2">
      <c r="F3018" s="260"/>
      <c r="G3018" s="260"/>
      <c r="H3018" s="260"/>
      <c r="I3018" s="260"/>
      <c r="J3018" s="260"/>
      <c r="K3018" s="260"/>
    </row>
    <row r="3019" spans="6:11" x14ac:dyDescent="0.2">
      <c r="G3019" s="260"/>
      <c r="H3019" s="260"/>
      <c r="I3019" s="260"/>
      <c r="J3019" s="260"/>
      <c r="K3019" s="260"/>
    </row>
    <row r="3020" spans="6:11" x14ac:dyDescent="0.2">
      <c r="H3020" s="260"/>
      <c r="I3020" s="260"/>
      <c r="J3020" s="260"/>
      <c r="K3020" s="260"/>
    </row>
    <row r="3021" spans="6:11" x14ac:dyDescent="0.2">
      <c r="I3021" s="260"/>
      <c r="J3021" s="260"/>
      <c r="K3021" s="260"/>
    </row>
    <row r="3022" spans="6:11" x14ac:dyDescent="0.2">
      <c r="I3022" s="260"/>
      <c r="J3022" s="260"/>
      <c r="K3022" s="260"/>
    </row>
    <row r="3023" spans="6:11" x14ac:dyDescent="0.2">
      <c r="F3023" s="260"/>
      <c r="I3023" s="260"/>
      <c r="J3023" s="260"/>
      <c r="K3023" s="260"/>
    </row>
    <row r="3024" spans="6:11" x14ac:dyDescent="0.2">
      <c r="G3024" s="260"/>
      <c r="I3024" s="260"/>
      <c r="J3024" s="260"/>
      <c r="K3024" s="260"/>
    </row>
    <row r="3025" spans="6:11" x14ac:dyDescent="0.2">
      <c r="F3025" s="260"/>
      <c r="G3025" s="260"/>
      <c r="H3025" s="260"/>
      <c r="I3025" s="260"/>
      <c r="J3025" s="260"/>
      <c r="K3025" s="260"/>
    </row>
    <row r="3026" spans="6:11" x14ac:dyDescent="0.2">
      <c r="G3026" s="260"/>
      <c r="I3026" s="260"/>
      <c r="J3026" s="260"/>
      <c r="K3026" s="260"/>
    </row>
    <row r="3027" spans="6:11" x14ac:dyDescent="0.2">
      <c r="F3027" s="260"/>
      <c r="G3027" s="260"/>
      <c r="H3027" s="260"/>
      <c r="I3027" s="260"/>
      <c r="J3027" s="260"/>
      <c r="K3027" s="260"/>
    </row>
    <row r="3028" spans="6:11" x14ac:dyDescent="0.2">
      <c r="G3028" s="260"/>
      <c r="H3028" s="260"/>
      <c r="I3028" s="260"/>
      <c r="J3028" s="260"/>
      <c r="K3028" s="260"/>
    </row>
    <row r="3029" spans="6:11" x14ac:dyDescent="0.2">
      <c r="G3029" s="260"/>
      <c r="H3029" s="260"/>
      <c r="I3029" s="260"/>
      <c r="J3029" s="260"/>
      <c r="K3029" s="260"/>
    </row>
    <row r="3030" spans="6:11" x14ac:dyDescent="0.2">
      <c r="G3030" s="260"/>
      <c r="H3030" s="260"/>
      <c r="I3030" s="260"/>
      <c r="J3030" s="260"/>
      <c r="K3030" s="260"/>
    </row>
    <row r="3031" spans="6:11" x14ac:dyDescent="0.2">
      <c r="G3031" s="260"/>
      <c r="H3031" s="260"/>
      <c r="I3031" s="260"/>
      <c r="J3031" s="260"/>
      <c r="K3031" s="260"/>
    </row>
    <row r="3032" spans="6:11" x14ac:dyDescent="0.2">
      <c r="H3032" s="260"/>
      <c r="I3032" s="260"/>
      <c r="J3032" s="260"/>
      <c r="K3032" s="260"/>
    </row>
    <row r="3033" spans="6:11" x14ac:dyDescent="0.2">
      <c r="H3033" s="260"/>
      <c r="I3033" s="260"/>
      <c r="J3033" s="260"/>
      <c r="K3033" s="260"/>
    </row>
    <row r="3034" spans="6:11" x14ac:dyDescent="0.2">
      <c r="I3034" s="260"/>
      <c r="J3034" s="260"/>
      <c r="K3034" s="260"/>
    </row>
    <row r="3035" spans="6:11" x14ac:dyDescent="0.2">
      <c r="H3035" s="260"/>
      <c r="I3035" s="260"/>
      <c r="J3035" s="260"/>
      <c r="K3035" s="260"/>
    </row>
    <row r="3036" spans="6:11" x14ac:dyDescent="0.2">
      <c r="F3036" s="260"/>
      <c r="I3036" s="260"/>
      <c r="J3036" s="260"/>
      <c r="K3036" s="260"/>
    </row>
    <row r="3037" spans="6:11" x14ac:dyDescent="0.2">
      <c r="F3037" s="260"/>
      <c r="G3037" s="260"/>
      <c r="H3037" s="260"/>
      <c r="I3037" s="260"/>
      <c r="J3037" s="260"/>
      <c r="K3037" s="260"/>
    </row>
    <row r="3038" spans="6:11" x14ac:dyDescent="0.2">
      <c r="G3038" s="260"/>
      <c r="H3038" s="260"/>
      <c r="I3038" s="260"/>
      <c r="J3038" s="260"/>
      <c r="K3038" s="260"/>
    </row>
    <row r="3039" spans="6:11" x14ac:dyDescent="0.2">
      <c r="H3039" s="260"/>
      <c r="I3039" s="260"/>
      <c r="J3039" s="260"/>
      <c r="K3039" s="260"/>
    </row>
    <row r="3040" spans="6:11" x14ac:dyDescent="0.2">
      <c r="G3040" s="260"/>
      <c r="H3040" s="260"/>
      <c r="K3040" s="260"/>
    </row>
    <row r="3041" spans="6:11" x14ac:dyDescent="0.2">
      <c r="F3041" s="260"/>
      <c r="G3041" s="260"/>
      <c r="H3041" s="260"/>
      <c r="I3041" s="260"/>
      <c r="J3041" s="260"/>
      <c r="K3041" s="260"/>
    </row>
    <row r="3042" spans="6:11" x14ac:dyDescent="0.2">
      <c r="H3042" s="260"/>
      <c r="I3042" s="260"/>
      <c r="J3042" s="260"/>
      <c r="K3042" s="260"/>
    </row>
    <row r="3043" spans="6:11" x14ac:dyDescent="0.2">
      <c r="I3043" s="260"/>
      <c r="J3043" s="260"/>
      <c r="K3043" s="260"/>
    </row>
    <row r="3044" spans="6:11" x14ac:dyDescent="0.2">
      <c r="I3044" s="260"/>
      <c r="J3044" s="260"/>
      <c r="K3044" s="260"/>
    </row>
    <row r="3045" spans="6:11" x14ac:dyDescent="0.2">
      <c r="H3045" s="260"/>
      <c r="I3045" s="260"/>
      <c r="J3045" s="260"/>
      <c r="K3045" s="260"/>
    </row>
    <row r="3046" spans="6:11" x14ac:dyDescent="0.2">
      <c r="G3046" s="260"/>
      <c r="H3046" s="260"/>
      <c r="I3046" s="260"/>
      <c r="K3046" s="260"/>
    </row>
    <row r="3047" spans="6:11" x14ac:dyDescent="0.2">
      <c r="H3047" s="260"/>
      <c r="J3047" s="260"/>
      <c r="K3047" s="260"/>
    </row>
    <row r="3048" spans="6:11" x14ac:dyDescent="0.2">
      <c r="G3048" s="260"/>
      <c r="H3048" s="260"/>
      <c r="I3048" s="260"/>
      <c r="J3048" s="260"/>
      <c r="K3048" s="260"/>
    </row>
    <row r="3049" spans="6:11" x14ac:dyDescent="0.2">
      <c r="H3049" s="260"/>
      <c r="I3049" s="260"/>
      <c r="J3049" s="260"/>
      <c r="K3049" s="260"/>
    </row>
    <row r="3050" spans="6:11" x14ac:dyDescent="0.2">
      <c r="G3050" s="260"/>
      <c r="H3050" s="260"/>
      <c r="I3050" s="260"/>
      <c r="J3050" s="260"/>
      <c r="K3050" s="260"/>
    </row>
    <row r="3051" spans="6:11" x14ac:dyDescent="0.2">
      <c r="H3051" s="260"/>
      <c r="I3051" s="260"/>
      <c r="J3051" s="260"/>
      <c r="K3051" s="260"/>
    </row>
    <row r="3052" spans="6:11" x14ac:dyDescent="0.2">
      <c r="K3052" s="260"/>
    </row>
    <row r="3053" spans="6:11" x14ac:dyDescent="0.2">
      <c r="F3053" s="260"/>
      <c r="I3053" s="260"/>
      <c r="J3053" s="260"/>
      <c r="K3053" s="260"/>
    </row>
    <row r="3054" spans="6:11" x14ac:dyDescent="0.2">
      <c r="G3054" s="260"/>
      <c r="H3054" s="260"/>
      <c r="I3054" s="260"/>
      <c r="J3054" s="260"/>
      <c r="K3054" s="260"/>
    </row>
    <row r="3055" spans="6:11" x14ac:dyDescent="0.2">
      <c r="H3055" s="260"/>
      <c r="I3055" s="260"/>
      <c r="J3055" s="260"/>
      <c r="K3055" s="260"/>
    </row>
    <row r="3056" spans="6:11" x14ac:dyDescent="0.2">
      <c r="H3056" s="260"/>
      <c r="J3056" s="260"/>
      <c r="K3056" s="260"/>
    </row>
    <row r="3057" spans="6:11" x14ac:dyDescent="0.2">
      <c r="G3057" s="260"/>
      <c r="H3057" s="260"/>
      <c r="I3057" s="260"/>
      <c r="J3057" s="260"/>
      <c r="K3057" s="260"/>
    </row>
    <row r="3058" spans="6:11" x14ac:dyDescent="0.2">
      <c r="G3058" s="260"/>
      <c r="H3058" s="260"/>
      <c r="I3058" s="260"/>
      <c r="J3058" s="260"/>
      <c r="K3058" s="260"/>
    </row>
    <row r="3059" spans="6:11" x14ac:dyDescent="0.2">
      <c r="G3059" s="260"/>
      <c r="H3059" s="260"/>
      <c r="I3059" s="260"/>
      <c r="J3059" s="260"/>
      <c r="K3059" s="260"/>
    </row>
    <row r="3060" spans="6:11" x14ac:dyDescent="0.2">
      <c r="H3060" s="260"/>
      <c r="I3060" s="260"/>
      <c r="J3060" s="260"/>
      <c r="K3060" s="260"/>
    </row>
    <row r="3061" spans="6:11" x14ac:dyDescent="0.2">
      <c r="H3061" s="260"/>
      <c r="I3061" s="260"/>
      <c r="J3061" s="260"/>
      <c r="K3061" s="260"/>
    </row>
    <row r="3062" spans="6:11" x14ac:dyDescent="0.2">
      <c r="G3062" s="260"/>
      <c r="H3062" s="260"/>
      <c r="I3062" s="260"/>
      <c r="J3062" s="260"/>
      <c r="K3062" s="260"/>
    </row>
    <row r="3063" spans="6:11" x14ac:dyDescent="0.2">
      <c r="F3063" s="260"/>
      <c r="G3063" s="260"/>
      <c r="H3063" s="260"/>
      <c r="I3063" s="260"/>
      <c r="J3063" s="260"/>
      <c r="K3063" s="260"/>
    </row>
    <row r="3064" spans="6:11" x14ac:dyDescent="0.2">
      <c r="G3064" s="260"/>
      <c r="I3064" s="260"/>
      <c r="J3064" s="260"/>
      <c r="K3064" s="260"/>
    </row>
    <row r="3065" spans="6:11" x14ac:dyDescent="0.2">
      <c r="H3065" s="260"/>
      <c r="K3065" s="260"/>
    </row>
    <row r="3066" spans="6:11" x14ac:dyDescent="0.2">
      <c r="I3066" s="260"/>
      <c r="J3066" s="260"/>
      <c r="K3066" s="260"/>
    </row>
    <row r="3067" spans="6:11" x14ac:dyDescent="0.2">
      <c r="F3067" s="260"/>
      <c r="G3067" s="260"/>
      <c r="H3067" s="260"/>
      <c r="I3067" s="260"/>
      <c r="J3067" s="260"/>
      <c r="K3067" s="260"/>
    </row>
    <row r="3068" spans="6:11" x14ac:dyDescent="0.2">
      <c r="G3068" s="260"/>
      <c r="H3068" s="260"/>
      <c r="I3068" s="260"/>
      <c r="J3068" s="260"/>
      <c r="K3068" s="260"/>
    </row>
    <row r="3069" spans="6:11" x14ac:dyDescent="0.2">
      <c r="H3069" s="260"/>
      <c r="I3069" s="260"/>
      <c r="J3069" s="260"/>
      <c r="K3069" s="260"/>
    </row>
    <row r="3070" spans="6:11" x14ac:dyDescent="0.2">
      <c r="G3070" s="260"/>
      <c r="H3070" s="260"/>
      <c r="I3070" s="260"/>
      <c r="J3070" s="260"/>
      <c r="K3070" s="260"/>
    </row>
    <row r="3071" spans="6:11" x14ac:dyDescent="0.2">
      <c r="H3071" s="260"/>
      <c r="I3071" s="260"/>
      <c r="J3071" s="260"/>
      <c r="K3071" s="260"/>
    </row>
    <row r="3072" spans="6:11" x14ac:dyDescent="0.2">
      <c r="G3072" s="260"/>
      <c r="H3072" s="260"/>
      <c r="I3072" s="260"/>
      <c r="J3072" s="260"/>
      <c r="K3072" s="260"/>
    </row>
    <row r="3073" spans="6:11" x14ac:dyDescent="0.2">
      <c r="H3073" s="260"/>
      <c r="J3073" s="260"/>
      <c r="K3073" s="260"/>
    </row>
    <row r="3074" spans="6:11" x14ac:dyDescent="0.2">
      <c r="G3074" s="260"/>
      <c r="H3074" s="260"/>
      <c r="I3074" s="260"/>
      <c r="J3074" s="260"/>
      <c r="K3074" s="260"/>
    </row>
    <row r="3075" spans="6:11" x14ac:dyDescent="0.2">
      <c r="G3075" s="260"/>
      <c r="H3075" s="260"/>
      <c r="I3075" s="260"/>
      <c r="J3075" s="260"/>
      <c r="K3075" s="260"/>
    </row>
    <row r="3076" spans="6:11" x14ac:dyDescent="0.2">
      <c r="H3076" s="260"/>
      <c r="I3076" s="260"/>
      <c r="J3076" s="260"/>
      <c r="K3076" s="260"/>
    </row>
    <row r="3077" spans="6:11" x14ac:dyDescent="0.2">
      <c r="F3077" s="260"/>
      <c r="G3077" s="260"/>
      <c r="H3077" s="260"/>
      <c r="I3077" s="260"/>
      <c r="J3077" s="260"/>
      <c r="K3077" s="260"/>
    </row>
    <row r="3078" spans="6:11" x14ac:dyDescent="0.2">
      <c r="G3078" s="260"/>
      <c r="H3078" s="260"/>
      <c r="I3078" s="260"/>
      <c r="J3078" s="260"/>
      <c r="K3078" s="260"/>
    </row>
    <row r="3079" spans="6:11" x14ac:dyDescent="0.2">
      <c r="H3079" s="260"/>
      <c r="I3079" s="260"/>
      <c r="J3079" s="260"/>
      <c r="K3079" s="260"/>
    </row>
    <row r="3080" spans="6:11" x14ac:dyDescent="0.2">
      <c r="G3080" s="260"/>
      <c r="H3080" s="260"/>
      <c r="I3080" s="260"/>
      <c r="J3080" s="260"/>
      <c r="K3080" s="260"/>
    </row>
    <row r="3081" spans="6:11" x14ac:dyDescent="0.2">
      <c r="H3081" s="260"/>
      <c r="I3081" s="260"/>
      <c r="J3081" s="260"/>
      <c r="K3081" s="260"/>
    </row>
    <row r="3082" spans="6:11" x14ac:dyDescent="0.2">
      <c r="G3082" s="260"/>
      <c r="H3082" s="260"/>
      <c r="I3082" s="260"/>
      <c r="J3082" s="260"/>
      <c r="K3082" s="260"/>
    </row>
    <row r="3083" spans="6:11" x14ac:dyDescent="0.2">
      <c r="F3083" s="260"/>
      <c r="G3083" s="260"/>
      <c r="H3083" s="260"/>
      <c r="I3083" s="260"/>
      <c r="J3083" s="260"/>
      <c r="K3083" s="260"/>
    </row>
    <row r="3084" spans="6:11" x14ac:dyDescent="0.2">
      <c r="F3084" s="260"/>
      <c r="G3084" s="260"/>
      <c r="H3084" s="260"/>
      <c r="I3084" s="260"/>
      <c r="K3084" s="260"/>
    </row>
    <row r="3085" spans="6:11" x14ac:dyDescent="0.2">
      <c r="G3085" s="260"/>
      <c r="H3085" s="260"/>
      <c r="I3085" s="260"/>
      <c r="J3085" s="260"/>
      <c r="K3085" s="260"/>
    </row>
    <row r="3086" spans="6:11" x14ac:dyDescent="0.2">
      <c r="H3086" s="260"/>
      <c r="I3086" s="260"/>
      <c r="J3086" s="260"/>
      <c r="K3086" s="260"/>
    </row>
    <row r="3087" spans="6:11" x14ac:dyDescent="0.2">
      <c r="H3087" s="260"/>
      <c r="I3087" s="260"/>
      <c r="J3087" s="260"/>
      <c r="K3087" s="260"/>
    </row>
    <row r="3088" spans="6:11" x14ac:dyDescent="0.2">
      <c r="I3088" s="260"/>
      <c r="J3088" s="260"/>
      <c r="K3088" s="260"/>
    </row>
    <row r="3089" spans="6:11" x14ac:dyDescent="0.2">
      <c r="F3089" s="260"/>
      <c r="J3089" s="260"/>
      <c r="K3089" s="260"/>
    </row>
    <row r="3090" spans="6:11" x14ac:dyDescent="0.2">
      <c r="G3090" s="260"/>
      <c r="H3090" s="260"/>
      <c r="I3090" s="260"/>
      <c r="J3090" s="260"/>
    </row>
    <row r="3091" spans="6:11" x14ac:dyDescent="0.2">
      <c r="F3091" s="260"/>
      <c r="G3091" s="260"/>
      <c r="H3091" s="260"/>
      <c r="I3091" s="260"/>
      <c r="J3091" s="260"/>
      <c r="K3091" s="260"/>
    </row>
    <row r="3092" spans="6:11" x14ac:dyDescent="0.2">
      <c r="G3092" s="260"/>
      <c r="H3092" s="260"/>
      <c r="J3092" s="260"/>
      <c r="K3092" s="260"/>
    </row>
    <row r="3093" spans="6:11" x14ac:dyDescent="0.2">
      <c r="F3093" s="260"/>
      <c r="G3093" s="260"/>
      <c r="H3093" s="260"/>
      <c r="I3093" s="260"/>
      <c r="J3093" s="260"/>
      <c r="K3093" s="260"/>
    </row>
    <row r="3094" spans="6:11" x14ac:dyDescent="0.2">
      <c r="G3094" s="260"/>
      <c r="H3094" s="260"/>
      <c r="I3094" s="260"/>
      <c r="J3094" s="260"/>
      <c r="K3094" s="260"/>
    </row>
    <row r="3095" spans="6:11" x14ac:dyDescent="0.2">
      <c r="G3095" s="260"/>
      <c r="H3095" s="260"/>
      <c r="I3095" s="260"/>
      <c r="K3095" s="260"/>
    </row>
    <row r="3096" spans="6:11" x14ac:dyDescent="0.2">
      <c r="G3096" s="260"/>
      <c r="H3096" s="260"/>
      <c r="I3096" s="260"/>
      <c r="J3096" s="260"/>
      <c r="K3096" s="260"/>
    </row>
    <row r="3097" spans="6:11" x14ac:dyDescent="0.2">
      <c r="H3097" s="260"/>
      <c r="I3097" s="260"/>
      <c r="J3097" s="260"/>
      <c r="K3097" s="260"/>
    </row>
    <row r="3098" spans="6:11" x14ac:dyDescent="0.2">
      <c r="H3098" s="260"/>
      <c r="I3098" s="260"/>
      <c r="J3098" s="260"/>
      <c r="K3098" s="260"/>
    </row>
    <row r="3099" spans="6:11" x14ac:dyDescent="0.2">
      <c r="I3099" s="260"/>
      <c r="J3099" s="260"/>
      <c r="K3099" s="260"/>
    </row>
    <row r="3100" spans="6:11" x14ac:dyDescent="0.2">
      <c r="K3100" s="260"/>
    </row>
    <row r="3101" spans="6:11" x14ac:dyDescent="0.2">
      <c r="H3101" s="260"/>
      <c r="I3101" s="260"/>
      <c r="J3101" s="260"/>
      <c r="K3101" s="260"/>
    </row>
    <row r="3102" spans="6:11" x14ac:dyDescent="0.2">
      <c r="G3102" s="260"/>
      <c r="H3102" s="260"/>
      <c r="I3102" s="260"/>
      <c r="J3102" s="260"/>
      <c r="K3102" s="260"/>
    </row>
    <row r="3103" spans="6:11" x14ac:dyDescent="0.2">
      <c r="F3103" s="260"/>
      <c r="G3103" s="260"/>
      <c r="H3103" s="260"/>
      <c r="I3103" s="260"/>
      <c r="J3103" s="260"/>
      <c r="K3103" s="260"/>
    </row>
    <row r="3104" spans="6:11" x14ac:dyDescent="0.2">
      <c r="G3104" s="260"/>
      <c r="H3104" s="260"/>
    </row>
    <row r="3105" spans="6:11" x14ac:dyDescent="0.2">
      <c r="F3105" s="260"/>
      <c r="G3105" s="260"/>
      <c r="H3105" s="260"/>
      <c r="I3105" s="260"/>
      <c r="J3105" s="260"/>
      <c r="K3105" s="260"/>
    </row>
    <row r="3106" spans="6:11" x14ac:dyDescent="0.2">
      <c r="F3106" s="260"/>
      <c r="G3106" s="260"/>
      <c r="H3106" s="260"/>
      <c r="I3106" s="260"/>
      <c r="J3106" s="260"/>
      <c r="K3106" s="260"/>
    </row>
    <row r="3107" spans="6:11" x14ac:dyDescent="0.2">
      <c r="F3107" s="260"/>
      <c r="G3107" s="260"/>
      <c r="H3107" s="260"/>
      <c r="I3107" s="260"/>
      <c r="J3107" s="260"/>
      <c r="K3107" s="260"/>
    </row>
    <row r="3108" spans="6:11" x14ac:dyDescent="0.2">
      <c r="F3108" s="260"/>
      <c r="G3108" s="260"/>
      <c r="H3108" s="260"/>
      <c r="I3108" s="260"/>
      <c r="J3108" s="260"/>
      <c r="K3108" s="260"/>
    </row>
    <row r="3109" spans="6:11" x14ac:dyDescent="0.2">
      <c r="G3109" s="260"/>
      <c r="H3109" s="260"/>
      <c r="I3109" s="260"/>
      <c r="J3109" s="260"/>
      <c r="K3109" s="260"/>
    </row>
    <row r="3110" spans="6:11" x14ac:dyDescent="0.2">
      <c r="H3110" s="260"/>
      <c r="I3110" s="260"/>
      <c r="J3110" s="260"/>
      <c r="K3110" s="260"/>
    </row>
    <row r="3111" spans="6:11" x14ac:dyDescent="0.2">
      <c r="I3111" s="260"/>
      <c r="J3111" s="260"/>
      <c r="K3111" s="260"/>
    </row>
    <row r="3112" spans="6:11" x14ac:dyDescent="0.2">
      <c r="I3112" s="260"/>
      <c r="J3112" s="260"/>
      <c r="K3112" s="260"/>
    </row>
    <row r="3113" spans="6:11" x14ac:dyDescent="0.2">
      <c r="F3113" s="260"/>
      <c r="G3113" s="260"/>
      <c r="H3113" s="260"/>
      <c r="I3113" s="260"/>
      <c r="J3113" s="260"/>
      <c r="K3113" s="260"/>
    </row>
    <row r="3114" spans="6:11" x14ac:dyDescent="0.2">
      <c r="G3114" s="260"/>
      <c r="H3114" s="260"/>
      <c r="I3114" s="260"/>
      <c r="J3114" s="260"/>
      <c r="K3114" s="260"/>
    </row>
    <row r="3115" spans="6:11" x14ac:dyDescent="0.2">
      <c r="H3115" s="260"/>
      <c r="K3115" s="260"/>
    </row>
    <row r="3116" spans="6:11" x14ac:dyDescent="0.2">
      <c r="H3116" s="260"/>
      <c r="K3116" s="260"/>
    </row>
    <row r="3117" spans="6:11" x14ac:dyDescent="0.2">
      <c r="F3117" s="260"/>
      <c r="G3117" s="260"/>
      <c r="H3117" s="260"/>
      <c r="I3117" s="260"/>
      <c r="J3117" s="260"/>
      <c r="K3117" s="260"/>
    </row>
    <row r="3118" spans="6:11" x14ac:dyDescent="0.2">
      <c r="G3118" s="260"/>
      <c r="H3118" s="260"/>
      <c r="I3118" s="260"/>
      <c r="J3118" s="260"/>
      <c r="K3118" s="260"/>
    </row>
    <row r="3119" spans="6:11" x14ac:dyDescent="0.2">
      <c r="H3119" s="260"/>
      <c r="I3119" s="260"/>
      <c r="J3119" s="260"/>
      <c r="K3119" s="260"/>
    </row>
    <row r="3120" spans="6:11" x14ac:dyDescent="0.2">
      <c r="F3120" s="260"/>
      <c r="G3120" s="260"/>
      <c r="H3120" s="260"/>
      <c r="I3120" s="260"/>
      <c r="J3120" s="260"/>
      <c r="K3120" s="260"/>
    </row>
    <row r="3121" spans="6:11" x14ac:dyDescent="0.2">
      <c r="H3121" s="260"/>
      <c r="I3121" s="260"/>
      <c r="J3121" s="260"/>
      <c r="K3121" s="260"/>
    </row>
    <row r="3122" spans="6:11" x14ac:dyDescent="0.2">
      <c r="G3122" s="260"/>
      <c r="H3122" s="260"/>
      <c r="I3122" s="260"/>
      <c r="J3122" s="260"/>
      <c r="K3122" s="260"/>
    </row>
    <row r="3123" spans="6:11" x14ac:dyDescent="0.2">
      <c r="H3123" s="260"/>
      <c r="I3123" s="260"/>
      <c r="J3123" s="260"/>
      <c r="K3123" s="260"/>
    </row>
    <row r="3124" spans="6:11" x14ac:dyDescent="0.2">
      <c r="I3124" s="260"/>
      <c r="J3124" s="260"/>
      <c r="K3124" s="260"/>
    </row>
    <row r="3125" spans="6:11" x14ac:dyDescent="0.2">
      <c r="H3125" s="260"/>
      <c r="I3125" s="260"/>
      <c r="J3125" s="260"/>
      <c r="K3125" s="260"/>
    </row>
    <row r="3126" spans="6:11" x14ac:dyDescent="0.2">
      <c r="H3126" s="260"/>
      <c r="I3126" s="260"/>
      <c r="J3126" s="260"/>
      <c r="K3126" s="260"/>
    </row>
    <row r="3127" spans="6:11" x14ac:dyDescent="0.2">
      <c r="F3127" s="260"/>
      <c r="G3127" s="260"/>
      <c r="H3127" s="260"/>
      <c r="I3127" s="260"/>
      <c r="J3127" s="260"/>
      <c r="K3127" s="260"/>
    </row>
    <row r="3128" spans="6:11" x14ac:dyDescent="0.2">
      <c r="G3128" s="260"/>
      <c r="H3128" s="260"/>
      <c r="I3128" s="260"/>
      <c r="J3128" s="260"/>
      <c r="K3128" s="260"/>
    </row>
    <row r="3129" spans="6:11" x14ac:dyDescent="0.2">
      <c r="H3129" s="260"/>
      <c r="I3129" s="260"/>
      <c r="J3129" s="260"/>
      <c r="K3129" s="260"/>
    </row>
    <row r="3130" spans="6:11" x14ac:dyDescent="0.2">
      <c r="I3130" s="260"/>
      <c r="J3130" s="260"/>
      <c r="K3130" s="260"/>
    </row>
    <row r="3131" spans="6:11" x14ac:dyDescent="0.2">
      <c r="F3131" s="260"/>
      <c r="G3131" s="260"/>
      <c r="H3131" s="260"/>
      <c r="I3131" s="260"/>
      <c r="J3131" s="260"/>
      <c r="K3131" s="260"/>
    </row>
    <row r="3132" spans="6:11" x14ac:dyDescent="0.2">
      <c r="J3132" s="260"/>
      <c r="K3132" s="260"/>
    </row>
    <row r="3133" spans="6:11" x14ac:dyDescent="0.2">
      <c r="G3133" s="260"/>
      <c r="H3133" s="260"/>
      <c r="I3133" s="260"/>
      <c r="J3133" s="260"/>
      <c r="K3133" s="260"/>
    </row>
    <row r="3134" spans="6:11" x14ac:dyDescent="0.2">
      <c r="H3134" s="260"/>
      <c r="I3134" s="260"/>
      <c r="J3134" s="260"/>
      <c r="K3134" s="260"/>
    </row>
    <row r="3135" spans="6:11" x14ac:dyDescent="0.2">
      <c r="H3135" s="260"/>
      <c r="I3135" s="260"/>
      <c r="K3135" s="260"/>
    </row>
    <row r="3136" spans="6:11" x14ac:dyDescent="0.2">
      <c r="H3136" s="260"/>
      <c r="I3136" s="260"/>
      <c r="K3136" s="260"/>
    </row>
    <row r="3137" spans="6:11" x14ac:dyDescent="0.2">
      <c r="H3137" s="260"/>
      <c r="I3137" s="260"/>
      <c r="J3137" s="260"/>
      <c r="K3137" s="260"/>
    </row>
    <row r="3138" spans="6:11" x14ac:dyDescent="0.2">
      <c r="J3138" s="260"/>
      <c r="K3138" s="260"/>
    </row>
    <row r="3139" spans="6:11" x14ac:dyDescent="0.2">
      <c r="H3139" s="260"/>
      <c r="I3139" s="260"/>
      <c r="J3139" s="260"/>
      <c r="K3139" s="260"/>
    </row>
    <row r="3140" spans="6:11" x14ac:dyDescent="0.2">
      <c r="I3140" s="260"/>
      <c r="J3140" s="260"/>
      <c r="K3140" s="260"/>
    </row>
    <row r="3141" spans="6:11" x14ac:dyDescent="0.2">
      <c r="G3141" s="260"/>
      <c r="H3141" s="260"/>
      <c r="J3141" s="260"/>
      <c r="K3141" s="260"/>
    </row>
    <row r="3142" spans="6:11" x14ac:dyDescent="0.2">
      <c r="H3142" s="260"/>
      <c r="I3142" s="260"/>
      <c r="J3142" s="260"/>
      <c r="K3142" s="260"/>
    </row>
    <row r="3143" spans="6:11" x14ac:dyDescent="0.2">
      <c r="F3143" s="260"/>
      <c r="G3143" s="260"/>
      <c r="H3143" s="260"/>
      <c r="I3143" s="260"/>
      <c r="J3143" s="260"/>
      <c r="K3143" s="260"/>
    </row>
    <row r="3144" spans="6:11" x14ac:dyDescent="0.2">
      <c r="F3144" s="260"/>
      <c r="G3144" s="260"/>
      <c r="H3144" s="260"/>
      <c r="I3144" s="260"/>
      <c r="J3144" s="260"/>
      <c r="K3144" s="260"/>
    </row>
    <row r="3145" spans="6:11" x14ac:dyDescent="0.2">
      <c r="G3145" s="260"/>
      <c r="H3145" s="260"/>
      <c r="I3145" s="260"/>
      <c r="J3145" s="260"/>
      <c r="K3145" s="260"/>
    </row>
    <row r="3146" spans="6:11" x14ac:dyDescent="0.2">
      <c r="H3146" s="260"/>
      <c r="I3146" s="260"/>
      <c r="J3146" s="260"/>
      <c r="K3146" s="260"/>
    </row>
    <row r="3147" spans="6:11" x14ac:dyDescent="0.2">
      <c r="I3147" s="260"/>
      <c r="J3147" s="260"/>
      <c r="K3147" s="260"/>
    </row>
    <row r="3148" spans="6:11" x14ac:dyDescent="0.2">
      <c r="I3148" s="260"/>
      <c r="J3148" s="260"/>
      <c r="K3148" s="260"/>
    </row>
    <row r="3149" spans="6:11" x14ac:dyDescent="0.2">
      <c r="I3149" s="260"/>
      <c r="J3149" s="260"/>
      <c r="K3149" s="260"/>
    </row>
    <row r="3150" spans="6:11" x14ac:dyDescent="0.2">
      <c r="F3150" s="260"/>
      <c r="G3150" s="260"/>
      <c r="H3150" s="260"/>
      <c r="J3150" s="260"/>
      <c r="K3150" s="260"/>
    </row>
    <row r="3151" spans="6:11" x14ac:dyDescent="0.2">
      <c r="G3151" s="260"/>
      <c r="H3151" s="260"/>
      <c r="I3151" s="260"/>
      <c r="J3151" s="260"/>
      <c r="K3151" s="260"/>
    </row>
    <row r="3152" spans="6:11" x14ac:dyDescent="0.2">
      <c r="G3152" s="260"/>
      <c r="H3152" s="260"/>
      <c r="I3152" s="260"/>
      <c r="J3152" s="260"/>
      <c r="K3152" s="260"/>
    </row>
    <row r="3153" spans="6:11" x14ac:dyDescent="0.2">
      <c r="H3153" s="260"/>
      <c r="I3153" s="260"/>
      <c r="J3153" s="260"/>
    </row>
    <row r="3154" spans="6:11" x14ac:dyDescent="0.2">
      <c r="H3154" s="260"/>
      <c r="I3154" s="260"/>
      <c r="J3154" s="260"/>
      <c r="K3154" s="260"/>
    </row>
    <row r="3155" spans="6:11" x14ac:dyDescent="0.2">
      <c r="H3155" s="260"/>
      <c r="I3155" s="260"/>
      <c r="J3155" s="260"/>
      <c r="K3155" s="260"/>
    </row>
    <row r="3156" spans="6:11" x14ac:dyDescent="0.2">
      <c r="G3156" s="260"/>
      <c r="H3156" s="260"/>
      <c r="I3156" s="260"/>
      <c r="J3156" s="260"/>
      <c r="K3156" s="260"/>
    </row>
    <row r="3157" spans="6:11" x14ac:dyDescent="0.2">
      <c r="H3157" s="260"/>
      <c r="I3157" s="260"/>
      <c r="J3157" s="260"/>
      <c r="K3157" s="260"/>
    </row>
    <row r="3158" spans="6:11" x14ac:dyDescent="0.2">
      <c r="I3158" s="260"/>
      <c r="J3158" s="260"/>
      <c r="K3158" s="260"/>
    </row>
    <row r="3159" spans="6:11" x14ac:dyDescent="0.2">
      <c r="I3159" s="260"/>
      <c r="K3159" s="260"/>
    </row>
    <row r="3160" spans="6:11" x14ac:dyDescent="0.2">
      <c r="I3160" s="260"/>
      <c r="J3160" s="260"/>
      <c r="K3160" s="260"/>
    </row>
    <row r="3161" spans="6:11" x14ac:dyDescent="0.2">
      <c r="F3161" s="260"/>
      <c r="G3161" s="260"/>
      <c r="I3161" s="260"/>
      <c r="J3161" s="260"/>
      <c r="K3161" s="260"/>
    </row>
    <row r="3162" spans="6:11" x14ac:dyDescent="0.2">
      <c r="G3162" s="260"/>
      <c r="H3162" s="260"/>
      <c r="I3162" s="260"/>
      <c r="J3162" s="260"/>
      <c r="K3162" s="260"/>
    </row>
    <row r="3163" spans="6:11" x14ac:dyDescent="0.2">
      <c r="H3163" s="260"/>
      <c r="I3163" s="260"/>
      <c r="J3163" s="260"/>
      <c r="K3163" s="260"/>
    </row>
    <row r="3164" spans="6:11" x14ac:dyDescent="0.2">
      <c r="G3164" s="260"/>
      <c r="H3164" s="260"/>
      <c r="I3164" s="260"/>
      <c r="J3164" s="260"/>
      <c r="K3164" s="260"/>
    </row>
    <row r="3165" spans="6:11" x14ac:dyDescent="0.2">
      <c r="H3165" s="260"/>
      <c r="I3165" s="260"/>
      <c r="J3165" s="260"/>
      <c r="K3165" s="260"/>
    </row>
    <row r="3166" spans="6:11" x14ac:dyDescent="0.2">
      <c r="G3166" s="260"/>
      <c r="H3166" s="260"/>
      <c r="I3166" s="260"/>
      <c r="J3166" s="260"/>
      <c r="K3166" s="260"/>
    </row>
    <row r="3167" spans="6:11" x14ac:dyDescent="0.2">
      <c r="H3167" s="260"/>
      <c r="I3167" s="260"/>
      <c r="J3167" s="260"/>
      <c r="K3167" s="260"/>
    </row>
    <row r="3168" spans="6:11" x14ac:dyDescent="0.2">
      <c r="G3168" s="260"/>
      <c r="H3168" s="260"/>
      <c r="I3168" s="260"/>
      <c r="J3168" s="260"/>
      <c r="K3168" s="260"/>
    </row>
    <row r="3169" spans="7:11" x14ac:dyDescent="0.2">
      <c r="H3169" s="260"/>
      <c r="I3169" s="260"/>
      <c r="J3169" s="260"/>
      <c r="K3169" s="260"/>
    </row>
    <row r="3170" spans="7:11" x14ac:dyDescent="0.2">
      <c r="G3170" s="260"/>
      <c r="H3170" s="260"/>
      <c r="I3170" s="260"/>
      <c r="J3170" s="260"/>
      <c r="K3170" s="260"/>
    </row>
    <row r="3171" spans="7:11" x14ac:dyDescent="0.2">
      <c r="H3171" s="260"/>
      <c r="I3171" s="260"/>
      <c r="J3171" s="260"/>
      <c r="K3171" s="260"/>
    </row>
    <row r="3172" spans="7:11" x14ac:dyDescent="0.2">
      <c r="G3172" s="260"/>
      <c r="H3172" s="260"/>
      <c r="I3172" s="260"/>
      <c r="J3172" s="260"/>
      <c r="K3172" s="260"/>
    </row>
    <row r="3173" spans="7:11" x14ac:dyDescent="0.2">
      <c r="H3173" s="260"/>
      <c r="I3173" s="260"/>
      <c r="J3173" s="260"/>
      <c r="K3173" s="260"/>
    </row>
    <row r="3174" spans="7:11" x14ac:dyDescent="0.2">
      <c r="G3174" s="260"/>
      <c r="H3174" s="260"/>
      <c r="I3174" s="260"/>
      <c r="J3174" s="260"/>
      <c r="K3174" s="260"/>
    </row>
    <row r="3175" spans="7:11" x14ac:dyDescent="0.2">
      <c r="H3175" s="260"/>
      <c r="I3175" s="260"/>
      <c r="J3175" s="260"/>
      <c r="K3175" s="260"/>
    </row>
    <row r="3176" spans="7:11" x14ac:dyDescent="0.2">
      <c r="G3176" s="260"/>
      <c r="H3176" s="260"/>
      <c r="I3176" s="260"/>
      <c r="J3176" s="260"/>
      <c r="K3176" s="260"/>
    </row>
    <row r="3177" spans="7:11" x14ac:dyDescent="0.2">
      <c r="H3177" s="260"/>
      <c r="I3177" s="260"/>
      <c r="J3177" s="260"/>
      <c r="K3177" s="260"/>
    </row>
    <row r="3178" spans="7:11" x14ac:dyDescent="0.2">
      <c r="G3178" s="260"/>
      <c r="H3178" s="260"/>
      <c r="I3178" s="260"/>
      <c r="J3178" s="260"/>
      <c r="K3178" s="260"/>
    </row>
    <row r="3179" spans="7:11" x14ac:dyDescent="0.2">
      <c r="H3179" s="260"/>
      <c r="I3179" s="260"/>
      <c r="J3179" s="260"/>
      <c r="K3179" s="260"/>
    </row>
    <row r="3180" spans="7:11" x14ac:dyDescent="0.2">
      <c r="G3180" s="260"/>
      <c r="H3180" s="260"/>
      <c r="I3180" s="260"/>
      <c r="J3180" s="260"/>
      <c r="K3180" s="260"/>
    </row>
    <row r="3181" spans="7:11" x14ac:dyDescent="0.2">
      <c r="H3181" s="260"/>
      <c r="I3181" s="260"/>
      <c r="J3181" s="260"/>
      <c r="K3181" s="260"/>
    </row>
    <row r="3182" spans="7:11" x14ac:dyDescent="0.2">
      <c r="G3182" s="260"/>
      <c r="H3182" s="260"/>
      <c r="I3182" s="260"/>
      <c r="J3182" s="260"/>
      <c r="K3182" s="260"/>
    </row>
    <row r="3183" spans="7:11" x14ac:dyDescent="0.2">
      <c r="H3183" s="260"/>
      <c r="I3183" s="260"/>
      <c r="K3183" s="260"/>
    </row>
    <row r="3184" spans="7:11" x14ac:dyDescent="0.2">
      <c r="H3184" s="260"/>
      <c r="I3184" s="260"/>
      <c r="J3184" s="260"/>
      <c r="K3184" s="260"/>
    </row>
    <row r="3185" spans="6:11" x14ac:dyDescent="0.2">
      <c r="H3185" s="260"/>
      <c r="I3185" s="260"/>
      <c r="J3185" s="260"/>
      <c r="K3185" s="260"/>
    </row>
    <row r="3186" spans="6:11" x14ac:dyDescent="0.2">
      <c r="K3186" s="260"/>
    </row>
    <row r="3187" spans="6:11" x14ac:dyDescent="0.2">
      <c r="F3187" s="260"/>
      <c r="G3187" s="260"/>
      <c r="H3187" s="260"/>
      <c r="I3187" s="260"/>
      <c r="J3187" s="260"/>
      <c r="K3187" s="260"/>
    </row>
    <row r="3188" spans="6:11" x14ac:dyDescent="0.2">
      <c r="G3188" s="260"/>
      <c r="H3188" s="260"/>
      <c r="I3188" s="260"/>
      <c r="J3188" s="260"/>
      <c r="K3188" s="260"/>
    </row>
    <row r="3189" spans="6:11" x14ac:dyDescent="0.2">
      <c r="H3189" s="260"/>
      <c r="I3189" s="260"/>
      <c r="J3189" s="260"/>
      <c r="K3189" s="260"/>
    </row>
    <row r="3190" spans="6:11" x14ac:dyDescent="0.2">
      <c r="G3190" s="260"/>
      <c r="H3190" s="260"/>
      <c r="I3190" s="260"/>
      <c r="J3190" s="260"/>
      <c r="K3190" s="260"/>
    </row>
    <row r="3191" spans="6:11" x14ac:dyDescent="0.2">
      <c r="G3191" s="260"/>
      <c r="H3191" s="260"/>
      <c r="I3191" s="260"/>
      <c r="J3191" s="260"/>
      <c r="K3191" s="260"/>
    </row>
    <row r="3192" spans="6:11" x14ac:dyDescent="0.2">
      <c r="G3192" s="260"/>
      <c r="H3192" s="260"/>
      <c r="I3192" s="260"/>
      <c r="J3192" s="260"/>
      <c r="K3192" s="260"/>
    </row>
    <row r="3193" spans="6:11" x14ac:dyDescent="0.2">
      <c r="H3193" s="260"/>
      <c r="I3193" s="260"/>
      <c r="J3193" s="260"/>
      <c r="K3193" s="260"/>
    </row>
    <row r="3194" spans="6:11" x14ac:dyDescent="0.2">
      <c r="G3194" s="260"/>
      <c r="H3194" s="260"/>
      <c r="I3194" s="260"/>
      <c r="J3194" s="260"/>
      <c r="K3194" s="260"/>
    </row>
    <row r="3195" spans="6:11" x14ac:dyDescent="0.2">
      <c r="H3195" s="260"/>
      <c r="I3195" s="260"/>
      <c r="J3195" s="260"/>
      <c r="K3195" s="260"/>
    </row>
    <row r="3196" spans="6:11" x14ac:dyDescent="0.2">
      <c r="G3196" s="260"/>
      <c r="H3196" s="260"/>
      <c r="I3196" s="260"/>
      <c r="J3196" s="260"/>
      <c r="K3196" s="260"/>
    </row>
    <row r="3197" spans="6:11" x14ac:dyDescent="0.2">
      <c r="H3197" s="260"/>
      <c r="I3197" s="260"/>
      <c r="J3197" s="260"/>
      <c r="K3197" s="260"/>
    </row>
    <row r="3198" spans="6:11" x14ac:dyDescent="0.2">
      <c r="G3198" s="260"/>
      <c r="H3198" s="260"/>
      <c r="I3198" s="260"/>
      <c r="J3198" s="260"/>
      <c r="K3198" s="260"/>
    </row>
    <row r="3199" spans="6:11" x14ac:dyDescent="0.2">
      <c r="H3199" s="260"/>
      <c r="I3199" s="260"/>
      <c r="J3199" s="260"/>
      <c r="K3199" s="260"/>
    </row>
    <row r="3200" spans="6:11" x14ac:dyDescent="0.2">
      <c r="G3200" s="260"/>
      <c r="H3200" s="260"/>
      <c r="I3200" s="260"/>
      <c r="J3200" s="260"/>
      <c r="K3200" s="260"/>
    </row>
    <row r="3201" spans="6:11" x14ac:dyDescent="0.2">
      <c r="F3201" s="260"/>
      <c r="G3201" s="260"/>
      <c r="H3201" s="260"/>
      <c r="I3201" s="260"/>
      <c r="J3201" s="260"/>
      <c r="K3201" s="260"/>
    </row>
    <row r="3202" spans="6:11" x14ac:dyDescent="0.2">
      <c r="F3202" s="260"/>
      <c r="G3202" s="260"/>
      <c r="H3202" s="260"/>
      <c r="I3202" s="260"/>
      <c r="J3202" s="260"/>
      <c r="K3202" s="260"/>
    </row>
    <row r="3203" spans="6:11" x14ac:dyDescent="0.2">
      <c r="H3203" s="260"/>
      <c r="I3203" s="260"/>
      <c r="J3203" s="260"/>
      <c r="K3203" s="260"/>
    </row>
    <row r="3204" spans="6:11" x14ac:dyDescent="0.2">
      <c r="G3204" s="260"/>
      <c r="H3204" s="260"/>
      <c r="I3204" s="260"/>
      <c r="J3204" s="260"/>
      <c r="K3204" s="260"/>
    </row>
    <row r="3205" spans="6:11" x14ac:dyDescent="0.2">
      <c r="H3205" s="260"/>
      <c r="I3205" s="260"/>
      <c r="J3205" s="260"/>
      <c r="K3205" s="260"/>
    </row>
    <row r="3206" spans="6:11" x14ac:dyDescent="0.2">
      <c r="G3206" s="260"/>
      <c r="H3206" s="260"/>
      <c r="I3206" s="260"/>
      <c r="J3206" s="260"/>
      <c r="K3206" s="260"/>
    </row>
    <row r="3207" spans="6:11" x14ac:dyDescent="0.2">
      <c r="H3207" s="260"/>
      <c r="I3207" s="260"/>
      <c r="J3207" s="260"/>
      <c r="K3207" s="260"/>
    </row>
    <row r="3208" spans="6:11" x14ac:dyDescent="0.2">
      <c r="G3208" s="260"/>
      <c r="H3208" s="260"/>
      <c r="I3208" s="260"/>
      <c r="J3208" s="260"/>
      <c r="K3208" s="260"/>
    </row>
    <row r="3209" spans="6:11" x14ac:dyDescent="0.2">
      <c r="G3209" s="260"/>
      <c r="H3209" s="260"/>
      <c r="I3209" s="260"/>
      <c r="J3209" s="260"/>
      <c r="K3209" s="260"/>
    </row>
    <row r="3210" spans="6:11" x14ac:dyDescent="0.2">
      <c r="G3210" s="260"/>
      <c r="H3210" s="260"/>
      <c r="I3210" s="260"/>
      <c r="J3210" s="260"/>
      <c r="K3210" s="260"/>
    </row>
    <row r="3211" spans="6:11" x14ac:dyDescent="0.2">
      <c r="H3211" s="260"/>
      <c r="I3211" s="260"/>
      <c r="J3211" s="260"/>
      <c r="K3211" s="260"/>
    </row>
    <row r="3212" spans="6:11" x14ac:dyDescent="0.2">
      <c r="G3212" s="260"/>
      <c r="H3212" s="260"/>
      <c r="I3212" s="260"/>
      <c r="J3212" s="260"/>
      <c r="K3212" s="260"/>
    </row>
    <row r="3213" spans="6:11" x14ac:dyDescent="0.2">
      <c r="H3213" s="260"/>
      <c r="I3213" s="260"/>
      <c r="J3213" s="260"/>
      <c r="K3213" s="260"/>
    </row>
    <row r="3214" spans="6:11" x14ac:dyDescent="0.2">
      <c r="G3214" s="260"/>
      <c r="H3214" s="260"/>
      <c r="I3214" s="260"/>
      <c r="J3214" s="260"/>
      <c r="K3214" s="260"/>
    </row>
    <row r="3215" spans="6:11" x14ac:dyDescent="0.2">
      <c r="H3215" s="260"/>
      <c r="I3215" s="260"/>
      <c r="K3215" s="260"/>
    </row>
    <row r="3216" spans="6:11" x14ac:dyDescent="0.2">
      <c r="F3216" s="260"/>
      <c r="G3216" s="260"/>
      <c r="H3216" s="260"/>
      <c r="I3216" s="260"/>
      <c r="J3216" s="260"/>
      <c r="K3216" s="260"/>
    </row>
    <row r="3217" spans="6:11" x14ac:dyDescent="0.2">
      <c r="H3217" s="260"/>
      <c r="I3217" s="260"/>
      <c r="J3217" s="260"/>
      <c r="K3217" s="260"/>
    </row>
    <row r="3218" spans="6:11" x14ac:dyDescent="0.2">
      <c r="G3218" s="260"/>
      <c r="H3218" s="260"/>
      <c r="I3218" s="260"/>
      <c r="J3218" s="260"/>
      <c r="K3218" s="260"/>
    </row>
    <row r="3219" spans="6:11" x14ac:dyDescent="0.2">
      <c r="H3219" s="260"/>
      <c r="I3219" s="260"/>
      <c r="J3219" s="260"/>
      <c r="K3219" s="260"/>
    </row>
    <row r="3220" spans="6:11" x14ac:dyDescent="0.2">
      <c r="G3220" s="260"/>
      <c r="H3220" s="260"/>
      <c r="I3220" s="260"/>
      <c r="J3220" s="260"/>
      <c r="K3220" s="260"/>
    </row>
    <row r="3221" spans="6:11" x14ac:dyDescent="0.2">
      <c r="H3221" s="260"/>
      <c r="I3221" s="260"/>
      <c r="J3221" s="260"/>
      <c r="K3221" s="260"/>
    </row>
    <row r="3222" spans="6:11" x14ac:dyDescent="0.2">
      <c r="G3222" s="260"/>
      <c r="H3222" s="260"/>
      <c r="I3222" s="260"/>
      <c r="J3222" s="260"/>
      <c r="K3222" s="260"/>
    </row>
    <row r="3223" spans="6:11" x14ac:dyDescent="0.2">
      <c r="F3223" s="260"/>
      <c r="G3223" s="260"/>
      <c r="H3223" s="260"/>
      <c r="I3223" s="260"/>
      <c r="J3223" s="260"/>
      <c r="K3223" s="260"/>
    </row>
    <row r="3224" spans="6:11" x14ac:dyDescent="0.2">
      <c r="G3224" s="260"/>
      <c r="H3224" s="260"/>
      <c r="I3224" s="260"/>
      <c r="J3224" s="260"/>
      <c r="K3224" s="260"/>
    </row>
    <row r="3225" spans="6:11" x14ac:dyDescent="0.2">
      <c r="H3225" s="260"/>
      <c r="I3225" s="260"/>
      <c r="J3225" s="260"/>
      <c r="K3225" s="260"/>
    </row>
    <row r="3226" spans="6:11" x14ac:dyDescent="0.2">
      <c r="G3226" s="260"/>
      <c r="H3226" s="260"/>
      <c r="I3226" s="260"/>
      <c r="J3226" s="260"/>
      <c r="K3226" s="260"/>
    </row>
    <row r="3227" spans="6:11" x14ac:dyDescent="0.2">
      <c r="H3227" s="260"/>
      <c r="I3227" s="260"/>
      <c r="J3227" s="260"/>
      <c r="K3227" s="260"/>
    </row>
    <row r="3228" spans="6:11" x14ac:dyDescent="0.2">
      <c r="G3228" s="260"/>
      <c r="H3228" s="260"/>
      <c r="I3228" s="260"/>
      <c r="J3228" s="260"/>
      <c r="K3228" s="260"/>
    </row>
    <row r="3229" spans="6:11" x14ac:dyDescent="0.2">
      <c r="G3229" s="260"/>
      <c r="H3229" s="260"/>
      <c r="I3229" s="260"/>
      <c r="J3229" s="260"/>
      <c r="K3229" s="260"/>
    </row>
    <row r="3230" spans="6:11" x14ac:dyDescent="0.2">
      <c r="H3230" s="260"/>
      <c r="I3230" s="260"/>
      <c r="J3230" s="260"/>
      <c r="K3230" s="260"/>
    </row>
    <row r="3231" spans="6:11" x14ac:dyDescent="0.2">
      <c r="H3231" s="260"/>
      <c r="I3231" s="260"/>
      <c r="J3231" s="260"/>
      <c r="K3231" s="260"/>
    </row>
    <row r="3232" spans="6:11" x14ac:dyDescent="0.2">
      <c r="H3232" s="260"/>
      <c r="I3232" s="260"/>
      <c r="K3232" s="260"/>
    </row>
    <row r="3233" spans="6:11" x14ac:dyDescent="0.2">
      <c r="H3233" s="260"/>
      <c r="I3233" s="260"/>
      <c r="J3233" s="260"/>
      <c r="K3233" s="260"/>
    </row>
    <row r="3234" spans="6:11" x14ac:dyDescent="0.2">
      <c r="G3234" s="260"/>
      <c r="H3234" s="260"/>
      <c r="I3234" s="260"/>
      <c r="J3234" s="260"/>
      <c r="K3234" s="260"/>
    </row>
    <row r="3235" spans="6:11" x14ac:dyDescent="0.2">
      <c r="H3235" s="260"/>
      <c r="I3235" s="260"/>
      <c r="J3235" s="260"/>
      <c r="K3235" s="260"/>
    </row>
    <row r="3236" spans="6:11" x14ac:dyDescent="0.2">
      <c r="G3236" s="260"/>
      <c r="H3236" s="260"/>
      <c r="I3236" s="260"/>
      <c r="J3236" s="260"/>
      <c r="K3236" s="260"/>
    </row>
    <row r="3237" spans="6:11" x14ac:dyDescent="0.2">
      <c r="G3237" s="260"/>
      <c r="H3237" s="260"/>
      <c r="I3237" s="260"/>
      <c r="J3237" s="260"/>
      <c r="K3237" s="260"/>
    </row>
    <row r="3238" spans="6:11" x14ac:dyDescent="0.2">
      <c r="G3238" s="260"/>
      <c r="H3238" s="260"/>
      <c r="I3238" s="260"/>
      <c r="J3238" s="260"/>
      <c r="K3238" s="260"/>
    </row>
    <row r="3239" spans="6:11" x14ac:dyDescent="0.2">
      <c r="F3239" s="260"/>
      <c r="G3239" s="260"/>
      <c r="H3239" s="260"/>
      <c r="I3239" s="260"/>
      <c r="J3239" s="260"/>
      <c r="K3239" s="260"/>
    </row>
    <row r="3240" spans="6:11" x14ac:dyDescent="0.2">
      <c r="F3240" s="260"/>
      <c r="G3240" s="260"/>
      <c r="H3240" s="260"/>
      <c r="I3240" s="260"/>
      <c r="J3240" s="260"/>
      <c r="K3240" s="260"/>
    </row>
    <row r="3241" spans="6:11" x14ac:dyDescent="0.2">
      <c r="G3241" s="260"/>
      <c r="H3241" s="260"/>
      <c r="I3241" s="260"/>
      <c r="J3241" s="260"/>
      <c r="K3241" s="260"/>
    </row>
    <row r="3242" spans="6:11" x14ac:dyDescent="0.2">
      <c r="G3242" s="260"/>
      <c r="H3242" s="260"/>
      <c r="I3242" s="260"/>
      <c r="J3242" s="260"/>
      <c r="K3242" s="260"/>
    </row>
    <row r="3243" spans="6:11" x14ac:dyDescent="0.2">
      <c r="H3243" s="260"/>
      <c r="I3243" s="260"/>
      <c r="J3243" s="260"/>
      <c r="K3243" s="260"/>
    </row>
    <row r="3244" spans="6:11" x14ac:dyDescent="0.2">
      <c r="G3244" s="260"/>
      <c r="H3244" s="260"/>
      <c r="I3244" s="260"/>
      <c r="J3244" s="260"/>
      <c r="K3244" s="260"/>
    </row>
    <row r="3245" spans="6:11" x14ac:dyDescent="0.2">
      <c r="H3245" s="260"/>
      <c r="I3245" s="260"/>
      <c r="J3245" s="260"/>
      <c r="K3245" s="260"/>
    </row>
    <row r="3246" spans="6:11" x14ac:dyDescent="0.2">
      <c r="F3246" s="260"/>
      <c r="G3246" s="260"/>
      <c r="H3246" s="260"/>
      <c r="I3246" s="260"/>
      <c r="J3246" s="260"/>
      <c r="K3246" s="260"/>
    </row>
    <row r="3247" spans="6:11" x14ac:dyDescent="0.2">
      <c r="G3247" s="260"/>
      <c r="H3247" s="260"/>
    </row>
    <row r="3248" spans="6:11" x14ac:dyDescent="0.2">
      <c r="G3248" s="260"/>
      <c r="H3248" s="260"/>
      <c r="I3248" s="260"/>
      <c r="J3248" s="260"/>
      <c r="K3248" s="260"/>
    </row>
    <row r="3249" spans="6:11" x14ac:dyDescent="0.2">
      <c r="H3249" s="260"/>
      <c r="I3249" s="260"/>
      <c r="J3249" s="260"/>
      <c r="K3249" s="260"/>
    </row>
    <row r="3250" spans="6:11" x14ac:dyDescent="0.2">
      <c r="G3250" s="260"/>
      <c r="H3250" s="260"/>
      <c r="I3250" s="260"/>
      <c r="J3250" s="260"/>
      <c r="K3250" s="260"/>
    </row>
    <row r="3251" spans="6:11" x14ac:dyDescent="0.2">
      <c r="H3251" s="260"/>
      <c r="I3251" s="260"/>
      <c r="J3251" s="260"/>
      <c r="K3251" s="260"/>
    </row>
    <row r="3252" spans="6:11" x14ac:dyDescent="0.2">
      <c r="G3252" s="260"/>
      <c r="H3252" s="260"/>
      <c r="I3252" s="260"/>
      <c r="J3252" s="260"/>
      <c r="K3252" s="260"/>
    </row>
    <row r="3253" spans="6:11" x14ac:dyDescent="0.2">
      <c r="H3253" s="260"/>
      <c r="I3253" s="260"/>
      <c r="J3253" s="260"/>
      <c r="K3253" s="260"/>
    </row>
    <row r="3254" spans="6:11" x14ac:dyDescent="0.2">
      <c r="G3254" s="260"/>
      <c r="H3254" s="260"/>
      <c r="I3254" s="260"/>
      <c r="J3254" s="260"/>
      <c r="K3254" s="260"/>
    </row>
    <row r="3255" spans="6:11" x14ac:dyDescent="0.2">
      <c r="H3255" s="260"/>
      <c r="I3255" s="260"/>
      <c r="J3255" s="260"/>
      <c r="K3255" s="260"/>
    </row>
    <row r="3256" spans="6:11" x14ac:dyDescent="0.2">
      <c r="G3256" s="260"/>
      <c r="H3256" s="260"/>
      <c r="I3256" s="260"/>
      <c r="J3256" s="260"/>
      <c r="K3256" s="260"/>
    </row>
    <row r="3257" spans="6:11" x14ac:dyDescent="0.2">
      <c r="F3257" s="260"/>
      <c r="G3257" s="260"/>
      <c r="H3257" s="260"/>
      <c r="I3257" s="260"/>
      <c r="J3257" s="260"/>
      <c r="K3257" s="260"/>
    </row>
    <row r="3258" spans="6:11" x14ac:dyDescent="0.2">
      <c r="G3258" s="260"/>
      <c r="H3258" s="260"/>
      <c r="I3258" s="260"/>
      <c r="J3258" s="260"/>
      <c r="K3258" s="260"/>
    </row>
    <row r="3259" spans="6:11" x14ac:dyDescent="0.2">
      <c r="G3259" s="260"/>
      <c r="H3259" s="260"/>
      <c r="I3259" s="260"/>
      <c r="J3259" s="260"/>
      <c r="K3259" s="260"/>
    </row>
    <row r="3260" spans="6:11" x14ac:dyDescent="0.2">
      <c r="H3260" s="260"/>
      <c r="I3260" s="260"/>
      <c r="J3260" s="260"/>
      <c r="K3260" s="260"/>
    </row>
    <row r="3261" spans="6:11" x14ac:dyDescent="0.2">
      <c r="G3261" s="260"/>
      <c r="H3261" s="260"/>
      <c r="I3261" s="260"/>
      <c r="J3261" s="260"/>
      <c r="K3261" s="260"/>
    </row>
    <row r="3262" spans="6:11" x14ac:dyDescent="0.2">
      <c r="G3262" s="260"/>
      <c r="H3262" s="260"/>
      <c r="I3262" s="260"/>
      <c r="J3262" s="260"/>
      <c r="K3262" s="260"/>
    </row>
    <row r="3263" spans="6:11" x14ac:dyDescent="0.2">
      <c r="G3263" s="260"/>
      <c r="H3263" s="260"/>
      <c r="I3263" s="260"/>
      <c r="J3263" s="260"/>
      <c r="K3263" s="260"/>
    </row>
    <row r="3264" spans="6:11" x14ac:dyDescent="0.2">
      <c r="G3264" s="260"/>
      <c r="H3264" s="260"/>
      <c r="I3264" s="260"/>
      <c r="J3264" s="260"/>
      <c r="K3264" s="260"/>
    </row>
    <row r="3265" spans="6:11" x14ac:dyDescent="0.2">
      <c r="G3265" s="260"/>
      <c r="H3265" s="260"/>
      <c r="I3265" s="260"/>
      <c r="J3265" s="260"/>
      <c r="K3265" s="260"/>
    </row>
    <row r="3266" spans="6:11" x14ac:dyDescent="0.2">
      <c r="G3266" s="260"/>
      <c r="H3266" s="260"/>
      <c r="I3266" s="260"/>
      <c r="J3266" s="260"/>
      <c r="K3266" s="260"/>
    </row>
    <row r="3267" spans="6:11" x14ac:dyDescent="0.2">
      <c r="G3267" s="260"/>
      <c r="H3267" s="260"/>
      <c r="I3267" s="260"/>
      <c r="J3267" s="260"/>
      <c r="K3267" s="260"/>
    </row>
    <row r="3268" spans="6:11" x14ac:dyDescent="0.2">
      <c r="G3268" s="260"/>
      <c r="H3268" s="260"/>
      <c r="I3268" s="260"/>
      <c r="J3268" s="260"/>
      <c r="K3268" s="260"/>
    </row>
    <row r="3269" spans="6:11" x14ac:dyDescent="0.2">
      <c r="G3269" s="260"/>
      <c r="H3269" s="260"/>
      <c r="I3269" s="260"/>
      <c r="J3269" s="260"/>
      <c r="K3269" s="260"/>
    </row>
    <row r="3270" spans="6:11" x14ac:dyDescent="0.2">
      <c r="G3270" s="260"/>
      <c r="H3270" s="260"/>
      <c r="I3270" s="260"/>
      <c r="J3270" s="260"/>
      <c r="K3270" s="260"/>
    </row>
    <row r="3271" spans="6:11" x14ac:dyDescent="0.2">
      <c r="G3271" s="260"/>
      <c r="H3271" s="260"/>
      <c r="I3271" s="260"/>
      <c r="J3271" s="260"/>
      <c r="K3271" s="260"/>
    </row>
    <row r="3272" spans="6:11" x14ac:dyDescent="0.2">
      <c r="G3272" s="260"/>
      <c r="H3272" s="260"/>
      <c r="I3272" s="260"/>
      <c r="J3272" s="260"/>
      <c r="K3272" s="260"/>
    </row>
    <row r="3273" spans="6:11" x14ac:dyDescent="0.2">
      <c r="G3273" s="260"/>
      <c r="H3273" s="260"/>
      <c r="I3273" s="260"/>
      <c r="J3273" s="260"/>
      <c r="K3273" s="260"/>
    </row>
    <row r="3274" spans="6:11" x14ac:dyDescent="0.2">
      <c r="G3274" s="260"/>
      <c r="H3274" s="260"/>
      <c r="I3274" s="260"/>
      <c r="J3274" s="260"/>
      <c r="K3274" s="260"/>
    </row>
    <row r="3275" spans="6:11" x14ac:dyDescent="0.2">
      <c r="H3275" s="260"/>
      <c r="I3275" s="260"/>
      <c r="J3275" s="260"/>
      <c r="K3275" s="260"/>
    </row>
    <row r="3276" spans="6:11" x14ac:dyDescent="0.2">
      <c r="G3276" s="260"/>
      <c r="H3276" s="260"/>
      <c r="I3276" s="260"/>
      <c r="J3276" s="260"/>
      <c r="K3276" s="260"/>
    </row>
    <row r="3277" spans="6:11" x14ac:dyDescent="0.2">
      <c r="H3277" s="260"/>
      <c r="I3277" s="260"/>
      <c r="J3277" s="260"/>
      <c r="K3277" s="260"/>
    </row>
    <row r="3278" spans="6:11" x14ac:dyDescent="0.2">
      <c r="G3278" s="260"/>
      <c r="H3278" s="260"/>
      <c r="I3278" s="260"/>
      <c r="J3278" s="260"/>
      <c r="K3278" s="260"/>
    </row>
    <row r="3279" spans="6:11" x14ac:dyDescent="0.2">
      <c r="H3279" s="260"/>
      <c r="I3279" s="260"/>
    </row>
    <row r="3280" spans="6:11" x14ac:dyDescent="0.2">
      <c r="F3280" s="260"/>
      <c r="G3280" s="260"/>
      <c r="H3280" s="260"/>
      <c r="I3280" s="260"/>
      <c r="J3280" s="260"/>
      <c r="K3280" s="260"/>
    </row>
    <row r="3281" spans="7:11" x14ac:dyDescent="0.2">
      <c r="G3281" s="260"/>
      <c r="H3281" s="260"/>
      <c r="I3281" s="260"/>
      <c r="J3281" s="260"/>
      <c r="K3281" s="260"/>
    </row>
    <row r="3282" spans="7:11" x14ac:dyDescent="0.2">
      <c r="H3282" s="260"/>
      <c r="I3282" s="260"/>
      <c r="J3282" s="260"/>
      <c r="K3282" s="260"/>
    </row>
    <row r="3283" spans="7:11" x14ac:dyDescent="0.2">
      <c r="G3283" s="260"/>
      <c r="H3283" s="260"/>
      <c r="I3283" s="260"/>
      <c r="J3283" s="260"/>
      <c r="K3283" s="260"/>
    </row>
    <row r="3284" spans="7:11" x14ac:dyDescent="0.2">
      <c r="G3284" s="260"/>
      <c r="H3284" s="260"/>
      <c r="I3284" s="260"/>
      <c r="J3284" s="260"/>
      <c r="K3284" s="260"/>
    </row>
    <row r="3285" spans="7:11" x14ac:dyDescent="0.2">
      <c r="H3285" s="260"/>
      <c r="I3285" s="260"/>
      <c r="J3285" s="260"/>
      <c r="K3285" s="260"/>
    </row>
    <row r="3286" spans="7:11" x14ac:dyDescent="0.2">
      <c r="G3286" s="260"/>
      <c r="H3286" s="260"/>
      <c r="I3286" s="260"/>
      <c r="J3286" s="260"/>
      <c r="K3286" s="260"/>
    </row>
    <row r="3287" spans="7:11" x14ac:dyDescent="0.2">
      <c r="H3287" s="260"/>
      <c r="I3287" s="260"/>
      <c r="J3287" s="260"/>
      <c r="K3287" s="260"/>
    </row>
    <row r="3288" spans="7:11" x14ac:dyDescent="0.2">
      <c r="G3288" s="260"/>
      <c r="H3288" s="260"/>
      <c r="I3288" s="260"/>
      <c r="J3288" s="260"/>
      <c r="K3288" s="260"/>
    </row>
    <row r="3289" spans="7:11" x14ac:dyDescent="0.2">
      <c r="G3289" s="260"/>
      <c r="H3289" s="260"/>
      <c r="I3289" s="260"/>
      <c r="J3289" s="260"/>
      <c r="K3289" s="260"/>
    </row>
    <row r="3290" spans="7:11" x14ac:dyDescent="0.2">
      <c r="G3290" s="260"/>
      <c r="H3290" s="260"/>
      <c r="I3290" s="260"/>
      <c r="J3290" s="260"/>
      <c r="K3290" s="260"/>
    </row>
    <row r="3291" spans="7:11" x14ac:dyDescent="0.2">
      <c r="G3291" s="260"/>
      <c r="H3291" s="260"/>
      <c r="I3291" s="260"/>
      <c r="J3291" s="260"/>
      <c r="K3291" s="260"/>
    </row>
    <row r="3292" spans="7:11" x14ac:dyDescent="0.2">
      <c r="G3292" s="260"/>
      <c r="H3292" s="260"/>
      <c r="I3292" s="260"/>
      <c r="J3292" s="260"/>
      <c r="K3292" s="260"/>
    </row>
    <row r="3293" spans="7:11" x14ac:dyDescent="0.2">
      <c r="H3293" s="260"/>
      <c r="I3293" s="260"/>
      <c r="J3293" s="260"/>
      <c r="K3293" s="260"/>
    </row>
    <row r="3294" spans="7:11" x14ac:dyDescent="0.2">
      <c r="G3294" s="260"/>
      <c r="H3294" s="260"/>
      <c r="I3294" s="260"/>
      <c r="J3294" s="260"/>
      <c r="K3294" s="260"/>
    </row>
    <row r="3295" spans="7:11" x14ac:dyDescent="0.2">
      <c r="H3295" s="260"/>
      <c r="I3295" s="260"/>
      <c r="J3295" s="260"/>
      <c r="K3295" s="260"/>
    </row>
    <row r="3296" spans="7:11" x14ac:dyDescent="0.2">
      <c r="G3296" s="260"/>
      <c r="H3296" s="260"/>
      <c r="I3296" s="260"/>
      <c r="J3296" s="260"/>
      <c r="K3296" s="260"/>
    </row>
    <row r="3297" spans="6:11" x14ac:dyDescent="0.2">
      <c r="H3297" s="260"/>
      <c r="I3297" s="260"/>
      <c r="J3297" s="260"/>
      <c r="K3297" s="260"/>
    </row>
    <row r="3298" spans="6:11" x14ac:dyDescent="0.2">
      <c r="G3298" s="260"/>
      <c r="H3298" s="260"/>
      <c r="I3298" s="260"/>
      <c r="J3298" s="260"/>
      <c r="K3298" s="260"/>
    </row>
    <row r="3299" spans="6:11" x14ac:dyDescent="0.2">
      <c r="H3299" s="260"/>
      <c r="I3299" s="260"/>
      <c r="J3299" s="260"/>
      <c r="K3299" s="260"/>
    </row>
    <row r="3300" spans="6:11" x14ac:dyDescent="0.2">
      <c r="G3300" s="260"/>
      <c r="H3300" s="260"/>
      <c r="I3300" s="260"/>
      <c r="J3300" s="260"/>
      <c r="K3300" s="260"/>
    </row>
    <row r="3301" spans="6:11" x14ac:dyDescent="0.2">
      <c r="F3301" s="260"/>
      <c r="G3301" s="260"/>
      <c r="H3301" s="260"/>
      <c r="I3301" s="260"/>
      <c r="J3301" s="260"/>
      <c r="K3301" s="260"/>
    </row>
    <row r="3302" spans="6:11" x14ac:dyDescent="0.2">
      <c r="G3302" s="260"/>
      <c r="H3302" s="260"/>
      <c r="I3302" s="260"/>
      <c r="J3302" s="260"/>
      <c r="K3302" s="260"/>
    </row>
    <row r="3303" spans="6:11" x14ac:dyDescent="0.2">
      <c r="H3303" s="260"/>
      <c r="I3303" s="260"/>
      <c r="J3303" s="260"/>
      <c r="K3303" s="260"/>
    </row>
    <row r="3304" spans="6:11" x14ac:dyDescent="0.2">
      <c r="G3304" s="260"/>
      <c r="H3304" s="260"/>
      <c r="I3304" s="260"/>
      <c r="J3304" s="260"/>
      <c r="K3304" s="260"/>
    </row>
    <row r="3305" spans="6:11" x14ac:dyDescent="0.2">
      <c r="H3305" s="260"/>
      <c r="I3305" s="260"/>
      <c r="J3305" s="260"/>
      <c r="K3305" s="260"/>
    </row>
    <row r="3306" spans="6:11" x14ac:dyDescent="0.2">
      <c r="G3306" s="260"/>
      <c r="H3306" s="260"/>
      <c r="I3306" s="260"/>
      <c r="J3306" s="260"/>
      <c r="K3306" s="260"/>
    </row>
    <row r="3307" spans="6:11" x14ac:dyDescent="0.2">
      <c r="H3307" s="260"/>
      <c r="I3307" s="260"/>
      <c r="J3307" s="260"/>
      <c r="K3307" s="260"/>
    </row>
    <row r="3308" spans="6:11" x14ac:dyDescent="0.2">
      <c r="G3308" s="260"/>
      <c r="H3308" s="260"/>
      <c r="I3308" s="260"/>
      <c r="J3308" s="260"/>
      <c r="K3308" s="260"/>
    </row>
    <row r="3309" spans="6:11" x14ac:dyDescent="0.2">
      <c r="G3309" s="260"/>
      <c r="H3309" s="260"/>
      <c r="I3309" s="260"/>
      <c r="J3309" s="260"/>
      <c r="K3309" s="260"/>
    </row>
    <row r="3310" spans="6:11" x14ac:dyDescent="0.2">
      <c r="G3310" s="260"/>
      <c r="H3310" s="260"/>
      <c r="I3310" s="260"/>
      <c r="J3310" s="260"/>
      <c r="K3310" s="260"/>
    </row>
    <row r="3311" spans="6:11" x14ac:dyDescent="0.2">
      <c r="F3311" s="260"/>
      <c r="G3311" s="260"/>
      <c r="H3311" s="260"/>
      <c r="I3311" s="260"/>
      <c r="J3311" s="260"/>
      <c r="K3311" s="260"/>
    </row>
    <row r="3312" spans="6:11" x14ac:dyDescent="0.2">
      <c r="G3312" s="260"/>
      <c r="H3312" s="260"/>
      <c r="I3312" s="260"/>
      <c r="J3312" s="260"/>
      <c r="K3312" s="260"/>
    </row>
    <row r="3313" spans="6:11" x14ac:dyDescent="0.2">
      <c r="H3313" s="260"/>
      <c r="I3313" s="260"/>
      <c r="J3313" s="260"/>
      <c r="K3313" s="260"/>
    </row>
    <row r="3314" spans="6:11" x14ac:dyDescent="0.2">
      <c r="G3314" s="260"/>
      <c r="H3314" s="260"/>
      <c r="I3314" s="260"/>
      <c r="J3314" s="260"/>
      <c r="K3314" s="260"/>
    </row>
    <row r="3315" spans="6:11" x14ac:dyDescent="0.2">
      <c r="H3315" s="260"/>
      <c r="I3315" s="260"/>
      <c r="J3315" s="260"/>
      <c r="K3315" s="260"/>
    </row>
    <row r="3316" spans="6:11" x14ac:dyDescent="0.2">
      <c r="F3316" s="260"/>
      <c r="G3316" s="260"/>
      <c r="H3316" s="260"/>
      <c r="I3316" s="260"/>
      <c r="J3316" s="260"/>
      <c r="K3316" s="260"/>
    </row>
    <row r="3317" spans="6:11" x14ac:dyDescent="0.2">
      <c r="F3317" s="260"/>
      <c r="G3317" s="260"/>
      <c r="H3317" s="260"/>
      <c r="I3317" s="260"/>
      <c r="J3317" s="260"/>
      <c r="K3317" s="260"/>
    </row>
    <row r="3318" spans="6:11" x14ac:dyDescent="0.2">
      <c r="F3318" s="260"/>
      <c r="G3318" s="260"/>
      <c r="H3318" s="260"/>
      <c r="I3318" s="260"/>
      <c r="J3318" s="260"/>
      <c r="K3318" s="260"/>
    </row>
    <row r="3319" spans="6:11" x14ac:dyDescent="0.2">
      <c r="G3319" s="260"/>
      <c r="H3319" s="260"/>
      <c r="I3319" s="260"/>
      <c r="J3319" s="260"/>
      <c r="K3319" s="260"/>
    </row>
    <row r="3320" spans="6:11" x14ac:dyDescent="0.2">
      <c r="G3320" s="260"/>
      <c r="H3320" s="260"/>
      <c r="I3320" s="260"/>
      <c r="J3320" s="260"/>
      <c r="K3320" s="260"/>
    </row>
    <row r="3321" spans="6:11" x14ac:dyDescent="0.2">
      <c r="H3321" s="260"/>
      <c r="I3321" s="260"/>
      <c r="J3321" s="260"/>
      <c r="K3321" s="260"/>
    </row>
    <row r="3322" spans="6:11" x14ac:dyDescent="0.2">
      <c r="G3322" s="260"/>
      <c r="H3322" s="260"/>
      <c r="I3322" s="260"/>
      <c r="J3322" s="260"/>
      <c r="K3322" s="260"/>
    </row>
    <row r="3323" spans="6:11" x14ac:dyDescent="0.2">
      <c r="F3323" s="260"/>
      <c r="G3323" s="260"/>
      <c r="H3323" s="260"/>
      <c r="I3323" s="260"/>
      <c r="J3323" s="260"/>
      <c r="K3323" s="260"/>
    </row>
    <row r="3324" spans="6:11" x14ac:dyDescent="0.2">
      <c r="F3324" s="260"/>
      <c r="G3324" s="260"/>
      <c r="H3324" s="260"/>
      <c r="I3324" s="260"/>
      <c r="J3324" s="260"/>
      <c r="K3324" s="260"/>
    </row>
    <row r="3325" spans="6:11" x14ac:dyDescent="0.2">
      <c r="H3325" s="260"/>
      <c r="I3325" s="260"/>
      <c r="J3325" s="260"/>
      <c r="K3325" s="260"/>
    </row>
    <row r="3326" spans="6:11" x14ac:dyDescent="0.2">
      <c r="H3326" s="260"/>
      <c r="I3326" s="260"/>
      <c r="J3326" s="260"/>
      <c r="K3326" s="260"/>
    </row>
    <row r="3327" spans="6:11" x14ac:dyDescent="0.2">
      <c r="H3327" s="260"/>
      <c r="I3327" s="260"/>
      <c r="J3327" s="260"/>
      <c r="K3327" s="260"/>
    </row>
    <row r="3328" spans="6:11" x14ac:dyDescent="0.2">
      <c r="K3328" s="260"/>
    </row>
    <row r="3329" spans="6:11" x14ac:dyDescent="0.2">
      <c r="H3329" s="260"/>
      <c r="K3329" s="260"/>
    </row>
    <row r="3330" spans="6:11" x14ac:dyDescent="0.2">
      <c r="F3330" s="260"/>
      <c r="G3330" s="260"/>
      <c r="H3330" s="260"/>
      <c r="I3330" s="260"/>
      <c r="J3330" s="260"/>
      <c r="K3330" s="260"/>
    </row>
    <row r="3331" spans="6:11" x14ac:dyDescent="0.2">
      <c r="H3331" s="260"/>
      <c r="I3331" s="260"/>
      <c r="J3331" s="260"/>
      <c r="K3331" s="260"/>
    </row>
    <row r="3332" spans="6:11" x14ac:dyDescent="0.2">
      <c r="G3332" s="260"/>
      <c r="H3332" s="260"/>
      <c r="I3332" s="260"/>
      <c r="J3332" s="260"/>
      <c r="K3332" s="260"/>
    </row>
    <row r="3333" spans="6:11" x14ac:dyDescent="0.2">
      <c r="H3333" s="260"/>
      <c r="I3333" s="260"/>
      <c r="J3333" s="260"/>
      <c r="K3333" s="260"/>
    </row>
    <row r="3334" spans="6:11" x14ac:dyDescent="0.2">
      <c r="G3334" s="260"/>
      <c r="H3334" s="260"/>
      <c r="I3334" s="260"/>
      <c r="J3334" s="260"/>
      <c r="K3334" s="260"/>
    </row>
    <row r="3335" spans="6:11" x14ac:dyDescent="0.2">
      <c r="H3335" s="260"/>
      <c r="I3335" s="260"/>
      <c r="J3335" s="260"/>
      <c r="K3335" s="260"/>
    </row>
    <row r="3336" spans="6:11" x14ac:dyDescent="0.2">
      <c r="F3336" s="260"/>
      <c r="G3336" s="260"/>
      <c r="H3336" s="260"/>
      <c r="I3336" s="260"/>
      <c r="J3336" s="260"/>
      <c r="K3336" s="260"/>
    </row>
    <row r="3337" spans="6:11" x14ac:dyDescent="0.2">
      <c r="G3337" s="260"/>
      <c r="H3337" s="260"/>
      <c r="I3337" s="260"/>
      <c r="J3337" s="260"/>
      <c r="K3337" s="260"/>
    </row>
    <row r="3338" spans="6:11" x14ac:dyDescent="0.2">
      <c r="G3338" s="260"/>
      <c r="H3338" s="260"/>
      <c r="I3338" s="260"/>
      <c r="J3338" s="260"/>
      <c r="K3338" s="260"/>
    </row>
    <row r="3339" spans="6:11" x14ac:dyDescent="0.2">
      <c r="G3339" s="260"/>
      <c r="H3339" s="260"/>
      <c r="I3339" s="260"/>
      <c r="J3339" s="260"/>
      <c r="K3339" s="260"/>
    </row>
    <row r="3340" spans="6:11" x14ac:dyDescent="0.2">
      <c r="G3340" s="260"/>
      <c r="H3340" s="260"/>
      <c r="I3340" s="260"/>
      <c r="J3340" s="260"/>
      <c r="K3340" s="260"/>
    </row>
    <row r="3341" spans="6:11" x14ac:dyDescent="0.2">
      <c r="G3341" s="260"/>
      <c r="H3341" s="260"/>
      <c r="I3341" s="260"/>
      <c r="J3341" s="260"/>
      <c r="K3341" s="260"/>
    </row>
    <row r="3342" spans="6:11" x14ac:dyDescent="0.2">
      <c r="G3342" s="260"/>
      <c r="H3342" s="260"/>
      <c r="I3342" s="260"/>
      <c r="J3342" s="260"/>
      <c r="K3342" s="260"/>
    </row>
    <row r="3343" spans="6:11" x14ac:dyDescent="0.2">
      <c r="H3343" s="260"/>
      <c r="K3343" s="260"/>
    </row>
    <row r="3344" spans="6:11" x14ac:dyDescent="0.2">
      <c r="G3344" s="260"/>
      <c r="H3344" s="260"/>
      <c r="I3344" s="260"/>
      <c r="J3344" s="260"/>
      <c r="K3344" s="260"/>
    </row>
    <row r="3345" spans="6:11" x14ac:dyDescent="0.2">
      <c r="H3345" s="260"/>
      <c r="I3345" s="260"/>
      <c r="J3345" s="260"/>
      <c r="K3345" s="260"/>
    </row>
    <row r="3346" spans="6:11" x14ac:dyDescent="0.2">
      <c r="F3346" s="260"/>
      <c r="G3346" s="260"/>
      <c r="H3346" s="260"/>
      <c r="I3346" s="260"/>
      <c r="J3346" s="260"/>
      <c r="K3346" s="260"/>
    </row>
    <row r="3347" spans="6:11" x14ac:dyDescent="0.2">
      <c r="G3347" s="260"/>
      <c r="H3347" s="260"/>
      <c r="I3347" s="260"/>
      <c r="J3347" s="260"/>
      <c r="K3347" s="260"/>
    </row>
    <row r="3348" spans="6:11" x14ac:dyDescent="0.2">
      <c r="G3348" s="260"/>
      <c r="H3348" s="260"/>
      <c r="I3348" s="260"/>
      <c r="J3348" s="260"/>
      <c r="K3348" s="260"/>
    </row>
    <row r="3349" spans="6:11" x14ac:dyDescent="0.2">
      <c r="H3349" s="260"/>
      <c r="I3349" s="260"/>
      <c r="J3349" s="260"/>
      <c r="K3349" s="260"/>
    </row>
    <row r="3350" spans="6:11" x14ac:dyDescent="0.2">
      <c r="F3350" s="260"/>
      <c r="G3350" s="260"/>
      <c r="H3350" s="260"/>
      <c r="I3350" s="260"/>
      <c r="J3350" s="260"/>
      <c r="K3350" s="260"/>
    </row>
    <row r="3351" spans="6:11" x14ac:dyDescent="0.2">
      <c r="F3351" s="260"/>
      <c r="G3351" s="260"/>
      <c r="H3351" s="260"/>
      <c r="I3351" s="260"/>
      <c r="J3351" s="260"/>
      <c r="K3351" s="260"/>
    </row>
    <row r="3352" spans="6:11" x14ac:dyDescent="0.2">
      <c r="G3352" s="260"/>
      <c r="H3352" s="260"/>
      <c r="I3352" s="260"/>
      <c r="J3352" s="260"/>
      <c r="K3352" s="260"/>
    </row>
    <row r="3353" spans="6:11" x14ac:dyDescent="0.2">
      <c r="H3353" s="260"/>
      <c r="I3353" s="260"/>
      <c r="J3353" s="260"/>
      <c r="K3353" s="260"/>
    </row>
    <row r="3354" spans="6:11" x14ac:dyDescent="0.2">
      <c r="G3354" s="260"/>
      <c r="H3354" s="260"/>
      <c r="I3354" s="260"/>
      <c r="J3354" s="260"/>
      <c r="K3354" s="260"/>
    </row>
    <row r="3355" spans="6:11" x14ac:dyDescent="0.2">
      <c r="G3355" s="260"/>
      <c r="H3355" s="260"/>
      <c r="I3355" s="260"/>
      <c r="J3355" s="260"/>
      <c r="K3355" s="260"/>
    </row>
    <row r="3356" spans="6:11" x14ac:dyDescent="0.2">
      <c r="F3356" s="260"/>
      <c r="G3356" s="260"/>
      <c r="H3356" s="260"/>
      <c r="I3356" s="260"/>
      <c r="J3356" s="260"/>
      <c r="K3356" s="260"/>
    </row>
    <row r="3357" spans="6:11" x14ac:dyDescent="0.2">
      <c r="F3357" s="260"/>
      <c r="G3357" s="260"/>
      <c r="H3357" s="260"/>
      <c r="I3357" s="260"/>
      <c r="J3357" s="260"/>
      <c r="K3357" s="260"/>
    </row>
    <row r="3358" spans="6:11" x14ac:dyDescent="0.2">
      <c r="G3358" s="260"/>
      <c r="H3358" s="260"/>
      <c r="I3358" s="260"/>
      <c r="J3358" s="260"/>
      <c r="K3358" s="260"/>
    </row>
    <row r="3359" spans="6:11" x14ac:dyDescent="0.2">
      <c r="G3359" s="260"/>
      <c r="H3359" s="260"/>
      <c r="I3359" s="260"/>
      <c r="J3359" s="260"/>
      <c r="K3359" s="260"/>
    </row>
    <row r="3360" spans="6:11" x14ac:dyDescent="0.2">
      <c r="H3360" s="260"/>
      <c r="I3360" s="260"/>
      <c r="J3360" s="260"/>
      <c r="K3360" s="260"/>
    </row>
    <row r="3361" spans="6:11" x14ac:dyDescent="0.2">
      <c r="G3361" s="260"/>
      <c r="H3361" s="260"/>
      <c r="I3361" s="260"/>
      <c r="J3361" s="260"/>
      <c r="K3361" s="260"/>
    </row>
    <row r="3362" spans="6:11" x14ac:dyDescent="0.2">
      <c r="H3362" s="260"/>
      <c r="I3362" s="260"/>
      <c r="J3362" s="260"/>
      <c r="K3362" s="260"/>
    </row>
    <row r="3363" spans="6:11" x14ac:dyDescent="0.2">
      <c r="F3363" s="260"/>
      <c r="G3363" s="260"/>
      <c r="H3363" s="260"/>
      <c r="I3363" s="260"/>
      <c r="J3363" s="260"/>
      <c r="K3363" s="260"/>
    </row>
    <row r="3364" spans="6:11" x14ac:dyDescent="0.2">
      <c r="F3364" s="260"/>
      <c r="G3364" s="260"/>
      <c r="H3364" s="260"/>
      <c r="I3364" s="260"/>
      <c r="J3364" s="260"/>
      <c r="K3364" s="260"/>
    </row>
    <row r="3365" spans="6:11" x14ac:dyDescent="0.2">
      <c r="G3365" s="260"/>
      <c r="H3365" s="260"/>
      <c r="I3365" s="260"/>
      <c r="J3365" s="260"/>
      <c r="K3365" s="260"/>
    </row>
    <row r="3366" spans="6:11" x14ac:dyDescent="0.2">
      <c r="H3366" s="260"/>
      <c r="I3366" s="260"/>
      <c r="J3366" s="260"/>
      <c r="K3366" s="260"/>
    </row>
    <row r="3367" spans="6:11" x14ac:dyDescent="0.2">
      <c r="G3367" s="260"/>
      <c r="H3367" s="260"/>
      <c r="I3367" s="260"/>
      <c r="J3367" s="260"/>
      <c r="K3367" s="260"/>
    </row>
    <row r="3368" spans="6:11" x14ac:dyDescent="0.2">
      <c r="H3368" s="260"/>
      <c r="I3368" s="260"/>
      <c r="J3368" s="260"/>
      <c r="K3368" s="260"/>
    </row>
    <row r="3369" spans="6:11" x14ac:dyDescent="0.2">
      <c r="F3369" s="260"/>
      <c r="G3369" s="260"/>
      <c r="H3369" s="260"/>
      <c r="I3369" s="260"/>
      <c r="J3369" s="260"/>
      <c r="K3369" s="260"/>
    </row>
    <row r="3370" spans="6:11" x14ac:dyDescent="0.2">
      <c r="G3370" s="260"/>
      <c r="H3370" s="260"/>
      <c r="I3370" s="260"/>
      <c r="J3370" s="260"/>
      <c r="K3370" s="260"/>
    </row>
    <row r="3371" spans="6:11" x14ac:dyDescent="0.2">
      <c r="H3371" s="260"/>
      <c r="I3371" s="260"/>
      <c r="J3371" s="260"/>
      <c r="K3371" s="260"/>
    </row>
    <row r="3372" spans="6:11" x14ac:dyDescent="0.2">
      <c r="G3372" s="260"/>
      <c r="H3372" s="260"/>
      <c r="I3372" s="260"/>
      <c r="J3372" s="260"/>
      <c r="K3372" s="260"/>
    </row>
    <row r="3373" spans="6:11" x14ac:dyDescent="0.2">
      <c r="H3373" s="260"/>
      <c r="I3373" s="260"/>
      <c r="J3373" s="260"/>
      <c r="K3373" s="260"/>
    </row>
    <row r="3374" spans="6:11" x14ac:dyDescent="0.2">
      <c r="G3374" s="260"/>
      <c r="H3374" s="260"/>
      <c r="I3374" s="260"/>
      <c r="J3374" s="260"/>
      <c r="K3374" s="260"/>
    </row>
    <row r="3375" spans="6:11" x14ac:dyDescent="0.2">
      <c r="H3375" s="260"/>
      <c r="I3375" s="260"/>
      <c r="J3375" s="260"/>
      <c r="K3375" s="260"/>
    </row>
    <row r="3376" spans="6:11" x14ac:dyDescent="0.2">
      <c r="I3376" s="260"/>
      <c r="J3376" s="260"/>
      <c r="K3376" s="260"/>
    </row>
    <row r="3377" spans="6:11" x14ac:dyDescent="0.2">
      <c r="F3377" s="260"/>
      <c r="G3377" s="260"/>
      <c r="H3377" s="260"/>
      <c r="I3377" s="260"/>
      <c r="J3377" s="260"/>
      <c r="K3377" s="260"/>
    </row>
    <row r="3378" spans="6:11" x14ac:dyDescent="0.2">
      <c r="F3378" s="260"/>
      <c r="G3378" s="260"/>
      <c r="H3378" s="260"/>
      <c r="I3378" s="260"/>
      <c r="J3378" s="260"/>
      <c r="K3378" s="260"/>
    </row>
    <row r="3379" spans="6:11" x14ac:dyDescent="0.2">
      <c r="F3379" s="260"/>
      <c r="G3379" s="260"/>
      <c r="H3379" s="260"/>
      <c r="I3379" s="260"/>
      <c r="J3379" s="260"/>
      <c r="K3379" s="260"/>
    </row>
    <row r="3380" spans="6:11" x14ac:dyDescent="0.2">
      <c r="G3380" s="260"/>
      <c r="H3380" s="260"/>
      <c r="I3380" s="260"/>
      <c r="J3380" s="260"/>
      <c r="K3380" s="260"/>
    </row>
    <row r="3381" spans="6:11" x14ac:dyDescent="0.2">
      <c r="G3381" s="260"/>
      <c r="H3381" s="260"/>
      <c r="I3381" s="260"/>
      <c r="J3381" s="260"/>
      <c r="K3381" s="260"/>
    </row>
    <row r="3382" spans="6:11" x14ac:dyDescent="0.2">
      <c r="H3382" s="260"/>
      <c r="I3382" s="260"/>
      <c r="K3382" s="260"/>
    </row>
    <row r="3383" spans="6:11" x14ac:dyDescent="0.2">
      <c r="H3383" s="260"/>
      <c r="I3383" s="260"/>
      <c r="J3383" s="260"/>
      <c r="K3383" s="260"/>
    </row>
    <row r="3384" spans="6:11" x14ac:dyDescent="0.2">
      <c r="G3384" s="260"/>
      <c r="H3384" s="260"/>
      <c r="I3384" s="260"/>
      <c r="J3384" s="260"/>
      <c r="K3384" s="260"/>
    </row>
    <row r="3385" spans="6:11" x14ac:dyDescent="0.2">
      <c r="H3385" s="260"/>
      <c r="I3385" s="260"/>
      <c r="J3385" s="260"/>
      <c r="K3385" s="260"/>
    </row>
    <row r="3386" spans="6:11" x14ac:dyDescent="0.2">
      <c r="J3386" s="260"/>
      <c r="K3386" s="260"/>
    </row>
    <row r="3387" spans="6:11" x14ac:dyDescent="0.2">
      <c r="G3387" s="260"/>
      <c r="H3387" s="260"/>
      <c r="I3387" s="260"/>
      <c r="J3387" s="260"/>
      <c r="K3387" s="260"/>
    </row>
    <row r="3388" spans="6:11" x14ac:dyDescent="0.2">
      <c r="G3388" s="260"/>
      <c r="H3388" s="260"/>
      <c r="I3388" s="260"/>
      <c r="J3388" s="260"/>
      <c r="K3388" s="260"/>
    </row>
    <row r="3389" spans="6:11" x14ac:dyDescent="0.2">
      <c r="G3389" s="260"/>
      <c r="H3389" s="260"/>
      <c r="I3389" s="260"/>
      <c r="J3389" s="260"/>
      <c r="K3389" s="260"/>
    </row>
    <row r="3390" spans="6:11" x14ac:dyDescent="0.2">
      <c r="G3390" s="260"/>
      <c r="H3390" s="260"/>
      <c r="I3390" s="260"/>
      <c r="J3390" s="260"/>
      <c r="K3390" s="260"/>
    </row>
    <row r="3391" spans="6:11" x14ac:dyDescent="0.2">
      <c r="H3391" s="260"/>
      <c r="I3391" s="260"/>
      <c r="J3391" s="260"/>
      <c r="K3391" s="260"/>
    </row>
    <row r="3392" spans="6:11" x14ac:dyDescent="0.2">
      <c r="G3392" s="260"/>
      <c r="H3392" s="260"/>
      <c r="I3392" s="260"/>
      <c r="J3392" s="260"/>
      <c r="K3392" s="260"/>
    </row>
    <row r="3393" spans="6:11" x14ac:dyDescent="0.2">
      <c r="H3393" s="260"/>
      <c r="I3393" s="260"/>
      <c r="J3393" s="260"/>
      <c r="K3393" s="260"/>
    </row>
    <row r="3394" spans="6:11" x14ac:dyDescent="0.2">
      <c r="G3394" s="260"/>
      <c r="H3394" s="260"/>
      <c r="I3394" s="260"/>
      <c r="J3394" s="260"/>
      <c r="K3394" s="260"/>
    </row>
    <row r="3395" spans="6:11" x14ac:dyDescent="0.2">
      <c r="H3395" s="260"/>
      <c r="I3395" s="260"/>
      <c r="J3395" s="260"/>
      <c r="K3395" s="260"/>
    </row>
    <row r="3396" spans="6:11" x14ac:dyDescent="0.2">
      <c r="I3396" s="260"/>
      <c r="J3396" s="260"/>
      <c r="K3396" s="260"/>
    </row>
    <row r="3397" spans="6:11" x14ac:dyDescent="0.2">
      <c r="G3397" s="260"/>
      <c r="H3397" s="260"/>
      <c r="I3397" s="260"/>
      <c r="J3397" s="260"/>
      <c r="K3397" s="260"/>
    </row>
    <row r="3398" spans="6:11" x14ac:dyDescent="0.2">
      <c r="H3398" s="260"/>
      <c r="I3398" s="260"/>
      <c r="J3398" s="260"/>
      <c r="K3398" s="260"/>
    </row>
    <row r="3399" spans="6:11" x14ac:dyDescent="0.2">
      <c r="F3399" s="260"/>
      <c r="G3399" s="260"/>
      <c r="H3399" s="260"/>
      <c r="I3399" s="260"/>
      <c r="J3399" s="260"/>
      <c r="K3399" s="260"/>
    </row>
    <row r="3400" spans="6:11" x14ac:dyDescent="0.2">
      <c r="G3400" s="260"/>
      <c r="I3400" s="260"/>
      <c r="K3400" s="260"/>
    </row>
    <row r="3401" spans="6:11" x14ac:dyDescent="0.2">
      <c r="G3401" s="260"/>
      <c r="H3401" s="260"/>
      <c r="I3401" s="260"/>
      <c r="J3401" s="260"/>
      <c r="K3401" s="260"/>
    </row>
    <row r="3402" spans="6:11" x14ac:dyDescent="0.2">
      <c r="G3402" s="260"/>
      <c r="H3402" s="260"/>
      <c r="I3402" s="260"/>
      <c r="J3402" s="260"/>
      <c r="K3402" s="260"/>
    </row>
    <row r="3403" spans="6:11" x14ac:dyDescent="0.2">
      <c r="G3403" s="260"/>
      <c r="H3403" s="260"/>
      <c r="I3403" s="260"/>
      <c r="J3403" s="260"/>
      <c r="K3403" s="260"/>
    </row>
    <row r="3404" spans="6:11" x14ac:dyDescent="0.2">
      <c r="G3404" s="260"/>
      <c r="H3404" s="260"/>
      <c r="I3404" s="260"/>
      <c r="J3404" s="260"/>
      <c r="K3404" s="260"/>
    </row>
    <row r="3405" spans="6:11" x14ac:dyDescent="0.2">
      <c r="J3405" s="260"/>
      <c r="K3405" s="260"/>
    </row>
    <row r="3406" spans="6:11" x14ac:dyDescent="0.2">
      <c r="H3406" s="260"/>
      <c r="I3406" s="260"/>
      <c r="J3406" s="260"/>
      <c r="K3406" s="260"/>
    </row>
    <row r="3407" spans="6:11" x14ac:dyDescent="0.2">
      <c r="G3407" s="260"/>
      <c r="H3407" s="260"/>
      <c r="I3407" s="260"/>
      <c r="J3407" s="260"/>
      <c r="K3407" s="260"/>
    </row>
    <row r="3408" spans="6:11" x14ac:dyDescent="0.2">
      <c r="G3408" s="260"/>
      <c r="H3408" s="260"/>
      <c r="I3408" s="260"/>
      <c r="J3408" s="260"/>
      <c r="K3408" s="260"/>
    </row>
    <row r="3409" spans="6:11" x14ac:dyDescent="0.2">
      <c r="F3409" s="260"/>
      <c r="G3409" s="260"/>
      <c r="H3409" s="260"/>
      <c r="I3409" s="260"/>
      <c r="J3409" s="260"/>
      <c r="K3409" s="260"/>
    </row>
    <row r="3410" spans="6:11" x14ac:dyDescent="0.2">
      <c r="G3410" s="260"/>
      <c r="H3410" s="260"/>
      <c r="J3410" s="260"/>
      <c r="K3410" s="260"/>
    </row>
    <row r="3411" spans="6:11" x14ac:dyDescent="0.2">
      <c r="G3411" s="260"/>
      <c r="H3411" s="260"/>
      <c r="I3411" s="260"/>
      <c r="J3411" s="260"/>
      <c r="K3411" s="260"/>
    </row>
    <row r="3412" spans="6:11" x14ac:dyDescent="0.2">
      <c r="H3412" s="260"/>
      <c r="I3412" s="260"/>
      <c r="J3412" s="260"/>
      <c r="K3412" s="260"/>
    </row>
    <row r="3413" spans="6:11" x14ac:dyDescent="0.2">
      <c r="G3413" s="260"/>
      <c r="H3413" s="260"/>
      <c r="I3413" s="260"/>
      <c r="J3413" s="260"/>
      <c r="K3413" s="260"/>
    </row>
    <row r="3414" spans="6:11" x14ac:dyDescent="0.2">
      <c r="F3414" s="260"/>
      <c r="G3414" s="260"/>
      <c r="H3414" s="260"/>
      <c r="I3414" s="260"/>
      <c r="J3414" s="260"/>
      <c r="K3414" s="260"/>
    </row>
    <row r="3415" spans="6:11" x14ac:dyDescent="0.2">
      <c r="F3415" s="260"/>
      <c r="G3415" s="260"/>
      <c r="H3415" s="260"/>
      <c r="I3415" s="260"/>
      <c r="J3415" s="260"/>
      <c r="K3415" s="260"/>
    </row>
    <row r="3416" spans="6:11" x14ac:dyDescent="0.2">
      <c r="F3416" s="260"/>
      <c r="G3416" s="260"/>
      <c r="H3416" s="260"/>
      <c r="I3416" s="260"/>
      <c r="J3416" s="260"/>
      <c r="K3416" s="260"/>
    </row>
    <row r="3417" spans="6:11" x14ac:dyDescent="0.2">
      <c r="G3417" s="260"/>
      <c r="H3417" s="260"/>
      <c r="I3417" s="260"/>
      <c r="J3417" s="260"/>
      <c r="K3417" s="260"/>
    </row>
    <row r="3418" spans="6:11" x14ac:dyDescent="0.2">
      <c r="H3418" s="260"/>
      <c r="I3418" s="260"/>
      <c r="J3418" s="260"/>
      <c r="K3418" s="260"/>
    </row>
    <row r="3419" spans="6:11" x14ac:dyDescent="0.2">
      <c r="I3419" s="260"/>
      <c r="J3419" s="260"/>
      <c r="K3419" s="260"/>
    </row>
    <row r="3420" spans="6:11" x14ac:dyDescent="0.2">
      <c r="H3420" s="260"/>
      <c r="I3420" s="260"/>
      <c r="J3420" s="260"/>
      <c r="K3420" s="260"/>
    </row>
    <row r="3421" spans="6:11" x14ac:dyDescent="0.2">
      <c r="F3421" s="260"/>
      <c r="G3421" s="260"/>
      <c r="H3421" s="260"/>
      <c r="I3421" s="260"/>
      <c r="J3421" s="260"/>
      <c r="K3421" s="260"/>
    </row>
    <row r="3422" spans="6:11" x14ac:dyDescent="0.2">
      <c r="F3422" s="260"/>
      <c r="G3422" s="260"/>
      <c r="H3422" s="260"/>
      <c r="I3422" s="260"/>
      <c r="J3422" s="260"/>
      <c r="K3422" s="260"/>
    </row>
    <row r="3423" spans="6:11" x14ac:dyDescent="0.2">
      <c r="H3423" s="260"/>
      <c r="I3423" s="260"/>
      <c r="J3423" s="260"/>
      <c r="K3423" s="260"/>
    </row>
    <row r="3424" spans="6:11" x14ac:dyDescent="0.2">
      <c r="I3424" s="260"/>
      <c r="J3424" s="260"/>
      <c r="K3424" s="260"/>
    </row>
    <row r="3425" spans="6:11" x14ac:dyDescent="0.2">
      <c r="H3425" s="260"/>
      <c r="I3425" s="260"/>
      <c r="J3425" s="260"/>
      <c r="K3425" s="260"/>
    </row>
    <row r="3426" spans="6:11" x14ac:dyDescent="0.2">
      <c r="I3426" s="260"/>
      <c r="J3426" s="260"/>
      <c r="K3426" s="260"/>
    </row>
    <row r="3427" spans="6:11" x14ac:dyDescent="0.2">
      <c r="G3427" s="260"/>
      <c r="H3427" s="260"/>
      <c r="I3427" s="260"/>
      <c r="J3427" s="260"/>
      <c r="K3427" s="260"/>
    </row>
    <row r="3428" spans="6:11" x14ac:dyDescent="0.2">
      <c r="F3428" s="260"/>
      <c r="G3428" s="260"/>
      <c r="H3428" s="260"/>
      <c r="I3428" s="260"/>
      <c r="J3428" s="260"/>
      <c r="K3428" s="260"/>
    </row>
    <row r="3429" spans="6:11" x14ac:dyDescent="0.2">
      <c r="H3429" s="260"/>
      <c r="I3429" s="260"/>
      <c r="J3429" s="260"/>
      <c r="K3429" s="260"/>
    </row>
    <row r="3430" spans="6:11" x14ac:dyDescent="0.2">
      <c r="G3430" s="260"/>
      <c r="H3430" s="260"/>
      <c r="I3430" s="260"/>
      <c r="J3430" s="260"/>
      <c r="K3430" s="260"/>
    </row>
    <row r="3431" spans="6:11" x14ac:dyDescent="0.2">
      <c r="H3431" s="260"/>
      <c r="I3431" s="260"/>
      <c r="J3431" s="260"/>
      <c r="K3431" s="260"/>
    </row>
    <row r="3432" spans="6:11" x14ac:dyDescent="0.2">
      <c r="G3432" s="260"/>
      <c r="H3432" s="260"/>
      <c r="I3432" s="260"/>
      <c r="J3432" s="260"/>
      <c r="K3432" s="260"/>
    </row>
    <row r="3433" spans="6:11" x14ac:dyDescent="0.2">
      <c r="H3433" s="260"/>
      <c r="I3433" s="260"/>
      <c r="J3433" s="260"/>
      <c r="K3433" s="260"/>
    </row>
    <row r="3434" spans="6:11" x14ac:dyDescent="0.2">
      <c r="F3434" s="260"/>
      <c r="G3434" s="260"/>
      <c r="H3434" s="260"/>
      <c r="I3434" s="260"/>
      <c r="J3434" s="260"/>
      <c r="K3434" s="260"/>
    </row>
    <row r="3435" spans="6:11" x14ac:dyDescent="0.2">
      <c r="G3435" s="260"/>
      <c r="H3435" s="260"/>
      <c r="I3435" s="260"/>
      <c r="J3435" s="260"/>
      <c r="K3435" s="260"/>
    </row>
    <row r="3436" spans="6:11" x14ac:dyDescent="0.2">
      <c r="H3436" s="260"/>
      <c r="I3436" s="260"/>
      <c r="J3436" s="260"/>
      <c r="K3436" s="260"/>
    </row>
    <row r="3437" spans="6:11" x14ac:dyDescent="0.2">
      <c r="G3437" s="260"/>
      <c r="H3437" s="260"/>
      <c r="I3437" s="260"/>
      <c r="J3437" s="260"/>
      <c r="K3437" s="260"/>
    </row>
    <row r="3438" spans="6:11" x14ac:dyDescent="0.2">
      <c r="H3438" s="260"/>
      <c r="I3438" s="260"/>
      <c r="J3438" s="260"/>
      <c r="K3438" s="260"/>
    </row>
    <row r="3439" spans="6:11" x14ac:dyDescent="0.2">
      <c r="G3439" s="260"/>
      <c r="H3439" s="260"/>
      <c r="I3439" s="260"/>
      <c r="J3439" s="260"/>
      <c r="K3439" s="260"/>
    </row>
    <row r="3440" spans="6:11" x14ac:dyDescent="0.2">
      <c r="I3440" s="260"/>
      <c r="J3440" s="260"/>
      <c r="K3440" s="260"/>
    </row>
    <row r="3441" spans="6:11" x14ac:dyDescent="0.2">
      <c r="G3441" s="260"/>
      <c r="H3441" s="260"/>
      <c r="K3441" s="260"/>
    </row>
    <row r="3442" spans="6:11" x14ac:dyDescent="0.2">
      <c r="H3442" s="260"/>
      <c r="I3442" s="260"/>
      <c r="J3442" s="260"/>
      <c r="K3442" s="260"/>
    </row>
    <row r="3443" spans="6:11" x14ac:dyDescent="0.2">
      <c r="G3443" s="260"/>
      <c r="H3443" s="260"/>
      <c r="I3443" s="260"/>
      <c r="J3443" s="260"/>
      <c r="K3443" s="260"/>
    </row>
    <row r="3444" spans="6:11" x14ac:dyDescent="0.2">
      <c r="F3444" s="260"/>
      <c r="G3444" s="260"/>
      <c r="H3444" s="260"/>
      <c r="I3444" s="260"/>
      <c r="J3444" s="260"/>
      <c r="K3444" s="260"/>
    </row>
    <row r="3445" spans="6:11" x14ac:dyDescent="0.2">
      <c r="G3445" s="260"/>
      <c r="I3445" s="260"/>
      <c r="J3445" s="260"/>
      <c r="K3445" s="260"/>
    </row>
    <row r="3446" spans="6:11" x14ac:dyDescent="0.2">
      <c r="H3446" s="260"/>
      <c r="I3446" s="260"/>
      <c r="J3446" s="260"/>
      <c r="K3446" s="260"/>
    </row>
    <row r="3447" spans="6:11" x14ac:dyDescent="0.2">
      <c r="K3447" s="260"/>
    </row>
    <row r="3448" spans="6:11" x14ac:dyDescent="0.2">
      <c r="F3448" s="260"/>
      <c r="G3448" s="260"/>
      <c r="H3448" s="260"/>
      <c r="I3448" s="260"/>
      <c r="J3448" s="260"/>
      <c r="K3448" s="260"/>
    </row>
    <row r="3449" spans="6:11" x14ac:dyDescent="0.2">
      <c r="F3449" s="260"/>
      <c r="G3449" s="260"/>
      <c r="H3449" s="260"/>
      <c r="I3449" s="260"/>
      <c r="J3449" s="260"/>
      <c r="K3449" s="260"/>
    </row>
    <row r="3450" spans="6:11" x14ac:dyDescent="0.2">
      <c r="G3450" s="260"/>
      <c r="H3450" s="260"/>
      <c r="I3450" s="260"/>
      <c r="J3450" s="260"/>
      <c r="K3450" s="260"/>
    </row>
    <row r="3451" spans="6:11" x14ac:dyDescent="0.2">
      <c r="F3451" s="260"/>
      <c r="G3451" s="260"/>
      <c r="H3451" s="260"/>
      <c r="I3451" s="260"/>
      <c r="J3451" s="260"/>
      <c r="K3451" s="260"/>
    </row>
    <row r="3452" spans="6:11" x14ac:dyDescent="0.2">
      <c r="G3452" s="260"/>
      <c r="H3452" s="260"/>
      <c r="I3452" s="260"/>
      <c r="J3452" s="260"/>
      <c r="K3452" s="260"/>
    </row>
    <row r="3453" spans="6:11" x14ac:dyDescent="0.2">
      <c r="G3453" s="260"/>
      <c r="H3453" s="260"/>
      <c r="I3453" s="260"/>
      <c r="J3453" s="260"/>
      <c r="K3453" s="260"/>
    </row>
    <row r="3454" spans="6:11" x14ac:dyDescent="0.2">
      <c r="F3454" s="260"/>
      <c r="G3454" s="260"/>
      <c r="H3454" s="260"/>
      <c r="I3454" s="260"/>
      <c r="J3454" s="260"/>
      <c r="K3454" s="260"/>
    </row>
    <row r="3455" spans="6:11" x14ac:dyDescent="0.2">
      <c r="F3455" s="260"/>
      <c r="G3455" s="260"/>
      <c r="H3455" s="260"/>
      <c r="I3455" s="260"/>
      <c r="J3455" s="260"/>
      <c r="K3455" s="260"/>
    </row>
    <row r="3456" spans="6:11" x14ac:dyDescent="0.2">
      <c r="G3456" s="260"/>
      <c r="H3456" s="260"/>
      <c r="I3456" s="260"/>
      <c r="J3456" s="260"/>
      <c r="K3456" s="260"/>
    </row>
    <row r="3457" spans="6:11" x14ac:dyDescent="0.2">
      <c r="H3457" s="260"/>
      <c r="I3457" s="260"/>
      <c r="J3457" s="260"/>
      <c r="K3457" s="260"/>
    </row>
    <row r="3458" spans="6:11" x14ac:dyDescent="0.2">
      <c r="I3458" s="260"/>
      <c r="J3458" s="260"/>
      <c r="K3458" s="260"/>
    </row>
    <row r="3459" spans="6:11" x14ac:dyDescent="0.2">
      <c r="I3459" s="260"/>
      <c r="J3459" s="260"/>
      <c r="K3459" s="260"/>
    </row>
    <row r="3460" spans="6:11" x14ac:dyDescent="0.2">
      <c r="F3460" s="260"/>
      <c r="I3460" s="260"/>
      <c r="J3460" s="260"/>
      <c r="K3460" s="260"/>
    </row>
    <row r="3461" spans="6:11" x14ac:dyDescent="0.2">
      <c r="F3461" s="260"/>
      <c r="G3461" s="260"/>
      <c r="H3461" s="260"/>
      <c r="I3461" s="260"/>
      <c r="J3461" s="260"/>
      <c r="K3461" s="260"/>
    </row>
    <row r="3462" spans="6:11" x14ac:dyDescent="0.2">
      <c r="F3462" s="260"/>
      <c r="G3462" s="260"/>
      <c r="H3462" s="260"/>
      <c r="I3462" s="260"/>
      <c r="J3462" s="260"/>
      <c r="K3462" s="260"/>
    </row>
    <row r="3463" spans="6:11" x14ac:dyDescent="0.2">
      <c r="G3463" s="260"/>
      <c r="H3463" s="260"/>
      <c r="I3463" s="260"/>
      <c r="J3463" s="260"/>
      <c r="K3463" s="260"/>
    </row>
    <row r="3464" spans="6:11" x14ac:dyDescent="0.2">
      <c r="H3464" s="260"/>
      <c r="I3464" s="260"/>
      <c r="J3464" s="260"/>
      <c r="K3464" s="260"/>
    </row>
    <row r="3465" spans="6:11" x14ac:dyDescent="0.2">
      <c r="G3465" s="260"/>
      <c r="H3465" s="260"/>
      <c r="I3465" s="260"/>
      <c r="J3465" s="260"/>
      <c r="K3465" s="260"/>
    </row>
    <row r="3466" spans="6:11" x14ac:dyDescent="0.2">
      <c r="H3466" s="260"/>
      <c r="I3466" s="260"/>
      <c r="J3466" s="260"/>
      <c r="K3466" s="260"/>
    </row>
    <row r="3467" spans="6:11" x14ac:dyDescent="0.2">
      <c r="F3467" s="260"/>
      <c r="G3467" s="260"/>
      <c r="H3467" s="260"/>
      <c r="I3467" s="260"/>
      <c r="J3467" s="260"/>
      <c r="K3467" s="260"/>
    </row>
    <row r="3468" spans="6:11" x14ac:dyDescent="0.2">
      <c r="G3468" s="260"/>
      <c r="H3468" s="260"/>
      <c r="I3468" s="260"/>
      <c r="J3468" s="260"/>
      <c r="K3468" s="260"/>
    </row>
    <row r="3469" spans="6:11" x14ac:dyDescent="0.2">
      <c r="G3469" s="260"/>
      <c r="H3469" s="260"/>
      <c r="I3469" s="260"/>
      <c r="J3469" s="260"/>
      <c r="K3469" s="260"/>
    </row>
    <row r="3470" spans="6:11" x14ac:dyDescent="0.2">
      <c r="G3470" s="260"/>
      <c r="H3470" s="260"/>
      <c r="I3470" s="260"/>
      <c r="J3470" s="260"/>
      <c r="K3470" s="260"/>
    </row>
    <row r="3471" spans="6:11" x14ac:dyDescent="0.2">
      <c r="G3471" s="260"/>
      <c r="H3471" s="260"/>
      <c r="I3471" s="260"/>
      <c r="J3471" s="260"/>
      <c r="K3471" s="260"/>
    </row>
    <row r="3472" spans="6:11" x14ac:dyDescent="0.2">
      <c r="G3472" s="260"/>
      <c r="H3472" s="260"/>
      <c r="I3472" s="260"/>
      <c r="J3472" s="260"/>
      <c r="K3472" s="260"/>
    </row>
    <row r="3473" spans="6:11" x14ac:dyDescent="0.2">
      <c r="H3473" s="260"/>
      <c r="I3473" s="260"/>
      <c r="J3473" s="260"/>
      <c r="K3473" s="260"/>
    </row>
    <row r="3474" spans="6:11" x14ac:dyDescent="0.2">
      <c r="I3474" s="260"/>
      <c r="J3474" s="260"/>
      <c r="K3474" s="260"/>
    </row>
    <row r="3475" spans="6:11" x14ac:dyDescent="0.2">
      <c r="H3475" s="260"/>
      <c r="I3475" s="260"/>
      <c r="J3475" s="260"/>
      <c r="K3475" s="260"/>
    </row>
    <row r="3476" spans="6:11" x14ac:dyDescent="0.2">
      <c r="F3476" s="260"/>
      <c r="G3476" s="260"/>
      <c r="H3476" s="260"/>
      <c r="I3476" s="260"/>
      <c r="J3476" s="260"/>
      <c r="K3476" s="260"/>
    </row>
    <row r="3477" spans="6:11" x14ac:dyDescent="0.2">
      <c r="F3477" s="260"/>
      <c r="G3477" s="260"/>
      <c r="H3477" s="260"/>
      <c r="I3477" s="260"/>
      <c r="J3477" s="260"/>
      <c r="K3477" s="260"/>
    </row>
    <row r="3478" spans="6:11" x14ac:dyDescent="0.2">
      <c r="G3478" s="260"/>
      <c r="H3478" s="260"/>
      <c r="I3478" s="260"/>
      <c r="J3478" s="260"/>
      <c r="K3478" s="260"/>
    </row>
    <row r="3479" spans="6:11" x14ac:dyDescent="0.2">
      <c r="H3479" s="260"/>
      <c r="I3479" s="260"/>
      <c r="J3479" s="260"/>
      <c r="K3479" s="260"/>
    </row>
    <row r="3480" spans="6:11" x14ac:dyDescent="0.2">
      <c r="G3480" s="260"/>
      <c r="H3480" s="260"/>
      <c r="I3480" s="260"/>
      <c r="K3480" s="260"/>
    </row>
    <row r="3481" spans="6:11" x14ac:dyDescent="0.2">
      <c r="G3481" s="260"/>
      <c r="H3481" s="260"/>
      <c r="I3481" s="260"/>
      <c r="K3481" s="260"/>
    </row>
    <row r="3482" spans="6:11" x14ac:dyDescent="0.2">
      <c r="G3482" s="260"/>
      <c r="H3482" s="260"/>
      <c r="I3482" s="260"/>
      <c r="J3482" s="260"/>
      <c r="K3482" s="260"/>
    </row>
    <row r="3483" spans="6:11" x14ac:dyDescent="0.2">
      <c r="H3483" s="260"/>
      <c r="I3483" s="260"/>
      <c r="J3483" s="260"/>
      <c r="K3483" s="260"/>
    </row>
    <row r="3484" spans="6:11" x14ac:dyDescent="0.2">
      <c r="I3484" s="260"/>
      <c r="J3484" s="260"/>
      <c r="K3484" s="260"/>
    </row>
    <row r="3485" spans="6:11" x14ac:dyDescent="0.2">
      <c r="I3485" s="260"/>
      <c r="J3485" s="260"/>
      <c r="K3485" s="260"/>
    </row>
    <row r="3486" spans="6:11" x14ac:dyDescent="0.2">
      <c r="F3486" s="260"/>
      <c r="G3486" s="260"/>
      <c r="H3486" s="260"/>
      <c r="I3486" s="260"/>
      <c r="J3486" s="260"/>
      <c r="K3486" s="260"/>
    </row>
    <row r="3487" spans="6:11" x14ac:dyDescent="0.2">
      <c r="G3487" s="260"/>
      <c r="H3487" s="260"/>
      <c r="I3487" s="260"/>
      <c r="J3487" s="260"/>
      <c r="K3487" s="260"/>
    </row>
    <row r="3488" spans="6:11" x14ac:dyDescent="0.2">
      <c r="J3488" s="260"/>
      <c r="K3488" s="260"/>
    </row>
    <row r="3489" spans="6:11" x14ac:dyDescent="0.2">
      <c r="F3489" s="260"/>
      <c r="G3489" s="260"/>
      <c r="H3489" s="260"/>
      <c r="I3489" s="260"/>
      <c r="J3489" s="260"/>
      <c r="K3489" s="260"/>
    </row>
    <row r="3490" spans="6:11" x14ac:dyDescent="0.2">
      <c r="G3490" s="260"/>
      <c r="H3490" s="260"/>
      <c r="I3490" s="260"/>
      <c r="J3490" s="260"/>
      <c r="K3490" s="260"/>
    </row>
    <row r="3491" spans="6:11" x14ac:dyDescent="0.2">
      <c r="G3491" s="260"/>
      <c r="H3491" s="260"/>
      <c r="I3491" s="260"/>
      <c r="J3491" s="260"/>
      <c r="K3491" s="260"/>
    </row>
    <row r="3492" spans="6:11" x14ac:dyDescent="0.2">
      <c r="G3492" s="260"/>
      <c r="H3492" s="260"/>
      <c r="I3492" s="260"/>
      <c r="J3492" s="260"/>
      <c r="K3492" s="260"/>
    </row>
    <row r="3493" spans="6:11" x14ac:dyDescent="0.2">
      <c r="H3493" s="260"/>
      <c r="I3493" s="260"/>
      <c r="J3493" s="260"/>
      <c r="K3493" s="260"/>
    </row>
    <row r="3494" spans="6:11" x14ac:dyDescent="0.2">
      <c r="G3494" s="260"/>
      <c r="H3494" s="260"/>
      <c r="I3494" s="260"/>
      <c r="J3494" s="260"/>
      <c r="K3494" s="260"/>
    </row>
    <row r="3495" spans="6:11" x14ac:dyDescent="0.2">
      <c r="H3495" s="260"/>
      <c r="I3495" s="260"/>
      <c r="J3495" s="260"/>
      <c r="K3495" s="260"/>
    </row>
    <row r="3496" spans="6:11" x14ac:dyDescent="0.2">
      <c r="G3496" s="260"/>
      <c r="H3496" s="260"/>
      <c r="I3496" s="260"/>
      <c r="J3496" s="260"/>
      <c r="K3496" s="260"/>
    </row>
    <row r="3497" spans="6:11" x14ac:dyDescent="0.2">
      <c r="G3497" s="260"/>
      <c r="H3497" s="260"/>
      <c r="I3497" s="260"/>
      <c r="J3497" s="260"/>
      <c r="K3497" s="260"/>
    </row>
    <row r="3498" spans="6:11" x14ac:dyDescent="0.2">
      <c r="H3498" s="260"/>
      <c r="I3498" s="260"/>
      <c r="J3498" s="260"/>
      <c r="K3498" s="260"/>
    </row>
    <row r="3499" spans="6:11" x14ac:dyDescent="0.2">
      <c r="F3499" s="260"/>
      <c r="G3499" s="260"/>
      <c r="H3499" s="260"/>
      <c r="I3499" s="260"/>
      <c r="J3499" s="260"/>
      <c r="K3499" s="260"/>
    </row>
    <row r="3500" spans="6:11" x14ac:dyDescent="0.2">
      <c r="G3500" s="260"/>
      <c r="H3500" s="260"/>
      <c r="I3500" s="260"/>
      <c r="J3500" s="260"/>
      <c r="K3500" s="260"/>
    </row>
    <row r="3501" spans="6:11" x14ac:dyDescent="0.2">
      <c r="H3501" s="260"/>
      <c r="I3501" s="260"/>
      <c r="J3501" s="260"/>
      <c r="K3501" s="260"/>
    </row>
    <row r="3502" spans="6:11" x14ac:dyDescent="0.2">
      <c r="K3502" s="260"/>
    </row>
    <row r="3503" spans="6:11" x14ac:dyDescent="0.2">
      <c r="G3503" s="260"/>
      <c r="H3503" s="260"/>
      <c r="I3503" s="260"/>
      <c r="J3503" s="260"/>
      <c r="K3503" s="260"/>
    </row>
    <row r="3504" spans="6:11" x14ac:dyDescent="0.2">
      <c r="H3504" s="260"/>
    </row>
    <row r="3505" spans="6:11" x14ac:dyDescent="0.2">
      <c r="F3505" s="260"/>
      <c r="G3505" s="260"/>
      <c r="H3505" s="260"/>
      <c r="I3505" s="260"/>
      <c r="J3505" s="260"/>
      <c r="K3505" s="260"/>
    </row>
    <row r="3506" spans="6:11" x14ac:dyDescent="0.2">
      <c r="F3506" s="260"/>
      <c r="G3506" s="260"/>
      <c r="H3506" s="260"/>
      <c r="I3506" s="260"/>
      <c r="J3506" s="260"/>
      <c r="K3506" s="260"/>
    </row>
    <row r="3507" spans="6:11" x14ac:dyDescent="0.2">
      <c r="G3507" s="260"/>
      <c r="H3507" s="260"/>
      <c r="I3507" s="260"/>
      <c r="J3507" s="260"/>
      <c r="K3507" s="260"/>
    </row>
    <row r="3508" spans="6:11" x14ac:dyDescent="0.2">
      <c r="H3508" s="260"/>
      <c r="I3508" s="260"/>
      <c r="J3508" s="260"/>
      <c r="K3508" s="260"/>
    </row>
    <row r="3509" spans="6:11" x14ac:dyDescent="0.2">
      <c r="H3509" s="260"/>
      <c r="I3509" s="260"/>
      <c r="J3509" s="260"/>
      <c r="K3509" s="260"/>
    </row>
    <row r="3510" spans="6:11" x14ac:dyDescent="0.2">
      <c r="G3510" s="260"/>
      <c r="H3510" s="260"/>
      <c r="I3510" s="260"/>
      <c r="J3510" s="260"/>
      <c r="K3510" s="260"/>
    </row>
    <row r="3511" spans="6:11" x14ac:dyDescent="0.2">
      <c r="F3511" s="260"/>
      <c r="H3511" s="260"/>
      <c r="I3511" s="260"/>
      <c r="J3511" s="260"/>
      <c r="K3511" s="260"/>
    </row>
    <row r="3512" spans="6:11" x14ac:dyDescent="0.2">
      <c r="G3512" s="260"/>
      <c r="H3512" s="260"/>
      <c r="J3512" s="260"/>
      <c r="K3512" s="260"/>
    </row>
    <row r="3513" spans="6:11" x14ac:dyDescent="0.2">
      <c r="G3513" s="260"/>
      <c r="H3513" s="260"/>
      <c r="I3513" s="260"/>
      <c r="J3513" s="260"/>
      <c r="K3513" s="260"/>
    </row>
    <row r="3514" spans="6:11" x14ac:dyDescent="0.2">
      <c r="H3514" s="260"/>
      <c r="I3514" s="260"/>
      <c r="J3514" s="260"/>
      <c r="K3514" s="260"/>
    </row>
    <row r="3515" spans="6:11" x14ac:dyDescent="0.2">
      <c r="F3515" s="260"/>
      <c r="G3515" s="260"/>
      <c r="H3515" s="260"/>
      <c r="I3515" s="260"/>
      <c r="J3515" s="260"/>
      <c r="K3515" s="260"/>
    </row>
    <row r="3516" spans="6:11" x14ac:dyDescent="0.2">
      <c r="G3516" s="260"/>
      <c r="I3516" s="260"/>
      <c r="J3516" s="260"/>
      <c r="K3516" s="260"/>
    </row>
    <row r="3517" spans="6:11" x14ac:dyDescent="0.2">
      <c r="H3517" s="260"/>
      <c r="J3517" s="260"/>
      <c r="K3517" s="260"/>
    </row>
    <row r="3518" spans="6:11" x14ac:dyDescent="0.2">
      <c r="G3518" s="260"/>
      <c r="H3518" s="260"/>
      <c r="I3518" s="260"/>
      <c r="J3518" s="260"/>
      <c r="K3518" s="260"/>
    </row>
    <row r="3519" spans="6:11" x14ac:dyDescent="0.2">
      <c r="H3519" s="260"/>
      <c r="I3519" s="260"/>
      <c r="J3519" s="260"/>
      <c r="K3519" s="260"/>
    </row>
    <row r="3520" spans="6:11" x14ac:dyDescent="0.2">
      <c r="G3520" s="260"/>
      <c r="H3520" s="260"/>
      <c r="I3520" s="260"/>
      <c r="J3520" s="260"/>
      <c r="K3520" s="260"/>
    </row>
    <row r="3521" spans="6:11" x14ac:dyDescent="0.2">
      <c r="J3521" s="260"/>
      <c r="K3521" s="260"/>
    </row>
    <row r="3522" spans="6:11" x14ac:dyDescent="0.2">
      <c r="H3522" s="260"/>
      <c r="I3522" s="260"/>
      <c r="J3522" s="260"/>
      <c r="K3522" s="260"/>
    </row>
    <row r="3523" spans="6:11" x14ac:dyDescent="0.2">
      <c r="H3523" s="260"/>
      <c r="I3523" s="260"/>
      <c r="J3523" s="260"/>
      <c r="K3523" s="260"/>
    </row>
    <row r="3524" spans="6:11" x14ac:dyDescent="0.2">
      <c r="G3524" s="260"/>
      <c r="H3524" s="260"/>
      <c r="I3524" s="260"/>
      <c r="J3524" s="260"/>
      <c r="K3524" s="260"/>
    </row>
    <row r="3525" spans="6:11" x14ac:dyDescent="0.2">
      <c r="F3525" s="260"/>
      <c r="G3525" s="260"/>
      <c r="H3525" s="260"/>
      <c r="I3525" s="260"/>
      <c r="J3525" s="260"/>
      <c r="K3525" s="260"/>
    </row>
    <row r="3526" spans="6:11" x14ac:dyDescent="0.2">
      <c r="G3526" s="260"/>
      <c r="H3526" s="260"/>
      <c r="I3526" s="260"/>
      <c r="J3526" s="260"/>
      <c r="K3526" s="260"/>
    </row>
    <row r="3527" spans="6:11" x14ac:dyDescent="0.2">
      <c r="H3527" s="260"/>
      <c r="I3527" s="260"/>
      <c r="J3527" s="260"/>
      <c r="K3527" s="260"/>
    </row>
    <row r="3528" spans="6:11" x14ac:dyDescent="0.2">
      <c r="I3528" s="260"/>
      <c r="J3528" s="260"/>
      <c r="K3528" s="260"/>
    </row>
    <row r="3529" spans="6:11" x14ac:dyDescent="0.2">
      <c r="F3529" s="260"/>
      <c r="G3529" s="260"/>
      <c r="H3529" s="260"/>
      <c r="I3529" s="260"/>
      <c r="J3529" s="260"/>
      <c r="K3529" s="260"/>
    </row>
    <row r="3530" spans="6:11" x14ac:dyDescent="0.2">
      <c r="F3530" s="260"/>
      <c r="G3530" s="260"/>
      <c r="H3530" s="260"/>
      <c r="I3530" s="260"/>
      <c r="J3530" s="260"/>
      <c r="K3530" s="260"/>
    </row>
    <row r="3531" spans="6:11" x14ac:dyDescent="0.2">
      <c r="G3531" s="260"/>
      <c r="H3531" s="260"/>
      <c r="I3531" s="260"/>
      <c r="J3531" s="260"/>
      <c r="K3531" s="260"/>
    </row>
    <row r="3532" spans="6:11" x14ac:dyDescent="0.2">
      <c r="G3532" s="260"/>
      <c r="H3532" s="260"/>
      <c r="I3532" s="260"/>
      <c r="J3532" s="260"/>
      <c r="K3532" s="260"/>
    </row>
    <row r="3533" spans="6:11" x14ac:dyDescent="0.2">
      <c r="H3533" s="260"/>
      <c r="I3533" s="260"/>
      <c r="J3533" s="260"/>
      <c r="K3533" s="260"/>
    </row>
    <row r="3534" spans="6:11" x14ac:dyDescent="0.2">
      <c r="G3534" s="260"/>
      <c r="H3534" s="260"/>
      <c r="I3534" s="260"/>
      <c r="J3534" s="260"/>
      <c r="K3534" s="260"/>
    </row>
    <row r="3535" spans="6:11" x14ac:dyDescent="0.2">
      <c r="F3535" s="260"/>
      <c r="G3535" s="260"/>
      <c r="H3535" s="260"/>
      <c r="I3535" s="260"/>
      <c r="J3535" s="260"/>
      <c r="K3535" s="260"/>
    </row>
    <row r="3536" spans="6:11" x14ac:dyDescent="0.2">
      <c r="G3536" s="260"/>
      <c r="H3536" s="260"/>
      <c r="I3536" s="260"/>
      <c r="J3536" s="260"/>
      <c r="K3536" s="260"/>
    </row>
    <row r="3537" spans="6:11" x14ac:dyDescent="0.2">
      <c r="H3537" s="260"/>
      <c r="I3537" s="260"/>
      <c r="J3537" s="260"/>
      <c r="K3537" s="260"/>
    </row>
    <row r="3538" spans="6:11" x14ac:dyDescent="0.2">
      <c r="H3538" s="260"/>
      <c r="I3538" s="260"/>
      <c r="J3538" s="260"/>
      <c r="K3538" s="260"/>
    </row>
    <row r="3539" spans="6:11" x14ac:dyDescent="0.2">
      <c r="F3539" s="260"/>
      <c r="G3539" s="260"/>
      <c r="H3539" s="260"/>
      <c r="I3539" s="260"/>
      <c r="J3539" s="260"/>
      <c r="K3539" s="260"/>
    </row>
    <row r="3540" spans="6:11" x14ac:dyDescent="0.2">
      <c r="G3540" s="260"/>
      <c r="H3540" s="260"/>
      <c r="I3540" s="260"/>
      <c r="J3540" s="260"/>
      <c r="K3540" s="260"/>
    </row>
    <row r="3541" spans="6:11" x14ac:dyDescent="0.2">
      <c r="H3541" s="260"/>
      <c r="I3541" s="260"/>
      <c r="J3541" s="260"/>
      <c r="K3541" s="260"/>
    </row>
    <row r="3542" spans="6:11" x14ac:dyDescent="0.2">
      <c r="G3542" s="260"/>
      <c r="H3542" s="260"/>
      <c r="I3542" s="260"/>
      <c r="J3542" s="260"/>
      <c r="K3542" s="260"/>
    </row>
    <row r="3543" spans="6:11" x14ac:dyDescent="0.2">
      <c r="H3543" s="260"/>
      <c r="I3543" s="260"/>
      <c r="J3543" s="260"/>
      <c r="K3543" s="260"/>
    </row>
    <row r="3544" spans="6:11" x14ac:dyDescent="0.2">
      <c r="G3544" s="260"/>
      <c r="H3544" s="260"/>
      <c r="I3544" s="260"/>
      <c r="J3544" s="260"/>
      <c r="K3544" s="260"/>
    </row>
    <row r="3545" spans="6:11" x14ac:dyDescent="0.2">
      <c r="G3545" s="260"/>
      <c r="H3545" s="260"/>
      <c r="I3545" s="260"/>
      <c r="J3545" s="260"/>
      <c r="K3545" s="260"/>
    </row>
    <row r="3546" spans="6:11" x14ac:dyDescent="0.2">
      <c r="I3546" s="260"/>
      <c r="J3546" s="260"/>
      <c r="K3546" s="260"/>
    </row>
    <row r="3547" spans="6:11" x14ac:dyDescent="0.2">
      <c r="G3547" s="260"/>
      <c r="H3547" s="260"/>
      <c r="I3547" s="260"/>
      <c r="J3547" s="260"/>
      <c r="K3547" s="260"/>
    </row>
    <row r="3548" spans="6:11" x14ac:dyDescent="0.2">
      <c r="H3548" s="260"/>
      <c r="I3548" s="260"/>
      <c r="J3548" s="260"/>
      <c r="K3548" s="260"/>
    </row>
    <row r="3549" spans="6:11" x14ac:dyDescent="0.2">
      <c r="F3549" s="260"/>
      <c r="G3549" s="260"/>
      <c r="H3549" s="260"/>
      <c r="I3549" s="260"/>
      <c r="J3549" s="260"/>
      <c r="K3549" s="260"/>
    </row>
    <row r="3550" spans="6:11" x14ac:dyDescent="0.2">
      <c r="G3550" s="260"/>
      <c r="H3550" s="260"/>
      <c r="I3550" s="260"/>
      <c r="J3550" s="260"/>
      <c r="K3550" s="260"/>
    </row>
    <row r="3551" spans="6:11" x14ac:dyDescent="0.2">
      <c r="H3551" s="260"/>
      <c r="I3551" s="260"/>
      <c r="J3551" s="260"/>
      <c r="K3551" s="260"/>
    </row>
    <row r="3552" spans="6:11" x14ac:dyDescent="0.2">
      <c r="K3552" s="260"/>
    </row>
    <row r="3553" spans="6:11" x14ac:dyDescent="0.2">
      <c r="F3553" s="260"/>
      <c r="G3553" s="260"/>
      <c r="H3553" s="260"/>
      <c r="I3553" s="260"/>
      <c r="J3553" s="260"/>
      <c r="K3553" s="260"/>
    </row>
    <row r="3554" spans="6:11" x14ac:dyDescent="0.2">
      <c r="J3554" s="260"/>
      <c r="K3554" s="260"/>
    </row>
    <row r="3555" spans="6:11" x14ac:dyDescent="0.2">
      <c r="F3555" s="260"/>
      <c r="G3555" s="260"/>
      <c r="H3555" s="260"/>
      <c r="I3555" s="260"/>
      <c r="J3555" s="260"/>
      <c r="K3555" s="260"/>
    </row>
    <row r="3556" spans="6:11" x14ac:dyDescent="0.2">
      <c r="G3556" s="260"/>
      <c r="H3556" s="260"/>
      <c r="I3556" s="260"/>
      <c r="J3556" s="260"/>
      <c r="K3556" s="260"/>
    </row>
    <row r="3557" spans="6:11" x14ac:dyDescent="0.2">
      <c r="G3557" s="260"/>
      <c r="H3557" s="260"/>
      <c r="I3557" s="260"/>
      <c r="J3557" s="260"/>
      <c r="K3557" s="260"/>
    </row>
    <row r="3558" spans="6:11" x14ac:dyDescent="0.2">
      <c r="G3558" s="260"/>
      <c r="H3558" s="260"/>
      <c r="I3558" s="260"/>
      <c r="J3558" s="260"/>
      <c r="K3558" s="260"/>
    </row>
    <row r="3559" spans="6:11" x14ac:dyDescent="0.2">
      <c r="G3559" s="260"/>
      <c r="H3559" s="260"/>
      <c r="I3559" s="260"/>
      <c r="J3559" s="260"/>
      <c r="K3559" s="260"/>
    </row>
    <row r="3560" spans="6:11" x14ac:dyDescent="0.2">
      <c r="G3560" s="260"/>
      <c r="H3560" s="260"/>
      <c r="I3560" s="260"/>
      <c r="J3560" s="260"/>
      <c r="K3560" s="260"/>
    </row>
    <row r="3561" spans="6:11" x14ac:dyDescent="0.2">
      <c r="H3561" s="260"/>
      <c r="I3561" s="260"/>
      <c r="J3561" s="260"/>
      <c r="K3561" s="260"/>
    </row>
    <row r="3562" spans="6:11" x14ac:dyDescent="0.2">
      <c r="G3562" s="260"/>
      <c r="H3562" s="260"/>
      <c r="I3562" s="260"/>
      <c r="J3562" s="260"/>
      <c r="K3562" s="260"/>
    </row>
    <row r="3563" spans="6:11" x14ac:dyDescent="0.2">
      <c r="H3563" s="260"/>
      <c r="I3563" s="260"/>
      <c r="J3563" s="260"/>
      <c r="K3563" s="260"/>
    </row>
    <row r="3564" spans="6:11" x14ac:dyDescent="0.2">
      <c r="F3564" s="260"/>
      <c r="I3564" s="260"/>
      <c r="J3564" s="260"/>
      <c r="K3564" s="260"/>
    </row>
    <row r="3565" spans="6:11" x14ac:dyDescent="0.2">
      <c r="G3565" s="260"/>
      <c r="K3565" s="260"/>
    </row>
    <row r="3566" spans="6:11" x14ac:dyDescent="0.2">
      <c r="H3566" s="260"/>
      <c r="I3566" s="260"/>
      <c r="J3566" s="260"/>
      <c r="K3566" s="260"/>
    </row>
    <row r="3567" spans="6:11" x14ac:dyDescent="0.2">
      <c r="G3567" s="260"/>
      <c r="H3567" s="260"/>
      <c r="I3567" s="260"/>
      <c r="J3567" s="260"/>
      <c r="K3567" s="260"/>
    </row>
    <row r="3568" spans="6:11" x14ac:dyDescent="0.2">
      <c r="G3568" s="260"/>
      <c r="H3568" s="260"/>
      <c r="I3568" s="260"/>
      <c r="J3568" s="260"/>
      <c r="K3568" s="260"/>
    </row>
    <row r="3569" spans="6:11" x14ac:dyDescent="0.2">
      <c r="G3569" s="260"/>
      <c r="H3569" s="260"/>
      <c r="I3569" s="260"/>
      <c r="J3569" s="260"/>
      <c r="K3569" s="260"/>
    </row>
    <row r="3570" spans="6:11" x14ac:dyDescent="0.2">
      <c r="G3570" s="260"/>
      <c r="H3570" s="260"/>
      <c r="I3570" s="260"/>
      <c r="J3570" s="260"/>
      <c r="K3570" s="260"/>
    </row>
    <row r="3571" spans="6:11" x14ac:dyDescent="0.2">
      <c r="H3571" s="260"/>
      <c r="I3571" s="260"/>
      <c r="J3571" s="260"/>
      <c r="K3571" s="260"/>
    </row>
    <row r="3572" spans="6:11" x14ac:dyDescent="0.2">
      <c r="G3572" s="260"/>
      <c r="H3572" s="260"/>
      <c r="I3572" s="260"/>
      <c r="J3572" s="260"/>
      <c r="K3572" s="260"/>
    </row>
    <row r="3573" spans="6:11" x14ac:dyDescent="0.2">
      <c r="G3573" s="260"/>
      <c r="H3573" s="260"/>
      <c r="I3573" s="260"/>
      <c r="J3573" s="260"/>
      <c r="K3573" s="260"/>
    </row>
    <row r="3574" spans="6:11" x14ac:dyDescent="0.2">
      <c r="G3574" s="260"/>
      <c r="H3574" s="260"/>
      <c r="I3574" s="260"/>
      <c r="J3574" s="260"/>
      <c r="K3574" s="260"/>
    </row>
    <row r="3575" spans="6:11" x14ac:dyDescent="0.2">
      <c r="G3575" s="260"/>
      <c r="H3575" s="260"/>
      <c r="I3575" s="260"/>
      <c r="J3575" s="260"/>
      <c r="K3575" s="260"/>
    </row>
    <row r="3576" spans="6:11" x14ac:dyDescent="0.2">
      <c r="H3576" s="260"/>
      <c r="I3576" s="260"/>
      <c r="J3576" s="260"/>
      <c r="K3576" s="260"/>
    </row>
    <row r="3577" spans="6:11" x14ac:dyDescent="0.2">
      <c r="I3577" s="260"/>
      <c r="J3577" s="260"/>
      <c r="K3577" s="260"/>
    </row>
    <row r="3578" spans="6:11" x14ac:dyDescent="0.2">
      <c r="I3578" s="260"/>
      <c r="J3578" s="260"/>
      <c r="K3578" s="260"/>
    </row>
    <row r="3579" spans="6:11" x14ac:dyDescent="0.2">
      <c r="I3579" s="260"/>
      <c r="J3579" s="260"/>
      <c r="K3579" s="260"/>
    </row>
    <row r="3580" spans="6:11" x14ac:dyDescent="0.2">
      <c r="F3580" s="260"/>
      <c r="G3580" s="260"/>
      <c r="H3580" s="260"/>
      <c r="I3580" s="260"/>
      <c r="J3580" s="260"/>
      <c r="K3580" s="260"/>
    </row>
    <row r="3581" spans="6:11" x14ac:dyDescent="0.2">
      <c r="G3581" s="260"/>
      <c r="H3581" s="260"/>
      <c r="I3581" s="260"/>
      <c r="J3581" s="260"/>
      <c r="K3581" s="260"/>
    </row>
    <row r="3582" spans="6:11" x14ac:dyDescent="0.2">
      <c r="G3582" s="260"/>
      <c r="H3582" s="260"/>
      <c r="I3582" s="260"/>
      <c r="J3582" s="260"/>
      <c r="K3582" s="260"/>
    </row>
    <row r="3583" spans="6:11" x14ac:dyDescent="0.2">
      <c r="H3583" s="260"/>
      <c r="I3583" s="260"/>
    </row>
    <row r="3584" spans="6:11" x14ac:dyDescent="0.2">
      <c r="G3584" s="260"/>
      <c r="H3584" s="260"/>
      <c r="I3584" s="260"/>
      <c r="J3584" s="260"/>
      <c r="K3584" s="260"/>
    </row>
    <row r="3585" spans="6:11" x14ac:dyDescent="0.2">
      <c r="G3585" s="260"/>
      <c r="H3585" s="260"/>
      <c r="I3585" s="260"/>
      <c r="J3585" s="260"/>
      <c r="K3585" s="260"/>
    </row>
    <row r="3586" spans="6:11" x14ac:dyDescent="0.2">
      <c r="G3586" s="260"/>
      <c r="H3586" s="260"/>
      <c r="I3586" s="260"/>
      <c r="J3586" s="260"/>
      <c r="K3586" s="260"/>
    </row>
    <row r="3587" spans="6:11" x14ac:dyDescent="0.2">
      <c r="H3587" s="260"/>
      <c r="I3587" s="260"/>
      <c r="J3587" s="260"/>
      <c r="K3587" s="260"/>
    </row>
    <row r="3588" spans="6:11" x14ac:dyDescent="0.2">
      <c r="I3588" s="260"/>
      <c r="J3588" s="260"/>
      <c r="K3588" s="260"/>
    </row>
    <row r="3589" spans="6:11" x14ac:dyDescent="0.2">
      <c r="I3589" s="260"/>
      <c r="J3589" s="260"/>
      <c r="K3589" s="260"/>
    </row>
    <row r="3590" spans="6:11" x14ac:dyDescent="0.2">
      <c r="F3590" s="260"/>
      <c r="G3590" s="260"/>
      <c r="H3590" s="260"/>
      <c r="I3590" s="260"/>
      <c r="J3590" s="260"/>
      <c r="K3590" s="260"/>
    </row>
    <row r="3591" spans="6:11" x14ac:dyDescent="0.2">
      <c r="G3591" s="260"/>
      <c r="H3591" s="260"/>
      <c r="I3591" s="260"/>
      <c r="J3591" s="260"/>
      <c r="K3591" s="260"/>
    </row>
    <row r="3592" spans="6:11" x14ac:dyDescent="0.2">
      <c r="G3592" s="260"/>
      <c r="H3592" s="260"/>
      <c r="I3592" s="260"/>
      <c r="J3592" s="260"/>
      <c r="K3592" s="260"/>
    </row>
    <row r="3593" spans="6:11" x14ac:dyDescent="0.2">
      <c r="F3593" s="260"/>
      <c r="G3593" s="260"/>
      <c r="H3593" s="260"/>
      <c r="I3593" s="260"/>
      <c r="J3593" s="260"/>
      <c r="K3593" s="260"/>
    </row>
    <row r="3594" spans="6:11" x14ac:dyDescent="0.2">
      <c r="G3594" s="260"/>
      <c r="H3594" s="260"/>
      <c r="I3594" s="260"/>
      <c r="J3594" s="260"/>
      <c r="K3594" s="260"/>
    </row>
    <row r="3595" spans="6:11" x14ac:dyDescent="0.2">
      <c r="H3595" s="260"/>
      <c r="I3595" s="260"/>
      <c r="J3595" s="260"/>
      <c r="K3595" s="260"/>
    </row>
    <row r="3596" spans="6:11" x14ac:dyDescent="0.2">
      <c r="G3596" s="260"/>
      <c r="H3596" s="260"/>
      <c r="I3596" s="260"/>
      <c r="J3596" s="260"/>
      <c r="K3596" s="260"/>
    </row>
    <row r="3597" spans="6:11" x14ac:dyDescent="0.2">
      <c r="G3597" s="260"/>
      <c r="H3597" s="260"/>
      <c r="I3597" s="260"/>
      <c r="J3597" s="260"/>
      <c r="K3597" s="260"/>
    </row>
    <row r="3598" spans="6:11" x14ac:dyDescent="0.2">
      <c r="G3598" s="260"/>
      <c r="H3598" s="260"/>
      <c r="I3598" s="260"/>
      <c r="J3598" s="260"/>
      <c r="K3598" s="260"/>
    </row>
    <row r="3599" spans="6:11" x14ac:dyDescent="0.2">
      <c r="H3599" s="260"/>
      <c r="I3599" s="260"/>
      <c r="J3599" s="260"/>
      <c r="K3599" s="260"/>
    </row>
    <row r="3600" spans="6:11" x14ac:dyDescent="0.2">
      <c r="J3600" s="260"/>
      <c r="K3600" s="260"/>
    </row>
    <row r="3601" spans="6:11" x14ac:dyDescent="0.2">
      <c r="G3601" s="260"/>
      <c r="H3601" s="260"/>
      <c r="I3601" s="260"/>
      <c r="J3601" s="260"/>
      <c r="K3601" s="260"/>
    </row>
    <row r="3602" spans="6:11" x14ac:dyDescent="0.2">
      <c r="F3602" s="260"/>
      <c r="G3602" s="260"/>
      <c r="H3602" s="260"/>
      <c r="I3602" s="260"/>
      <c r="J3602" s="260"/>
      <c r="K3602" s="260"/>
    </row>
    <row r="3603" spans="6:11" x14ac:dyDescent="0.2">
      <c r="F3603" s="260"/>
      <c r="G3603" s="260"/>
      <c r="H3603" s="260"/>
      <c r="I3603" s="260"/>
      <c r="J3603" s="260"/>
      <c r="K3603" s="260"/>
    </row>
    <row r="3604" spans="6:11" x14ac:dyDescent="0.2">
      <c r="G3604" s="260"/>
      <c r="H3604" s="260"/>
      <c r="J3604" s="260"/>
    </row>
    <row r="3605" spans="6:11" x14ac:dyDescent="0.2">
      <c r="G3605" s="260"/>
      <c r="H3605" s="260"/>
      <c r="I3605" s="260"/>
      <c r="J3605" s="260"/>
      <c r="K3605" s="260"/>
    </row>
    <row r="3606" spans="6:11" x14ac:dyDescent="0.2">
      <c r="G3606" s="260"/>
      <c r="H3606" s="260"/>
      <c r="I3606" s="260"/>
      <c r="K3606" s="260"/>
    </row>
    <row r="3607" spans="6:11" x14ac:dyDescent="0.2">
      <c r="G3607" s="260"/>
      <c r="H3607" s="260"/>
      <c r="I3607" s="260"/>
      <c r="K3607" s="260"/>
    </row>
    <row r="3608" spans="6:11" x14ac:dyDescent="0.2">
      <c r="H3608" s="260"/>
      <c r="I3608" s="260"/>
      <c r="J3608" s="260"/>
      <c r="K3608" s="260"/>
    </row>
    <row r="3609" spans="6:11" x14ac:dyDescent="0.2">
      <c r="F3609" s="260"/>
      <c r="G3609" s="260"/>
      <c r="H3609" s="260"/>
      <c r="I3609" s="260"/>
      <c r="J3609" s="260"/>
      <c r="K3609" s="260"/>
    </row>
    <row r="3610" spans="6:11" x14ac:dyDescent="0.2">
      <c r="F3610" s="260"/>
      <c r="G3610" s="260"/>
      <c r="H3610" s="260"/>
      <c r="I3610" s="260"/>
      <c r="J3610" s="260"/>
      <c r="K3610" s="260"/>
    </row>
    <row r="3611" spans="6:11" x14ac:dyDescent="0.2">
      <c r="G3611" s="260"/>
      <c r="H3611" s="260"/>
      <c r="I3611" s="260"/>
      <c r="J3611" s="260"/>
      <c r="K3611" s="260"/>
    </row>
    <row r="3612" spans="6:11" x14ac:dyDescent="0.2">
      <c r="G3612" s="260"/>
      <c r="H3612" s="260"/>
      <c r="I3612" s="260"/>
      <c r="J3612" s="260"/>
      <c r="K3612" s="260"/>
    </row>
    <row r="3613" spans="6:11" x14ac:dyDescent="0.2">
      <c r="H3613" s="260"/>
      <c r="J3613" s="260"/>
      <c r="K3613" s="260"/>
    </row>
    <row r="3614" spans="6:11" x14ac:dyDescent="0.2">
      <c r="F3614" s="260"/>
      <c r="G3614" s="260"/>
      <c r="H3614" s="260"/>
      <c r="I3614" s="260"/>
      <c r="J3614" s="260"/>
      <c r="K3614" s="260"/>
    </row>
    <row r="3615" spans="6:11" x14ac:dyDescent="0.2">
      <c r="F3615" s="260"/>
      <c r="G3615" s="260"/>
      <c r="H3615" s="260"/>
      <c r="I3615" s="260"/>
      <c r="J3615" s="260"/>
      <c r="K3615" s="260"/>
    </row>
    <row r="3616" spans="6:11" x14ac:dyDescent="0.2">
      <c r="G3616" s="260"/>
      <c r="I3616" s="260"/>
      <c r="J3616" s="260"/>
      <c r="K3616" s="260"/>
    </row>
    <row r="3617" spans="6:11" x14ac:dyDescent="0.2">
      <c r="H3617" s="260"/>
      <c r="I3617" s="260"/>
      <c r="J3617" s="260"/>
      <c r="K3617" s="260"/>
    </row>
    <row r="3618" spans="6:11" x14ac:dyDescent="0.2">
      <c r="I3618" s="260"/>
      <c r="J3618" s="260"/>
      <c r="K3618" s="260"/>
    </row>
    <row r="3619" spans="6:11" x14ac:dyDescent="0.2">
      <c r="F3619" s="260"/>
      <c r="G3619" s="260"/>
      <c r="H3619" s="260"/>
      <c r="I3619" s="260"/>
      <c r="J3619" s="260"/>
      <c r="K3619" s="260"/>
    </row>
    <row r="3620" spans="6:11" x14ac:dyDescent="0.2">
      <c r="G3620" s="260"/>
      <c r="H3620" s="260"/>
      <c r="I3620" s="260"/>
      <c r="J3620" s="260"/>
      <c r="K3620" s="260"/>
    </row>
    <row r="3621" spans="6:11" x14ac:dyDescent="0.2">
      <c r="G3621" s="260"/>
      <c r="H3621" s="260"/>
      <c r="I3621" s="260"/>
      <c r="J3621" s="260"/>
      <c r="K3621" s="260"/>
    </row>
    <row r="3622" spans="6:11" x14ac:dyDescent="0.2">
      <c r="G3622" s="260"/>
      <c r="H3622" s="260"/>
      <c r="I3622" s="260"/>
      <c r="J3622" s="260"/>
      <c r="K3622" s="260"/>
    </row>
    <row r="3623" spans="6:11" x14ac:dyDescent="0.2">
      <c r="H3623" s="260"/>
      <c r="I3623" s="260"/>
      <c r="J3623" s="260"/>
      <c r="K3623" s="260"/>
    </row>
    <row r="3624" spans="6:11" x14ac:dyDescent="0.2">
      <c r="G3624" s="260"/>
      <c r="H3624" s="260"/>
      <c r="I3624" s="260"/>
      <c r="J3624" s="260"/>
      <c r="K3624" s="260"/>
    </row>
    <row r="3625" spans="6:11" x14ac:dyDescent="0.2">
      <c r="H3625" s="260"/>
      <c r="I3625" s="260"/>
      <c r="J3625" s="260"/>
      <c r="K3625" s="260"/>
    </row>
    <row r="3626" spans="6:11" x14ac:dyDescent="0.2">
      <c r="J3626" s="260"/>
      <c r="K3626" s="260"/>
    </row>
    <row r="3627" spans="6:11" x14ac:dyDescent="0.2">
      <c r="H3627" s="260"/>
      <c r="I3627" s="260"/>
      <c r="J3627" s="260"/>
      <c r="K3627" s="260"/>
    </row>
    <row r="3628" spans="6:11" x14ac:dyDescent="0.2">
      <c r="F3628" s="260"/>
      <c r="G3628" s="260"/>
      <c r="H3628" s="260"/>
      <c r="I3628" s="260"/>
      <c r="J3628" s="260"/>
      <c r="K3628" s="260"/>
    </row>
    <row r="3629" spans="6:11" x14ac:dyDescent="0.2">
      <c r="F3629" s="260"/>
      <c r="G3629" s="260"/>
      <c r="H3629" s="260"/>
      <c r="I3629" s="260"/>
      <c r="J3629" s="260"/>
      <c r="K3629" s="260"/>
    </row>
    <row r="3630" spans="6:11" x14ac:dyDescent="0.2">
      <c r="G3630" s="260"/>
      <c r="H3630" s="260"/>
      <c r="I3630" s="260"/>
      <c r="J3630" s="260"/>
      <c r="K3630" s="260"/>
    </row>
    <row r="3631" spans="6:11" x14ac:dyDescent="0.2">
      <c r="H3631" s="260"/>
      <c r="I3631" s="260"/>
      <c r="J3631" s="260"/>
      <c r="K3631" s="260"/>
    </row>
    <row r="3632" spans="6:11" x14ac:dyDescent="0.2">
      <c r="I3632" s="260"/>
      <c r="J3632" s="260"/>
      <c r="K3632" s="260"/>
    </row>
    <row r="3633" spans="6:11" x14ac:dyDescent="0.2">
      <c r="F3633" s="260"/>
      <c r="G3633" s="260"/>
      <c r="H3633" s="260"/>
      <c r="I3633" s="260"/>
      <c r="J3633" s="260"/>
      <c r="K3633" s="260"/>
    </row>
    <row r="3634" spans="6:11" x14ac:dyDescent="0.2">
      <c r="F3634" s="260"/>
      <c r="G3634" s="260"/>
      <c r="H3634" s="260"/>
      <c r="I3634" s="260"/>
      <c r="J3634" s="260"/>
      <c r="K3634" s="260"/>
    </row>
    <row r="3635" spans="6:11" x14ac:dyDescent="0.2">
      <c r="G3635" s="260"/>
      <c r="H3635" s="260"/>
      <c r="I3635" s="260"/>
      <c r="J3635" s="260"/>
      <c r="K3635" s="260"/>
    </row>
    <row r="3636" spans="6:11" x14ac:dyDescent="0.2">
      <c r="G3636" s="260"/>
      <c r="H3636" s="260"/>
      <c r="I3636" s="260"/>
      <c r="J3636" s="260"/>
      <c r="K3636" s="260"/>
    </row>
    <row r="3637" spans="6:11" x14ac:dyDescent="0.2">
      <c r="H3637" s="260"/>
      <c r="I3637" s="260"/>
      <c r="J3637" s="260"/>
      <c r="K3637" s="260"/>
    </row>
    <row r="3638" spans="6:11" x14ac:dyDescent="0.2">
      <c r="I3638" s="260"/>
      <c r="J3638" s="260"/>
      <c r="K3638" s="260"/>
    </row>
    <row r="3639" spans="6:11" x14ac:dyDescent="0.2">
      <c r="F3639" s="260"/>
      <c r="G3639" s="260"/>
      <c r="H3639" s="260"/>
      <c r="I3639" s="260"/>
      <c r="J3639" s="260"/>
      <c r="K3639" s="260"/>
    </row>
    <row r="3640" spans="6:11" x14ac:dyDescent="0.2">
      <c r="G3640" s="260"/>
      <c r="H3640" s="260"/>
      <c r="I3640" s="260"/>
      <c r="J3640" s="260"/>
      <c r="K3640" s="260"/>
    </row>
    <row r="3641" spans="6:11" x14ac:dyDescent="0.2">
      <c r="G3641" s="260"/>
      <c r="H3641" s="260"/>
      <c r="I3641" s="260"/>
      <c r="J3641" s="260"/>
      <c r="K3641" s="260"/>
    </row>
    <row r="3643" spans="6:11" x14ac:dyDescent="0.2">
      <c r="F3643" s="260"/>
      <c r="G3643" s="260"/>
      <c r="H3643" s="260"/>
      <c r="I3643" s="260"/>
      <c r="J3643" s="260"/>
      <c r="K3643" s="260"/>
    </row>
    <row r="3644" spans="6:11" x14ac:dyDescent="0.2">
      <c r="G3644" s="260"/>
      <c r="H3644" s="260"/>
      <c r="I3644" s="260"/>
      <c r="J3644" s="260"/>
      <c r="K3644" s="260"/>
    </row>
    <row r="3645" spans="6:11" x14ac:dyDescent="0.2">
      <c r="H3645" s="260"/>
      <c r="I3645" s="260"/>
      <c r="J3645" s="260"/>
      <c r="K3645" s="260"/>
    </row>
    <row r="3646" spans="6:11" x14ac:dyDescent="0.2">
      <c r="G3646" s="260"/>
      <c r="H3646" s="260"/>
      <c r="I3646" s="260"/>
      <c r="J3646" s="260"/>
      <c r="K3646" s="260"/>
    </row>
    <row r="3647" spans="6:11" x14ac:dyDescent="0.2">
      <c r="H3647" s="260"/>
      <c r="I3647" s="260"/>
      <c r="J3647" s="260"/>
      <c r="K3647" s="260"/>
    </row>
    <row r="3648" spans="6:11" x14ac:dyDescent="0.2">
      <c r="G3648" s="260"/>
      <c r="H3648" s="260"/>
      <c r="I3648" s="260"/>
      <c r="J3648" s="260"/>
      <c r="K3648" s="260"/>
    </row>
    <row r="3649" spans="6:11" x14ac:dyDescent="0.2">
      <c r="H3649" s="260"/>
      <c r="I3649" s="260"/>
      <c r="J3649" s="260"/>
      <c r="K3649" s="260"/>
    </row>
    <row r="3650" spans="6:11" x14ac:dyDescent="0.2">
      <c r="I3650" s="260"/>
      <c r="J3650" s="260"/>
      <c r="K3650" s="260"/>
    </row>
    <row r="3651" spans="6:11" x14ac:dyDescent="0.2">
      <c r="G3651" s="260"/>
      <c r="H3651" s="260"/>
      <c r="I3651" s="260"/>
      <c r="J3651" s="260"/>
      <c r="K3651" s="260"/>
    </row>
    <row r="3652" spans="6:11" x14ac:dyDescent="0.2">
      <c r="H3652" s="260"/>
      <c r="I3652" s="260"/>
      <c r="J3652" s="260"/>
      <c r="K3652" s="260"/>
    </row>
    <row r="3653" spans="6:11" x14ac:dyDescent="0.2">
      <c r="F3653" s="260"/>
      <c r="G3653" s="260"/>
      <c r="H3653" s="260"/>
      <c r="I3653" s="260"/>
      <c r="J3653" s="260"/>
      <c r="K3653" s="260"/>
    </row>
    <row r="3654" spans="6:11" x14ac:dyDescent="0.2">
      <c r="F3654" s="260"/>
      <c r="G3654" s="260"/>
      <c r="H3654" s="260"/>
      <c r="I3654" s="260"/>
      <c r="J3654" s="260"/>
      <c r="K3654" s="260"/>
    </row>
    <row r="3655" spans="6:11" x14ac:dyDescent="0.2">
      <c r="G3655" s="260"/>
      <c r="H3655" s="260"/>
      <c r="I3655" s="260"/>
      <c r="J3655" s="260"/>
      <c r="K3655" s="260"/>
    </row>
    <row r="3656" spans="6:11" x14ac:dyDescent="0.2">
      <c r="H3656" s="260"/>
      <c r="I3656" s="260"/>
      <c r="J3656" s="260"/>
      <c r="K3656" s="260"/>
    </row>
    <row r="3657" spans="6:11" x14ac:dyDescent="0.2">
      <c r="F3657" s="260"/>
      <c r="G3657" s="260"/>
      <c r="H3657" s="260"/>
      <c r="I3657" s="260"/>
      <c r="J3657" s="260"/>
      <c r="K3657" s="260"/>
    </row>
    <row r="3658" spans="6:11" x14ac:dyDescent="0.2">
      <c r="I3658" s="260"/>
      <c r="J3658" s="260"/>
      <c r="K3658" s="260"/>
    </row>
    <row r="3660" spans="6:11" x14ac:dyDescent="0.2">
      <c r="F3660" s="260"/>
      <c r="J3660" s="260"/>
      <c r="K3660" s="260"/>
    </row>
    <row r="3661" spans="6:11" x14ac:dyDescent="0.2">
      <c r="G3661" s="260"/>
      <c r="H3661" s="260"/>
      <c r="I3661" s="260"/>
      <c r="K3661" s="260"/>
    </row>
    <row r="3662" spans="6:11" x14ac:dyDescent="0.2">
      <c r="J3662" s="260"/>
      <c r="K3662" s="260"/>
    </row>
    <row r="3663" spans="6:11" x14ac:dyDescent="0.2">
      <c r="H3663" s="260"/>
      <c r="I3663" s="260"/>
      <c r="J3663" s="260"/>
      <c r="K3663" s="260"/>
    </row>
    <row r="3664" spans="6:11" x14ac:dyDescent="0.2">
      <c r="H3664" s="260"/>
      <c r="I3664" s="260"/>
      <c r="J3664" s="260"/>
      <c r="K3664" s="260"/>
    </row>
    <row r="3665" spans="6:11" x14ac:dyDescent="0.2">
      <c r="G3665" s="260"/>
      <c r="H3665" s="260"/>
      <c r="I3665" s="260"/>
      <c r="J3665" s="260"/>
      <c r="K3665" s="260"/>
    </row>
    <row r="3666" spans="6:11" x14ac:dyDescent="0.2">
      <c r="G3666" s="260"/>
      <c r="H3666" s="260"/>
      <c r="I3666" s="260"/>
      <c r="J3666" s="260"/>
      <c r="K3666" s="260"/>
    </row>
    <row r="3667" spans="6:11" x14ac:dyDescent="0.2">
      <c r="H3667" s="260"/>
      <c r="I3667" s="260"/>
      <c r="J3667" s="260"/>
      <c r="K3667" s="260"/>
    </row>
    <row r="3668" spans="6:11" x14ac:dyDescent="0.2">
      <c r="G3668" s="260"/>
      <c r="H3668" s="260"/>
      <c r="I3668" s="260"/>
      <c r="J3668" s="260"/>
      <c r="K3668" s="260"/>
    </row>
    <row r="3669" spans="6:11" x14ac:dyDescent="0.2">
      <c r="H3669" s="260"/>
      <c r="I3669" s="260"/>
      <c r="J3669" s="260"/>
      <c r="K3669" s="260"/>
    </row>
    <row r="3670" spans="6:11" x14ac:dyDescent="0.2">
      <c r="F3670" s="260"/>
      <c r="K3670" s="260"/>
    </row>
    <row r="3671" spans="6:11" x14ac:dyDescent="0.2">
      <c r="G3671" s="260"/>
      <c r="H3671" s="260"/>
      <c r="I3671" s="260"/>
      <c r="J3671" s="260"/>
      <c r="K3671" s="260"/>
    </row>
    <row r="3672" spans="6:11" x14ac:dyDescent="0.2">
      <c r="H3672" s="260"/>
      <c r="I3672" s="260"/>
      <c r="J3672" s="260"/>
      <c r="K3672" s="260"/>
    </row>
    <row r="3673" spans="6:11" x14ac:dyDescent="0.2">
      <c r="I3673" s="260"/>
      <c r="J3673" s="260"/>
      <c r="K3673" s="260"/>
    </row>
    <row r="3674" spans="6:11" x14ac:dyDescent="0.2">
      <c r="G3674" s="260"/>
      <c r="H3674" s="260"/>
      <c r="I3674" s="260"/>
      <c r="J3674" s="260"/>
      <c r="K3674" s="260"/>
    </row>
    <row r="3675" spans="6:11" x14ac:dyDescent="0.2">
      <c r="G3675" s="260"/>
      <c r="H3675" s="260"/>
      <c r="I3675" s="260"/>
      <c r="J3675" s="260"/>
      <c r="K3675" s="260"/>
    </row>
    <row r="3676" spans="6:11" x14ac:dyDescent="0.2">
      <c r="G3676" s="260"/>
      <c r="H3676" s="260"/>
      <c r="I3676" s="260"/>
      <c r="J3676" s="260"/>
      <c r="K3676" s="260"/>
    </row>
    <row r="3677" spans="6:11" x14ac:dyDescent="0.2">
      <c r="G3677" s="260"/>
      <c r="H3677" s="260"/>
      <c r="I3677" s="260"/>
      <c r="J3677" s="260"/>
      <c r="K3677" s="260"/>
    </row>
    <row r="3678" spans="6:11" x14ac:dyDescent="0.2">
      <c r="G3678" s="260"/>
      <c r="H3678" s="260"/>
      <c r="I3678" s="260"/>
      <c r="J3678" s="260"/>
      <c r="K3678" s="260"/>
    </row>
    <row r="3679" spans="6:11" x14ac:dyDescent="0.2">
      <c r="G3679" s="260"/>
      <c r="H3679" s="260"/>
      <c r="I3679" s="260"/>
      <c r="J3679" s="260"/>
      <c r="K3679" s="260"/>
    </row>
    <row r="3680" spans="6:11" x14ac:dyDescent="0.2">
      <c r="G3680" s="260"/>
      <c r="H3680" s="260"/>
      <c r="I3680" s="260"/>
      <c r="J3680" s="260"/>
      <c r="K3680" s="260"/>
    </row>
    <row r="3681" spans="7:11" x14ac:dyDescent="0.2">
      <c r="G3681" s="260"/>
      <c r="H3681" s="260"/>
      <c r="I3681" s="260"/>
      <c r="J3681" s="260"/>
      <c r="K3681" s="260"/>
    </row>
    <row r="3682" spans="7:11" x14ac:dyDescent="0.2">
      <c r="H3682" s="260"/>
      <c r="I3682" s="260"/>
      <c r="J3682" s="260"/>
      <c r="K3682" s="260"/>
    </row>
    <row r="3683" spans="7:11" x14ac:dyDescent="0.2">
      <c r="G3683" s="260"/>
      <c r="H3683" s="260"/>
      <c r="I3683" s="260"/>
      <c r="J3683" s="260"/>
      <c r="K3683" s="260"/>
    </row>
    <row r="3684" spans="7:11" x14ac:dyDescent="0.2">
      <c r="H3684" s="260"/>
      <c r="I3684" s="260"/>
      <c r="J3684" s="260"/>
      <c r="K3684" s="260"/>
    </row>
    <row r="3685" spans="7:11" x14ac:dyDescent="0.2">
      <c r="G3685" s="260"/>
      <c r="H3685" s="260"/>
      <c r="I3685" s="260"/>
      <c r="J3685" s="260"/>
      <c r="K3685" s="260"/>
    </row>
    <row r="3686" spans="7:11" x14ac:dyDescent="0.2">
      <c r="G3686" s="260"/>
      <c r="H3686" s="260"/>
      <c r="I3686" s="260"/>
      <c r="J3686" s="260"/>
      <c r="K3686" s="260"/>
    </row>
    <row r="3687" spans="7:11" x14ac:dyDescent="0.2">
      <c r="G3687" s="260"/>
      <c r="H3687" s="260"/>
      <c r="I3687" s="260"/>
      <c r="J3687" s="260"/>
      <c r="K3687" s="260"/>
    </row>
    <row r="3688" spans="7:11" x14ac:dyDescent="0.2">
      <c r="G3688" s="260"/>
      <c r="H3688" s="260"/>
      <c r="I3688" s="260"/>
      <c r="J3688" s="260"/>
      <c r="K3688" s="260"/>
    </row>
    <row r="3689" spans="7:11" x14ac:dyDescent="0.2">
      <c r="G3689" s="260"/>
      <c r="H3689" s="260"/>
      <c r="I3689" s="260"/>
      <c r="J3689" s="260"/>
      <c r="K3689" s="260"/>
    </row>
    <row r="3690" spans="7:11" x14ac:dyDescent="0.2">
      <c r="G3690" s="260"/>
      <c r="H3690" s="260"/>
      <c r="I3690" s="260"/>
      <c r="J3690" s="260"/>
      <c r="K3690" s="260"/>
    </row>
    <row r="3691" spans="7:11" x14ac:dyDescent="0.2">
      <c r="G3691" s="260"/>
      <c r="H3691" s="260"/>
      <c r="I3691" s="260"/>
      <c r="J3691" s="260"/>
      <c r="K3691" s="260"/>
    </row>
    <row r="3692" spans="7:11" x14ac:dyDescent="0.2">
      <c r="G3692" s="260"/>
      <c r="H3692" s="260"/>
      <c r="I3692" s="260"/>
      <c r="J3692" s="260"/>
      <c r="K3692" s="260"/>
    </row>
    <row r="3693" spans="7:11" x14ac:dyDescent="0.2">
      <c r="G3693" s="260"/>
      <c r="H3693" s="260"/>
      <c r="I3693" s="260"/>
      <c r="J3693" s="260"/>
      <c r="K3693" s="260"/>
    </row>
    <row r="3694" spans="7:11" x14ac:dyDescent="0.2">
      <c r="H3694" s="260"/>
      <c r="I3694" s="260"/>
      <c r="J3694" s="260"/>
      <c r="K3694" s="260"/>
    </row>
    <row r="3695" spans="7:11" x14ac:dyDescent="0.2">
      <c r="K3695" s="260"/>
    </row>
    <row r="3696" spans="7:11" x14ac:dyDescent="0.2">
      <c r="G3696" s="260"/>
      <c r="H3696" s="260"/>
      <c r="I3696" s="260"/>
      <c r="J3696" s="260"/>
      <c r="K3696" s="260"/>
    </row>
    <row r="3697" spans="6:11" x14ac:dyDescent="0.2">
      <c r="G3697" s="260"/>
      <c r="H3697" s="260"/>
      <c r="I3697" s="260"/>
      <c r="J3697" s="260"/>
      <c r="K3697" s="260"/>
    </row>
    <row r="3698" spans="6:11" x14ac:dyDescent="0.2">
      <c r="G3698" s="260"/>
      <c r="H3698" s="260"/>
      <c r="I3698" s="260"/>
      <c r="J3698" s="260"/>
      <c r="K3698" s="260"/>
    </row>
    <row r="3699" spans="6:11" x14ac:dyDescent="0.2">
      <c r="G3699" s="260"/>
      <c r="H3699" s="260"/>
      <c r="I3699" s="260"/>
      <c r="J3699" s="260"/>
      <c r="K3699" s="260"/>
    </row>
    <row r="3700" spans="6:11" x14ac:dyDescent="0.2">
      <c r="G3700" s="260"/>
      <c r="H3700" s="260"/>
      <c r="I3700" s="260"/>
      <c r="J3700" s="260"/>
      <c r="K3700" s="260"/>
    </row>
    <row r="3701" spans="6:11" x14ac:dyDescent="0.2">
      <c r="G3701" s="260"/>
      <c r="H3701" s="260"/>
      <c r="I3701" s="260"/>
      <c r="J3701" s="260"/>
      <c r="K3701" s="260"/>
    </row>
    <row r="3702" spans="6:11" x14ac:dyDescent="0.2">
      <c r="H3702" s="260"/>
      <c r="I3702" s="260"/>
      <c r="J3702" s="260"/>
      <c r="K3702" s="260"/>
    </row>
    <row r="3703" spans="6:11" x14ac:dyDescent="0.2">
      <c r="H3703" s="260"/>
      <c r="I3703" s="260"/>
      <c r="J3703" s="260"/>
      <c r="K3703" s="260"/>
    </row>
    <row r="3704" spans="6:11" x14ac:dyDescent="0.2">
      <c r="H3704" s="260"/>
      <c r="I3704" s="260"/>
      <c r="J3704" s="260"/>
      <c r="K3704" s="260"/>
    </row>
    <row r="3705" spans="6:11" x14ac:dyDescent="0.2">
      <c r="G3705" s="260"/>
      <c r="H3705" s="260"/>
      <c r="I3705" s="260"/>
      <c r="J3705" s="260"/>
      <c r="K3705" s="260"/>
    </row>
    <row r="3706" spans="6:11" x14ac:dyDescent="0.2">
      <c r="G3706" s="260"/>
      <c r="H3706" s="260"/>
      <c r="I3706" s="260"/>
      <c r="J3706" s="260"/>
      <c r="K3706" s="260"/>
    </row>
    <row r="3707" spans="6:11" x14ac:dyDescent="0.2">
      <c r="G3707" s="260"/>
      <c r="H3707" s="260"/>
      <c r="I3707" s="260"/>
      <c r="J3707" s="260"/>
      <c r="K3707" s="260"/>
    </row>
    <row r="3708" spans="6:11" x14ac:dyDescent="0.2">
      <c r="H3708" s="260"/>
      <c r="K3708" s="260"/>
    </row>
    <row r="3709" spans="6:11" x14ac:dyDescent="0.2">
      <c r="G3709" s="260"/>
      <c r="H3709" s="260"/>
      <c r="I3709" s="260"/>
      <c r="J3709" s="260"/>
      <c r="K3709" s="260"/>
    </row>
    <row r="3710" spans="6:11" x14ac:dyDescent="0.2">
      <c r="F3710" s="260"/>
      <c r="G3710" s="260"/>
      <c r="H3710" s="260"/>
      <c r="I3710" s="260"/>
      <c r="J3710" s="260"/>
      <c r="K3710" s="260"/>
    </row>
    <row r="3711" spans="6:11" x14ac:dyDescent="0.2">
      <c r="G3711" s="260"/>
      <c r="H3711" s="260"/>
      <c r="I3711" s="260"/>
      <c r="J3711" s="260"/>
      <c r="K3711" s="260"/>
    </row>
    <row r="3712" spans="6:11" x14ac:dyDescent="0.2">
      <c r="H3712" s="260"/>
      <c r="I3712" s="260"/>
      <c r="J3712" s="260"/>
      <c r="K3712" s="260"/>
    </row>
    <row r="3713" spans="6:11" x14ac:dyDescent="0.2">
      <c r="G3713" s="260"/>
      <c r="H3713" s="260"/>
      <c r="I3713" s="260"/>
      <c r="J3713" s="260"/>
      <c r="K3713" s="260"/>
    </row>
    <row r="3714" spans="6:11" x14ac:dyDescent="0.2">
      <c r="G3714" s="260"/>
      <c r="H3714" s="260"/>
      <c r="I3714" s="260"/>
      <c r="J3714" s="260"/>
      <c r="K3714" s="260"/>
    </row>
    <row r="3715" spans="6:11" x14ac:dyDescent="0.2">
      <c r="G3715" s="260"/>
      <c r="H3715" s="260"/>
      <c r="I3715" s="260"/>
      <c r="J3715" s="260"/>
      <c r="K3715" s="260"/>
    </row>
    <row r="3716" spans="6:11" x14ac:dyDescent="0.2">
      <c r="H3716" s="260"/>
      <c r="I3716" s="260"/>
      <c r="J3716" s="260"/>
      <c r="K3716" s="260"/>
    </row>
    <row r="3717" spans="6:11" x14ac:dyDescent="0.2">
      <c r="H3717" s="260"/>
      <c r="I3717" s="260"/>
      <c r="J3717" s="260"/>
      <c r="K3717" s="260"/>
    </row>
    <row r="3718" spans="6:11" x14ac:dyDescent="0.2">
      <c r="I3718" s="260"/>
      <c r="J3718" s="260"/>
      <c r="K3718" s="260"/>
    </row>
    <row r="3719" spans="6:11" x14ac:dyDescent="0.2">
      <c r="G3719" s="260"/>
      <c r="H3719" s="260"/>
      <c r="I3719" s="260"/>
      <c r="J3719" s="260"/>
      <c r="K3719" s="260"/>
    </row>
    <row r="3720" spans="6:11" x14ac:dyDescent="0.2">
      <c r="G3720" s="260"/>
      <c r="H3720" s="260"/>
      <c r="I3720" s="260"/>
      <c r="J3720" s="260"/>
      <c r="K3720" s="260"/>
    </row>
    <row r="3721" spans="6:11" x14ac:dyDescent="0.2">
      <c r="G3721" s="260"/>
      <c r="H3721" s="260"/>
      <c r="I3721" s="260"/>
      <c r="J3721" s="260"/>
      <c r="K3721" s="260"/>
    </row>
    <row r="3722" spans="6:11" x14ac:dyDescent="0.2">
      <c r="F3722" s="260"/>
      <c r="G3722" s="260"/>
      <c r="H3722" s="260"/>
      <c r="I3722" s="260"/>
      <c r="J3722" s="260"/>
      <c r="K3722" s="260"/>
    </row>
    <row r="3723" spans="6:11" x14ac:dyDescent="0.2">
      <c r="F3723" s="260"/>
      <c r="G3723" s="260"/>
      <c r="H3723" s="260"/>
      <c r="I3723" s="260"/>
      <c r="J3723" s="260"/>
      <c r="K3723" s="260"/>
    </row>
    <row r="3724" spans="6:11" x14ac:dyDescent="0.2">
      <c r="H3724" s="260"/>
      <c r="I3724" s="260"/>
      <c r="J3724" s="260"/>
      <c r="K3724" s="260"/>
    </row>
    <row r="3725" spans="6:11" x14ac:dyDescent="0.2">
      <c r="G3725" s="260"/>
      <c r="H3725" s="260"/>
      <c r="I3725" s="260"/>
      <c r="J3725" s="260"/>
      <c r="K3725" s="260"/>
    </row>
    <row r="3726" spans="6:11" x14ac:dyDescent="0.2">
      <c r="H3726" s="260"/>
      <c r="I3726" s="260"/>
      <c r="J3726" s="260"/>
      <c r="K3726" s="260"/>
    </row>
    <row r="3727" spans="6:11" x14ac:dyDescent="0.2">
      <c r="G3727" s="260"/>
      <c r="H3727" s="260"/>
      <c r="I3727" s="260"/>
      <c r="J3727" s="260"/>
      <c r="K3727" s="260"/>
    </row>
    <row r="3728" spans="6:11" x14ac:dyDescent="0.2">
      <c r="H3728" s="260"/>
      <c r="I3728" s="260"/>
      <c r="J3728" s="260"/>
      <c r="K3728" s="260"/>
    </row>
    <row r="3729" spans="6:11" x14ac:dyDescent="0.2">
      <c r="G3729" s="260"/>
      <c r="H3729" s="260"/>
      <c r="I3729" s="260"/>
      <c r="J3729" s="260"/>
      <c r="K3729" s="260"/>
    </row>
    <row r="3730" spans="6:11" x14ac:dyDescent="0.2">
      <c r="H3730" s="260"/>
      <c r="I3730" s="260"/>
      <c r="J3730" s="260"/>
      <c r="K3730" s="260"/>
    </row>
    <row r="3731" spans="6:11" x14ac:dyDescent="0.2">
      <c r="H3731" s="260"/>
      <c r="I3731" s="260"/>
      <c r="J3731" s="260"/>
      <c r="K3731" s="260"/>
    </row>
    <row r="3732" spans="6:11" x14ac:dyDescent="0.2">
      <c r="H3732" s="260"/>
      <c r="I3732" s="260"/>
      <c r="J3732" s="260"/>
      <c r="K3732" s="260"/>
    </row>
    <row r="3733" spans="6:11" x14ac:dyDescent="0.2">
      <c r="G3733" s="260"/>
      <c r="H3733" s="260"/>
      <c r="I3733" s="260"/>
      <c r="J3733" s="260"/>
      <c r="K3733" s="260"/>
    </row>
    <row r="3734" spans="6:11" x14ac:dyDescent="0.2">
      <c r="H3734" s="260"/>
      <c r="I3734" s="260"/>
      <c r="J3734" s="260"/>
      <c r="K3734" s="260"/>
    </row>
    <row r="3735" spans="6:11" x14ac:dyDescent="0.2">
      <c r="G3735" s="260"/>
      <c r="H3735" s="260"/>
      <c r="I3735" s="260"/>
      <c r="J3735" s="260"/>
      <c r="K3735" s="260"/>
    </row>
    <row r="3736" spans="6:11" x14ac:dyDescent="0.2">
      <c r="F3736" s="260"/>
      <c r="G3736" s="260"/>
      <c r="H3736" s="260"/>
      <c r="I3736" s="260"/>
      <c r="J3736" s="260"/>
      <c r="K3736" s="260"/>
    </row>
    <row r="3737" spans="6:11" x14ac:dyDescent="0.2">
      <c r="G3737" s="260"/>
      <c r="H3737" s="260"/>
      <c r="I3737" s="260"/>
      <c r="J3737" s="260"/>
      <c r="K3737" s="260"/>
    </row>
    <row r="3738" spans="6:11" x14ac:dyDescent="0.2">
      <c r="G3738" s="260"/>
      <c r="H3738" s="260"/>
      <c r="I3738" s="260"/>
      <c r="J3738" s="260"/>
      <c r="K3738" s="260"/>
    </row>
    <row r="3739" spans="6:11" x14ac:dyDescent="0.2">
      <c r="G3739" s="260"/>
      <c r="H3739" s="260"/>
      <c r="I3739" s="260"/>
      <c r="J3739" s="260"/>
      <c r="K3739" s="260"/>
    </row>
    <row r="3740" spans="6:11" x14ac:dyDescent="0.2">
      <c r="H3740" s="260"/>
      <c r="I3740" s="260"/>
      <c r="J3740" s="260"/>
      <c r="K3740" s="260"/>
    </row>
    <row r="3741" spans="6:11" x14ac:dyDescent="0.2">
      <c r="I3741" s="260"/>
      <c r="J3741" s="260"/>
      <c r="K3741" s="260"/>
    </row>
    <row r="3742" spans="6:11" x14ac:dyDescent="0.2">
      <c r="F3742" s="260"/>
      <c r="G3742" s="260"/>
      <c r="H3742" s="260"/>
      <c r="I3742" s="260"/>
    </row>
    <row r="3743" spans="6:11" x14ac:dyDescent="0.2">
      <c r="G3743" s="260"/>
      <c r="H3743" s="260"/>
      <c r="I3743" s="260"/>
      <c r="J3743" s="260"/>
      <c r="K3743" s="260"/>
    </row>
    <row r="3744" spans="6:11" x14ac:dyDescent="0.2">
      <c r="G3744" s="260"/>
      <c r="H3744" s="260"/>
      <c r="I3744" s="260"/>
      <c r="J3744" s="260"/>
      <c r="K3744" s="260"/>
    </row>
    <row r="3745" spans="7:11" x14ac:dyDescent="0.2">
      <c r="G3745" s="260"/>
      <c r="H3745" s="260"/>
      <c r="I3745" s="260"/>
      <c r="J3745" s="260"/>
      <c r="K3745" s="260"/>
    </row>
    <row r="3746" spans="7:11" x14ac:dyDescent="0.2">
      <c r="H3746" s="260"/>
      <c r="I3746" s="260"/>
      <c r="J3746" s="260"/>
      <c r="K3746" s="260"/>
    </row>
    <row r="3747" spans="7:11" x14ac:dyDescent="0.2">
      <c r="G3747" s="260"/>
      <c r="H3747" s="260"/>
      <c r="I3747" s="260"/>
      <c r="J3747" s="260"/>
      <c r="K3747" s="260"/>
    </row>
    <row r="3748" spans="7:11" x14ac:dyDescent="0.2">
      <c r="H3748" s="260"/>
      <c r="I3748" s="260"/>
      <c r="J3748" s="260"/>
      <c r="K3748" s="260"/>
    </row>
    <row r="3749" spans="7:11" x14ac:dyDescent="0.2">
      <c r="G3749" s="260"/>
      <c r="H3749" s="260"/>
      <c r="I3749" s="260"/>
      <c r="J3749" s="260"/>
      <c r="K3749" s="260"/>
    </row>
    <row r="3750" spans="7:11" x14ac:dyDescent="0.2">
      <c r="H3750" s="260"/>
      <c r="I3750" s="260"/>
      <c r="J3750" s="260"/>
      <c r="K3750" s="260"/>
    </row>
    <row r="3751" spans="7:11" x14ac:dyDescent="0.2">
      <c r="G3751" s="260"/>
      <c r="H3751" s="260"/>
      <c r="I3751" s="260"/>
      <c r="J3751" s="260"/>
      <c r="K3751" s="260"/>
    </row>
    <row r="3752" spans="7:11" x14ac:dyDescent="0.2">
      <c r="H3752" s="260"/>
      <c r="I3752" s="260"/>
      <c r="J3752" s="260"/>
      <c r="K3752" s="260"/>
    </row>
    <row r="3753" spans="7:11" x14ac:dyDescent="0.2">
      <c r="G3753" s="260"/>
      <c r="H3753" s="260"/>
      <c r="I3753" s="260"/>
      <c r="J3753" s="260"/>
      <c r="K3753" s="260"/>
    </row>
    <row r="3754" spans="7:11" x14ac:dyDescent="0.2">
      <c r="H3754" s="260"/>
      <c r="I3754" s="260"/>
      <c r="J3754" s="260"/>
      <c r="K3754" s="260"/>
    </row>
    <row r="3755" spans="7:11" x14ac:dyDescent="0.2">
      <c r="G3755" s="260"/>
      <c r="H3755" s="260"/>
      <c r="I3755" s="260"/>
      <c r="J3755" s="260"/>
      <c r="K3755" s="260"/>
    </row>
    <row r="3756" spans="7:11" x14ac:dyDescent="0.2">
      <c r="H3756" s="260"/>
      <c r="I3756" s="260"/>
      <c r="J3756" s="260"/>
      <c r="K3756" s="260"/>
    </row>
    <row r="3757" spans="7:11" x14ac:dyDescent="0.2">
      <c r="G3757" s="260"/>
      <c r="H3757" s="260"/>
      <c r="I3757" s="260"/>
      <c r="J3757" s="260"/>
      <c r="K3757" s="260"/>
    </row>
    <row r="3758" spans="7:11" x14ac:dyDescent="0.2">
      <c r="H3758" s="260"/>
      <c r="I3758" s="260"/>
      <c r="J3758" s="260"/>
      <c r="K3758" s="260"/>
    </row>
    <row r="3759" spans="7:11" x14ac:dyDescent="0.2">
      <c r="G3759" s="260"/>
      <c r="H3759" s="260"/>
      <c r="I3759" s="260"/>
      <c r="J3759" s="260"/>
      <c r="K3759" s="260"/>
    </row>
    <row r="3760" spans="7:11" x14ac:dyDescent="0.2">
      <c r="H3760" s="260"/>
      <c r="I3760" s="260"/>
      <c r="J3760" s="260"/>
      <c r="K3760" s="260"/>
    </row>
    <row r="3761" spans="6:11" x14ac:dyDescent="0.2">
      <c r="F3761" s="260"/>
      <c r="G3761" s="260"/>
      <c r="H3761" s="260"/>
      <c r="I3761" s="260"/>
      <c r="J3761" s="260"/>
      <c r="K3761" s="260"/>
    </row>
    <row r="3762" spans="6:11" x14ac:dyDescent="0.2">
      <c r="F3762" s="260"/>
      <c r="G3762" s="260"/>
      <c r="H3762" s="260"/>
      <c r="I3762" s="260"/>
      <c r="J3762" s="260"/>
      <c r="K3762" s="260"/>
    </row>
    <row r="3763" spans="6:11" x14ac:dyDescent="0.2">
      <c r="G3763" s="260"/>
      <c r="H3763" s="260"/>
      <c r="I3763" s="260"/>
      <c r="J3763" s="260"/>
      <c r="K3763" s="260"/>
    </row>
    <row r="3764" spans="6:11" x14ac:dyDescent="0.2">
      <c r="H3764" s="260"/>
      <c r="I3764" s="260"/>
      <c r="J3764" s="260"/>
      <c r="K3764" s="260"/>
    </row>
    <row r="3765" spans="6:11" x14ac:dyDescent="0.2">
      <c r="H3765" s="260"/>
      <c r="I3765" s="260"/>
      <c r="J3765" s="260"/>
      <c r="K3765" s="260"/>
    </row>
    <row r="3766" spans="6:11" x14ac:dyDescent="0.2">
      <c r="I3766" s="260"/>
      <c r="J3766" s="260"/>
      <c r="K3766" s="260"/>
    </row>
    <row r="3767" spans="6:11" x14ac:dyDescent="0.2">
      <c r="G3767" s="260"/>
      <c r="H3767" s="260"/>
      <c r="I3767" s="260"/>
      <c r="J3767" s="260"/>
      <c r="K3767" s="260"/>
    </row>
    <row r="3768" spans="6:11" x14ac:dyDescent="0.2">
      <c r="F3768" s="260"/>
      <c r="G3768" s="260"/>
      <c r="H3768" s="260"/>
      <c r="I3768" s="260"/>
      <c r="J3768" s="260"/>
      <c r="K3768" s="260"/>
    </row>
    <row r="3769" spans="6:11" x14ac:dyDescent="0.2">
      <c r="G3769" s="260"/>
      <c r="H3769" s="260"/>
      <c r="I3769" s="260"/>
      <c r="J3769" s="260"/>
      <c r="K3769" s="260"/>
    </row>
    <row r="3770" spans="6:11" x14ac:dyDescent="0.2">
      <c r="G3770" s="260"/>
      <c r="H3770" s="260"/>
      <c r="I3770" s="260"/>
      <c r="J3770" s="260"/>
      <c r="K3770" s="260"/>
    </row>
    <row r="3771" spans="6:11" x14ac:dyDescent="0.2">
      <c r="H3771" s="260"/>
      <c r="I3771" s="260"/>
      <c r="J3771" s="260"/>
      <c r="K3771" s="260"/>
    </row>
    <row r="3772" spans="6:11" x14ac:dyDescent="0.2">
      <c r="G3772" s="260"/>
      <c r="H3772" s="260"/>
      <c r="I3772" s="260"/>
      <c r="J3772" s="260"/>
      <c r="K3772" s="260"/>
    </row>
    <row r="3773" spans="6:11" x14ac:dyDescent="0.2">
      <c r="G3773" s="260"/>
      <c r="H3773" s="260"/>
      <c r="I3773" s="260"/>
      <c r="J3773" s="260"/>
      <c r="K3773" s="260"/>
    </row>
    <row r="3774" spans="6:11" x14ac:dyDescent="0.2">
      <c r="G3774" s="260"/>
      <c r="H3774" s="260"/>
      <c r="I3774" s="260"/>
      <c r="J3774" s="260"/>
      <c r="K3774" s="260"/>
    </row>
    <row r="3775" spans="6:11" x14ac:dyDescent="0.2">
      <c r="H3775" s="260"/>
      <c r="I3775" s="260"/>
      <c r="J3775" s="260"/>
      <c r="K3775" s="260"/>
    </row>
    <row r="3776" spans="6:11" x14ac:dyDescent="0.2">
      <c r="G3776" s="260"/>
      <c r="H3776" s="260"/>
      <c r="I3776" s="260"/>
      <c r="J3776" s="260"/>
      <c r="K3776" s="260"/>
    </row>
    <row r="3777" spans="6:11" x14ac:dyDescent="0.2">
      <c r="H3777" s="260"/>
      <c r="I3777" s="260"/>
      <c r="J3777" s="260"/>
      <c r="K3777" s="260"/>
    </row>
    <row r="3778" spans="6:11" x14ac:dyDescent="0.2">
      <c r="F3778" s="260"/>
      <c r="G3778" s="260"/>
      <c r="H3778" s="260"/>
      <c r="I3778" s="260"/>
      <c r="J3778" s="260"/>
      <c r="K3778" s="260"/>
    </row>
    <row r="3779" spans="6:11" x14ac:dyDescent="0.2">
      <c r="G3779" s="260"/>
      <c r="H3779" s="260"/>
      <c r="I3779" s="260"/>
      <c r="J3779" s="260"/>
      <c r="K3779" s="260"/>
    </row>
    <row r="3780" spans="6:11" x14ac:dyDescent="0.2">
      <c r="H3780" s="260"/>
      <c r="I3780" s="260"/>
      <c r="J3780" s="260"/>
      <c r="K3780" s="260"/>
    </row>
    <row r="3781" spans="6:11" x14ac:dyDescent="0.2">
      <c r="I3781" s="260"/>
      <c r="J3781" s="260"/>
      <c r="K3781" s="260"/>
    </row>
    <row r="3782" spans="6:11" x14ac:dyDescent="0.2">
      <c r="G3782" s="260"/>
      <c r="H3782" s="260"/>
      <c r="I3782" s="260"/>
      <c r="J3782" s="260"/>
      <c r="K3782" s="260"/>
    </row>
    <row r="3783" spans="6:11" x14ac:dyDescent="0.2">
      <c r="G3783" s="260"/>
      <c r="H3783" s="260"/>
      <c r="I3783" s="260"/>
      <c r="J3783" s="260"/>
      <c r="K3783" s="260"/>
    </row>
    <row r="3784" spans="6:11" x14ac:dyDescent="0.2">
      <c r="H3784" s="260"/>
      <c r="I3784" s="260"/>
      <c r="J3784" s="260"/>
      <c r="K3784" s="260"/>
    </row>
    <row r="3785" spans="6:11" x14ac:dyDescent="0.2">
      <c r="G3785" s="260"/>
      <c r="H3785" s="260"/>
      <c r="I3785" s="260"/>
      <c r="J3785" s="260"/>
      <c r="K3785" s="260"/>
    </row>
    <row r="3786" spans="6:11" x14ac:dyDescent="0.2">
      <c r="H3786" s="260"/>
      <c r="I3786" s="260"/>
      <c r="J3786" s="260"/>
      <c r="K3786" s="260"/>
    </row>
    <row r="3787" spans="6:11" x14ac:dyDescent="0.2">
      <c r="G3787" s="260"/>
      <c r="H3787" s="260"/>
      <c r="I3787" s="260"/>
      <c r="J3787" s="260"/>
      <c r="K3787" s="260"/>
    </row>
    <row r="3788" spans="6:11" x14ac:dyDescent="0.2">
      <c r="H3788" s="260"/>
      <c r="I3788" s="260"/>
      <c r="J3788" s="260"/>
      <c r="K3788" s="260"/>
    </row>
    <row r="3789" spans="6:11" x14ac:dyDescent="0.2">
      <c r="F3789" s="260"/>
      <c r="G3789" s="260"/>
      <c r="H3789" s="260"/>
      <c r="I3789" s="260"/>
      <c r="J3789" s="260"/>
      <c r="K3789" s="260"/>
    </row>
    <row r="3790" spans="6:11" x14ac:dyDescent="0.2">
      <c r="G3790" s="260"/>
      <c r="H3790" s="260"/>
      <c r="I3790" s="260"/>
      <c r="J3790" s="260"/>
      <c r="K3790" s="260"/>
    </row>
    <row r="3791" spans="6:11" x14ac:dyDescent="0.2">
      <c r="G3791" s="260"/>
      <c r="H3791" s="260"/>
      <c r="I3791" s="260"/>
      <c r="J3791" s="260"/>
      <c r="K3791" s="260"/>
    </row>
    <row r="3792" spans="6:11" x14ac:dyDescent="0.2">
      <c r="G3792" s="260"/>
      <c r="H3792" s="260"/>
      <c r="I3792" s="260"/>
      <c r="J3792" s="260"/>
      <c r="K3792" s="260"/>
    </row>
    <row r="3793" spans="7:11" x14ac:dyDescent="0.2">
      <c r="G3793" s="260"/>
      <c r="H3793" s="260"/>
      <c r="I3793" s="260"/>
      <c r="J3793" s="260"/>
      <c r="K3793" s="260"/>
    </row>
    <row r="3794" spans="7:11" x14ac:dyDescent="0.2">
      <c r="H3794" s="260"/>
      <c r="I3794" s="260"/>
      <c r="J3794" s="260"/>
      <c r="K3794" s="260"/>
    </row>
    <row r="3795" spans="7:11" x14ac:dyDescent="0.2">
      <c r="G3795" s="260"/>
      <c r="H3795" s="260"/>
      <c r="I3795" s="260"/>
      <c r="J3795" s="260"/>
      <c r="K3795" s="260"/>
    </row>
    <row r="3796" spans="7:11" x14ac:dyDescent="0.2">
      <c r="H3796" s="260"/>
      <c r="I3796" s="260"/>
      <c r="J3796" s="260"/>
      <c r="K3796" s="260"/>
    </row>
    <row r="3797" spans="7:11" x14ac:dyDescent="0.2">
      <c r="G3797" s="260"/>
      <c r="H3797" s="260"/>
      <c r="I3797" s="260"/>
      <c r="J3797" s="260"/>
      <c r="K3797" s="260"/>
    </row>
    <row r="3798" spans="7:11" x14ac:dyDescent="0.2">
      <c r="G3798" s="260"/>
      <c r="H3798" s="260"/>
      <c r="I3798" s="260"/>
      <c r="J3798" s="260"/>
      <c r="K3798" s="260"/>
    </row>
    <row r="3799" spans="7:11" x14ac:dyDescent="0.2">
      <c r="G3799" s="260"/>
      <c r="H3799" s="260"/>
      <c r="I3799" s="260"/>
      <c r="J3799" s="260"/>
      <c r="K3799" s="260"/>
    </row>
    <row r="3800" spans="7:11" x14ac:dyDescent="0.2">
      <c r="G3800" s="260"/>
      <c r="H3800" s="260"/>
      <c r="I3800" s="260"/>
      <c r="K3800" s="260"/>
    </row>
    <row r="3801" spans="7:11" x14ac:dyDescent="0.2">
      <c r="G3801" s="260"/>
      <c r="H3801" s="260"/>
      <c r="I3801" s="260"/>
      <c r="J3801" s="260"/>
      <c r="K3801" s="260"/>
    </row>
    <row r="3802" spans="7:11" x14ac:dyDescent="0.2">
      <c r="H3802" s="260"/>
      <c r="I3802" s="260"/>
      <c r="J3802" s="260"/>
      <c r="K3802" s="260"/>
    </row>
    <row r="3803" spans="7:11" x14ac:dyDescent="0.2">
      <c r="I3803" s="260"/>
      <c r="J3803" s="260"/>
      <c r="K3803" s="260"/>
    </row>
    <row r="3804" spans="7:11" x14ac:dyDescent="0.2">
      <c r="H3804" s="260"/>
      <c r="I3804" s="260"/>
      <c r="K3804" s="260"/>
    </row>
    <row r="3805" spans="7:11" x14ac:dyDescent="0.2">
      <c r="G3805" s="260"/>
      <c r="H3805" s="260"/>
      <c r="I3805" s="260"/>
      <c r="J3805" s="260"/>
      <c r="K3805" s="260"/>
    </row>
    <row r="3806" spans="7:11" x14ac:dyDescent="0.2">
      <c r="H3806" s="260"/>
      <c r="I3806" s="260"/>
      <c r="J3806" s="260"/>
      <c r="K3806" s="260"/>
    </row>
    <row r="3807" spans="7:11" x14ac:dyDescent="0.2">
      <c r="G3807" s="260"/>
      <c r="H3807" s="260"/>
      <c r="I3807" s="260"/>
      <c r="J3807" s="260"/>
      <c r="K3807" s="260"/>
    </row>
    <row r="3808" spans="7:11" x14ac:dyDescent="0.2">
      <c r="H3808" s="260"/>
      <c r="I3808" s="260"/>
      <c r="J3808" s="260"/>
      <c r="K3808" s="260"/>
    </row>
    <row r="3809" spans="6:11" x14ac:dyDescent="0.2">
      <c r="G3809" s="260"/>
      <c r="H3809" s="260"/>
      <c r="I3809" s="260"/>
      <c r="J3809" s="260"/>
      <c r="K3809" s="260"/>
    </row>
    <row r="3810" spans="6:11" x14ac:dyDescent="0.2">
      <c r="F3810" s="260"/>
      <c r="G3810" s="260"/>
      <c r="H3810" s="260"/>
      <c r="I3810" s="260"/>
      <c r="J3810" s="260"/>
      <c r="K3810" s="260"/>
    </row>
    <row r="3811" spans="6:11" x14ac:dyDescent="0.2">
      <c r="G3811" s="260"/>
      <c r="H3811" s="260"/>
      <c r="I3811" s="260"/>
      <c r="J3811" s="260"/>
      <c r="K3811" s="260"/>
    </row>
    <row r="3812" spans="6:11" x14ac:dyDescent="0.2">
      <c r="H3812" s="260"/>
      <c r="I3812" s="260"/>
      <c r="J3812" s="260"/>
      <c r="K3812" s="260"/>
    </row>
    <row r="3813" spans="6:11" x14ac:dyDescent="0.2">
      <c r="G3813" s="260"/>
      <c r="H3813" s="260"/>
      <c r="I3813" s="260"/>
      <c r="J3813" s="260"/>
      <c r="K3813" s="260"/>
    </row>
    <row r="3814" spans="6:11" x14ac:dyDescent="0.2">
      <c r="H3814" s="260"/>
      <c r="I3814" s="260"/>
      <c r="J3814" s="260"/>
      <c r="K3814" s="260"/>
    </row>
    <row r="3815" spans="6:11" x14ac:dyDescent="0.2">
      <c r="G3815" s="260"/>
      <c r="H3815" s="260"/>
      <c r="I3815" s="260"/>
      <c r="J3815" s="260"/>
      <c r="K3815" s="260"/>
    </row>
    <row r="3816" spans="6:11" x14ac:dyDescent="0.2">
      <c r="H3816" s="260"/>
      <c r="K3816" s="260"/>
    </row>
    <row r="3817" spans="6:11" x14ac:dyDescent="0.2">
      <c r="G3817" s="260"/>
      <c r="H3817" s="260"/>
      <c r="I3817" s="260"/>
      <c r="J3817" s="260"/>
      <c r="K3817" s="260"/>
    </row>
    <row r="3818" spans="6:11" x14ac:dyDescent="0.2">
      <c r="G3818" s="260"/>
      <c r="H3818" s="260"/>
      <c r="I3818" s="260"/>
      <c r="J3818" s="260"/>
      <c r="K3818" s="260"/>
    </row>
    <row r="3819" spans="6:11" x14ac:dyDescent="0.2">
      <c r="G3819" s="260"/>
      <c r="H3819" s="260"/>
      <c r="I3819" s="260"/>
      <c r="J3819" s="260"/>
      <c r="K3819" s="260"/>
    </row>
    <row r="3820" spans="6:11" x14ac:dyDescent="0.2">
      <c r="F3820" s="260"/>
      <c r="G3820" s="260"/>
      <c r="H3820" s="260"/>
      <c r="I3820" s="260"/>
      <c r="J3820" s="260"/>
      <c r="K3820" s="260"/>
    </row>
    <row r="3821" spans="6:11" x14ac:dyDescent="0.2">
      <c r="G3821" s="260"/>
      <c r="H3821" s="260"/>
      <c r="I3821" s="260"/>
      <c r="J3821" s="260"/>
      <c r="K3821" s="260"/>
    </row>
    <row r="3822" spans="6:11" x14ac:dyDescent="0.2">
      <c r="H3822" s="260"/>
      <c r="I3822" s="260"/>
      <c r="J3822" s="260"/>
      <c r="K3822" s="260"/>
    </row>
    <row r="3823" spans="6:11" x14ac:dyDescent="0.2">
      <c r="G3823" s="260"/>
      <c r="H3823" s="260"/>
      <c r="I3823" s="260"/>
      <c r="J3823" s="260"/>
      <c r="K3823" s="260"/>
    </row>
    <row r="3824" spans="6:11" x14ac:dyDescent="0.2">
      <c r="H3824" s="260"/>
      <c r="I3824" s="260"/>
      <c r="J3824" s="260"/>
      <c r="K3824" s="260"/>
    </row>
    <row r="3825" spans="6:11" x14ac:dyDescent="0.2">
      <c r="F3825" s="260"/>
      <c r="G3825" s="260"/>
      <c r="H3825" s="260"/>
      <c r="I3825" s="260"/>
      <c r="J3825" s="260"/>
      <c r="K3825" s="260"/>
    </row>
    <row r="3826" spans="6:11" x14ac:dyDescent="0.2">
      <c r="F3826" s="260"/>
      <c r="G3826" s="260"/>
      <c r="H3826" s="260"/>
      <c r="I3826" s="260"/>
      <c r="J3826" s="260"/>
      <c r="K3826" s="260"/>
    </row>
    <row r="3827" spans="6:11" x14ac:dyDescent="0.2">
      <c r="F3827" s="260"/>
      <c r="G3827" s="260"/>
      <c r="H3827" s="260"/>
      <c r="I3827" s="260"/>
      <c r="J3827" s="260"/>
      <c r="K3827" s="260"/>
    </row>
    <row r="3828" spans="6:11" x14ac:dyDescent="0.2">
      <c r="G3828" s="260"/>
      <c r="H3828" s="260"/>
      <c r="I3828" s="260"/>
      <c r="J3828" s="260"/>
      <c r="K3828" s="260"/>
    </row>
    <row r="3829" spans="6:11" x14ac:dyDescent="0.2">
      <c r="G3829" s="260"/>
      <c r="H3829" s="260"/>
      <c r="I3829" s="260"/>
      <c r="J3829" s="260"/>
      <c r="K3829" s="260"/>
    </row>
    <row r="3830" spans="6:11" x14ac:dyDescent="0.2">
      <c r="H3830" s="260"/>
      <c r="I3830" s="260"/>
      <c r="J3830" s="260"/>
      <c r="K3830" s="260"/>
    </row>
    <row r="3831" spans="6:11" x14ac:dyDescent="0.2">
      <c r="G3831" s="260"/>
      <c r="H3831" s="260"/>
      <c r="I3831" s="260"/>
      <c r="J3831" s="260"/>
      <c r="K3831" s="260"/>
    </row>
    <row r="3832" spans="6:11" x14ac:dyDescent="0.2">
      <c r="F3832" s="260"/>
      <c r="G3832" s="260"/>
      <c r="H3832" s="260"/>
      <c r="I3832" s="260"/>
      <c r="J3832" s="260"/>
      <c r="K3832" s="260"/>
    </row>
    <row r="3833" spans="6:11" x14ac:dyDescent="0.2">
      <c r="F3833" s="260"/>
      <c r="G3833" s="260"/>
      <c r="H3833" s="260"/>
      <c r="I3833" s="260"/>
      <c r="J3833" s="260"/>
      <c r="K3833" s="260"/>
    </row>
    <row r="3834" spans="6:11" x14ac:dyDescent="0.2">
      <c r="H3834" s="260"/>
      <c r="I3834" s="260"/>
      <c r="J3834" s="260"/>
      <c r="K3834" s="260"/>
    </row>
    <row r="3835" spans="6:11" x14ac:dyDescent="0.2">
      <c r="G3835" s="260"/>
      <c r="H3835" s="260"/>
      <c r="I3835" s="260"/>
      <c r="J3835" s="260"/>
      <c r="K3835" s="260"/>
    </row>
    <row r="3836" spans="6:11" x14ac:dyDescent="0.2">
      <c r="H3836" s="260"/>
      <c r="I3836" s="260"/>
      <c r="J3836" s="260"/>
      <c r="K3836" s="260"/>
    </row>
    <row r="3837" spans="6:11" x14ac:dyDescent="0.2">
      <c r="G3837" s="260"/>
      <c r="H3837" s="260"/>
      <c r="I3837" s="260"/>
      <c r="J3837" s="260"/>
      <c r="K3837" s="260"/>
    </row>
    <row r="3838" spans="6:11" x14ac:dyDescent="0.2">
      <c r="H3838" s="260"/>
      <c r="I3838" s="260"/>
      <c r="J3838" s="260"/>
      <c r="K3838" s="260"/>
    </row>
    <row r="3839" spans="6:11" x14ac:dyDescent="0.2">
      <c r="F3839" s="260"/>
      <c r="G3839" s="260"/>
      <c r="H3839" s="260"/>
      <c r="I3839" s="260"/>
      <c r="J3839" s="260"/>
      <c r="K3839" s="260"/>
    </row>
    <row r="3840" spans="6:11" x14ac:dyDescent="0.2">
      <c r="H3840" s="260"/>
      <c r="I3840" s="260"/>
      <c r="J3840" s="260"/>
      <c r="K3840" s="260"/>
    </row>
    <row r="3841" spans="6:11" x14ac:dyDescent="0.2">
      <c r="G3841" s="260"/>
      <c r="H3841" s="260"/>
      <c r="I3841" s="260"/>
      <c r="J3841" s="260"/>
      <c r="K3841" s="260"/>
    </row>
    <row r="3842" spans="6:11" x14ac:dyDescent="0.2">
      <c r="H3842" s="260"/>
      <c r="I3842" s="260"/>
      <c r="J3842" s="260"/>
      <c r="K3842" s="260"/>
    </row>
    <row r="3843" spans="6:11" x14ac:dyDescent="0.2">
      <c r="G3843" s="260"/>
      <c r="H3843" s="260"/>
      <c r="I3843" s="260"/>
      <c r="J3843" s="260"/>
      <c r="K3843" s="260"/>
    </row>
    <row r="3844" spans="6:11" x14ac:dyDescent="0.2">
      <c r="H3844" s="260"/>
      <c r="I3844" s="260"/>
      <c r="J3844" s="260"/>
      <c r="K3844" s="260"/>
    </row>
    <row r="3845" spans="6:11" x14ac:dyDescent="0.2">
      <c r="F3845" s="260"/>
      <c r="G3845" s="260"/>
      <c r="H3845" s="260"/>
      <c r="I3845" s="260"/>
      <c r="J3845" s="260"/>
      <c r="K3845" s="260"/>
    </row>
    <row r="3846" spans="6:11" x14ac:dyDescent="0.2">
      <c r="G3846" s="260"/>
      <c r="H3846" s="260"/>
    </row>
    <row r="3847" spans="6:11" x14ac:dyDescent="0.2">
      <c r="G3847" s="260"/>
      <c r="H3847" s="260"/>
      <c r="I3847" s="260"/>
      <c r="J3847" s="260"/>
      <c r="K3847" s="260"/>
    </row>
    <row r="3848" spans="6:11" x14ac:dyDescent="0.2">
      <c r="G3848" s="260"/>
      <c r="H3848" s="260"/>
      <c r="I3848" s="260"/>
      <c r="J3848" s="260"/>
      <c r="K3848" s="260"/>
    </row>
    <row r="3849" spans="6:11" x14ac:dyDescent="0.2">
      <c r="H3849" s="260"/>
      <c r="I3849" s="260"/>
      <c r="J3849" s="260"/>
      <c r="K3849" s="260"/>
    </row>
    <row r="3850" spans="6:11" x14ac:dyDescent="0.2">
      <c r="J3850" s="260"/>
      <c r="K3850" s="260"/>
    </row>
    <row r="3851" spans="6:11" x14ac:dyDescent="0.2">
      <c r="G3851" s="260"/>
      <c r="H3851" s="260"/>
      <c r="I3851" s="260"/>
      <c r="J3851" s="260"/>
      <c r="K3851" s="260"/>
    </row>
    <row r="3852" spans="6:11" x14ac:dyDescent="0.2">
      <c r="H3852" s="260"/>
      <c r="I3852" s="260"/>
      <c r="J3852" s="260"/>
      <c r="K3852" s="260"/>
    </row>
    <row r="3853" spans="6:11" x14ac:dyDescent="0.2">
      <c r="G3853" s="260"/>
      <c r="H3853" s="260"/>
      <c r="I3853" s="260"/>
      <c r="J3853" s="260"/>
      <c r="K3853" s="260"/>
    </row>
    <row r="3854" spans="6:11" x14ac:dyDescent="0.2">
      <c r="H3854" s="260"/>
      <c r="I3854" s="260"/>
      <c r="J3854" s="260"/>
      <c r="K3854" s="260"/>
    </row>
    <row r="3855" spans="6:11" x14ac:dyDescent="0.2">
      <c r="F3855" s="260"/>
      <c r="G3855" s="260"/>
      <c r="H3855" s="260"/>
      <c r="I3855" s="260"/>
      <c r="J3855" s="260"/>
      <c r="K3855" s="260"/>
    </row>
    <row r="3856" spans="6:11" x14ac:dyDescent="0.2">
      <c r="G3856" s="260"/>
      <c r="H3856" s="260"/>
      <c r="I3856" s="260"/>
      <c r="J3856" s="260"/>
      <c r="K3856" s="260"/>
    </row>
    <row r="3857" spans="6:11" x14ac:dyDescent="0.2">
      <c r="H3857" s="260"/>
      <c r="I3857" s="260"/>
      <c r="J3857" s="260"/>
      <c r="K3857" s="260"/>
    </row>
    <row r="3858" spans="6:11" x14ac:dyDescent="0.2">
      <c r="H3858" s="260"/>
      <c r="I3858" s="260"/>
      <c r="J3858" s="260"/>
      <c r="K3858" s="260"/>
    </row>
    <row r="3859" spans="6:11" x14ac:dyDescent="0.2">
      <c r="F3859" s="260"/>
      <c r="G3859" s="260"/>
      <c r="H3859" s="260"/>
      <c r="I3859" s="260"/>
      <c r="J3859" s="260"/>
      <c r="K3859" s="260"/>
    </row>
    <row r="3860" spans="6:11" x14ac:dyDescent="0.2">
      <c r="F3860" s="260"/>
      <c r="G3860" s="260"/>
      <c r="H3860" s="260"/>
      <c r="I3860" s="260"/>
      <c r="J3860" s="260"/>
      <c r="K3860" s="260"/>
    </row>
    <row r="3861" spans="6:11" x14ac:dyDescent="0.2">
      <c r="G3861" s="260"/>
      <c r="H3861" s="260"/>
      <c r="I3861" s="260"/>
      <c r="J3861" s="260"/>
      <c r="K3861" s="260"/>
    </row>
    <row r="3862" spans="6:11" x14ac:dyDescent="0.2">
      <c r="H3862" s="260"/>
      <c r="I3862" s="260"/>
      <c r="J3862" s="260"/>
      <c r="K3862" s="260"/>
    </row>
    <row r="3863" spans="6:11" x14ac:dyDescent="0.2">
      <c r="G3863" s="260"/>
      <c r="H3863" s="260"/>
      <c r="I3863" s="260"/>
      <c r="J3863" s="260"/>
      <c r="K3863" s="260"/>
    </row>
    <row r="3864" spans="6:11" x14ac:dyDescent="0.2">
      <c r="H3864" s="260"/>
      <c r="I3864" s="260"/>
      <c r="J3864" s="260"/>
      <c r="K3864" s="260"/>
    </row>
    <row r="3865" spans="6:11" x14ac:dyDescent="0.2">
      <c r="F3865" s="260"/>
      <c r="G3865" s="260"/>
      <c r="H3865" s="260"/>
      <c r="I3865" s="260"/>
      <c r="J3865" s="260"/>
      <c r="K3865" s="260"/>
    </row>
    <row r="3866" spans="6:11" x14ac:dyDescent="0.2">
      <c r="F3866" s="260"/>
      <c r="G3866" s="260"/>
      <c r="H3866" s="260"/>
      <c r="I3866" s="260"/>
      <c r="J3866" s="260"/>
      <c r="K3866" s="260"/>
    </row>
    <row r="3867" spans="6:11" x14ac:dyDescent="0.2">
      <c r="G3867" s="260"/>
      <c r="H3867" s="260"/>
      <c r="I3867" s="260"/>
      <c r="J3867" s="260"/>
      <c r="K3867" s="260"/>
    </row>
    <row r="3868" spans="6:11" x14ac:dyDescent="0.2">
      <c r="H3868" s="260"/>
      <c r="I3868" s="260"/>
      <c r="J3868" s="260"/>
      <c r="K3868" s="260"/>
    </row>
    <row r="3869" spans="6:11" x14ac:dyDescent="0.2">
      <c r="G3869" s="260"/>
      <c r="H3869" s="260"/>
      <c r="I3869" s="260"/>
      <c r="J3869" s="260"/>
      <c r="K3869" s="260"/>
    </row>
    <row r="3870" spans="6:11" x14ac:dyDescent="0.2">
      <c r="H3870" s="260"/>
      <c r="I3870" s="260"/>
      <c r="J3870" s="260"/>
      <c r="K3870" s="260"/>
    </row>
    <row r="3871" spans="6:11" x14ac:dyDescent="0.2">
      <c r="G3871" s="260"/>
      <c r="H3871" s="260"/>
      <c r="I3871" s="260"/>
      <c r="J3871" s="260"/>
      <c r="K3871" s="260"/>
    </row>
    <row r="3872" spans="6:11" x14ac:dyDescent="0.2">
      <c r="F3872" s="260"/>
      <c r="G3872" s="260"/>
      <c r="H3872" s="260"/>
      <c r="I3872" s="260"/>
      <c r="J3872" s="260"/>
      <c r="K3872" s="260"/>
    </row>
    <row r="3873" spans="6:11" x14ac:dyDescent="0.2">
      <c r="F3873" s="260"/>
      <c r="G3873" s="260"/>
      <c r="H3873" s="260"/>
      <c r="I3873" s="260"/>
      <c r="J3873" s="260"/>
      <c r="K3873" s="260"/>
    </row>
    <row r="3874" spans="6:11" x14ac:dyDescent="0.2">
      <c r="G3874" s="260"/>
      <c r="H3874" s="260"/>
      <c r="I3874" s="260"/>
      <c r="J3874" s="260"/>
      <c r="K3874" s="260"/>
    </row>
    <row r="3875" spans="6:11" x14ac:dyDescent="0.2">
      <c r="G3875" s="260"/>
      <c r="H3875" s="260"/>
      <c r="I3875" s="260"/>
      <c r="J3875" s="260"/>
      <c r="K3875" s="260"/>
    </row>
    <row r="3876" spans="6:11" x14ac:dyDescent="0.2">
      <c r="G3876" s="260"/>
      <c r="H3876" s="260"/>
      <c r="I3876" s="260"/>
      <c r="J3876" s="260"/>
      <c r="K3876" s="260"/>
    </row>
    <row r="3877" spans="6:11" x14ac:dyDescent="0.2">
      <c r="H3877" s="260"/>
      <c r="I3877" s="260"/>
      <c r="J3877" s="260"/>
      <c r="K3877" s="260"/>
    </row>
    <row r="3878" spans="6:11" x14ac:dyDescent="0.2">
      <c r="F3878" s="260"/>
      <c r="G3878" s="260"/>
      <c r="H3878" s="260"/>
      <c r="I3878" s="260"/>
      <c r="J3878" s="260"/>
      <c r="K3878" s="260"/>
    </row>
    <row r="3879" spans="6:11" x14ac:dyDescent="0.2">
      <c r="G3879" s="260"/>
      <c r="H3879" s="260"/>
      <c r="I3879" s="260"/>
      <c r="J3879" s="260"/>
      <c r="K3879" s="260"/>
    </row>
    <row r="3880" spans="6:11" x14ac:dyDescent="0.2">
      <c r="G3880" s="260"/>
      <c r="H3880" s="260"/>
      <c r="I3880" s="260"/>
      <c r="J3880" s="260"/>
      <c r="K3880" s="260"/>
    </row>
    <row r="3881" spans="6:11" x14ac:dyDescent="0.2">
      <c r="G3881" s="260"/>
      <c r="H3881" s="260"/>
      <c r="I3881" s="260"/>
      <c r="J3881" s="260"/>
      <c r="K3881" s="260"/>
    </row>
    <row r="3882" spans="6:11" x14ac:dyDescent="0.2">
      <c r="G3882" s="260"/>
      <c r="H3882" s="260"/>
      <c r="I3882" s="260"/>
      <c r="J3882" s="260"/>
      <c r="K3882" s="260"/>
    </row>
    <row r="3883" spans="6:11" x14ac:dyDescent="0.2">
      <c r="H3883" s="260"/>
      <c r="I3883" s="260"/>
      <c r="J3883" s="260"/>
      <c r="K3883" s="260"/>
    </row>
    <row r="3884" spans="6:11" x14ac:dyDescent="0.2">
      <c r="G3884" s="260"/>
      <c r="H3884" s="260"/>
      <c r="I3884" s="260"/>
      <c r="J3884" s="260"/>
      <c r="K3884" s="260"/>
    </row>
    <row r="3885" spans="6:11" x14ac:dyDescent="0.2">
      <c r="H3885" s="260"/>
      <c r="I3885" s="260"/>
      <c r="J3885" s="260"/>
      <c r="K3885" s="260"/>
    </row>
    <row r="3886" spans="6:11" x14ac:dyDescent="0.2">
      <c r="G3886" s="260"/>
      <c r="H3886" s="260"/>
      <c r="I3886" s="260"/>
      <c r="J3886" s="260"/>
      <c r="K3886" s="260"/>
    </row>
    <row r="3887" spans="6:11" x14ac:dyDescent="0.2">
      <c r="H3887" s="260"/>
      <c r="I3887" s="260"/>
      <c r="J3887" s="260"/>
      <c r="K3887" s="260"/>
    </row>
    <row r="3888" spans="6:11" x14ac:dyDescent="0.2">
      <c r="F3888" s="260"/>
      <c r="G3888" s="260"/>
      <c r="H3888" s="260"/>
      <c r="I3888" s="260"/>
      <c r="J3888" s="260"/>
      <c r="K3888" s="260"/>
    </row>
    <row r="3889" spans="6:11" x14ac:dyDescent="0.2">
      <c r="G3889" s="260"/>
      <c r="H3889" s="260"/>
      <c r="I3889" s="260"/>
      <c r="J3889" s="260"/>
      <c r="K3889" s="260"/>
    </row>
    <row r="3890" spans="6:11" x14ac:dyDescent="0.2">
      <c r="G3890" s="260"/>
      <c r="H3890" s="260"/>
      <c r="I3890" s="260"/>
      <c r="J3890" s="260"/>
      <c r="K3890" s="260"/>
    </row>
    <row r="3891" spans="6:11" x14ac:dyDescent="0.2">
      <c r="G3891" s="260"/>
      <c r="H3891" s="260"/>
      <c r="I3891" s="260"/>
      <c r="J3891" s="260"/>
      <c r="K3891" s="260"/>
    </row>
    <row r="3892" spans="6:11" x14ac:dyDescent="0.2">
      <c r="H3892" s="260"/>
      <c r="I3892" s="260"/>
      <c r="J3892" s="260"/>
      <c r="K3892" s="260"/>
    </row>
    <row r="3893" spans="6:11" x14ac:dyDescent="0.2">
      <c r="G3893" s="260"/>
      <c r="H3893" s="260"/>
      <c r="I3893" s="260"/>
      <c r="J3893" s="260"/>
      <c r="K3893" s="260"/>
    </row>
    <row r="3894" spans="6:11" x14ac:dyDescent="0.2">
      <c r="H3894" s="260"/>
      <c r="I3894" s="260"/>
      <c r="J3894" s="260"/>
      <c r="K3894" s="260"/>
    </row>
    <row r="3895" spans="6:11" x14ac:dyDescent="0.2">
      <c r="G3895" s="260"/>
      <c r="H3895" s="260"/>
      <c r="I3895" s="260"/>
      <c r="J3895" s="260"/>
      <c r="K3895" s="260"/>
    </row>
    <row r="3896" spans="6:11" x14ac:dyDescent="0.2">
      <c r="H3896" s="260"/>
      <c r="K3896" s="260"/>
    </row>
    <row r="3897" spans="6:11" x14ac:dyDescent="0.2">
      <c r="G3897" s="260"/>
      <c r="H3897" s="260"/>
      <c r="I3897" s="260"/>
      <c r="J3897" s="260"/>
      <c r="K3897" s="260"/>
    </row>
    <row r="3898" spans="6:11" x14ac:dyDescent="0.2">
      <c r="F3898" s="260"/>
      <c r="G3898" s="260"/>
      <c r="H3898" s="260"/>
      <c r="I3898" s="260"/>
      <c r="J3898" s="260"/>
      <c r="K3898" s="260"/>
    </row>
    <row r="3899" spans="6:11" x14ac:dyDescent="0.2">
      <c r="G3899" s="260"/>
      <c r="H3899" s="260"/>
      <c r="I3899" s="260"/>
      <c r="J3899" s="260"/>
      <c r="K3899" s="260"/>
    </row>
    <row r="3900" spans="6:11" x14ac:dyDescent="0.2">
      <c r="G3900" s="260"/>
      <c r="H3900" s="260"/>
      <c r="I3900" s="260"/>
      <c r="J3900" s="260"/>
      <c r="K3900" s="260"/>
    </row>
    <row r="3901" spans="6:11" x14ac:dyDescent="0.2">
      <c r="G3901" s="260"/>
      <c r="H3901" s="260"/>
      <c r="I3901" s="260"/>
      <c r="J3901" s="260"/>
      <c r="K3901" s="260"/>
    </row>
    <row r="3902" spans="6:11" x14ac:dyDescent="0.2">
      <c r="G3902" s="260"/>
      <c r="H3902" s="260"/>
      <c r="I3902" s="260"/>
      <c r="J3902" s="260"/>
      <c r="K3902" s="260"/>
    </row>
    <row r="3903" spans="6:11" x14ac:dyDescent="0.2">
      <c r="H3903" s="260"/>
      <c r="I3903" s="260"/>
      <c r="J3903" s="260"/>
      <c r="K3903" s="260"/>
    </row>
    <row r="3904" spans="6:11" x14ac:dyDescent="0.2">
      <c r="G3904" s="260"/>
      <c r="H3904" s="260"/>
      <c r="I3904" s="260"/>
      <c r="J3904" s="260"/>
      <c r="K3904" s="260"/>
    </row>
    <row r="3905" spans="6:11" x14ac:dyDescent="0.2">
      <c r="H3905" s="260"/>
      <c r="I3905" s="260"/>
      <c r="J3905" s="260"/>
      <c r="K3905" s="260"/>
    </row>
    <row r="3906" spans="6:11" x14ac:dyDescent="0.2">
      <c r="K3906" s="260"/>
    </row>
    <row r="3907" spans="6:11" x14ac:dyDescent="0.2">
      <c r="G3907" s="260"/>
      <c r="H3907" s="260"/>
      <c r="I3907" s="260"/>
      <c r="J3907" s="260"/>
      <c r="K3907" s="260"/>
    </row>
    <row r="3908" spans="6:11" x14ac:dyDescent="0.2">
      <c r="G3908" s="260"/>
      <c r="H3908" s="260"/>
      <c r="I3908" s="260"/>
      <c r="J3908" s="260"/>
      <c r="K3908" s="260"/>
    </row>
    <row r="3909" spans="6:11" x14ac:dyDescent="0.2">
      <c r="G3909" s="260"/>
      <c r="H3909" s="260"/>
      <c r="I3909" s="260"/>
      <c r="J3909" s="260"/>
      <c r="K3909" s="260"/>
    </row>
    <row r="3910" spans="6:11" x14ac:dyDescent="0.2">
      <c r="H3910" s="260"/>
      <c r="I3910" s="260"/>
      <c r="K3910" s="260"/>
    </row>
    <row r="3911" spans="6:11" x14ac:dyDescent="0.2">
      <c r="J3911" s="260"/>
      <c r="K3911" s="260"/>
    </row>
    <row r="3912" spans="6:11" x14ac:dyDescent="0.2">
      <c r="I3912" s="260"/>
      <c r="J3912" s="260"/>
      <c r="K3912" s="260"/>
    </row>
    <row r="3913" spans="6:11" x14ac:dyDescent="0.2">
      <c r="H3913" s="260"/>
      <c r="I3913" s="260"/>
      <c r="K3913" s="260"/>
    </row>
    <row r="3914" spans="6:11" x14ac:dyDescent="0.2">
      <c r="G3914" s="260"/>
      <c r="H3914" s="260"/>
      <c r="I3914" s="260"/>
      <c r="J3914" s="260"/>
      <c r="K3914" s="260"/>
    </row>
    <row r="3915" spans="6:11" x14ac:dyDescent="0.2">
      <c r="H3915" s="260"/>
      <c r="I3915" s="260"/>
      <c r="J3915" s="260"/>
      <c r="K3915" s="260"/>
    </row>
    <row r="3916" spans="6:11" x14ac:dyDescent="0.2">
      <c r="G3916" s="260"/>
      <c r="H3916" s="260"/>
      <c r="I3916" s="260"/>
      <c r="J3916" s="260"/>
      <c r="K3916" s="260"/>
    </row>
    <row r="3917" spans="6:11" x14ac:dyDescent="0.2">
      <c r="H3917" s="260"/>
      <c r="J3917" s="260"/>
      <c r="K3917" s="260"/>
    </row>
    <row r="3918" spans="6:11" x14ac:dyDescent="0.2">
      <c r="H3918" s="260"/>
      <c r="J3918" s="260"/>
      <c r="K3918" s="260"/>
    </row>
    <row r="3919" spans="6:11" x14ac:dyDescent="0.2">
      <c r="F3919" s="260"/>
      <c r="G3919" s="260"/>
      <c r="H3919" s="260"/>
      <c r="I3919" s="260"/>
      <c r="J3919" s="260"/>
      <c r="K3919" s="260"/>
    </row>
    <row r="3920" spans="6:11" x14ac:dyDescent="0.2">
      <c r="G3920" s="260"/>
      <c r="H3920" s="260"/>
      <c r="I3920" s="260"/>
      <c r="J3920" s="260"/>
      <c r="K3920" s="260"/>
    </row>
    <row r="3921" spans="6:11" x14ac:dyDescent="0.2">
      <c r="H3921" s="260"/>
      <c r="I3921" s="260"/>
      <c r="J3921" s="260"/>
      <c r="K3921" s="260"/>
    </row>
    <row r="3922" spans="6:11" x14ac:dyDescent="0.2">
      <c r="G3922" s="260"/>
      <c r="H3922" s="260"/>
      <c r="I3922" s="260"/>
      <c r="J3922" s="260"/>
      <c r="K3922" s="260"/>
    </row>
    <row r="3923" spans="6:11" x14ac:dyDescent="0.2">
      <c r="H3923" s="260"/>
      <c r="I3923" s="260"/>
      <c r="J3923" s="260"/>
      <c r="K3923" s="260"/>
    </row>
    <row r="3924" spans="6:11" x14ac:dyDescent="0.2">
      <c r="G3924" s="260"/>
      <c r="H3924" s="260"/>
      <c r="I3924" s="260"/>
      <c r="J3924" s="260"/>
      <c r="K3924" s="260"/>
    </row>
    <row r="3925" spans="6:11" x14ac:dyDescent="0.2">
      <c r="H3925" s="260"/>
      <c r="I3925" s="260"/>
      <c r="J3925" s="260"/>
      <c r="K3925" s="260"/>
    </row>
    <row r="3926" spans="6:11" x14ac:dyDescent="0.2">
      <c r="H3926" s="260"/>
      <c r="I3926" s="260"/>
      <c r="J3926" s="260"/>
      <c r="K3926" s="260"/>
    </row>
    <row r="3927" spans="6:11" x14ac:dyDescent="0.2">
      <c r="G3927" s="260"/>
      <c r="H3927" s="260"/>
      <c r="I3927" s="260"/>
      <c r="J3927" s="260"/>
      <c r="K3927" s="260"/>
    </row>
    <row r="3928" spans="6:11" x14ac:dyDescent="0.2">
      <c r="H3928" s="260"/>
      <c r="I3928" s="260"/>
      <c r="J3928" s="260"/>
      <c r="K3928" s="260"/>
    </row>
    <row r="3929" spans="6:11" x14ac:dyDescent="0.2">
      <c r="F3929" s="260"/>
      <c r="G3929" s="260"/>
      <c r="H3929" s="260"/>
      <c r="I3929" s="260"/>
      <c r="J3929" s="260"/>
      <c r="K3929" s="260"/>
    </row>
    <row r="3930" spans="6:11" x14ac:dyDescent="0.2">
      <c r="G3930" s="260"/>
      <c r="I3930" s="260"/>
      <c r="J3930" s="260"/>
      <c r="K3930" s="260"/>
    </row>
    <row r="3931" spans="6:11" x14ac:dyDescent="0.2">
      <c r="G3931" s="260"/>
      <c r="H3931" s="260"/>
      <c r="I3931" s="260"/>
      <c r="J3931" s="260"/>
      <c r="K3931" s="260"/>
    </row>
    <row r="3932" spans="6:11" x14ac:dyDescent="0.2">
      <c r="H3932" s="260"/>
      <c r="I3932" s="260"/>
      <c r="J3932" s="260"/>
      <c r="K3932" s="260"/>
    </row>
    <row r="3933" spans="6:11" x14ac:dyDescent="0.2">
      <c r="G3933" s="260"/>
      <c r="H3933" s="260"/>
      <c r="I3933" s="260"/>
      <c r="J3933" s="260"/>
      <c r="K3933" s="260"/>
    </row>
    <row r="3934" spans="6:11" x14ac:dyDescent="0.2">
      <c r="F3934" s="260"/>
      <c r="G3934" s="260"/>
      <c r="H3934" s="260"/>
      <c r="I3934" s="260"/>
      <c r="J3934" s="260"/>
      <c r="K3934" s="260"/>
    </row>
    <row r="3935" spans="6:11" x14ac:dyDescent="0.2">
      <c r="F3935" s="260"/>
      <c r="G3935" s="260"/>
      <c r="H3935" s="260"/>
      <c r="I3935" s="260"/>
      <c r="J3935" s="260"/>
      <c r="K3935" s="260"/>
    </row>
    <row r="3936" spans="6:11" x14ac:dyDescent="0.2">
      <c r="F3936" s="260"/>
      <c r="G3936" s="260"/>
      <c r="H3936" s="260"/>
      <c r="I3936" s="260"/>
      <c r="J3936" s="260"/>
      <c r="K3936" s="260"/>
    </row>
    <row r="3937" spans="6:11" x14ac:dyDescent="0.2">
      <c r="G3937" s="260"/>
      <c r="H3937" s="260"/>
      <c r="I3937" s="260"/>
      <c r="J3937" s="260"/>
      <c r="K3937" s="260"/>
    </row>
    <row r="3938" spans="6:11" x14ac:dyDescent="0.2">
      <c r="H3938" s="260"/>
      <c r="I3938" s="260"/>
      <c r="J3938" s="260"/>
      <c r="K3938" s="260"/>
    </row>
    <row r="3939" spans="6:11" x14ac:dyDescent="0.2">
      <c r="H3939" s="260"/>
      <c r="I3939" s="260"/>
      <c r="J3939" s="260"/>
      <c r="K3939" s="260"/>
    </row>
    <row r="3940" spans="6:11" x14ac:dyDescent="0.2">
      <c r="I3940" s="260"/>
      <c r="J3940" s="260"/>
      <c r="K3940" s="260"/>
    </row>
    <row r="3941" spans="6:11" x14ac:dyDescent="0.2">
      <c r="F3941" s="260"/>
      <c r="G3941" s="260"/>
      <c r="H3941" s="260"/>
      <c r="I3941" s="260"/>
      <c r="J3941" s="260"/>
      <c r="K3941" s="260"/>
    </row>
    <row r="3942" spans="6:11" x14ac:dyDescent="0.2">
      <c r="F3942" s="260"/>
      <c r="G3942" s="260"/>
      <c r="H3942" s="260"/>
      <c r="I3942" s="260"/>
      <c r="J3942" s="260"/>
      <c r="K3942" s="260"/>
    </row>
    <row r="3943" spans="6:11" x14ac:dyDescent="0.2">
      <c r="I3943" s="260"/>
      <c r="J3943" s="260"/>
      <c r="K3943" s="260"/>
    </row>
    <row r="3944" spans="6:11" x14ac:dyDescent="0.2">
      <c r="J3944" s="260"/>
      <c r="K3944" s="260"/>
    </row>
    <row r="3945" spans="6:11" x14ac:dyDescent="0.2">
      <c r="H3945" s="260"/>
      <c r="I3945" s="260"/>
      <c r="J3945" s="260"/>
      <c r="K3945" s="260"/>
    </row>
    <row r="3946" spans="6:11" x14ac:dyDescent="0.2">
      <c r="H3946" s="260"/>
      <c r="I3946" s="260"/>
      <c r="J3946" s="260"/>
      <c r="K3946" s="260"/>
    </row>
    <row r="3947" spans="6:11" x14ac:dyDescent="0.2">
      <c r="H3947" s="260"/>
    </row>
    <row r="3948" spans="6:11" x14ac:dyDescent="0.2">
      <c r="F3948" s="260"/>
      <c r="G3948" s="260"/>
      <c r="H3948" s="260"/>
      <c r="I3948" s="260"/>
      <c r="J3948" s="260"/>
      <c r="K3948" s="260"/>
    </row>
    <row r="3949" spans="6:11" x14ac:dyDescent="0.2">
      <c r="G3949" s="260"/>
      <c r="H3949" s="260"/>
      <c r="I3949" s="260"/>
      <c r="J3949" s="260"/>
      <c r="K3949" s="260"/>
    </row>
    <row r="3950" spans="6:11" x14ac:dyDescent="0.2">
      <c r="G3950" s="260"/>
      <c r="H3950" s="260"/>
      <c r="I3950" s="260"/>
      <c r="J3950" s="260"/>
      <c r="K3950" s="260"/>
    </row>
    <row r="3951" spans="6:11" x14ac:dyDescent="0.2">
      <c r="H3951" s="260"/>
      <c r="I3951" s="260"/>
      <c r="J3951" s="260"/>
      <c r="K3951" s="260"/>
    </row>
    <row r="3952" spans="6:11" x14ac:dyDescent="0.2">
      <c r="I3952" s="260"/>
      <c r="J3952" s="260"/>
      <c r="K3952" s="260"/>
    </row>
    <row r="3953" spans="6:11" x14ac:dyDescent="0.2">
      <c r="I3953" s="260"/>
      <c r="J3953" s="260"/>
      <c r="K3953" s="260"/>
    </row>
    <row r="3954" spans="6:11" x14ac:dyDescent="0.2">
      <c r="F3954" s="260"/>
      <c r="G3954" s="260"/>
      <c r="H3954" s="260"/>
      <c r="I3954" s="260"/>
      <c r="J3954" s="260"/>
      <c r="K3954" s="260"/>
    </row>
    <row r="3955" spans="6:11" x14ac:dyDescent="0.2">
      <c r="G3955" s="260"/>
      <c r="K3955" s="260"/>
    </row>
    <row r="3956" spans="6:11" x14ac:dyDescent="0.2">
      <c r="H3956" s="260"/>
      <c r="I3956" s="260"/>
      <c r="J3956" s="260"/>
      <c r="K3956" s="260"/>
    </row>
    <row r="3957" spans="6:11" x14ac:dyDescent="0.2">
      <c r="F3957" s="260"/>
      <c r="G3957" s="260"/>
      <c r="H3957" s="260"/>
      <c r="I3957" s="260"/>
      <c r="J3957" s="260"/>
      <c r="K3957" s="260"/>
    </row>
    <row r="3958" spans="6:11" x14ac:dyDescent="0.2">
      <c r="G3958" s="260"/>
      <c r="H3958" s="260"/>
      <c r="I3958" s="260"/>
      <c r="J3958" s="260"/>
      <c r="K3958" s="260"/>
    </row>
    <row r="3959" spans="6:11" x14ac:dyDescent="0.2">
      <c r="G3959" s="260"/>
      <c r="H3959" s="260"/>
      <c r="I3959" s="260"/>
      <c r="J3959" s="260"/>
      <c r="K3959" s="260"/>
    </row>
    <row r="3960" spans="6:11" x14ac:dyDescent="0.2">
      <c r="G3960" s="260"/>
      <c r="H3960" s="260"/>
      <c r="I3960" s="260"/>
      <c r="J3960" s="260"/>
      <c r="K3960" s="260"/>
    </row>
    <row r="3961" spans="6:11" x14ac:dyDescent="0.2">
      <c r="G3961" s="260"/>
      <c r="H3961" s="260"/>
      <c r="I3961" s="260"/>
      <c r="J3961" s="260"/>
      <c r="K3961" s="260"/>
    </row>
    <row r="3962" spans="6:11" x14ac:dyDescent="0.2">
      <c r="G3962" s="260"/>
      <c r="H3962" s="260"/>
      <c r="I3962" s="260"/>
      <c r="J3962" s="260"/>
      <c r="K3962" s="260"/>
    </row>
    <row r="3963" spans="6:11" x14ac:dyDescent="0.2">
      <c r="H3963" s="260"/>
      <c r="I3963" s="260"/>
      <c r="J3963" s="260"/>
      <c r="K3963" s="260"/>
    </row>
    <row r="3964" spans="6:11" x14ac:dyDescent="0.2">
      <c r="F3964" s="260"/>
      <c r="G3964" s="260"/>
      <c r="H3964" s="260"/>
      <c r="I3964" s="260"/>
      <c r="J3964" s="260"/>
      <c r="K3964" s="260"/>
    </row>
    <row r="3965" spans="6:11" x14ac:dyDescent="0.2">
      <c r="F3965" s="260"/>
      <c r="G3965" s="260"/>
      <c r="H3965" s="260"/>
      <c r="I3965" s="260"/>
      <c r="J3965" s="260"/>
      <c r="K3965" s="260"/>
    </row>
    <row r="3966" spans="6:11" x14ac:dyDescent="0.2">
      <c r="G3966" s="260"/>
      <c r="H3966" s="260"/>
      <c r="I3966" s="260"/>
      <c r="J3966" s="260"/>
      <c r="K3966" s="260"/>
    </row>
    <row r="3967" spans="6:11" x14ac:dyDescent="0.2">
      <c r="H3967" s="260"/>
      <c r="I3967" s="260"/>
      <c r="J3967" s="260"/>
      <c r="K3967" s="260"/>
    </row>
    <row r="3968" spans="6:11" x14ac:dyDescent="0.2">
      <c r="F3968" s="260"/>
      <c r="G3968" s="260"/>
      <c r="H3968" s="260"/>
      <c r="I3968" s="260"/>
      <c r="J3968" s="260"/>
      <c r="K3968" s="260"/>
    </row>
    <row r="3969" spans="6:11" x14ac:dyDescent="0.2">
      <c r="F3969" s="260"/>
      <c r="G3969" s="260"/>
      <c r="H3969" s="260"/>
      <c r="I3969" s="260"/>
      <c r="J3969" s="260"/>
      <c r="K3969" s="260"/>
    </row>
    <row r="3970" spans="6:11" x14ac:dyDescent="0.2">
      <c r="G3970" s="260"/>
      <c r="H3970" s="260"/>
      <c r="I3970" s="260"/>
      <c r="J3970" s="260"/>
      <c r="K3970" s="260"/>
    </row>
    <row r="3971" spans="6:11" x14ac:dyDescent="0.2">
      <c r="H3971" s="260"/>
      <c r="I3971" s="260"/>
      <c r="J3971" s="260"/>
      <c r="K3971" s="260"/>
    </row>
    <row r="3972" spans="6:11" x14ac:dyDescent="0.2">
      <c r="I3972" s="260"/>
      <c r="J3972" s="260"/>
      <c r="K3972" s="260"/>
    </row>
    <row r="3973" spans="6:11" x14ac:dyDescent="0.2">
      <c r="I3973" s="260"/>
      <c r="J3973" s="260"/>
      <c r="K3973" s="260"/>
    </row>
    <row r="3974" spans="6:11" x14ac:dyDescent="0.2">
      <c r="F3974" s="260"/>
      <c r="G3974" s="260"/>
      <c r="H3974" s="260"/>
      <c r="I3974" s="260"/>
      <c r="J3974" s="260"/>
      <c r="K3974" s="260"/>
    </row>
    <row r="3975" spans="6:11" x14ac:dyDescent="0.2">
      <c r="F3975" s="260"/>
      <c r="G3975" s="260"/>
      <c r="H3975" s="260"/>
      <c r="I3975" s="260"/>
      <c r="J3975" s="260"/>
      <c r="K3975" s="260"/>
    </row>
    <row r="3976" spans="6:11" x14ac:dyDescent="0.2">
      <c r="G3976" s="260"/>
      <c r="H3976" s="260"/>
      <c r="I3976" s="260"/>
      <c r="J3976" s="260"/>
      <c r="K3976" s="260"/>
    </row>
    <row r="3977" spans="6:11" x14ac:dyDescent="0.2">
      <c r="H3977" s="260"/>
      <c r="I3977" s="260"/>
      <c r="J3977" s="260"/>
      <c r="K3977" s="260"/>
    </row>
    <row r="3978" spans="6:11" x14ac:dyDescent="0.2">
      <c r="I3978" s="260"/>
      <c r="J3978" s="260"/>
      <c r="K3978" s="260"/>
    </row>
    <row r="3979" spans="6:11" x14ac:dyDescent="0.2">
      <c r="I3979" s="260"/>
      <c r="J3979" s="260"/>
      <c r="K3979" s="260"/>
    </row>
    <row r="3980" spans="6:11" x14ac:dyDescent="0.2">
      <c r="F3980" s="260"/>
      <c r="J3980" s="260"/>
      <c r="K3980" s="260"/>
    </row>
    <row r="3981" spans="6:11" x14ac:dyDescent="0.2">
      <c r="F3981" s="260"/>
      <c r="G3981" s="260"/>
      <c r="H3981" s="260"/>
      <c r="I3981" s="260"/>
      <c r="J3981" s="260"/>
      <c r="K3981" s="260"/>
    </row>
    <row r="3982" spans="6:11" x14ac:dyDescent="0.2">
      <c r="F3982" s="260"/>
      <c r="G3982" s="260"/>
      <c r="H3982" s="260"/>
      <c r="I3982" s="260"/>
      <c r="J3982" s="260"/>
      <c r="K3982" s="260"/>
    </row>
    <row r="3983" spans="6:11" x14ac:dyDescent="0.2">
      <c r="G3983" s="260"/>
      <c r="H3983" s="260"/>
      <c r="I3983" s="260"/>
      <c r="J3983" s="260"/>
      <c r="K3983" s="260"/>
    </row>
    <row r="3984" spans="6:11" x14ac:dyDescent="0.2">
      <c r="G3984" s="260"/>
      <c r="H3984" s="260"/>
      <c r="I3984" s="260"/>
      <c r="J3984" s="260"/>
      <c r="K3984" s="260"/>
    </row>
    <row r="3985" spans="6:11" x14ac:dyDescent="0.2">
      <c r="G3985" s="260"/>
      <c r="H3985" s="260"/>
      <c r="I3985" s="260"/>
      <c r="J3985" s="260"/>
      <c r="K3985" s="260"/>
    </row>
    <row r="3986" spans="6:11" x14ac:dyDescent="0.2">
      <c r="H3986" s="260"/>
      <c r="I3986" s="260"/>
      <c r="J3986" s="260"/>
      <c r="K3986" s="260"/>
    </row>
    <row r="3987" spans="6:11" x14ac:dyDescent="0.2">
      <c r="F3987" s="260"/>
      <c r="G3987" s="260"/>
      <c r="H3987" s="260"/>
      <c r="I3987" s="260"/>
      <c r="J3987" s="260"/>
      <c r="K3987" s="260"/>
    </row>
    <row r="3988" spans="6:11" x14ac:dyDescent="0.2">
      <c r="G3988" s="260"/>
      <c r="H3988" s="260"/>
      <c r="I3988" s="260"/>
      <c r="J3988" s="260"/>
      <c r="K3988" s="260"/>
    </row>
    <row r="3989" spans="6:11" x14ac:dyDescent="0.2">
      <c r="F3989" s="260"/>
      <c r="G3989" s="260"/>
      <c r="H3989" s="260"/>
      <c r="I3989" s="260"/>
      <c r="J3989" s="260"/>
      <c r="K3989" s="260"/>
    </row>
    <row r="3990" spans="6:11" x14ac:dyDescent="0.2">
      <c r="G3990" s="260"/>
      <c r="H3990" s="260"/>
      <c r="I3990" s="260"/>
      <c r="J3990" s="260"/>
      <c r="K3990" s="260"/>
    </row>
    <row r="3991" spans="6:11" x14ac:dyDescent="0.2">
      <c r="H3991" s="260"/>
      <c r="I3991" s="260"/>
      <c r="J3991" s="260"/>
      <c r="K3991" s="260"/>
    </row>
    <row r="3992" spans="6:11" x14ac:dyDescent="0.2">
      <c r="F3992" s="260"/>
      <c r="G3992" s="260"/>
      <c r="H3992" s="260"/>
      <c r="I3992" s="260"/>
      <c r="J3992" s="260"/>
      <c r="K3992" s="260"/>
    </row>
    <row r="3993" spans="6:11" x14ac:dyDescent="0.2">
      <c r="G3993" s="260"/>
      <c r="H3993" s="260"/>
      <c r="I3993" s="260"/>
      <c r="J3993" s="260"/>
      <c r="K3993" s="260"/>
    </row>
    <row r="3994" spans="6:11" x14ac:dyDescent="0.2">
      <c r="H3994" s="260"/>
      <c r="I3994" s="260"/>
      <c r="J3994" s="260"/>
      <c r="K3994" s="260"/>
    </row>
    <row r="3995" spans="6:11" x14ac:dyDescent="0.2">
      <c r="G3995" s="260"/>
      <c r="H3995" s="260"/>
      <c r="I3995" s="260"/>
      <c r="J3995" s="260"/>
      <c r="K3995" s="260"/>
    </row>
    <row r="3996" spans="6:11" x14ac:dyDescent="0.2">
      <c r="H3996" s="260"/>
      <c r="I3996" s="260"/>
      <c r="J3996" s="260"/>
      <c r="K3996" s="260"/>
    </row>
    <row r="3997" spans="6:11" x14ac:dyDescent="0.2">
      <c r="F3997" s="260"/>
      <c r="G3997" s="260"/>
      <c r="H3997" s="260"/>
      <c r="I3997" s="260"/>
      <c r="J3997" s="260"/>
      <c r="K3997" s="260"/>
    </row>
    <row r="3998" spans="6:11" x14ac:dyDescent="0.2">
      <c r="G3998" s="260"/>
      <c r="H3998" s="260"/>
      <c r="I3998" s="260"/>
      <c r="J3998" s="260"/>
      <c r="K3998" s="260"/>
    </row>
    <row r="3999" spans="6:11" x14ac:dyDescent="0.2">
      <c r="H3999" s="260"/>
      <c r="I3999" s="260"/>
      <c r="J3999" s="260"/>
      <c r="K3999" s="260"/>
    </row>
    <row r="4000" spans="6:11" x14ac:dyDescent="0.2">
      <c r="G4000" s="260"/>
      <c r="I4000" s="260"/>
      <c r="J4000" s="260"/>
      <c r="K4000" s="260"/>
    </row>
    <row r="4001" spans="6:11" x14ac:dyDescent="0.2">
      <c r="H4001" s="260"/>
      <c r="I4001" s="260"/>
      <c r="J4001" s="260"/>
      <c r="K4001" s="260"/>
    </row>
    <row r="4002" spans="6:11" x14ac:dyDescent="0.2">
      <c r="F4002" s="260"/>
      <c r="G4002" s="260"/>
      <c r="H4002" s="260"/>
      <c r="I4002" s="260"/>
      <c r="J4002" s="260"/>
      <c r="K4002" s="260"/>
    </row>
    <row r="4003" spans="6:11" x14ac:dyDescent="0.2">
      <c r="G4003" s="260"/>
    </row>
    <row r="4004" spans="6:11" x14ac:dyDescent="0.2">
      <c r="H4004" s="260"/>
      <c r="I4004" s="260"/>
      <c r="J4004" s="260"/>
      <c r="K4004" s="260"/>
    </row>
    <row r="4005" spans="6:11" x14ac:dyDescent="0.2">
      <c r="K4005" s="260"/>
    </row>
    <row r="4006" spans="6:11" x14ac:dyDescent="0.2">
      <c r="J4006" s="260"/>
    </row>
    <row r="4007" spans="6:11" x14ac:dyDescent="0.2">
      <c r="F4007" s="260"/>
      <c r="G4007" s="260"/>
      <c r="H4007" s="260"/>
      <c r="I4007" s="260"/>
      <c r="J4007" s="260"/>
      <c r="K4007" s="260"/>
    </row>
    <row r="4008" spans="6:11" x14ac:dyDescent="0.2">
      <c r="F4008" s="260"/>
      <c r="G4008" s="260"/>
      <c r="H4008" s="260"/>
      <c r="I4008" s="260"/>
      <c r="J4008" s="260"/>
      <c r="K4008" s="260"/>
    </row>
    <row r="4009" spans="6:11" x14ac:dyDescent="0.2">
      <c r="G4009" s="260"/>
      <c r="H4009" s="260"/>
      <c r="I4009" s="260"/>
      <c r="J4009" s="260"/>
      <c r="K4009" s="260"/>
    </row>
    <row r="4010" spans="6:11" x14ac:dyDescent="0.2">
      <c r="G4010" s="260"/>
      <c r="H4010" s="260"/>
      <c r="I4010" s="260"/>
      <c r="J4010" s="260"/>
      <c r="K4010" s="260"/>
    </row>
    <row r="4011" spans="6:11" x14ac:dyDescent="0.2">
      <c r="H4011" s="260"/>
      <c r="I4011" s="260"/>
      <c r="J4011" s="260"/>
      <c r="K4011" s="260"/>
    </row>
    <row r="4012" spans="6:11" x14ac:dyDescent="0.2">
      <c r="G4012" s="260"/>
      <c r="H4012" s="260"/>
      <c r="I4012" s="260"/>
      <c r="J4012" s="260"/>
      <c r="K4012" s="260"/>
    </row>
    <row r="4013" spans="6:11" x14ac:dyDescent="0.2">
      <c r="F4013" s="260"/>
      <c r="G4013" s="260"/>
      <c r="H4013" s="260"/>
      <c r="I4013" s="260"/>
      <c r="J4013" s="260"/>
      <c r="K4013" s="260"/>
    </row>
    <row r="4014" spans="6:11" x14ac:dyDescent="0.2">
      <c r="G4014" s="260"/>
      <c r="H4014" s="260"/>
      <c r="I4014" s="260"/>
      <c r="J4014" s="260"/>
      <c r="K4014" s="260"/>
    </row>
    <row r="4015" spans="6:11" x14ac:dyDescent="0.2">
      <c r="G4015" s="260"/>
      <c r="H4015" s="260"/>
      <c r="I4015" s="260"/>
      <c r="J4015" s="260"/>
      <c r="K4015" s="260"/>
    </row>
    <row r="4016" spans="6:11" x14ac:dyDescent="0.2">
      <c r="H4016" s="260"/>
      <c r="I4016" s="260"/>
      <c r="J4016" s="260"/>
      <c r="K4016" s="260"/>
    </row>
    <row r="4017" spans="6:11" x14ac:dyDescent="0.2">
      <c r="F4017" s="260"/>
      <c r="G4017" s="260"/>
      <c r="H4017" s="260"/>
      <c r="I4017" s="260"/>
      <c r="J4017" s="260"/>
      <c r="K4017" s="260"/>
    </row>
    <row r="4018" spans="6:11" x14ac:dyDescent="0.2">
      <c r="G4018" s="260"/>
      <c r="H4018" s="260"/>
      <c r="K4018" s="260"/>
    </row>
    <row r="4019" spans="6:11" x14ac:dyDescent="0.2">
      <c r="I4019" s="260"/>
      <c r="J4019" s="260"/>
      <c r="K4019" s="260"/>
    </row>
    <row r="4020" spans="6:11" x14ac:dyDescent="0.2">
      <c r="G4020" s="260"/>
      <c r="I4020" s="260"/>
      <c r="J4020" s="260"/>
      <c r="K4020" s="260"/>
    </row>
    <row r="4021" spans="6:11" x14ac:dyDescent="0.2">
      <c r="H4021" s="260"/>
      <c r="I4021" s="260"/>
      <c r="J4021" s="260"/>
      <c r="K4021" s="260"/>
    </row>
    <row r="4022" spans="6:11" x14ac:dyDescent="0.2">
      <c r="G4022" s="260"/>
      <c r="H4022" s="260"/>
      <c r="I4022" s="260"/>
      <c r="J4022" s="260"/>
      <c r="K4022" s="260"/>
    </row>
    <row r="4023" spans="6:11" x14ac:dyDescent="0.2">
      <c r="H4023" s="260"/>
      <c r="K4023" s="260"/>
    </row>
    <row r="4024" spans="6:11" x14ac:dyDescent="0.2">
      <c r="J4024" s="260"/>
      <c r="K4024" s="260"/>
    </row>
    <row r="4025" spans="6:11" x14ac:dyDescent="0.2">
      <c r="G4025" s="260"/>
      <c r="H4025" s="260"/>
      <c r="I4025" s="260"/>
      <c r="J4025" s="260"/>
      <c r="K4025" s="260"/>
    </row>
    <row r="4026" spans="6:11" x14ac:dyDescent="0.2">
      <c r="H4026" s="260"/>
      <c r="I4026" s="260"/>
      <c r="J4026" s="260"/>
      <c r="K4026" s="260"/>
    </row>
    <row r="4027" spans="6:11" x14ac:dyDescent="0.2">
      <c r="F4027" s="260"/>
      <c r="G4027" s="260"/>
      <c r="H4027" s="260"/>
      <c r="I4027" s="260"/>
      <c r="J4027" s="260"/>
      <c r="K4027" s="260"/>
    </row>
    <row r="4028" spans="6:11" x14ac:dyDescent="0.2">
      <c r="G4028" s="260"/>
      <c r="H4028" s="260"/>
      <c r="I4028" s="260"/>
      <c r="J4028" s="260"/>
      <c r="K4028" s="260"/>
    </row>
    <row r="4029" spans="6:11" x14ac:dyDescent="0.2">
      <c r="G4029" s="260"/>
      <c r="H4029" s="260"/>
      <c r="I4029" s="260"/>
      <c r="J4029" s="260"/>
      <c r="K4029" s="260"/>
    </row>
    <row r="4030" spans="6:11" x14ac:dyDescent="0.2">
      <c r="F4030" s="260"/>
      <c r="G4030" s="260"/>
      <c r="H4030" s="260"/>
      <c r="I4030" s="260"/>
      <c r="J4030" s="260"/>
      <c r="K4030" s="260"/>
    </row>
    <row r="4031" spans="6:11" x14ac:dyDescent="0.2">
      <c r="F4031" s="260"/>
      <c r="G4031" s="260"/>
      <c r="H4031" s="260"/>
      <c r="I4031" s="260"/>
      <c r="J4031" s="260"/>
      <c r="K4031" s="260"/>
    </row>
    <row r="4032" spans="6:11" x14ac:dyDescent="0.2">
      <c r="G4032" s="260"/>
      <c r="H4032" s="260"/>
      <c r="I4032" s="260"/>
      <c r="J4032" s="260"/>
      <c r="K4032" s="260"/>
    </row>
    <row r="4033" spans="6:11" x14ac:dyDescent="0.2">
      <c r="H4033" s="260"/>
      <c r="I4033" s="260"/>
      <c r="J4033" s="260"/>
      <c r="K4033" s="260"/>
    </row>
    <row r="4034" spans="6:11" x14ac:dyDescent="0.2">
      <c r="I4034" s="260"/>
      <c r="J4034" s="260"/>
      <c r="K4034" s="260"/>
    </row>
    <row r="4035" spans="6:11" x14ac:dyDescent="0.2">
      <c r="I4035" s="260"/>
      <c r="J4035" s="260"/>
      <c r="K4035" s="260"/>
    </row>
    <row r="4036" spans="6:11" x14ac:dyDescent="0.2">
      <c r="F4036" s="260"/>
      <c r="J4036" s="260"/>
      <c r="K4036" s="260"/>
    </row>
    <row r="4037" spans="6:11" x14ac:dyDescent="0.2">
      <c r="G4037" s="260"/>
      <c r="H4037" s="260"/>
      <c r="I4037" s="260"/>
      <c r="J4037" s="260"/>
      <c r="K4037" s="260"/>
    </row>
    <row r="4038" spans="6:11" x14ac:dyDescent="0.2">
      <c r="H4038" s="260"/>
      <c r="I4038" s="260"/>
      <c r="J4038" s="260"/>
      <c r="K4038" s="260"/>
    </row>
    <row r="4039" spans="6:11" x14ac:dyDescent="0.2">
      <c r="H4039" s="260"/>
      <c r="I4039" s="260"/>
      <c r="J4039" s="260"/>
      <c r="K4039" s="260"/>
    </row>
    <row r="4040" spans="6:11" x14ac:dyDescent="0.2">
      <c r="F4040" s="260"/>
      <c r="G4040" s="260"/>
      <c r="H4040" s="260"/>
      <c r="I4040" s="260"/>
      <c r="J4040" s="260"/>
      <c r="K4040" s="260"/>
    </row>
    <row r="4041" spans="6:11" x14ac:dyDescent="0.2">
      <c r="G4041" s="260"/>
      <c r="H4041" s="260"/>
      <c r="I4041" s="260"/>
      <c r="J4041" s="260"/>
      <c r="K4041" s="260"/>
    </row>
    <row r="4042" spans="6:11" x14ac:dyDescent="0.2">
      <c r="H4042" s="260"/>
      <c r="I4042" s="260"/>
      <c r="J4042" s="260"/>
      <c r="K4042" s="260"/>
    </row>
    <row r="4043" spans="6:11" x14ac:dyDescent="0.2">
      <c r="I4043" s="260"/>
      <c r="J4043" s="260"/>
      <c r="K4043" s="260"/>
    </row>
    <row r="4044" spans="6:11" x14ac:dyDescent="0.2">
      <c r="G4044" s="260"/>
      <c r="H4044" s="260"/>
      <c r="I4044" s="260"/>
      <c r="J4044" s="260"/>
      <c r="K4044" s="260"/>
    </row>
    <row r="4045" spans="6:11" x14ac:dyDescent="0.2">
      <c r="H4045" s="260"/>
      <c r="I4045" s="260"/>
      <c r="J4045" s="260"/>
      <c r="K4045" s="260"/>
    </row>
    <row r="4046" spans="6:11" x14ac:dyDescent="0.2">
      <c r="G4046" s="260"/>
      <c r="H4046" s="260"/>
      <c r="I4046" s="260"/>
      <c r="J4046" s="260"/>
      <c r="K4046" s="260"/>
    </row>
    <row r="4047" spans="6:11" x14ac:dyDescent="0.2">
      <c r="H4047" s="260"/>
      <c r="I4047" s="260"/>
      <c r="J4047" s="260"/>
      <c r="K4047" s="260"/>
    </row>
    <row r="4048" spans="6:11" x14ac:dyDescent="0.2">
      <c r="G4048" s="260"/>
      <c r="H4048" s="260"/>
      <c r="I4048" s="260"/>
      <c r="J4048" s="260"/>
      <c r="K4048" s="260"/>
    </row>
    <row r="4049" spans="6:11" x14ac:dyDescent="0.2">
      <c r="G4049" s="260"/>
      <c r="H4049" s="260"/>
      <c r="I4049" s="260"/>
      <c r="J4049" s="260"/>
      <c r="K4049" s="260"/>
    </row>
    <row r="4050" spans="6:11" x14ac:dyDescent="0.2">
      <c r="F4050" s="260"/>
      <c r="G4050" s="260"/>
      <c r="H4050" s="260"/>
      <c r="I4050" s="260"/>
      <c r="J4050" s="260"/>
      <c r="K4050" s="260"/>
    </row>
    <row r="4051" spans="6:11" x14ac:dyDescent="0.2">
      <c r="G4051" s="260"/>
      <c r="H4051" s="260"/>
      <c r="I4051" s="260"/>
      <c r="J4051" s="260"/>
      <c r="K4051" s="260"/>
    </row>
    <row r="4052" spans="6:11" x14ac:dyDescent="0.2">
      <c r="H4052" s="260"/>
      <c r="I4052" s="260"/>
      <c r="J4052" s="260"/>
      <c r="K4052" s="260"/>
    </row>
    <row r="4053" spans="6:11" x14ac:dyDescent="0.2">
      <c r="I4053" s="260"/>
      <c r="J4053" s="260"/>
      <c r="K4053" s="260"/>
    </row>
    <row r="4054" spans="6:11" x14ac:dyDescent="0.2">
      <c r="F4054" s="260"/>
      <c r="G4054" s="260"/>
      <c r="H4054" s="260"/>
      <c r="I4054" s="260"/>
      <c r="J4054" s="260"/>
      <c r="K4054" s="260"/>
    </row>
    <row r="4055" spans="6:11" x14ac:dyDescent="0.2">
      <c r="H4055" s="260"/>
      <c r="I4055" s="260"/>
      <c r="J4055" s="260"/>
      <c r="K4055" s="260"/>
    </row>
    <row r="4056" spans="6:11" x14ac:dyDescent="0.2">
      <c r="K4056" s="260"/>
    </row>
    <row r="4057" spans="6:11" x14ac:dyDescent="0.2">
      <c r="K4057" s="260"/>
    </row>
    <row r="4058" spans="6:11" x14ac:dyDescent="0.2">
      <c r="H4058" s="260"/>
      <c r="I4058" s="260"/>
      <c r="J4058" s="260"/>
      <c r="K4058" s="260"/>
    </row>
    <row r="4059" spans="6:11" x14ac:dyDescent="0.2">
      <c r="H4059" s="260"/>
      <c r="I4059" s="260"/>
      <c r="J4059" s="260"/>
      <c r="K4059" s="260"/>
    </row>
    <row r="4061" spans="6:11" x14ac:dyDescent="0.2">
      <c r="H4061" s="260"/>
      <c r="J4061" s="260"/>
      <c r="K4061" s="260"/>
    </row>
    <row r="4062" spans="6:11" x14ac:dyDescent="0.2">
      <c r="G4062" s="260"/>
      <c r="H4062" s="260"/>
      <c r="J4062" s="260"/>
      <c r="K4062" s="260"/>
    </row>
    <row r="4063" spans="6:11" x14ac:dyDescent="0.2">
      <c r="G4063" s="260"/>
      <c r="H4063" s="260"/>
      <c r="I4063" s="260"/>
      <c r="J4063" s="260"/>
      <c r="K4063" s="260"/>
    </row>
    <row r="4064" spans="6:11" x14ac:dyDescent="0.2">
      <c r="H4064" s="260"/>
      <c r="I4064" s="260"/>
      <c r="J4064" s="260"/>
      <c r="K4064" s="260"/>
    </row>
    <row r="4065" spans="6:11" x14ac:dyDescent="0.2">
      <c r="H4065" s="260"/>
      <c r="I4065" s="260"/>
      <c r="J4065" s="260"/>
      <c r="K4065" s="260"/>
    </row>
    <row r="4066" spans="6:11" x14ac:dyDescent="0.2">
      <c r="H4066" s="260"/>
      <c r="I4066" s="260"/>
      <c r="J4066" s="260"/>
      <c r="K4066" s="260"/>
    </row>
    <row r="4067" spans="6:11" x14ac:dyDescent="0.2">
      <c r="H4067" s="260"/>
      <c r="J4067" s="260"/>
      <c r="K4067" s="260"/>
    </row>
    <row r="4068" spans="6:11" x14ac:dyDescent="0.2">
      <c r="H4068" s="260"/>
      <c r="J4068" s="260"/>
      <c r="K4068" s="260"/>
    </row>
    <row r="4069" spans="6:11" x14ac:dyDescent="0.2">
      <c r="G4069" s="260"/>
      <c r="H4069" s="260"/>
      <c r="I4069" s="260"/>
      <c r="J4069" s="260"/>
      <c r="K4069" s="260"/>
    </row>
    <row r="4070" spans="6:11" x14ac:dyDescent="0.2">
      <c r="H4070" s="260"/>
      <c r="J4070" s="260"/>
      <c r="K4070" s="260"/>
    </row>
    <row r="4071" spans="6:11" x14ac:dyDescent="0.2">
      <c r="F4071" s="260"/>
      <c r="G4071" s="260"/>
      <c r="H4071" s="260"/>
      <c r="I4071" s="260"/>
      <c r="J4071" s="260"/>
      <c r="K4071" s="260"/>
    </row>
    <row r="4072" spans="6:11" x14ac:dyDescent="0.2">
      <c r="G4072" s="260"/>
      <c r="H4072" s="260"/>
      <c r="I4072" s="260"/>
      <c r="J4072" s="260"/>
      <c r="K4072" s="260"/>
    </row>
    <row r="4073" spans="6:11" x14ac:dyDescent="0.2">
      <c r="G4073" s="260"/>
      <c r="H4073" s="260"/>
      <c r="I4073" s="260"/>
      <c r="J4073" s="260"/>
      <c r="K4073" s="260"/>
    </row>
    <row r="4074" spans="6:11" x14ac:dyDescent="0.2">
      <c r="G4074" s="260"/>
      <c r="H4074" s="260"/>
      <c r="I4074" s="260"/>
      <c r="J4074" s="260"/>
      <c r="K4074" s="260"/>
    </row>
    <row r="4075" spans="6:11" x14ac:dyDescent="0.2">
      <c r="G4075" s="260"/>
      <c r="H4075" s="260"/>
      <c r="I4075" s="260"/>
      <c r="J4075" s="260"/>
      <c r="K4075" s="260"/>
    </row>
    <row r="4076" spans="6:11" x14ac:dyDescent="0.2">
      <c r="H4076" s="260"/>
      <c r="I4076" s="260"/>
      <c r="J4076" s="260"/>
      <c r="K4076" s="260"/>
    </row>
    <row r="4077" spans="6:11" x14ac:dyDescent="0.2">
      <c r="H4077" s="260"/>
      <c r="I4077" s="260"/>
      <c r="J4077" s="260"/>
      <c r="K4077" s="260"/>
    </row>
    <row r="4078" spans="6:11" x14ac:dyDescent="0.2">
      <c r="H4078" s="260"/>
      <c r="I4078" s="260"/>
      <c r="J4078" s="260"/>
      <c r="K4078" s="260"/>
    </row>
    <row r="4079" spans="6:11" x14ac:dyDescent="0.2">
      <c r="F4079" s="260"/>
      <c r="G4079" s="260"/>
      <c r="H4079" s="260"/>
      <c r="I4079" s="260"/>
      <c r="J4079" s="260"/>
      <c r="K4079" s="260"/>
    </row>
    <row r="4080" spans="6:11" x14ac:dyDescent="0.2">
      <c r="G4080" s="260"/>
      <c r="H4080" s="260"/>
      <c r="J4080" s="260"/>
      <c r="K4080" s="260"/>
    </row>
    <row r="4081" spans="6:11" x14ac:dyDescent="0.2">
      <c r="G4081" s="260"/>
      <c r="H4081" s="260"/>
      <c r="I4081" s="260"/>
      <c r="J4081" s="260"/>
      <c r="K4081" s="260"/>
    </row>
    <row r="4082" spans="6:11" x14ac:dyDescent="0.2">
      <c r="G4082" s="260"/>
      <c r="H4082" s="260"/>
      <c r="I4082" s="260"/>
      <c r="K4082" s="260"/>
    </row>
    <row r="4083" spans="6:11" x14ac:dyDescent="0.2">
      <c r="H4083" s="260"/>
      <c r="I4083" s="260"/>
      <c r="J4083" s="260"/>
      <c r="K4083" s="260"/>
    </row>
    <row r="4084" spans="6:11" x14ac:dyDescent="0.2">
      <c r="G4084" s="260"/>
      <c r="H4084" s="260"/>
      <c r="I4084" s="260"/>
      <c r="J4084" s="260"/>
      <c r="K4084" s="260"/>
    </row>
    <row r="4085" spans="6:11" x14ac:dyDescent="0.2">
      <c r="G4085" s="260"/>
      <c r="H4085" s="260"/>
      <c r="I4085" s="260"/>
      <c r="J4085" s="260"/>
      <c r="K4085" s="260"/>
    </row>
    <row r="4086" spans="6:11" x14ac:dyDescent="0.2">
      <c r="H4086" s="260"/>
      <c r="I4086" s="260"/>
      <c r="J4086" s="260"/>
      <c r="K4086" s="260"/>
    </row>
    <row r="4087" spans="6:11" x14ac:dyDescent="0.2">
      <c r="G4087" s="260"/>
      <c r="H4087" s="260"/>
      <c r="I4087" s="260"/>
      <c r="J4087" s="260"/>
      <c r="K4087" s="260"/>
    </row>
    <row r="4088" spans="6:11" x14ac:dyDescent="0.2">
      <c r="H4088" s="260"/>
      <c r="I4088" s="260"/>
    </row>
    <row r="4089" spans="6:11" x14ac:dyDescent="0.2">
      <c r="G4089" s="260"/>
      <c r="H4089" s="260"/>
      <c r="I4089" s="260"/>
      <c r="J4089" s="260"/>
      <c r="K4089" s="260"/>
    </row>
    <row r="4090" spans="6:11" x14ac:dyDescent="0.2">
      <c r="G4090" s="260"/>
      <c r="H4090" s="260"/>
      <c r="I4090" s="260"/>
      <c r="J4090" s="260"/>
      <c r="K4090" s="260"/>
    </row>
    <row r="4091" spans="6:11" x14ac:dyDescent="0.2">
      <c r="G4091" s="260"/>
      <c r="H4091" s="260"/>
      <c r="I4091" s="260"/>
      <c r="J4091" s="260"/>
      <c r="K4091" s="260"/>
    </row>
    <row r="4092" spans="6:11" x14ac:dyDescent="0.2">
      <c r="H4092" s="260"/>
      <c r="I4092" s="260"/>
      <c r="J4092" s="260"/>
      <c r="K4092" s="260"/>
    </row>
    <row r="4093" spans="6:11" x14ac:dyDescent="0.2">
      <c r="G4093" s="260"/>
      <c r="H4093" s="260"/>
      <c r="I4093" s="260"/>
      <c r="J4093" s="260"/>
      <c r="K4093" s="260"/>
    </row>
    <row r="4094" spans="6:11" x14ac:dyDescent="0.2">
      <c r="F4094" s="260"/>
      <c r="G4094" s="260"/>
      <c r="H4094" s="260"/>
      <c r="I4094" s="260"/>
      <c r="J4094" s="260"/>
      <c r="K4094" s="260"/>
    </row>
    <row r="4095" spans="6:11" x14ac:dyDescent="0.2">
      <c r="G4095" s="260"/>
      <c r="H4095" s="260"/>
      <c r="I4095" s="260"/>
      <c r="K4095" s="260"/>
    </row>
    <row r="4096" spans="6:11" x14ac:dyDescent="0.2">
      <c r="H4096" s="260"/>
      <c r="I4096" s="260"/>
      <c r="J4096" s="260"/>
      <c r="K4096" s="260"/>
    </row>
    <row r="4097" spans="6:11" x14ac:dyDescent="0.2">
      <c r="G4097" s="260"/>
      <c r="H4097" s="260"/>
      <c r="I4097" s="260"/>
      <c r="K4097" s="260"/>
    </row>
    <row r="4098" spans="6:11" x14ac:dyDescent="0.2">
      <c r="G4098" s="260"/>
      <c r="H4098" s="260"/>
      <c r="I4098" s="260"/>
      <c r="K4098" s="260"/>
    </row>
    <row r="4099" spans="6:11" x14ac:dyDescent="0.2">
      <c r="F4099" s="260"/>
      <c r="G4099" s="260"/>
      <c r="H4099" s="260"/>
      <c r="I4099" s="260"/>
      <c r="J4099" s="260"/>
      <c r="K4099" s="260"/>
    </row>
    <row r="4100" spans="6:11" x14ac:dyDescent="0.2">
      <c r="G4100" s="260"/>
      <c r="H4100" s="260"/>
      <c r="I4100" s="260"/>
      <c r="J4100" s="260"/>
      <c r="K4100" s="260"/>
    </row>
    <row r="4101" spans="6:11" x14ac:dyDescent="0.2">
      <c r="I4101" s="260"/>
      <c r="J4101" s="260"/>
      <c r="K4101" s="260"/>
    </row>
    <row r="4102" spans="6:11" x14ac:dyDescent="0.2">
      <c r="G4102" s="260"/>
      <c r="H4102" s="260"/>
      <c r="I4102" s="260"/>
      <c r="J4102" s="260"/>
      <c r="K4102" s="260"/>
    </row>
    <row r="4103" spans="6:11" x14ac:dyDescent="0.2">
      <c r="F4103" s="260"/>
      <c r="G4103" s="260"/>
      <c r="H4103" s="260"/>
      <c r="I4103" s="260"/>
      <c r="J4103" s="260"/>
      <c r="K4103" s="260"/>
    </row>
    <row r="4104" spans="6:11" x14ac:dyDescent="0.2">
      <c r="G4104" s="260"/>
      <c r="H4104" s="260"/>
      <c r="I4104" s="260"/>
      <c r="J4104" s="260"/>
      <c r="K4104" s="260"/>
    </row>
    <row r="4105" spans="6:11" x14ac:dyDescent="0.2">
      <c r="H4105" s="260"/>
      <c r="I4105" s="260"/>
      <c r="J4105" s="260"/>
      <c r="K4105" s="260"/>
    </row>
    <row r="4106" spans="6:11" x14ac:dyDescent="0.2">
      <c r="F4106" s="260"/>
      <c r="G4106" s="260"/>
      <c r="H4106" s="260"/>
      <c r="I4106" s="260"/>
      <c r="J4106" s="260"/>
      <c r="K4106" s="260"/>
    </row>
    <row r="4107" spans="6:11" x14ac:dyDescent="0.2">
      <c r="G4107" s="260"/>
      <c r="I4107" s="260"/>
      <c r="J4107" s="260"/>
      <c r="K4107" s="260"/>
    </row>
    <row r="4108" spans="6:11" x14ac:dyDescent="0.2">
      <c r="H4108" s="260"/>
      <c r="I4108" s="260"/>
      <c r="J4108" s="260"/>
      <c r="K4108" s="260"/>
    </row>
    <row r="4109" spans="6:11" x14ac:dyDescent="0.2">
      <c r="G4109" s="260"/>
      <c r="H4109" s="260"/>
      <c r="I4109" s="260"/>
      <c r="J4109" s="260"/>
      <c r="K4109" s="260"/>
    </row>
    <row r="4110" spans="6:11" x14ac:dyDescent="0.2">
      <c r="G4110" s="260"/>
      <c r="H4110" s="260"/>
      <c r="I4110" s="260"/>
      <c r="J4110" s="260"/>
      <c r="K4110" s="260"/>
    </row>
    <row r="4111" spans="6:11" x14ac:dyDescent="0.2">
      <c r="H4111" s="260"/>
      <c r="I4111" s="260"/>
      <c r="J4111" s="260"/>
      <c r="K4111" s="260"/>
    </row>
    <row r="4112" spans="6:11" x14ac:dyDescent="0.2">
      <c r="K4112" s="260"/>
    </row>
    <row r="4113" spans="6:11" x14ac:dyDescent="0.2">
      <c r="F4113" s="260"/>
      <c r="G4113" s="260"/>
      <c r="H4113" s="260"/>
      <c r="I4113" s="260"/>
      <c r="J4113" s="260"/>
      <c r="K4113" s="260"/>
    </row>
    <row r="4114" spans="6:11" x14ac:dyDescent="0.2">
      <c r="F4114" s="260"/>
      <c r="G4114" s="260"/>
      <c r="H4114" s="260"/>
      <c r="I4114" s="260"/>
      <c r="J4114" s="260"/>
      <c r="K4114" s="260"/>
    </row>
    <row r="4115" spans="6:11" x14ac:dyDescent="0.2">
      <c r="H4115" s="260"/>
      <c r="I4115" s="260"/>
      <c r="J4115" s="260"/>
      <c r="K4115" s="260"/>
    </row>
    <row r="4116" spans="6:11" x14ac:dyDescent="0.2">
      <c r="F4116" s="260"/>
      <c r="G4116" s="260"/>
      <c r="H4116" s="260"/>
      <c r="I4116" s="260"/>
      <c r="J4116" s="260"/>
      <c r="K4116" s="260"/>
    </row>
    <row r="4117" spans="6:11" x14ac:dyDescent="0.2">
      <c r="G4117" s="260"/>
      <c r="I4117" s="260"/>
      <c r="J4117" s="260"/>
      <c r="K4117" s="260"/>
    </row>
    <row r="4118" spans="6:11" x14ac:dyDescent="0.2">
      <c r="H4118" s="260"/>
      <c r="I4118" s="260"/>
      <c r="J4118" s="260"/>
      <c r="K4118" s="260"/>
    </row>
    <row r="4120" spans="6:11" x14ac:dyDescent="0.2">
      <c r="I4120" s="260"/>
      <c r="J4120" s="260"/>
      <c r="K4120" s="260"/>
    </row>
    <row r="4121" spans="6:11" x14ac:dyDescent="0.2">
      <c r="F4121" s="260"/>
      <c r="G4121" s="260"/>
      <c r="H4121" s="260"/>
      <c r="I4121" s="260"/>
      <c r="J4121" s="260"/>
      <c r="K4121" s="260"/>
    </row>
    <row r="4122" spans="6:11" x14ac:dyDescent="0.2">
      <c r="F4122" s="260"/>
      <c r="G4122" s="260"/>
      <c r="H4122" s="260"/>
      <c r="I4122" s="260"/>
      <c r="J4122" s="260"/>
      <c r="K4122" s="260"/>
    </row>
    <row r="4123" spans="6:11" x14ac:dyDescent="0.2">
      <c r="G4123" s="260"/>
      <c r="H4123" s="260"/>
      <c r="I4123" s="260"/>
      <c r="J4123" s="260"/>
      <c r="K4123" s="260"/>
    </row>
    <row r="4124" spans="6:11" x14ac:dyDescent="0.2">
      <c r="H4124" s="260"/>
      <c r="I4124" s="260"/>
      <c r="J4124" s="260"/>
      <c r="K4124" s="260"/>
    </row>
    <row r="4125" spans="6:11" x14ac:dyDescent="0.2">
      <c r="J4125" s="260"/>
      <c r="K4125" s="260"/>
    </row>
    <row r="4126" spans="6:11" x14ac:dyDescent="0.2">
      <c r="I4126" s="260"/>
      <c r="J4126" s="260"/>
      <c r="K4126" s="260"/>
    </row>
    <row r="4127" spans="6:11" x14ac:dyDescent="0.2">
      <c r="F4127" s="260"/>
      <c r="G4127" s="260"/>
      <c r="H4127" s="260"/>
      <c r="I4127" s="260"/>
      <c r="J4127" s="260"/>
      <c r="K4127" s="260"/>
    </row>
    <row r="4128" spans="6:11" x14ac:dyDescent="0.2">
      <c r="F4128" s="260"/>
      <c r="G4128" s="260"/>
      <c r="H4128" s="260"/>
      <c r="I4128" s="260"/>
    </row>
    <row r="4129" spans="6:11" x14ac:dyDescent="0.2">
      <c r="H4129" s="260"/>
      <c r="I4129" s="260"/>
      <c r="J4129" s="260"/>
      <c r="K4129" s="260"/>
    </row>
    <row r="4130" spans="6:11" x14ac:dyDescent="0.2">
      <c r="G4130" s="260"/>
      <c r="H4130" s="260"/>
      <c r="I4130" s="260"/>
      <c r="J4130" s="260"/>
      <c r="K4130" s="260"/>
    </row>
    <row r="4131" spans="6:11" x14ac:dyDescent="0.2">
      <c r="F4131" s="260"/>
      <c r="G4131" s="260"/>
      <c r="H4131" s="260"/>
      <c r="I4131" s="260"/>
      <c r="J4131" s="260"/>
      <c r="K4131" s="260"/>
    </row>
    <row r="4132" spans="6:11" x14ac:dyDescent="0.2">
      <c r="G4132" s="260"/>
      <c r="H4132" s="260"/>
      <c r="I4132" s="260"/>
      <c r="J4132" s="260"/>
      <c r="K4132" s="260"/>
    </row>
    <row r="4133" spans="6:11" x14ac:dyDescent="0.2">
      <c r="I4133" s="260"/>
      <c r="J4133" s="260"/>
      <c r="K4133" s="260"/>
    </row>
    <row r="4134" spans="6:11" x14ac:dyDescent="0.2">
      <c r="H4134" s="260"/>
      <c r="I4134" s="260"/>
      <c r="J4134" s="260"/>
      <c r="K4134" s="260"/>
    </row>
    <row r="4135" spans="6:11" x14ac:dyDescent="0.2">
      <c r="F4135" s="260"/>
      <c r="G4135" s="260"/>
      <c r="H4135" s="260"/>
      <c r="I4135" s="260"/>
      <c r="J4135" s="260"/>
      <c r="K4135" s="260"/>
    </row>
    <row r="4136" spans="6:11" x14ac:dyDescent="0.2">
      <c r="G4136" s="260"/>
      <c r="H4136" s="260"/>
      <c r="I4136" s="260"/>
      <c r="J4136" s="260"/>
      <c r="K4136" s="260"/>
    </row>
    <row r="4137" spans="6:11" x14ac:dyDescent="0.2">
      <c r="H4137" s="260"/>
      <c r="I4137" s="260"/>
      <c r="J4137" s="260"/>
      <c r="K4137" s="260"/>
    </row>
    <row r="4138" spans="6:11" x14ac:dyDescent="0.2">
      <c r="I4138" s="260"/>
      <c r="J4138" s="260"/>
      <c r="K4138" s="260"/>
    </row>
    <row r="4139" spans="6:11" x14ac:dyDescent="0.2">
      <c r="G4139" s="260"/>
      <c r="H4139" s="260"/>
      <c r="I4139" s="260"/>
      <c r="J4139" s="260"/>
      <c r="K4139" s="260"/>
    </row>
    <row r="4140" spans="6:11" x14ac:dyDescent="0.2">
      <c r="H4140" s="260"/>
      <c r="I4140" s="260"/>
      <c r="J4140" s="260"/>
      <c r="K4140" s="260"/>
    </row>
    <row r="4141" spans="6:11" x14ac:dyDescent="0.2">
      <c r="F4141" s="260"/>
      <c r="G4141" s="260"/>
      <c r="H4141" s="260"/>
      <c r="I4141" s="260"/>
      <c r="J4141" s="260"/>
      <c r="K4141" s="260"/>
    </row>
    <row r="4142" spans="6:11" x14ac:dyDescent="0.2">
      <c r="G4142" s="260"/>
      <c r="H4142" s="260"/>
      <c r="I4142" s="260"/>
      <c r="J4142" s="260"/>
      <c r="K4142" s="260"/>
    </row>
    <row r="4143" spans="6:11" x14ac:dyDescent="0.2">
      <c r="G4143" s="260"/>
      <c r="H4143" s="260"/>
      <c r="I4143" s="260"/>
      <c r="K4143" s="260"/>
    </row>
    <row r="4144" spans="6:11" x14ac:dyDescent="0.2">
      <c r="F4144" s="260"/>
      <c r="G4144" s="260"/>
      <c r="H4144" s="260"/>
      <c r="I4144" s="260"/>
      <c r="J4144" s="260"/>
      <c r="K4144" s="260"/>
    </row>
    <row r="4145" spans="6:11" x14ac:dyDescent="0.2">
      <c r="F4145" s="260"/>
      <c r="G4145" s="260"/>
      <c r="H4145" s="260"/>
      <c r="I4145" s="260"/>
      <c r="J4145" s="260"/>
      <c r="K4145" s="260"/>
    </row>
    <row r="4146" spans="6:11" x14ac:dyDescent="0.2">
      <c r="G4146" s="260"/>
      <c r="H4146" s="260"/>
      <c r="I4146" s="260"/>
      <c r="J4146" s="260"/>
      <c r="K4146" s="260"/>
    </row>
    <row r="4147" spans="6:11" x14ac:dyDescent="0.2">
      <c r="H4147" s="260"/>
      <c r="I4147" s="260"/>
      <c r="J4147" s="260"/>
      <c r="K4147" s="260"/>
    </row>
    <row r="4148" spans="6:11" x14ac:dyDescent="0.2">
      <c r="G4148" s="260"/>
      <c r="H4148" s="260"/>
      <c r="I4148" s="260"/>
      <c r="J4148" s="260"/>
      <c r="K4148" s="260"/>
    </row>
    <row r="4149" spans="6:11" x14ac:dyDescent="0.2">
      <c r="G4149" s="260"/>
      <c r="H4149" s="260"/>
      <c r="I4149" s="260"/>
      <c r="J4149" s="260"/>
      <c r="K4149" s="260"/>
    </row>
    <row r="4150" spans="6:11" x14ac:dyDescent="0.2">
      <c r="F4150" s="260"/>
      <c r="G4150" s="260"/>
      <c r="H4150" s="260"/>
      <c r="I4150" s="260"/>
      <c r="J4150" s="260"/>
      <c r="K4150" s="260"/>
    </row>
    <row r="4151" spans="6:11" x14ac:dyDescent="0.2">
      <c r="F4151" s="260"/>
      <c r="G4151" s="260"/>
      <c r="H4151" s="260"/>
      <c r="I4151" s="260"/>
      <c r="J4151" s="260"/>
      <c r="K4151" s="260"/>
    </row>
    <row r="4152" spans="6:11" x14ac:dyDescent="0.2">
      <c r="G4152" s="260"/>
      <c r="H4152" s="260"/>
      <c r="I4152" s="260"/>
      <c r="J4152" s="260"/>
      <c r="K4152" s="260"/>
    </row>
    <row r="4153" spans="6:11" x14ac:dyDescent="0.2">
      <c r="H4153" s="260"/>
      <c r="I4153" s="260"/>
      <c r="J4153" s="260"/>
      <c r="K4153" s="260"/>
    </row>
    <row r="4154" spans="6:11" x14ac:dyDescent="0.2">
      <c r="F4154" s="260"/>
      <c r="G4154" s="260"/>
      <c r="H4154" s="260"/>
      <c r="I4154" s="260"/>
      <c r="J4154" s="260"/>
      <c r="K4154" s="260"/>
    </row>
    <row r="4155" spans="6:11" x14ac:dyDescent="0.2">
      <c r="G4155" s="260"/>
      <c r="H4155" s="260"/>
      <c r="I4155" s="260"/>
      <c r="J4155" s="260"/>
      <c r="K4155" s="260"/>
    </row>
    <row r="4156" spans="6:11" x14ac:dyDescent="0.2">
      <c r="F4156" s="260"/>
      <c r="G4156" s="260"/>
      <c r="H4156" s="260"/>
      <c r="I4156" s="260"/>
      <c r="J4156" s="260"/>
      <c r="K4156" s="260"/>
    </row>
    <row r="4157" spans="6:11" x14ac:dyDescent="0.2">
      <c r="G4157" s="260"/>
      <c r="I4157" s="260"/>
      <c r="J4157" s="260"/>
      <c r="K4157" s="260"/>
    </row>
    <row r="4158" spans="6:11" x14ac:dyDescent="0.2">
      <c r="H4158" s="260"/>
      <c r="I4158" s="260"/>
      <c r="J4158" s="260"/>
      <c r="K4158" s="260"/>
    </row>
    <row r="4159" spans="6:11" x14ac:dyDescent="0.2">
      <c r="H4159" s="260"/>
      <c r="I4159" s="260"/>
      <c r="J4159" s="260"/>
      <c r="K4159" s="260"/>
    </row>
    <row r="4160" spans="6:11" x14ac:dyDescent="0.2">
      <c r="H4160" s="260"/>
      <c r="I4160" s="260"/>
      <c r="J4160" s="260"/>
      <c r="K4160" s="260"/>
    </row>
    <row r="4161" spans="6:11" x14ac:dyDescent="0.2">
      <c r="I4161" s="260"/>
      <c r="J4161" s="260"/>
      <c r="K4161" s="260"/>
    </row>
    <row r="4162" spans="6:11" x14ac:dyDescent="0.2">
      <c r="G4162" s="260"/>
      <c r="H4162" s="260"/>
      <c r="I4162" s="260"/>
      <c r="J4162" s="260"/>
      <c r="K4162" s="260"/>
    </row>
    <row r="4163" spans="6:11" x14ac:dyDescent="0.2">
      <c r="H4163" s="260"/>
      <c r="I4163" s="260"/>
      <c r="J4163" s="260"/>
      <c r="K4163" s="260"/>
    </row>
    <row r="4164" spans="6:11" x14ac:dyDescent="0.2">
      <c r="F4164" s="260"/>
      <c r="G4164" s="260"/>
      <c r="H4164" s="260"/>
      <c r="I4164" s="260"/>
      <c r="J4164" s="260"/>
      <c r="K4164" s="260"/>
    </row>
    <row r="4165" spans="6:11" x14ac:dyDescent="0.2">
      <c r="F4165" s="260"/>
      <c r="G4165" s="260"/>
      <c r="H4165" s="260"/>
      <c r="I4165" s="260"/>
      <c r="J4165" s="260"/>
      <c r="K4165" s="260"/>
    </row>
    <row r="4166" spans="6:11" x14ac:dyDescent="0.2">
      <c r="G4166" s="260"/>
      <c r="H4166" s="260"/>
      <c r="I4166" s="260"/>
      <c r="J4166" s="260"/>
      <c r="K4166" s="260"/>
    </row>
    <row r="4167" spans="6:11" x14ac:dyDescent="0.2">
      <c r="H4167" s="260"/>
      <c r="I4167" s="260"/>
      <c r="J4167" s="260"/>
      <c r="K4167" s="260"/>
    </row>
    <row r="4168" spans="6:11" x14ac:dyDescent="0.2">
      <c r="F4168" s="260"/>
      <c r="G4168" s="260"/>
      <c r="H4168" s="260"/>
      <c r="I4168" s="260"/>
      <c r="J4168" s="260"/>
      <c r="K4168" s="260"/>
    </row>
    <row r="4169" spans="6:11" x14ac:dyDescent="0.2">
      <c r="H4169" s="260"/>
    </row>
    <row r="4170" spans="6:11" x14ac:dyDescent="0.2">
      <c r="G4170" s="260"/>
      <c r="H4170" s="260"/>
      <c r="I4170" s="260"/>
      <c r="J4170" s="260"/>
      <c r="K4170" s="260"/>
    </row>
    <row r="4171" spans="6:11" x14ac:dyDescent="0.2">
      <c r="H4171" s="260"/>
      <c r="I4171" s="260"/>
      <c r="J4171" s="260"/>
      <c r="K4171" s="260"/>
    </row>
    <row r="4172" spans="6:11" x14ac:dyDescent="0.2">
      <c r="G4172" s="260"/>
      <c r="H4172" s="260"/>
      <c r="I4172" s="260"/>
      <c r="J4172" s="260"/>
      <c r="K4172" s="260"/>
    </row>
    <row r="4173" spans="6:11" x14ac:dyDescent="0.2">
      <c r="H4173" s="260"/>
      <c r="I4173" s="260"/>
      <c r="K4173" s="260"/>
    </row>
    <row r="4174" spans="6:11" x14ac:dyDescent="0.2">
      <c r="G4174" s="260"/>
      <c r="H4174" s="260"/>
      <c r="I4174" s="260"/>
      <c r="J4174" s="260"/>
      <c r="K4174" s="260"/>
    </row>
    <row r="4175" spans="6:11" x14ac:dyDescent="0.2">
      <c r="H4175" s="260"/>
      <c r="J4175" s="260"/>
      <c r="K4175" s="260"/>
    </row>
    <row r="4176" spans="6:11" x14ac:dyDescent="0.2">
      <c r="G4176" s="260"/>
      <c r="H4176" s="260"/>
      <c r="I4176" s="260"/>
      <c r="J4176" s="260"/>
      <c r="K4176" s="260"/>
    </row>
    <row r="4177" spans="7:11" x14ac:dyDescent="0.2">
      <c r="H4177" s="260"/>
      <c r="I4177" s="260"/>
      <c r="J4177" s="260"/>
      <c r="K4177" s="260"/>
    </row>
    <row r="4178" spans="7:11" x14ac:dyDescent="0.2">
      <c r="G4178" s="260"/>
      <c r="H4178" s="260"/>
      <c r="I4178" s="260"/>
      <c r="J4178" s="260"/>
      <c r="K4178" s="260"/>
    </row>
    <row r="4179" spans="7:11" x14ac:dyDescent="0.2">
      <c r="G4179" s="260"/>
      <c r="H4179" s="260"/>
      <c r="I4179" s="260"/>
      <c r="J4179" s="260"/>
      <c r="K4179" s="260"/>
    </row>
    <row r="4180" spans="7:11" x14ac:dyDescent="0.2">
      <c r="G4180" s="260"/>
      <c r="H4180" s="260"/>
      <c r="I4180" s="260"/>
      <c r="J4180" s="260"/>
      <c r="K4180" s="260"/>
    </row>
    <row r="4181" spans="7:11" x14ac:dyDescent="0.2">
      <c r="H4181" s="260"/>
      <c r="I4181" s="260"/>
      <c r="J4181" s="260"/>
      <c r="K4181" s="260"/>
    </row>
    <row r="4182" spans="7:11" x14ac:dyDescent="0.2">
      <c r="G4182" s="260"/>
      <c r="H4182" s="260"/>
      <c r="I4182" s="260"/>
      <c r="J4182" s="260"/>
      <c r="K4182" s="260"/>
    </row>
    <row r="4183" spans="7:11" x14ac:dyDescent="0.2">
      <c r="H4183" s="260"/>
      <c r="I4183" s="260"/>
      <c r="J4183" s="260"/>
      <c r="K4183" s="260"/>
    </row>
    <row r="4184" spans="7:11" x14ac:dyDescent="0.2">
      <c r="G4184" s="260"/>
      <c r="H4184" s="260"/>
      <c r="I4184" s="260"/>
      <c r="J4184" s="260"/>
      <c r="K4184" s="260"/>
    </row>
    <row r="4185" spans="7:11" x14ac:dyDescent="0.2">
      <c r="G4185" s="260"/>
      <c r="H4185" s="260"/>
      <c r="I4185" s="260"/>
      <c r="J4185" s="260"/>
      <c r="K4185" s="260"/>
    </row>
    <row r="4186" spans="7:11" x14ac:dyDescent="0.2">
      <c r="G4186" s="260"/>
      <c r="H4186" s="260"/>
      <c r="I4186" s="260"/>
      <c r="J4186" s="260"/>
      <c r="K4186" s="260"/>
    </row>
    <row r="4187" spans="7:11" x14ac:dyDescent="0.2">
      <c r="H4187" s="260"/>
      <c r="I4187" s="260"/>
      <c r="J4187" s="260"/>
      <c r="K4187" s="260"/>
    </row>
    <row r="4188" spans="7:11" x14ac:dyDescent="0.2">
      <c r="H4188" s="260"/>
      <c r="J4188" s="260"/>
      <c r="K4188" s="260"/>
    </row>
    <row r="4189" spans="7:11" x14ac:dyDescent="0.2">
      <c r="G4189" s="260"/>
      <c r="H4189" s="260"/>
      <c r="I4189" s="260"/>
      <c r="J4189" s="260"/>
      <c r="K4189" s="260"/>
    </row>
    <row r="4190" spans="7:11" x14ac:dyDescent="0.2">
      <c r="H4190" s="260"/>
      <c r="I4190" s="260"/>
      <c r="J4190" s="260"/>
      <c r="K4190" s="260"/>
    </row>
    <row r="4191" spans="7:11" x14ac:dyDescent="0.2">
      <c r="H4191" s="260"/>
      <c r="K4191" s="260"/>
    </row>
    <row r="4192" spans="7:11" x14ac:dyDescent="0.2">
      <c r="G4192" s="260"/>
      <c r="H4192" s="260"/>
      <c r="I4192" s="260"/>
      <c r="J4192" s="260"/>
      <c r="K4192" s="260"/>
    </row>
    <row r="4193" spans="7:11" x14ac:dyDescent="0.2">
      <c r="H4193" s="260"/>
      <c r="I4193" s="260"/>
      <c r="J4193" s="260"/>
      <c r="K4193" s="260"/>
    </row>
    <row r="4194" spans="7:11" x14ac:dyDescent="0.2">
      <c r="G4194" s="260"/>
      <c r="H4194" s="260"/>
      <c r="I4194" s="260"/>
      <c r="J4194" s="260"/>
      <c r="K4194" s="260"/>
    </row>
    <row r="4195" spans="7:11" x14ac:dyDescent="0.2">
      <c r="H4195" s="260"/>
      <c r="I4195" s="260"/>
      <c r="J4195" s="260"/>
      <c r="K4195" s="260"/>
    </row>
    <row r="4196" spans="7:11" x14ac:dyDescent="0.2">
      <c r="G4196" s="260"/>
      <c r="H4196" s="260"/>
      <c r="I4196" s="260"/>
      <c r="J4196" s="260"/>
      <c r="K4196" s="260"/>
    </row>
    <row r="4197" spans="7:11" x14ac:dyDescent="0.2">
      <c r="G4197" s="260"/>
      <c r="H4197" s="260"/>
      <c r="I4197" s="260"/>
      <c r="J4197" s="260"/>
      <c r="K4197" s="260"/>
    </row>
    <row r="4198" spans="7:11" x14ac:dyDescent="0.2">
      <c r="G4198" s="260"/>
      <c r="H4198" s="260"/>
      <c r="I4198" s="260"/>
      <c r="J4198" s="260"/>
      <c r="K4198" s="260"/>
    </row>
    <row r="4199" spans="7:11" x14ac:dyDescent="0.2">
      <c r="H4199" s="260"/>
      <c r="I4199" s="260"/>
      <c r="J4199" s="260"/>
      <c r="K4199" s="260"/>
    </row>
    <row r="4200" spans="7:11" x14ac:dyDescent="0.2">
      <c r="G4200" s="260"/>
      <c r="H4200" s="260"/>
      <c r="I4200" s="260"/>
      <c r="J4200" s="260"/>
      <c r="K4200" s="260"/>
    </row>
    <row r="4201" spans="7:11" x14ac:dyDescent="0.2">
      <c r="G4201" s="260"/>
      <c r="H4201" s="260"/>
      <c r="I4201" s="260"/>
      <c r="J4201" s="260"/>
      <c r="K4201" s="260"/>
    </row>
    <row r="4202" spans="7:11" x14ac:dyDescent="0.2">
      <c r="G4202" s="260"/>
      <c r="H4202" s="260"/>
      <c r="I4202" s="260"/>
      <c r="J4202" s="260"/>
      <c r="K4202" s="260"/>
    </row>
    <row r="4203" spans="7:11" x14ac:dyDescent="0.2">
      <c r="G4203" s="260"/>
      <c r="H4203" s="260"/>
      <c r="I4203" s="260"/>
      <c r="J4203" s="260"/>
      <c r="K4203" s="260"/>
    </row>
    <row r="4204" spans="7:11" x14ac:dyDescent="0.2">
      <c r="G4204" s="260"/>
      <c r="H4204" s="260"/>
      <c r="I4204" s="260"/>
      <c r="J4204" s="260"/>
      <c r="K4204" s="260"/>
    </row>
    <row r="4205" spans="7:11" x14ac:dyDescent="0.2">
      <c r="H4205" s="260"/>
      <c r="J4205" s="260"/>
      <c r="K4205" s="260"/>
    </row>
    <row r="4206" spans="7:11" x14ac:dyDescent="0.2">
      <c r="G4206" s="260"/>
      <c r="H4206" s="260"/>
      <c r="I4206" s="260"/>
      <c r="J4206" s="260"/>
      <c r="K4206" s="260"/>
    </row>
    <row r="4207" spans="7:11" x14ac:dyDescent="0.2">
      <c r="G4207" s="260"/>
      <c r="H4207" s="260"/>
      <c r="I4207" s="260"/>
      <c r="J4207" s="260"/>
      <c r="K4207" s="260"/>
    </row>
    <row r="4208" spans="7:11" x14ac:dyDescent="0.2">
      <c r="G4208" s="260"/>
      <c r="H4208" s="260"/>
      <c r="I4208" s="260"/>
      <c r="J4208" s="260"/>
      <c r="K4208" s="260"/>
    </row>
    <row r="4209" spans="6:11" x14ac:dyDescent="0.2">
      <c r="H4209" s="260"/>
      <c r="I4209" s="260"/>
      <c r="J4209" s="260"/>
      <c r="K4209" s="260"/>
    </row>
    <row r="4210" spans="6:11" x14ac:dyDescent="0.2">
      <c r="G4210" s="260"/>
      <c r="H4210" s="260"/>
      <c r="I4210" s="260"/>
      <c r="J4210" s="260"/>
      <c r="K4210" s="260"/>
    </row>
    <row r="4211" spans="6:11" x14ac:dyDescent="0.2">
      <c r="G4211" s="260"/>
      <c r="H4211" s="260"/>
      <c r="I4211" s="260"/>
      <c r="K4211" s="260"/>
    </row>
    <row r="4212" spans="6:11" x14ac:dyDescent="0.2">
      <c r="G4212" s="260"/>
      <c r="H4212" s="260"/>
      <c r="I4212" s="260"/>
      <c r="J4212" s="260"/>
      <c r="K4212" s="260"/>
    </row>
    <row r="4213" spans="6:11" x14ac:dyDescent="0.2">
      <c r="G4213" s="260"/>
      <c r="H4213" s="260"/>
      <c r="I4213" s="260"/>
      <c r="J4213" s="260"/>
      <c r="K4213" s="260"/>
    </row>
    <row r="4214" spans="6:11" x14ac:dyDescent="0.2">
      <c r="G4214" s="260"/>
      <c r="H4214" s="260"/>
      <c r="I4214" s="260"/>
      <c r="J4214" s="260"/>
      <c r="K4214" s="260"/>
    </row>
    <row r="4215" spans="6:11" x14ac:dyDescent="0.2">
      <c r="H4215" s="260"/>
      <c r="I4215" s="260"/>
      <c r="J4215" s="260"/>
      <c r="K4215" s="260"/>
    </row>
    <row r="4216" spans="6:11" x14ac:dyDescent="0.2">
      <c r="G4216" s="260"/>
      <c r="H4216" s="260"/>
      <c r="I4216" s="260"/>
      <c r="J4216" s="260"/>
      <c r="K4216" s="260"/>
    </row>
    <row r="4217" spans="6:11" x14ac:dyDescent="0.2">
      <c r="F4217" s="260"/>
      <c r="G4217" s="260"/>
      <c r="H4217" s="260"/>
      <c r="I4217" s="260"/>
      <c r="J4217" s="260"/>
      <c r="K4217" s="260"/>
    </row>
    <row r="4218" spans="6:11" x14ac:dyDescent="0.2">
      <c r="G4218" s="260"/>
      <c r="H4218" s="260"/>
      <c r="I4218" s="260"/>
      <c r="J4218" s="260"/>
      <c r="K4218" s="260"/>
    </row>
    <row r="4219" spans="6:11" x14ac:dyDescent="0.2">
      <c r="H4219" s="260"/>
      <c r="I4219" s="260"/>
      <c r="J4219" s="260"/>
      <c r="K4219" s="260"/>
    </row>
    <row r="4220" spans="6:11" x14ac:dyDescent="0.2">
      <c r="G4220" s="260"/>
      <c r="H4220" s="260"/>
      <c r="I4220" s="260"/>
      <c r="J4220" s="260"/>
      <c r="K4220" s="260"/>
    </row>
    <row r="4221" spans="6:11" x14ac:dyDescent="0.2">
      <c r="G4221" s="260"/>
      <c r="H4221" s="260"/>
      <c r="I4221" s="260"/>
      <c r="J4221" s="260"/>
      <c r="K4221" s="260"/>
    </row>
    <row r="4222" spans="6:11" x14ac:dyDescent="0.2">
      <c r="G4222" s="260"/>
      <c r="H4222" s="260"/>
      <c r="I4222" s="260"/>
      <c r="J4222" s="260"/>
      <c r="K4222" s="260"/>
    </row>
    <row r="4223" spans="6:11" x14ac:dyDescent="0.2">
      <c r="H4223" s="260"/>
      <c r="I4223" s="260"/>
      <c r="J4223" s="260"/>
      <c r="K4223" s="260"/>
    </row>
    <row r="4224" spans="6:11" x14ac:dyDescent="0.2">
      <c r="G4224" s="260"/>
      <c r="H4224" s="260"/>
      <c r="I4224" s="260"/>
      <c r="J4224" s="260"/>
      <c r="K4224" s="260"/>
    </row>
    <row r="4225" spans="6:11" x14ac:dyDescent="0.2">
      <c r="H4225" s="260"/>
      <c r="I4225" s="260"/>
      <c r="J4225" s="260"/>
      <c r="K4225" s="260"/>
    </row>
    <row r="4226" spans="6:11" x14ac:dyDescent="0.2">
      <c r="G4226" s="260"/>
      <c r="H4226" s="260"/>
      <c r="I4226" s="260"/>
      <c r="J4226" s="260"/>
      <c r="K4226" s="260"/>
    </row>
    <row r="4227" spans="6:11" x14ac:dyDescent="0.2">
      <c r="G4227" s="260"/>
      <c r="H4227" s="260"/>
      <c r="I4227" s="260"/>
      <c r="J4227" s="260"/>
      <c r="K4227" s="260"/>
    </row>
    <row r="4228" spans="6:11" x14ac:dyDescent="0.2">
      <c r="G4228" s="260"/>
      <c r="H4228" s="260"/>
      <c r="I4228" s="260"/>
      <c r="J4228" s="260"/>
      <c r="K4228" s="260"/>
    </row>
    <row r="4229" spans="6:11" x14ac:dyDescent="0.2">
      <c r="H4229" s="260"/>
      <c r="I4229" s="260"/>
      <c r="J4229" s="260"/>
      <c r="K4229" s="260"/>
    </row>
    <row r="4230" spans="6:11" x14ac:dyDescent="0.2">
      <c r="G4230" s="260"/>
      <c r="H4230" s="260"/>
      <c r="I4230" s="260"/>
      <c r="J4230" s="260"/>
      <c r="K4230" s="260"/>
    </row>
    <row r="4231" spans="6:11" x14ac:dyDescent="0.2">
      <c r="F4231" s="260"/>
      <c r="G4231" s="260"/>
      <c r="H4231" s="260"/>
      <c r="I4231" s="260"/>
      <c r="J4231" s="260"/>
      <c r="K4231" s="260"/>
    </row>
    <row r="4232" spans="6:11" x14ac:dyDescent="0.2">
      <c r="F4232" s="260"/>
      <c r="G4232" s="260"/>
      <c r="H4232" s="260"/>
      <c r="I4232" s="260"/>
      <c r="J4232" s="260"/>
      <c r="K4232" s="260"/>
    </row>
    <row r="4233" spans="6:11" x14ac:dyDescent="0.2">
      <c r="H4233" s="260"/>
      <c r="I4233" s="260"/>
      <c r="J4233" s="260"/>
      <c r="K4233" s="260"/>
    </row>
    <row r="4234" spans="6:11" x14ac:dyDescent="0.2">
      <c r="H4234" s="260"/>
      <c r="J4234" s="260"/>
      <c r="K4234" s="260"/>
    </row>
    <row r="4235" spans="6:11" x14ac:dyDescent="0.2">
      <c r="H4235" s="260"/>
      <c r="I4235" s="260"/>
      <c r="J4235" s="260"/>
      <c r="K4235" s="260"/>
    </row>
    <row r="4236" spans="6:11" x14ac:dyDescent="0.2">
      <c r="J4236" s="260"/>
      <c r="K4236" s="260"/>
    </row>
    <row r="4237" spans="6:11" x14ac:dyDescent="0.2">
      <c r="H4237" s="260"/>
    </row>
    <row r="4238" spans="6:11" x14ac:dyDescent="0.2">
      <c r="G4238" s="260"/>
      <c r="H4238" s="260"/>
      <c r="I4238" s="260"/>
      <c r="J4238" s="260"/>
      <c r="K4238" s="260"/>
    </row>
    <row r="4239" spans="6:11" x14ac:dyDescent="0.2">
      <c r="G4239" s="260"/>
      <c r="H4239" s="260"/>
      <c r="I4239" s="260"/>
      <c r="J4239" s="260"/>
      <c r="K4239" s="260"/>
    </row>
    <row r="4240" spans="6:11" x14ac:dyDescent="0.2">
      <c r="G4240" s="260"/>
      <c r="H4240" s="260"/>
      <c r="I4240" s="260"/>
      <c r="J4240" s="260"/>
      <c r="K4240" s="260"/>
    </row>
    <row r="4241" spans="6:11" x14ac:dyDescent="0.2">
      <c r="H4241" s="260"/>
      <c r="I4241" s="260"/>
      <c r="J4241" s="260"/>
      <c r="K4241" s="260"/>
    </row>
    <row r="4242" spans="6:11" x14ac:dyDescent="0.2">
      <c r="G4242" s="260"/>
      <c r="H4242" s="260"/>
      <c r="I4242" s="260"/>
      <c r="J4242" s="260"/>
      <c r="K4242" s="260"/>
    </row>
    <row r="4243" spans="6:11" x14ac:dyDescent="0.2">
      <c r="H4243" s="260"/>
      <c r="I4243" s="260"/>
      <c r="J4243" s="260"/>
      <c r="K4243" s="260"/>
    </row>
    <row r="4244" spans="6:11" x14ac:dyDescent="0.2">
      <c r="G4244" s="260"/>
      <c r="H4244" s="260"/>
      <c r="I4244" s="260"/>
      <c r="J4244" s="260"/>
      <c r="K4244" s="260"/>
    </row>
    <row r="4245" spans="6:11" x14ac:dyDescent="0.2">
      <c r="H4245" s="260"/>
      <c r="I4245" s="260"/>
      <c r="J4245" s="260"/>
      <c r="K4245" s="260"/>
    </row>
    <row r="4246" spans="6:11" x14ac:dyDescent="0.2">
      <c r="F4246" s="260"/>
      <c r="G4246" s="260"/>
      <c r="H4246" s="260"/>
      <c r="I4246" s="260"/>
      <c r="J4246" s="260"/>
      <c r="K4246" s="260"/>
    </row>
    <row r="4247" spans="6:11" x14ac:dyDescent="0.2">
      <c r="H4247" s="260"/>
      <c r="I4247" s="260"/>
      <c r="J4247" s="260"/>
      <c r="K4247" s="260"/>
    </row>
    <row r="4248" spans="6:11" x14ac:dyDescent="0.2">
      <c r="G4248" s="260"/>
      <c r="H4248" s="260"/>
      <c r="I4248" s="260"/>
      <c r="J4248" s="260"/>
      <c r="K4248" s="260"/>
    </row>
    <row r="4249" spans="6:11" x14ac:dyDescent="0.2">
      <c r="H4249" s="260"/>
      <c r="I4249" s="260"/>
      <c r="J4249" s="260"/>
      <c r="K4249" s="260"/>
    </row>
    <row r="4250" spans="6:11" x14ac:dyDescent="0.2">
      <c r="G4250" s="260"/>
      <c r="H4250" s="260"/>
      <c r="I4250" s="260"/>
      <c r="J4250" s="260"/>
      <c r="K4250" s="260"/>
    </row>
    <row r="4251" spans="6:11" x14ac:dyDescent="0.2">
      <c r="H4251" s="260"/>
      <c r="I4251" s="260"/>
      <c r="J4251" s="260"/>
      <c r="K4251" s="260"/>
    </row>
    <row r="4252" spans="6:11" x14ac:dyDescent="0.2">
      <c r="G4252" s="260"/>
      <c r="H4252" s="260"/>
      <c r="I4252" s="260"/>
      <c r="J4252" s="260"/>
      <c r="K4252" s="260"/>
    </row>
    <row r="4253" spans="6:11" x14ac:dyDescent="0.2">
      <c r="F4253" s="260"/>
      <c r="G4253" s="260"/>
      <c r="H4253" s="260"/>
      <c r="I4253" s="260"/>
      <c r="J4253" s="260"/>
      <c r="K4253" s="260"/>
    </row>
    <row r="4254" spans="6:11" x14ac:dyDescent="0.2">
      <c r="G4254" s="260"/>
      <c r="H4254" s="260"/>
      <c r="I4254" s="260"/>
      <c r="J4254" s="260"/>
      <c r="K4254" s="260"/>
    </row>
    <row r="4255" spans="6:11" x14ac:dyDescent="0.2">
      <c r="H4255" s="260"/>
      <c r="I4255" s="260"/>
      <c r="J4255" s="260"/>
      <c r="K4255" s="260"/>
    </row>
    <row r="4256" spans="6:11" x14ac:dyDescent="0.2">
      <c r="G4256" s="260"/>
      <c r="H4256" s="260"/>
      <c r="I4256" s="260"/>
      <c r="J4256" s="260"/>
      <c r="K4256" s="260"/>
    </row>
    <row r="4257" spans="6:11" x14ac:dyDescent="0.2">
      <c r="H4257" s="260"/>
      <c r="I4257" s="260"/>
      <c r="J4257" s="260"/>
      <c r="K4257" s="260"/>
    </row>
    <row r="4258" spans="6:11" x14ac:dyDescent="0.2">
      <c r="G4258" s="260"/>
      <c r="H4258" s="260"/>
      <c r="I4258" s="260"/>
      <c r="J4258" s="260"/>
      <c r="K4258" s="260"/>
    </row>
    <row r="4259" spans="6:11" x14ac:dyDescent="0.2">
      <c r="G4259" s="260"/>
      <c r="H4259" s="260"/>
      <c r="I4259" s="260"/>
      <c r="J4259" s="260"/>
      <c r="K4259" s="260"/>
    </row>
    <row r="4260" spans="6:11" x14ac:dyDescent="0.2">
      <c r="G4260" s="260"/>
      <c r="H4260" s="260"/>
      <c r="I4260" s="260"/>
      <c r="J4260" s="260"/>
      <c r="K4260" s="260"/>
    </row>
    <row r="4261" spans="6:11" x14ac:dyDescent="0.2">
      <c r="G4261" s="260"/>
      <c r="H4261" s="260"/>
      <c r="I4261" s="260"/>
      <c r="J4261" s="260"/>
      <c r="K4261" s="260"/>
    </row>
    <row r="4262" spans="6:11" x14ac:dyDescent="0.2">
      <c r="G4262" s="260"/>
      <c r="H4262" s="260"/>
      <c r="I4262" s="260"/>
      <c r="J4262" s="260"/>
      <c r="K4262" s="260"/>
    </row>
    <row r="4263" spans="6:11" x14ac:dyDescent="0.2">
      <c r="G4263" s="260"/>
      <c r="H4263" s="260"/>
      <c r="I4263" s="260"/>
      <c r="J4263" s="260"/>
      <c r="K4263" s="260"/>
    </row>
    <row r="4264" spans="6:11" x14ac:dyDescent="0.2">
      <c r="H4264" s="260"/>
      <c r="I4264" s="260"/>
      <c r="J4264" s="260"/>
      <c r="K4264" s="260"/>
    </row>
    <row r="4265" spans="6:11" x14ac:dyDescent="0.2">
      <c r="G4265" s="260"/>
      <c r="H4265" s="260"/>
      <c r="I4265" s="260"/>
      <c r="J4265" s="260"/>
      <c r="K4265" s="260"/>
    </row>
    <row r="4266" spans="6:11" x14ac:dyDescent="0.2">
      <c r="G4266" s="260"/>
      <c r="H4266" s="260"/>
      <c r="I4266" s="260"/>
      <c r="J4266" s="260"/>
      <c r="K4266" s="260"/>
    </row>
    <row r="4267" spans="6:11" x14ac:dyDescent="0.2">
      <c r="G4267" s="260"/>
      <c r="H4267" s="260"/>
      <c r="I4267" s="260"/>
      <c r="J4267" s="260"/>
      <c r="K4267" s="260"/>
    </row>
    <row r="4268" spans="6:11" x14ac:dyDescent="0.2">
      <c r="F4268" s="260"/>
      <c r="G4268" s="260"/>
      <c r="H4268" s="260"/>
      <c r="I4268" s="260"/>
      <c r="J4268" s="260"/>
      <c r="K4268" s="260"/>
    </row>
    <row r="4269" spans="6:11" x14ac:dyDescent="0.2">
      <c r="F4269" s="260"/>
      <c r="G4269" s="260"/>
      <c r="H4269" s="260"/>
      <c r="I4269" s="260"/>
      <c r="J4269" s="260"/>
      <c r="K4269" s="260"/>
    </row>
    <row r="4270" spans="6:11" x14ac:dyDescent="0.2">
      <c r="G4270" s="260"/>
      <c r="H4270" s="260"/>
      <c r="I4270" s="260"/>
      <c r="J4270" s="260"/>
      <c r="K4270" s="260"/>
    </row>
    <row r="4271" spans="6:11" x14ac:dyDescent="0.2">
      <c r="G4271" s="260"/>
      <c r="H4271" s="260"/>
      <c r="I4271" s="260"/>
      <c r="J4271" s="260"/>
      <c r="K4271" s="260"/>
    </row>
    <row r="4272" spans="6:11" x14ac:dyDescent="0.2">
      <c r="H4272" s="260"/>
      <c r="I4272" s="260"/>
      <c r="J4272" s="260"/>
      <c r="K4272" s="260"/>
    </row>
    <row r="4273" spans="6:11" x14ac:dyDescent="0.2">
      <c r="G4273" s="260"/>
      <c r="H4273" s="260"/>
      <c r="I4273" s="260"/>
      <c r="J4273" s="260"/>
      <c r="K4273" s="260"/>
    </row>
    <row r="4274" spans="6:11" x14ac:dyDescent="0.2">
      <c r="F4274" s="260"/>
      <c r="G4274" s="260"/>
      <c r="H4274" s="260"/>
      <c r="I4274" s="260"/>
      <c r="J4274" s="260"/>
      <c r="K4274" s="260"/>
    </row>
    <row r="4275" spans="6:11" x14ac:dyDescent="0.2">
      <c r="G4275" s="260"/>
      <c r="H4275" s="260"/>
      <c r="I4275" s="260"/>
      <c r="J4275" s="260"/>
      <c r="K4275" s="260"/>
    </row>
    <row r="4276" spans="6:11" x14ac:dyDescent="0.2">
      <c r="H4276" s="260"/>
      <c r="I4276" s="260"/>
      <c r="J4276" s="260"/>
      <c r="K4276" s="260"/>
    </row>
    <row r="4277" spans="6:11" x14ac:dyDescent="0.2">
      <c r="G4277" s="260"/>
      <c r="H4277" s="260"/>
      <c r="I4277" s="260"/>
      <c r="J4277" s="260"/>
      <c r="K4277" s="260"/>
    </row>
    <row r="4278" spans="6:11" x14ac:dyDescent="0.2">
      <c r="G4278" s="260"/>
      <c r="H4278" s="260"/>
      <c r="I4278" s="260"/>
      <c r="J4278" s="260"/>
      <c r="K4278" s="260"/>
    </row>
    <row r="4279" spans="6:11" x14ac:dyDescent="0.2">
      <c r="H4279" s="260"/>
      <c r="I4279" s="260"/>
      <c r="J4279" s="260"/>
      <c r="K4279" s="260"/>
    </row>
    <row r="4280" spans="6:11" x14ac:dyDescent="0.2">
      <c r="G4280" s="260"/>
      <c r="H4280" s="260"/>
      <c r="I4280" s="260"/>
      <c r="J4280" s="260"/>
      <c r="K4280" s="260"/>
    </row>
    <row r="4281" spans="6:11" x14ac:dyDescent="0.2">
      <c r="H4281" s="260"/>
      <c r="I4281" s="260"/>
      <c r="J4281" s="260"/>
      <c r="K4281" s="260"/>
    </row>
    <row r="4282" spans="6:11" x14ac:dyDescent="0.2">
      <c r="G4282" s="260"/>
      <c r="H4282" s="260"/>
      <c r="I4282" s="260"/>
      <c r="J4282" s="260"/>
      <c r="K4282" s="260"/>
    </row>
    <row r="4283" spans="6:11" x14ac:dyDescent="0.2">
      <c r="F4283" s="260"/>
      <c r="G4283" s="260"/>
      <c r="H4283" s="260"/>
      <c r="I4283" s="260"/>
      <c r="J4283" s="260"/>
      <c r="K4283" s="260"/>
    </row>
    <row r="4284" spans="6:11" x14ac:dyDescent="0.2">
      <c r="F4284" s="260"/>
      <c r="G4284" s="260"/>
      <c r="H4284" s="260"/>
      <c r="I4284" s="260"/>
      <c r="J4284" s="260"/>
      <c r="K4284" s="260"/>
    </row>
    <row r="4285" spans="6:11" x14ac:dyDescent="0.2">
      <c r="G4285" s="260"/>
      <c r="H4285" s="260"/>
      <c r="I4285" s="260"/>
      <c r="J4285" s="260"/>
      <c r="K4285" s="260"/>
    </row>
    <row r="4286" spans="6:11" x14ac:dyDescent="0.2">
      <c r="H4286" s="260"/>
      <c r="I4286" s="260"/>
      <c r="K4286" s="260"/>
    </row>
    <row r="4287" spans="6:11" x14ac:dyDescent="0.2">
      <c r="G4287" s="260"/>
      <c r="H4287" s="260"/>
      <c r="I4287" s="260"/>
      <c r="J4287" s="260"/>
      <c r="K4287" s="260"/>
    </row>
    <row r="4288" spans="6:11" x14ac:dyDescent="0.2">
      <c r="G4288" s="260"/>
      <c r="H4288" s="260"/>
      <c r="I4288" s="260"/>
      <c r="J4288" s="260"/>
      <c r="K4288" s="260"/>
    </row>
    <row r="4289" spans="7:11" x14ac:dyDescent="0.2">
      <c r="H4289" s="260"/>
      <c r="I4289" s="260"/>
      <c r="J4289" s="260"/>
      <c r="K4289" s="260"/>
    </row>
    <row r="4290" spans="7:11" x14ac:dyDescent="0.2">
      <c r="G4290" s="260"/>
      <c r="H4290" s="260"/>
      <c r="I4290" s="260"/>
      <c r="J4290" s="260"/>
      <c r="K4290" s="260"/>
    </row>
    <row r="4291" spans="7:11" x14ac:dyDescent="0.2">
      <c r="H4291" s="260"/>
      <c r="I4291" s="260"/>
      <c r="J4291" s="260"/>
      <c r="K4291" s="260"/>
    </row>
    <row r="4292" spans="7:11" x14ac:dyDescent="0.2">
      <c r="G4292" s="260"/>
      <c r="H4292" s="260"/>
      <c r="I4292" s="260"/>
      <c r="J4292" s="260"/>
      <c r="K4292" s="260"/>
    </row>
    <row r="4293" spans="7:11" x14ac:dyDescent="0.2">
      <c r="G4293" s="260"/>
      <c r="H4293" s="260"/>
      <c r="I4293" s="260"/>
      <c r="J4293" s="260"/>
      <c r="K4293" s="260"/>
    </row>
    <row r="4294" spans="7:11" x14ac:dyDescent="0.2">
      <c r="G4294" s="260"/>
      <c r="H4294" s="260"/>
      <c r="I4294" s="260"/>
      <c r="J4294" s="260"/>
      <c r="K4294" s="260"/>
    </row>
    <row r="4295" spans="7:11" x14ac:dyDescent="0.2">
      <c r="G4295" s="260"/>
      <c r="H4295" s="260"/>
      <c r="I4295" s="260"/>
      <c r="J4295" s="260"/>
      <c r="K4295" s="260"/>
    </row>
    <row r="4296" spans="7:11" x14ac:dyDescent="0.2">
      <c r="G4296" s="260"/>
      <c r="H4296" s="260"/>
      <c r="I4296" s="260"/>
      <c r="J4296" s="260"/>
      <c r="K4296" s="260"/>
    </row>
    <row r="4297" spans="7:11" x14ac:dyDescent="0.2">
      <c r="H4297" s="260"/>
      <c r="I4297" s="260"/>
      <c r="J4297" s="260"/>
      <c r="K4297" s="260"/>
    </row>
    <row r="4298" spans="7:11" x14ac:dyDescent="0.2">
      <c r="G4298" s="260"/>
      <c r="H4298" s="260"/>
      <c r="I4298" s="260"/>
      <c r="J4298" s="260"/>
      <c r="K4298" s="260"/>
    </row>
    <row r="4299" spans="7:11" x14ac:dyDescent="0.2">
      <c r="H4299" s="260"/>
      <c r="I4299" s="260"/>
      <c r="K4299" s="260"/>
    </row>
    <row r="4300" spans="7:11" x14ac:dyDescent="0.2">
      <c r="G4300" s="260"/>
      <c r="H4300" s="260"/>
      <c r="I4300" s="260"/>
      <c r="J4300" s="260"/>
      <c r="K4300" s="260"/>
    </row>
    <row r="4301" spans="7:11" x14ac:dyDescent="0.2">
      <c r="H4301" s="260"/>
      <c r="I4301" s="260"/>
      <c r="J4301" s="260"/>
      <c r="K4301" s="260"/>
    </row>
    <row r="4302" spans="7:11" x14ac:dyDescent="0.2">
      <c r="G4302" s="260"/>
      <c r="H4302" s="260"/>
      <c r="I4302" s="260"/>
      <c r="J4302" s="260"/>
      <c r="K4302" s="260"/>
    </row>
    <row r="4303" spans="7:11" x14ac:dyDescent="0.2">
      <c r="H4303" s="260"/>
      <c r="I4303" s="260"/>
      <c r="J4303" s="260"/>
      <c r="K4303" s="260"/>
    </row>
    <row r="4304" spans="7:11" x14ac:dyDescent="0.2">
      <c r="G4304" s="260"/>
      <c r="H4304" s="260"/>
      <c r="I4304" s="260"/>
      <c r="J4304" s="260"/>
      <c r="K4304" s="260"/>
    </row>
    <row r="4305" spans="6:11" x14ac:dyDescent="0.2">
      <c r="F4305" s="260"/>
      <c r="G4305" s="260"/>
      <c r="H4305" s="260"/>
      <c r="I4305" s="260"/>
      <c r="J4305" s="260"/>
      <c r="K4305" s="260"/>
    </row>
    <row r="4306" spans="6:11" x14ac:dyDescent="0.2">
      <c r="G4306" s="260"/>
      <c r="H4306" s="260"/>
      <c r="K4306" s="260"/>
    </row>
    <row r="4307" spans="6:11" x14ac:dyDescent="0.2">
      <c r="H4307" s="260"/>
      <c r="I4307" s="260"/>
      <c r="J4307" s="260"/>
      <c r="K4307" s="260"/>
    </row>
    <row r="4308" spans="6:11" x14ac:dyDescent="0.2">
      <c r="G4308" s="260"/>
      <c r="H4308" s="260"/>
      <c r="I4308" s="260"/>
      <c r="J4308" s="260"/>
      <c r="K4308" s="260"/>
    </row>
    <row r="4309" spans="6:11" x14ac:dyDescent="0.2">
      <c r="H4309" s="260"/>
      <c r="I4309" s="260"/>
      <c r="J4309" s="260"/>
      <c r="K4309" s="260"/>
    </row>
    <row r="4310" spans="6:11" x14ac:dyDescent="0.2">
      <c r="G4310" s="260"/>
      <c r="H4310" s="260"/>
      <c r="I4310" s="260"/>
      <c r="J4310" s="260"/>
      <c r="K4310" s="260"/>
    </row>
    <row r="4311" spans="6:11" x14ac:dyDescent="0.2">
      <c r="H4311" s="260"/>
      <c r="I4311" s="260"/>
      <c r="J4311" s="260"/>
      <c r="K4311" s="260"/>
    </row>
    <row r="4312" spans="6:11" x14ac:dyDescent="0.2">
      <c r="G4312" s="260"/>
      <c r="H4312" s="260"/>
      <c r="I4312" s="260"/>
      <c r="J4312" s="260"/>
      <c r="K4312" s="260"/>
    </row>
    <row r="4313" spans="6:11" x14ac:dyDescent="0.2">
      <c r="G4313" s="260"/>
      <c r="H4313" s="260"/>
      <c r="I4313" s="260"/>
      <c r="J4313" s="260"/>
      <c r="K4313" s="260"/>
    </row>
    <row r="4314" spans="6:11" x14ac:dyDescent="0.2">
      <c r="G4314" s="260"/>
      <c r="H4314" s="260"/>
      <c r="I4314" s="260"/>
      <c r="J4314" s="260"/>
      <c r="K4314" s="260"/>
    </row>
    <row r="4315" spans="6:11" x14ac:dyDescent="0.2">
      <c r="F4315" s="260"/>
      <c r="G4315" s="260"/>
      <c r="H4315" s="260"/>
      <c r="I4315" s="260"/>
      <c r="J4315" s="260"/>
      <c r="K4315" s="260"/>
    </row>
    <row r="4316" spans="6:11" x14ac:dyDescent="0.2">
      <c r="G4316" s="260"/>
      <c r="H4316" s="260"/>
      <c r="I4316" s="260"/>
      <c r="J4316" s="260"/>
      <c r="K4316" s="260"/>
    </row>
    <row r="4317" spans="6:11" x14ac:dyDescent="0.2">
      <c r="H4317" s="260"/>
      <c r="I4317" s="260"/>
      <c r="J4317" s="260"/>
      <c r="K4317" s="260"/>
    </row>
    <row r="4318" spans="6:11" x14ac:dyDescent="0.2">
      <c r="G4318" s="260"/>
      <c r="H4318" s="260"/>
      <c r="I4318" s="260"/>
      <c r="J4318" s="260"/>
      <c r="K4318" s="260"/>
    </row>
    <row r="4319" spans="6:11" x14ac:dyDescent="0.2">
      <c r="F4319" s="260"/>
      <c r="G4319" s="260"/>
      <c r="H4319" s="260"/>
      <c r="I4319" s="260"/>
      <c r="J4319" s="260"/>
      <c r="K4319" s="260"/>
    </row>
    <row r="4320" spans="6:11" x14ac:dyDescent="0.2">
      <c r="F4320" s="260"/>
      <c r="G4320" s="260"/>
      <c r="H4320" s="260"/>
      <c r="I4320" s="260"/>
      <c r="J4320" s="260"/>
      <c r="K4320" s="260"/>
    </row>
    <row r="4321" spans="6:11" x14ac:dyDescent="0.2">
      <c r="F4321" s="260"/>
      <c r="G4321" s="260"/>
      <c r="H4321" s="260"/>
      <c r="I4321" s="260"/>
      <c r="J4321" s="260"/>
      <c r="K4321" s="260"/>
    </row>
    <row r="4322" spans="6:11" x14ac:dyDescent="0.2">
      <c r="G4322" s="260"/>
      <c r="H4322" s="260"/>
      <c r="I4322" s="260"/>
      <c r="J4322" s="260"/>
      <c r="K4322" s="260"/>
    </row>
    <row r="4323" spans="6:11" x14ac:dyDescent="0.2">
      <c r="H4323" s="260"/>
      <c r="I4323" s="260"/>
      <c r="J4323" s="260"/>
      <c r="K4323" s="260"/>
    </row>
    <row r="4324" spans="6:11" x14ac:dyDescent="0.2">
      <c r="G4324" s="260"/>
      <c r="H4324" s="260"/>
      <c r="I4324" s="260"/>
      <c r="J4324" s="260"/>
      <c r="K4324" s="260"/>
    </row>
    <row r="4325" spans="6:11" x14ac:dyDescent="0.2">
      <c r="H4325" s="260"/>
      <c r="I4325" s="260"/>
      <c r="J4325" s="260"/>
      <c r="K4325" s="260"/>
    </row>
    <row r="4326" spans="6:11" x14ac:dyDescent="0.2">
      <c r="F4326" s="260"/>
      <c r="G4326" s="260"/>
      <c r="H4326" s="260"/>
      <c r="I4326" s="260"/>
      <c r="J4326" s="260"/>
      <c r="K4326" s="260"/>
    </row>
    <row r="4327" spans="6:11" x14ac:dyDescent="0.2">
      <c r="F4327" s="260"/>
      <c r="G4327" s="260"/>
      <c r="H4327" s="260"/>
      <c r="I4327" s="260"/>
      <c r="J4327" s="260"/>
      <c r="K4327" s="260"/>
    </row>
    <row r="4328" spans="6:11" x14ac:dyDescent="0.2">
      <c r="G4328" s="260"/>
      <c r="H4328" s="260"/>
      <c r="I4328" s="260"/>
      <c r="J4328" s="260"/>
      <c r="K4328" s="260"/>
    </row>
    <row r="4329" spans="6:11" x14ac:dyDescent="0.2">
      <c r="H4329" s="260"/>
      <c r="I4329" s="260"/>
      <c r="J4329" s="260"/>
      <c r="K4329" s="260"/>
    </row>
    <row r="4330" spans="6:11" x14ac:dyDescent="0.2">
      <c r="G4330" s="260"/>
      <c r="H4330" s="260"/>
      <c r="I4330" s="260"/>
      <c r="J4330" s="260"/>
      <c r="K4330" s="260"/>
    </row>
    <row r="4331" spans="6:11" x14ac:dyDescent="0.2">
      <c r="H4331" s="260"/>
      <c r="I4331" s="260"/>
      <c r="J4331" s="260"/>
      <c r="K4331" s="260"/>
    </row>
    <row r="4332" spans="6:11" x14ac:dyDescent="0.2">
      <c r="G4332" s="260"/>
      <c r="H4332" s="260"/>
      <c r="I4332" s="260"/>
      <c r="J4332" s="260"/>
      <c r="K4332" s="260"/>
    </row>
    <row r="4333" spans="6:11" x14ac:dyDescent="0.2">
      <c r="F4333" s="260"/>
      <c r="G4333" s="260"/>
      <c r="H4333" s="260"/>
      <c r="I4333" s="260"/>
      <c r="J4333" s="260"/>
      <c r="K4333" s="260"/>
    </row>
    <row r="4334" spans="6:11" x14ac:dyDescent="0.2">
      <c r="G4334" s="260"/>
      <c r="H4334" s="260"/>
      <c r="I4334" s="260"/>
      <c r="J4334" s="260"/>
      <c r="K4334" s="260"/>
    </row>
    <row r="4335" spans="6:11" x14ac:dyDescent="0.2">
      <c r="G4335" s="260"/>
      <c r="H4335" s="260"/>
      <c r="I4335" s="260"/>
      <c r="J4335" s="260"/>
      <c r="K4335" s="260"/>
    </row>
    <row r="4336" spans="6:11" x14ac:dyDescent="0.2">
      <c r="G4336" s="260"/>
      <c r="H4336" s="260"/>
      <c r="I4336" s="260"/>
      <c r="J4336" s="260"/>
      <c r="K4336" s="260"/>
    </row>
    <row r="4337" spans="6:11" x14ac:dyDescent="0.2">
      <c r="H4337" s="260"/>
      <c r="I4337" s="260"/>
      <c r="J4337" s="260"/>
      <c r="K4337" s="260"/>
    </row>
    <row r="4338" spans="6:11" x14ac:dyDescent="0.2">
      <c r="G4338" s="260"/>
      <c r="H4338" s="260"/>
      <c r="I4338" s="260"/>
      <c r="J4338" s="260"/>
      <c r="K4338" s="260"/>
    </row>
    <row r="4339" spans="6:11" x14ac:dyDescent="0.2">
      <c r="F4339" s="260"/>
      <c r="G4339" s="260"/>
      <c r="H4339" s="260"/>
      <c r="I4339" s="260"/>
      <c r="J4339" s="260"/>
      <c r="K4339" s="260"/>
    </row>
    <row r="4340" spans="6:11" x14ac:dyDescent="0.2">
      <c r="G4340" s="260"/>
      <c r="H4340" s="260"/>
      <c r="I4340" s="260"/>
      <c r="J4340" s="260"/>
      <c r="K4340" s="260"/>
    </row>
    <row r="4341" spans="6:11" x14ac:dyDescent="0.2">
      <c r="H4341" s="260"/>
      <c r="I4341" s="260"/>
      <c r="J4341" s="260"/>
      <c r="K4341" s="260"/>
    </row>
    <row r="4342" spans="6:11" x14ac:dyDescent="0.2">
      <c r="G4342" s="260"/>
      <c r="H4342" s="260"/>
      <c r="I4342" s="260"/>
      <c r="J4342" s="260"/>
      <c r="K4342" s="260"/>
    </row>
    <row r="4343" spans="6:11" x14ac:dyDescent="0.2">
      <c r="H4343" s="260"/>
      <c r="I4343" s="260"/>
      <c r="J4343" s="260"/>
      <c r="K4343" s="260"/>
    </row>
    <row r="4344" spans="6:11" x14ac:dyDescent="0.2">
      <c r="G4344" s="260"/>
      <c r="H4344" s="260"/>
      <c r="I4344" s="260"/>
      <c r="J4344" s="260"/>
      <c r="K4344" s="260"/>
    </row>
    <row r="4345" spans="6:11" x14ac:dyDescent="0.2">
      <c r="H4345" s="260"/>
      <c r="I4345" s="260"/>
      <c r="J4345" s="260"/>
      <c r="K4345" s="260"/>
    </row>
    <row r="4346" spans="6:11" x14ac:dyDescent="0.2">
      <c r="G4346" s="260"/>
      <c r="H4346" s="260"/>
      <c r="I4346" s="260"/>
      <c r="J4346" s="260"/>
      <c r="K4346" s="260"/>
    </row>
    <row r="4347" spans="6:11" x14ac:dyDescent="0.2">
      <c r="H4347" s="260"/>
      <c r="I4347" s="260"/>
      <c r="J4347" s="260"/>
      <c r="K4347" s="260"/>
    </row>
    <row r="4348" spans="6:11" x14ac:dyDescent="0.2">
      <c r="G4348" s="260"/>
      <c r="H4348" s="260"/>
      <c r="I4348" s="260"/>
      <c r="J4348" s="260"/>
      <c r="K4348" s="260"/>
    </row>
    <row r="4349" spans="6:11" x14ac:dyDescent="0.2">
      <c r="F4349" s="260"/>
      <c r="G4349" s="260"/>
      <c r="H4349" s="260"/>
      <c r="I4349" s="260"/>
      <c r="J4349" s="260"/>
      <c r="K4349" s="260"/>
    </row>
    <row r="4350" spans="6:11" x14ac:dyDescent="0.2">
      <c r="G4350" s="260"/>
      <c r="H4350" s="260"/>
      <c r="I4350" s="260"/>
      <c r="J4350" s="260"/>
      <c r="K4350" s="260"/>
    </row>
    <row r="4351" spans="6:11" x14ac:dyDescent="0.2">
      <c r="H4351" s="260"/>
      <c r="I4351" s="260"/>
      <c r="J4351" s="260"/>
    </row>
    <row r="4352" spans="6:11" x14ac:dyDescent="0.2">
      <c r="H4352" s="260"/>
      <c r="K4352" s="260"/>
    </row>
    <row r="4353" spans="6:11" x14ac:dyDescent="0.2">
      <c r="F4353" s="260"/>
      <c r="G4353" s="260"/>
      <c r="H4353" s="260"/>
      <c r="I4353" s="260"/>
      <c r="J4353" s="260"/>
      <c r="K4353" s="260"/>
    </row>
    <row r="4354" spans="6:11" x14ac:dyDescent="0.2">
      <c r="F4354" s="260"/>
      <c r="G4354" s="260"/>
      <c r="H4354" s="260"/>
      <c r="I4354" s="260"/>
      <c r="J4354" s="260"/>
      <c r="K4354" s="260"/>
    </row>
    <row r="4355" spans="6:11" x14ac:dyDescent="0.2">
      <c r="G4355" s="260"/>
      <c r="H4355" s="260"/>
      <c r="I4355" s="260"/>
      <c r="J4355" s="260"/>
      <c r="K4355" s="260"/>
    </row>
    <row r="4356" spans="6:11" x14ac:dyDescent="0.2">
      <c r="G4356" s="260"/>
      <c r="H4356" s="260"/>
      <c r="I4356" s="260"/>
      <c r="J4356" s="260"/>
      <c r="K4356" s="260"/>
    </row>
    <row r="4357" spans="6:11" x14ac:dyDescent="0.2">
      <c r="H4357" s="260"/>
      <c r="I4357" s="260"/>
      <c r="J4357" s="260"/>
      <c r="K4357" s="260"/>
    </row>
    <row r="4358" spans="6:11" x14ac:dyDescent="0.2">
      <c r="G4358" s="260"/>
      <c r="H4358" s="260"/>
      <c r="I4358" s="260"/>
      <c r="J4358" s="260"/>
      <c r="K4358" s="260"/>
    </row>
    <row r="4359" spans="6:11" x14ac:dyDescent="0.2">
      <c r="F4359" s="260"/>
      <c r="G4359" s="260"/>
      <c r="H4359" s="260"/>
      <c r="I4359" s="260"/>
      <c r="J4359" s="260"/>
      <c r="K4359" s="260"/>
    </row>
    <row r="4360" spans="6:11" x14ac:dyDescent="0.2">
      <c r="F4360" s="260"/>
      <c r="G4360" s="260"/>
      <c r="H4360" s="260"/>
      <c r="I4360" s="260"/>
      <c r="J4360" s="260"/>
      <c r="K4360" s="260"/>
    </row>
    <row r="4361" spans="6:11" x14ac:dyDescent="0.2">
      <c r="G4361" s="260"/>
      <c r="H4361" s="260"/>
      <c r="I4361" s="260"/>
      <c r="J4361" s="260"/>
      <c r="K4361" s="260"/>
    </row>
    <row r="4362" spans="6:11" x14ac:dyDescent="0.2">
      <c r="G4362" s="260"/>
      <c r="H4362" s="260"/>
      <c r="I4362" s="260"/>
      <c r="J4362" s="260"/>
      <c r="K4362" s="260"/>
    </row>
    <row r="4363" spans="6:11" x14ac:dyDescent="0.2">
      <c r="H4363" s="260"/>
      <c r="I4363" s="260"/>
      <c r="J4363" s="260"/>
      <c r="K4363" s="260"/>
    </row>
    <row r="4364" spans="6:11" x14ac:dyDescent="0.2">
      <c r="G4364" s="260"/>
      <c r="H4364" s="260"/>
      <c r="I4364" s="260"/>
      <c r="J4364" s="260"/>
      <c r="K4364" s="260"/>
    </row>
    <row r="4365" spans="6:11" x14ac:dyDescent="0.2">
      <c r="H4365" s="260"/>
      <c r="I4365" s="260"/>
      <c r="J4365" s="260"/>
      <c r="K4365" s="260"/>
    </row>
    <row r="4366" spans="6:11" x14ac:dyDescent="0.2">
      <c r="F4366" s="260"/>
      <c r="G4366" s="260"/>
      <c r="H4366" s="260"/>
      <c r="I4366" s="260"/>
      <c r="J4366" s="260"/>
      <c r="K4366" s="260"/>
    </row>
    <row r="4367" spans="6:11" x14ac:dyDescent="0.2">
      <c r="F4367" s="260"/>
      <c r="G4367" s="260"/>
      <c r="H4367" s="260"/>
      <c r="I4367" s="260"/>
      <c r="J4367" s="260"/>
      <c r="K4367" s="260"/>
    </row>
    <row r="4368" spans="6:11" x14ac:dyDescent="0.2">
      <c r="G4368" s="260"/>
      <c r="H4368" s="260"/>
      <c r="I4368" s="260"/>
      <c r="J4368" s="260"/>
      <c r="K4368" s="260"/>
    </row>
    <row r="4369" spans="6:11" x14ac:dyDescent="0.2">
      <c r="H4369" s="260"/>
      <c r="I4369" s="260"/>
      <c r="J4369" s="260"/>
      <c r="K4369" s="260"/>
    </row>
    <row r="4370" spans="6:11" x14ac:dyDescent="0.2">
      <c r="G4370" s="260"/>
      <c r="H4370" s="260"/>
      <c r="I4370" s="260"/>
      <c r="J4370" s="260"/>
      <c r="K4370" s="260"/>
    </row>
    <row r="4371" spans="6:11" x14ac:dyDescent="0.2">
      <c r="H4371" s="260"/>
      <c r="I4371" s="260"/>
      <c r="J4371" s="260"/>
      <c r="K4371" s="260"/>
    </row>
    <row r="4372" spans="6:11" x14ac:dyDescent="0.2">
      <c r="F4372" s="260"/>
      <c r="G4372" s="260"/>
      <c r="H4372" s="260"/>
      <c r="I4372" s="260"/>
      <c r="J4372" s="260"/>
      <c r="K4372" s="260"/>
    </row>
    <row r="4373" spans="6:11" x14ac:dyDescent="0.2">
      <c r="G4373" s="260"/>
      <c r="H4373" s="260"/>
      <c r="I4373" s="260"/>
      <c r="J4373" s="260"/>
      <c r="K4373" s="260"/>
    </row>
    <row r="4374" spans="6:11" x14ac:dyDescent="0.2">
      <c r="G4374" s="260"/>
      <c r="H4374" s="260"/>
      <c r="I4374" s="260"/>
      <c r="J4374" s="260"/>
      <c r="K4374" s="260"/>
    </row>
    <row r="4375" spans="6:11" x14ac:dyDescent="0.2">
      <c r="G4375" s="260"/>
      <c r="H4375" s="260"/>
      <c r="I4375" s="260"/>
      <c r="J4375" s="260"/>
      <c r="K4375" s="260"/>
    </row>
    <row r="4376" spans="6:11" x14ac:dyDescent="0.2">
      <c r="G4376" s="260"/>
      <c r="H4376" s="260"/>
      <c r="I4376" s="260"/>
      <c r="J4376" s="260"/>
      <c r="K4376" s="260"/>
    </row>
    <row r="4377" spans="6:11" x14ac:dyDescent="0.2">
      <c r="G4377" s="260"/>
      <c r="H4377" s="260"/>
      <c r="I4377" s="260"/>
      <c r="J4377" s="260"/>
      <c r="K4377" s="260"/>
    </row>
    <row r="4378" spans="6:11" x14ac:dyDescent="0.2">
      <c r="G4378" s="260"/>
      <c r="H4378" s="260"/>
      <c r="I4378" s="260"/>
      <c r="J4378" s="260"/>
      <c r="K4378" s="260"/>
    </row>
    <row r="4379" spans="6:11" x14ac:dyDescent="0.2">
      <c r="H4379" s="260"/>
      <c r="I4379" s="260"/>
      <c r="J4379" s="260"/>
      <c r="K4379" s="260"/>
    </row>
    <row r="4380" spans="6:11" x14ac:dyDescent="0.2">
      <c r="G4380" s="260"/>
      <c r="H4380" s="260"/>
      <c r="I4380" s="260"/>
      <c r="J4380" s="260"/>
      <c r="K4380" s="260"/>
    </row>
    <row r="4381" spans="6:11" x14ac:dyDescent="0.2">
      <c r="G4381" s="260"/>
      <c r="H4381" s="260"/>
      <c r="I4381" s="260"/>
      <c r="J4381" s="260"/>
      <c r="K4381" s="260"/>
    </row>
    <row r="4382" spans="6:11" x14ac:dyDescent="0.2">
      <c r="F4382" s="260"/>
      <c r="G4382" s="260"/>
      <c r="H4382" s="260"/>
      <c r="I4382" s="260"/>
      <c r="J4382" s="260"/>
      <c r="K4382" s="260"/>
    </row>
    <row r="4383" spans="6:11" x14ac:dyDescent="0.2">
      <c r="G4383" s="260"/>
      <c r="H4383" s="260"/>
      <c r="I4383" s="260"/>
      <c r="J4383" s="260"/>
      <c r="K4383" s="260"/>
    </row>
    <row r="4384" spans="6:11" x14ac:dyDescent="0.2">
      <c r="H4384" s="260"/>
      <c r="I4384" s="260"/>
      <c r="J4384" s="260"/>
      <c r="K4384" s="260"/>
    </row>
    <row r="4385" spans="7:11" x14ac:dyDescent="0.2">
      <c r="G4385" s="260"/>
      <c r="H4385" s="260"/>
      <c r="I4385" s="260"/>
      <c r="J4385" s="260"/>
      <c r="K4385" s="260"/>
    </row>
    <row r="4386" spans="7:11" x14ac:dyDescent="0.2">
      <c r="H4386" s="260"/>
      <c r="I4386" s="260"/>
    </row>
    <row r="4387" spans="7:11" x14ac:dyDescent="0.2">
      <c r="G4387" s="260"/>
      <c r="H4387" s="260"/>
      <c r="I4387" s="260"/>
      <c r="J4387" s="260"/>
      <c r="K4387" s="260"/>
    </row>
    <row r="4388" spans="7:11" x14ac:dyDescent="0.2">
      <c r="G4388" s="260"/>
      <c r="H4388" s="260"/>
      <c r="I4388" s="260"/>
      <c r="J4388" s="260"/>
      <c r="K4388" s="260"/>
    </row>
    <row r="4389" spans="7:11" x14ac:dyDescent="0.2">
      <c r="G4389" s="260"/>
      <c r="H4389" s="260"/>
      <c r="I4389" s="260"/>
      <c r="J4389" s="260"/>
      <c r="K4389" s="260"/>
    </row>
    <row r="4390" spans="7:11" x14ac:dyDescent="0.2">
      <c r="H4390" s="260"/>
      <c r="I4390" s="260"/>
      <c r="J4390" s="260"/>
      <c r="K4390" s="260"/>
    </row>
    <row r="4391" spans="7:11" x14ac:dyDescent="0.2">
      <c r="G4391" s="260"/>
      <c r="H4391" s="260"/>
      <c r="I4391" s="260"/>
      <c r="J4391" s="260"/>
      <c r="K4391" s="260"/>
    </row>
    <row r="4392" spans="7:11" x14ac:dyDescent="0.2">
      <c r="H4392" s="260"/>
      <c r="I4392" s="260"/>
      <c r="J4392" s="260"/>
      <c r="K4392" s="260"/>
    </row>
    <row r="4393" spans="7:11" x14ac:dyDescent="0.2">
      <c r="G4393" s="260"/>
      <c r="H4393" s="260"/>
      <c r="I4393" s="260"/>
      <c r="J4393" s="260"/>
      <c r="K4393" s="260"/>
    </row>
    <row r="4394" spans="7:11" x14ac:dyDescent="0.2">
      <c r="G4394" s="260"/>
      <c r="H4394" s="260"/>
      <c r="I4394" s="260"/>
      <c r="J4394" s="260"/>
      <c r="K4394" s="260"/>
    </row>
    <row r="4395" spans="7:11" x14ac:dyDescent="0.2">
      <c r="G4395" s="260"/>
      <c r="H4395" s="260"/>
      <c r="I4395" s="260"/>
      <c r="J4395" s="260"/>
      <c r="K4395" s="260"/>
    </row>
    <row r="4396" spans="7:11" x14ac:dyDescent="0.2">
      <c r="G4396" s="260"/>
      <c r="H4396" s="260"/>
      <c r="I4396" s="260"/>
      <c r="J4396" s="260"/>
      <c r="K4396" s="260"/>
    </row>
    <row r="4397" spans="7:11" x14ac:dyDescent="0.2">
      <c r="H4397" s="260"/>
      <c r="I4397" s="260"/>
      <c r="J4397" s="260"/>
      <c r="K4397" s="260"/>
    </row>
    <row r="4398" spans="7:11" x14ac:dyDescent="0.2">
      <c r="G4398" s="260"/>
      <c r="H4398" s="260"/>
      <c r="I4398" s="260"/>
      <c r="J4398" s="260"/>
      <c r="K4398" s="260"/>
    </row>
    <row r="4399" spans="7:11" x14ac:dyDescent="0.2">
      <c r="H4399" s="260"/>
      <c r="I4399" s="260"/>
      <c r="J4399" s="260"/>
      <c r="K4399" s="260"/>
    </row>
    <row r="4400" spans="7:11" x14ac:dyDescent="0.2">
      <c r="G4400" s="260"/>
      <c r="H4400" s="260"/>
      <c r="I4400" s="260"/>
      <c r="J4400" s="260"/>
      <c r="K4400" s="260"/>
    </row>
    <row r="4401" spans="6:11" x14ac:dyDescent="0.2">
      <c r="G4401" s="260"/>
      <c r="H4401" s="260"/>
      <c r="I4401" s="260"/>
      <c r="J4401" s="260"/>
      <c r="K4401" s="260"/>
    </row>
    <row r="4402" spans="6:11" x14ac:dyDescent="0.2">
      <c r="H4402" s="260"/>
      <c r="I4402" s="260"/>
      <c r="J4402" s="260"/>
      <c r="K4402" s="260"/>
    </row>
    <row r="4403" spans="6:11" x14ac:dyDescent="0.2">
      <c r="F4403" s="260"/>
      <c r="G4403" s="260"/>
      <c r="H4403" s="260"/>
      <c r="I4403" s="260"/>
      <c r="K4403" s="260"/>
    </row>
    <row r="4404" spans="6:11" x14ac:dyDescent="0.2">
      <c r="G4404" s="260"/>
      <c r="H4404" s="260"/>
      <c r="I4404" s="260"/>
      <c r="K4404" s="260"/>
    </row>
    <row r="4405" spans="6:11" x14ac:dyDescent="0.2">
      <c r="G4405" s="260"/>
      <c r="H4405" s="260"/>
      <c r="I4405" s="260"/>
      <c r="J4405" s="260"/>
      <c r="K4405" s="260"/>
    </row>
    <row r="4406" spans="6:11" x14ac:dyDescent="0.2">
      <c r="G4406" s="260"/>
      <c r="H4406" s="260"/>
      <c r="I4406" s="260"/>
      <c r="J4406" s="260"/>
      <c r="K4406" s="260"/>
    </row>
    <row r="4407" spans="6:11" x14ac:dyDescent="0.2">
      <c r="H4407" s="260"/>
      <c r="I4407" s="260"/>
      <c r="J4407" s="260"/>
      <c r="K4407" s="260"/>
    </row>
    <row r="4408" spans="6:11" x14ac:dyDescent="0.2">
      <c r="I4408" s="260"/>
      <c r="J4408" s="260"/>
      <c r="K4408" s="260"/>
    </row>
    <row r="4409" spans="6:11" x14ac:dyDescent="0.2">
      <c r="H4409" s="260"/>
      <c r="I4409" s="260"/>
      <c r="K4409" s="260"/>
    </row>
    <row r="4410" spans="6:11" x14ac:dyDescent="0.2">
      <c r="H4410" s="260"/>
      <c r="I4410" s="260"/>
      <c r="J4410" s="260"/>
      <c r="K4410" s="260"/>
    </row>
    <row r="4411" spans="6:11" x14ac:dyDescent="0.2">
      <c r="H4411" s="260"/>
      <c r="I4411" s="260"/>
      <c r="J4411" s="260"/>
      <c r="K4411" s="260"/>
    </row>
    <row r="4412" spans="6:11" x14ac:dyDescent="0.2">
      <c r="G4412" s="260"/>
      <c r="H4412" s="260"/>
      <c r="I4412" s="260"/>
      <c r="J4412" s="260"/>
      <c r="K4412" s="260"/>
    </row>
    <row r="4413" spans="6:11" x14ac:dyDescent="0.2">
      <c r="G4413" s="260"/>
      <c r="H4413" s="260"/>
      <c r="I4413" s="260"/>
      <c r="J4413" s="260"/>
      <c r="K4413" s="260"/>
    </row>
    <row r="4414" spans="6:11" x14ac:dyDescent="0.2">
      <c r="G4414" s="260"/>
      <c r="H4414" s="260"/>
      <c r="I4414" s="260"/>
      <c r="J4414" s="260"/>
      <c r="K4414" s="260"/>
    </row>
    <row r="4415" spans="6:11" x14ac:dyDescent="0.2">
      <c r="G4415" s="260"/>
      <c r="H4415" s="260"/>
      <c r="I4415" s="260"/>
      <c r="J4415" s="260"/>
      <c r="K4415" s="260"/>
    </row>
    <row r="4416" spans="6:11" x14ac:dyDescent="0.2">
      <c r="H4416" s="260"/>
      <c r="I4416" s="260"/>
      <c r="J4416" s="260"/>
      <c r="K4416" s="260"/>
    </row>
    <row r="4417" spans="6:11" x14ac:dyDescent="0.2">
      <c r="H4417" s="260"/>
      <c r="I4417" s="260"/>
      <c r="J4417" s="260"/>
      <c r="K4417" s="260"/>
    </row>
    <row r="4418" spans="6:11" x14ac:dyDescent="0.2">
      <c r="H4418" s="260"/>
      <c r="I4418" s="260"/>
      <c r="K4418" s="260"/>
    </row>
    <row r="4419" spans="6:11" x14ac:dyDescent="0.2">
      <c r="H4419" s="260"/>
      <c r="I4419" s="260"/>
      <c r="K4419" s="260"/>
    </row>
    <row r="4420" spans="6:11" x14ac:dyDescent="0.2">
      <c r="H4420" s="260"/>
      <c r="I4420" s="260"/>
      <c r="J4420" s="260"/>
      <c r="K4420" s="260"/>
    </row>
    <row r="4421" spans="6:11" x14ac:dyDescent="0.2">
      <c r="H4421" s="260"/>
      <c r="I4421" s="260"/>
      <c r="J4421" s="260"/>
      <c r="K4421" s="260"/>
    </row>
    <row r="4422" spans="6:11" x14ac:dyDescent="0.2">
      <c r="J4422" s="260"/>
      <c r="K4422" s="260"/>
    </row>
    <row r="4423" spans="6:11" x14ac:dyDescent="0.2">
      <c r="J4423" s="260"/>
      <c r="K4423" s="260"/>
    </row>
    <row r="4424" spans="6:11" x14ac:dyDescent="0.2">
      <c r="F4424" s="260"/>
      <c r="G4424" s="260"/>
      <c r="H4424" s="260"/>
      <c r="I4424" s="260"/>
      <c r="J4424" s="260"/>
      <c r="K4424" s="260"/>
    </row>
    <row r="4425" spans="6:11" x14ac:dyDescent="0.2">
      <c r="G4425" s="260"/>
      <c r="I4425" s="260"/>
      <c r="J4425" s="260"/>
      <c r="K4425" s="260"/>
    </row>
    <row r="4426" spans="6:11" x14ac:dyDescent="0.2">
      <c r="G4426" s="260"/>
      <c r="H4426" s="260"/>
      <c r="I4426" s="260"/>
      <c r="J4426" s="260"/>
      <c r="K4426" s="260"/>
    </row>
    <row r="4427" spans="6:11" x14ac:dyDescent="0.2">
      <c r="G4427" s="260"/>
      <c r="H4427" s="260"/>
      <c r="I4427" s="260"/>
      <c r="J4427" s="260"/>
      <c r="K4427" s="260"/>
    </row>
    <row r="4428" spans="6:11" x14ac:dyDescent="0.2">
      <c r="H4428" s="260"/>
      <c r="I4428" s="260"/>
      <c r="J4428" s="260"/>
      <c r="K4428" s="260"/>
    </row>
    <row r="4429" spans="6:11" x14ac:dyDescent="0.2">
      <c r="G4429" s="260"/>
      <c r="H4429" s="260"/>
      <c r="I4429" s="260"/>
      <c r="J4429" s="260"/>
      <c r="K4429" s="260"/>
    </row>
    <row r="4430" spans="6:11" x14ac:dyDescent="0.2">
      <c r="I4430" s="260"/>
      <c r="J4430" s="260"/>
      <c r="K4430" s="260"/>
    </row>
    <row r="4431" spans="6:11" x14ac:dyDescent="0.2">
      <c r="G4431" s="260"/>
      <c r="H4431" s="260"/>
      <c r="I4431" s="260"/>
      <c r="J4431" s="260"/>
      <c r="K4431" s="260"/>
    </row>
    <row r="4432" spans="6:11" x14ac:dyDescent="0.2">
      <c r="G4432" s="260"/>
      <c r="H4432" s="260"/>
      <c r="I4432" s="260"/>
      <c r="J4432" s="260"/>
      <c r="K4432" s="260"/>
    </row>
    <row r="4433" spans="6:11" x14ac:dyDescent="0.2">
      <c r="H4433" s="260"/>
      <c r="I4433" s="260"/>
      <c r="J4433" s="260"/>
      <c r="K4433" s="260"/>
    </row>
    <row r="4434" spans="6:11" x14ac:dyDescent="0.2">
      <c r="F4434" s="260"/>
      <c r="G4434" s="260"/>
      <c r="H4434" s="260"/>
      <c r="I4434" s="260"/>
      <c r="J4434" s="260"/>
      <c r="K4434" s="260"/>
    </row>
    <row r="4435" spans="6:11" x14ac:dyDescent="0.2">
      <c r="G4435" s="260"/>
      <c r="H4435" s="260"/>
      <c r="I4435" s="260"/>
      <c r="J4435" s="260"/>
      <c r="K4435" s="260"/>
    </row>
    <row r="4436" spans="6:11" x14ac:dyDescent="0.2">
      <c r="G4436" s="260"/>
      <c r="H4436" s="260"/>
      <c r="I4436" s="260"/>
      <c r="J4436" s="260"/>
      <c r="K4436" s="260"/>
    </row>
    <row r="4437" spans="6:11" x14ac:dyDescent="0.2">
      <c r="H4437" s="260"/>
      <c r="I4437" s="260"/>
      <c r="J4437" s="260"/>
      <c r="K4437" s="260"/>
    </row>
    <row r="4438" spans="6:11" x14ac:dyDescent="0.2">
      <c r="F4438" s="260"/>
      <c r="G4438" s="260"/>
      <c r="H4438" s="260"/>
      <c r="I4438" s="260"/>
      <c r="J4438" s="260"/>
      <c r="K4438" s="260"/>
    </row>
    <row r="4439" spans="6:11" x14ac:dyDescent="0.2">
      <c r="F4439" s="260"/>
      <c r="G4439" s="260"/>
      <c r="H4439" s="260"/>
      <c r="I4439" s="260"/>
      <c r="J4439" s="260"/>
      <c r="K4439" s="260"/>
    </row>
    <row r="4440" spans="6:11" x14ac:dyDescent="0.2">
      <c r="F4440" s="260"/>
      <c r="G4440" s="260"/>
      <c r="H4440" s="260"/>
      <c r="I4440" s="260"/>
      <c r="J4440" s="260"/>
      <c r="K4440" s="260"/>
    </row>
    <row r="4441" spans="6:11" x14ac:dyDescent="0.2">
      <c r="G4441" s="260"/>
      <c r="H4441" s="260"/>
      <c r="I4441" s="260"/>
      <c r="J4441" s="260"/>
      <c r="K4441" s="260"/>
    </row>
    <row r="4442" spans="6:11" x14ac:dyDescent="0.2">
      <c r="H4442" s="260"/>
      <c r="I4442" s="260"/>
      <c r="J4442" s="260"/>
      <c r="K4442" s="260"/>
    </row>
    <row r="4443" spans="6:11" x14ac:dyDescent="0.2">
      <c r="I4443" s="260"/>
      <c r="J4443" s="260"/>
      <c r="K4443" s="260"/>
    </row>
    <row r="4444" spans="6:11" x14ac:dyDescent="0.2">
      <c r="I4444" s="260"/>
      <c r="J4444" s="260"/>
      <c r="K4444" s="260"/>
    </row>
    <row r="4445" spans="6:11" x14ac:dyDescent="0.2">
      <c r="F4445" s="260"/>
      <c r="G4445" s="260"/>
      <c r="H4445" s="260"/>
      <c r="I4445" s="260"/>
      <c r="J4445" s="260"/>
      <c r="K4445" s="260"/>
    </row>
    <row r="4446" spans="6:11" x14ac:dyDescent="0.2">
      <c r="F4446" s="260"/>
      <c r="G4446" s="260"/>
      <c r="H4446" s="260"/>
      <c r="I4446" s="260"/>
      <c r="J4446" s="260"/>
      <c r="K4446" s="260"/>
    </row>
    <row r="4447" spans="6:11" x14ac:dyDescent="0.2">
      <c r="H4447" s="260"/>
      <c r="I4447" s="260"/>
      <c r="J4447" s="260"/>
      <c r="K4447" s="260"/>
    </row>
    <row r="4448" spans="6:11" x14ac:dyDescent="0.2">
      <c r="I4448" s="260"/>
      <c r="J4448" s="260"/>
      <c r="K4448" s="260"/>
    </row>
    <row r="4449" spans="6:11" x14ac:dyDescent="0.2">
      <c r="I4449" s="260"/>
      <c r="J4449" s="260"/>
      <c r="K4449" s="260"/>
    </row>
    <row r="4450" spans="6:11" x14ac:dyDescent="0.2">
      <c r="K4450" s="260"/>
    </row>
    <row r="4451" spans="6:11" x14ac:dyDescent="0.2">
      <c r="K4451" s="260"/>
    </row>
    <row r="4452" spans="6:11" x14ac:dyDescent="0.2">
      <c r="F4452" s="260"/>
      <c r="G4452" s="260"/>
      <c r="H4452" s="260"/>
      <c r="I4452" s="260"/>
      <c r="J4452" s="260"/>
      <c r="K4452" s="260"/>
    </row>
    <row r="4453" spans="6:11" x14ac:dyDescent="0.2">
      <c r="H4453" s="260"/>
      <c r="I4453" s="260"/>
      <c r="J4453" s="260"/>
      <c r="K4453" s="260"/>
    </row>
    <row r="4454" spans="6:11" x14ac:dyDescent="0.2">
      <c r="F4454" s="260"/>
      <c r="G4454" s="260"/>
      <c r="H4454" s="260"/>
      <c r="I4454" s="260"/>
      <c r="J4454" s="260"/>
      <c r="K4454" s="260"/>
    </row>
    <row r="4455" spans="6:11" x14ac:dyDescent="0.2">
      <c r="G4455" s="260"/>
      <c r="H4455" s="260"/>
      <c r="I4455" s="260"/>
      <c r="J4455" s="260"/>
      <c r="K4455" s="260"/>
    </row>
    <row r="4456" spans="6:11" x14ac:dyDescent="0.2">
      <c r="I4456" s="260"/>
      <c r="J4456" s="260"/>
      <c r="K4456" s="260"/>
    </row>
    <row r="4457" spans="6:11" x14ac:dyDescent="0.2">
      <c r="G4457" s="260"/>
      <c r="H4457" s="260"/>
      <c r="I4457" s="260"/>
      <c r="J4457" s="260"/>
      <c r="K4457" s="260"/>
    </row>
    <row r="4458" spans="6:11" x14ac:dyDescent="0.2">
      <c r="F4458" s="260"/>
      <c r="G4458" s="260"/>
      <c r="H4458" s="260"/>
      <c r="I4458" s="260"/>
      <c r="J4458" s="260"/>
      <c r="K4458" s="260"/>
    </row>
    <row r="4459" spans="6:11" x14ac:dyDescent="0.2">
      <c r="G4459" s="260"/>
      <c r="H4459" s="260"/>
      <c r="I4459" s="260"/>
      <c r="J4459" s="260"/>
      <c r="K4459" s="260"/>
    </row>
    <row r="4460" spans="6:11" x14ac:dyDescent="0.2">
      <c r="H4460" s="260"/>
      <c r="I4460" s="260"/>
      <c r="J4460" s="260"/>
      <c r="K4460" s="260"/>
    </row>
    <row r="4461" spans="6:11" x14ac:dyDescent="0.2">
      <c r="G4461" s="260"/>
      <c r="H4461" s="260"/>
      <c r="I4461" s="260"/>
      <c r="J4461" s="260"/>
      <c r="K4461" s="260"/>
    </row>
    <row r="4462" spans="6:11" x14ac:dyDescent="0.2">
      <c r="H4462" s="260"/>
      <c r="I4462" s="260"/>
      <c r="J4462" s="260"/>
      <c r="K4462" s="260"/>
    </row>
    <row r="4463" spans="6:11" x14ac:dyDescent="0.2">
      <c r="F4463" s="260"/>
      <c r="H4463" s="260"/>
      <c r="I4463" s="260"/>
      <c r="J4463" s="260"/>
      <c r="K4463" s="260"/>
    </row>
    <row r="4464" spans="6:11" x14ac:dyDescent="0.2">
      <c r="G4464" s="260"/>
      <c r="K4464" s="260"/>
    </row>
    <row r="4465" spans="6:11" x14ac:dyDescent="0.2">
      <c r="H4465" s="260"/>
      <c r="I4465" s="260"/>
      <c r="J4465" s="260"/>
      <c r="K4465" s="260"/>
    </row>
    <row r="4466" spans="6:11" x14ac:dyDescent="0.2">
      <c r="H4466" s="260"/>
      <c r="I4466" s="260"/>
      <c r="J4466" s="260"/>
      <c r="K4466" s="260"/>
    </row>
    <row r="4467" spans="6:11" x14ac:dyDescent="0.2">
      <c r="G4467" s="260"/>
      <c r="H4467" s="260"/>
      <c r="I4467" s="260"/>
      <c r="J4467" s="260"/>
      <c r="K4467" s="260"/>
    </row>
    <row r="4468" spans="6:11" x14ac:dyDescent="0.2">
      <c r="F4468" s="260"/>
      <c r="G4468" s="260"/>
      <c r="H4468" s="260"/>
      <c r="I4468" s="260"/>
      <c r="J4468" s="260"/>
      <c r="K4468" s="260"/>
    </row>
    <row r="4469" spans="6:11" x14ac:dyDescent="0.2">
      <c r="G4469" s="260"/>
      <c r="H4469" s="260"/>
      <c r="I4469" s="260"/>
      <c r="J4469" s="260"/>
      <c r="K4469" s="260"/>
    </row>
    <row r="4470" spans="6:11" x14ac:dyDescent="0.2">
      <c r="H4470" s="260"/>
      <c r="I4470" s="260"/>
      <c r="J4470" s="260"/>
      <c r="K4470" s="260"/>
    </row>
    <row r="4472" spans="6:11" x14ac:dyDescent="0.2">
      <c r="F4472" s="260"/>
      <c r="G4472" s="260"/>
      <c r="H4472" s="260"/>
      <c r="I4472" s="260"/>
      <c r="J4472" s="260"/>
      <c r="K4472" s="260"/>
    </row>
    <row r="4473" spans="6:11" x14ac:dyDescent="0.2">
      <c r="F4473" s="260"/>
      <c r="G4473" s="260"/>
      <c r="H4473" s="260"/>
      <c r="I4473" s="260"/>
      <c r="J4473" s="260"/>
      <c r="K4473" s="260"/>
    </row>
    <row r="4474" spans="6:11" x14ac:dyDescent="0.2">
      <c r="G4474" s="260"/>
      <c r="H4474" s="260"/>
      <c r="I4474" s="260"/>
      <c r="J4474" s="260"/>
      <c r="K4474" s="260"/>
    </row>
    <row r="4475" spans="6:11" x14ac:dyDescent="0.2">
      <c r="H4475" s="260"/>
      <c r="I4475" s="260"/>
      <c r="J4475" s="260"/>
      <c r="K4475" s="260"/>
    </row>
    <row r="4476" spans="6:11" x14ac:dyDescent="0.2">
      <c r="I4476" s="260"/>
      <c r="J4476" s="260"/>
      <c r="K4476" s="260"/>
    </row>
    <row r="4477" spans="6:11" x14ac:dyDescent="0.2">
      <c r="I4477" s="260"/>
      <c r="J4477" s="260"/>
      <c r="K4477" s="260"/>
    </row>
    <row r="4478" spans="6:11" x14ac:dyDescent="0.2">
      <c r="F4478" s="260"/>
      <c r="G4478" s="260"/>
      <c r="H4478" s="260"/>
      <c r="I4478" s="260"/>
      <c r="J4478" s="260"/>
      <c r="K4478" s="260"/>
    </row>
    <row r="4479" spans="6:11" x14ac:dyDescent="0.2">
      <c r="F4479" s="260"/>
      <c r="G4479" s="260"/>
      <c r="H4479" s="260"/>
      <c r="I4479" s="260"/>
      <c r="J4479" s="260"/>
      <c r="K4479" s="260"/>
    </row>
    <row r="4480" spans="6:11" x14ac:dyDescent="0.2">
      <c r="G4480" s="260"/>
      <c r="H4480" s="260"/>
      <c r="I4480" s="260"/>
      <c r="J4480" s="260"/>
      <c r="K4480" s="260"/>
    </row>
    <row r="4481" spans="6:11" x14ac:dyDescent="0.2">
      <c r="H4481" s="260"/>
      <c r="I4481" s="260"/>
      <c r="J4481" s="260"/>
      <c r="K4481" s="260"/>
    </row>
    <row r="4482" spans="6:11" x14ac:dyDescent="0.2">
      <c r="G4482" s="260"/>
      <c r="H4482" s="260"/>
      <c r="I4482" s="260"/>
      <c r="J4482" s="260"/>
      <c r="K4482" s="260"/>
    </row>
    <row r="4483" spans="6:11" x14ac:dyDescent="0.2">
      <c r="G4483" s="260"/>
      <c r="H4483" s="260"/>
      <c r="I4483" s="260"/>
      <c r="J4483" s="260"/>
      <c r="K4483" s="260"/>
    </row>
    <row r="4484" spans="6:11" x14ac:dyDescent="0.2">
      <c r="G4484" s="260"/>
      <c r="H4484" s="260"/>
      <c r="I4484" s="260"/>
      <c r="J4484" s="260"/>
      <c r="K4484" s="260"/>
    </row>
    <row r="4485" spans="6:11" x14ac:dyDescent="0.2">
      <c r="F4485" s="260"/>
      <c r="G4485" s="260"/>
      <c r="H4485" s="260"/>
      <c r="I4485" s="260"/>
      <c r="J4485" s="260"/>
      <c r="K4485" s="260"/>
    </row>
    <row r="4486" spans="6:11" x14ac:dyDescent="0.2">
      <c r="F4486" s="260"/>
      <c r="G4486" s="260"/>
      <c r="H4486" s="260"/>
      <c r="I4486" s="260"/>
      <c r="J4486" s="260"/>
      <c r="K4486" s="260"/>
    </row>
    <row r="4487" spans="6:11" x14ac:dyDescent="0.2">
      <c r="G4487" s="260"/>
      <c r="H4487" s="260"/>
      <c r="I4487" s="260"/>
      <c r="J4487" s="260"/>
      <c r="K4487" s="260"/>
    </row>
    <row r="4488" spans="6:11" x14ac:dyDescent="0.2">
      <c r="F4488" s="260"/>
      <c r="G4488" s="260"/>
      <c r="H4488" s="260"/>
      <c r="I4488" s="260"/>
      <c r="J4488" s="260"/>
      <c r="K4488" s="260"/>
    </row>
    <row r="4489" spans="6:11" x14ac:dyDescent="0.2">
      <c r="G4489" s="260"/>
      <c r="H4489" s="260"/>
      <c r="I4489" s="260"/>
      <c r="J4489" s="260"/>
      <c r="K4489" s="260"/>
    </row>
    <row r="4490" spans="6:11" x14ac:dyDescent="0.2">
      <c r="I4490" s="260"/>
      <c r="J4490" s="260"/>
      <c r="K4490" s="260"/>
    </row>
    <row r="4491" spans="6:11" x14ac:dyDescent="0.2">
      <c r="F4491" s="260"/>
      <c r="G4491" s="260"/>
      <c r="H4491" s="260"/>
      <c r="I4491" s="260"/>
      <c r="J4491" s="260"/>
      <c r="K4491" s="260"/>
    </row>
    <row r="4492" spans="6:11" x14ac:dyDescent="0.2">
      <c r="F4492" s="260"/>
      <c r="G4492" s="260"/>
      <c r="H4492" s="260"/>
      <c r="I4492" s="260"/>
      <c r="J4492" s="260"/>
      <c r="K4492" s="260"/>
    </row>
    <row r="4493" spans="6:11" x14ac:dyDescent="0.2">
      <c r="G4493" s="260"/>
      <c r="H4493" s="260"/>
      <c r="I4493" s="260"/>
      <c r="J4493" s="260"/>
      <c r="K4493" s="260"/>
    </row>
    <row r="4494" spans="6:11" x14ac:dyDescent="0.2">
      <c r="G4494" s="260"/>
      <c r="H4494" s="260"/>
      <c r="I4494" s="260"/>
      <c r="J4494" s="260"/>
      <c r="K4494" s="260"/>
    </row>
    <row r="4495" spans="6:11" x14ac:dyDescent="0.2">
      <c r="G4495" s="260"/>
      <c r="H4495" s="260"/>
      <c r="I4495" s="260"/>
      <c r="J4495" s="260"/>
      <c r="K4495" s="260"/>
    </row>
    <row r="4496" spans="6:11" x14ac:dyDescent="0.2">
      <c r="G4496" s="260"/>
      <c r="H4496" s="260"/>
      <c r="I4496" s="260"/>
      <c r="J4496" s="260"/>
      <c r="K4496" s="260"/>
    </row>
    <row r="4497" spans="6:11" x14ac:dyDescent="0.2">
      <c r="G4497" s="260"/>
      <c r="H4497" s="260"/>
      <c r="I4497" s="260"/>
      <c r="J4497" s="260"/>
      <c r="K4497" s="260"/>
    </row>
    <row r="4498" spans="6:11" x14ac:dyDescent="0.2">
      <c r="I4498" s="260"/>
      <c r="J4498" s="260"/>
      <c r="K4498" s="260"/>
    </row>
    <row r="4499" spans="6:11" x14ac:dyDescent="0.2">
      <c r="H4499" s="260"/>
      <c r="I4499" s="260"/>
      <c r="J4499" s="260"/>
      <c r="K4499" s="260"/>
    </row>
    <row r="4500" spans="6:11" x14ac:dyDescent="0.2">
      <c r="G4500" s="260"/>
      <c r="H4500" s="260"/>
      <c r="I4500" s="260"/>
      <c r="J4500" s="260"/>
      <c r="K4500" s="260"/>
    </row>
    <row r="4501" spans="6:11" x14ac:dyDescent="0.2">
      <c r="F4501" s="260"/>
      <c r="G4501" s="260"/>
      <c r="H4501" s="260"/>
      <c r="I4501" s="260"/>
      <c r="J4501" s="260"/>
      <c r="K4501" s="260"/>
    </row>
    <row r="4502" spans="6:11" x14ac:dyDescent="0.2">
      <c r="F4502" s="260"/>
      <c r="G4502" s="260"/>
      <c r="H4502" s="260"/>
      <c r="I4502" s="260"/>
      <c r="J4502" s="260"/>
      <c r="K4502" s="260"/>
    </row>
    <row r="4503" spans="6:11" x14ac:dyDescent="0.2">
      <c r="G4503" s="260"/>
      <c r="H4503" s="260"/>
      <c r="I4503" s="260"/>
      <c r="J4503" s="260"/>
      <c r="K4503" s="260"/>
    </row>
    <row r="4504" spans="6:11" x14ac:dyDescent="0.2">
      <c r="H4504" s="260"/>
      <c r="I4504" s="260"/>
      <c r="K4504" s="260"/>
    </row>
    <row r="4508" spans="6:11" x14ac:dyDescent="0.2">
      <c r="F4508" s="260"/>
      <c r="G4508" s="260"/>
      <c r="H4508" s="260"/>
      <c r="I4508" s="260"/>
      <c r="J4508" s="260"/>
      <c r="K4508" s="260"/>
    </row>
    <row r="4509" spans="6:11" x14ac:dyDescent="0.2">
      <c r="F4509" s="260"/>
      <c r="G4509" s="260"/>
      <c r="H4509" s="260"/>
      <c r="I4509" s="260"/>
      <c r="J4509" s="260"/>
      <c r="K4509" s="260"/>
    </row>
    <row r="4510" spans="6:11" x14ac:dyDescent="0.2">
      <c r="G4510" s="260"/>
      <c r="H4510" s="260"/>
      <c r="I4510" s="260"/>
      <c r="J4510" s="260"/>
      <c r="K4510" s="260"/>
    </row>
    <row r="4511" spans="6:11" x14ac:dyDescent="0.2">
      <c r="G4511" s="260"/>
      <c r="H4511" s="260"/>
      <c r="I4511" s="260"/>
      <c r="J4511" s="260"/>
      <c r="K4511" s="260"/>
    </row>
    <row r="4512" spans="6:11" x14ac:dyDescent="0.2">
      <c r="J4512" s="260"/>
      <c r="K4512" s="260"/>
    </row>
    <row r="4513" spans="6:11" x14ac:dyDescent="0.2">
      <c r="I4513" s="260"/>
      <c r="J4513" s="260"/>
      <c r="K4513" s="260"/>
    </row>
    <row r="4514" spans="6:11" x14ac:dyDescent="0.2">
      <c r="F4514" s="260"/>
      <c r="G4514" s="260"/>
      <c r="H4514" s="260"/>
      <c r="I4514" s="260"/>
      <c r="J4514" s="260"/>
      <c r="K4514" s="260"/>
    </row>
    <row r="4515" spans="6:11" x14ac:dyDescent="0.2">
      <c r="G4515" s="260"/>
      <c r="H4515" s="260"/>
      <c r="I4515" s="260"/>
      <c r="J4515" s="260"/>
      <c r="K4515" s="260"/>
    </row>
    <row r="4516" spans="6:11" x14ac:dyDescent="0.2">
      <c r="G4516" s="260"/>
      <c r="H4516" s="260"/>
      <c r="I4516" s="260"/>
      <c r="J4516" s="260"/>
      <c r="K4516" s="260"/>
    </row>
    <row r="4517" spans="6:11" x14ac:dyDescent="0.2">
      <c r="G4517" s="260"/>
      <c r="H4517" s="260"/>
      <c r="I4517" s="260"/>
      <c r="J4517" s="260"/>
      <c r="K4517" s="260"/>
    </row>
    <row r="4518" spans="6:11" x14ac:dyDescent="0.2">
      <c r="F4518" s="260"/>
      <c r="G4518" s="260"/>
      <c r="H4518" s="260"/>
      <c r="I4518" s="260"/>
      <c r="J4518" s="260"/>
      <c r="K4518" s="260"/>
    </row>
    <row r="4519" spans="6:11" x14ac:dyDescent="0.2">
      <c r="G4519" s="260"/>
      <c r="H4519" s="260"/>
      <c r="I4519" s="260"/>
      <c r="J4519" s="260"/>
      <c r="K4519" s="260"/>
    </row>
    <row r="4520" spans="6:11" x14ac:dyDescent="0.2">
      <c r="H4520" s="260"/>
      <c r="I4520" s="260"/>
      <c r="J4520" s="260"/>
      <c r="K4520" s="260"/>
    </row>
    <row r="4521" spans="6:11" x14ac:dyDescent="0.2">
      <c r="G4521" s="260"/>
      <c r="H4521" s="260"/>
      <c r="I4521" s="260"/>
      <c r="J4521" s="260"/>
      <c r="K4521" s="260"/>
    </row>
    <row r="4522" spans="6:11" x14ac:dyDescent="0.2">
      <c r="H4522" s="260"/>
      <c r="I4522" s="260"/>
      <c r="J4522" s="260"/>
      <c r="K4522" s="260"/>
    </row>
    <row r="4523" spans="6:11" x14ac:dyDescent="0.2">
      <c r="H4523" s="260"/>
      <c r="I4523" s="260"/>
      <c r="J4523" s="260"/>
      <c r="K4523" s="260"/>
    </row>
    <row r="4524" spans="6:11" x14ac:dyDescent="0.2">
      <c r="G4524" s="260"/>
      <c r="H4524" s="260"/>
      <c r="I4524" s="260"/>
      <c r="J4524" s="260"/>
      <c r="K4524" s="260"/>
    </row>
    <row r="4525" spans="6:11" x14ac:dyDescent="0.2">
      <c r="H4525" s="260"/>
      <c r="I4525" s="260"/>
      <c r="J4525" s="260"/>
      <c r="K4525" s="260"/>
    </row>
    <row r="4526" spans="6:11" x14ac:dyDescent="0.2">
      <c r="H4526" s="260"/>
      <c r="I4526" s="260"/>
      <c r="J4526" s="260"/>
      <c r="K4526" s="260"/>
    </row>
    <row r="4527" spans="6:11" x14ac:dyDescent="0.2">
      <c r="I4527" s="260"/>
      <c r="J4527" s="260"/>
      <c r="K4527" s="260"/>
    </row>
    <row r="4528" spans="6:11" x14ac:dyDescent="0.2">
      <c r="F4528" s="260"/>
      <c r="G4528" s="260"/>
      <c r="H4528" s="260"/>
      <c r="I4528" s="260"/>
      <c r="J4528" s="260"/>
      <c r="K4528" s="260"/>
    </row>
    <row r="4529" spans="6:11" x14ac:dyDescent="0.2">
      <c r="G4529" s="260"/>
      <c r="H4529" s="260"/>
      <c r="I4529" s="260"/>
    </row>
    <row r="4530" spans="6:11" x14ac:dyDescent="0.2">
      <c r="H4530" s="260"/>
      <c r="I4530" s="260"/>
      <c r="J4530" s="260"/>
      <c r="K4530" s="260"/>
    </row>
    <row r="4531" spans="6:11" x14ac:dyDescent="0.2">
      <c r="K4531" s="260"/>
    </row>
    <row r="4532" spans="6:11" x14ac:dyDescent="0.2">
      <c r="F4532" s="260"/>
      <c r="G4532" s="260"/>
      <c r="H4532" s="260"/>
      <c r="I4532" s="260"/>
      <c r="J4532" s="260"/>
      <c r="K4532" s="260"/>
    </row>
    <row r="4533" spans="6:11" x14ac:dyDescent="0.2">
      <c r="F4533" s="260"/>
      <c r="G4533" s="260"/>
      <c r="H4533" s="260"/>
      <c r="I4533" s="260"/>
      <c r="J4533" s="260"/>
      <c r="K4533" s="260"/>
    </row>
    <row r="4534" spans="6:11" x14ac:dyDescent="0.2">
      <c r="G4534" s="260"/>
      <c r="H4534" s="260"/>
      <c r="I4534" s="260"/>
      <c r="J4534" s="260"/>
      <c r="K4534" s="260"/>
    </row>
    <row r="4535" spans="6:11" x14ac:dyDescent="0.2">
      <c r="G4535" s="260"/>
      <c r="H4535" s="260"/>
      <c r="I4535" s="260"/>
      <c r="J4535" s="260"/>
      <c r="K4535" s="260"/>
    </row>
    <row r="4536" spans="6:11" x14ac:dyDescent="0.2">
      <c r="H4536" s="260"/>
      <c r="I4536" s="260"/>
      <c r="J4536" s="260"/>
      <c r="K4536" s="260"/>
    </row>
    <row r="4537" spans="6:11" x14ac:dyDescent="0.2">
      <c r="H4537" s="260"/>
      <c r="I4537" s="260"/>
      <c r="J4537" s="260"/>
      <c r="K4537" s="260"/>
    </row>
    <row r="4538" spans="6:11" x14ac:dyDescent="0.2">
      <c r="F4538" s="260"/>
      <c r="G4538" s="260"/>
      <c r="H4538" s="260"/>
      <c r="I4538" s="260"/>
      <c r="J4538" s="260"/>
      <c r="K4538" s="260"/>
    </row>
    <row r="4539" spans="6:11" x14ac:dyDescent="0.2">
      <c r="G4539" s="260"/>
      <c r="H4539" s="260"/>
      <c r="I4539" s="260"/>
      <c r="K4539" s="260"/>
    </row>
    <row r="4540" spans="6:11" x14ac:dyDescent="0.2">
      <c r="H4540" s="260"/>
      <c r="I4540" s="260"/>
      <c r="J4540" s="260"/>
      <c r="K4540" s="260"/>
    </row>
    <row r="4541" spans="6:11" x14ac:dyDescent="0.2">
      <c r="K4541" s="260"/>
    </row>
    <row r="4542" spans="6:11" x14ac:dyDescent="0.2">
      <c r="F4542" s="260"/>
      <c r="G4542" s="260"/>
      <c r="H4542" s="260"/>
      <c r="I4542" s="260"/>
      <c r="J4542" s="260"/>
      <c r="K4542" s="260"/>
    </row>
    <row r="4543" spans="6:11" x14ac:dyDescent="0.2">
      <c r="G4543" s="260"/>
      <c r="H4543" s="260"/>
      <c r="I4543" s="260"/>
      <c r="J4543" s="260"/>
      <c r="K4543" s="260"/>
    </row>
    <row r="4544" spans="6:11" x14ac:dyDescent="0.2">
      <c r="H4544" s="260"/>
      <c r="I4544" s="260"/>
      <c r="J4544" s="260"/>
      <c r="K4544" s="260"/>
    </row>
    <row r="4545" spans="6:11" x14ac:dyDescent="0.2">
      <c r="G4545" s="260"/>
      <c r="H4545" s="260"/>
      <c r="I4545" s="260"/>
      <c r="J4545" s="260"/>
      <c r="K4545" s="260"/>
    </row>
    <row r="4546" spans="6:11" x14ac:dyDescent="0.2">
      <c r="H4546" s="260"/>
      <c r="I4546" s="260"/>
      <c r="J4546" s="260"/>
      <c r="K4546" s="260"/>
    </row>
    <row r="4547" spans="6:11" x14ac:dyDescent="0.2">
      <c r="G4547" s="260"/>
      <c r="H4547" s="260"/>
      <c r="I4547" s="260"/>
      <c r="J4547" s="260"/>
      <c r="K4547" s="260"/>
    </row>
    <row r="4548" spans="6:11" x14ac:dyDescent="0.2">
      <c r="H4548" s="260"/>
      <c r="I4548" s="260"/>
      <c r="J4548" s="260"/>
      <c r="K4548" s="260"/>
    </row>
    <row r="4549" spans="6:11" x14ac:dyDescent="0.2">
      <c r="G4549" s="260"/>
      <c r="H4549" s="260"/>
      <c r="I4549" s="260"/>
      <c r="J4549" s="260"/>
      <c r="K4549" s="260"/>
    </row>
    <row r="4550" spans="6:11" x14ac:dyDescent="0.2">
      <c r="H4550" s="260"/>
      <c r="I4550" s="260"/>
      <c r="J4550" s="260"/>
      <c r="K4550" s="260"/>
    </row>
    <row r="4551" spans="6:11" x14ac:dyDescent="0.2">
      <c r="I4551" s="260"/>
      <c r="J4551" s="260"/>
      <c r="K4551" s="260"/>
    </row>
    <row r="4552" spans="6:11" x14ac:dyDescent="0.2">
      <c r="F4552" s="260"/>
      <c r="G4552" s="260"/>
      <c r="H4552" s="260"/>
      <c r="I4552" s="260"/>
      <c r="J4552" s="260"/>
      <c r="K4552" s="260"/>
    </row>
    <row r="4553" spans="6:11" x14ac:dyDescent="0.2">
      <c r="G4553" s="260"/>
      <c r="H4553" s="260"/>
      <c r="I4553" s="260"/>
      <c r="J4553" s="260"/>
      <c r="K4553" s="260"/>
    </row>
    <row r="4554" spans="6:11" x14ac:dyDescent="0.2">
      <c r="G4554" s="260"/>
      <c r="H4554" s="260"/>
      <c r="I4554" s="260"/>
      <c r="J4554" s="260"/>
      <c r="K4554" s="260"/>
    </row>
    <row r="4555" spans="6:11" x14ac:dyDescent="0.2">
      <c r="H4555" s="260"/>
      <c r="J4555" s="260"/>
      <c r="K4555" s="260"/>
    </row>
    <row r="4556" spans="6:11" x14ac:dyDescent="0.2">
      <c r="F4556" s="260"/>
      <c r="G4556" s="260"/>
      <c r="H4556" s="260"/>
      <c r="I4556" s="260"/>
      <c r="J4556" s="260"/>
      <c r="K4556" s="260"/>
    </row>
    <row r="4557" spans="6:11" x14ac:dyDescent="0.2">
      <c r="G4557" s="260"/>
      <c r="H4557" s="260"/>
      <c r="I4557" s="260"/>
      <c r="J4557" s="260"/>
      <c r="K4557" s="260"/>
    </row>
    <row r="4558" spans="6:11" x14ac:dyDescent="0.2">
      <c r="H4558" s="260"/>
      <c r="I4558" s="260"/>
    </row>
    <row r="4559" spans="6:11" x14ac:dyDescent="0.2">
      <c r="G4559" s="260"/>
      <c r="H4559" s="260"/>
      <c r="I4559" s="260"/>
      <c r="J4559" s="260"/>
      <c r="K4559" s="260"/>
    </row>
    <row r="4560" spans="6:11" x14ac:dyDescent="0.2">
      <c r="H4560" s="260"/>
      <c r="I4560" s="260"/>
      <c r="J4560" s="260"/>
      <c r="K4560" s="260"/>
    </row>
    <row r="4561" spans="7:11" x14ac:dyDescent="0.2">
      <c r="I4561" s="260"/>
      <c r="J4561" s="260"/>
      <c r="K4561" s="260"/>
    </row>
    <row r="4562" spans="7:11" x14ac:dyDescent="0.2">
      <c r="H4562" s="260"/>
      <c r="I4562" s="260"/>
      <c r="J4562" s="260"/>
      <c r="K4562" s="260"/>
    </row>
    <row r="4563" spans="7:11" x14ac:dyDescent="0.2">
      <c r="H4563" s="260"/>
      <c r="I4563" s="260"/>
      <c r="J4563" s="260"/>
      <c r="K4563" s="260"/>
    </row>
    <row r="4564" spans="7:11" x14ac:dyDescent="0.2">
      <c r="H4564" s="260"/>
      <c r="J4564" s="260"/>
      <c r="K4564" s="260"/>
    </row>
    <row r="4565" spans="7:11" x14ac:dyDescent="0.2">
      <c r="G4565" s="260"/>
      <c r="H4565" s="260"/>
      <c r="I4565" s="260"/>
      <c r="J4565" s="260"/>
      <c r="K4565" s="260"/>
    </row>
    <row r="4566" spans="7:11" x14ac:dyDescent="0.2">
      <c r="H4566" s="260"/>
      <c r="I4566" s="260"/>
      <c r="J4566" s="260"/>
      <c r="K4566" s="260"/>
    </row>
    <row r="4567" spans="7:11" x14ac:dyDescent="0.2">
      <c r="I4567" s="260"/>
      <c r="J4567" s="260"/>
      <c r="K4567" s="260"/>
    </row>
    <row r="4568" spans="7:11" x14ac:dyDescent="0.2">
      <c r="K4568" s="260"/>
    </row>
    <row r="4569" spans="7:11" x14ac:dyDescent="0.2">
      <c r="H4569" s="260"/>
      <c r="I4569" s="260"/>
      <c r="J4569" s="260"/>
      <c r="K4569" s="260"/>
    </row>
    <row r="4570" spans="7:11" x14ac:dyDescent="0.2">
      <c r="H4570" s="260"/>
      <c r="I4570" s="260"/>
      <c r="J4570" s="260"/>
      <c r="K4570" s="260"/>
    </row>
    <row r="4571" spans="7:11" x14ac:dyDescent="0.2">
      <c r="H4571" s="260"/>
      <c r="I4571" s="260"/>
      <c r="J4571" s="260"/>
      <c r="K4571" s="260"/>
    </row>
    <row r="4572" spans="7:11" x14ac:dyDescent="0.2">
      <c r="H4572" s="260"/>
      <c r="I4572" s="260"/>
      <c r="J4572" s="260"/>
      <c r="K4572" s="260"/>
    </row>
    <row r="4573" spans="7:11" x14ac:dyDescent="0.2">
      <c r="G4573" s="260"/>
      <c r="H4573" s="260"/>
      <c r="I4573" s="260"/>
      <c r="J4573" s="260"/>
      <c r="K4573" s="260"/>
    </row>
    <row r="4574" spans="7:11" x14ac:dyDescent="0.2">
      <c r="H4574" s="260"/>
      <c r="I4574" s="260"/>
      <c r="J4574" s="260"/>
      <c r="K4574" s="260"/>
    </row>
    <row r="4575" spans="7:11" x14ac:dyDescent="0.2">
      <c r="H4575" s="260"/>
      <c r="I4575" s="260"/>
      <c r="J4575" s="260"/>
      <c r="K4575" s="260"/>
    </row>
    <row r="4576" spans="7:11" x14ac:dyDescent="0.2">
      <c r="H4576" s="260"/>
      <c r="I4576" s="260"/>
      <c r="J4576" s="260"/>
      <c r="K4576" s="260"/>
    </row>
    <row r="4577" spans="6:11" x14ac:dyDescent="0.2">
      <c r="G4577" s="260"/>
      <c r="H4577" s="260"/>
      <c r="I4577" s="260"/>
      <c r="J4577" s="260"/>
      <c r="K4577" s="260"/>
    </row>
    <row r="4578" spans="6:11" x14ac:dyDescent="0.2">
      <c r="H4578" s="260"/>
      <c r="I4578" s="260"/>
      <c r="J4578" s="260"/>
      <c r="K4578" s="260"/>
    </row>
    <row r="4579" spans="6:11" x14ac:dyDescent="0.2">
      <c r="F4579" s="260"/>
      <c r="G4579" s="260"/>
      <c r="H4579" s="260"/>
      <c r="I4579" s="260"/>
      <c r="J4579" s="260"/>
      <c r="K4579" s="260"/>
    </row>
    <row r="4580" spans="6:11" x14ac:dyDescent="0.2">
      <c r="G4580" s="260"/>
      <c r="H4580" s="260"/>
      <c r="I4580" s="260"/>
      <c r="J4580" s="260"/>
      <c r="K4580" s="260"/>
    </row>
    <row r="4581" spans="6:11" x14ac:dyDescent="0.2">
      <c r="I4581" s="260"/>
      <c r="J4581" s="260"/>
      <c r="K4581" s="260"/>
    </row>
    <row r="4582" spans="6:11" x14ac:dyDescent="0.2">
      <c r="G4582" s="260"/>
      <c r="H4582" s="260"/>
      <c r="I4582" s="260"/>
      <c r="J4582" s="260"/>
      <c r="K4582" s="260"/>
    </row>
    <row r="4583" spans="6:11" x14ac:dyDescent="0.2">
      <c r="G4583" s="260"/>
      <c r="H4583" s="260"/>
      <c r="I4583" s="260"/>
      <c r="J4583" s="260"/>
      <c r="K4583" s="260"/>
    </row>
    <row r="4584" spans="6:11" x14ac:dyDescent="0.2">
      <c r="G4584" s="260"/>
      <c r="H4584" s="260"/>
      <c r="I4584" s="260"/>
      <c r="J4584" s="260"/>
      <c r="K4584" s="260"/>
    </row>
    <row r="4585" spans="6:11" x14ac:dyDescent="0.2">
      <c r="G4585" s="260"/>
      <c r="H4585" s="260"/>
      <c r="I4585" s="260"/>
      <c r="J4585" s="260"/>
      <c r="K4585" s="260"/>
    </row>
    <row r="4586" spans="6:11" x14ac:dyDescent="0.2">
      <c r="H4586" s="260"/>
      <c r="I4586" s="260"/>
      <c r="J4586" s="260"/>
      <c r="K4586" s="260"/>
    </row>
    <row r="4587" spans="6:11" x14ac:dyDescent="0.2">
      <c r="G4587" s="260"/>
      <c r="H4587" s="260"/>
      <c r="I4587" s="260"/>
      <c r="J4587" s="260"/>
      <c r="K4587" s="260"/>
    </row>
    <row r="4588" spans="6:11" x14ac:dyDescent="0.2">
      <c r="F4588" s="260"/>
      <c r="H4588" s="260"/>
      <c r="I4588" s="260"/>
      <c r="J4588" s="260"/>
      <c r="K4588" s="260"/>
    </row>
    <row r="4589" spans="6:11" x14ac:dyDescent="0.2">
      <c r="G4589" s="260"/>
      <c r="H4589" s="260"/>
      <c r="I4589" s="260"/>
      <c r="J4589" s="260"/>
      <c r="K4589" s="260"/>
    </row>
    <row r="4590" spans="6:11" x14ac:dyDescent="0.2">
      <c r="H4590" s="260"/>
      <c r="I4590" s="260"/>
      <c r="J4590" s="260"/>
      <c r="K4590" s="260"/>
    </row>
    <row r="4591" spans="6:11" x14ac:dyDescent="0.2">
      <c r="H4591" s="260"/>
      <c r="I4591" s="260"/>
      <c r="J4591" s="260"/>
      <c r="K4591" s="260"/>
    </row>
    <row r="4592" spans="6:11" x14ac:dyDescent="0.2">
      <c r="G4592" s="260"/>
      <c r="H4592" s="260"/>
      <c r="K4592" s="260"/>
    </row>
    <row r="4593" spans="6:11" x14ac:dyDescent="0.2">
      <c r="G4593" s="260"/>
      <c r="H4593" s="260"/>
      <c r="I4593" s="260"/>
      <c r="J4593" s="260"/>
      <c r="K4593" s="260"/>
    </row>
    <row r="4594" spans="6:11" x14ac:dyDescent="0.2">
      <c r="H4594" s="260"/>
      <c r="I4594" s="260"/>
      <c r="J4594" s="260"/>
      <c r="K4594" s="260"/>
    </row>
    <row r="4595" spans="6:11" x14ac:dyDescent="0.2">
      <c r="G4595" s="260"/>
      <c r="H4595" s="260"/>
      <c r="I4595" s="260"/>
      <c r="J4595" s="260"/>
      <c r="K4595" s="260"/>
    </row>
    <row r="4596" spans="6:11" x14ac:dyDescent="0.2">
      <c r="H4596" s="260"/>
      <c r="I4596" s="260"/>
      <c r="J4596" s="260"/>
      <c r="K4596" s="260"/>
    </row>
    <row r="4597" spans="6:11" x14ac:dyDescent="0.2">
      <c r="G4597" s="260"/>
      <c r="H4597" s="260"/>
      <c r="I4597" s="260"/>
      <c r="J4597" s="260"/>
      <c r="K4597" s="260"/>
    </row>
    <row r="4598" spans="6:11" x14ac:dyDescent="0.2">
      <c r="G4598" s="260"/>
      <c r="H4598" s="260"/>
      <c r="I4598" s="260"/>
      <c r="J4598" s="260"/>
      <c r="K4598" s="260"/>
    </row>
    <row r="4599" spans="6:11" x14ac:dyDescent="0.2">
      <c r="G4599" s="260"/>
      <c r="H4599" s="260"/>
      <c r="I4599" s="260"/>
      <c r="J4599" s="260"/>
      <c r="K4599" s="260"/>
    </row>
    <row r="4600" spans="6:11" x14ac:dyDescent="0.2">
      <c r="H4600" s="260"/>
      <c r="I4600" s="260"/>
      <c r="J4600" s="260"/>
      <c r="K4600" s="260"/>
    </row>
    <row r="4601" spans="6:11" x14ac:dyDescent="0.2">
      <c r="H4601" s="260"/>
      <c r="I4601" s="260"/>
      <c r="J4601" s="260"/>
      <c r="K4601" s="260"/>
    </row>
    <row r="4602" spans="6:11" x14ac:dyDescent="0.2">
      <c r="H4602" s="260"/>
      <c r="I4602" s="260"/>
      <c r="J4602" s="260"/>
      <c r="K4602" s="260"/>
    </row>
    <row r="4603" spans="6:11" x14ac:dyDescent="0.2">
      <c r="F4603" s="260"/>
      <c r="G4603" s="260"/>
      <c r="H4603" s="260"/>
      <c r="I4603" s="260"/>
      <c r="J4603" s="260"/>
      <c r="K4603" s="260"/>
    </row>
    <row r="4604" spans="6:11" x14ac:dyDescent="0.2">
      <c r="G4604" s="260"/>
      <c r="H4604" s="260"/>
      <c r="I4604" s="260"/>
      <c r="J4604" s="260"/>
      <c r="K4604" s="260"/>
    </row>
    <row r="4605" spans="6:11" x14ac:dyDescent="0.2">
      <c r="J4605" s="260"/>
      <c r="K4605" s="260"/>
    </row>
    <row r="4606" spans="6:11" x14ac:dyDescent="0.2">
      <c r="F4606" s="260"/>
      <c r="G4606" s="260"/>
      <c r="H4606" s="260"/>
      <c r="I4606" s="260"/>
      <c r="J4606" s="260"/>
      <c r="K4606" s="260"/>
    </row>
    <row r="4607" spans="6:11" x14ac:dyDescent="0.2">
      <c r="G4607" s="260"/>
      <c r="H4607" s="260"/>
      <c r="I4607" s="260"/>
      <c r="K4607" s="260"/>
    </row>
    <row r="4608" spans="6:11" x14ac:dyDescent="0.2">
      <c r="G4608" s="260"/>
      <c r="H4608" s="260"/>
      <c r="I4608" s="260"/>
      <c r="J4608" s="260"/>
      <c r="K4608" s="260"/>
    </row>
    <row r="4609" spans="6:11" x14ac:dyDescent="0.2">
      <c r="G4609" s="260"/>
      <c r="H4609" s="260"/>
      <c r="I4609" s="260"/>
      <c r="J4609" s="260"/>
      <c r="K4609" s="260"/>
    </row>
    <row r="4610" spans="6:11" x14ac:dyDescent="0.2">
      <c r="G4610" s="260"/>
      <c r="H4610" s="260"/>
      <c r="I4610" s="260"/>
      <c r="J4610" s="260"/>
      <c r="K4610" s="260"/>
    </row>
    <row r="4611" spans="6:11" x14ac:dyDescent="0.2">
      <c r="G4611" s="260"/>
      <c r="H4611" s="260"/>
      <c r="I4611" s="260"/>
      <c r="J4611" s="260"/>
      <c r="K4611" s="260"/>
    </row>
    <row r="4612" spans="6:11" x14ac:dyDescent="0.2">
      <c r="G4612" s="260"/>
      <c r="H4612" s="260"/>
      <c r="I4612" s="260"/>
      <c r="J4612" s="260"/>
      <c r="K4612" s="260"/>
    </row>
    <row r="4613" spans="6:11" x14ac:dyDescent="0.2">
      <c r="F4613" s="260"/>
      <c r="G4613" s="260"/>
      <c r="H4613" s="260"/>
      <c r="I4613" s="260"/>
      <c r="J4613" s="260"/>
      <c r="K4613" s="260"/>
    </row>
    <row r="4614" spans="6:11" x14ac:dyDescent="0.2">
      <c r="G4614" s="260"/>
      <c r="H4614" s="260"/>
      <c r="I4614" s="260"/>
      <c r="J4614" s="260"/>
      <c r="K4614" s="260"/>
    </row>
    <row r="4615" spans="6:11" x14ac:dyDescent="0.2">
      <c r="I4615" s="260"/>
      <c r="J4615" s="260"/>
      <c r="K4615" s="260"/>
    </row>
    <row r="4617" spans="6:11" x14ac:dyDescent="0.2">
      <c r="F4617" s="260"/>
      <c r="G4617" s="260"/>
      <c r="H4617" s="260"/>
      <c r="I4617" s="260"/>
      <c r="J4617" s="260"/>
      <c r="K4617" s="260"/>
    </row>
    <row r="4618" spans="6:11" x14ac:dyDescent="0.2">
      <c r="G4618" s="260"/>
      <c r="J4618" s="260"/>
      <c r="K4618" s="260"/>
    </row>
    <row r="4619" spans="6:11" x14ac:dyDescent="0.2">
      <c r="H4619" s="260"/>
      <c r="I4619" s="260"/>
      <c r="J4619" s="260"/>
      <c r="K4619" s="260"/>
    </row>
    <row r="4620" spans="6:11" x14ac:dyDescent="0.2">
      <c r="G4620" s="260"/>
      <c r="H4620" s="260"/>
      <c r="I4620" s="260"/>
      <c r="J4620" s="260"/>
      <c r="K4620" s="260"/>
    </row>
    <row r="4621" spans="6:11" x14ac:dyDescent="0.2">
      <c r="F4621" s="260"/>
      <c r="G4621" s="260"/>
      <c r="H4621" s="260"/>
      <c r="I4621" s="260"/>
      <c r="J4621" s="260"/>
      <c r="K4621" s="260"/>
    </row>
    <row r="4622" spans="6:11" x14ac:dyDescent="0.2">
      <c r="F4622" s="260"/>
      <c r="G4622" s="260"/>
      <c r="H4622" s="260"/>
      <c r="I4622" s="260"/>
      <c r="J4622" s="260"/>
      <c r="K4622" s="260"/>
    </row>
    <row r="4623" spans="6:11" x14ac:dyDescent="0.2">
      <c r="I4623" s="260"/>
      <c r="J4623" s="260"/>
      <c r="K4623" s="260"/>
    </row>
    <row r="4624" spans="6:11" x14ac:dyDescent="0.2">
      <c r="J4624" s="260"/>
      <c r="K4624" s="260"/>
    </row>
    <row r="4625" spans="6:11" x14ac:dyDescent="0.2">
      <c r="G4625" s="260"/>
      <c r="H4625" s="260"/>
      <c r="I4625" s="260"/>
      <c r="J4625" s="260"/>
      <c r="K4625" s="260"/>
    </row>
    <row r="4626" spans="6:11" x14ac:dyDescent="0.2">
      <c r="H4626" s="260"/>
      <c r="I4626" s="260"/>
      <c r="J4626" s="260"/>
      <c r="K4626" s="260"/>
    </row>
    <row r="4627" spans="6:11" x14ac:dyDescent="0.2">
      <c r="F4627" s="260"/>
      <c r="G4627" s="260"/>
      <c r="H4627" s="260"/>
      <c r="I4627" s="260"/>
      <c r="J4627" s="260"/>
      <c r="K4627" s="260"/>
    </row>
    <row r="4628" spans="6:11" x14ac:dyDescent="0.2">
      <c r="G4628" s="260"/>
      <c r="H4628" s="260"/>
      <c r="I4628" s="260"/>
      <c r="J4628" s="260"/>
      <c r="K4628" s="260"/>
    </row>
    <row r="4629" spans="6:11" x14ac:dyDescent="0.2">
      <c r="G4629" s="260"/>
      <c r="H4629" s="260"/>
      <c r="I4629" s="260"/>
      <c r="J4629" s="260"/>
      <c r="K4629" s="260"/>
    </row>
    <row r="4630" spans="6:11" x14ac:dyDescent="0.2">
      <c r="H4630" s="260"/>
      <c r="I4630" s="260"/>
      <c r="J4630" s="260"/>
      <c r="K4630" s="260"/>
    </row>
    <row r="4631" spans="6:11" x14ac:dyDescent="0.2">
      <c r="K4631" s="260"/>
    </row>
    <row r="4632" spans="6:11" x14ac:dyDescent="0.2">
      <c r="H4632" s="260"/>
      <c r="K4632" s="260"/>
    </row>
    <row r="4633" spans="6:11" x14ac:dyDescent="0.2">
      <c r="F4633" s="260"/>
      <c r="G4633" s="260"/>
      <c r="H4633" s="260"/>
      <c r="I4633" s="260"/>
      <c r="J4633" s="260"/>
      <c r="K4633" s="260"/>
    </row>
    <row r="4634" spans="6:11" x14ac:dyDescent="0.2">
      <c r="F4634" s="260"/>
      <c r="G4634" s="260"/>
      <c r="H4634" s="260"/>
      <c r="I4634" s="260"/>
      <c r="J4634" s="260"/>
      <c r="K4634" s="260"/>
    </row>
    <row r="4635" spans="6:11" x14ac:dyDescent="0.2">
      <c r="G4635" s="260"/>
      <c r="H4635" s="260"/>
      <c r="I4635" s="260"/>
      <c r="J4635" s="260"/>
      <c r="K4635" s="260"/>
    </row>
    <row r="4636" spans="6:11" x14ac:dyDescent="0.2">
      <c r="F4636" s="260"/>
      <c r="G4636" s="260"/>
      <c r="H4636" s="260"/>
      <c r="I4636" s="260"/>
      <c r="J4636" s="260"/>
      <c r="K4636" s="260"/>
    </row>
    <row r="4637" spans="6:11" x14ac:dyDescent="0.2">
      <c r="J4637" s="260"/>
      <c r="K4637" s="260"/>
    </row>
    <row r="4638" spans="6:11" x14ac:dyDescent="0.2">
      <c r="G4638" s="260"/>
      <c r="H4638" s="260"/>
      <c r="I4638" s="260"/>
      <c r="J4638" s="260"/>
      <c r="K4638" s="260"/>
    </row>
    <row r="4639" spans="6:11" x14ac:dyDescent="0.2">
      <c r="F4639" s="260"/>
      <c r="H4639" s="260"/>
      <c r="I4639" s="260"/>
      <c r="J4639" s="260"/>
      <c r="K4639" s="260"/>
    </row>
    <row r="4640" spans="6:11" x14ac:dyDescent="0.2">
      <c r="G4640" s="260"/>
      <c r="I4640" s="260"/>
      <c r="J4640" s="260"/>
      <c r="K4640" s="260"/>
    </row>
    <row r="4641" spans="6:11" x14ac:dyDescent="0.2">
      <c r="H4641" s="260"/>
      <c r="I4641" s="260"/>
      <c r="J4641" s="260"/>
      <c r="K4641" s="260"/>
    </row>
    <row r="4642" spans="6:11" x14ac:dyDescent="0.2">
      <c r="H4642" s="260"/>
      <c r="I4642" s="260"/>
      <c r="J4642" s="260"/>
      <c r="K4642" s="260"/>
    </row>
    <row r="4643" spans="6:11" x14ac:dyDescent="0.2">
      <c r="F4643" s="260"/>
      <c r="G4643" s="260"/>
      <c r="H4643" s="260"/>
      <c r="I4643" s="260"/>
      <c r="J4643" s="260"/>
      <c r="K4643" s="260"/>
    </row>
    <row r="4644" spans="6:11" x14ac:dyDescent="0.2">
      <c r="G4644" s="260"/>
      <c r="H4644" s="260"/>
      <c r="I4644" s="260"/>
      <c r="J4644" s="260"/>
      <c r="K4644" s="260"/>
    </row>
    <row r="4645" spans="6:11" x14ac:dyDescent="0.2">
      <c r="H4645" s="260"/>
      <c r="I4645" s="260"/>
      <c r="J4645" s="260"/>
      <c r="K4645" s="260"/>
    </row>
    <row r="4646" spans="6:11" x14ac:dyDescent="0.2">
      <c r="G4646" s="260"/>
      <c r="H4646" s="260"/>
      <c r="I4646" s="260"/>
      <c r="J4646" s="260"/>
      <c r="K4646" s="260"/>
    </row>
    <row r="4647" spans="6:11" x14ac:dyDescent="0.2">
      <c r="H4647" s="260"/>
      <c r="I4647" s="260"/>
      <c r="J4647" s="260"/>
      <c r="K4647" s="260"/>
    </row>
    <row r="4648" spans="6:11" x14ac:dyDescent="0.2">
      <c r="H4648" s="260"/>
      <c r="I4648" s="260"/>
      <c r="J4648" s="260"/>
      <c r="K4648" s="260"/>
    </row>
    <row r="4649" spans="6:11" x14ac:dyDescent="0.2">
      <c r="G4649" s="260"/>
      <c r="H4649" s="260"/>
      <c r="I4649" s="260"/>
      <c r="J4649" s="260"/>
      <c r="K4649" s="260"/>
    </row>
    <row r="4650" spans="6:11" x14ac:dyDescent="0.2">
      <c r="H4650" s="260"/>
      <c r="I4650" s="260"/>
      <c r="J4650" s="260"/>
      <c r="K4650" s="260"/>
    </row>
    <row r="4651" spans="6:11" x14ac:dyDescent="0.2">
      <c r="H4651" s="260"/>
      <c r="I4651" s="260"/>
      <c r="J4651" s="260"/>
      <c r="K4651" s="260"/>
    </row>
    <row r="4652" spans="6:11" x14ac:dyDescent="0.2">
      <c r="H4652" s="260"/>
      <c r="I4652" s="260"/>
      <c r="J4652" s="260"/>
      <c r="K4652" s="260"/>
    </row>
    <row r="4653" spans="6:11" x14ac:dyDescent="0.2">
      <c r="F4653" s="260"/>
      <c r="G4653" s="260"/>
      <c r="H4653" s="260"/>
      <c r="I4653" s="260"/>
      <c r="J4653" s="260"/>
      <c r="K4653" s="260"/>
    </row>
    <row r="4654" spans="6:11" x14ac:dyDescent="0.2">
      <c r="G4654" s="260"/>
      <c r="K4654" s="260"/>
    </row>
    <row r="4655" spans="6:11" x14ac:dyDescent="0.2">
      <c r="H4655" s="260"/>
      <c r="I4655" s="260"/>
      <c r="J4655" s="260"/>
      <c r="K4655" s="260"/>
    </row>
    <row r="4656" spans="6:11" x14ac:dyDescent="0.2">
      <c r="I4656" s="260"/>
      <c r="J4656" s="260"/>
      <c r="K4656" s="260"/>
    </row>
    <row r="4657" spans="6:11" x14ac:dyDescent="0.2">
      <c r="F4657" s="260"/>
      <c r="G4657" s="260"/>
      <c r="H4657" s="260"/>
      <c r="I4657" s="260"/>
      <c r="J4657" s="260"/>
      <c r="K4657" s="260"/>
    </row>
    <row r="4658" spans="6:11" x14ac:dyDescent="0.2">
      <c r="F4658" s="260"/>
      <c r="G4658" s="260"/>
      <c r="H4658" s="260"/>
      <c r="I4658" s="260"/>
      <c r="J4658" s="260"/>
      <c r="K4658" s="260"/>
    </row>
    <row r="4659" spans="6:11" x14ac:dyDescent="0.2">
      <c r="F4659" s="260"/>
      <c r="G4659" s="260"/>
      <c r="H4659" s="260"/>
      <c r="I4659" s="260"/>
      <c r="J4659" s="260"/>
      <c r="K4659" s="260"/>
    </row>
    <row r="4660" spans="6:11" x14ac:dyDescent="0.2">
      <c r="F4660" s="260"/>
      <c r="G4660" s="260"/>
      <c r="H4660" s="260"/>
      <c r="I4660" s="260"/>
      <c r="J4660" s="260"/>
      <c r="K4660" s="260"/>
    </row>
    <row r="4661" spans="6:11" x14ac:dyDescent="0.2">
      <c r="G4661" s="260"/>
      <c r="H4661" s="260"/>
      <c r="I4661" s="260"/>
      <c r="J4661" s="260"/>
      <c r="K4661" s="260"/>
    </row>
    <row r="4662" spans="6:11" x14ac:dyDescent="0.2">
      <c r="H4662" s="260"/>
      <c r="I4662" s="260"/>
      <c r="J4662" s="260"/>
      <c r="K4662" s="260"/>
    </row>
    <row r="4663" spans="6:11" x14ac:dyDescent="0.2">
      <c r="F4663" s="260"/>
      <c r="G4663" s="260"/>
      <c r="H4663" s="260"/>
      <c r="I4663" s="260"/>
      <c r="J4663" s="260"/>
      <c r="K4663" s="260"/>
    </row>
    <row r="4664" spans="6:11" x14ac:dyDescent="0.2">
      <c r="G4664" s="260"/>
      <c r="H4664" s="260"/>
      <c r="I4664" s="260"/>
      <c r="J4664" s="260"/>
      <c r="K4664" s="260"/>
    </row>
    <row r="4665" spans="6:11" x14ac:dyDescent="0.2">
      <c r="F4665" s="260"/>
      <c r="G4665" s="260"/>
      <c r="J4665" s="260"/>
      <c r="K4665" s="260"/>
    </row>
    <row r="4666" spans="6:11" x14ac:dyDescent="0.2">
      <c r="G4666" s="260"/>
      <c r="J4666" s="260"/>
      <c r="K4666" s="260"/>
    </row>
    <row r="4667" spans="6:11" x14ac:dyDescent="0.2">
      <c r="F4667" s="260"/>
      <c r="G4667" s="260"/>
      <c r="H4667" s="260"/>
      <c r="I4667" s="260"/>
      <c r="J4667" s="260"/>
      <c r="K4667" s="260"/>
    </row>
    <row r="4668" spans="6:11" x14ac:dyDescent="0.2">
      <c r="G4668" s="260"/>
      <c r="H4668" s="260"/>
      <c r="I4668" s="260"/>
      <c r="J4668" s="260"/>
      <c r="K4668" s="260"/>
    </row>
    <row r="4669" spans="6:11" x14ac:dyDescent="0.2">
      <c r="H4669" s="260"/>
      <c r="I4669" s="260"/>
      <c r="J4669" s="260"/>
      <c r="K4669" s="260"/>
    </row>
    <row r="4670" spans="6:11" x14ac:dyDescent="0.2">
      <c r="G4670" s="260"/>
      <c r="H4670" s="260"/>
      <c r="I4670" s="260"/>
      <c r="J4670" s="260"/>
      <c r="K4670" s="260"/>
    </row>
    <row r="4671" spans="6:11" x14ac:dyDescent="0.2">
      <c r="H4671" s="260"/>
      <c r="I4671" s="260"/>
      <c r="J4671" s="260"/>
      <c r="K4671" s="260"/>
    </row>
    <row r="4672" spans="6:11" x14ac:dyDescent="0.2">
      <c r="G4672" s="260"/>
      <c r="H4672" s="260"/>
      <c r="I4672" s="260"/>
      <c r="J4672" s="260"/>
      <c r="K4672" s="260"/>
    </row>
    <row r="4673" spans="6:11" x14ac:dyDescent="0.2">
      <c r="H4673" s="260"/>
      <c r="I4673" s="260"/>
      <c r="J4673" s="260"/>
      <c r="K4673" s="260"/>
    </row>
    <row r="4674" spans="6:11" x14ac:dyDescent="0.2">
      <c r="F4674" s="260"/>
      <c r="I4674" s="260"/>
      <c r="J4674" s="260"/>
      <c r="K4674" s="260"/>
    </row>
    <row r="4675" spans="6:11" x14ac:dyDescent="0.2">
      <c r="G4675" s="260"/>
      <c r="H4675" s="260"/>
      <c r="I4675" s="260"/>
      <c r="J4675" s="260"/>
      <c r="K4675" s="260"/>
    </row>
    <row r="4676" spans="6:11" x14ac:dyDescent="0.2">
      <c r="H4676" s="260"/>
      <c r="I4676" s="260"/>
      <c r="J4676" s="260"/>
      <c r="K4676" s="260"/>
    </row>
    <row r="4677" spans="6:11" x14ac:dyDescent="0.2">
      <c r="F4677" s="260"/>
      <c r="G4677" s="260"/>
      <c r="H4677" s="260"/>
      <c r="I4677" s="260"/>
      <c r="J4677" s="260"/>
      <c r="K4677" s="260"/>
    </row>
    <row r="4678" spans="6:11" x14ac:dyDescent="0.2">
      <c r="G4678" s="260"/>
      <c r="H4678" s="260"/>
      <c r="I4678" s="260"/>
      <c r="J4678" s="260"/>
      <c r="K4678" s="260"/>
    </row>
    <row r="4679" spans="6:11" x14ac:dyDescent="0.2">
      <c r="G4679" s="260"/>
      <c r="H4679" s="260"/>
      <c r="I4679" s="260"/>
      <c r="J4679" s="260"/>
      <c r="K4679" s="260"/>
    </row>
    <row r="4680" spans="6:11" x14ac:dyDescent="0.2">
      <c r="H4680" s="260"/>
      <c r="I4680" s="260"/>
      <c r="J4680" s="260"/>
      <c r="K4680" s="260"/>
    </row>
    <row r="4681" spans="6:11" x14ac:dyDescent="0.2">
      <c r="F4681" s="260"/>
      <c r="G4681" s="260"/>
      <c r="H4681" s="260"/>
      <c r="I4681" s="260"/>
      <c r="J4681" s="260"/>
      <c r="K4681" s="260"/>
    </row>
    <row r="4682" spans="6:11" x14ac:dyDescent="0.2">
      <c r="H4682" s="260"/>
    </row>
    <row r="4683" spans="6:11" x14ac:dyDescent="0.2">
      <c r="G4683" s="260"/>
      <c r="H4683" s="260"/>
      <c r="I4683" s="260"/>
      <c r="J4683" s="260"/>
      <c r="K4683" s="260"/>
    </row>
    <row r="4684" spans="6:11" x14ac:dyDescent="0.2">
      <c r="H4684" s="260"/>
      <c r="J4684" s="260"/>
      <c r="K4684" s="260"/>
    </row>
    <row r="4685" spans="6:11" x14ac:dyDescent="0.2">
      <c r="G4685" s="260"/>
      <c r="H4685" s="260"/>
      <c r="I4685" s="260"/>
      <c r="J4685" s="260"/>
      <c r="K4685" s="260"/>
    </row>
    <row r="4686" spans="6:11" x14ac:dyDescent="0.2">
      <c r="H4686" s="260"/>
      <c r="I4686" s="260"/>
      <c r="J4686" s="260"/>
      <c r="K4686" s="260"/>
    </row>
    <row r="4687" spans="6:11" x14ac:dyDescent="0.2">
      <c r="G4687" s="260"/>
      <c r="H4687" s="260"/>
      <c r="I4687" s="260"/>
      <c r="J4687" s="260"/>
      <c r="K4687" s="260"/>
    </row>
    <row r="4688" spans="6:11" x14ac:dyDescent="0.2">
      <c r="H4688" s="260"/>
      <c r="I4688" s="260"/>
      <c r="J4688" s="260"/>
      <c r="K4688" s="260"/>
    </row>
    <row r="4689" spans="7:11" x14ac:dyDescent="0.2">
      <c r="G4689" s="260"/>
      <c r="H4689" s="260"/>
      <c r="I4689" s="260"/>
      <c r="J4689" s="260"/>
      <c r="K4689" s="260"/>
    </row>
    <row r="4690" spans="7:11" x14ac:dyDescent="0.2">
      <c r="H4690" s="260"/>
      <c r="I4690" s="260"/>
      <c r="J4690" s="260"/>
      <c r="K4690" s="260"/>
    </row>
    <row r="4691" spans="7:11" x14ac:dyDescent="0.2">
      <c r="G4691" s="260"/>
      <c r="H4691" s="260"/>
      <c r="I4691" s="260"/>
      <c r="J4691" s="260"/>
      <c r="K4691" s="260"/>
    </row>
    <row r="4692" spans="7:11" x14ac:dyDescent="0.2">
      <c r="G4692" s="260"/>
      <c r="H4692" s="260"/>
      <c r="I4692" s="260"/>
      <c r="J4692" s="260"/>
      <c r="K4692" s="260"/>
    </row>
    <row r="4693" spans="7:11" x14ac:dyDescent="0.2">
      <c r="G4693" s="260"/>
      <c r="H4693" s="260"/>
      <c r="I4693" s="260"/>
      <c r="J4693" s="260"/>
      <c r="K4693" s="260"/>
    </row>
    <row r="4694" spans="7:11" x14ac:dyDescent="0.2">
      <c r="H4694" s="260"/>
      <c r="I4694" s="260"/>
      <c r="J4694" s="260"/>
      <c r="K4694" s="260"/>
    </row>
    <row r="4695" spans="7:11" x14ac:dyDescent="0.2">
      <c r="G4695" s="260"/>
      <c r="H4695" s="260"/>
      <c r="I4695" s="260"/>
      <c r="J4695" s="260"/>
      <c r="K4695" s="260"/>
    </row>
    <row r="4696" spans="7:11" x14ac:dyDescent="0.2">
      <c r="H4696" s="260"/>
      <c r="I4696" s="260"/>
      <c r="J4696" s="260"/>
      <c r="K4696" s="260"/>
    </row>
    <row r="4697" spans="7:11" x14ac:dyDescent="0.2">
      <c r="H4697" s="260"/>
      <c r="I4697" s="260"/>
      <c r="J4697" s="260"/>
      <c r="K4697" s="260"/>
    </row>
    <row r="4698" spans="7:11" x14ac:dyDescent="0.2">
      <c r="H4698" s="260"/>
      <c r="I4698" s="260"/>
      <c r="J4698" s="260"/>
      <c r="K4698" s="260"/>
    </row>
    <row r="4699" spans="7:11" x14ac:dyDescent="0.2">
      <c r="H4699" s="260"/>
      <c r="I4699" s="260"/>
      <c r="J4699" s="260"/>
      <c r="K4699" s="260"/>
    </row>
    <row r="4700" spans="7:11" x14ac:dyDescent="0.2">
      <c r="G4700" s="260"/>
      <c r="H4700" s="260"/>
      <c r="I4700" s="260"/>
      <c r="J4700" s="260"/>
      <c r="K4700" s="260"/>
    </row>
    <row r="4701" spans="7:11" x14ac:dyDescent="0.2">
      <c r="G4701" s="260"/>
      <c r="H4701" s="260"/>
      <c r="I4701" s="260"/>
      <c r="J4701" s="260"/>
      <c r="K4701" s="260"/>
    </row>
    <row r="4702" spans="7:11" x14ac:dyDescent="0.2">
      <c r="H4702" s="260"/>
      <c r="I4702" s="260"/>
      <c r="J4702" s="260"/>
      <c r="K4702" s="260"/>
    </row>
    <row r="4703" spans="7:11" x14ac:dyDescent="0.2">
      <c r="G4703" s="260"/>
      <c r="H4703" s="260"/>
      <c r="I4703" s="260"/>
      <c r="J4703" s="260"/>
      <c r="K4703" s="260"/>
    </row>
    <row r="4704" spans="7:11" x14ac:dyDescent="0.2">
      <c r="G4704" s="260"/>
      <c r="H4704" s="260"/>
      <c r="I4704" s="260"/>
      <c r="J4704" s="260"/>
      <c r="K4704" s="260"/>
    </row>
    <row r="4705" spans="7:11" x14ac:dyDescent="0.2">
      <c r="G4705" s="260"/>
      <c r="H4705" s="260"/>
      <c r="I4705" s="260"/>
      <c r="J4705" s="260"/>
      <c r="K4705" s="260"/>
    </row>
    <row r="4706" spans="7:11" x14ac:dyDescent="0.2">
      <c r="H4706" s="260"/>
      <c r="I4706" s="260"/>
      <c r="J4706" s="260"/>
      <c r="K4706" s="260"/>
    </row>
    <row r="4707" spans="7:11" x14ac:dyDescent="0.2">
      <c r="G4707" s="260"/>
      <c r="H4707" s="260"/>
      <c r="I4707" s="260"/>
      <c r="J4707" s="260"/>
      <c r="K4707" s="260"/>
    </row>
    <row r="4708" spans="7:11" x14ac:dyDescent="0.2">
      <c r="H4708" s="260"/>
      <c r="I4708" s="260"/>
      <c r="J4708" s="260"/>
      <c r="K4708" s="260"/>
    </row>
    <row r="4709" spans="7:11" x14ac:dyDescent="0.2">
      <c r="G4709" s="260"/>
      <c r="H4709" s="260"/>
      <c r="I4709" s="260"/>
      <c r="J4709" s="260"/>
      <c r="K4709" s="260"/>
    </row>
    <row r="4710" spans="7:11" x14ac:dyDescent="0.2">
      <c r="G4710" s="260"/>
      <c r="H4710" s="260"/>
      <c r="I4710" s="260"/>
      <c r="J4710" s="260"/>
      <c r="K4710" s="260"/>
    </row>
    <row r="4711" spans="7:11" x14ac:dyDescent="0.2">
      <c r="G4711" s="260"/>
      <c r="H4711" s="260"/>
      <c r="I4711" s="260"/>
      <c r="J4711" s="260"/>
      <c r="K4711" s="260"/>
    </row>
    <row r="4712" spans="7:11" x14ac:dyDescent="0.2">
      <c r="G4712" s="260"/>
      <c r="H4712" s="260"/>
      <c r="I4712" s="260"/>
      <c r="J4712" s="260"/>
      <c r="K4712" s="260"/>
    </row>
    <row r="4713" spans="7:11" x14ac:dyDescent="0.2">
      <c r="G4713" s="260"/>
      <c r="H4713" s="260"/>
      <c r="I4713" s="260"/>
      <c r="J4713" s="260"/>
      <c r="K4713" s="260"/>
    </row>
    <row r="4714" spans="7:11" x14ac:dyDescent="0.2">
      <c r="G4714" s="260"/>
      <c r="H4714" s="260"/>
      <c r="I4714" s="260"/>
      <c r="J4714" s="260"/>
      <c r="K4714" s="260"/>
    </row>
    <row r="4715" spans="7:11" x14ac:dyDescent="0.2">
      <c r="G4715" s="260"/>
      <c r="H4715" s="260"/>
      <c r="I4715" s="260"/>
      <c r="J4715" s="260"/>
      <c r="K4715" s="260"/>
    </row>
    <row r="4716" spans="7:11" x14ac:dyDescent="0.2">
      <c r="G4716" s="260"/>
      <c r="H4716" s="260"/>
      <c r="I4716" s="260"/>
      <c r="J4716" s="260"/>
      <c r="K4716" s="260"/>
    </row>
    <row r="4717" spans="7:11" x14ac:dyDescent="0.2">
      <c r="G4717" s="260"/>
      <c r="H4717" s="260"/>
      <c r="I4717" s="260"/>
      <c r="J4717" s="260"/>
      <c r="K4717" s="260"/>
    </row>
    <row r="4718" spans="7:11" x14ac:dyDescent="0.2">
      <c r="H4718" s="260"/>
      <c r="I4718" s="260"/>
      <c r="J4718" s="260"/>
      <c r="K4718" s="260"/>
    </row>
    <row r="4719" spans="7:11" x14ac:dyDescent="0.2">
      <c r="G4719" s="260"/>
      <c r="H4719" s="260"/>
      <c r="I4719" s="260"/>
      <c r="J4719" s="260"/>
      <c r="K4719" s="260"/>
    </row>
    <row r="4720" spans="7:11" x14ac:dyDescent="0.2">
      <c r="G4720" s="260"/>
      <c r="H4720" s="260"/>
      <c r="I4720" s="260"/>
      <c r="J4720" s="260"/>
      <c r="K4720" s="260"/>
    </row>
    <row r="4721" spans="6:11" x14ac:dyDescent="0.2">
      <c r="G4721" s="260"/>
      <c r="H4721" s="260"/>
      <c r="I4721" s="260"/>
      <c r="J4721" s="260"/>
      <c r="K4721" s="260"/>
    </row>
    <row r="4722" spans="6:11" x14ac:dyDescent="0.2">
      <c r="G4722" s="260"/>
      <c r="H4722" s="260"/>
      <c r="I4722" s="260"/>
      <c r="J4722" s="260"/>
      <c r="K4722" s="260"/>
    </row>
    <row r="4723" spans="6:11" x14ac:dyDescent="0.2">
      <c r="G4723" s="260"/>
      <c r="H4723" s="260"/>
      <c r="I4723" s="260"/>
      <c r="J4723" s="260"/>
      <c r="K4723" s="260"/>
    </row>
    <row r="4724" spans="6:11" x14ac:dyDescent="0.2">
      <c r="G4724" s="260"/>
      <c r="H4724" s="260"/>
      <c r="I4724" s="260"/>
      <c r="J4724" s="260"/>
      <c r="K4724" s="260"/>
    </row>
    <row r="4725" spans="6:11" x14ac:dyDescent="0.2">
      <c r="G4725" s="260"/>
      <c r="H4725" s="260"/>
      <c r="I4725" s="260"/>
      <c r="J4725" s="260"/>
      <c r="K4725" s="260"/>
    </row>
    <row r="4726" spans="6:11" x14ac:dyDescent="0.2">
      <c r="H4726" s="260"/>
      <c r="I4726" s="260"/>
      <c r="J4726" s="260"/>
      <c r="K4726" s="260"/>
    </row>
    <row r="4727" spans="6:11" x14ac:dyDescent="0.2">
      <c r="G4727" s="260"/>
      <c r="H4727" s="260"/>
      <c r="I4727" s="260"/>
      <c r="J4727" s="260"/>
      <c r="K4727" s="260"/>
    </row>
    <row r="4728" spans="6:11" x14ac:dyDescent="0.2">
      <c r="H4728" s="260"/>
      <c r="I4728" s="260"/>
    </row>
    <row r="4729" spans="6:11" x14ac:dyDescent="0.2">
      <c r="G4729" s="260"/>
      <c r="H4729" s="260"/>
      <c r="I4729" s="260"/>
      <c r="J4729" s="260"/>
      <c r="K4729" s="260"/>
    </row>
    <row r="4730" spans="6:11" x14ac:dyDescent="0.2">
      <c r="H4730" s="260"/>
      <c r="I4730" s="260"/>
      <c r="J4730" s="260"/>
      <c r="K4730" s="260"/>
    </row>
    <row r="4731" spans="6:11" x14ac:dyDescent="0.2">
      <c r="G4731" s="260"/>
      <c r="H4731" s="260"/>
      <c r="I4731" s="260"/>
      <c r="J4731" s="260"/>
      <c r="K4731" s="260"/>
    </row>
    <row r="4732" spans="6:11" x14ac:dyDescent="0.2">
      <c r="H4732" s="260"/>
      <c r="I4732" s="260"/>
      <c r="J4732" s="260"/>
      <c r="K4732" s="260"/>
    </row>
    <row r="4733" spans="6:11" x14ac:dyDescent="0.2">
      <c r="G4733" s="260"/>
      <c r="H4733" s="260"/>
      <c r="I4733" s="260"/>
      <c r="J4733" s="260"/>
      <c r="K4733" s="260"/>
    </row>
    <row r="4734" spans="6:11" x14ac:dyDescent="0.2">
      <c r="H4734" s="260"/>
      <c r="I4734" s="260"/>
      <c r="J4734" s="260"/>
      <c r="K4734" s="260"/>
    </row>
    <row r="4735" spans="6:11" x14ac:dyDescent="0.2">
      <c r="F4735" s="260"/>
      <c r="G4735" s="260"/>
      <c r="H4735" s="260"/>
      <c r="I4735" s="260"/>
      <c r="J4735" s="260"/>
      <c r="K4735" s="260"/>
    </row>
    <row r="4736" spans="6:11" x14ac:dyDescent="0.2">
      <c r="G4736" s="260"/>
      <c r="H4736" s="260"/>
      <c r="I4736" s="260"/>
      <c r="J4736" s="260"/>
      <c r="K4736" s="260"/>
    </row>
    <row r="4737" spans="6:11" x14ac:dyDescent="0.2">
      <c r="G4737" s="260"/>
      <c r="H4737" s="260"/>
      <c r="I4737" s="260"/>
      <c r="J4737" s="260"/>
      <c r="K4737" s="260"/>
    </row>
    <row r="4738" spans="6:11" x14ac:dyDescent="0.2">
      <c r="H4738" s="260"/>
      <c r="I4738" s="260"/>
      <c r="J4738" s="260"/>
      <c r="K4738" s="260"/>
    </row>
    <row r="4739" spans="6:11" x14ac:dyDescent="0.2">
      <c r="G4739" s="260"/>
      <c r="H4739" s="260"/>
      <c r="I4739" s="260"/>
      <c r="J4739" s="260"/>
      <c r="K4739" s="260"/>
    </row>
    <row r="4740" spans="6:11" x14ac:dyDescent="0.2">
      <c r="G4740" s="260"/>
      <c r="H4740" s="260"/>
      <c r="I4740" s="260"/>
      <c r="J4740" s="260"/>
      <c r="K4740" s="260"/>
    </row>
    <row r="4741" spans="6:11" x14ac:dyDescent="0.2">
      <c r="G4741" s="260"/>
      <c r="H4741" s="260"/>
      <c r="I4741" s="260"/>
      <c r="J4741" s="260"/>
      <c r="K4741" s="260"/>
    </row>
    <row r="4742" spans="6:11" x14ac:dyDescent="0.2">
      <c r="H4742" s="260"/>
      <c r="I4742" s="260"/>
      <c r="J4742" s="260"/>
      <c r="K4742" s="260"/>
    </row>
    <row r="4743" spans="6:11" x14ac:dyDescent="0.2">
      <c r="H4743" s="260"/>
      <c r="I4743" s="260"/>
      <c r="J4743" s="260"/>
      <c r="K4743" s="260"/>
    </row>
    <row r="4744" spans="6:11" x14ac:dyDescent="0.2">
      <c r="H4744" s="260"/>
      <c r="I4744" s="260"/>
      <c r="J4744" s="260"/>
      <c r="K4744" s="260"/>
    </row>
    <row r="4745" spans="6:11" x14ac:dyDescent="0.2">
      <c r="K4745" s="260"/>
    </row>
    <row r="4746" spans="6:11" x14ac:dyDescent="0.2">
      <c r="H4746" s="260"/>
      <c r="I4746" s="260"/>
      <c r="J4746" s="260"/>
      <c r="K4746" s="260"/>
    </row>
    <row r="4747" spans="6:11" x14ac:dyDescent="0.2">
      <c r="G4747" s="260"/>
      <c r="H4747" s="260"/>
      <c r="I4747" s="260"/>
      <c r="J4747" s="260"/>
      <c r="K4747" s="260"/>
    </row>
    <row r="4748" spans="6:11" x14ac:dyDescent="0.2">
      <c r="H4748" s="260"/>
      <c r="I4748" s="260"/>
      <c r="J4748" s="260"/>
      <c r="K4748" s="260"/>
    </row>
    <row r="4749" spans="6:11" x14ac:dyDescent="0.2">
      <c r="G4749" s="260"/>
      <c r="H4749" s="260"/>
      <c r="I4749" s="260"/>
      <c r="J4749" s="260"/>
      <c r="K4749" s="260"/>
    </row>
    <row r="4750" spans="6:11" x14ac:dyDescent="0.2">
      <c r="F4750" s="260"/>
      <c r="G4750" s="260"/>
      <c r="H4750" s="260"/>
      <c r="I4750" s="260"/>
      <c r="J4750" s="260"/>
      <c r="K4750" s="260"/>
    </row>
    <row r="4751" spans="6:11" x14ac:dyDescent="0.2">
      <c r="F4751" s="260"/>
      <c r="G4751" s="260"/>
      <c r="H4751" s="260"/>
      <c r="I4751" s="260"/>
      <c r="J4751" s="260"/>
      <c r="K4751" s="260"/>
    </row>
    <row r="4752" spans="6:11" x14ac:dyDescent="0.2">
      <c r="H4752" s="260"/>
      <c r="I4752" s="260"/>
      <c r="J4752" s="260"/>
      <c r="K4752" s="260"/>
    </row>
    <row r="4753" spans="6:11" x14ac:dyDescent="0.2">
      <c r="G4753" s="260"/>
      <c r="H4753" s="260"/>
      <c r="I4753" s="260"/>
      <c r="J4753" s="260"/>
      <c r="K4753" s="260"/>
    </row>
    <row r="4754" spans="6:11" x14ac:dyDescent="0.2">
      <c r="H4754" s="260"/>
      <c r="I4754" s="260"/>
      <c r="J4754" s="260"/>
      <c r="K4754" s="260"/>
    </row>
    <row r="4755" spans="6:11" x14ac:dyDescent="0.2">
      <c r="G4755" s="260"/>
      <c r="H4755" s="260"/>
      <c r="I4755" s="260"/>
      <c r="J4755" s="260"/>
      <c r="K4755" s="260"/>
    </row>
    <row r="4756" spans="6:11" x14ac:dyDescent="0.2">
      <c r="H4756" s="260"/>
      <c r="I4756" s="260"/>
      <c r="J4756" s="260"/>
      <c r="K4756" s="260"/>
    </row>
    <row r="4757" spans="6:11" x14ac:dyDescent="0.2">
      <c r="G4757" s="260"/>
      <c r="H4757" s="260"/>
      <c r="I4757" s="260"/>
      <c r="J4757" s="260"/>
      <c r="K4757" s="260"/>
    </row>
    <row r="4758" spans="6:11" x14ac:dyDescent="0.2">
      <c r="G4758" s="260"/>
      <c r="H4758" s="260"/>
      <c r="I4758" s="260"/>
      <c r="J4758" s="260"/>
      <c r="K4758" s="260"/>
    </row>
    <row r="4759" spans="6:11" x14ac:dyDescent="0.2">
      <c r="G4759" s="260"/>
      <c r="H4759" s="260"/>
      <c r="I4759" s="260"/>
      <c r="J4759" s="260"/>
      <c r="K4759" s="260"/>
    </row>
    <row r="4760" spans="6:11" x14ac:dyDescent="0.2">
      <c r="H4760" s="260"/>
      <c r="K4760" s="260"/>
    </row>
    <row r="4761" spans="6:11" x14ac:dyDescent="0.2">
      <c r="G4761" s="260"/>
      <c r="H4761" s="260"/>
      <c r="I4761" s="260"/>
      <c r="J4761" s="260"/>
      <c r="K4761" s="260"/>
    </row>
    <row r="4762" spans="6:11" x14ac:dyDescent="0.2">
      <c r="H4762" s="260"/>
      <c r="J4762" s="260"/>
      <c r="K4762" s="260"/>
    </row>
    <row r="4763" spans="6:11" x14ac:dyDescent="0.2">
      <c r="G4763" s="260"/>
      <c r="H4763" s="260"/>
      <c r="I4763" s="260"/>
      <c r="J4763" s="260"/>
      <c r="K4763" s="260"/>
    </row>
    <row r="4764" spans="6:11" x14ac:dyDescent="0.2">
      <c r="H4764" s="260"/>
      <c r="I4764" s="260"/>
      <c r="J4764" s="260"/>
      <c r="K4764" s="260"/>
    </row>
    <row r="4765" spans="6:11" x14ac:dyDescent="0.2">
      <c r="F4765" s="260"/>
      <c r="G4765" s="260"/>
      <c r="H4765" s="260"/>
      <c r="I4765" s="260"/>
      <c r="J4765" s="260"/>
      <c r="K4765" s="260"/>
    </row>
    <row r="4766" spans="6:11" x14ac:dyDescent="0.2">
      <c r="H4766" s="260"/>
      <c r="I4766" s="260"/>
      <c r="J4766" s="260"/>
      <c r="K4766" s="260"/>
    </row>
    <row r="4767" spans="6:11" x14ac:dyDescent="0.2">
      <c r="G4767" s="260"/>
      <c r="H4767" s="260"/>
      <c r="I4767" s="260"/>
      <c r="J4767" s="260"/>
      <c r="K4767" s="260"/>
    </row>
    <row r="4768" spans="6:11" x14ac:dyDescent="0.2">
      <c r="H4768" s="260"/>
      <c r="I4768" s="260"/>
      <c r="J4768" s="260"/>
      <c r="K4768" s="260"/>
    </row>
    <row r="4769" spans="6:11" x14ac:dyDescent="0.2">
      <c r="G4769" s="260"/>
      <c r="H4769" s="260"/>
      <c r="I4769" s="260"/>
      <c r="J4769" s="260"/>
      <c r="K4769" s="260"/>
    </row>
    <row r="4770" spans="6:11" x14ac:dyDescent="0.2">
      <c r="H4770" s="260"/>
      <c r="I4770" s="260"/>
      <c r="J4770" s="260"/>
      <c r="K4770" s="260"/>
    </row>
    <row r="4771" spans="6:11" x14ac:dyDescent="0.2">
      <c r="G4771" s="260"/>
      <c r="H4771" s="260"/>
      <c r="I4771" s="260"/>
      <c r="J4771" s="260"/>
      <c r="K4771" s="260"/>
    </row>
    <row r="4772" spans="6:11" x14ac:dyDescent="0.2">
      <c r="F4772" s="260"/>
      <c r="G4772" s="260"/>
      <c r="H4772" s="260"/>
      <c r="I4772" s="260"/>
      <c r="J4772" s="260"/>
      <c r="K4772" s="260"/>
    </row>
    <row r="4773" spans="6:11" x14ac:dyDescent="0.2">
      <c r="G4773" s="260"/>
      <c r="H4773" s="260"/>
      <c r="I4773" s="260"/>
      <c r="J4773" s="260"/>
      <c r="K4773" s="260"/>
    </row>
    <row r="4774" spans="6:11" x14ac:dyDescent="0.2">
      <c r="G4774" s="260"/>
      <c r="H4774" s="260"/>
      <c r="I4774" s="260"/>
      <c r="J4774" s="260"/>
      <c r="K4774" s="260"/>
    </row>
    <row r="4775" spans="6:11" x14ac:dyDescent="0.2">
      <c r="H4775" s="260"/>
      <c r="I4775" s="260"/>
      <c r="J4775" s="260"/>
      <c r="K4775" s="260"/>
    </row>
    <row r="4776" spans="6:11" x14ac:dyDescent="0.2">
      <c r="G4776" s="260"/>
      <c r="H4776" s="260"/>
      <c r="I4776" s="260"/>
      <c r="J4776" s="260"/>
      <c r="K4776" s="260"/>
    </row>
    <row r="4777" spans="6:11" x14ac:dyDescent="0.2">
      <c r="H4777" s="260"/>
      <c r="I4777" s="260"/>
      <c r="J4777" s="260"/>
      <c r="K4777" s="260"/>
    </row>
    <row r="4778" spans="6:11" x14ac:dyDescent="0.2">
      <c r="G4778" s="260"/>
      <c r="H4778" s="260"/>
      <c r="I4778" s="260"/>
      <c r="J4778" s="260"/>
      <c r="K4778" s="260"/>
    </row>
    <row r="4779" spans="6:11" x14ac:dyDescent="0.2">
      <c r="H4779" s="260"/>
      <c r="I4779" s="260"/>
      <c r="J4779" s="260"/>
      <c r="K4779" s="260"/>
    </row>
    <row r="4780" spans="6:11" x14ac:dyDescent="0.2">
      <c r="G4780" s="260"/>
      <c r="H4780" s="260"/>
      <c r="I4780" s="260"/>
      <c r="J4780" s="260"/>
      <c r="K4780" s="260"/>
    </row>
    <row r="4781" spans="6:11" x14ac:dyDescent="0.2">
      <c r="H4781" s="260"/>
      <c r="I4781" s="260"/>
      <c r="J4781" s="260"/>
      <c r="K4781" s="260"/>
    </row>
    <row r="4782" spans="6:11" x14ac:dyDescent="0.2">
      <c r="G4782" s="260"/>
      <c r="H4782" s="260"/>
      <c r="I4782" s="260"/>
      <c r="J4782" s="260"/>
      <c r="K4782" s="260"/>
    </row>
    <row r="4783" spans="6:11" x14ac:dyDescent="0.2">
      <c r="H4783" s="260"/>
      <c r="I4783" s="260"/>
      <c r="J4783" s="260"/>
      <c r="K4783" s="260"/>
    </row>
    <row r="4784" spans="6:11" x14ac:dyDescent="0.2">
      <c r="G4784" s="260"/>
      <c r="H4784" s="260"/>
      <c r="I4784" s="260"/>
      <c r="J4784" s="260"/>
      <c r="K4784" s="260"/>
    </row>
    <row r="4785" spans="6:11" x14ac:dyDescent="0.2">
      <c r="H4785" s="260"/>
      <c r="I4785" s="260"/>
      <c r="J4785" s="260"/>
      <c r="K4785" s="260"/>
    </row>
    <row r="4786" spans="6:11" x14ac:dyDescent="0.2">
      <c r="G4786" s="260"/>
      <c r="H4786" s="260"/>
      <c r="I4786" s="260"/>
      <c r="J4786" s="260"/>
      <c r="K4786" s="260"/>
    </row>
    <row r="4787" spans="6:11" x14ac:dyDescent="0.2">
      <c r="G4787" s="260"/>
      <c r="H4787" s="260"/>
      <c r="I4787" s="260"/>
      <c r="J4787" s="260"/>
      <c r="K4787" s="260"/>
    </row>
    <row r="4788" spans="6:11" x14ac:dyDescent="0.2">
      <c r="F4788" s="260"/>
      <c r="G4788" s="260"/>
      <c r="H4788" s="260"/>
      <c r="I4788" s="260"/>
      <c r="J4788" s="260"/>
      <c r="K4788" s="260"/>
    </row>
    <row r="4789" spans="6:11" x14ac:dyDescent="0.2">
      <c r="F4789" s="260"/>
      <c r="G4789" s="260"/>
      <c r="H4789" s="260"/>
      <c r="I4789" s="260"/>
      <c r="J4789" s="260"/>
      <c r="K4789" s="260"/>
    </row>
    <row r="4790" spans="6:11" x14ac:dyDescent="0.2">
      <c r="G4790" s="260"/>
      <c r="H4790" s="260"/>
      <c r="I4790" s="260"/>
      <c r="J4790" s="260"/>
      <c r="K4790" s="260"/>
    </row>
    <row r="4791" spans="6:11" x14ac:dyDescent="0.2">
      <c r="G4791" s="260"/>
      <c r="H4791" s="260"/>
      <c r="I4791" s="260"/>
      <c r="J4791" s="260"/>
      <c r="K4791" s="260"/>
    </row>
    <row r="4792" spans="6:11" x14ac:dyDescent="0.2">
      <c r="H4792" s="260"/>
      <c r="I4792" s="260"/>
      <c r="J4792" s="260"/>
      <c r="K4792" s="260"/>
    </row>
    <row r="4793" spans="6:11" x14ac:dyDescent="0.2">
      <c r="F4793" s="260"/>
      <c r="G4793" s="260"/>
      <c r="H4793" s="260"/>
      <c r="I4793" s="260"/>
      <c r="J4793" s="260"/>
      <c r="K4793" s="260"/>
    </row>
    <row r="4794" spans="6:11" x14ac:dyDescent="0.2">
      <c r="F4794" s="260"/>
      <c r="G4794" s="260"/>
      <c r="H4794" s="260"/>
      <c r="I4794" s="260"/>
      <c r="J4794" s="260"/>
      <c r="K4794" s="260"/>
    </row>
    <row r="4795" spans="6:11" x14ac:dyDescent="0.2">
      <c r="G4795" s="260"/>
      <c r="H4795" s="260"/>
      <c r="I4795" s="260"/>
      <c r="J4795" s="260"/>
      <c r="K4795" s="260"/>
    </row>
    <row r="4796" spans="6:11" x14ac:dyDescent="0.2">
      <c r="G4796" s="260"/>
      <c r="H4796" s="260"/>
      <c r="I4796" s="260"/>
      <c r="J4796" s="260"/>
      <c r="K4796" s="260"/>
    </row>
    <row r="4797" spans="6:11" x14ac:dyDescent="0.2">
      <c r="H4797" s="260"/>
      <c r="I4797" s="260"/>
      <c r="J4797" s="260"/>
      <c r="K4797" s="260"/>
    </row>
    <row r="4798" spans="6:11" x14ac:dyDescent="0.2">
      <c r="H4798" s="260"/>
      <c r="I4798" s="260"/>
      <c r="J4798" s="260"/>
      <c r="K4798" s="260"/>
    </row>
    <row r="4799" spans="6:11" x14ac:dyDescent="0.2">
      <c r="G4799" s="260"/>
      <c r="H4799" s="260"/>
      <c r="I4799" s="260"/>
      <c r="J4799" s="260"/>
      <c r="K4799" s="260"/>
    </row>
    <row r="4800" spans="6:11" x14ac:dyDescent="0.2">
      <c r="H4800" s="260"/>
      <c r="I4800" s="260"/>
      <c r="J4800" s="260"/>
      <c r="K4800" s="260"/>
    </row>
    <row r="4801" spans="6:11" x14ac:dyDescent="0.2">
      <c r="I4801" s="260"/>
      <c r="J4801" s="260"/>
      <c r="K4801" s="260"/>
    </row>
    <row r="4802" spans="6:11" x14ac:dyDescent="0.2">
      <c r="G4802" s="260"/>
      <c r="H4802" s="260"/>
      <c r="I4802" s="260"/>
      <c r="K4802" s="260"/>
    </row>
    <row r="4803" spans="6:11" x14ac:dyDescent="0.2">
      <c r="F4803" s="260"/>
      <c r="G4803" s="260"/>
      <c r="H4803" s="260"/>
      <c r="I4803" s="260"/>
      <c r="K4803" s="260"/>
    </row>
    <row r="4804" spans="6:11" x14ac:dyDescent="0.2">
      <c r="G4804" s="260"/>
      <c r="H4804" s="260"/>
      <c r="I4804" s="260"/>
      <c r="J4804" s="260"/>
      <c r="K4804" s="260"/>
    </row>
    <row r="4805" spans="6:11" x14ac:dyDescent="0.2">
      <c r="H4805" s="260"/>
      <c r="I4805" s="260"/>
      <c r="J4805" s="260"/>
      <c r="K4805" s="260"/>
    </row>
    <row r="4806" spans="6:11" x14ac:dyDescent="0.2">
      <c r="I4806" s="260"/>
      <c r="J4806" s="260"/>
      <c r="K4806" s="260"/>
    </row>
    <row r="4807" spans="6:11" x14ac:dyDescent="0.2">
      <c r="H4807" s="260"/>
      <c r="I4807" s="260"/>
      <c r="J4807" s="260"/>
      <c r="K4807" s="260"/>
    </row>
    <row r="4808" spans="6:11" x14ac:dyDescent="0.2">
      <c r="G4808" s="260"/>
      <c r="H4808" s="260"/>
      <c r="I4808" s="260"/>
      <c r="J4808" s="260"/>
      <c r="K4808" s="260"/>
    </row>
    <row r="4809" spans="6:11" x14ac:dyDescent="0.2">
      <c r="H4809" s="260"/>
      <c r="I4809" s="260"/>
      <c r="J4809" s="260"/>
      <c r="K4809" s="260"/>
    </row>
    <row r="4810" spans="6:11" x14ac:dyDescent="0.2">
      <c r="G4810" s="260"/>
      <c r="H4810" s="260"/>
      <c r="I4810" s="260"/>
      <c r="J4810" s="260"/>
      <c r="K4810" s="260"/>
    </row>
    <row r="4811" spans="6:11" x14ac:dyDescent="0.2">
      <c r="H4811" s="260"/>
      <c r="I4811" s="260"/>
      <c r="J4811" s="260"/>
      <c r="K4811" s="260"/>
    </row>
    <row r="4812" spans="6:11" x14ac:dyDescent="0.2">
      <c r="G4812" s="260"/>
      <c r="H4812" s="260"/>
      <c r="I4812" s="260"/>
      <c r="J4812" s="260"/>
      <c r="K4812" s="260"/>
    </row>
    <row r="4813" spans="6:11" x14ac:dyDescent="0.2">
      <c r="H4813" s="260"/>
      <c r="J4813" s="260"/>
      <c r="K4813" s="260"/>
    </row>
    <row r="4814" spans="6:11" x14ac:dyDescent="0.2">
      <c r="F4814" s="260"/>
      <c r="G4814" s="260"/>
      <c r="H4814" s="260"/>
      <c r="I4814" s="260"/>
      <c r="J4814" s="260"/>
      <c r="K4814" s="260"/>
    </row>
    <row r="4815" spans="6:11" x14ac:dyDescent="0.2">
      <c r="G4815" s="260"/>
      <c r="H4815" s="260"/>
      <c r="I4815" s="260"/>
      <c r="J4815" s="260"/>
      <c r="K4815" s="260"/>
    </row>
    <row r="4816" spans="6:11" x14ac:dyDescent="0.2">
      <c r="G4816" s="260"/>
      <c r="H4816" s="260"/>
      <c r="I4816" s="260"/>
      <c r="J4816" s="260"/>
      <c r="K4816" s="260"/>
    </row>
    <row r="4817" spans="6:11" x14ac:dyDescent="0.2">
      <c r="G4817" s="260"/>
      <c r="H4817" s="260"/>
      <c r="I4817" s="260"/>
      <c r="J4817" s="260"/>
      <c r="K4817" s="260"/>
    </row>
    <row r="4818" spans="6:11" x14ac:dyDescent="0.2">
      <c r="G4818" s="260"/>
      <c r="H4818" s="260"/>
      <c r="I4818" s="260"/>
      <c r="J4818" s="260"/>
      <c r="K4818" s="260"/>
    </row>
    <row r="4819" spans="6:11" x14ac:dyDescent="0.2">
      <c r="G4819" s="260"/>
      <c r="H4819" s="260"/>
      <c r="I4819" s="260"/>
      <c r="J4819" s="260"/>
      <c r="K4819" s="260"/>
    </row>
    <row r="4820" spans="6:11" x14ac:dyDescent="0.2">
      <c r="G4820" s="260"/>
      <c r="H4820" s="260"/>
      <c r="I4820" s="260"/>
      <c r="J4820" s="260"/>
      <c r="K4820" s="260"/>
    </row>
    <row r="4821" spans="6:11" x14ac:dyDescent="0.2">
      <c r="H4821" s="260"/>
      <c r="I4821" s="260"/>
      <c r="J4821" s="260"/>
      <c r="K4821" s="260"/>
    </row>
    <row r="4822" spans="6:11" x14ac:dyDescent="0.2">
      <c r="G4822" s="260"/>
      <c r="H4822" s="260"/>
      <c r="I4822" s="260"/>
      <c r="J4822" s="260"/>
      <c r="K4822" s="260"/>
    </row>
    <row r="4823" spans="6:11" x14ac:dyDescent="0.2">
      <c r="H4823" s="260"/>
      <c r="I4823" s="260"/>
      <c r="J4823" s="260"/>
      <c r="K4823" s="260"/>
    </row>
    <row r="4824" spans="6:11" x14ac:dyDescent="0.2">
      <c r="F4824" s="260"/>
      <c r="G4824" s="260"/>
      <c r="H4824" s="260"/>
      <c r="I4824" s="260"/>
      <c r="J4824" s="260"/>
      <c r="K4824" s="260"/>
    </row>
    <row r="4825" spans="6:11" x14ac:dyDescent="0.2">
      <c r="G4825" s="260"/>
      <c r="H4825" s="260"/>
      <c r="I4825" s="260"/>
      <c r="J4825" s="260"/>
    </row>
    <row r="4826" spans="6:11" x14ac:dyDescent="0.2">
      <c r="H4826" s="260"/>
      <c r="I4826" s="260"/>
      <c r="K4826" s="260"/>
    </row>
    <row r="4827" spans="6:11" x14ac:dyDescent="0.2">
      <c r="H4827" s="260"/>
      <c r="I4827" s="260"/>
      <c r="J4827" s="260"/>
      <c r="K4827" s="260"/>
    </row>
    <row r="4828" spans="6:11" x14ac:dyDescent="0.2">
      <c r="F4828" s="260"/>
      <c r="G4828" s="260"/>
      <c r="H4828" s="260"/>
      <c r="I4828" s="260"/>
      <c r="J4828" s="260"/>
      <c r="K4828" s="260"/>
    </row>
    <row r="4829" spans="6:11" x14ac:dyDescent="0.2">
      <c r="F4829" s="260"/>
      <c r="G4829" s="260"/>
      <c r="H4829" s="260"/>
      <c r="I4829" s="260"/>
      <c r="J4829" s="260"/>
      <c r="K4829" s="260"/>
    </row>
    <row r="4830" spans="6:11" x14ac:dyDescent="0.2">
      <c r="F4830" s="260"/>
      <c r="G4830" s="260"/>
      <c r="H4830" s="260"/>
      <c r="I4830" s="260"/>
      <c r="J4830" s="260"/>
      <c r="K4830" s="260"/>
    </row>
    <row r="4831" spans="6:11" x14ac:dyDescent="0.2">
      <c r="G4831" s="260"/>
      <c r="H4831" s="260"/>
      <c r="I4831" s="260"/>
      <c r="J4831" s="260"/>
      <c r="K4831" s="260"/>
    </row>
    <row r="4832" spans="6:11" x14ac:dyDescent="0.2">
      <c r="G4832" s="260"/>
      <c r="H4832" s="260"/>
      <c r="I4832" s="260"/>
      <c r="J4832" s="260"/>
      <c r="K4832" s="260"/>
    </row>
    <row r="4833" spans="6:11" x14ac:dyDescent="0.2">
      <c r="H4833" s="260"/>
      <c r="I4833" s="260"/>
      <c r="J4833" s="260"/>
      <c r="K4833" s="260"/>
    </row>
    <row r="4834" spans="6:11" x14ac:dyDescent="0.2">
      <c r="G4834" s="260"/>
      <c r="H4834" s="260"/>
      <c r="I4834" s="260"/>
      <c r="J4834" s="260"/>
      <c r="K4834" s="260"/>
    </row>
    <row r="4835" spans="6:11" x14ac:dyDescent="0.2">
      <c r="F4835" s="260"/>
      <c r="G4835" s="260"/>
      <c r="H4835" s="260"/>
      <c r="I4835" s="260"/>
      <c r="J4835" s="260"/>
      <c r="K4835" s="260"/>
    </row>
    <row r="4836" spans="6:11" x14ac:dyDescent="0.2">
      <c r="F4836" s="260"/>
      <c r="G4836" s="260"/>
      <c r="H4836" s="260"/>
      <c r="I4836" s="260"/>
      <c r="J4836" s="260"/>
      <c r="K4836" s="260"/>
    </row>
    <row r="4837" spans="6:11" x14ac:dyDescent="0.2">
      <c r="H4837" s="260"/>
      <c r="I4837" s="260"/>
      <c r="J4837" s="260"/>
      <c r="K4837" s="260"/>
    </row>
    <row r="4838" spans="6:11" x14ac:dyDescent="0.2">
      <c r="G4838" s="260"/>
      <c r="H4838" s="260"/>
      <c r="I4838" s="260"/>
      <c r="J4838" s="260"/>
      <c r="K4838" s="260"/>
    </row>
    <row r="4839" spans="6:11" x14ac:dyDescent="0.2">
      <c r="H4839" s="260"/>
      <c r="I4839" s="260"/>
      <c r="J4839" s="260"/>
      <c r="K4839" s="260"/>
    </row>
    <row r="4840" spans="6:11" x14ac:dyDescent="0.2">
      <c r="G4840" s="260"/>
      <c r="H4840" s="260"/>
      <c r="I4840" s="260"/>
      <c r="J4840" s="260"/>
      <c r="K4840" s="260"/>
    </row>
    <row r="4841" spans="6:11" x14ac:dyDescent="0.2">
      <c r="H4841" s="260"/>
    </row>
    <row r="4842" spans="6:11" x14ac:dyDescent="0.2">
      <c r="F4842" s="260"/>
      <c r="G4842" s="260"/>
      <c r="H4842" s="260"/>
      <c r="I4842" s="260"/>
      <c r="J4842" s="260"/>
      <c r="K4842" s="260"/>
    </row>
    <row r="4843" spans="6:11" x14ac:dyDescent="0.2">
      <c r="H4843" s="260"/>
      <c r="I4843" s="260"/>
      <c r="J4843" s="260"/>
      <c r="K4843" s="260"/>
    </row>
    <row r="4844" spans="6:11" x14ac:dyDescent="0.2">
      <c r="G4844" s="260"/>
      <c r="H4844" s="260"/>
      <c r="I4844" s="260"/>
      <c r="J4844" s="260"/>
      <c r="K4844" s="260"/>
    </row>
    <row r="4845" spans="6:11" x14ac:dyDescent="0.2">
      <c r="H4845" s="260"/>
      <c r="I4845" s="260"/>
      <c r="J4845" s="260"/>
      <c r="K4845" s="260"/>
    </row>
    <row r="4846" spans="6:11" x14ac:dyDescent="0.2">
      <c r="G4846" s="260"/>
      <c r="H4846" s="260"/>
      <c r="I4846" s="260"/>
      <c r="J4846" s="260"/>
      <c r="K4846" s="260"/>
    </row>
    <row r="4847" spans="6:11" x14ac:dyDescent="0.2">
      <c r="H4847" s="260"/>
      <c r="I4847" s="260"/>
      <c r="J4847" s="260"/>
      <c r="K4847" s="260"/>
    </row>
    <row r="4848" spans="6:11" x14ac:dyDescent="0.2">
      <c r="F4848" s="260"/>
      <c r="G4848" s="260"/>
      <c r="H4848" s="260"/>
      <c r="I4848" s="260"/>
      <c r="J4848" s="260"/>
      <c r="K4848" s="260"/>
    </row>
    <row r="4849" spans="6:11" x14ac:dyDescent="0.2">
      <c r="G4849" s="260"/>
      <c r="H4849" s="260"/>
      <c r="I4849" s="260"/>
      <c r="J4849" s="260"/>
      <c r="K4849" s="260"/>
    </row>
    <row r="4850" spans="6:11" x14ac:dyDescent="0.2">
      <c r="G4850" s="260"/>
      <c r="H4850" s="260"/>
      <c r="I4850" s="260"/>
      <c r="J4850" s="260"/>
      <c r="K4850" s="260"/>
    </row>
    <row r="4851" spans="6:11" x14ac:dyDescent="0.2">
      <c r="G4851" s="260"/>
      <c r="H4851" s="260"/>
      <c r="I4851" s="260"/>
      <c r="J4851" s="260"/>
      <c r="K4851" s="260"/>
    </row>
    <row r="4852" spans="6:11" x14ac:dyDescent="0.2">
      <c r="G4852" s="260"/>
      <c r="H4852" s="260"/>
      <c r="I4852" s="260"/>
      <c r="J4852" s="260"/>
      <c r="K4852" s="260"/>
    </row>
    <row r="4853" spans="6:11" x14ac:dyDescent="0.2">
      <c r="G4853" s="260"/>
      <c r="H4853" s="260"/>
      <c r="I4853" s="260"/>
      <c r="J4853" s="260"/>
      <c r="K4853" s="260"/>
    </row>
    <row r="4854" spans="6:11" x14ac:dyDescent="0.2">
      <c r="G4854" s="260"/>
      <c r="H4854" s="260"/>
      <c r="I4854" s="260"/>
      <c r="J4854" s="260"/>
      <c r="K4854" s="260"/>
    </row>
    <row r="4855" spans="6:11" x14ac:dyDescent="0.2">
      <c r="H4855" s="260"/>
      <c r="I4855" s="260"/>
      <c r="J4855" s="260"/>
      <c r="K4855" s="260"/>
    </row>
    <row r="4856" spans="6:11" x14ac:dyDescent="0.2">
      <c r="G4856" s="260"/>
      <c r="H4856" s="260"/>
      <c r="I4856" s="260"/>
      <c r="J4856" s="260"/>
      <c r="K4856" s="260"/>
    </row>
    <row r="4857" spans="6:11" x14ac:dyDescent="0.2">
      <c r="H4857" s="260"/>
      <c r="I4857" s="260"/>
      <c r="J4857" s="260"/>
      <c r="K4857" s="260"/>
    </row>
    <row r="4858" spans="6:11" x14ac:dyDescent="0.2">
      <c r="F4858" s="260"/>
      <c r="G4858" s="260"/>
      <c r="H4858" s="260"/>
      <c r="I4858" s="260"/>
      <c r="J4858" s="260"/>
      <c r="K4858" s="260"/>
    </row>
    <row r="4859" spans="6:11" x14ac:dyDescent="0.2">
      <c r="G4859" s="260"/>
      <c r="H4859" s="260"/>
      <c r="I4859" s="260"/>
      <c r="J4859" s="260"/>
      <c r="K4859" s="260"/>
    </row>
    <row r="4860" spans="6:11" x14ac:dyDescent="0.2">
      <c r="G4860" s="260"/>
      <c r="H4860" s="260"/>
      <c r="I4860" s="260"/>
      <c r="J4860" s="260"/>
      <c r="K4860" s="260"/>
    </row>
    <row r="4861" spans="6:11" x14ac:dyDescent="0.2">
      <c r="H4861" s="260"/>
      <c r="I4861" s="260"/>
      <c r="J4861" s="260"/>
      <c r="K4861" s="260"/>
    </row>
    <row r="4862" spans="6:11" x14ac:dyDescent="0.2">
      <c r="F4862" s="260"/>
      <c r="G4862" s="260"/>
      <c r="H4862" s="260"/>
      <c r="I4862" s="260"/>
      <c r="J4862" s="260"/>
      <c r="K4862" s="260"/>
    </row>
    <row r="4863" spans="6:11" x14ac:dyDescent="0.2">
      <c r="F4863" s="260"/>
      <c r="G4863" s="260"/>
      <c r="H4863" s="260"/>
      <c r="I4863" s="260"/>
      <c r="J4863" s="260"/>
      <c r="K4863" s="260"/>
    </row>
    <row r="4864" spans="6:11" x14ac:dyDescent="0.2">
      <c r="G4864" s="260"/>
      <c r="H4864" s="260"/>
      <c r="I4864" s="260"/>
      <c r="J4864" s="260"/>
      <c r="K4864" s="260"/>
    </row>
    <row r="4865" spans="6:11" x14ac:dyDescent="0.2">
      <c r="H4865" s="260"/>
      <c r="I4865" s="260"/>
      <c r="J4865" s="260"/>
      <c r="K4865" s="260"/>
    </row>
    <row r="4866" spans="6:11" x14ac:dyDescent="0.2">
      <c r="G4866" s="260"/>
      <c r="H4866" s="260"/>
      <c r="I4866" s="260"/>
      <c r="J4866" s="260"/>
      <c r="K4866" s="260"/>
    </row>
    <row r="4867" spans="6:11" x14ac:dyDescent="0.2">
      <c r="H4867" s="260"/>
      <c r="I4867" s="260"/>
      <c r="J4867" s="260"/>
      <c r="K4867" s="260"/>
    </row>
    <row r="4868" spans="6:11" x14ac:dyDescent="0.2">
      <c r="F4868" s="260"/>
      <c r="G4868" s="260"/>
      <c r="H4868" s="260"/>
      <c r="I4868" s="260"/>
      <c r="J4868" s="260"/>
      <c r="K4868" s="260"/>
    </row>
    <row r="4869" spans="6:11" x14ac:dyDescent="0.2">
      <c r="F4869" s="260"/>
      <c r="G4869" s="260"/>
      <c r="H4869" s="260"/>
      <c r="I4869" s="260"/>
      <c r="J4869" s="260"/>
      <c r="K4869" s="260"/>
    </row>
    <row r="4870" spans="6:11" x14ac:dyDescent="0.2">
      <c r="G4870" s="260"/>
      <c r="H4870" s="260"/>
      <c r="I4870" s="260"/>
      <c r="J4870" s="260"/>
      <c r="K4870" s="260"/>
    </row>
    <row r="4871" spans="6:11" x14ac:dyDescent="0.2">
      <c r="H4871" s="260"/>
      <c r="I4871" s="260"/>
      <c r="J4871" s="260"/>
      <c r="K4871" s="260"/>
    </row>
    <row r="4872" spans="6:11" x14ac:dyDescent="0.2">
      <c r="H4872" s="260"/>
      <c r="I4872" s="260"/>
      <c r="J4872" s="260"/>
      <c r="K4872" s="260"/>
    </row>
    <row r="4873" spans="6:11" x14ac:dyDescent="0.2">
      <c r="H4873" s="260"/>
      <c r="I4873" s="260"/>
      <c r="J4873" s="260"/>
      <c r="K4873" s="260"/>
    </row>
    <row r="4874" spans="6:11" x14ac:dyDescent="0.2">
      <c r="K4874" s="260"/>
    </row>
    <row r="4875" spans="6:11" x14ac:dyDescent="0.2">
      <c r="F4875" s="260"/>
      <c r="G4875" s="260"/>
      <c r="H4875" s="260"/>
      <c r="I4875" s="260"/>
      <c r="J4875" s="260"/>
      <c r="K4875" s="260"/>
    </row>
    <row r="4876" spans="6:11" x14ac:dyDescent="0.2">
      <c r="F4876" s="260"/>
      <c r="G4876" s="260"/>
      <c r="H4876" s="260"/>
      <c r="I4876" s="260"/>
      <c r="J4876" s="260"/>
      <c r="K4876" s="260"/>
    </row>
    <row r="4877" spans="6:11" x14ac:dyDescent="0.2">
      <c r="G4877" s="260"/>
      <c r="H4877" s="260"/>
      <c r="I4877" s="260"/>
      <c r="J4877" s="260"/>
      <c r="K4877" s="260"/>
    </row>
    <row r="4878" spans="6:11" x14ac:dyDescent="0.2">
      <c r="G4878" s="260"/>
      <c r="H4878" s="260"/>
      <c r="I4878" s="260"/>
      <c r="J4878" s="260"/>
      <c r="K4878" s="260"/>
    </row>
    <row r="4879" spans="6:11" x14ac:dyDescent="0.2">
      <c r="H4879" s="260"/>
      <c r="I4879" s="260"/>
      <c r="J4879" s="260"/>
      <c r="K4879" s="260"/>
    </row>
    <row r="4880" spans="6:11" x14ac:dyDescent="0.2">
      <c r="G4880" s="260"/>
      <c r="H4880" s="260"/>
      <c r="I4880" s="260"/>
      <c r="J4880" s="260"/>
      <c r="K4880" s="260"/>
    </row>
    <row r="4881" spans="6:11" x14ac:dyDescent="0.2">
      <c r="F4881" s="260"/>
      <c r="G4881" s="260"/>
      <c r="H4881" s="260"/>
      <c r="I4881" s="260"/>
      <c r="J4881" s="260"/>
      <c r="K4881" s="260"/>
    </row>
    <row r="4882" spans="6:11" x14ac:dyDescent="0.2">
      <c r="G4882" s="260"/>
      <c r="H4882" s="260"/>
      <c r="I4882" s="260"/>
      <c r="J4882" s="260"/>
      <c r="K4882" s="260"/>
    </row>
    <row r="4883" spans="6:11" x14ac:dyDescent="0.2">
      <c r="H4883" s="260"/>
      <c r="I4883" s="260"/>
      <c r="J4883" s="260"/>
      <c r="K4883" s="260"/>
    </row>
    <row r="4884" spans="6:11" x14ac:dyDescent="0.2">
      <c r="G4884" s="260"/>
      <c r="H4884" s="260"/>
      <c r="I4884" s="260"/>
      <c r="J4884" s="260"/>
      <c r="K4884" s="260"/>
    </row>
    <row r="4885" spans="6:11" x14ac:dyDescent="0.2">
      <c r="H4885" s="260"/>
      <c r="I4885" s="260"/>
      <c r="J4885" s="260"/>
      <c r="K4885" s="260"/>
    </row>
    <row r="4886" spans="6:11" x14ac:dyDescent="0.2">
      <c r="G4886" s="260"/>
      <c r="H4886" s="260"/>
      <c r="I4886" s="260"/>
      <c r="J4886" s="260"/>
      <c r="K4886" s="260"/>
    </row>
    <row r="4887" spans="6:11" x14ac:dyDescent="0.2">
      <c r="H4887" s="260"/>
      <c r="I4887" s="260"/>
      <c r="J4887" s="260"/>
      <c r="K4887" s="260"/>
    </row>
    <row r="4888" spans="6:11" x14ac:dyDescent="0.2">
      <c r="G4888" s="260"/>
      <c r="H4888" s="260"/>
      <c r="I4888" s="260"/>
      <c r="J4888" s="260"/>
      <c r="K4888" s="260"/>
    </row>
    <row r="4889" spans="6:11" x14ac:dyDescent="0.2">
      <c r="H4889" s="260"/>
      <c r="I4889" s="260"/>
      <c r="J4889" s="260"/>
      <c r="K4889" s="260"/>
    </row>
    <row r="4890" spans="6:11" x14ac:dyDescent="0.2">
      <c r="G4890" s="260"/>
      <c r="H4890" s="260"/>
      <c r="I4890" s="260"/>
      <c r="J4890" s="260"/>
      <c r="K4890" s="260"/>
    </row>
    <row r="4891" spans="6:11" x14ac:dyDescent="0.2">
      <c r="F4891" s="260"/>
      <c r="G4891" s="260"/>
      <c r="H4891" s="260"/>
      <c r="I4891" s="260"/>
      <c r="J4891" s="260"/>
      <c r="K4891" s="260"/>
    </row>
    <row r="4892" spans="6:11" x14ac:dyDescent="0.2">
      <c r="G4892" s="260"/>
      <c r="H4892" s="260"/>
      <c r="I4892" s="260"/>
      <c r="J4892" s="260"/>
      <c r="K4892" s="260"/>
    </row>
    <row r="4893" spans="6:11" x14ac:dyDescent="0.2">
      <c r="H4893" s="260"/>
      <c r="I4893" s="260"/>
      <c r="J4893" s="260"/>
      <c r="K4893" s="260"/>
    </row>
    <row r="4894" spans="6:11" x14ac:dyDescent="0.2">
      <c r="G4894" s="260"/>
      <c r="H4894" s="260"/>
      <c r="I4894" s="260"/>
      <c r="J4894" s="260"/>
      <c r="K4894" s="260"/>
    </row>
    <row r="4895" spans="6:11" x14ac:dyDescent="0.2">
      <c r="H4895" s="260"/>
      <c r="I4895" s="260"/>
      <c r="J4895" s="260"/>
      <c r="K4895" s="260"/>
    </row>
    <row r="4896" spans="6:11" x14ac:dyDescent="0.2">
      <c r="G4896" s="260"/>
      <c r="H4896" s="260"/>
      <c r="I4896" s="260"/>
      <c r="J4896" s="260"/>
      <c r="K4896" s="260"/>
    </row>
    <row r="4897" spans="7:11" x14ac:dyDescent="0.2">
      <c r="G4897" s="260"/>
      <c r="H4897" s="260"/>
      <c r="I4897" s="260"/>
      <c r="J4897" s="260"/>
      <c r="K4897" s="260"/>
    </row>
    <row r="4898" spans="7:11" x14ac:dyDescent="0.2">
      <c r="G4898" s="260"/>
      <c r="H4898" s="260"/>
      <c r="I4898" s="260"/>
      <c r="J4898" s="260"/>
      <c r="K4898" s="260"/>
    </row>
    <row r="4899" spans="7:11" x14ac:dyDescent="0.2">
      <c r="H4899" s="260"/>
      <c r="I4899" s="260"/>
      <c r="J4899" s="260"/>
      <c r="K4899" s="260"/>
    </row>
    <row r="4900" spans="7:11" x14ac:dyDescent="0.2">
      <c r="G4900" s="260"/>
      <c r="H4900" s="260"/>
      <c r="I4900" s="260"/>
      <c r="J4900" s="260"/>
      <c r="K4900" s="260"/>
    </row>
    <row r="4901" spans="7:11" x14ac:dyDescent="0.2">
      <c r="G4901" s="260"/>
      <c r="H4901" s="260"/>
      <c r="I4901" s="260"/>
      <c r="J4901" s="260"/>
      <c r="K4901" s="260"/>
    </row>
    <row r="4902" spans="7:11" x14ac:dyDescent="0.2">
      <c r="G4902" s="260"/>
      <c r="H4902" s="260"/>
      <c r="I4902" s="260"/>
      <c r="J4902" s="260"/>
      <c r="K4902" s="260"/>
    </row>
    <row r="4903" spans="7:11" x14ac:dyDescent="0.2">
      <c r="G4903" s="260"/>
      <c r="H4903" s="260"/>
      <c r="I4903" s="260"/>
      <c r="J4903" s="260"/>
      <c r="K4903" s="260"/>
    </row>
    <row r="4904" spans="7:11" x14ac:dyDescent="0.2">
      <c r="H4904" s="260"/>
      <c r="I4904" s="260"/>
      <c r="J4904" s="260"/>
      <c r="K4904" s="260"/>
    </row>
    <row r="4905" spans="7:11" x14ac:dyDescent="0.2">
      <c r="G4905" s="260"/>
      <c r="H4905" s="260"/>
      <c r="I4905" s="260"/>
      <c r="J4905" s="260"/>
      <c r="K4905" s="260"/>
    </row>
    <row r="4906" spans="7:11" x14ac:dyDescent="0.2">
      <c r="H4906" s="260"/>
      <c r="I4906" s="260"/>
      <c r="J4906" s="260"/>
      <c r="K4906" s="260"/>
    </row>
    <row r="4907" spans="7:11" x14ac:dyDescent="0.2">
      <c r="G4907" s="260"/>
      <c r="H4907" s="260"/>
      <c r="I4907" s="260"/>
      <c r="J4907" s="260"/>
      <c r="K4907" s="260"/>
    </row>
    <row r="4908" spans="7:11" x14ac:dyDescent="0.2">
      <c r="H4908" s="260"/>
      <c r="I4908" s="260"/>
      <c r="J4908" s="260"/>
      <c r="K4908" s="260"/>
    </row>
    <row r="4909" spans="7:11" x14ac:dyDescent="0.2">
      <c r="G4909" s="260"/>
      <c r="H4909" s="260"/>
      <c r="I4909" s="260"/>
      <c r="J4909" s="260"/>
      <c r="K4909" s="260"/>
    </row>
    <row r="4910" spans="7:11" x14ac:dyDescent="0.2">
      <c r="G4910" s="260"/>
      <c r="H4910" s="260"/>
      <c r="I4910" s="260"/>
      <c r="J4910" s="260"/>
      <c r="K4910" s="260"/>
    </row>
    <row r="4911" spans="7:11" x14ac:dyDescent="0.2">
      <c r="G4911" s="260"/>
      <c r="H4911" s="260"/>
      <c r="I4911" s="260"/>
      <c r="J4911" s="260"/>
      <c r="K4911" s="260"/>
    </row>
    <row r="4912" spans="7:11" x14ac:dyDescent="0.2">
      <c r="H4912" s="260"/>
      <c r="I4912" s="260"/>
      <c r="J4912" s="260"/>
      <c r="K4912" s="260"/>
    </row>
    <row r="4913" spans="6:11" x14ac:dyDescent="0.2">
      <c r="G4913" s="260"/>
      <c r="H4913" s="260"/>
      <c r="I4913" s="260"/>
      <c r="J4913" s="260"/>
      <c r="K4913" s="260"/>
    </row>
    <row r="4914" spans="6:11" x14ac:dyDescent="0.2">
      <c r="G4914" s="260"/>
      <c r="H4914" s="260"/>
      <c r="I4914" s="260"/>
      <c r="J4914" s="260"/>
      <c r="K4914" s="260"/>
    </row>
    <row r="4915" spans="6:11" x14ac:dyDescent="0.2">
      <c r="G4915" s="260"/>
      <c r="H4915" s="260"/>
      <c r="I4915" s="260"/>
      <c r="J4915" s="260"/>
      <c r="K4915" s="260"/>
    </row>
    <row r="4916" spans="6:11" x14ac:dyDescent="0.2">
      <c r="G4916" s="260"/>
      <c r="H4916" s="260"/>
      <c r="I4916" s="260"/>
      <c r="J4916" s="260"/>
      <c r="K4916" s="260"/>
    </row>
    <row r="4917" spans="6:11" x14ac:dyDescent="0.2">
      <c r="H4917" s="260"/>
      <c r="I4917" s="260"/>
      <c r="J4917" s="260"/>
      <c r="K4917" s="260"/>
    </row>
    <row r="4918" spans="6:11" x14ac:dyDescent="0.2">
      <c r="G4918" s="260"/>
      <c r="H4918" s="260"/>
      <c r="I4918" s="260"/>
      <c r="J4918" s="260"/>
      <c r="K4918" s="260"/>
    </row>
    <row r="4919" spans="6:11" x14ac:dyDescent="0.2">
      <c r="H4919" s="260"/>
      <c r="I4919" s="260"/>
      <c r="J4919" s="260"/>
      <c r="K4919" s="260"/>
    </row>
    <row r="4920" spans="6:11" x14ac:dyDescent="0.2">
      <c r="G4920" s="260"/>
      <c r="H4920" s="260"/>
      <c r="I4920" s="260"/>
      <c r="J4920" s="260"/>
      <c r="K4920" s="260"/>
    </row>
    <row r="4921" spans="6:11" x14ac:dyDescent="0.2">
      <c r="G4921" s="260"/>
      <c r="H4921" s="260"/>
      <c r="I4921" s="260"/>
      <c r="J4921" s="260"/>
      <c r="K4921" s="260"/>
    </row>
    <row r="4922" spans="6:11" x14ac:dyDescent="0.2">
      <c r="H4922" s="260"/>
      <c r="J4922" s="260"/>
      <c r="K4922" s="260"/>
    </row>
    <row r="4923" spans="6:11" x14ac:dyDescent="0.2">
      <c r="F4923" s="260"/>
      <c r="G4923" s="260"/>
      <c r="H4923" s="260"/>
      <c r="I4923" s="260"/>
      <c r="J4923" s="260"/>
      <c r="K4923" s="260"/>
    </row>
    <row r="4924" spans="6:11" x14ac:dyDescent="0.2">
      <c r="G4924" s="260"/>
      <c r="H4924" s="260"/>
      <c r="I4924" s="260"/>
      <c r="J4924" s="260"/>
      <c r="K4924" s="260"/>
    </row>
    <row r="4925" spans="6:11" x14ac:dyDescent="0.2">
      <c r="H4925" s="260"/>
      <c r="I4925" s="260"/>
      <c r="J4925" s="260"/>
      <c r="K4925" s="260"/>
    </row>
    <row r="4926" spans="6:11" x14ac:dyDescent="0.2">
      <c r="G4926" s="260"/>
      <c r="H4926" s="260"/>
      <c r="I4926" s="260"/>
      <c r="J4926" s="260"/>
      <c r="K4926" s="260"/>
    </row>
    <row r="4927" spans="6:11" x14ac:dyDescent="0.2">
      <c r="H4927" s="260"/>
      <c r="I4927" s="260"/>
      <c r="J4927" s="260"/>
      <c r="K4927" s="260"/>
    </row>
    <row r="4928" spans="6:11" x14ac:dyDescent="0.2">
      <c r="H4928" s="260"/>
      <c r="I4928" s="260"/>
      <c r="J4928" s="260"/>
      <c r="K4928" s="260"/>
    </row>
    <row r="4929" spans="6:11" x14ac:dyDescent="0.2">
      <c r="H4929" s="260"/>
      <c r="I4929" s="260"/>
      <c r="J4929" s="260"/>
      <c r="K4929" s="260"/>
    </row>
    <row r="4930" spans="6:11" x14ac:dyDescent="0.2">
      <c r="H4930" s="260"/>
      <c r="I4930" s="260"/>
      <c r="J4930" s="260"/>
      <c r="K4930" s="260"/>
    </row>
    <row r="4931" spans="6:11" x14ac:dyDescent="0.2">
      <c r="K4931" s="260"/>
    </row>
    <row r="4932" spans="6:11" x14ac:dyDescent="0.2">
      <c r="G4932" s="260"/>
      <c r="H4932" s="260"/>
      <c r="I4932" s="260"/>
      <c r="K4932" s="260"/>
    </row>
    <row r="4933" spans="6:11" x14ac:dyDescent="0.2">
      <c r="G4933" s="260"/>
      <c r="H4933" s="260"/>
      <c r="I4933" s="260"/>
      <c r="J4933" s="260"/>
      <c r="K4933" s="260"/>
    </row>
    <row r="4934" spans="6:11" x14ac:dyDescent="0.2">
      <c r="G4934" s="260"/>
      <c r="H4934" s="260"/>
      <c r="I4934" s="260"/>
      <c r="J4934" s="260"/>
      <c r="K4934" s="260"/>
    </row>
    <row r="4935" spans="6:11" x14ac:dyDescent="0.2">
      <c r="G4935" s="260"/>
      <c r="H4935" s="260"/>
      <c r="I4935" s="260"/>
      <c r="J4935" s="260"/>
      <c r="K4935" s="260"/>
    </row>
    <row r="4936" spans="6:11" x14ac:dyDescent="0.2">
      <c r="H4936" s="260"/>
      <c r="I4936" s="260"/>
      <c r="J4936" s="260"/>
      <c r="K4936" s="260"/>
    </row>
    <row r="4937" spans="6:11" x14ac:dyDescent="0.2">
      <c r="I4937" s="260"/>
      <c r="J4937" s="260"/>
      <c r="K4937" s="260"/>
    </row>
    <row r="4938" spans="6:11" x14ac:dyDescent="0.2">
      <c r="H4938" s="260"/>
      <c r="I4938" s="260"/>
      <c r="J4938" s="260"/>
      <c r="K4938" s="260"/>
    </row>
    <row r="4939" spans="6:11" x14ac:dyDescent="0.2">
      <c r="H4939" s="260"/>
      <c r="I4939" s="260"/>
      <c r="J4939" s="260"/>
      <c r="K4939" s="260"/>
    </row>
    <row r="4940" spans="6:11" x14ac:dyDescent="0.2">
      <c r="G4940" s="260"/>
      <c r="H4940" s="260"/>
      <c r="I4940" s="260"/>
      <c r="J4940" s="260"/>
      <c r="K4940" s="260"/>
    </row>
    <row r="4941" spans="6:11" x14ac:dyDescent="0.2">
      <c r="H4941" s="260"/>
      <c r="I4941" s="260"/>
      <c r="J4941" s="260"/>
      <c r="K4941" s="260"/>
    </row>
    <row r="4942" spans="6:11" x14ac:dyDescent="0.2">
      <c r="H4942" s="260"/>
      <c r="I4942" s="260"/>
      <c r="J4942" s="260"/>
      <c r="K4942" s="260"/>
    </row>
    <row r="4943" spans="6:11" x14ac:dyDescent="0.2">
      <c r="G4943" s="260"/>
      <c r="H4943" s="260"/>
      <c r="I4943" s="260"/>
      <c r="J4943" s="260"/>
      <c r="K4943" s="260"/>
    </row>
    <row r="4944" spans="6:11" x14ac:dyDescent="0.2">
      <c r="F4944" s="260"/>
      <c r="G4944" s="260"/>
      <c r="H4944" s="260"/>
      <c r="I4944" s="260"/>
      <c r="J4944" s="260"/>
      <c r="K4944" s="260"/>
    </row>
    <row r="4945" spans="6:11" x14ac:dyDescent="0.2">
      <c r="G4945" s="260"/>
      <c r="H4945" s="260"/>
      <c r="I4945" s="260"/>
      <c r="J4945" s="260"/>
      <c r="K4945" s="260"/>
    </row>
    <row r="4946" spans="6:11" x14ac:dyDescent="0.2">
      <c r="H4946" s="260"/>
      <c r="I4946" s="260"/>
      <c r="J4946" s="260"/>
      <c r="K4946" s="260"/>
    </row>
    <row r="4947" spans="6:11" x14ac:dyDescent="0.2">
      <c r="G4947" s="260"/>
      <c r="H4947" s="260"/>
      <c r="I4947" s="260"/>
      <c r="J4947" s="260"/>
      <c r="K4947" s="260"/>
    </row>
    <row r="4948" spans="6:11" x14ac:dyDescent="0.2">
      <c r="H4948" s="260"/>
      <c r="I4948" s="260"/>
      <c r="J4948" s="260"/>
      <c r="K4948" s="260"/>
    </row>
    <row r="4949" spans="6:11" x14ac:dyDescent="0.2">
      <c r="G4949" s="260"/>
      <c r="H4949" s="260"/>
      <c r="I4949" s="260"/>
      <c r="J4949" s="260"/>
      <c r="K4949" s="260"/>
    </row>
    <row r="4950" spans="6:11" x14ac:dyDescent="0.2">
      <c r="J4950" s="260"/>
      <c r="K4950" s="260"/>
    </row>
    <row r="4951" spans="6:11" x14ac:dyDescent="0.2">
      <c r="J4951" s="260"/>
      <c r="K4951" s="260"/>
    </row>
    <row r="4952" spans="6:11" x14ac:dyDescent="0.2">
      <c r="G4952" s="260"/>
      <c r="H4952" s="260"/>
      <c r="I4952" s="260"/>
      <c r="J4952" s="260"/>
      <c r="K4952" s="260"/>
    </row>
    <row r="4953" spans="6:11" x14ac:dyDescent="0.2">
      <c r="H4953" s="260"/>
      <c r="I4953" s="260"/>
      <c r="J4953" s="260"/>
      <c r="K4953" s="260"/>
    </row>
    <row r="4954" spans="6:11" x14ac:dyDescent="0.2">
      <c r="F4954" s="260"/>
      <c r="G4954" s="260"/>
      <c r="H4954" s="260"/>
      <c r="I4954" s="260"/>
      <c r="J4954" s="260"/>
      <c r="K4954" s="260"/>
    </row>
    <row r="4955" spans="6:11" x14ac:dyDescent="0.2">
      <c r="G4955" s="260"/>
      <c r="I4955" s="260"/>
      <c r="J4955" s="260"/>
      <c r="K4955" s="260"/>
    </row>
    <row r="4956" spans="6:11" x14ac:dyDescent="0.2">
      <c r="G4956" s="260"/>
      <c r="H4956" s="260"/>
      <c r="I4956" s="260"/>
      <c r="J4956" s="260"/>
      <c r="K4956" s="260"/>
    </row>
    <row r="4957" spans="6:11" x14ac:dyDescent="0.2">
      <c r="H4957" s="260"/>
      <c r="I4957" s="260"/>
      <c r="J4957" s="260"/>
      <c r="K4957" s="260"/>
    </row>
    <row r="4958" spans="6:11" x14ac:dyDescent="0.2">
      <c r="F4958" s="260"/>
      <c r="G4958" s="260"/>
      <c r="H4958" s="260"/>
      <c r="I4958" s="260"/>
      <c r="J4958" s="260"/>
      <c r="K4958" s="260"/>
    </row>
    <row r="4959" spans="6:11" x14ac:dyDescent="0.2">
      <c r="F4959" s="260"/>
      <c r="G4959" s="260"/>
      <c r="H4959" s="260"/>
      <c r="I4959" s="260"/>
      <c r="J4959" s="260"/>
      <c r="K4959" s="260"/>
    </row>
    <row r="4960" spans="6:11" x14ac:dyDescent="0.2">
      <c r="F4960" s="260"/>
      <c r="G4960" s="260"/>
      <c r="H4960" s="260"/>
      <c r="I4960" s="260"/>
      <c r="J4960" s="260"/>
      <c r="K4960" s="260"/>
    </row>
    <row r="4961" spans="6:11" x14ac:dyDescent="0.2">
      <c r="G4961" s="260"/>
      <c r="H4961" s="260"/>
      <c r="I4961" s="260"/>
      <c r="J4961" s="260"/>
      <c r="K4961" s="260"/>
    </row>
    <row r="4962" spans="6:11" x14ac:dyDescent="0.2">
      <c r="H4962" s="260"/>
      <c r="I4962" s="260"/>
      <c r="J4962" s="260"/>
      <c r="K4962" s="260"/>
    </row>
    <row r="4963" spans="6:11" x14ac:dyDescent="0.2">
      <c r="I4963" s="260"/>
      <c r="J4963" s="260"/>
      <c r="K4963" s="260"/>
    </row>
    <row r="4964" spans="6:11" x14ac:dyDescent="0.2">
      <c r="F4964" s="260"/>
      <c r="G4964" s="260"/>
      <c r="H4964" s="260"/>
      <c r="I4964" s="260"/>
      <c r="J4964" s="260"/>
      <c r="K4964" s="260"/>
    </row>
    <row r="4965" spans="6:11" x14ac:dyDescent="0.2">
      <c r="F4965" s="260"/>
      <c r="G4965" s="260"/>
      <c r="H4965" s="260"/>
      <c r="I4965" s="260"/>
      <c r="J4965" s="260"/>
      <c r="K4965" s="260"/>
    </row>
    <row r="4966" spans="6:11" x14ac:dyDescent="0.2">
      <c r="F4966" s="260"/>
      <c r="G4966" s="260"/>
      <c r="H4966" s="260"/>
      <c r="I4966" s="260"/>
      <c r="J4966" s="260"/>
      <c r="K4966" s="260"/>
    </row>
    <row r="4967" spans="6:11" x14ac:dyDescent="0.2">
      <c r="F4967" s="260"/>
      <c r="G4967" s="260"/>
      <c r="H4967" s="260"/>
      <c r="I4967" s="260"/>
      <c r="J4967" s="260"/>
      <c r="K4967" s="260"/>
    </row>
    <row r="4968" spans="6:11" x14ac:dyDescent="0.2">
      <c r="F4968" s="260"/>
      <c r="G4968" s="260"/>
      <c r="H4968" s="260"/>
      <c r="I4968" s="260"/>
      <c r="J4968" s="260"/>
      <c r="K4968" s="260"/>
    </row>
    <row r="4969" spans="6:11" x14ac:dyDescent="0.2">
      <c r="G4969" s="260"/>
      <c r="H4969" s="260"/>
      <c r="I4969" s="260"/>
      <c r="J4969" s="260"/>
      <c r="K4969" s="260"/>
    </row>
    <row r="4970" spans="6:11" x14ac:dyDescent="0.2">
      <c r="H4970" s="260"/>
      <c r="I4970" s="260"/>
      <c r="J4970" s="260"/>
      <c r="K4970" s="260"/>
    </row>
    <row r="4971" spans="6:11" x14ac:dyDescent="0.2">
      <c r="I4971" s="260"/>
      <c r="J4971" s="260"/>
      <c r="K4971" s="260"/>
    </row>
    <row r="4972" spans="6:11" x14ac:dyDescent="0.2">
      <c r="F4972" s="260"/>
      <c r="G4972" s="260"/>
      <c r="H4972" s="260"/>
      <c r="I4972" s="260"/>
      <c r="J4972" s="260"/>
      <c r="K4972" s="260"/>
    </row>
    <row r="4973" spans="6:11" x14ac:dyDescent="0.2">
      <c r="F4973" s="260"/>
      <c r="H4973" s="260"/>
      <c r="I4973" s="260"/>
      <c r="J4973" s="260"/>
      <c r="K4973" s="260"/>
    </row>
    <row r="4974" spans="6:11" x14ac:dyDescent="0.2">
      <c r="G4974" s="260"/>
      <c r="H4974" s="260"/>
      <c r="I4974" s="260"/>
      <c r="J4974" s="260"/>
      <c r="K4974" s="260"/>
    </row>
    <row r="4975" spans="6:11" x14ac:dyDescent="0.2">
      <c r="H4975" s="260"/>
      <c r="I4975" s="260"/>
      <c r="J4975" s="260"/>
      <c r="K4975" s="260"/>
    </row>
    <row r="4976" spans="6:11" x14ac:dyDescent="0.2">
      <c r="G4976" s="260"/>
      <c r="H4976" s="260"/>
      <c r="I4976" s="260"/>
      <c r="J4976" s="260"/>
      <c r="K4976" s="260"/>
    </row>
    <row r="4977" spans="6:11" x14ac:dyDescent="0.2">
      <c r="I4977" s="260"/>
      <c r="J4977" s="260"/>
      <c r="K4977" s="260"/>
    </row>
    <row r="4978" spans="6:11" x14ac:dyDescent="0.2">
      <c r="F4978" s="260"/>
      <c r="G4978" s="260"/>
      <c r="H4978" s="260"/>
      <c r="I4978" s="260"/>
      <c r="J4978" s="260"/>
      <c r="K4978" s="260"/>
    </row>
    <row r="4979" spans="6:11" x14ac:dyDescent="0.2">
      <c r="G4979" s="260"/>
      <c r="H4979" s="260"/>
      <c r="I4979" s="260"/>
      <c r="J4979" s="260"/>
      <c r="K4979" s="260"/>
    </row>
    <row r="4980" spans="6:11" x14ac:dyDescent="0.2">
      <c r="I4980" s="260"/>
      <c r="J4980" s="260"/>
      <c r="K4980" s="260"/>
    </row>
    <row r="4981" spans="6:11" x14ac:dyDescent="0.2">
      <c r="G4981" s="260"/>
      <c r="H4981" s="260"/>
      <c r="I4981" s="260"/>
      <c r="J4981" s="260"/>
      <c r="K4981" s="260"/>
    </row>
    <row r="4982" spans="6:11" x14ac:dyDescent="0.2">
      <c r="H4982" s="260"/>
      <c r="I4982" s="260"/>
      <c r="J4982" s="260"/>
      <c r="K4982" s="260"/>
    </row>
    <row r="4983" spans="6:11" x14ac:dyDescent="0.2">
      <c r="G4983" s="260"/>
      <c r="H4983" s="260"/>
      <c r="I4983" s="260"/>
      <c r="J4983" s="260"/>
      <c r="K4983" s="260"/>
    </row>
    <row r="4984" spans="6:11" x14ac:dyDescent="0.2">
      <c r="G4984" s="260"/>
      <c r="H4984" s="260"/>
      <c r="I4984" s="260"/>
      <c r="J4984" s="260"/>
      <c r="K4984" s="260"/>
    </row>
    <row r="4985" spans="6:11" x14ac:dyDescent="0.2">
      <c r="H4985" s="260"/>
      <c r="I4985" s="260"/>
      <c r="J4985" s="260"/>
      <c r="K4985" s="260"/>
    </row>
    <row r="4986" spans="6:11" x14ac:dyDescent="0.2">
      <c r="H4986" s="260"/>
      <c r="I4986" s="260"/>
      <c r="J4986" s="260"/>
      <c r="K4986" s="260"/>
    </row>
    <row r="4987" spans="6:11" x14ac:dyDescent="0.2">
      <c r="H4987" s="260"/>
      <c r="I4987" s="260"/>
      <c r="J4987" s="260"/>
      <c r="K4987" s="260"/>
    </row>
    <row r="4988" spans="6:11" x14ac:dyDescent="0.2">
      <c r="F4988" s="260"/>
      <c r="G4988" s="260"/>
      <c r="H4988" s="260"/>
      <c r="I4988" s="260"/>
      <c r="J4988" s="260"/>
      <c r="K4988" s="260"/>
    </row>
    <row r="4989" spans="6:11" x14ac:dyDescent="0.2">
      <c r="G4989" s="260"/>
      <c r="H4989" s="260"/>
      <c r="I4989" s="260"/>
      <c r="J4989" s="260"/>
      <c r="K4989" s="260"/>
    </row>
    <row r="4990" spans="6:11" x14ac:dyDescent="0.2">
      <c r="I4990" s="260"/>
      <c r="J4990" s="260"/>
      <c r="K4990" s="260"/>
    </row>
    <row r="4992" spans="6:11" x14ac:dyDescent="0.2">
      <c r="F4992" s="260"/>
      <c r="G4992" s="260"/>
      <c r="H4992" s="260"/>
      <c r="I4992" s="260"/>
      <c r="J4992" s="260"/>
      <c r="K4992" s="260"/>
    </row>
    <row r="4993" spans="6:11" x14ac:dyDescent="0.2">
      <c r="F4993" s="260"/>
      <c r="G4993" s="260"/>
      <c r="H4993" s="260"/>
      <c r="I4993" s="260"/>
      <c r="J4993" s="260"/>
      <c r="K4993" s="260"/>
    </row>
    <row r="4994" spans="6:11" x14ac:dyDescent="0.2">
      <c r="G4994" s="260"/>
      <c r="H4994" s="260"/>
      <c r="I4994" s="260"/>
      <c r="J4994" s="260"/>
      <c r="K4994" s="260"/>
    </row>
    <row r="4995" spans="6:11" x14ac:dyDescent="0.2">
      <c r="H4995" s="260"/>
      <c r="I4995" s="260"/>
      <c r="J4995" s="260"/>
      <c r="K4995" s="260"/>
    </row>
    <row r="4996" spans="6:11" x14ac:dyDescent="0.2">
      <c r="I4996" s="260"/>
      <c r="J4996" s="260"/>
      <c r="K4996" s="260"/>
    </row>
    <row r="4997" spans="6:11" x14ac:dyDescent="0.2">
      <c r="I4997" s="260"/>
      <c r="J4997" s="260"/>
      <c r="K4997" s="260"/>
    </row>
    <row r="4998" spans="6:11" x14ac:dyDescent="0.2">
      <c r="F4998" s="260"/>
      <c r="G4998" s="260"/>
      <c r="H4998" s="260"/>
      <c r="I4998" s="260"/>
      <c r="J4998" s="260"/>
      <c r="K4998" s="260"/>
    </row>
    <row r="4999" spans="6:11" x14ac:dyDescent="0.2">
      <c r="F4999" s="260"/>
      <c r="G4999" s="260"/>
      <c r="H4999" s="260"/>
      <c r="I4999" s="260"/>
      <c r="J4999" s="260"/>
      <c r="K4999" s="260"/>
    </row>
    <row r="5000" spans="6:11" x14ac:dyDescent="0.2">
      <c r="G5000" s="260"/>
      <c r="H5000" s="260"/>
      <c r="I5000" s="260"/>
      <c r="J5000" s="260"/>
      <c r="K5000" s="260"/>
    </row>
    <row r="5001" spans="6:11" x14ac:dyDescent="0.2">
      <c r="H5001" s="260"/>
      <c r="I5001" s="260"/>
      <c r="J5001" s="260"/>
      <c r="K5001" s="260"/>
    </row>
    <row r="5002" spans="6:11" x14ac:dyDescent="0.2">
      <c r="F5002" s="260"/>
      <c r="G5002" s="260"/>
      <c r="H5002" s="260"/>
      <c r="I5002" s="260"/>
      <c r="J5002" s="260"/>
      <c r="K5002" s="260"/>
    </row>
    <row r="5003" spans="6:11" x14ac:dyDescent="0.2">
      <c r="G5003" s="260"/>
      <c r="H5003" s="260"/>
      <c r="I5003" s="260"/>
      <c r="J5003" s="260"/>
      <c r="K5003" s="260"/>
    </row>
    <row r="5004" spans="6:11" x14ac:dyDescent="0.2">
      <c r="I5004" s="260"/>
    </row>
    <row r="5005" spans="6:11" x14ac:dyDescent="0.2">
      <c r="F5005" s="260"/>
      <c r="G5005" s="260"/>
      <c r="H5005" s="260"/>
      <c r="I5005" s="260"/>
      <c r="J5005" s="260"/>
      <c r="K5005" s="260"/>
    </row>
    <row r="5006" spans="6:11" x14ac:dyDescent="0.2">
      <c r="F5006" s="260"/>
      <c r="G5006" s="260"/>
      <c r="H5006" s="260"/>
      <c r="I5006" s="260"/>
      <c r="J5006" s="260"/>
      <c r="K5006" s="260"/>
    </row>
    <row r="5007" spans="6:11" x14ac:dyDescent="0.2">
      <c r="G5007" s="260"/>
      <c r="H5007" s="260"/>
      <c r="I5007" s="260"/>
      <c r="J5007" s="260"/>
      <c r="K5007" s="260"/>
    </row>
    <row r="5008" spans="6:11" x14ac:dyDescent="0.2">
      <c r="H5008" s="260"/>
      <c r="I5008" s="260"/>
      <c r="J5008" s="260"/>
      <c r="K5008" s="260"/>
    </row>
    <row r="5009" spans="6:11" x14ac:dyDescent="0.2">
      <c r="I5009" s="260"/>
      <c r="J5009" s="260"/>
      <c r="K5009" s="260"/>
    </row>
    <row r="5010" spans="6:11" x14ac:dyDescent="0.2">
      <c r="G5010" s="260"/>
      <c r="H5010" s="260"/>
      <c r="I5010" s="260"/>
      <c r="J5010" s="260"/>
      <c r="K5010" s="260"/>
    </row>
    <row r="5011" spans="6:11" x14ac:dyDescent="0.2">
      <c r="F5011" s="260"/>
      <c r="G5011" s="260"/>
      <c r="H5011" s="260"/>
      <c r="I5011" s="260"/>
      <c r="J5011" s="260"/>
      <c r="K5011" s="260"/>
    </row>
    <row r="5012" spans="6:11" x14ac:dyDescent="0.2">
      <c r="F5012" s="260"/>
      <c r="G5012" s="260"/>
      <c r="H5012" s="260"/>
      <c r="I5012" s="260"/>
      <c r="J5012" s="260"/>
      <c r="K5012" s="260"/>
    </row>
    <row r="5013" spans="6:11" x14ac:dyDescent="0.2">
      <c r="G5013" s="260"/>
      <c r="H5013" s="260"/>
      <c r="I5013" s="260"/>
      <c r="J5013" s="260"/>
      <c r="K5013" s="260"/>
    </row>
    <row r="5014" spans="6:11" x14ac:dyDescent="0.2">
      <c r="G5014" s="260"/>
      <c r="H5014" s="260"/>
      <c r="I5014" s="260"/>
      <c r="J5014" s="260"/>
      <c r="K5014" s="260"/>
    </row>
    <row r="5015" spans="6:11" x14ac:dyDescent="0.2">
      <c r="H5015" s="260"/>
      <c r="I5015" s="260"/>
      <c r="J5015" s="260"/>
      <c r="K5015" s="260"/>
    </row>
    <row r="5016" spans="6:11" x14ac:dyDescent="0.2">
      <c r="F5016" s="260"/>
      <c r="G5016" s="260"/>
      <c r="H5016" s="260"/>
      <c r="I5016" s="260"/>
      <c r="J5016" s="260"/>
      <c r="K5016" s="260"/>
    </row>
    <row r="5017" spans="6:11" x14ac:dyDescent="0.2">
      <c r="F5017" s="260"/>
      <c r="G5017" s="260"/>
      <c r="H5017" s="260"/>
      <c r="I5017" s="260"/>
      <c r="J5017" s="260"/>
      <c r="K5017" s="260"/>
    </row>
    <row r="5018" spans="6:11" x14ac:dyDescent="0.2">
      <c r="G5018" s="260"/>
      <c r="H5018" s="260"/>
      <c r="I5018" s="260"/>
      <c r="J5018" s="260"/>
      <c r="K5018" s="260"/>
    </row>
    <row r="5019" spans="6:11" x14ac:dyDescent="0.2">
      <c r="H5019" s="260"/>
      <c r="I5019" s="260"/>
      <c r="J5019" s="260"/>
      <c r="K5019" s="260"/>
    </row>
    <row r="5020" spans="6:11" x14ac:dyDescent="0.2">
      <c r="I5020" s="260"/>
      <c r="J5020" s="260"/>
      <c r="K5020" s="260"/>
    </row>
    <row r="5021" spans="6:11" x14ac:dyDescent="0.2">
      <c r="F5021" s="260"/>
      <c r="G5021" s="260"/>
      <c r="H5021" s="260"/>
      <c r="I5021" s="260"/>
      <c r="J5021" s="260"/>
      <c r="K5021" s="260"/>
    </row>
    <row r="5022" spans="6:11" x14ac:dyDescent="0.2">
      <c r="F5022" s="260"/>
      <c r="G5022" s="260"/>
      <c r="H5022" s="260"/>
      <c r="I5022" s="260"/>
      <c r="J5022" s="260"/>
      <c r="K5022" s="260"/>
    </row>
    <row r="5023" spans="6:11" x14ac:dyDescent="0.2">
      <c r="G5023" s="260"/>
      <c r="H5023" s="260"/>
      <c r="I5023" s="260"/>
      <c r="J5023" s="260"/>
      <c r="K5023" s="260"/>
    </row>
    <row r="5024" spans="6:11" x14ac:dyDescent="0.2">
      <c r="H5024" s="260"/>
      <c r="I5024" s="260"/>
      <c r="K5024" s="260"/>
    </row>
    <row r="5026" spans="6:11" x14ac:dyDescent="0.2">
      <c r="F5026" s="260"/>
      <c r="G5026" s="260"/>
      <c r="H5026" s="260"/>
      <c r="I5026" s="260"/>
      <c r="J5026" s="260"/>
      <c r="K5026" s="260"/>
    </row>
    <row r="5027" spans="6:11" x14ac:dyDescent="0.2">
      <c r="G5027" s="260"/>
      <c r="H5027" s="260"/>
      <c r="I5027" s="260"/>
      <c r="K5027" s="260"/>
    </row>
    <row r="5028" spans="6:11" x14ac:dyDescent="0.2">
      <c r="J5028" s="260"/>
    </row>
    <row r="5029" spans="6:11" x14ac:dyDescent="0.2">
      <c r="G5029" s="260"/>
      <c r="H5029" s="260"/>
      <c r="I5029" s="260"/>
      <c r="J5029" s="260"/>
      <c r="K5029" s="260"/>
    </row>
    <row r="5030" spans="6:11" x14ac:dyDescent="0.2">
      <c r="H5030" s="260"/>
      <c r="I5030" s="260"/>
      <c r="J5030" s="260"/>
      <c r="K5030" s="260"/>
    </row>
    <row r="5031" spans="6:11" x14ac:dyDescent="0.2">
      <c r="G5031" s="260"/>
      <c r="H5031" s="260"/>
      <c r="I5031" s="260"/>
      <c r="J5031" s="260"/>
      <c r="K5031" s="260"/>
    </row>
    <row r="5032" spans="6:11" x14ac:dyDescent="0.2">
      <c r="J5032" s="260"/>
      <c r="K5032" s="260"/>
    </row>
    <row r="5033" spans="6:11" x14ac:dyDescent="0.2">
      <c r="J5033" s="260"/>
      <c r="K5033" s="260"/>
    </row>
    <row r="5034" spans="6:11" x14ac:dyDescent="0.2">
      <c r="G5034" s="260"/>
      <c r="H5034" s="260"/>
      <c r="I5034" s="260"/>
      <c r="J5034" s="260"/>
      <c r="K5034" s="260"/>
    </row>
    <row r="5035" spans="6:11" x14ac:dyDescent="0.2">
      <c r="H5035" s="260"/>
      <c r="I5035" s="260"/>
      <c r="J5035" s="260"/>
      <c r="K5035" s="260"/>
    </row>
    <row r="5036" spans="6:11" x14ac:dyDescent="0.2">
      <c r="F5036" s="260"/>
      <c r="G5036" s="260"/>
      <c r="H5036" s="260"/>
      <c r="I5036" s="260"/>
      <c r="J5036" s="260"/>
      <c r="K5036" s="260"/>
    </row>
    <row r="5037" spans="6:11" x14ac:dyDescent="0.2">
      <c r="G5037" s="260"/>
      <c r="H5037" s="260"/>
      <c r="I5037" s="260"/>
      <c r="J5037" s="260"/>
      <c r="K5037" s="260"/>
    </row>
    <row r="5038" spans="6:11" x14ac:dyDescent="0.2">
      <c r="H5038" s="260"/>
      <c r="I5038" s="260"/>
      <c r="J5038" s="260"/>
      <c r="K5038" s="260"/>
    </row>
    <row r="5039" spans="6:11" x14ac:dyDescent="0.2">
      <c r="G5039" s="260"/>
      <c r="H5039" s="260"/>
      <c r="I5039" s="260"/>
      <c r="J5039" s="260"/>
      <c r="K5039" s="260"/>
    </row>
    <row r="5040" spans="6:11" x14ac:dyDescent="0.2">
      <c r="F5040" s="260"/>
      <c r="G5040" s="260"/>
      <c r="H5040" s="260"/>
      <c r="I5040" s="260"/>
      <c r="J5040" s="260"/>
      <c r="K5040" s="260"/>
    </row>
    <row r="5041" spans="6:11" x14ac:dyDescent="0.2">
      <c r="F5041" s="260"/>
      <c r="G5041" s="260"/>
      <c r="H5041" s="260"/>
      <c r="I5041" s="260"/>
      <c r="J5041" s="260"/>
      <c r="K5041" s="260"/>
    </row>
    <row r="5042" spans="6:11" x14ac:dyDescent="0.2">
      <c r="G5042" s="260"/>
      <c r="H5042" s="260"/>
      <c r="I5042" s="260"/>
      <c r="J5042" s="260"/>
      <c r="K5042" s="260"/>
    </row>
    <row r="5043" spans="6:11" x14ac:dyDescent="0.2">
      <c r="H5043" s="260"/>
      <c r="I5043" s="260"/>
      <c r="J5043" s="260"/>
      <c r="K5043" s="260"/>
    </row>
    <row r="5044" spans="6:11" x14ac:dyDescent="0.2">
      <c r="G5044" s="260"/>
      <c r="H5044" s="260"/>
      <c r="I5044" s="260"/>
      <c r="J5044" s="260"/>
      <c r="K5044" s="260"/>
    </row>
    <row r="5045" spans="6:11" x14ac:dyDescent="0.2">
      <c r="H5045" s="260"/>
      <c r="I5045" s="260"/>
      <c r="J5045" s="260"/>
      <c r="K5045" s="260"/>
    </row>
    <row r="5046" spans="6:11" x14ac:dyDescent="0.2">
      <c r="F5046" s="260"/>
      <c r="G5046" s="260"/>
      <c r="H5046" s="260"/>
      <c r="I5046" s="260"/>
      <c r="J5046" s="260"/>
      <c r="K5046" s="260"/>
    </row>
    <row r="5047" spans="6:11" x14ac:dyDescent="0.2">
      <c r="G5047" s="260"/>
      <c r="H5047" s="260"/>
      <c r="I5047" s="260"/>
      <c r="K5047" s="260"/>
    </row>
    <row r="5048" spans="6:11" x14ac:dyDescent="0.2">
      <c r="G5048" s="260"/>
      <c r="H5048" s="260"/>
      <c r="I5048" s="260"/>
      <c r="J5048" s="260"/>
      <c r="K5048" s="260"/>
    </row>
    <row r="5049" spans="6:11" x14ac:dyDescent="0.2">
      <c r="H5049" s="260"/>
    </row>
    <row r="5050" spans="6:11" x14ac:dyDescent="0.2">
      <c r="F5050" s="260"/>
      <c r="G5050" s="260"/>
      <c r="H5050" s="260"/>
      <c r="I5050" s="260"/>
      <c r="J5050" s="260"/>
      <c r="K5050" s="260"/>
    </row>
    <row r="5051" spans="6:11" x14ac:dyDescent="0.2">
      <c r="G5051" s="260"/>
      <c r="H5051" s="260"/>
      <c r="I5051" s="260"/>
      <c r="J5051" s="260"/>
      <c r="K5051" s="260"/>
    </row>
    <row r="5052" spans="6:11" x14ac:dyDescent="0.2">
      <c r="H5052" s="260"/>
      <c r="I5052" s="260"/>
      <c r="J5052" s="260"/>
      <c r="K5052" s="260"/>
    </row>
    <row r="5053" spans="6:11" x14ac:dyDescent="0.2">
      <c r="G5053" s="260"/>
      <c r="H5053" s="260"/>
      <c r="I5053" s="260"/>
      <c r="J5053" s="260"/>
      <c r="K5053" s="260"/>
    </row>
    <row r="5054" spans="6:11" x14ac:dyDescent="0.2">
      <c r="H5054" s="260"/>
      <c r="I5054" s="260"/>
      <c r="J5054" s="260"/>
      <c r="K5054" s="260"/>
    </row>
    <row r="5055" spans="6:11" x14ac:dyDescent="0.2">
      <c r="G5055" s="260"/>
      <c r="H5055" s="260"/>
      <c r="I5055" s="260"/>
      <c r="J5055" s="260"/>
      <c r="K5055" s="260"/>
    </row>
    <row r="5056" spans="6:11" x14ac:dyDescent="0.2">
      <c r="H5056" s="260"/>
      <c r="I5056" s="260"/>
      <c r="J5056" s="260"/>
      <c r="K5056" s="260"/>
    </row>
    <row r="5057" spans="6:11" x14ac:dyDescent="0.2">
      <c r="H5057" s="260"/>
      <c r="I5057" s="260"/>
      <c r="J5057" s="260"/>
      <c r="K5057" s="260"/>
    </row>
    <row r="5058" spans="6:11" x14ac:dyDescent="0.2">
      <c r="G5058" s="260"/>
      <c r="H5058" s="260"/>
      <c r="I5058" s="260"/>
      <c r="J5058" s="260"/>
      <c r="K5058" s="260"/>
    </row>
    <row r="5059" spans="6:11" x14ac:dyDescent="0.2">
      <c r="H5059" s="260"/>
      <c r="I5059" s="260"/>
      <c r="J5059" s="260"/>
      <c r="K5059" s="260"/>
    </row>
    <row r="5060" spans="6:11" x14ac:dyDescent="0.2">
      <c r="F5060" s="260"/>
      <c r="G5060" s="260"/>
      <c r="H5060" s="260"/>
      <c r="I5060" s="260"/>
      <c r="J5060" s="260"/>
      <c r="K5060" s="260"/>
    </row>
    <row r="5061" spans="6:11" x14ac:dyDescent="0.2">
      <c r="G5061" s="260"/>
      <c r="H5061" s="260"/>
      <c r="I5061" s="260"/>
      <c r="J5061" s="260"/>
      <c r="K5061" s="260"/>
    </row>
    <row r="5062" spans="6:11" x14ac:dyDescent="0.2">
      <c r="H5062" s="260"/>
      <c r="I5062" s="260"/>
      <c r="J5062" s="260"/>
      <c r="K5062" s="260"/>
    </row>
    <row r="5063" spans="6:11" x14ac:dyDescent="0.2">
      <c r="H5063" s="260"/>
      <c r="I5063" s="260"/>
      <c r="J5063" s="260"/>
      <c r="K5063" s="260"/>
    </row>
    <row r="5064" spans="6:11" x14ac:dyDescent="0.2">
      <c r="F5064" s="260"/>
      <c r="G5064" s="260"/>
      <c r="H5064" s="260"/>
      <c r="I5064" s="260"/>
      <c r="J5064" s="260"/>
      <c r="K5064" s="260"/>
    </row>
    <row r="5065" spans="6:11" x14ac:dyDescent="0.2">
      <c r="K5065" s="260"/>
    </row>
    <row r="5066" spans="6:11" x14ac:dyDescent="0.2">
      <c r="K5066" s="260"/>
    </row>
    <row r="5067" spans="6:11" x14ac:dyDescent="0.2">
      <c r="H5067" s="260"/>
      <c r="I5067" s="260"/>
      <c r="J5067" s="260"/>
      <c r="K5067" s="260"/>
    </row>
    <row r="5068" spans="6:11" x14ac:dyDescent="0.2">
      <c r="H5068" s="260"/>
      <c r="I5068" s="260"/>
      <c r="J5068" s="260"/>
      <c r="K5068" s="260"/>
    </row>
    <row r="5069" spans="6:11" x14ac:dyDescent="0.2">
      <c r="G5069" s="260"/>
      <c r="H5069" s="260"/>
      <c r="I5069" s="260"/>
      <c r="J5069" s="260"/>
      <c r="K5069" s="260"/>
    </row>
    <row r="5070" spans="6:11" x14ac:dyDescent="0.2">
      <c r="H5070" s="260"/>
      <c r="I5070" s="260"/>
      <c r="J5070" s="260"/>
      <c r="K5070" s="260"/>
    </row>
    <row r="5071" spans="6:11" x14ac:dyDescent="0.2">
      <c r="G5071" s="260"/>
      <c r="H5071" s="260"/>
      <c r="I5071" s="260"/>
      <c r="J5071" s="260"/>
      <c r="K5071" s="260"/>
    </row>
    <row r="5072" spans="6:11" x14ac:dyDescent="0.2">
      <c r="H5072" s="260"/>
      <c r="I5072" s="260"/>
      <c r="J5072" s="260"/>
      <c r="K5072" s="260"/>
    </row>
    <row r="5073" spans="7:11" x14ac:dyDescent="0.2">
      <c r="G5073" s="260"/>
      <c r="H5073" s="260"/>
      <c r="I5073" s="260"/>
      <c r="J5073" s="260"/>
      <c r="K5073" s="260"/>
    </row>
    <row r="5074" spans="7:11" x14ac:dyDescent="0.2">
      <c r="G5074" s="260"/>
      <c r="H5074" s="260"/>
      <c r="I5074" s="260"/>
      <c r="J5074" s="260"/>
      <c r="K5074" s="260"/>
    </row>
    <row r="5075" spans="7:11" x14ac:dyDescent="0.2">
      <c r="H5075" s="260"/>
      <c r="I5075" s="260"/>
      <c r="J5075" s="260"/>
      <c r="K5075" s="260"/>
    </row>
    <row r="5076" spans="7:11" x14ac:dyDescent="0.2">
      <c r="H5076" s="260"/>
      <c r="I5076" s="260"/>
      <c r="J5076" s="260"/>
      <c r="K5076" s="260"/>
    </row>
    <row r="5077" spans="7:11" x14ac:dyDescent="0.2">
      <c r="G5077" s="260"/>
      <c r="H5077" s="260"/>
      <c r="I5077" s="260"/>
      <c r="J5077" s="260"/>
      <c r="K5077" s="260"/>
    </row>
    <row r="5078" spans="7:11" x14ac:dyDescent="0.2">
      <c r="H5078" s="260"/>
      <c r="I5078" s="260"/>
      <c r="J5078" s="260"/>
      <c r="K5078" s="260"/>
    </row>
    <row r="5079" spans="7:11" x14ac:dyDescent="0.2">
      <c r="G5079" s="260"/>
      <c r="H5079" s="260"/>
      <c r="I5079" s="260"/>
      <c r="J5079" s="260"/>
      <c r="K5079" s="260"/>
    </row>
    <row r="5080" spans="7:11" x14ac:dyDescent="0.2">
      <c r="H5080" s="260"/>
      <c r="I5080" s="260"/>
      <c r="J5080" s="260"/>
      <c r="K5080" s="260"/>
    </row>
    <row r="5081" spans="7:11" x14ac:dyDescent="0.2">
      <c r="G5081" s="260"/>
      <c r="H5081" s="260"/>
      <c r="I5081" s="260"/>
      <c r="J5081" s="260"/>
      <c r="K5081" s="260"/>
    </row>
    <row r="5082" spans="7:11" x14ac:dyDescent="0.2">
      <c r="H5082" s="260"/>
      <c r="I5082" s="260"/>
      <c r="J5082" s="260"/>
      <c r="K5082" s="260"/>
    </row>
    <row r="5083" spans="7:11" x14ac:dyDescent="0.2">
      <c r="G5083" s="260"/>
      <c r="H5083" s="260"/>
      <c r="I5083" s="260"/>
      <c r="J5083" s="260"/>
      <c r="K5083" s="260"/>
    </row>
    <row r="5084" spans="7:11" x14ac:dyDescent="0.2">
      <c r="H5084" s="260"/>
      <c r="I5084" s="260"/>
      <c r="J5084" s="260"/>
      <c r="K5084" s="260"/>
    </row>
    <row r="5085" spans="7:11" x14ac:dyDescent="0.2">
      <c r="G5085" s="260"/>
      <c r="H5085" s="260"/>
      <c r="I5085" s="260"/>
      <c r="J5085" s="260"/>
      <c r="K5085" s="260"/>
    </row>
    <row r="5086" spans="7:11" x14ac:dyDescent="0.2">
      <c r="H5086" s="260"/>
      <c r="I5086" s="260"/>
      <c r="J5086" s="260"/>
      <c r="K5086" s="260"/>
    </row>
    <row r="5087" spans="7:11" x14ac:dyDescent="0.2">
      <c r="I5087" s="260"/>
      <c r="J5087" s="260"/>
      <c r="K5087" s="260"/>
    </row>
    <row r="5088" spans="7:11" x14ac:dyDescent="0.2">
      <c r="K5088" s="260"/>
    </row>
    <row r="5089" spans="6:11" x14ac:dyDescent="0.2">
      <c r="I5089" s="260"/>
      <c r="J5089" s="260"/>
      <c r="K5089" s="260"/>
    </row>
    <row r="5090" spans="6:11" x14ac:dyDescent="0.2">
      <c r="G5090" s="260"/>
      <c r="H5090" s="260"/>
      <c r="I5090" s="260"/>
      <c r="J5090" s="260"/>
      <c r="K5090" s="260"/>
    </row>
    <row r="5091" spans="6:11" x14ac:dyDescent="0.2">
      <c r="G5091" s="260"/>
      <c r="H5091" s="260"/>
      <c r="I5091" s="260"/>
      <c r="J5091" s="260"/>
      <c r="K5091" s="260"/>
    </row>
    <row r="5092" spans="6:11" x14ac:dyDescent="0.2">
      <c r="G5092" s="260"/>
      <c r="H5092" s="260"/>
      <c r="I5092" s="260"/>
      <c r="J5092" s="260"/>
      <c r="K5092" s="260"/>
    </row>
    <row r="5093" spans="6:11" x14ac:dyDescent="0.2">
      <c r="G5093" s="260"/>
      <c r="H5093" s="260"/>
      <c r="I5093" s="260"/>
      <c r="J5093" s="260"/>
      <c r="K5093" s="260"/>
    </row>
    <row r="5094" spans="6:11" x14ac:dyDescent="0.2">
      <c r="H5094" s="260"/>
      <c r="I5094" s="260"/>
      <c r="J5094" s="260"/>
      <c r="K5094" s="260"/>
    </row>
    <row r="5095" spans="6:11" x14ac:dyDescent="0.2">
      <c r="G5095" s="260"/>
      <c r="H5095" s="260"/>
      <c r="I5095" s="260"/>
      <c r="J5095" s="260"/>
      <c r="K5095" s="260"/>
    </row>
    <row r="5096" spans="6:11" x14ac:dyDescent="0.2">
      <c r="H5096" s="260"/>
      <c r="I5096" s="260"/>
      <c r="J5096" s="260"/>
      <c r="K5096" s="260"/>
    </row>
    <row r="5097" spans="6:11" x14ac:dyDescent="0.2">
      <c r="G5097" s="260"/>
      <c r="H5097" s="260"/>
      <c r="I5097" s="260"/>
      <c r="J5097" s="260"/>
      <c r="K5097" s="260"/>
    </row>
    <row r="5098" spans="6:11" x14ac:dyDescent="0.2">
      <c r="H5098" s="260"/>
      <c r="I5098" s="260"/>
      <c r="J5098" s="260"/>
      <c r="K5098" s="260"/>
    </row>
    <row r="5099" spans="6:11" x14ac:dyDescent="0.2">
      <c r="J5099" s="260"/>
      <c r="K5099" s="260"/>
    </row>
    <row r="5100" spans="6:11" x14ac:dyDescent="0.2">
      <c r="F5100" s="260"/>
      <c r="G5100" s="260"/>
      <c r="H5100" s="260"/>
      <c r="I5100" s="260"/>
      <c r="J5100" s="260"/>
      <c r="K5100" s="260"/>
    </row>
    <row r="5101" spans="6:11" x14ac:dyDescent="0.2">
      <c r="G5101" s="260"/>
      <c r="H5101" s="260"/>
      <c r="I5101" s="260"/>
      <c r="J5101" s="260"/>
      <c r="K5101" s="260"/>
    </row>
    <row r="5102" spans="6:11" x14ac:dyDescent="0.2">
      <c r="H5102" s="260"/>
      <c r="I5102" s="260"/>
      <c r="J5102" s="260"/>
    </row>
    <row r="5103" spans="6:11" x14ac:dyDescent="0.2">
      <c r="F5103" s="260"/>
      <c r="G5103" s="260"/>
      <c r="H5103" s="260"/>
      <c r="I5103" s="260"/>
      <c r="J5103" s="260"/>
      <c r="K5103" s="260"/>
    </row>
    <row r="5104" spans="6:11" x14ac:dyDescent="0.2">
      <c r="F5104" s="260"/>
      <c r="G5104" s="260"/>
      <c r="H5104" s="260"/>
      <c r="I5104" s="260"/>
      <c r="J5104" s="260"/>
      <c r="K5104" s="260"/>
    </row>
    <row r="5105" spans="6:11" x14ac:dyDescent="0.2">
      <c r="G5105" s="260"/>
      <c r="H5105" s="260"/>
      <c r="I5105" s="260"/>
      <c r="J5105" s="260"/>
      <c r="K5105" s="260"/>
    </row>
    <row r="5106" spans="6:11" x14ac:dyDescent="0.2">
      <c r="H5106" s="260"/>
      <c r="I5106" s="260"/>
      <c r="J5106" s="260"/>
      <c r="K5106" s="260"/>
    </row>
    <row r="5107" spans="6:11" x14ac:dyDescent="0.2">
      <c r="I5107" s="260"/>
      <c r="J5107" s="260"/>
      <c r="K5107" s="260"/>
    </row>
    <row r="5108" spans="6:11" x14ac:dyDescent="0.2">
      <c r="G5108" s="260"/>
      <c r="H5108" s="260"/>
      <c r="I5108" s="260"/>
      <c r="J5108" s="260"/>
      <c r="K5108" s="260"/>
    </row>
    <row r="5109" spans="6:11" x14ac:dyDescent="0.2">
      <c r="F5109" s="260"/>
      <c r="G5109" s="260"/>
      <c r="H5109" s="260"/>
      <c r="I5109" s="260"/>
      <c r="J5109" s="260"/>
      <c r="K5109" s="260"/>
    </row>
    <row r="5110" spans="6:11" x14ac:dyDescent="0.2">
      <c r="G5110" s="260"/>
      <c r="H5110" s="260"/>
      <c r="I5110" s="260"/>
      <c r="J5110" s="260"/>
      <c r="K5110" s="260"/>
    </row>
    <row r="5111" spans="6:11" x14ac:dyDescent="0.2">
      <c r="H5111" s="260"/>
      <c r="I5111" s="260"/>
      <c r="K5111" s="260"/>
    </row>
    <row r="5112" spans="6:11" x14ac:dyDescent="0.2">
      <c r="G5112" s="260"/>
      <c r="H5112" s="260"/>
      <c r="I5112" s="260"/>
      <c r="K5112" s="260"/>
    </row>
    <row r="5113" spans="6:11" x14ac:dyDescent="0.2">
      <c r="I5113" s="260"/>
      <c r="J5113" s="260"/>
      <c r="K5113" s="260"/>
    </row>
    <row r="5114" spans="6:11" x14ac:dyDescent="0.2">
      <c r="G5114" s="260"/>
      <c r="H5114" s="260"/>
      <c r="I5114" s="260"/>
      <c r="J5114" s="260"/>
      <c r="K5114" s="260"/>
    </row>
    <row r="5115" spans="6:11" x14ac:dyDescent="0.2">
      <c r="F5115" s="260"/>
      <c r="G5115" s="260"/>
      <c r="H5115" s="260"/>
      <c r="I5115" s="260"/>
      <c r="J5115" s="260"/>
      <c r="K5115" s="260"/>
    </row>
    <row r="5116" spans="6:11" x14ac:dyDescent="0.2">
      <c r="G5116" s="260"/>
      <c r="I5116" s="260"/>
      <c r="J5116" s="260"/>
      <c r="K5116" s="260"/>
    </row>
    <row r="5117" spans="6:11" x14ac:dyDescent="0.2">
      <c r="H5117" s="260"/>
      <c r="I5117" s="260"/>
    </row>
    <row r="5118" spans="6:11" x14ac:dyDescent="0.2">
      <c r="G5118" s="260"/>
      <c r="H5118" s="260"/>
      <c r="I5118" s="260"/>
      <c r="J5118" s="260"/>
      <c r="K5118" s="260"/>
    </row>
    <row r="5119" spans="6:11" x14ac:dyDescent="0.2">
      <c r="G5119" s="260"/>
      <c r="H5119" s="260"/>
      <c r="I5119" s="260"/>
      <c r="K5119" s="260"/>
    </row>
    <row r="5120" spans="6:11" x14ac:dyDescent="0.2">
      <c r="G5120" s="260"/>
      <c r="H5120" s="260"/>
      <c r="I5120" s="260"/>
      <c r="J5120" s="260"/>
      <c r="K5120" s="260"/>
    </row>
    <row r="5121" spans="6:11" x14ac:dyDescent="0.2">
      <c r="H5121" s="260"/>
      <c r="I5121" s="260"/>
      <c r="J5121" s="260"/>
      <c r="K5121" s="260"/>
    </row>
    <row r="5122" spans="6:11" x14ac:dyDescent="0.2">
      <c r="I5122" s="260"/>
      <c r="J5122" s="260"/>
      <c r="K5122" s="260"/>
    </row>
    <row r="5123" spans="6:11" x14ac:dyDescent="0.2">
      <c r="I5123" s="260"/>
      <c r="J5123" s="260"/>
      <c r="K5123" s="260"/>
    </row>
    <row r="5124" spans="6:11" x14ac:dyDescent="0.2">
      <c r="F5124" s="260"/>
      <c r="G5124" s="260"/>
      <c r="H5124" s="260"/>
      <c r="I5124" s="260"/>
      <c r="J5124" s="260"/>
      <c r="K5124" s="260"/>
    </row>
    <row r="5125" spans="6:11" x14ac:dyDescent="0.2">
      <c r="G5125" s="260"/>
      <c r="H5125" s="260"/>
      <c r="I5125" s="260"/>
      <c r="J5125" s="260"/>
      <c r="K5125" s="260"/>
    </row>
    <row r="5126" spans="6:11" x14ac:dyDescent="0.2">
      <c r="G5126" s="260"/>
      <c r="I5126" s="260"/>
      <c r="J5126" s="260"/>
      <c r="K5126" s="260"/>
    </row>
    <row r="5127" spans="6:11" x14ac:dyDescent="0.2">
      <c r="H5127" s="260"/>
    </row>
    <row r="5128" spans="6:11" x14ac:dyDescent="0.2">
      <c r="F5128" s="260"/>
      <c r="G5128" s="260"/>
      <c r="H5128" s="260"/>
      <c r="I5128" s="260"/>
      <c r="J5128" s="260"/>
      <c r="K5128" s="260"/>
    </row>
    <row r="5129" spans="6:11" x14ac:dyDescent="0.2">
      <c r="F5129" s="260"/>
      <c r="G5129" s="260"/>
      <c r="H5129" s="260"/>
      <c r="I5129" s="260"/>
      <c r="J5129" s="260"/>
      <c r="K5129" s="260"/>
    </row>
    <row r="5130" spans="6:11" x14ac:dyDescent="0.2">
      <c r="G5130" s="260"/>
      <c r="H5130" s="260"/>
      <c r="I5130" s="260"/>
      <c r="J5130" s="260"/>
      <c r="K5130" s="260"/>
    </row>
    <row r="5131" spans="6:11" x14ac:dyDescent="0.2">
      <c r="H5131" s="260"/>
      <c r="I5131" s="260"/>
      <c r="J5131" s="260"/>
      <c r="K5131" s="260"/>
    </row>
    <row r="5132" spans="6:11" x14ac:dyDescent="0.2">
      <c r="I5132" s="260"/>
      <c r="J5132" s="260"/>
      <c r="K5132" s="260"/>
    </row>
    <row r="5133" spans="6:11" x14ac:dyDescent="0.2">
      <c r="I5133" s="260"/>
      <c r="J5133" s="260"/>
      <c r="K5133" s="260"/>
    </row>
    <row r="5134" spans="6:11" x14ac:dyDescent="0.2">
      <c r="F5134" s="260"/>
      <c r="G5134" s="260"/>
      <c r="H5134" s="260"/>
      <c r="I5134" s="260"/>
      <c r="J5134" s="260"/>
      <c r="K5134" s="260"/>
    </row>
    <row r="5135" spans="6:11" x14ac:dyDescent="0.2">
      <c r="G5135" s="260"/>
      <c r="H5135" s="260"/>
      <c r="I5135" s="260"/>
      <c r="J5135" s="260"/>
      <c r="K5135" s="260"/>
    </row>
    <row r="5136" spans="6:11" x14ac:dyDescent="0.2">
      <c r="G5136" s="260"/>
      <c r="H5136" s="260"/>
      <c r="I5136" s="260"/>
      <c r="J5136" s="260"/>
      <c r="K5136" s="260"/>
    </row>
    <row r="5137" spans="6:11" x14ac:dyDescent="0.2">
      <c r="H5137" s="260"/>
      <c r="I5137" s="260"/>
      <c r="J5137" s="260"/>
      <c r="K5137" s="260"/>
    </row>
    <row r="5138" spans="6:11" x14ac:dyDescent="0.2">
      <c r="F5138" s="260"/>
      <c r="G5138" s="260"/>
      <c r="H5138" s="260"/>
      <c r="I5138" s="260"/>
      <c r="J5138" s="260"/>
      <c r="K5138" s="260"/>
    </row>
    <row r="5139" spans="6:11" x14ac:dyDescent="0.2">
      <c r="G5139" s="260"/>
      <c r="H5139" s="260"/>
      <c r="J5139" s="260"/>
      <c r="K5139" s="260"/>
    </row>
    <row r="5140" spans="6:11" x14ac:dyDescent="0.2">
      <c r="H5140" s="260"/>
      <c r="I5140" s="260"/>
      <c r="K5140" s="260"/>
    </row>
    <row r="5141" spans="6:11" x14ac:dyDescent="0.2">
      <c r="G5141" s="260"/>
      <c r="H5141" s="260"/>
      <c r="I5141" s="260"/>
      <c r="J5141" s="260"/>
      <c r="K5141" s="260"/>
    </row>
    <row r="5142" spans="6:11" x14ac:dyDescent="0.2">
      <c r="H5142" s="260"/>
      <c r="I5142" s="260"/>
      <c r="J5142" s="260"/>
      <c r="K5142" s="260"/>
    </row>
    <row r="5143" spans="6:11" x14ac:dyDescent="0.2">
      <c r="G5143" s="260"/>
      <c r="H5143" s="260"/>
      <c r="I5143" s="260"/>
      <c r="J5143" s="260"/>
      <c r="K5143" s="260"/>
    </row>
    <row r="5144" spans="6:11" x14ac:dyDescent="0.2">
      <c r="F5144" s="260"/>
      <c r="G5144" s="260"/>
      <c r="H5144" s="260"/>
      <c r="J5144" s="260"/>
      <c r="K5144" s="260"/>
    </row>
    <row r="5145" spans="6:11" x14ac:dyDescent="0.2">
      <c r="H5145" s="260"/>
      <c r="I5145" s="260"/>
      <c r="J5145" s="260"/>
      <c r="K5145" s="260"/>
    </row>
    <row r="5146" spans="6:11" x14ac:dyDescent="0.2">
      <c r="G5146" s="260"/>
      <c r="H5146" s="260"/>
      <c r="I5146" s="260"/>
      <c r="J5146" s="260"/>
      <c r="K5146" s="260"/>
    </row>
    <row r="5147" spans="6:11" x14ac:dyDescent="0.2">
      <c r="H5147" s="260"/>
      <c r="I5147" s="260"/>
      <c r="J5147" s="260"/>
      <c r="K5147" s="260"/>
    </row>
    <row r="5148" spans="6:11" x14ac:dyDescent="0.2">
      <c r="F5148" s="260"/>
      <c r="G5148" s="260"/>
      <c r="H5148" s="260"/>
      <c r="I5148" s="260"/>
      <c r="J5148" s="260"/>
      <c r="K5148" s="260"/>
    </row>
    <row r="5149" spans="6:11" x14ac:dyDescent="0.2">
      <c r="G5149" s="260"/>
      <c r="H5149" s="260"/>
      <c r="I5149" s="260"/>
      <c r="J5149" s="260"/>
      <c r="K5149" s="260"/>
    </row>
    <row r="5150" spans="6:11" x14ac:dyDescent="0.2">
      <c r="J5150" s="260"/>
      <c r="K5150" s="260"/>
    </row>
    <row r="5151" spans="6:11" x14ac:dyDescent="0.2">
      <c r="F5151" s="260"/>
      <c r="G5151" s="260"/>
      <c r="H5151" s="260"/>
      <c r="I5151" s="260"/>
      <c r="K5151" s="260"/>
    </row>
    <row r="5152" spans="6:11" x14ac:dyDescent="0.2">
      <c r="F5152" s="260"/>
      <c r="G5152" s="260"/>
      <c r="H5152" s="260"/>
      <c r="I5152" s="260"/>
      <c r="J5152" s="260"/>
      <c r="K5152" s="260"/>
    </row>
    <row r="5153" spans="6:11" x14ac:dyDescent="0.2">
      <c r="F5153" s="260"/>
      <c r="G5153" s="260"/>
      <c r="H5153" s="260"/>
      <c r="I5153" s="260"/>
      <c r="J5153" s="260"/>
      <c r="K5153" s="260"/>
    </row>
    <row r="5154" spans="6:11" x14ac:dyDescent="0.2">
      <c r="G5154" s="260"/>
      <c r="H5154" s="260"/>
      <c r="I5154" s="260"/>
      <c r="J5154" s="260"/>
      <c r="K5154" s="260"/>
    </row>
    <row r="5155" spans="6:11" x14ac:dyDescent="0.2">
      <c r="H5155" s="260"/>
      <c r="I5155" s="260"/>
      <c r="J5155" s="260"/>
      <c r="K5155" s="260"/>
    </row>
    <row r="5156" spans="6:11" x14ac:dyDescent="0.2">
      <c r="I5156" s="260"/>
      <c r="J5156" s="260"/>
      <c r="K5156" s="260"/>
    </row>
    <row r="5157" spans="6:11" x14ac:dyDescent="0.2">
      <c r="G5157" s="260"/>
      <c r="H5157" s="260"/>
      <c r="I5157" s="260"/>
      <c r="J5157" s="260"/>
      <c r="K5157" s="260"/>
    </row>
    <row r="5158" spans="6:11" x14ac:dyDescent="0.2">
      <c r="F5158" s="260"/>
      <c r="J5158" s="260"/>
      <c r="K5158" s="260"/>
    </row>
    <row r="5159" spans="6:11" x14ac:dyDescent="0.2">
      <c r="G5159" s="260"/>
      <c r="H5159" s="260"/>
      <c r="I5159" s="260"/>
      <c r="J5159" s="260"/>
      <c r="K5159" s="260"/>
    </row>
    <row r="5160" spans="6:11" x14ac:dyDescent="0.2">
      <c r="G5160" s="260"/>
      <c r="H5160" s="260"/>
      <c r="I5160" s="260"/>
      <c r="J5160" s="260"/>
      <c r="K5160" s="260"/>
    </row>
    <row r="5161" spans="6:11" x14ac:dyDescent="0.2">
      <c r="H5161" s="260"/>
      <c r="I5161" s="260"/>
      <c r="J5161" s="260"/>
      <c r="K5161" s="260"/>
    </row>
    <row r="5162" spans="6:11" x14ac:dyDescent="0.2">
      <c r="F5162" s="260"/>
      <c r="G5162" s="260"/>
      <c r="H5162" s="260"/>
      <c r="I5162" s="260"/>
      <c r="J5162" s="260"/>
      <c r="K5162" s="260"/>
    </row>
    <row r="5163" spans="6:11" x14ac:dyDescent="0.2">
      <c r="G5163" s="260"/>
      <c r="H5163" s="260"/>
      <c r="I5163" s="260"/>
      <c r="K5163" s="260"/>
    </row>
    <row r="5164" spans="6:11" x14ac:dyDescent="0.2">
      <c r="I5164" s="260"/>
      <c r="J5164" s="260"/>
      <c r="K5164" s="260"/>
    </row>
    <row r="5165" spans="6:11" x14ac:dyDescent="0.2">
      <c r="G5165" s="260"/>
      <c r="H5165" s="260"/>
      <c r="I5165" s="260"/>
      <c r="J5165" s="260"/>
      <c r="K5165" s="260"/>
    </row>
    <row r="5166" spans="6:11" x14ac:dyDescent="0.2">
      <c r="H5166" s="260"/>
      <c r="I5166" s="260"/>
      <c r="J5166" s="260"/>
      <c r="K5166" s="260"/>
    </row>
    <row r="5167" spans="6:11" x14ac:dyDescent="0.2">
      <c r="G5167" s="260"/>
      <c r="H5167" s="260"/>
      <c r="I5167" s="260"/>
      <c r="J5167" s="260"/>
      <c r="K5167" s="260"/>
    </row>
    <row r="5168" spans="6:11" x14ac:dyDescent="0.2">
      <c r="I5168" s="260"/>
      <c r="J5168" s="260"/>
      <c r="K5168" s="260"/>
    </row>
    <row r="5169" spans="6:11" x14ac:dyDescent="0.2">
      <c r="F5169" s="260"/>
      <c r="G5169" s="260"/>
      <c r="H5169" s="260"/>
      <c r="I5169" s="260"/>
      <c r="J5169" s="260"/>
      <c r="K5169" s="260"/>
    </row>
    <row r="5170" spans="6:11" x14ac:dyDescent="0.2">
      <c r="F5170" s="260"/>
      <c r="G5170" s="260"/>
      <c r="H5170" s="260"/>
      <c r="I5170" s="260"/>
      <c r="J5170" s="260"/>
      <c r="K5170" s="260"/>
    </row>
    <row r="5171" spans="6:11" x14ac:dyDescent="0.2">
      <c r="G5171" s="260"/>
      <c r="H5171" s="260"/>
      <c r="I5171" s="260"/>
      <c r="J5171" s="260"/>
      <c r="K5171" s="260"/>
    </row>
    <row r="5172" spans="6:11" x14ac:dyDescent="0.2">
      <c r="F5172" s="260"/>
      <c r="G5172" s="260"/>
      <c r="H5172" s="260"/>
      <c r="I5172" s="260"/>
      <c r="J5172" s="260"/>
      <c r="K5172" s="260"/>
    </row>
    <row r="5173" spans="6:11" x14ac:dyDescent="0.2">
      <c r="G5173" s="260"/>
      <c r="I5173" s="260"/>
      <c r="J5173" s="260"/>
      <c r="K5173" s="260"/>
    </row>
    <row r="5174" spans="6:11" x14ac:dyDescent="0.2">
      <c r="H5174" s="260"/>
      <c r="I5174" s="260"/>
      <c r="J5174" s="260"/>
      <c r="K5174" s="260"/>
    </row>
    <row r="5176" spans="6:11" x14ac:dyDescent="0.2">
      <c r="F5176" s="260"/>
      <c r="G5176" s="260"/>
      <c r="H5176" s="260"/>
      <c r="I5176" s="260"/>
      <c r="J5176" s="260"/>
      <c r="K5176" s="260"/>
    </row>
    <row r="5177" spans="6:11" x14ac:dyDescent="0.2">
      <c r="F5177" s="260"/>
      <c r="G5177" s="260"/>
      <c r="H5177" s="260"/>
      <c r="I5177" s="260"/>
      <c r="J5177" s="260"/>
      <c r="K5177" s="260"/>
    </row>
    <row r="5178" spans="6:11" x14ac:dyDescent="0.2">
      <c r="G5178" s="260"/>
      <c r="H5178" s="260"/>
      <c r="I5178" s="260"/>
      <c r="J5178" s="260"/>
      <c r="K5178" s="260"/>
    </row>
    <row r="5179" spans="6:11" x14ac:dyDescent="0.2">
      <c r="H5179" s="260"/>
      <c r="I5179" s="260"/>
      <c r="J5179" s="260"/>
      <c r="K5179" s="260"/>
    </row>
    <row r="5180" spans="6:11" x14ac:dyDescent="0.2">
      <c r="H5180" s="260"/>
      <c r="I5180" s="260"/>
      <c r="J5180" s="260"/>
      <c r="K5180" s="260"/>
    </row>
    <row r="5181" spans="6:11" x14ac:dyDescent="0.2">
      <c r="G5181" s="260"/>
      <c r="H5181" s="260"/>
      <c r="I5181" s="260"/>
      <c r="J5181" s="260"/>
      <c r="K5181" s="260"/>
    </row>
    <row r="5182" spans="6:11" x14ac:dyDescent="0.2">
      <c r="F5182" s="260"/>
      <c r="G5182" s="260"/>
      <c r="H5182" s="260"/>
      <c r="I5182" s="260"/>
      <c r="J5182" s="260"/>
      <c r="K5182" s="260"/>
    </row>
    <row r="5183" spans="6:11" x14ac:dyDescent="0.2">
      <c r="G5183" s="260"/>
      <c r="H5183" s="260"/>
      <c r="I5183" s="260"/>
      <c r="J5183" s="260"/>
      <c r="K5183" s="260"/>
    </row>
    <row r="5184" spans="6:11" x14ac:dyDescent="0.2">
      <c r="I5184" s="260"/>
      <c r="J5184" s="260"/>
    </row>
    <row r="5185" spans="5:11" x14ac:dyDescent="0.2">
      <c r="E5185" s="260"/>
      <c r="F5185" s="260"/>
    </row>
    <row r="5186" spans="5:11" x14ac:dyDescent="0.2">
      <c r="F5186" s="260"/>
      <c r="G5186" s="260"/>
      <c r="H5186" s="260"/>
      <c r="I5186" s="260"/>
      <c r="J5186" s="260"/>
      <c r="K5186" s="260"/>
    </row>
    <row r="5187" spans="5:11" x14ac:dyDescent="0.2">
      <c r="G5187" s="260"/>
      <c r="H5187" s="260"/>
      <c r="I5187" s="260"/>
      <c r="J5187" s="260"/>
      <c r="K5187" s="260"/>
    </row>
    <row r="5188" spans="5:11" x14ac:dyDescent="0.2">
      <c r="H5188" s="260"/>
      <c r="I5188" s="260"/>
      <c r="J5188" s="260"/>
      <c r="K5188" s="260"/>
    </row>
    <row r="5189" spans="5:11" x14ac:dyDescent="0.2">
      <c r="G5189" s="260"/>
      <c r="H5189" s="260"/>
      <c r="I5189" s="260"/>
      <c r="J5189" s="260"/>
      <c r="K5189" s="260"/>
    </row>
    <row r="5190" spans="5:11" x14ac:dyDescent="0.2">
      <c r="H5190" s="260"/>
      <c r="I5190" s="260"/>
      <c r="J5190" s="260"/>
      <c r="K5190" s="260"/>
    </row>
    <row r="5191" spans="5:11" x14ac:dyDescent="0.2">
      <c r="G5191" s="260"/>
      <c r="H5191" s="260"/>
      <c r="I5191" s="260"/>
      <c r="J5191" s="260"/>
      <c r="K5191" s="260"/>
    </row>
    <row r="5192" spans="5:11" x14ac:dyDescent="0.2">
      <c r="H5192" s="260"/>
      <c r="I5192" s="260"/>
      <c r="J5192" s="260"/>
      <c r="K5192" s="260"/>
    </row>
    <row r="5193" spans="5:11" x14ac:dyDescent="0.2">
      <c r="G5193" s="260"/>
      <c r="H5193" s="260"/>
      <c r="I5193" s="260"/>
      <c r="J5193" s="260"/>
      <c r="K5193" s="260"/>
    </row>
    <row r="5194" spans="5:11" x14ac:dyDescent="0.2">
      <c r="H5194" s="260"/>
      <c r="I5194" s="260"/>
      <c r="J5194" s="260"/>
      <c r="K5194" s="260"/>
    </row>
    <row r="5195" spans="5:11" x14ac:dyDescent="0.2">
      <c r="G5195" s="260"/>
      <c r="H5195" s="260"/>
      <c r="I5195" s="260"/>
      <c r="J5195" s="260"/>
      <c r="K5195" s="260"/>
    </row>
    <row r="5196" spans="5:11" x14ac:dyDescent="0.2">
      <c r="F5196" s="260"/>
      <c r="G5196" s="260"/>
      <c r="H5196" s="260"/>
      <c r="I5196" s="260"/>
      <c r="J5196" s="260"/>
      <c r="K5196" s="260"/>
    </row>
    <row r="5197" spans="5:11" x14ac:dyDescent="0.2">
      <c r="G5197" s="260"/>
      <c r="H5197" s="260"/>
      <c r="I5197" s="260"/>
      <c r="J5197" s="260"/>
      <c r="K5197" s="260"/>
    </row>
    <row r="5198" spans="5:11" x14ac:dyDescent="0.2">
      <c r="H5198" s="260"/>
      <c r="I5198" s="260"/>
      <c r="J5198" s="260"/>
      <c r="K5198" s="260"/>
    </row>
    <row r="5199" spans="5:11" x14ac:dyDescent="0.2">
      <c r="G5199" s="260"/>
      <c r="H5199" s="260"/>
      <c r="I5199" s="260"/>
      <c r="J5199" s="260"/>
      <c r="K5199" s="260"/>
    </row>
    <row r="5200" spans="5:11" x14ac:dyDescent="0.2">
      <c r="F5200" s="260"/>
      <c r="G5200" s="260"/>
      <c r="H5200" s="260"/>
      <c r="I5200" s="260"/>
      <c r="J5200" s="260"/>
      <c r="K5200" s="260"/>
    </row>
    <row r="5201" spans="7:11" x14ac:dyDescent="0.2">
      <c r="G5201" s="260"/>
      <c r="H5201" s="260"/>
      <c r="I5201" s="260"/>
      <c r="J5201" s="260"/>
      <c r="K5201" s="260"/>
    </row>
    <row r="5202" spans="7:11" x14ac:dyDescent="0.2">
      <c r="H5202" s="260"/>
      <c r="I5202" s="260"/>
      <c r="J5202" s="260"/>
    </row>
    <row r="5203" spans="7:11" x14ac:dyDescent="0.2">
      <c r="G5203" s="260"/>
      <c r="H5203" s="260"/>
      <c r="I5203" s="260"/>
      <c r="J5203" s="260"/>
      <c r="K5203" s="260"/>
    </row>
    <row r="5204" spans="7:11" x14ac:dyDescent="0.2">
      <c r="H5204" s="260"/>
      <c r="I5204" s="260"/>
      <c r="J5204" s="260"/>
      <c r="K5204" s="260"/>
    </row>
    <row r="5205" spans="7:11" x14ac:dyDescent="0.2">
      <c r="G5205" s="260"/>
      <c r="H5205" s="260"/>
      <c r="I5205" s="260"/>
      <c r="J5205" s="260"/>
      <c r="K5205" s="260"/>
    </row>
    <row r="5206" spans="7:11" x14ac:dyDescent="0.2">
      <c r="H5206" s="260"/>
      <c r="I5206" s="260"/>
      <c r="J5206" s="260"/>
      <c r="K5206" s="260"/>
    </row>
    <row r="5207" spans="7:11" x14ac:dyDescent="0.2">
      <c r="G5207" s="260"/>
      <c r="H5207" s="260"/>
      <c r="I5207" s="260"/>
      <c r="J5207" s="260"/>
      <c r="K5207" s="260"/>
    </row>
    <row r="5208" spans="7:11" x14ac:dyDescent="0.2">
      <c r="H5208" s="260"/>
      <c r="I5208" s="260"/>
      <c r="J5208" s="260"/>
    </row>
    <row r="5209" spans="7:11" x14ac:dyDescent="0.2">
      <c r="G5209" s="260"/>
      <c r="H5209" s="260"/>
      <c r="I5209" s="260"/>
      <c r="J5209" s="260"/>
      <c r="K5209" s="260"/>
    </row>
    <row r="5210" spans="7:11" x14ac:dyDescent="0.2">
      <c r="H5210" s="260"/>
      <c r="I5210" s="260"/>
      <c r="J5210" s="260"/>
      <c r="K5210" s="260"/>
    </row>
    <row r="5211" spans="7:11" x14ac:dyDescent="0.2">
      <c r="G5211" s="260"/>
      <c r="H5211" s="260"/>
      <c r="I5211" s="260"/>
      <c r="J5211" s="260"/>
      <c r="K5211" s="260"/>
    </row>
    <row r="5212" spans="7:11" x14ac:dyDescent="0.2">
      <c r="H5212" s="260"/>
      <c r="I5212" s="260"/>
      <c r="J5212" s="260"/>
      <c r="K5212" s="260"/>
    </row>
    <row r="5213" spans="7:11" x14ac:dyDescent="0.2">
      <c r="G5213" s="260"/>
      <c r="H5213" s="260"/>
      <c r="I5213" s="260"/>
      <c r="J5213" s="260"/>
      <c r="K5213" s="260"/>
    </row>
    <row r="5214" spans="7:11" x14ac:dyDescent="0.2">
      <c r="H5214" s="260"/>
      <c r="I5214" s="260"/>
      <c r="J5214" s="260"/>
      <c r="K5214" s="260"/>
    </row>
    <row r="5215" spans="7:11" x14ac:dyDescent="0.2">
      <c r="G5215" s="260"/>
      <c r="H5215" s="260"/>
      <c r="I5215" s="260"/>
      <c r="J5215" s="260"/>
      <c r="K5215" s="260"/>
    </row>
    <row r="5216" spans="7:11" x14ac:dyDescent="0.2">
      <c r="H5216" s="260"/>
      <c r="I5216" s="260"/>
      <c r="J5216" s="260"/>
      <c r="K5216" s="260"/>
    </row>
    <row r="5217" spans="7:11" x14ac:dyDescent="0.2">
      <c r="G5217" s="260"/>
      <c r="H5217" s="260"/>
      <c r="I5217" s="260"/>
      <c r="J5217" s="260"/>
      <c r="K5217" s="260"/>
    </row>
    <row r="5218" spans="7:11" x14ac:dyDescent="0.2">
      <c r="H5218" s="260"/>
      <c r="I5218" s="260"/>
      <c r="J5218" s="260"/>
      <c r="K5218" s="260"/>
    </row>
    <row r="5219" spans="7:11" x14ac:dyDescent="0.2">
      <c r="G5219" s="260"/>
      <c r="H5219" s="260"/>
      <c r="I5219" s="260"/>
      <c r="J5219" s="260"/>
      <c r="K5219" s="260"/>
    </row>
    <row r="5220" spans="7:11" x14ac:dyDescent="0.2">
      <c r="H5220" s="260"/>
      <c r="I5220" s="260"/>
      <c r="J5220" s="260"/>
      <c r="K5220" s="260"/>
    </row>
    <row r="5221" spans="7:11" x14ac:dyDescent="0.2">
      <c r="G5221" s="260"/>
      <c r="H5221" s="260"/>
      <c r="I5221" s="260"/>
      <c r="J5221" s="260"/>
      <c r="K5221" s="260"/>
    </row>
    <row r="5222" spans="7:11" x14ac:dyDescent="0.2">
      <c r="H5222" s="260"/>
      <c r="I5222" s="260"/>
      <c r="J5222" s="260"/>
      <c r="K5222" s="260"/>
    </row>
    <row r="5223" spans="7:11" x14ac:dyDescent="0.2">
      <c r="G5223" s="260"/>
      <c r="H5223" s="260"/>
      <c r="I5223" s="260"/>
      <c r="J5223" s="260"/>
      <c r="K5223" s="260"/>
    </row>
    <row r="5224" spans="7:11" x14ac:dyDescent="0.2">
      <c r="H5224" s="260"/>
      <c r="I5224" s="260"/>
      <c r="J5224" s="260"/>
      <c r="K5224" s="260"/>
    </row>
    <row r="5225" spans="7:11" x14ac:dyDescent="0.2">
      <c r="G5225" s="260"/>
      <c r="H5225" s="260"/>
      <c r="I5225" s="260"/>
      <c r="J5225" s="260"/>
      <c r="K5225" s="260"/>
    </row>
    <row r="5226" spans="7:11" x14ac:dyDescent="0.2">
      <c r="H5226" s="260"/>
      <c r="J5226" s="260"/>
      <c r="K5226" s="260"/>
    </row>
    <row r="5227" spans="7:11" x14ac:dyDescent="0.2">
      <c r="G5227" s="260"/>
      <c r="H5227" s="260"/>
      <c r="I5227" s="260"/>
      <c r="J5227" s="260"/>
      <c r="K5227" s="260"/>
    </row>
    <row r="5228" spans="7:11" x14ac:dyDescent="0.2">
      <c r="H5228" s="260"/>
      <c r="I5228" s="260"/>
      <c r="J5228" s="260"/>
      <c r="K5228" s="260"/>
    </row>
    <row r="5229" spans="7:11" x14ac:dyDescent="0.2">
      <c r="G5229" s="260"/>
      <c r="H5229" s="260"/>
      <c r="I5229" s="260"/>
      <c r="J5229" s="260"/>
      <c r="K5229" s="260"/>
    </row>
    <row r="5230" spans="7:11" x14ac:dyDescent="0.2">
      <c r="H5230" s="260"/>
      <c r="I5230" s="260"/>
      <c r="J5230" s="260"/>
      <c r="K5230" s="260"/>
    </row>
    <row r="5231" spans="7:11" x14ac:dyDescent="0.2">
      <c r="G5231" s="260"/>
      <c r="H5231" s="260"/>
      <c r="I5231" s="260"/>
      <c r="J5231" s="260"/>
      <c r="K5231" s="260"/>
    </row>
    <row r="5232" spans="7:11" x14ac:dyDescent="0.2">
      <c r="H5232" s="260"/>
      <c r="I5232" s="260"/>
      <c r="K5232" s="260"/>
    </row>
    <row r="5233" spans="7:11" x14ac:dyDescent="0.2">
      <c r="G5233" s="260"/>
      <c r="H5233" s="260"/>
      <c r="I5233" s="260"/>
      <c r="J5233" s="260"/>
      <c r="K5233" s="260"/>
    </row>
    <row r="5234" spans="7:11" x14ac:dyDescent="0.2">
      <c r="H5234" s="260"/>
      <c r="I5234" s="260"/>
      <c r="J5234" s="260"/>
      <c r="K5234" s="260"/>
    </row>
    <row r="5235" spans="7:11" x14ac:dyDescent="0.2">
      <c r="G5235" s="260"/>
      <c r="H5235" s="260"/>
      <c r="I5235" s="260"/>
      <c r="J5235" s="260"/>
      <c r="K5235" s="260"/>
    </row>
    <row r="5236" spans="7:11" x14ac:dyDescent="0.2">
      <c r="H5236" s="260"/>
      <c r="I5236" s="260"/>
      <c r="J5236" s="260"/>
      <c r="K5236" s="260"/>
    </row>
    <row r="5237" spans="7:11" x14ac:dyDescent="0.2">
      <c r="G5237" s="260"/>
      <c r="H5237" s="260"/>
      <c r="I5237" s="260"/>
      <c r="J5237" s="260"/>
      <c r="K5237" s="260"/>
    </row>
    <row r="5238" spans="7:11" x14ac:dyDescent="0.2">
      <c r="H5238" s="260"/>
      <c r="I5238" s="260"/>
      <c r="J5238" s="260"/>
      <c r="K5238" s="260"/>
    </row>
    <row r="5239" spans="7:11" x14ac:dyDescent="0.2">
      <c r="G5239" s="260"/>
      <c r="H5239" s="260"/>
      <c r="I5239" s="260"/>
      <c r="J5239" s="260"/>
      <c r="K5239" s="260"/>
    </row>
    <row r="5240" spans="7:11" x14ac:dyDescent="0.2">
      <c r="H5240" s="260"/>
      <c r="I5240" s="260"/>
      <c r="J5240" s="260"/>
    </row>
    <row r="5241" spans="7:11" x14ac:dyDescent="0.2">
      <c r="G5241" s="260"/>
      <c r="H5241" s="260"/>
      <c r="I5241" s="260"/>
      <c r="J5241" s="260"/>
      <c r="K5241" s="260"/>
    </row>
    <row r="5242" spans="7:11" x14ac:dyDescent="0.2">
      <c r="H5242" s="260"/>
      <c r="I5242" s="260"/>
      <c r="J5242" s="260"/>
      <c r="K5242" s="260"/>
    </row>
    <row r="5243" spans="7:11" x14ac:dyDescent="0.2">
      <c r="G5243" s="260"/>
      <c r="H5243" s="260"/>
      <c r="I5243" s="260"/>
      <c r="J5243" s="260"/>
      <c r="K5243" s="260"/>
    </row>
    <row r="5244" spans="7:11" x14ac:dyDescent="0.2">
      <c r="H5244" s="260"/>
      <c r="I5244" s="260"/>
      <c r="J5244" s="260"/>
      <c r="K5244" s="260"/>
    </row>
    <row r="5245" spans="7:11" x14ac:dyDescent="0.2">
      <c r="G5245" s="260"/>
      <c r="H5245" s="260"/>
      <c r="I5245" s="260"/>
      <c r="J5245" s="260"/>
      <c r="K5245" s="260"/>
    </row>
    <row r="5246" spans="7:11" x14ac:dyDescent="0.2">
      <c r="H5246" s="260"/>
      <c r="I5246" s="260"/>
      <c r="K5246" s="260"/>
    </row>
    <row r="5247" spans="7:11" x14ac:dyDescent="0.2">
      <c r="G5247" s="260"/>
      <c r="H5247" s="260"/>
      <c r="I5247" s="260"/>
      <c r="J5247" s="260"/>
      <c r="K5247" s="260"/>
    </row>
    <row r="5248" spans="7:11" x14ac:dyDescent="0.2">
      <c r="G5248" s="260"/>
      <c r="H5248" s="260"/>
      <c r="I5248" s="260"/>
      <c r="J5248" s="260"/>
      <c r="K5248" s="260"/>
    </row>
    <row r="5249" spans="6:11" x14ac:dyDescent="0.2">
      <c r="G5249" s="260"/>
      <c r="H5249" s="260"/>
      <c r="I5249" s="260"/>
      <c r="J5249" s="260"/>
      <c r="K5249" s="260"/>
    </row>
    <row r="5250" spans="6:11" x14ac:dyDescent="0.2">
      <c r="G5250" s="260"/>
      <c r="H5250" s="260"/>
      <c r="I5250" s="260"/>
      <c r="J5250" s="260"/>
      <c r="K5250" s="260"/>
    </row>
    <row r="5251" spans="6:11" x14ac:dyDescent="0.2">
      <c r="G5251" s="260"/>
      <c r="H5251" s="260"/>
      <c r="I5251" s="260"/>
      <c r="J5251" s="260"/>
      <c r="K5251" s="260"/>
    </row>
    <row r="5252" spans="6:11" x14ac:dyDescent="0.2">
      <c r="H5252" s="260"/>
      <c r="I5252" s="260"/>
      <c r="J5252" s="260"/>
      <c r="K5252" s="260"/>
    </row>
    <row r="5253" spans="6:11" x14ac:dyDescent="0.2">
      <c r="G5253" s="260"/>
      <c r="H5253" s="260"/>
      <c r="I5253" s="260"/>
      <c r="J5253" s="260"/>
      <c r="K5253" s="260"/>
    </row>
    <row r="5254" spans="6:11" x14ac:dyDescent="0.2">
      <c r="H5254" s="260"/>
      <c r="I5254" s="260"/>
      <c r="J5254" s="260"/>
    </row>
    <row r="5255" spans="6:11" x14ac:dyDescent="0.2">
      <c r="F5255" s="260"/>
      <c r="G5255" s="260"/>
      <c r="H5255" s="260"/>
      <c r="I5255" s="260"/>
      <c r="J5255" s="260"/>
      <c r="K5255" s="260"/>
    </row>
    <row r="5256" spans="6:11" x14ac:dyDescent="0.2">
      <c r="G5256" s="260"/>
      <c r="H5256" s="260"/>
      <c r="I5256" s="260"/>
      <c r="J5256" s="260"/>
      <c r="K5256" s="260"/>
    </row>
    <row r="5257" spans="6:11" x14ac:dyDescent="0.2">
      <c r="H5257" s="260"/>
      <c r="K5257" s="260"/>
    </row>
    <row r="5258" spans="6:11" x14ac:dyDescent="0.2">
      <c r="G5258" s="260"/>
      <c r="H5258" s="260"/>
      <c r="I5258" s="260"/>
      <c r="K5258" s="260"/>
    </row>
    <row r="5259" spans="6:11" x14ac:dyDescent="0.2">
      <c r="G5259" s="260"/>
      <c r="H5259" s="260"/>
      <c r="I5259" s="260"/>
      <c r="J5259" s="260"/>
      <c r="K5259" s="260"/>
    </row>
    <row r="5260" spans="6:11" x14ac:dyDescent="0.2">
      <c r="G5260" s="260"/>
      <c r="H5260" s="260"/>
      <c r="I5260" s="260"/>
      <c r="J5260" s="260"/>
      <c r="K5260" s="260"/>
    </row>
    <row r="5261" spans="6:11" x14ac:dyDescent="0.2">
      <c r="G5261" s="260"/>
      <c r="H5261" s="260"/>
      <c r="I5261" s="260"/>
      <c r="J5261" s="260"/>
      <c r="K5261" s="260"/>
    </row>
    <row r="5262" spans="6:11" x14ac:dyDescent="0.2">
      <c r="H5262" s="260"/>
      <c r="I5262" s="260"/>
      <c r="J5262" s="260"/>
      <c r="K5262" s="260"/>
    </row>
    <row r="5263" spans="6:11" x14ac:dyDescent="0.2">
      <c r="G5263" s="260"/>
      <c r="H5263" s="260"/>
      <c r="I5263" s="260"/>
      <c r="J5263" s="260"/>
      <c r="K5263" s="260"/>
    </row>
    <row r="5264" spans="6:11" x14ac:dyDescent="0.2">
      <c r="H5264" s="260"/>
      <c r="I5264" s="260"/>
      <c r="J5264" s="260"/>
      <c r="K5264" s="260"/>
    </row>
    <row r="5265" spans="6:11" x14ac:dyDescent="0.2">
      <c r="G5265" s="260"/>
      <c r="H5265" s="260"/>
      <c r="I5265" s="260"/>
      <c r="J5265" s="260"/>
      <c r="K5265" s="260"/>
    </row>
    <row r="5266" spans="6:11" x14ac:dyDescent="0.2">
      <c r="G5266" s="260"/>
      <c r="H5266" s="260"/>
      <c r="I5266" s="260"/>
      <c r="J5266" s="260"/>
      <c r="K5266" s="260"/>
    </row>
    <row r="5267" spans="6:11" x14ac:dyDescent="0.2">
      <c r="G5267" s="260"/>
      <c r="H5267" s="260"/>
      <c r="I5267" s="260"/>
      <c r="J5267" s="260"/>
      <c r="K5267" s="260"/>
    </row>
    <row r="5268" spans="6:11" x14ac:dyDescent="0.2">
      <c r="F5268" s="260"/>
      <c r="G5268" s="260"/>
      <c r="H5268" s="260"/>
      <c r="I5268" s="260"/>
      <c r="J5268" s="260"/>
      <c r="K5268" s="260"/>
    </row>
    <row r="5269" spans="6:11" x14ac:dyDescent="0.2">
      <c r="F5269" s="260"/>
      <c r="G5269" s="260"/>
      <c r="H5269" s="260"/>
      <c r="I5269" s="260"/>
      <c r="J5269" s="260"/>
      <c r="K5269" s="260"/>
    </row>
    <row r="5270" spans="6:11" x14ac:dyDescent="0.2">
      <c r="H5270" s="260"/>
      <c r="I5270" s="260"/>
      <c r="J5270" s="260"/>
      <c r="K5270" s="260"/>
    </row>
    <row r="5271" spans="6:11" x14ac:dyDescent="0.2">
      <c r="G5271" s="260"/>
      <c r="H5271" s="260"/>
      <c r="I5271" s="260"/>
      <c r="J5271" s="260"/>
      <c r="K5271" s="260"/>
    </row>
    <row r="5272" spans="6:11" x14ac:dyDescent="0.2">
      <c r="H5272" s="260"/>
      <c r="I5272" s="260"/>
      <c r="J5272" s="260"/>
      <c r="K5272" s="260"/>
    </row>
    <row r="5273" spans="6:11" x14ac:dyDescent="0.2">
      <c r="G5273" s="260"/>
      <c r="H5273" s="260"/>
      <c r="I5273" s="260"/>
      <c r="J5273" s="260"/>
      <c r="K5273" s="260"/>
    </row>
    <row r="5274" spans="6:11" x14ac:dyDescent="0.2">
      <c r="H5274" s="260"/>
      <c r="J5274" s="260"/>
      <c r="K5274" s="260"/>
    </row>
    <row r="5275" spans="6:11" x14ac:dyDescent="0.2">
      <c r="G5275" s="260"/>
      <c r="H5275" s="260"/>
      <c r="I5275" s="260"/>
      <c r="J5275" s="260"/>
      <c r="K5275" s="260"/>
    </row>
    <row r="5276" spans="6:11" x14ac:dyDescent="0.2">
      <c r="G5276" s="260"/>
      <c r="H5276" s="260"/>
      <c r="I5276" s="260"/>
      <c r="J5276" s="260"/>
      <c r="K5276" s="260"/>
    </row>
    <row r="5277" spans="6:11" x14ac:dyDescent="0.2">
      <c r="G5277" s="260"/>
      <c r="H5277" s="260"/>
      <c r="I5277" s="260"/>
      <c r="J5277" s="260"/>
      <c r="K5277" s="260"/>
    </row>
    <row r="5278" spans="6:11" x14ac:dyDescent="0.2">
      <c r="H5278" s="260"/>
      <c r="I5278" s="260"/>
      <c r="J5278" s="260"/>
      <c r="K5278" s="260"/>
    </row>
    <row r="5279" spans="6:11" x14ac:dyDescent="0.2">
      <c r="G5279" s="260"/>
      <c r="H5279" s="260"/>
      <c r="I5279" s="260"/>
      <c r="J5279" s="260"/>
      <c r="K5279" s="260"/>
    </row>
    <row r="5280" spans="6:11" x14ac:dyDescent="0.2">
      <c r="H5280" s="260"/>
      <c r="I5280" s="260"/>
      <c r="K5280" s="260"/>
    </row>
    <row r="5281" spans="6:11" x14ac:dyDescent="0.2">
      <c r="G5281" s="260"/>
      <c r="H5281" s="260"/>
      <c r="I5281" s="260"/>
      <c r="J5281" s="260"/>
      <c r="K5281" s="260"/>
    </row>
    <row r="5282" spans="6:11" x14ac:dyDescent="0.2">
      <c r="H5282" s="260"/>
      <c r="I5282" s="260"/>
      <c r="J5282" s="260"/>
      <c r="K5282" s="260"/>
    </row>
    <row r="5283" spans="6:11" x14ac:dyDescent="0.2">
      <c r="G5283" s="260"/>
      <c r="H5283" s="260"/>
      <c r="I5283" s="260"/>
      <c r="J5283" s="260"/>
      <c r="K5283" s="260"/>
    </row>
    <row r="5284" spans="6:11" x14ac:dyDescent="0.2">
      <c r="F5284" s="260"/>
      <c r="G5284" s="260"/>
      <c r="H5284" s="260"/>
      <c r="I5284" s="260"/>
      <c r="J5284" s="260"/>
      <c r="K5284" s="260"/>
    </row>
    <row r="5285" spans="6:11" x14ac:dyDescent="0.2">
      <c r="H5285" s="260"/>
      <c r="I5285" s="260"/>
      <c r="J5285" s="260"/>
      <c r="K5285" s="260"/>
    </row>
    <row r="5286" spans="6:11" x14ac:dyDescent="0.2">
      <c r="G5286" s="260"/>
      <c r="H5286" s="260"/>
      <c r="I5286" s="260"/>
      <c r="J5286" s="260"/>
      <c r="K5286" s="260"/>
    </row>
    <row r="5287" spans="6:11" x14ac:dyDescent="0.2">
      <c r="H5287" s="260"/>
      <c r="I5287" s="260"/>
      <c r="J5287" s="260"/>
      <c r="K5287" s="260"/>
    </row>
    <row r="5288" spans="6:11" x14ac:dyDescent="0.2">
      <c r="G5288" s="260"/>
      <c r="H5288" s="260"/>
      <c r="I5288" s="260"/>
      <c r="J5288" s="260"/>
      <c r="K5288" s="260"/>
    </row>
    <row r="5289" spans="6:11" x14ac:dyDescent="0.2">
      <c r="H5289" s="260"/>
      <c r="I5289" s="260"/>
      <c r="J5289" s="260"/>
      <c r="K5289" s="260"/>
    </row>
    <row r="5290" spans="6:11" x14ac:dyDescent="0.2">
      <c r="G5290" s="260"/>
      <c r="H5290" s="260"/>
      <c r="I5290" s="260"/>
      <c r="J5290" s="260"/>
      <c r="K5290" s="260"/>
    </row>
    <row r="5291" spans="6:11" x14ac:dyDescent="0.2">
      <c r="F5291" s="260"/>
      <c r="G5291" s="260"/>
      <c r="H5291" s="260"/>
      <c r="I5291" s="260"/>
      <c r="J5291" s="260"/>
      <c r="K5291" s="260"/>
    </row>
    <row r="5292" spans="6:11" x14ac:dyDescent="0.2">
      <c r="G5292" s="260"/>
      <c r="H5292" s="260"/>
      <c r="I5292" s="260"/>
      <c r="J5292" s="260"/>
      <c r="K5292" s="260"/>
    </row>
    <row r="5293" spans="6:11" x14ac:dyDescent="0.2">
      <c r="H5293" s="260"/>
      <c r="I5293" s="260"/>
      <c r="J5293" s="260"/>
      <c r="K5293" s="260"/>
    </row>
    <row r="5294" spans="6:11" x14ac:dyDescent="0.2">
      <c r="G5294" s="260"/>
      <c r="H5294" s="260"/>
      <c r="I5294" s="260"/>
      <c r="J5294" s="260"/>
      <c r="K5294" s="260"/>
    </row>
    <row r="5295" spans="6:11" x14ac:dyDescent="0.2">
      <c r="H5295" s="260"/>
      <c r="I5295" s="260"/>
      <c r="J5295" s="260"/>
      <c r="K5295" s="260"/>
    </row>
    <row r="5296" spans="6:11" x14ac:dyDescent="0.2">
      <c r="G5296" s="260"/>
      <c r="H5296" s="260"/>
      <c r="I5296" s="260"/>
      <c r="J5296" s="260"/>
      <c r="K5296" s="260"/>
    </row>
    <row r="5297" spans="6:11" x14ac:dyDescent="0.2">
      <c r="G5297" s="260"/>
      <c r="H5297" s="260"/>
      <c r="I5297" s="260"/>
      <c r="J5297" s="260"/>
      <c r="K5297" s="260"/>
    </row>
    <row r="5298" spans="6:11" x14ac:dyDescent="0.2">
      <c r="G5298" s="260"/>
      <c r="H5298" s="260"/>
      <c r="I5298" s="260"/>
      <c r="J5298" s="260"/>
      <c r="K5298" s="260"/>
    </row>
    <row r="5299" spans="6:11" x14ac:dyDescent="0.2">
      <c r="G5299" s="260"/>
      <c r="H5299" s="260"/>
      <c r="I5299" s="260"/>
      <c r="J5299" s="260"/>
      <c r="K5299" s="260"/>
    </row>
    <row r="5300" spans="6:11" x14ac:dyDescent="0.2">
      <c r="G5300" s="260"/>
      <c r="H5300" s="260"/>
      <c r="I5300" s="260"/>
      <c r="J5300" s="260"/>
      <c r="K5300" s="260"/>
    </row>
    <row r="5301" spans="6:11" x14ac:dyDescent="0.2">
      <c r="G5301" s="260"/>
      <c r="H5301" s="260"/>
      <c r="I5301" s="260"/>
      <c r="J5301" s="260"/>
      <c r="K5301" s="260"/>
    </row>
    <row r="5302" spans="6:11" x14ac:dyDescent="0.2">
      <c r="H5302" s="260"/>
      <c r="I5302" s="260"/>
      <c r="J5302" s="260"/>
      <c r="K5302" s="260"/>
    </row>
    <row r="5303" spans="6:11" x14ac:dyDescent="0.2">
      <c r="G5303" s="260"/>
      <c r="H5303" s="260"/>
      <c r="I5303" s="260"/>
      <c r="J5303" s="260"/>
      <c r="K5303" s="260"/>
    </row>
    <row r="5304" spans="6:11" x14ac:dyDescent="0.2">
      <c r="H5304" s="260"/>
      <c r="I5304" s="260"/>
      <c r="J5304" s="260"/>
      <c r="K5304" s="260"/>
    </row>
    <row r="5305" spans="6:11" x14ac:dyDescent="0.2">
      <c r="F5305" s="260"/>
      <c r="G5305" s="260"/>
      <c r="H5305" s="260"/>
      <c r="I5305" s="260"/>
      <c r="K5305" s="260"/>
    </row>
    <row r="5306" spans="6:11" x14ac:dyDescent="0.2">
      <c r="G5306" s="260"/>
      <c r="H5306" s="260"/>
      <c r="I5306" s="260"/>
      <c r="J5306" s="260"/>
      <c r="K5306" s="260"/>
    </row>
    <row r="5307" spans="6:11" x14ac:dyDescent="0.2">
      <c r="G5307" s="260"/>
      <c r="H5307" s="260"/>
      <c r="I5307" s="260"/>
      <c r="K5307" s="260"/>
    </row>
    <row r="5308" spans="6:11" x14ac:dyDescent="0.2">
      <c r="G5308" s="260"/>
      <c r="H5308" s="260"/>
      <c r="I5308" s="260"/>
      <c r="J5308" s="260"/>
      <c r="K5308" s="260"/>
    </row>
    <row r="5309" spans="6:11" x14ac:dyDescent="0.2">
      <c r="F5309" s="260"/>
      <c r="G5309" s="260"/>
      <c r="H5309" s="260"/>
      <c r="I5309" s="260"/>
      <c r="J5309" s="260"/>
      <c r="K5309" s="260"/>
    </row>
    <row r="5310" spans="6:11" x14ac:dyDescent="0.2">
      <c r="F5310" s="260"/>
      <c r="G5310" s="260"/>
      <c r="H5310" s="260"/>
      <c r="I5310" s="260"/>
      <c r="J5310" s="260"/>
      <c r="K5310" s="260"/>
    </row>
    <row r="5311" spans="6:11" x14ac:dyDescent="0.2">
      <c r="G5311" s="260"/>
      <c r="H5311" s="260"/>
      <c r="I5311" s="260"/>
      <c r="J5311" s="260"/>
      <c r="K5311" s="260"/>
    </row>
    <row r="5312" spans="6:11" x14ac:dyDescent="0.2">
      <c r="H5312" s="260"/>
      <c r="I5312" s="260"/>
      <c r="J5312" s="260"/>
      <c r="K5312" s="260"/>
    </row>
    <row r="5313" spans="5:11" x14ac:dyDescent="0.2">
      <c r="I5313" s="260"/>
      <c r="J5313" s="260"/>
      <c r="K5313" s="260"/>
    </row>
    <row r="5314" spans="5:11" x14ac:dyDescent="0.2">
      <c r="G5314" s="260"/>
      <c r="H5314" s="260"/>
      <c r="I5314" s="260"/>
      <c r="J5314" s="260"/>
      <c r="K5314" s="260"/>
    </row>
    <row r="5315" spans="5:11" x14ac:dyDescent="0.2">
      <c r="G5315" s="260"/>
      <c r="H5315" s="260"/>
      <c r="I5315" s="260"/>
      <c r="K5315" s="260"/>
    </row>
    <row r="5316" spans="5:11" x14ac:dyDescent="0.2">
      <c r="F5316" s="260"/>
      <c r="G5316" s="260"/>
      <c r="H5316" s="260"/>
      <c r="I5316" s="260"/>
      <c r="J5316" s="260"/>
      <c r="K5316" s="260"/>
    </row>
    <row r="5317" spans="5:11" x14ac:dyDescent="0.2">
      <c r="G5317" s="260"/>
      <c r="H5317" s="260"/>
      <c r="I5317" s="260"/>
      <c r="J5317" s="260"/>
      <c r="K5317" s="260"/>
    </row>
    <row r="5318" spans="5:11" x14ac:dyDescent="0.2">
      <c r="I5318" s="260"/>
      <c r="J5318" s="260"/>
      <c r="K5318" s="260"/>
    </row>
    <row r="5319" spans="5:11" x14ac:dyDescent="0.2">
      <c r="H5319" s="260"/>
      <c r="I5319" s="260"/>
      <c r="J5319" s="260"/>
      <c r="K5319" s="260"/>
    </row>
    <row r="5320" spans="5:11" x14ac:dyDescent="0.2">
      <c r="H5320" s="260"/>
      <c r="I5320" s="260"/>
      <c r="J5320" s="260"/>
      <c r="K5320" s="260"/>
    </row>
    <row r="5321" spans="5:11" x14ac:dyDescent="0.2">
      <c r="G5321" s="260"/>
      <c r="H5321" s="260"/>
      <c r="I5321" s="260"/>
      <c r="J5321" s="260"/>
      <c r="K5321" s="260"/>
    </row>
    <row r="5322" spans="5:11" x14ac:dyDescent="0.2">
      <c r="H5322" s="260"/>
      <c r="I5322" s="260"/>
      <c r="J5322" s="260"/>
      <c r="K5322" s="260"/>
    </row>
    <row r="5323" spans="5:11" x14ac:dyDescent="0.2">
      <c r="I5323" s="260"/>
      <c r="J5323" s="260"/>
      <c r="K5323" s="260"/>
    </row>
    <row r="5324" spans="5:11" x14ac:dyDescent="0.2">
      <c r="I5324" s="260"/>
      <c r="J5324" s="260"/>
      <c r="K5324" s="260"/>
    </row>
    <row r="5325" spans="5:11" x14ac:dyDescent="0.2">
      <c r="E5325" s="260"/>
      <c r="F5325" s="260"/>
      <c r="J5325" s="260"/>
      <c r="K5325" s="260"/>
    </row>
    <row r="5326" spans="5:11" x14ac:dyDescent="0.2">
      <c r="F5326" s="260"/>
      <c r="G5326" s="260"/>
      <c r="H5326" s="260"/>
      <c r="I5326" s="260"/>
      <c r="J5326" s="260"/>
      <c r="K5326" s="260"/>
    </row>
    <row r="5327" spans="5:11" x14ac:dyDescent="0.2">
      <c r="G5327" s="260"/>
      <c r="H5327" s="260"/>
      <c r="I5327" s="260"/>
      <c r="J5327" s="260"/>
      <c r="K5327" s="260"/>
    </row>
    <row r="5328" spans="5:11" x14ac:dyDescent="0.2">
      <c r="H5328" s="260"/>
      <c r="I5328" s="260"/>
      <c r="J5328" s="260"/>
      <c r="K5328" s="260"/>
    </row>
    <row r="5329" spans="6:11" x14ac:dyDescent="0.2">
      <c r="G5329" s="260"/>
      <c r="H5329" s="260"/>
      <c r="I5329" s="260"/>
      <c r="J5329" s="260"/>
      <c r="K5329" s="260"/>
    </row>
    <row r="5330" spans="6:11" x14ac:dyDescent="0.2">
      <c r="H5330" s="260"/>
      <c r="I5330" s="260"/>
      <c r="J5330" s="260"/>
      <c r="K5330" s="260"/>
    </row>
    <row r="5331" spans="6:11" x14ac:dyDescent="0.2">
      <c r="G5331" s="260"/>
      <c r="H5331" s="260"/>
      <c r="I5331" s="260"/>
      <c r="J5331" s="260"/>
      <c r="K5331" s="260"/>
    </row>
    <row r="5332" spans="6:11" x14ac:dyDescent="0.2">
      <c r="H5332" s="260"/>
      <c r="I5332" s="260"/>
      <c r="J5332" s="260"/>
      <c r="K5332" s="260"/>
    </row>
    <row r="5333" spans="6:11" x14ac:dyDescent="0.2">
      <c r="G5333" s="260"/>
      <c r="H5333" s="260"/>
      <c r="I5333" s="260"/>
      <c r="J5333" s="260"/>
      <c r="K5333" s="260"/>
    </row>
    <row r="5334" spans="6:11" x14ac:dyDescent="0.2">
      <c r="G5334" s="260"/>
      <c r="H5334" s="260"/>
      <c r="I5334" s="260"/>
      <c r="J5334" s="260"/>
      <c r="K5334" s="260"/>
    </row>
    <row r="5335" spans="6:11" x14ac:dyDescent="0.2">
      <c r="G5335" s="260"/>
      <c r="H5335" s="260"/>
      <c r="I5335" s="260"/>
      <c r="J5335" s="260"/>
      <c r="K5335" s="260"/>
    </row>
    <row r="5336" spans="6:11" x14ac:dyDescent="0.2">
      <c r="F5336" s="260"/>
      <c r="G5336" s="260"/>
      <c r="H5336" s="260"/>
      <c r="I5336" s="260"/>
      <c r="J5336" s="260"/>
      <c r="K5336" s="260"/>
    </row>
    <row r="5337" spans="6:11" x14ac:dyDescent="0.2">
      <c r="G5337" s="260"/>
      <c r="H5337" s="260"/>
      <c r="I5337" s="260"/>
      <c r="J5337" s="260"/>
      <c r="K5337" s="260"/>
    </row>
    <row r="5338" spans="6:11" x14ac:dyDescent="0.2">
      <c r="H5338" s="260"/>
      <c r="I5338" s="260"/>
      <c r="J5338" s="260"/>
      <c r="K5338" s="260"/>
    </row>
    <row r="5339" spans="6:11" x14ac:dyDescent="0.2">
      <c r="G5339" s="260"/>
      <c r="H5339" s="260"/>
      <c r="I5339" s="260"/>
      <c r="J5339" s="260"/>
      <c r="K5339" s="260"/>
    </row>
    <row r="5340" spans="6:11" x14ac:dyDescent="0.2">
      <c r="F5340" s="260"/>
      <c r="G5340" s="260"/>
      <c r="H5340" s="260"/>
      <c r="I5340" s="260"/>
      <c r="J5340" s="260"/>
      <c r="K5340" s="260"/>
    </row>
    <row r="5341" spans="6:11" x14ac:dyDescent="0.2">
      <c r="F5341" s="260"/>
      <c r="G5341" s="260"/>
      <c r="H5341" s="260"/>
      <c r="I5341" s="260"/>
      <c r="J5341" s="260"/>
      <c r="K5341" s="260"/>
    </row>
    <row r="5342" spans="6:11" x14ac:dyDescent="0.2">
      <c r="F5342" s="260"/>
      <c r="G5342" s="260"/>
      <c r="H5342" s="260"/>
      <c r="I5342" s="260"/>
      <c r="J5342" s="260"/>
      <c r="K5342" s="260"/>
    </row>
    <row r="5343" spans="6:11" x14ac:dyDescent="0.2">
      <c r="G5343" s="260"/>
      <c r="H5343" s="260"/>
      <c r="I5343" s="260"/>
      <c r="J5343" s="260"/>
      <c r="K5343" s="260"/>
    </row>
    <row r="5344" spans="6:11" x14ac:dyDescent="0.2">
      <c r="H5344" s="260"/>
      <c r="I5344" s="260"/>
      <c r="J5344" s="260"/>
      <c r="K5344" s="260"/>
    </row>
    <row r="5345" spans="6:11" x14ac:dyDescent="0.2">
      <c r="G5345" s="260"/>
      <c r="H5345" s="260"/>
      <c r="I5345" s="260"/>
      <c r="J5345" s="260"/>
      <c r="K5345" s="260"/>
    </row>
    <row r="5346" spans="6:11" x14ac:dyDescent="0.2">
      <c r="H5346" s="260"/>
      <c r="I5346" s="260"/>
      <c r="J5346" s="260"/>
      <c r="K5346" s="260"/>
    </row>
    <row r="5347" spans="6:11" x14ac:dyDescent="0.2">
      <c r="F5347" s="260"/>
      <c r="G5347" s="260"/>
      <c r="H5347" s="260"/>
      <c r="I5347" s="260"/>
      <c r="J5347" s="260"/>
      <c r="K5347" s="260"/>
    </row>
    <row r="5348" spans="6:11" x14ac:dyDescent="0.2">
      <c r="F5348" s="260"/>
      <c r="G5348" s="260"/>
      <c r="H5348" s="260"/>
      <c r="I5348" s="260"/>
      <c r="J5348" s="260"/>
      <c r="K5348" s="260"/>
    </row>
    <row r="5349" spans="6:11" x14ac:dyDescent="0.2">
      <c r="H5349" s="260"/>
      <c r="I5349" s="260"/>
      <c r="J5349" s="260"/>
      <c r="K5349" s="260"/>
    </row>
    <row r="5350" spans="6:11" x14ac:dyDescent="0.2">
      <c r="H5350" s="260"/>
      <c r="I5350" s="260"/>
      <c r="J5350" s="260"/>
      <c r="K5350" s="260"/>
    </row>
    <row r="5351" spans="6:11" x14ac:dyDescent="0.2">
      <c r="I5351" s="260"/>
      <c r="J5351" s="260"/>
      <c r="K5351" s="260"/>
    </row>
    <row r="5352" spans="6:11" x14ac:dyDescent="0.2">
      <c r="H5352" s="260"/>
    </row>
    <row r="5353" spans="6:11" x14ac:dyDescent="0.2">
      <c r="G5353" s="260"/>
      <c r="H5353" s="260"/>
      <c r="I5353" s="260"/>
      <c r="J5353" s="260"/>
      <c r="K5353" s="260"/>
    </row>
    <row r="5354" spans="6:11" x14ac:dyDescent="0.2">
      <c r="F5354" s="260"/>
      <c r="G5354" s="260"/>
      <c r="H5354" s="260"/>
      <c r="I5354" s="260"/>
      <c r="J5354" s="260"/>
      <c r="K5354" s="260"/>
    </row>
    <row r="5355" spans="6:11" x14ac:dyDescent="0.2">
      <c r="G5355" s="260"/>
      <c r="H5355" s="260"/>
      <c r="I5355" s="260"/>
      <c r="J5355" s="260"/>
      <c r="K5355" s="260"/>
    </row>
    <row r="5356" spans="6:11" x14ac:dyDescent="0.2">
      <c r="G5356" s="260"/>
      <c r="H5356" s="260"/>
      <c r="I5356" s="260"/>
      <c r="J5356" s="260"/>
      <c r="K5356" s="260"/>
    </row>
    <row r="5357" spans="6:11" x14ac:dyDescent="0.2">
      <c r="G5357" s="260"/>
      <c r="H5357" s="260"/>
      <c r="I5357" s="260"/>
      <c r="J5357" s="260"/>
      <c r="K5357" s="260"/>
    </row>
    <row r="5358" spans="6:11" x14ac:dyDescent="0.2">
      <c r="H5358" s="260"/>
      <c r="I5358" s="260"/>
      <c r="J5358" s="260"/>
      <c r="K5358" s="260"/>
    </row>
    <row r="5359" spans="6:11" x14ac:dyDescent="0.2">
      <c r="G5359" s="260"/>
      <c r="H5359" s="260"/>
      <c r="I5359" s="260"/>
      <c r="J5359" s="260"/>
      <c r="K5359" s="260"/>
    </row>
    <row r="5360" spans="6:11" x14ac:dyDescent="0.2">
      <c r="F5360" s="260"/>
      <c r="G5360" s="260"/>
      <c r="H5360" s="260"/>
      <c r="I5360" s="260"/>
      <c r="J5360" s="260"/>
      <c r="K5360" s="260"/>
    </row>
    <row r="5361" spans="6:11" x14ac:dyDescent="0.2">
      <c r="G5361" s="260"/>
      <c r="H5361" s="260"/>
      <c r="I5361" s="260"/>
      <c r="J5361" s="260"/>
      <c r="K5361" s="260"/>
    </row>
    <row r="5362" spans="6:11" x14ac:dyDescent="0.2">
      <c r="H5362" s="260"/>
      <c r="I5362" s="260"/>
      <c r="J5362" s="260"/>
      <c r="K5362" s="260"/>
    </row>
    <row r="5363" spans="6:11" x14ac:dyDescent="0.2">
      <c r="G5363" s="260"/>
      <c r="H5363" s="260"/>
      <c r="I5363" s="260"/>
      <c r="J5363" s="260"/>
      <c r="K5363" s="260"/>
    </row>
    <row r="5364" spans="6:11" x14ac:dyDescent="0.2">
      <c r="H5364" s="260"/>
      <c r="I5364" s="260"/>
      <c r="J5364" s="260"/>
      <c r="K5364" s="260"/>
    </row>
    <row r="5365" spans="6:11" x14ac:dyDescent="0.2">
      <c r="G5365" s="260"/>
      <c r="H5365" s="260"/>
      <c r="I5365" s="260"/>
      <c r="J5365" s="260"/>
      <c r="K5365" s="260"/>
    </row>
    <row r="5366" spans="6:11" x14ac:dyDescent="0.2">
      <c r="H5366" s="260"/>
      <c r="J5366" s="260"/>
      <c r="K5366" s="260"/>
    </row>
    <row r="5367" spans="6:11" x14ac:dyDescent="0.2">
      <c r="G5367" s="260"/>
      <c r="H5367" s="260"/>
      <c r="I5367" s="260"/>
      <c r="J5367" s="260"/>
      <c r="K5367" s="260"/>
    </row>
    <row r="5368" spans="6:11" x14ac:dyDescent="0.2">
      <c r="H5368" s="260"/>
      <c r="I5368" s="260"/>
      <c r="J5368" s="260"/>
      <c r="K5368" s="260"/>
    </row>
    <row r="5369" spans="6:11" x14ac:dyDescent="0.2">
      <c r="G5369" s="260"/>
      <c r="H5369" s="260"/>
      <c r="I5369" s="260"/>
      <c r="J5369" s="260"/>
      <c r="K5369" s="260"/>
    </row>
    <row r="5370" spans="6:11" x14ac:dyDescent="0.2">
      <c r="F5370" s="260"/>
      <c r="G5370" s="260"/>
      <c r="H5370" s="260"/>
      <c r="I5370" s="260"/>
      <c r="J5370" s="260"/>
      <c r="K5370" s="260"/>
    </row>
    <row r="5371" spans="6:11" x14ac:dyDescent="0.2">
      <c r="G5371" s="260"/>
      <c r="H5371" s="260"/>
      <c r="I5371" s="260"/>
      <c r="J5371" s="260"/>
      <c r="K5371" s="260"/>
    </row>
    <row r="5372" spans="6:11" x14ac:dyDescent="0.2">
      <c r="H5372" s="260"/>
      <c r="I5372" s="260"/>
      <c r="J5372" s="260"/>
      <c r="K5372" s="260"/>
    </row>
    <row r="5373" spans="6:11" x14ac:dyDescent="0.2">
      <c r="G5373" s="260"/>
      <c r="H5373" s="260"/>
      <c r="I5373" s="260"/>
      <c r="J5373" s="260"/>
      <c r="K5373" s="260"/>
    </row>
    <row r="5374" spans="6:11" x14ac:dyDescent="0.2">
      <c r="F5374" s="260"/>
      <c r="G5374" s="260"/>
      <c r="H5374" s="260"/>
      <c r="I5374" s="260"/>
      <c r="J5374" s="260"/>
      <c r="K5374" s="260"/>
    </row>
    <row r="5375" spans="6:11" x14ac:dyDescent="0.2">
      <c r="F5375" s="260"/>
      <c r="G5375" s="260"/>
      <c r="H5375" s="260"/>
      <c r="I5375" s="260"/>
      <c r="J5375" s="260"/>
      <c r="K5375" s="260"/>
    </row>
    <row r="5376" spans="6:11" x14ac:dyDescent="0.2">
      <c r="G5376" s="260"/>
      <c r="H5376" s="260"/>
      <c r="I5376" s="260"/>
      <c r="J5376" s="260"/>
      <c r="K5376" s="260"/>
    </row>
    <row r="5377" spans="6:11" x14ac:dyDescent="0.2">
      <c r="G5377" s="260"/>
      <c r="H5377" s="260"/>
      <c r="I5377" s="260"/>
      <c r="J5377" s="260"/>
      <c r="K5377" s="260"/>
    </row>
    <row r="5378" spans="6:11" x14ac:dyDescent="0.2">
      <c r="H5378" s="260"/>
      <c r="I5378" s="260"/>
      <c r="J5378" s="260"/>
      <c r="K5378" s="260"/>
    </row>
    <row r="5379" spans="6:11" x14ac:dyDescent="0.2">
      <c r="G5379" s="260"/>
      <c r="H5379" s="260"/>
      <c r="I5379" s="260"/>
      <c r="J5379" s="260"/>
      <c r="K5379" s="260"/>
    </row>
    <row r="5380" spans="6:11" x14ac:dyDescent="0.2">
      <c r="F5380" s="260"/>
      <c r="G5380" s="260"/>
      <c r="H5380" s="260"/>
      <c r="I5380" s="260"/>
      <c r="J5380" s="260"/>
      <c r="K5380" s="260"/>
    </row>
    <row r="5381" spans="6:11" x14ac:dyDescent="0.2">
      <c r="F5381" s="260"/>
      <c r="G5381" s="260"/>
      <c r="H5381" s="260"/>
      <c r="I5381" s="260"/>
      <c r="J5381" s="260"/>
      <c r="K5381" s="260"/>
    </row>
    <row r="5382" spans="6:11" x14ac:dyDescent="0.2">
      <c r="G5382" s="260"/>
      <c r="H5382" s="260"/>
      <c r="I5382" s="260"/>
      <c r="J5382" s="260"/>
      <c r="K5382" s="260"/>
    </row>
    <row r="5383" spans="6:11" x14ac:dyDescent="0.2">
      <c r="G5383" s="260"/>
      <c r="H5383" s="260"/>
      <c r="I5383" s="260"/>
      <c r="J5383" s="260"/>
      <c r="K5383" s="260"/>
    </row>
    <row r="5384" spans="6:11" x14ac:dyDescent="0.2">
      <c r="H5384" s="260"/>
      <c r="I5384" s="260"/>
      <c r="J5384" s="260"/>
      <c r="K5384" s="260"/>
    </row>
    <row r="5385" spans="6:11" x14ac:dyDescent="0.2">
      <c r="G5385" s="260"/>
      <c r="H5385" s="260"/>
      <c r="I5385" s="260"/>
      <c r="J5385" s="260"/>
      <c r="K5385" s="260"/>
    </row>
    <row r="5386" spans="6:11" x14ac:dyDescent="0.2">
      <c r="H5386" s="260"/>
      <c r="I5386" s="260"/>
      <c r="K5386" s="260"/>
    </row>
    <row r="5387" spans="6:11" x14ac:dyDescent="0.2">
      <c r="F5387" s="260"/>
      <c r="G5387" s="260"/>
      <c r="H5387" s="260"/>
      <c r="I5387" s="260"/>
      <c r="J5387" s="260"/>
      <c r="K5387" s="260"/>
    </row>
    <row r="5388" spans="6:11" x14ac:dyDescent="0.2">
      <c r="F5388" s="260"/>
      <c r="G5388" s="260"/>
      <c r="H5388" s="260"/>
      <c r="I5388" s="260"/>
      <c r="J5388" s="260"/>
      <c r="K5388" s="260"/>
    </row>
    <row r="5389" spans="6:11" x14ac:dyDescent="0.2">
      <c r="G5389" s="260"/>
      <c r="H5389" s="260"/>
      <c r="I5389" s="260"/>
      <c r="J5389" s="260"/>
      <c r="K5389" s="260"/>
    </row>
    <row r="5390" spans="6:11" x14ac:dyDescent="0.2">
      <c r="H5390" s="260"/>
      <c r="I5390" s="260"/>
      <c r="J5390" s="260"/>
      <c r="K5390" s="260"/>
    </row>
    <row r="5391" spans="6:11" x14ac:dyDescent="0.2">
      <c r="G5391" s="260"/>
      <c r="H5391" s="260"/>
      <c r="I5391" s="260"/>
      <c r="J5391" s="260"/>
      <c r="K5391" s="260"/>
    </row>
    <row r="5392" spans="6:11" x14ac:dyDescent="0.2">
      <c r="H5392" s="260"/>
      <c r="I5392" s="260"/>
      <c r="J5392" s="260"/>
      <c r="K5392" s="260"/>
    </row>
    <row r="5393" spans="6:11" x14ac:dyDescent="0.2">
      <c r="F5393" s="260"/>
      <c r="G5393" s="260"/>
      <c r="H5393" s="260"/>
      <c r="I5393" s="260"/>
      <c r="J5393" s="260"/>
      <c r="K5393" s="260"/>
    </row>
    <row r="5394" spans="6:11" x14ac:dyDescent="0.2">
      <c r="G5394" s="260"/>
      <c r="H5394" s="260"/>
      <c r="I5394" s="260"/>
      <c r="J5394" s="260"/>
      <c r="K5394" s="260"/>
    </row>
    <row r="5395" spans="6:11" x14ac:dyDescent="0.2">
      <c r="H5395" s="260"/>
      <c r="I5395" s="260"/>
      <c r="J5395" s="260"/>
      <c r="K5395" s="260"/>
    </row>
    <row r="5396" spans="6:11" x14ac:dyDescent="0.2">
      <c r="G5396" s="260"/>
      <c r="H5396" s="260"/>
      <c r="I5396" s="260"/>
      <c r="J5396" s="260"/>
      <c r="K5396" s="260"/>
    </row>
    <row r="5397" spans="6:11" x14ac:dyDescent="0.2">
      <c r="H5397" s="260"/>
      <c r="I5397" s="260"/>
      <c r="J5397" s="260"/>
      <c r="K5397" s="260"/>
    </row>
    <row r="5398" spans="6:11" x14ac:dyDescent="0.2">
      <c r="H5398" s="260"/>
      <c r="I5398" s="260"/>
      <c r="J5398" s="260"/>
      <c r="K5398" s="260"/>
    </row>
    <row r="5399" spans="6:11" x14ac:dyDescent="0.2">
      <c r="G5399" s="260"/>
      <c r="H5399" s="260"/>
      <c r="I5399" s="260"/>
      <c r="J5399" s="260"/>
      <c r="K5399" s="260"/>
    </row>
    <row r="5400" spans="6:11" x14ac:dyDescent="0.2">
      <c r="H5400" s="260"/>
      <c r="I5400" s="260"/>
      <c r="J5400" s="260"/>
      <c r="K5400" s="260"/>
    </row>
    <row r="5401" spans="6:11" x14ac:dyDescent="0.2">
      <c r="G5401" s="260"/>
      <c r="H5401" s="260"/>
      <c r="I5401" s="260"/>
      <c r="J5401" s="260"/>
      <c r="K5401" s="260"/>
    </row>
    <row r="5402" spans="6:11" x14ac:dyDescent="0.2">
      <c r="H5402" s="260"/>
      <c r="I5402" s="260"/>
      <c r="J5402" s="260"/>
      <c r="K5402" s="260"/>
    </row>
    <row r="5403" spans="6:11" x14ac:dyDescent="0.2">
      <c r="F5403" s="260"/>
      <c r="G5403" s="260"/>
      <c r="H5403" s="260"/>
      <c r="I5403" s="260"/>
      <c r="J5403" s="260"/>
      <c r="K5403" s="260"/>
    </row>
    <row r="5404" spans="6:11" x14ac:dyDescent="0.2">
      <c r="G5404" s="260"/>
      <c r="H5404" s="260"/>
      <c r="I5404" s="260"/>
      <c r="J5404" s="260"/>
      <c r="K5404" s="260"/>
    </row>
    <row r="5405" spans="6:11" x14ac:dyDescent="0.2">
      <c r="G5405" s="260"/>
      <c r="H5405" s="260"/>
      <c r="I5405" s="260"/>
      <c r="J5405" s="260"/>
      <c r="K5405" s="260"/>
    </row>
    <row r="5406" spans="6:11" x14ac:dyDescent="0.2">
      <c r="H5406" s="260"/>
      <c r="I5406" s="260"/>
      <c r="J5406" s="260"/>
      <c r="K5406" s="260"/>
    </row>
    <row r="5407" spans="6:11" x14ac:dyDescent="0.2">
      <c r="G5407" s="260"/>
      <c r="H5407" s="260"/>
      <c r="I5407" s="260"/>
      <c r="J5407" s="260"/>
      <c r="K5407" s="260"/>
    </row>
    <row r="5408" spans="6:11" x14ac:dyDescent="0.2">
      <c r="H5408" s="260"/>
      <c r="I5408" s="260"/>
      <c r="J5408" s="260"/>
      <c r="K5408" s="260"/>
    </row>
    <row r="5409" spans="7:11" x14ac:dyDescent="0.2">
      <c r="G5409" s="260"/>
      <c r="H5409" s="260"/>
      <c r="I5409" s="260"/>
      <c r="J5409" s="260"/>
      <c r="K5409" s="260"/>
    </row>
    <row r="5410" spans="7:11" x14ac:dyDescent="0.2">
      <c r="H5410" s="260"/>
      <c r="I5410" s="260"/>
      <c r="J5410" s="260"/>
      <c r="K5410" s="260"/>
    </row>
    <row r="5411" spans="7:11" x14ac:dyDescent="0.2">
      <c r="G5411" s="260"/>
      <c r="H5411" s="260"/>
      <c r="I5411" s="260"/>
      <c r="J5411" s="260"/>
      <c r="K5411" s="260"/>
    </row>
    <row r="5412" spans="7:11" x14ac:dyDescent="0.2">
      <c r="G5412" s="260"/>
      <c r="H5412" s="260"/>
      <c r="I5412" s="260"/>
      <c r="J5412" s="260"/>
      <c r="K5412" s="260"/>
    </row>
    <row r="5413" spans="7:11" x14ac:dyDescent="0.2">
      <c r="G5413" s="260"/>
      <c r="H5413" s="260"/>
      <c r="I5413" s="260"/>
      <c r="J5413" s="260"/>
      <c r="K5413" s="260"/>
    </row>
    <row r="5414" spans="7:11" x14ac:dyDescent="0.2">
      <c r="G5414" s="260"/>
      <c r="H5414" s="260"/>
      <c r="I5414" s="260"/>
      <c r="J5414" s="260"/>
      <c r="K5414" s="260"/>
    </row>
    <row r="5415" spans="7:11" x14ac:dyDescent="0.2">
      <c r="G5415" s="260"/>
      <c r="H5415" s="260"/>
      <c r="I5415" s="260"/>
      <c r="J5415" s="260"/>
      <c r="K5415" s="260"/>
    </row>
    <row r="5416" spans="7:11" x14ac:dyDescent="0.2">
      <c r="H5416" s="260"/>
      <c r="I5416" s="260"/>
      <c r="J5416" s="260"/>
      <c r="K5416" s="260"/>
    </row>
    <row r="5417" spans="7:11" x14ac:dyDescent="0.2">
      <c r="G5417" s="260"/>
      <c r="H5417" s="260"/>
      <c r="I5417" s="260"/>
      <c r="J5417" s="260"/>
      <c r="K5417" s="260"/>
    </row>
    <row r="5418" spans="7:11" x14ac:dyDescent="0.2">
      <c r="H5418" s="260"/>
      <c r="I5418" s="260"/>
      <c r="J5418" s="260"/>
      <c r="K5418" s="260"/>
    </row>
    <row r="5419" spans="7:11" x14ac:dyDescent="0.2">
      <c r="G5419" s="260"/>
      <c r="H5419" s="260"/>
      <c r="I5419" s="260"/>
      <c r="J5419" s="260"/>
      <c r="K5419" s="260"/>
    </row>
    <row r="5420" spans="7:11" x14ac:dyDescent="0.2">
      <c r="H5420" s="260"/>
      <c r="I5420" s="260"/>
      <c r="J5420" s="260"/>
      <c r="K5420" s="260"/>
    </row>
    <row r="5421" spans="7:11" x14ac:dyDescent="0.2">
      <c r="G5421" s="260"/>
      <c r="H5421" s="260"/>
      <c r="I5421" s="260"/>
      <c r="J5421" s="260"/>
      <c r="K5421" s="260"/>
    </row>
    <row r="5422" spans="7:11" x14ac:dyDescent="0.2">
      <c r="G5422" s="260"/>
      <c r="H5422" s="260"/>
      <c r="I5422" s="260"/>
      <c r="J5422" s="260"/>
      <c r="K5422" s="260"/>
    </row>
    <row r="5423" spans="7:11" x14ac:dyDescent="0.2">
      <c r="G5423" s="260"/>
      <c r="H5423" s="260"/>
      <c r="I5423" s="260"/>
      <c r="J5423" s="260"/>
      <c r="K5423" s="260"/>
    </row>
    <row r="5424" spans="7:11" x14ac:dyDescent="0.2">
      <c r="G5424" s="260"/>
      <c r="H5424" s="260"/>
      <c r="I5424" s="260"/>
      <c r="J5424" s="260"/>
      <c r="K5424" s="260"/>
    </row>
    <row r="5425" spans="7:11" x14ac:dyDescent="0.2">
      <c r="H5425" s="260"/>
      <c r="I5425" s="260"/>
      <c r="J5425" s="260"/>
      <c r="K5425" s="260"/>
    </row>
    <row r="5426" spans="7:11" x14ac:dyDescent="0.2">
      <c r="G5426" s="260"/>
      <c r="H5426" s="260"/>
      <c r="I5426" s="260"/>
      <c r="J5426" s="260"/>
      <c r="K5426" s="260"/>
    </row>
    <row r="5427" spans="7:11" x14ac:dyDescent="0.2">
      <c r="H5427" s="260"/>
      <c r="I5427" s="260"/>
      <c r="J5427" s="260"/>
      <c r="K5427" s="260"/>
    </row>
    <row r="5428" spans="7:11" x14ac:dyDescent="0.2">
      <c r="G5428" s="260"/>
      <c r="H5428" s="260"/>
      <c r="I5428" s="260"/>
      <c r="J5428" s="260"/>
      <c r="K5428" s="260"/>
    </row>
    <row r="5429" spans="7:11" x14ac:dyDescent="0.2">
      <c r="H5429" s="260"/>
      <c r="I5429" s="260"/>
      <c r="J5429" s="260"/>
      <c r="K5429" s="260"/>
    </row>
    <row r="5430" spans="7:11" x14ac:dyDescent="0.2">
      <c r="G5430" s="260"/>
      <c r="H5430" s="260"/>
      <c r="I5430" s="260"/>
      <c r="J5430" s="260"/>
      <c r="K5430" s="260"/>
    </row>
    <row r="5431" spans="7:11" x14ac:dyDescent="0.2">
      <c r="H5431" s="260"/>
      <c r="I5431" s="260"/>
      <c r="J5431" s="260"/>
      <c r="K5431" s="260"/>
    </row>
    <row r="5432" spans="7:11" x14ac:dyDescent="0.2">
      <c r="G5432" s="260"/>
      <c r="H5432" s="260"/>
      <c r="I5432" s="260"/>
      <c r="J5432" s="260"/>
      <c r="K5432" s="260"/>
    </row>
    <row r="5433" spans="7:11" x14ac:dyDescent="0.2">
      <c r="G5433" s="260"/>
      <c r="H5433" s="260"/>
      <c r="I5433" s="260"/>
      <c r="J5433" s="260"/>
      <c r="K5433" s="260"/>
    </row>
    <row r="5434" spans="7:11" x14ac:dyDescent="0.2">
      <c r="G5434" s="260"/>
      <c r="H5434" s="260"/>
      <c r="I5434" s="260"/>
      <c r="J5434" s="260"/>
      <c r="K5434" s="260"/>
    </row>
    <row r="5435" spans="7:11" x14ac:dyDescent="0.2">
      <c r="H5435" s="260"/>
      <c r="I5435" s="260"/>
      <c r="J5435" s="260"/>
      <c r="K5435" s="260"/>
    </row>
    <row r="5436" spans="7:11" x14ac:dyDescent="0.2">
      <c r="G5436" s="260"/>
      <c r="H5436" s="260"/>
      <c r="I5436" s="260"/>
      <c r="J5436" s="260"/>
      <c r="K5436" s="260"/>
    </row>
    <row r="5437" spans="7:11" x14ac:dyDescent="0.2">
      <c r="H5437" s="260"/>
      <c r="I5437" s="260"/>
      <c r="J5437" s="260"/>
      <c r="K5437" s="260"/>
    </row>
    <row r="5438" spans="7:11" x14ac:dyDescent="0.2">
      <c r="G5438" s="260"/>
      <c r="H5438" s="260"/>
      <c r="I5438" s="260"/>
      <c r="J5438" s="260"/>
      <c r="K5438" s="260"/>
    </row>
    <row r="5439" spans="7:11" x14ac:dyDescent="0.2">
      <c r="G5439" s="260"/>
      <c r="H5439" s="260"/>
      <c r="I5439" s="260"/>
      <c r="J5439" s="260"/>
      <c r="K5439" s="260"/>
    </row>
    <row r="5440" spans="7:11" x14ac:dyDescent="0.2">
      <c r="H5440" s="260"/>
      <c r="I5440" s="260"/>
      <c r="J5440" s="260"/>
      <c r="K5440" s="260"/>
    </row>
    <row r="5441" spans="6:11" x14ac:dyDescent="0.2">
      <c r="G5441" s="260"/>
      <c r="H5441" s="260"/>
      <c r="I5441" s="260"/>
      <c r="J5441" s="260"/>
      <c r="K5441" s="260"/>
    </row>
    <row r="5442" spans="6:11" x14ac:dyDescent="0.2">
      <c r="H5442" s="260"/>
      <c r="I5442" s="260"/>
      <c r="J5442" s="260"/>
      <c r="K5442" s="260"/>
    </row>
    <row r="5443" spans="6:11" x14ac:dyDescent="0.2">
      <c r="G5443" s="260"/>
      <c r="H5443" s="260"/>
      <c r="I5443" s="260"/>
      <c r="J5443" s="260"/>
      <c r="K5443" s="260"/>
    </row>
    <row r="5444" spans="6:11" x14ac:dyDescent="0.2">
      <c r="H5444" s="260"/>
      <c r="I5444" s="260"/>
      <c r="J5444" s="260"/>
      <c r="K5444" s="260"/>
    </row>
    <row r="5445" spans="6:11" x14ac:dyDescent="0.2">
      <c r="I5445" s="260"/>
      <c r="J5445" s="260"/>
      <c r="K5445" s="260"/>
    </row>
    <row r="5446" spans="6:11" x14ac:dyDescent="0.2">
      <c r="I5446" s="260"/>
      <c r="J5446" s="260"/>
      <c r="K5446" s="260"/>
    </row>
    <row r="5447" spans="6:11" x14ac:dyDescent="0.2">
      <c r="H5447" s="260"/>
      <c r="I5447" s="260"/>
      <c r="J5447" s="260"/>
      <c r="K5447" s="260"/>
    </row>
    <row r="5448" spans="6:11" x14ac:dyDescent="0.2">
      <c r="H5448" s="260"/>
      <c r="I5448" s="260"/>
      <c r="J5448" s="260"/>
      <c r="K5448" s="260"/>
    </row>
    <row r="5449" spans="6:11" x14ac:dyDescent="0.2">
      <c r="F5449" s="260"/>
      <c r="G5449" s="260"/>
      <c r="H5449" s="260"/>
      <c r="I5449" s="260"/>
      <c r="J5449" s="260"/>
      <c r="K5449" s="260"/>
    </row>
    <row r="5450" spans="6:11" x14ac:dyDescent="0.2">
      <c r="G5450" s="260"/>
      <c r="H5450" s="260"/>
      <c r="I5450" s="260"/>
      <c r="J5450" s="260"/>
      <c r="K5450" s="260"/>
    </row>
    <row r="5451" spans="6:11" x14ac:dyDescent="0.2">
      <c r="H5451" s="260"/>
      <c r="I5451" s="260"/>
      <c r="J5451" s="260"/>
      <c r="K5451" s="260"/>
    </row>
    <row r="5452" spans="6:11" x14ac:dyDescent="0.2">
      <c r="G5452" s="260"/>
      <c r="H5452" s="260"/>
      <c r="I5452" s="260"/>
      <c r="J5452" s="260"/>
      <c r="K5452" s="260"/>
    </row>
    <row r="5453" spans="6:11" x14ac:dyDescent="0.2">
      <c r="H5453" s="260"/>
      <c r="J5453" s="260"/>
      <c r="K5453" s="260"/>
    </row>
    <row r="5454" spans="6:11" x14ac:dyDescent="0.2">
      <c r="H5454" s="260"/>
      <c r="I5454" s="260"/>
      <c r="J5454" s="260"/>
      <c r="K5454" s="260"/>
    </row>
    <row r="5455" spans="6:11" x14ac:dyDescent="0.2">
      <c r="G5455" s="260"/>
      <c r="H5455" s="260"/>
      <c r="I5455" s="260"/>
      <c r="J5455" s="260"/>
      <c r="K5455" s="260"/>
    </row>
    <row r="5456" spans="6:11" x14ac:dyDescent="0.2">
      <c r="H5456" s="260"/>
      <c r="I5456" s="260"/>
      <c r="J5456" s="260"/>
      <c r="K5456" s="260"/>
    </row>
    <row r="5457" spans="6:11" x14ac:dyDescent="0.2">
      <c r="G5457" s="260"/>
      <c r="H5457" s="260"/>
      <c r="I5457" s="260"/>
      <c r="J5457" s="260"/>
      <c r="K5457" s="260"/>
    </row>
    <row r="5458" spans="6:11" x14ac:dyDescent="0.2">
      <c r="G5458" s="260"/>
      <c r="H5458" s="260"/>
      <c r="I5458" s="260"/>
      <c r="J5458" s="260"/>
      <c r="K5458" s="260"/>
    </row>
    <row r="5459" spans="6:11" x14ac:dyDescent="0.2">
      <c r="G5459" s="260"/>
      <c r="H5459" s="260"/>
      <c r="I5459" s="260"/>
      <c r="J5459" s="260"/>
      <c r="K5459" s="260"/>
    </row>
    <row r="5460" spans="6:11" x14ac:dyDescent="0.2">
      <c r="G5460" s="260"/>
      <c r="H5460" s="260"/>
      <c r="I5460" s="260"/>
      <c r="J5460" s="260"/>
      <c r="K5460" s="260"/>
    </row>
    <row r="5461" spans="6:11" x14ac:dyDescent="0.2">
      <c r="H5461" s="260"/>
      <c r="I5461" s="260"/>
      <c r="J5461" s="260"/>
      <c r="K5461" s="260"/>
    </row>
    <row r="5462" spans="6:11" x14ac:dyDescent="0.2">
      <c r="I5462" s="260"/>
      <c r="J5462" s="260"/>
      <c r="K5462" s="260"/>
    </row>
    <row r="5463" spans="6:11" x14ac:dyDescent="0.2">
      <c r="I5463" s="260"/>
      <c r="J5463" s="260"/>
      <c r="K5463" s="260"/>
    </row>
    <row r="5464" spans="6:11" x14ac:dyDescent="0.2">
      <c r="H5464" s="260"/>
      <c r="I5464" s="260"/>
      <c r="J5464" s="260"/>
      <c r="K5464" s="260"/>
    </row>
    <row r="5465" spans="6:11" x14ac:dyDescent="0.2">
      <c r="H5465" s="260"/>
      <c r="I5465" s="260"/>
      <c r="J5465" s="260"/>
      <c r="K5465" s="260"/>
    </row>
    <row r="5466" spans="6:11" x14ac:dyDescent="0.2">
      <c r="H5466" s="260"/>
      <c r="I5466" s="260"/>
      <c r="K5466" s="260"/>
    </row>
    <row r="5467" spans="6:11" x14ac:dyDescent="0.2">
      <c r="H5467" s="260"/>
      <c r="I5467" s="260"/>
      <c r="J5467" s="260"/>
      <c r="K5467" s="260"/>
    </row>
    <row r="5468" spans="6:11" x14ac:dyDescent="0.2">
      <c r="J5468" s="260"/>
      <c r="K5468" s="260"/>
    </row>
    <row r="5469" spans="6:11" x14ac:dyDescent="0.2">
      <c r="H5469" s="260"/>
      <c r="I5469" s="260"/>
      <c r="J5469" s="260"/>
      <c r="K5469" s="260"/>
    </row>
    <row r="5470" spans="6:11" x14ac:dyDescent="0.2">
      <c r="F5470" s="260"/>
      <c r="G5470" s="260"/>
      <c r="H5470" s="260"/>
      <c r="I5470" s="260"/>
      <c r="J5470" s="260"/>
      <c r="K5470" s="260"/>
    </row>
    <row r="5471" spans="6:11" x14ac:dyDescent="0.2">
      <c r="G5471" s="260"/>
      <c r="I5471" s="260"/>
      <c r="J5471" s="260"/>
      <c r="K5471" s="260"/>
    </row>
    <row r="5472" spans="6:11" x14ac:dyDescent="0.2">
      <c r="H5472" s="260"/>
      <c r="I5472" s="260"/>
      <c r="J5472" s="260"/>
      <c r="K5472" s="260"/>
    </row>
    <row r="5473" spans="6:11" x14ac:dyDescent="0.2">
      <c r="G5473" s="260"/>
      <c r="H5473" s="260"/>
      <c r="I5473" s="260"/>
      <c r="J5473" s="260"/>
      <c r="K5473" s="260"/>
    </row>
    <row r="5474" spans="6:11" x14ac:dyDescent="0.2">
      <c r="H5474" s="260"/>
      <c r="I5474" s="260"/>
      <c r="J5474" s="260"/>
      <c r="K5474" s="260"/>
    </row>
    <row r="5475" spans="6:11" x14ac:dyDescent="0.2">
      <c r="G5475" s="260"/>
      <c r="H5475" s="260"/>
      <c r="I5475" s="260"/>
      <c r="J5475" s="260"/>
      <c r="K5475" s="260"/>
    </row>
    <row r="5476" spans="6:11" x14ac:dyDescent="0.2">
      <c r="J5476" s="260"/>
      <c r="K5476" s="260"/>
    </row>
    <row r="5477" spans="6:11" x14ac:dyDescent="0.2">
      <c r="F5477" s="260"/>
      <c r="G5477" s="260"/>
      <c r="H5477" s="260"/>
      <c r="I5477" s="260"/>
      <c r="J5477" s="260"/>
      <c r="K5477" s="260"/>
    </row>
    <row r="5478" spans="6:11" x14ac:dyDescent="0.2">
      <c r="G5478" s="260"/>
      <c r="H5478" s="260"/>
      <c r="I5478" s="260"/>
      <c r="J5478" s="260"/>
      <c r="K5478" s="260"/>
    </row>
    <row r="5479" spans="6:11" x14ac:dyDescent="0.2">
      <c r="H5479" s="260"/>
      <c r="I5479" s="260"/>
      <c r="J5479" s="260"/>
      <c r="K5479" s="260"/>
    </row>
    <row r="5480" spans="6:11" x14ac:dyDescent="0.2">
      <c r="F5480" s="260"/>
      <c r="G5480" s="260"/>
      <c r="H5480" s="260"/>
      <c r="I5480" s="260"/>
      <c r="J5480" s="260"/>
      <c r="K5480" s="260"/>
    </row>
    <row r="5481" spans="6:11" x14ac:dyDescent="0.2">
      <c r="G5481" s="260"/>
      <c r="H5481" s="260"/>
      <c r="I5481" s="260"/>
      <c r="J5481" s="260"/>
      <c r="K5481" s="260"/>
    </row>
    <row r="5482" spans="6:11" x14ac:dyDescent="0.2">
      <c r="G5482" s="260"/>
      <c r="H5482" s="260"/>
      <c r="I5482" s="260"/>
      <c r="J5482" s="260"/>
      <c r="K5482" s="260"/>
    </row>
    <row r="5483" spans="6:11" x14ac:dyDescent="0.2">
      <c r="H5483" s="260"/>
      <c r="I5483" s="260"/>
      <c r="J5483" s="260"/>
      <c r="K5483" s="260"/>
    </row>
    <row r="5484" spans="6:11" x14ac:dyDescent="0.2">
      <c r="F5484" s="260"/>
      <c r="G5484" s="260"/>
      <c r="H5484" s="260"/>
      <c r="I5484" s="260"/>
      <c r="J5484" s="260"/>
      <c r="K5484" s="260"/>
    </row>
    <row r="5485" spans="6:11" x14ac:dyDescent="0.2">
      <c r="F5485" s="260"/>
      <c r="G5485" s="260"/>
      <c r="H5485" s="260"/>
      <c r="I5485" s="260"/>
      <c r="J5485" s="260"/>
      <c r="K5485" s="260"/>
    </row>
    <row r="5486" spans="6:11" x14ac:dyDescent="0.2">
      <c r="F5486" s="260"/>
      <c r="G5486" s="260"/>
      <c r="H5486" s="260"/>
      <c r="I5486" s="260"/>
      <c r="J5486" s="260"/>
      <c r="K5486" s="260"/>
    </row>
    <row r="5487" spans="6:11" x14ac:dyDescent="0.2">
      <c r="F5487" s="260"/>
      <c r="G5487" s="260"/>
      <c r="H5487" s="260"/>
      <c r="I5487" s="260"/>
      <c r="J5487" s="260"/>
      <c r="K5487" s="260"/>
    </row>
    <row r="5488" spans="6:11" x14ac:dyDescent="0.2">
      <c r="G5488" s="260"/>
      <c r="H5488" s="260"/>
      <c r="I5488" s="260"/>
      <c r="J5488" s="260"/>
      <c r="K5488" s="260"/>
    </row>
    <row r="5489" spans="6:11" x14ac:dyDescent="0.2">
      <c r="H5489" s="260"/>
      <c r="I5489" s="260"/>
      <c r="J5489" s="260"/>
      <c r="K5489" s="260"/>
    </row>
    <row r="5490" spans="6:11" x14ac:dyDescent="0.2">
      <c r="G5490" s="260"/>
      <c r="H5490" s="260"/>
      <c r="I5490" s="260"/>
      <c r="J5490" s="260"/>
      <c r="K5490" s="260"/>
    </row>
    <row r="5491" spans="6:11" x14ac:dyDescent="0.2">
      <c r="F5491" s="260"/>
      <c r="G5491" s="260"/>
      <c r="H5491" s="260"/>
      <c r="I5491" s="260"/>
      <c r="J5491" s="260"/>
      <c r="K5491" s="260"/>
    </row>
    <row r="5492" spans="6:11" x14ac:dyDescent="0.2">
      <c r="F5492" s="260"/>
      <c r="G5492" s="260"/>
      <c r="H5492" s="260"/>
      <c r="I5492" s="260"/>
      <c r="J5492" s="260"/>
      <c r="K5492" s="260"/>
    </row>
    <row r="5493" spans="6:11" x14ac:dyDescent="0.2">
      <c r="H5493" s="260"/>
      <c r="I5493" s="260"/>
      <c r="J5493" s="260"/>
      <c r="K5493" s="260"/>
    </row>
    <row r="5494" spans="6:11" x14ac:dyDescent="0.2">
      <c r="I5494" s="260"/>
      <c r="J5494" s="260"/>
      <c r="K5494" s="260"/>
    </row>
    <row r="5495" spans="6:11" x14ac:dyDescent="0.2">
      <c r="I5495" s="260"/>
      <c r="J5495" s="260"/>
      <c r="K5495" s="260"/>
    </row>
    <row r="5497" spans="6:11" x14ac:dyDescent="0.2">
      <c r="G5497" s="260"/>
      <c r="H5497" s="260"/>
    </row>
    <row r="5498" spans="6:11" x14ac:dyDescent="0.2">
      <c r="F5498" s="260"/>
      <c r="G5498" s="260"/>
      <c r="H5498" s="260"/>
      <c r="I5498" s="260"/>
      <c r="J5498" s="260"/>
      <c r="K5498" s="260"/>
    </row>
    <row r="5499" spans="6:11" x14ac:dyDescent="0.2">
      <c r="G5499" s="260"/>
      <c r="H5499" s="260"/>
      <c r="I5499" s="260"/>
      <c r="J5499" s="260"/>
      <c r="K5499" s="260"/>
    </row>
    <row r="5500" spans="6:11" x14ac:dyDescent="0.2">
      <c r="G5500" s="260"/>
      <c r="H5500" s="260"/>
      <c r="I5500" s="260"/>
      <c r="J5500" s="260"/>
      <c r="K5500" s="260"/>
    </row>
    <row r="5501" spans="6:11" x14ac:dyDescent="0.2">
      <c r="H5501" s="260"/>
      <c r="I5501" s="260"/>
      <c r="J5501" s="260"/>
      <c r="K5501" s="260"/>
    </row>
    <row r="5502" spans="6:11" x14ac:dyDescent="0.2">
      <c r="I5502" s="260"/>
      <c r="J5502" s="260"/>
      <c r="K5502" s="260"/>
    </row>
    <row r="5503" spans="6:11" x14ac:dyDescent="0.2">
      <c r="I5503" s="260"/>
      <c r="J5503" s="260"/>
      <c r="K5503" s="260"/>
    </row>
    <row r="5504" spans="6:11" x14ac:dyDescent="0.2">
      <c r="F5504" s="260"/>
      <c r="G5504" s="260"/>
      <c r="H5504" s="260"/>
      <c r="I5504" s="260"/>
      <c r="J5504" s="260"/>
      <c r="K5504" s="260"/>
    </row>
    <row r="5505" spans="6:11" x14ac:dyDescent="0.2">
      <c r="G5505" s="260"/>
      <c r="H5505" s="260"/>
      <c r="J5505" s="260"/>
      <c r="K5505" s="260"/>
    </row>
    <row r="5506" spans="6:11" x14ac:dyDescent="0.2">
      <c r="H5506" s="260"/>
      <c r="I5506" s="260"/>
      <c r="J5506" s="260"/>
    </row>
    <row r="5507" spans="6:11" x14ac:dyDescent="0.2">
      <c r="G5507" s="260"/>
      <c r="H5507" s="260"/>
      <c r="I5507" s="260"/>
      <c r="J5507" s="260"/>
      <c r="K5507" s="260"/>
    </row>
    <row r="5508" spans="6:11" x14ac:dyDescent="0.2">
      <c r="G5508" s="260"/>
      <c r="H5508" s="260"/>
      <c r="I5508" s="260"/>
      <c r="J5508" s="260"/>
      <c r="K5508" s="260"/>
    </row>
    <row r="5509" spans="6:11" x14ac:dyDescent="0.2">
      <c r="G5509" s="260"/>
      <c r="H5509" s="260"/>
      <c r="I5509" s="260"/>
      <c r="J5509" s="260"/>
      <c r="K5509" s="260"/>
    </row>
    <row r="5510" spans="6:11" x14ac:dyDescent="0.2">
      <c r="G5510" s="260"/>
      <c r="H5510" s="260"/>
      <c r="I5510" s="260"/>
      <c r="J5510" s="260"/>
      <c r="K5510" s="260"/>
    </row>
    <row r="5511" spans="6:11" x14ac:dyDescent="0.2">
      <c r="H5511" s="260"/>
      <c r="I5511" s="260"/>
      <c r="J5511" s="260"/>
      <c r="K5511" s="260"/>
    </row>
    <row r="5512" spans="6:11" x14ac:dyDescent="0.2">
      <c r="H5512" s="260"/>
      <c r="I5512" s="260"/>
      <c r="J5512" s="260"/>
      <c r="K5512" s="260"/>
    </row>
    <row r="5513" spans="6:11" x14ac:dyDescent="0.2">
      <c r="I5513" s="260"/>
      <c r="J5513" s="260"/>
      <c r="K5513" s="260"/>
    </row>
    <row r="5514" spans="6:11" x14ac:dyDescent="0.2">
      <c r="F5514" s="260"/>
      <c r="G5514" s="260"/>
      <c r="H5514" s="260"/>
      <c r="I5514" s="260"/>
      <c r="J5514" s="260"/>
      <c r="K5514" s="260"/>
    </row>
    <row r="5515" spans="6:11" x14ac:dyDescent="0.2">
      <c r="G5515" s="260"/>
      <c r="I5515" s="260"/>
      <c r="K5515" s="260"/>
    </row>
    <row r="5516" spans="6:11" x14ac:dyDescent="0.2">
      <c r="H5516" s="260"/>
      <c r="I5516" s="260"/>
      <c r="J5516" s="260"/>
      <c r="K5516" s="260"/>
    </row>
    <row r="5518" spans="6:11" x14ac:dyDescent="0.2">
      <c r="F5518" s="260"/>
      <c r="G5518" s="260"/>
      <c r="H5518" s="260"/>
      <c r="I5518" s="260"/>
      <c r="J5518" s="260"/>
      <c r="K5518" s="260"/>
    </row>
    <row r="5519" spans="6:11" x14ac:dyDescent="0.2">
      <c r="F5519" s="260"/>
      <c r="G5519" s="260"/>
      <c r="H5519" s="260"/>
      <c r="I5519" s="260"/>
      <c r="J5519" s="260"/>
      <c r="K5519" s="260"/>
    </row>
    <row r="5520" spans="6:11" x14ac:dyDescent="0.2">
      <c r="G5520" s="260"/>
      <c r="H5520" s="260"/>
      <c r="I5520" s="260"/>
      <c r="J5520" s="260"/>
      <c r="K5520" s="260"/>
    </row>
    <row r="5521" spans="6:11" x14ac:dyDescent="0.2">
      <c r="G5521" s="260"/>
      <c r="H5521" s="260"/>
      <c r="I5521" s="260"/>
      <c r="J5521" s="260"/>
      <c r="K5521" s="260"/>
    </row>
    <row r="5522" spans="6:11" x14ac:dyDescent="0.2">
      <c r="H5522" s="260"/>
      <c r="I5522" s="260"/>
      <c r="J5522" s="260"/>
      <c r="K5522" s="260"/>
    </row>
    <row r="5523" spans="6:11" x14ac:dyDescent="0.2">
      <c r="G5523" s="260"/>
      <c r="H5523" s="260"/>
      <c r="I5523" s="260"/>
      <c r="J5523" s="260"/>
      <c r="K5523" s="260"/>
    </row>
    <row r="5524" spans="6:11" x14ac:dyDescent="0.2">
      <c r="F5524" s="260"/>
      <c r="G5524" s="260"/>
      <c r="H5524" s="260"/>
      <c r="I5524" s="260"/>
      <c r="J5524" s="260"/>
      <c r="K5524" s="260"/>
    </row>
    <row r="5525" spans="6:11" x14ac:dyDescent="0.2">
      <c r="F5525" s="260"/>
      <c r="G5525" s="260"/>
      <c r="H5525" s="260"/>
      <c r="I5525" s="260"/>
      <c r="J5525" s="260"/>
      <c r="K5525" s="260"/>
    </row>
    <row r="5526" spans="6:11" x14ac:dyDescent="0.2">
      <c r="G5526" s="260"/>
      <c r="H5526" s="260"/>
      <c r="I5526" s="260"/>
      <c r="J5526" s="260"/>
      <c r="K5526" s="260"/>
    </row>
    <row r="5527" spans="6:11" x14ac:dyDescent="0.2">
      <c r="H5527" s="260"/>
      <c r="I5527" s="260"/>
      <c r="J5527" s="260"/>
      <c r="K5527" s="260"/>
    </row>
    <row r="5528" spans="6:11" x14ac:dyDescent="0.2">
      <c r="F5528" s="260"/>
      <c r="G5528" s="260"/>
      <c r="H5528" s="260"/>
      <c r="I5528" s="260"/>
      <c r="J5528" s="260"/>
      <c r="K5528" s="260"/>
    </row>
    <row r="5529" spans="6:11" x14ac:dyDescent="0.2">
      <c r="G5529" s="260"/>
      <c r="I5529" s="260"/>
      <c r="J5529" s="260"/>
      <c r="K5529" s="260"/>
    </row>
    <row r="5530" spans="6:11" x14ac:dyDescent="0.2">
      <c r="H5530" s="260"/>
      <c r="I5530" s="260"/>
      <c r="J5530" s="260"/>
      <c r="K5530" s="260"/>
    </row>
    <row r="5531" spans="6:11" x14ac:dyDescent="0.2">
      <c r="F5531" s="260"/>
      <c r="G5531" s="260"/>
      <c r="H5531" s="260"/>
      <c r="I5531" s="260"/>
      <c r="J5531" s="260"/>
      <c r="K5531" s="260"/>
    </row>
    <row r="5532" spans="6:11" x14ac:dyDescent="0.2">
      <c r="F5532" s="260"/>
      <c r="G5532" s="260"/>
      <c r="H5532" s="260"/>
      <c r="I5532" s="260"/>
      <c r="J5532" s="260"/>
      <c r="K5532" s="260"/>
    </row>
    <row r="5533" spans="6:11" x14ac:dyDescent="0.2">
      <c r="G5533" s="260"/>
      <c r="H5533" s="260"/>
      <c r="I5533" s="260"/>
      <c r="J5533" s="260"/>
      <c r="K5533" s="260"/>
    </row>
    <row r="5534" spans="6:11" x14ac:dyDescent="0.2">
      <c r="F5534" s="260"/>
      <c r="G5534" s="260"/>
      <c r="H5534" s="260"/>
      <c r="I5534" s="260"/>
      <c r="J5534" s="260"/>
      <c r="K5534" s="260"/>
    </row>
    <row r="5535" spans="6:11" x14ac:dyDescent="0.2">
      <c r="F5535" s="260"/>
      <c r="G5535" s="260"/>
      <c r="H5535" s="260"/>
      <c r="I5535" s="260"/>
      <c r="J5535" s="260"/>
      <c r="K5535" s="260"/>
    </row>
    <row r="5536" spans="6:11" x14ac:dyDescent="0.2">
      <c r="G5536" s="260"/>
      <c r="H5536" s="260"/>
      <c r="I5536" s="260"/>
      <c r="J5536" s="260"/>
      <c r="K5536" s="260"/>
    </row>
    <row r="5537" spans="6:11" x14ac:dyDescent="0.2">
      <c r="F5537" s="260"/>
      <c r="G5537" s="260"/>
      <c r="H5537" s="260"/>
      <c r="I5537" s="260"/>
      <c r="J5537" s="260"/>
      <c r="K5537" s="260"/>
    </row>
    <row r="5538" spans="6:11" x14ac:dyDescent="0.2">
      <c r="G5538" s="260"/>
      <c r="H5538" s="260"/>
      <c r="I5538" s="260"/>
      <c r="J5538" s="260"/>
      <c r="K5538" s="260"/>
    </row>
    <row r="5539" spans="6:11" x14ac:dyDescent="0.2">
      <c r="H5539" s="260"/>
      <c r="I5539" s="260"/>
      <c r="J5539" s="260"/>
      <c r="K5539" s="260"/>
    </row>
    <row r="5540" spans="6:11" x14ac:dyDescent="0.2">
      <c r="F5540" s="260"/>
      <c r="G5540" s="260"/>
      <c r="H5540" s="260"/>
      <c r="I5540" s="260"/>
      <c r="J5540" s="260"/>
      <c r="K5540" s="260"/>
    </row>
    <row r="5541" spans="6:11" x14ac:dyDescent="0.2">
      <c r="G5541" s="260"/>
      <c r="H5541" s="260"/>
      <c r="I5541" s="260"/>
      <c r="J5541" s="260"/>
      <c r="K5541" s="260"/>
    </row>
    <row r="5542" spans="6:11" x14ac:dyDescent="0.2">
      <c r="H5542" s="260"/>
      <c r="I5542" s="260"/>
      <c r="J5542" s="260"/>
      <c r="K5542" s="260"/>
    </row>
    <row r="5543" spans="6:11" x14ac:dyDescent="0.2">
      <c r="H5543" s="260"/>
      <c r="I5543" s="260"/>
      <c r="J5543" s="260"/>
      <c r="K5543" s="260"/>
    </row>
    <row r="5544" spans="6:11" x14ac:dyDescent="0.2">
      <c r="F5544" s="260"/>
      <c r="G5544" s="260"/>
      <c r="H5544" s="260"/>
      <c r="I5544" s="260"/>
      <c r="J5544" s="260"/>
      <c r="K5544" s="260"/>
    </row>
    <row r="5545" spans="6:11" x14ac:dyDescent="0.2">
      <c r="G5545" s="260"/>
      <c r="H5545" s="260"/>
      <c r="I5545" s="260"/>
      <c r="J5545" s="260"/>
      <c r="K5545" s="260"/>
    </row>
    <row r="5546" spans="6:11" x14ac:dyDescent="0.2">
      <c r="I5546" s="260"/>
      <c r="J5546" s="260"/>
      <c r="K5546" s="260"/>
    </row>
    <row r="5547" spans="6:11" x14ac:dyDescent="0.2">
      <c r="F5547" s="260"/>
      <c r="G5547" s="260"/>
      <c r="H5547" s="260"/>
      <c r="I5547" s="260"/>
      <c r="J5547" s="260"/>
      <c r="K5547" s="260"/>
    </row>
    <row r="5548" spans="6:11" x14ac:dyDescent="0.2">
      <c r="G5548" s="260"/>
      <c r="H5548" s="260"/>
      <c r="I5548" s="260"/>
      <c r="J5548" s="260"/>
      <c r="K5548" s="260"/>
    </row>
    <row r="5549" spans="6:11" x14ac:dyDescent="0.2">
      <c r="H5549" s="260"/>
      <c r="I5549" s="260"/>
      <c r="J5549" s="260"/>
      <c r="K5549" s="260"/>
    </row>
    <row r="5550" spans="6:11" x14ac:dyDescent="0.2">
      <c r="K5550" s="260"/>
    </row>
    <row r="5551" spans="6:11" x14ac:dyDescent="0.2">
      <c r="K5551" s="260"/>
    </row>
    <row r="5552" spans="6:11" x14ac:dyDescent="0.2">
      <c r="H5552" s="260"/>
      <c r="I5552" s="260"/>
      <c r="J5552" s="260"/>
      <c r="K5552" s="260"/>
    </row>
    <row r="5553" spans="6:11" x14ac:dyDescent="0.2">
      <c r="I5553" s="260"/>
      <c r="J5553" s="260"/>
      <c r="K5553" s="260"/>
    </row>
    <row r="5554" spans="6:11" x14ac:dyDescent="0.2">
      <c r="F5554" s="260"/>
      <c r="G5554" s="260"/>
      <c r="H5554" s="260"/>
      <c r="I5554" s="260"/>
      <c r="J5554" s="260"/>
      <c r="K5554" s="260"/>
    </row>
    <row r="5555" spans="6:11" x14ac:dyDescent="0.2">
      <c r="G5555" s="260"/>
      <c r="H5555" s="260"/>
      <c r="J5555" s="260"/>
      <c r="K5555" s="260"/>
    </row>
    <row r="5556" spans="6:11" x14ac:dyDescent="0.2">
      <c r="I5556" s="260"/>
      <c r="J5556" s="260"/>
      <c r="K5556" s="260"/>
    </row>
    <row r="5557" spans="6:11" x14ac:dyDescent="0.2">
      <c r="G5557" s="260"/>
      <c r="H5557" s="260"/>
      <c r="I5557" s="260"/>
      <c r="J5557" s="260"/>
      <c r="K5557" s="260"/>
    </row>
    <row r="5558" spans="6:11" x14ac:dyDescent="0.2">
      <c r="F5558" s="260"/>
      <c r="G5558" s="260"/>
      <c r="H5558" s="260"/>
      <c r="I5558" s="260"/>
      <c r="J5558" s="260"/>
      <c r="K5558" s="260"/>
    </row>
    <row r="5559" spans="6:11" x14ac:dyDescent="0.2">
      <c r="F5559" s="260"/>
      <c r="G5559" s="260"/>
      <c r="H5559" s="260"/>
      <c r="I5559" s="260"/>
      <c r="J5559" s="260"/>
      <c r="K5559" s="260"/>
    </row>
    <row r="5560" spans="6:11" x14ac:dyDescent="0.2">
      <c r="G5560" s="260"/>
      <c r="H5560" s="260"/>
      <c r="I5560" s="260"/>
      <c r="J5560" s="260"/>
      <c r="K5560" s="260"/>
    </row>
    <row r="5561" spans="6:11" x14ac:dyDescent="0.2">
      <c r="H5561" s="260"/>
      <c r="I5561" s="260"/>
      <c r="J5561" s="260"/>
      <c r="K5561" s="260"/>
    </row>
    <row r="5562" spans="6:11" x14ac:dyDescent="0.2">
      <c r="G5562" s="260"/>
      <c r="H5562" s="260"/>
      <c r="I5562" s="260"/>
      <c r="J5562" s="260"/>
      <c r="K5562" s="260"/>
    </row>
    <row r="5563" spans="6:11" x14ac:dyDescent="0.2">
      <c r="G5563" s="260"/>
      <c r="H5563" s="260"/>
      <c r="I5563" s="260"/>
      <c r="J5563" s="260"/>
      <c r="K5563" s="260"/>
    </row>
    <row r="5564" spans="6:11" x14ac:dyDescent="0.2">
      <c r="F5564" s="260"/>
      <c r="H5564" s="260"/>
      <c r="I5564" s="260"/>
      <c r="J5564" s="260"/>
      <c r="K5564" s="260"/>
    </row>
    <row r="5565" spans="6:11" x14ac:dyDescent="0.2">
      <c r="G5565" s="260"/>
      <c r="H5565" s="260"/>
      <c r="I5565" s="260"/>
      <c r="J5565" s="260"/>
      <c r="K5565" s="260"/>
    </row>
    <row r="5566" spans="6:11" x14ac:dyDescent="0.2">
      <c r="H5566" s="260"/>
      <c r="I5566" s="260"/>
      <c r="J5566" s="260"/>
      <c r="K5566" s="260"/>
    </row>
    <row r="5567" spans="6:11" x14ac:dyDescent="0.2">
      <c r="G5567" s="260"/>
      <c r="H5567" s="260"/>
      <c r="I5567" s="260"/>
      <c r="J5567" s="260"/>
      <c r="K5567" s="260"/>
    </row>
    <row r="5568" spans="6:11" x14ac:dyDescent="0.2">
      <c r="F5568" s="260"/>
      <c r="G5568" s="260"/>
      <c r="H5568" s="260"/>
      <c r="I5568" s="260"/>
      <c r="J5568" s="260"/>
      <c r="K5568" s="260"/>
    </row>
    <row r="5569" spans="6:11" x14ac:dyDescent="0.2">
      <c r="G5569" s="260"/>
      <c r="H5569" s="260"/>
      <c r="I5569" s="260"/>
      <c r="J5569" s="260"/>
      <c r="K5569" s="260"/>
    </row>
    <row r="5570" spans="6:11" x14ac:dyDescent="0.2">
      <c r="G5570" s="260"/>
      <c r="H5570" s="260"/>
      <c r="I5570" s="260"/>
      <c r="J5570" s="260"/>
      <c r="K5570" s="260"/>
    </row>
    <row r="5571" spans="6:11" x14ac:dyDescent="0.2">
      <c r="G5571" s="260"/>
      <c r="H5571" s="260"/>
      <c r="I5571" s="260"/>
      <c r="J5571" s="260"/>
      <c r="K5571" s="260"/>
    </row>
    <row r="5572" spans="6:11" x14ac:dyDescent="0.2">
      <c r="H5572" s="260"/>
      <c r="I5572" s="260"/>
      <c r="J5572" s="260"/>
      <c r="K5572" s="260"/>
    </row>
    <row r="5573" spans="6:11" x14ac:dyDescent="0.2">
      <c r="G5573" s="260"/>
      <c r="H5573" s="260"/>
      <c r="I5573" s="260"/>
      <c r="J5573" s="260"/>
      <c r="K5573" s="260"/>
    </row>
    <row r="5574" spans="6:11" x14ac:dyDescent="0.2">
      <c r="G5574" s="260"/>
      <c r="H5574" s="260"/>
      <c r="I5574" s="260"/>
      <c r="J5574" s="260"/>
      <c r="K5574" s="260"/>
    </row>
    <row r="5575" spans="6:11" x14ac:dyDescent="0.2">
      <c r="H5575" s="260"/>
      <c r="I5575" s="260"/>
      <c r="J5575" s="260"/>
      <c r="K5575" s="260"/>
    </row>
    <row r="5576" spans="6:11" x14ac:dyDescent="0.2">
      <c r="H5576" s="260"/>
      <c r="I5576" s="260"/>
      <c r="J5576" s="260"/>
      <c r="K5576" s="260"/>
    </row>
    <row r="5577" spans="6:11" x14ac:dyDescent="0.2">
      <c r="I5577" s="260"/>
      <c r="J5577" s="260"/>
      <c r="K5577" s="260"/>
    </row>
    <row r="5578" spans="6:11" x14ac:dyDescent="0.2">
      <c r="F5578" s="260"/>
      <c r="G5578" s="260"/>
      <c r="H5578" s="260"/>
      <c r="I5578" s="260"/>
      <c r="J5578" s="260"/>
      <c r="K5578" s="260"/>
    </row>
    <row r="5579" spans="6:11" x14ac:dyDescent="0.2">
      <c r="G5579" s="260"/>
      <c r="H5579" s="260"/>
      <c r="I5579" s="260"/>
      <c r="J5579" s="260"/>
      <c r="K5579" s="260"/>
    </row>
    <row r="5580" spans="6:11" x14ac:dyDescent="0.2">
      <c r="H5580" s="260"/>
      <c r="I5580" s="260"/>
      <c r="J5580" s="260"/>
      <c r="K5580" s="260"/>
    </row>
    <row r="5581" spans="6:11" x14ac:dyDescent="0.2">
      <c r="G5581" s="260"/>
      <c r="H5581" s="260"/>
      <c r="I5581" s="260"/>
      <c r="J5581" s="260"/>
      <c r="K5581" s="260"/>
    </row>
    <row r="5582" spans="6:11" x14ac:dyDescent="0.2">
      <c r="F5582" s="260"/>
      <c r="G5582" s="260"/>
      <c r="H5582" s="260"/>
      <c r="I5582" s="260"/>
      <c r="J5582" s="260"/>
      <c r="K5582" s="260"/>
    </row>
    <row r="5583" spans="6:11" x14ac:dyDescent="0.2">
      <c r="H5583" s="260"/>
      <c r="J5583" s="260"/>
      <c r="K5583" s="260"/>
    </row>
    <row r="5584" spans="6:11" x14ac:dyDescent="0.2">
      <c r="G5584" s="260"/>
      <c r="H5584" s="260"/>
      <c r="I5584" s="260"/>
      <c r="J5584" s="260"/>
      <c r="K5584" s="260"/>
    </row>
    <row r="5585" spans="7:11" x14ac:dyDescent="0.2">
      <c r="H5585" s="260"/>
      <c r="I5585" s="260"/>
      <c r="J5585" s="260"/>
      <c r="K5585" s="260"/>
    </row>
    <row r="5586" spans="7:11" x14ac:dyDescent="0.2">
      <c r="H5586" s="260"/>
      <c r="I5586" s="260"/>
      <c r="J5586" s="260"/>
      <c r="K5586" s="260"/>
    </row>
    <row r="5587" spans="7:11" x14ac:dyDescent="0.2">
      <c r="K5587" s="260"/>
    </row>
    <row r="5588" spans="7:11" x14ac:dyDescent="0.2">
      <c r="H5588" s="260"/>
      <c r="K5588" s="260"/>
    </row>
    <row r="5589" spans="7:11" x14ac:dyDescent="0.2">
      <c r="H5589" s="260"/>
      <c r="I5589" s="260"/>
      <c r="J5589" s="260"/>
      <c r="K5589" s="260"/>
    </row>
    <row r="5590" spans="7:11" x14ac:dyDescent="0.2">
      <c r="H5590" s="260"/>
      <c r="I5590" s="260"/>
      <c r="J5590" s="260"/>
      <c r="K5590" s="260"/>
    </row>
    <row r="5591" spans="7:11" x14ac:dyDescent="0.2">
      <c r="G5591" s="260"/>
      <c r="H5591" s="260"/>
      <c r="I5591" s="260"/>
      <c r="J5591" s="260"/>
      <c r="K5591" s="260"/>
    </row>
    <row r="5592" spans="7:11" x14ac:dyDescent="0.2">
      <c r="H5592" s="260"/>
      <c r="I5592" s="260"/>
      <c r="J5592" s="260"/>
      <c r="K5592" s="260"/>
    </row>
    <row r="5593" spans="7:11" x14ac:dyDescent="0.2">
      <c r="I5593" s="260"/>
      <c r="J5593" s="260"/>
      <c r="K5593" s="260"/>
    </row>
    <row r="5594" spans="7:11" x14ac:dyDescent="0.2">
      <c r="I5594" s="260"/>
      <c r="J5594" s="260"/>
      <c r="K5594" s="260"/>
    </row>
    <row r="5595" spans="7:11" x14ac:dyDescent="0.2">
      <c r="H5595" s="260"/>
      <c r="I5595" s="260"/>
      <c r="J5595" s="260"/>
      <c r="K5595" s="260"/>
    </row>
    <row r="5596" spans="7:11" x14ac:dyDescent="0.2">
      <c r="H5596" s="260"/>
      <c r="I5596" s="260"/>
      <c r="J5596" s="260"/>
      <c r="K5596" s="260"/>
    </row>
    <row r="5597" spans="7:11" x14ac:dyDescent="0.2">
      <c r="H5597" s="260"/>
      <c r="I5597" s="260"/>
      <c r="J5597" s="260"/>
      <c r="K5597" s="260"/>
    </row>
    <row r="5598" spans="7:11" x14ac:dyDescent="0.2">
      <c r="H5598" s="260"/>
      <c r="I5598" s="260"/>
      <c r="J5598" s="260"/>
      <c r="K5598" s="260"/>
    </row>
    <row r="5599" spans="7:11" x14ac:dyDescent="0.2">
      <c r="G5599" s="260"/>
      <c r="H5599" s="260"/>
      <c r="I5599" s="260"/>
      <c r="J5599" s="260"/>
      <c r="K5599" s="260"/>
    </row>
    <row r="5600" spans="7:11" x14ac:dyDescent="0.2">
      <c r="G5600" s="260"/>
      <c r="H5600" s="260"/>
      <c r="I5600" s="260"/>
      <c r="J5600" s="260"/>
      <c r="K5600" s="260"/>
    </row>
    <row r="5601" spans="7:11" x14ac:dyDescent="0.2">
      <c r="H5601" s="260"/>
      <c r="I5601" s="260"/>
      <c r="J5601" s="260"/>
      <c r="K5601" s="260"/>
    </row>
    <row r="5602" spans="7:11" x14ac:dyDescent="0.2">
      <c r="H5602" s="260"/>
      <c r="I5602" s="260"/>
      <c r="J5602" s="260"/>
      <c r="K5602" s="260"/>
    </row>
    <row r="5603" spans="7:11" x14ac:dyDescent="0.2">
      <c r="G5603" s="260"/>
      <c r="H5603" s="260"/>
      <c r="I5603" s="260"/>
      <c r="J5603" s="260"/>
      <c r="K5603" s="260"/>
    </row>
    <row r="5604" spans="7:11" x14ac:dyDescent="0.2">
      <c r="H5604" s="260"/>
      <c r="I5604" s="260"/>
      <c r="J5604" s="260"/>
      <c r="K5604" s="260"/>
    </row>
    <row r="5605" spans="7:11" x14ac:dyDescent="0.2">
      <c r="G5605" s="260"/>
      <c r="H5605" s="260"/>
      <c r="I5605" s="260"/>
      <c r="J5605" s="260"/>
      <c r="K5605" s="260"/>
    </row>
    <row r="5606" spans="7:11" x14ac:dyDescent="0.2">
      <c r="H5606" s="260"/>
      <c r="I5606" s="260"/>
      <c r="J5606" s="260"/>
      <c r="K5606" s="260"/>
    </row>
    <row r="5607" spans="7:11" x14ac:dyDescent="0.2">
      <c r="I5607" s="260"/>
      <c r="J5607" s="260"/>
      <c r="K5607" s="260"/>
    </row>
    <row r="5608" spans="7:11" x14ac:dyDescent="0.2">
      <c r="H5608" s="260"/>
      <c r="I5608" s="260"/>
      <c r="J5608" s="260"/>
      <c r="K5608" s="260"/>
    </row>
    <row r="5609" spans="7:11" x14ac:dyDescent="0.2">
      <c r="G5609" s="260"/>
      <c r="H5609" s="260"/>
      <c r="I5609" s="260"/>
      <c r="J5609" s="260"/>
      <c r="K5609" s="260"/>
    </row>
    <row r="5610" spans="7:11" x14ac:dyDescent="0.2">
      <c r="H5610" s="260"/>
      <c r="I5610" s="260"/>
      <c r="J5610" s="260"/>
      <c r="K5610" s="260"/>
    </row>
    <row r="5611" spans="7:11" x14ac:dyDescent="0.2">
      <c r="G5611" s="260"/>
      <c r="H5611" s="260"/>
      <c r="I5611" s="260"/>
      <c r="J5611" s="260"/>
      <c r="K5611" s="260"/>
    </row>
    <row r="5612" spans="7:11" x14ac:dyDescent="0.2">
      <c r="H5612" s="260"/>
      <c r="I5612" s="260"/>
      <c r="J5612" s="260"/>
      <c r="K5612" s="260"/>
    </row>
    <row r="5613" spans="7:11" x14ac:dyDescent="0.2">
      <c r="G5613" s="260"/>
      <c r="H5613" s="260"/>
      <c r="I5613" s="260"/>
      <c r="J5613" s="260"/>
      <c r="K5613" s="260"/>
    </row>
    <row r="5614" spans="7:11" x14ac:dyDescent="0.2">
      <c r="H5614" s="260"/>
      <c r="I5614" s="260"/>
      <c r="J5614" s="260"/>
      <c r="K5614" s="260"/>
    </row>
    <row r="5615" spans="7:11" x14ac:dyDescent="0.2">
      <c r="G5615" s="260"/>
      <c r="H5615" s="260"/>
      <c r="I5615" s="260"/>
      <c r="J5615" s="260"/>
      <c r="K5615" s="260"/>
    </row>
    <row r="5616" spans="7:11" x14ac:dyDescent="0.2">
      <c r="H5616" s="260"/>
      <c r="I5616" s="260"/>
      <c r="J5616" s="260"/>
      <c r="K5616" s="260"/>
    </row>
    <row r="5617" spans="6:11" x14ac:dyDescent="0.2">
      <c r="H5617" s="260"/>
      <c r="I5617" s="260"/>
      <c r="K5617" s="260"/>
    </row>
    <row r="5618" spans="6:11" x14ac:dyDescent="0.2">
      <c r="K5618" s="260"/>
    </row>
    <row r="5619" spans="6:11" x14ac:dyDescent="0.2">
      <c r="G5619" s="260"/>
      <c r="H5619" s="260"/>
      <c r="I5619" s="260"/>
      <c r="J5619" s="260"/>
      <c r="K5619" s="260"/>
    </row>
    <row r="5620" spans="6:11" x14ac:dyDescent="0.2">
      <c r="H5620" s="260"/>
      <c r="I5620" s="260"/>
      <c r="J5620" s="260"/>
      <c r="K5620" s="260"/>
    </row>
    <row r="5621" spans="6:11" x14ac:dyDescent="0.2">
      <c r="G5621" s="260"/>
      <c r="H5621" s="260"/>
      <c r="I5621" s="260"/>
      <c r="J5621" s="260"/>
      <c r="K5621" s="260"/>
    </row>
    <row r="5622" spans="6:11" x14ac:dyDescent="0.2">
      <c r="H5622" s="260"/>
      <c r="I5622" s="260"/>
      <c r="J5622" s="260"/>
      <c r="K5622" s="260"/>
    </row>
    <row r="5623" spans="6:11" x14ac:dyDescent="0.2">
      <c r="G5623" s="260"/>
      <c r="H5623" s="260"/>
      <c r="I5623" s="260"/>
      <c r="J5623" s="260"/>
      <c r="K5623" s="260"/>
    </row>
    <row r="5624" spans="6:11" x14ac:dyDescent="0.2">
      <c r="H5624" s="260"/>
      <c r="J5624" s="260"/>
      <c r="K5624" s="260"/>
    </row>
    <row r="5625" spans="6:11" x14ac:dyDescent="0.2">
      <c r="K5625" s="260"/>
    </row>
    <row r="5626" spans="6:11" x14ac:dyDescent="0.2">
      <c r="H5626" s="260"/>
      <c r="I5626" s="260"/>
      <c r="J5626" s="260"/>
      <c r="K5626" s="260"/>
    </row>
    <row r="5627" spans="6:11" x14ac:dyDescent="0.2">
      <c r="F5627" s="260"/>
      <c r="G5627" s="260"/>
      <c r="H5627" s="260"/>
      <c r="I5627" s="260"/>
      <c r="J5627" s="260"/>
      <c r="K5627" s="260"/>
    </row>
    <row r="5628" spans="6:11" x14ac:dyDescent="0.2">
      <c r="G5628" s="260"/>
      <c r="H5628" s="260"/>
      <c r="I5628" s="260"/>
      <c r="K5628" s="260"/>
    </row>
    <row r="5629" spans="6:11" x14ac:dyDescent="0.2">
      <c r="H5629" s="260"/>
      <c r="I5629" s="260"/>
      <c r="J5629" s="260"/>
      <c r="K5629" s="260"/>
    </row>
    <row r="5630" spans="6:11" x14ac:dyDescent="0.2">
      <c r="G5630" s="260"/>
      <c r="H5630" s="260"/>
      <c r="I5630" s="260"/>
      <c r="J5630" s="260"/>
      <c r="K5630" s="260"/>
    </row>
    <row r="5631" spans="6:11" x14ac:dyDescent="0.2">
      <c r="G5631" s="260"/>
      <c r="H5631" s="260"/>
      <c r="I5631" s="260"/>
      <c r="J5631" s="260"/>
      <c r="K5631" s="260"/>
    </row>
    <row r="5632" spans="6:11" x14ac:dyDescent="0.2">
      <c r="G5632" s="260"/>
      <c r="H5632" s="260"/>
      <c r="I5632" s="260"/>
      <c r="J5632" s="260"/>
      <c r="K5632" s="260"/>
    </row>
    <row r="5633" spans="6:11" x14ac:dyDescent="0.2">
      <c r="F5633" s="260"/>
      <c r="G5633" s="260"/>
      <c r="H5633" s="260"/>
      <c r="I5633" s="260"/>
      <c r="J5633" s="260"/>
      <c r="K5633" s="260"/>
    </row>
    <row r="5634" spans="6:11" x14ac:dyDescent="0.2">
      <c r="G5634" s="260"/>
      <c r="H5634" s="260"/>
      <c r="I5634" s="260"/>
      <c r="J5634" s="260"/>
      <c r="K5634" s="260"/>
    </row>
    <row r="5635" spans="6:11" x14ac:dyDescent="0.2">
      <c r="I5635" s="260"/>
      <c r="J5635" s="260"/>
      <c r="K5635" s="260"/>
    </row>
    <row r="5636" spans="6:11" x14ac:dyDescent="0.2">
      <c r="G5636" s="260"/>
      <c r="H5636" s="260"/>
      <c r="I5636" s="260"/>
      <c r="K5636" s="260"/>
    </row>
    <row r="5637" spans="6:11" x14ac:dyDescent="0.2">
      <c r="F5637" s="260"/>
      <c r="G5637" s="260"/>
      <c r="H5637" s="260"/>
      <c r="I5637" s="260"/>
      <c r="J5637" s="260"/>
      <c r="K5637" s="260"/>
    </row>
    <row r="5638" spans="6:11" x14ac:dyDescent="0.2">
      <c r="G5638" s="260"/>
      <c r="H5638" s="260"/>
      <c r="I5638" s="260"/>
      <c r="K5638" s="260"/>
    </row>
    <row r="5639" spans="6:11" x14ac:dyDescent="0.2">
      <c r="H5639" s="260"/>
      <c r="I5639" s="260"/>
      <c r="J5639" s="260"/>
      <c r="K5639" s="260"/>
    </row>
    <row r="5640" spans="6:11" x14ac:dyDescent="0.2">
      <c r="G5640" s="260"/>
      <c r="H5640" s="260"/>
      <c r="I5640" s="260"/>
      <c r="J5640" s="260"/>
      <c r="K5640" s="260"/>
    </row>
    <row r="5641" spans="6:11" x14ac:dyDescent="0.2">
      <c r="H5641" s="260"/>
      <c r="I5641" s="260"/>
      <c r="J5641" s="260"/>
      <c r="K5641" s="260"/>
    </row>
    <row r="5642" spans="6:11" x14ac:dyDescent="0.2">
      <c r="G5642" s="260"/>
      <c r="H5642" s="260"/>
      <c r="I5642" s="260"/>
      <c r="J5642" s="260"/>
      <c r="K5642" s="260"/>
    </row>
    <row r="5643" spans="6:11" x14ac:dyDescent="0.2">
      <c r="H5643" s="260"/>
      <c r="I5643" s="260"/>
      <c r="J5643" s="260"/>
      <c r="K5643" s="260"/>
    </row>
    <row r="5644" spans="6:11" x14ac:dyDescent="0.2">
      <c r="G5644" s="260"/>
      <c r="H5644" s="260"/>
      <c r="I5644" s="260"/>
      <c r="J5644" s="260"/>
      <c r="K5644" s="260"/>
    </row>
    <row r="5645" spans="6:11" x14ac:dyDescent="0.2">
      <c r="I5645" s="260"/>
      <c r="J5645" s="260"/>
      <c r="K5645" s="260"/>
    </row>
    <row r="5646" spans="6:11" x14ac:dyDescent="0.2">
      <c r="F5646" s="260"/>
      <c r="G5646" s="260"/>
      <c r="H5646" s="260"/>
      <c r="I5646" s="260"/>
      <c r="J5646" s="260"/>
      <c r="K5646" s="260"/>
    </row>
    <row r="5647" spans="6:11" x14ac:dyDescent="0.2">
      <c r="F5647" s="260"/>
      <c r="G5647" s="260"/>
      <c r="H5647" s="260"/>
      <c r="I5647" s="260"/>
      <c r="J5647" s="260"/>
      <c r="K5647" s="260"/>
    </row>
    <row r="5648" spans="6:11" x14ac:dyDescent="0.2">
      <c r="I5648" s="260"/>
      <c r="J5648" s="260"/>
      <c r="K5648" s="260"/>
    </row>
    <row r="5649" spans="6:11" x14ac:dyDescent="0.2">
      <c r="G5649" s="260"/>
      <c r="H5649" s="260"/>
      <c r="I5649" s="260"/>
      <c r="J5649" s="260"/>
      <c r="K5649" s="260"/>
    </row>
    <row r="5650" spans="6:11" x14ac:dyDescent="0.2">
      <c r="H5650" s="260"/>
      <c r="I5650" s="260"/>
      <c r="J5650" s="260"/>
      <c r="K5650" s="260"/>
    </row>
    <row r="5651" spans="6:11" x14ac:dyDescent="0.2">
      <c r="I5651" s="260"/>
      <c r="J5651" s="260"/>
      <c r="K5651" s="260"/>
    </row>
    <row r="5652" spans="6:11" x14ac:dyDescent="0.2">
      <c r="I5652" s="260"/>
      <c r="J5652" s="260"/>
      <c r="K5652" s="260"/>
    </row>
    <row r="5653" spans="6:11" x14ac:dyDescent="0.2">
      <c r="I5653" s="260"/>
      <c r="J5653" s="260"/>
      <c r="K5653" s="260"/>
    </row>
    <row r="5654" spans="6:11" x14ac:dyDescent="0.2">
      <c r="F5654" s="260"/>
      <c r="G5654" s="260"/>
      <c r="H5654" s="260"/>
      <c r="I5654" s="260"/>
      <c r="J5654" s="260"/>
      <c r="K5654" s="260"/>
    </row>
    <row r="5655" spans="6:11" x14ac:dyDescent="0.2">
      <c r="G5655" s="260"/>
      <c r="H5655" s="260"/>
      <c r="I5655" s="260"/>
      <c r="J5655" s="260"/>
      <c r="K5655" s="260"/>
    </row>
    <row r="5656" spans="6:11" x14ac:dyDescent="0.2">
      <c r="H5656" s="260"/>
      <c r="I5656" s="260"/>
      <c r="J5656" s="260"/>
    </row>
    <row r="5657" spans="6:11" x14ac:dyDescent="0.2">
      <c r="K5657" s="260"/>
    </row>
    <row r="5658" spans="6:11" x14ac:dyDescent="0.2">
      <c r="G5658" s="260"/>
      <c r="H5658" s="260"/>
      <c r="I5658" s="260"/>
      <c r="K5658" s="260"/>
    </row>
    <row r="5659" spans="6:11" x14ac:dyDescent="0.2">
      <c r="G5659" s="260"/>
      <c r="H5659" s="260"/>
      <c r="I5659" s="260"/>
      <c r="K5659" s="260"/>
    </row>
    <row r="5660" spans="6:11" x14ac:dyDescent="0.2">
      <c r="G5660" s="260"/>
      <c r="H5660" s="260"/>
      <c r="I5660" s="260"/>
      <c r="J5660" s="260"/>
      <c r="K5660" s="260"/>
    </row>
    <row r="5661" spans="6:11" x14ac:dyDescent="0.2">
      <c r="H5661" s="260"/>
      <c r="I5661" s="260"/>
      <c r="J5661" s="260"/>
      <c r="K5661" s="260"/>
    </row>
    <row r="5662" spans="6:11" x14ac:dyDescent="0.2">
      <c r="F5662" s="260"/>
      <c r="G5662" s="260"/>
      <c r="H5662" s="260"/>
      <c r="I5662" s="260"/>
      <c r="J5662" s="260"/>
      <c r="K5662" s="260"/>
    </row>
    <row r="5663" spans="6:11" x14ac:dyDescent="0.2">
      <c r="H5663" s="260"/>
      <c r="I5663" s="260"/>
      <c r="J5663" s="260"/>
      <c r="K5663" s="260"/>
    </row>
    <row r="5664" spans="6:11" x14ac:dyDescent="0.2">
      <c r="F5664" s="260"/>
      <c r="G5664" s="260"/>
      <c r="H5664" s="260"/>
      <c r="I5664" s="260"/>
      <c r="J5664" s="260"/>
      <c r="K5664" s="260"/>
    </row>
    <row r="5665" spans="6:11" x14ac:dyDescent="0.2">
      <c r="G5665" s="260"/>
      <c r="H5665" s="260"/>
      <c r="I5665" s="260"/>
      <c r="J5665" s="260"/>
      <c r="K5665" s="260"/>
    </row>
    <row r="5666" spans="6:11" x14ac:dyDescent="0.2">
      <c r="H5666" s="260"/>
      <c r="I5666" s="260"/>
      <c r="J5666" s="260"/>
      <c r="K5666" s="260"/>
    </row>
    <row r="5667" spans="6:11" x14ac:dyDescent="0.2">
      <c r="I5667" s="260"/>
      <c r="J5667" s="260"/>
      <c r="K5667" s="260"/>
    </row>
    <row r="5668" spans="6:11" x14ac:dyDescent="0.2">
      <c r="F5668" s="260"/>
      <c r="G5668" s="260"/>
      <c r="H5668" s="260"/>
      <c r="I5668" s="260"/>
      <c r="J5668" s="260"/>
      <c r="K5668" s="260"/>
    </row>
    <row r="5669" spans="6:11" x14ac:dyDescent="0.2">
      <c r="G5669" s="260"/>
      <c r="I5669" s="260"/>
      <c r="K5669" s="260"/>
    </row>
    <row r="5670" spans="6:11" x14ac:dyDescent="0.2">
      <c r="G5670" s="260"/>
      <c r="H5670" s="260"/>
      <c r="I5670" s="260"/>
      <c r="J5670" s="260"/>
      <c r="K5670" s="260"/>
    </row>
    <row r="5671" spans="6:11" x14ac:dyDescent="0.2">
      <c r="G5671" s="260"/>
      <c r="H5671" s="260"/>
      <c r="I5671" s="260"/>
      <c r="J5671" s="260"/>
      <c r="K5671" s="260"/>
    </row>
    <row r="5672" spans="6:11" x14ac:dyDescent="0.2">
      <c r="H5672" s="260"/>
      <c r="I5672" s="260"/>
      <c r="J5672" s="260"/>
      <c r="K5672" s="260"/>
    </row>
    <row r="5673" spans="6:11" x14ac:dyDescent="0.2">
      <c r="G5673" s="260"/>
      <c r="H5673" s="260"/>
      <c r="I5673" s="260"/>
      <c r="J5673" s="260"/>
      <c r="K5673" s="260"/>
    </row>
    <row r="5674" spans="6:11" x14ac:dyDescent="0.2">
      <c r="J5674" s="260"/>
      <c r="K5674" s="260"/>
    </row>
    <row r="5675" spans="6:11" x14ac:dyDescent="0.2">
      <c r="G5675" s="260"/>
      <c r="H5675" s="260"/>
      <c r="I5675" s="260"/>
      <c r="J5675" s="260"/>
      <c r="K5675" s="260"/>
    </row>
    <row r="5676" spans="6:11" x14ac:dyDescent="0.2">
      <c r="G5676" s="260"/>
      <c r="H5676" s="260"/>
      <c r="I5676" s="260"/>
      <c r="J5676" s="260"/>
      <c r="K5676" s="260"/>
    </row>
    <row r="5677" spans="6:11" x14ac:dyDescent="0.2">
      <c r="H5677" s="260"/>
      <c r="I5677" s="260"/>
      <c r="J5677" s="260"/>
      <c r="K5677" s="260"/>
    </row>
    <row r="5678" spans="6:11" x14ac:dyDescent="0.2">
      <c r="F5678" s="260"/>
      <c r="G5678" s="260"/>
      <c r="H5678" s="260"/>
      <c r="I5678" s="260"/>
      <c r="J5678" s="260"/>
      <c r="K5678" s="260"/>
    </row>
    <row r="5679" spans="6:11" x14ac:dyDescent="0.2">
      <c r="G5679" s="260"/>
      <c r="H5679" s="260"/>
      <c r="I5679" s="260"/>
      <c r="K5679" s="260"/>
    </row>
    <row r="5680" spans="6:11" x14ac:dyDescent="0.2">
      <c r="H5680" s="260"/>
      <c r="I5680" s="260"/>
      <c r="J5680" s="260"/>
      <c r="K5680" s="260"/>
    </row>
    <row r="5681" spans="6:11" x14ac:dyDescent="0.2">
      <c r="K5681" s="260"/>
    </row>
    <row r="5682" spans="6:11" x14ac:dyDescent="0.2">
      <c r="J5682" s="260"/>
      <c r="K5682" s="260"/>
    </row>
    <row r="5684" spans="6:11" x14ac:dyDescent="0.2">
      <c r="F5684" s="260"/>
      <c r="G5684" s="260"/>
      <c r="H5684" s="260"/>
      <c r="I5684" s="260"/>
      <c r="J5684" s="260"/>
      <c r="K5684" s="260"/>
    </row>
    <row r="5685" spans="6:11" x14ac:dyDescent="0.2">
      <c r="F5685" s="260"/>
      <c r="G5685" s="260"/>
      <c r="H5685" s="260"/>
      <c r="I5685" s="260"/>
      <c r="J5685" s="260"/>
      <c r="K5685" s="260"/>
    </row>
    <row r="5686" spans="6:11" x14ac:dyDescent="0.2">
      <c r="G5686" s="260"/>
      <c r="H5686" s="260"/>
      <c r="I5686" s="260"/>
      <c r="J5686" s="260"/>
      <c r="K5686" s="260"/>
    </row>
    <row r="5687" spans="6:11" x14ac:dyDescent="0.2">
      <c r="F5687" s="260"/>
      <c r="G5687" s="260"/>
      <c r="H5687" s="260"/>
      <c r="I5687" s="260"/>
      <c r="J5687" s="260"/>
      <c r="K5687" s="260"/>
    </row>
    <row r="5688" spans="6:11" x14ac:dyDescent="0.2">
      <c r="F5688" s="260"/>
      <c r="G5688" s="260"/>
      <c r="H5688" s="260"/>
      <c r="I5688" s="260"/>
      <c r="J5688" s="260"/>
      <c r="K5688" s="260"/>
    </row>
    <row r="5689" spans="6:11" x14ac:dyDescent="0.2">
      <c r="G5689" s="260"/>
      <c r="H5689" s="260"/>
      <c r="I5689" s="260"/>
      <c r="J5689" s="260"/>
      <c r="K5689" s="260"/>
    </row>
    <row r="5690" spans="6:11" x14ac:dyDescent="0.2">
      <c r="F5690" s="260"/>
      <c r="H5690" s="260"/>
      <c r="I5690" s="260"/>
      <c r="J5690" s="260"/>
      <c r="K5690" s="260"/>
    </row>
    <row r="5691" spans="6:11" x14ac:dyDescent="0.2">
      <c r="G5691" s="260"/>
      <c r="I5691" s="260"/>
      <c r="J5691" s="260"/>
      <c r="K5691" s="260"/>
    </row>
    <row r="5692" spans="6:11" x14ac:dyDescent="0.2">
      <c r="H5692" s="260"/>
      <c r="I5692" s="260"/>
      <c r="J5692" s="260"/>
      <c r="K5692" s="260"/>
    </row>
    <row r="5694" spans="6:11" x14ac:dyDescent="0.2">
      <c r="F5694" s="260"/>
      <c r="G5694" s="260"/>
      <c r="H5694" s="260"/>
      <c r="I5694" s="260"/>
      <c r="J5694" s="260"/>
      <c r="K5694" s="260"/>
    </row>
    <row r="5695" spans="6:11" x14ac:dyDescent="0.2">
      <c r="G5695" s="260"/>
      <c r="H5695" s="260"/>
      <c r="I5695" s="260"/>
      <c r="J5695" s="260"/>
    </row>
    <row r="5696" spans="6:11" x14ac:dyDescent="0.2">
      <c r="J5696" s="260"/>
      <c r="K5696" s="260"/>
    </row>
    <row r="5697" spans="6:11" x14ac:dyDescent="0.2">
      <c r="G5697" s="260"/>
      <c r="H5697" s="260"/>
      <c r="I5697" s="260"/>
      <c r="J5697" s="260"/>
      <c r="K5697" s="260"/>
    </row>
    <row r="5698" spans="6:11" x14ac:dyDescent="0.2">
      <c r="H5698" s="260"/>
      <c r="I5698" s="260"/>
      <c r="J5698" s="260"/>
      <c r="K5698" s="260"/>
    </row>
    <row r="5699" spans="6:11" x14ac:dyDescent="0.2">
      <c r="G5699" s="260"/>
      <c r="H5699" s="260"/>
      <c r="I5699" s="260"/>
      <c r="J5699" s="260"/>
      <c r="K5699" s="260"/>
    </row>
    <row r="5700" spans="6:11" x14ac:dyDescent="0.2">
      <c r="H5700" s="260"/>
      <c r="I5700" s="260"/>
      <c r="J5700" s="260"/>
      <c r="K5700" s="260"/>
    </row>
    <row r="5701" spans="6:11" x14ac:dyDescent="0.2">
      <c r="I5701" s="260"/>
      <c r="J5701" s="260"/>
      <c r="K5701" s="260"/>
    </row>
    <row r="5702" spans="6:11" x14ac:dyDescent="0.2">
      <c r="H5702" s="260"/>
      <c r="I5702" s="260"/>
      <c r="J5702" s="260"/>
      <c r="K5702" s="260"/>
    </row>
    <row r="5703" spans="6:11" x14ac:dyDescent="0.2">
      <c r="I5703" s="260"/>
      <c r="J5703" s="260"/>
      <c r="K5703" s="260"/>
    </row>
    <row r="5704" spans="6:11" x14ac:dyDescent="0.2">
      <c r="F5704" s="260"/>
      <c r="G5704" s="260"/>
      <c r="H5704" s="260"/>
      <c r="I5704" s="260"/>
      <c r="J5704" s="260"/>
      <c r="K5704" s="260"/>
    </row>
    <row r="5705" spans="6:11" x14ac:dyDescent="0.2">
      <c r="G5705" s="260"/>
      <c r="H5705" s="260"/>
      <c r="I5705" s="260"/>
      <c r="J5705" s="260"/>
      <c r="K5705" s="260"/>
    </row>
    <row r="5706" spans="6:11" x14ac:dyDescent="0.2">
      <c r="H5706" s="260"/>
      <c r="I5706" s="260"/>
      <c r="J5706" s="260"/>
      <c r="K5706" s="260"/>
    </row>
    <row r="5707" spans="6:11" x14ac:dyDescent="0.2">
      <c r="K5707" s="260"/>
    </row>
    <row r="5708" spans="6:11" x14ac:dyDescent="0.2">
      <c r="F5708" s="260"/>
      <c r="G5708" s="260"/>
      <c r="H5708" s="260"/>
      <c r="I5708" s="260"/>
      <c r="J5708" s="260"/>
      <c r="K5708" s="260"/>
    </row>
    <row r="5709" spans="6:11" x14ac:dyDescent="0.2">
      <c r="F5709" s="260"/>
      <c r="G5709" s="260"/>
      <c r="H5709" s="260"/>
      <c r="I5709" s="260"/>
      <c r="J5709" s="260"/>
      <c r="K5709" s="260"/>
    </row>
    <row r="5710" spans="6:11" x14ac:dyDescent="0.2">
      <c r="G5710" s="260"/>
      <c r="H5710" s="260"/>
      <c r="I5710" s="260"/>
      <c r="J5710" s="260"/>
      <c r="K5710" s="260"/>
    </row>
    <row r="5711" spans="6:11" x14ac:dyDescent="0.2">
      <c r="G5711" s="260"/>
      <c r="H5711" s="260"/>
      <c r="I5711" s="260"/>
      <c r="J5711" s="260"/>
      <c r="K5711" s="260"/>
    </row>
    <row r="5712" spans="6:11" x14ac:dyDescent="0.2">
      <c r="H5712" s="260"/>
      <c r="I5712" s="260"/>
      <c r="J5712" s="260"/>
      <c r="K5712" s="260"/>
    </row>
    <row r="5713" spans="6:11" x14ac:dyDescent="0.2">
      <c r="G5713" s="260"/>
      <c r="H5713" s="260"/>
      <c r="I5713" s="260"/>
      <c r="J5713" s="260"/>
      <c r="K5713" s="260"/>
    </row>
    <row r="5714" spans="6:11" x14ac:dyDescent="0.2">
      <c r="F5714" s="260"/>
      <c r="H5714" s="260"/>
      <c r="I5714" s="260"/>
      <c r="J5714" s="260"/>
      <c r="K5714" s="260"/>
    </row>
    <row r="5715" spans="6:11" x14ac:dyDescent="0.2">
      <c r="G5715" s="260"/>
      <c r="H5715" s="260"/>
      <c r="I5715" s="260"/>
      <c r="J5715" s="260"/>
      <c r="K5715" s="260"/>
    </row>
    <row r="5716" spans="6:11" x14ac:dyDescent="0.2">
      <c r="H5716" s="260"/>
      <c r="I5716" s="260"/>
      <c r="J5716" s="260"/>
      <c r="K5716" s="260"/>
    </row>
    <row r="5717" spans="6:11" x14ac:dyDescent="0.2">
      <c r="G5717" s="260"/>
      <c r="H5717" s="260"/>
      <c r="I5717" s="260"/>
      <c r="J5717" s="260"/>
      <c r="K5717" s="260"/>
    </row>
    <row r="5718" spans="6:11" x14ac:dyDescent="0.2">
      <c r="F5718" s="260"/>
      <c r="G5718" s="260"/>
      <c r="H5718" s="260"/>
      <c r="I5718" s="260"/>
      <c r="J5718" s="260"/>
      <c r="K5718" s="260"/>
    </row>
    <row r="5719" spans="6:11" x14ac:dyDescent="0.2">
      <c r="G5719" s="260"/>
      <c r="H5719" s="260"/>
      <c r="I5719" s="260"/>
      <c r="J5719" s="260"/>
      <c r="K5719" s="260"/>
    </row>
    <row r="5720" spans="6:11" x14ac:dyDescent="0.2">
      <c r="H5720" s="260"/>
      <c r="I5720" s="260"/>
      <c r="J5720" s="260"/>
      <c r="K5720" s="260"/>
    </row>
    <row r="5721" spans="6:11" x14ac:dyDescent="0.2">
      <c r="G5721" s="260"/>
      <c r="H5721" s="260"/>
      <c r="I5721" s="260"/>
      <c r="J5721" s="260"/>
      <c r="K5721" s="260"/>
    </row>
    <row r="5722" spans="6:11" x14ac:dyDescent="0.2">
      <c r="H5722" s="260"/>
      <c r="I5722" s="260"/>
      <c r="J5722" s="260"/>
      <c r="K5722" s="260"/>
    </row>
    <row r="5723" spans="6:11" x14ac:dyDescent="0.2">
      <c r="G5723" s="260"/>
      <c r="H5723" s="260"/>
      <c r="I5723" s="260"/>
      <c r="J5723" s="260"/>
      <c r="K5723" s="260"/>
    </row>
    <row r="5724" spans="6:11" x14ac:dyDescent="0.2">
      <c r="H5724" s="260"/>
      <c r="I5724" s="260"/>
      <c r="J5724" s="260"/>
      <c r="K5724" s="260"/>
    </row>
    <row r="5725" spans="6:11" x14ac:dyDescent="0.2">
      <c r="G5725" s="260"/>
      <c r="H5725" s="260"/>
      <c r="I5725" s="260"/>
      <c r="J5725" s="260"/>
      <c r="K5725" s="260"/>
    </row>
    <row r="5726" spans="6:11" x14ac:dyDescent="0.2">
      <c r="H5726" s="260"/>
      <c r="I5726" s="260"/>
      <c r="J5726" s="260"/>
      <c r="K5726" s="260"/>
    </row>
    <row r="5727" spans="6:11" x14ac:dyDescent="0.2">
      <c r="H5727" s="260"/>
      <c r="I5727" s="260"/>
      <c r="J5727" s="260"/>
      <c r="K5727" s="260"/>
    </row>
    <row r="5728" spans="6:11" x14ac:dyDescent="0.2">
      <c r="F5728" s="260"/>
      <c r="G5728" s="260"/>
      <c r="H5728" s="260"/>
      <c r="I5728" s="260"/>
      <c r="J5728" s="260"/>
      <c r="K5728" s="260"/>
    </row>
    <row r="5729" spans="5:11" x14ac:dyDescent="0.2">
      <c r="G5729" s="260"/>
      <c r="H5729" s="260"/>
      <c r="I5729" s="260"/>
      <c r="J5729" s="260"/>
      <c r="K5729" s="260"/>
    </row>
    <row r="5730" spans="5:11" x14ac:dyDescent="0.2">
      <c r="H5730" s="260"/>
      <c r="I5730" s="260"/>
      <c r="J5730" s="260"/>
      <c r="K5730" s="260"/>
    </row>
    <row r="5731" spans="5:11" x14ac:dyDescent="0.2">
      <c r="G5731" s="260"/>
      <c r="H5731" s="260"/>
      <c r="I5731" s="260"/>
      <c r="J5731" s="260"/>
      <c r="K5731" s="260"/>
    </row>
    <row r="5732" spans="5:11" x14ac:dyDescent="0.2">
      <c r="F5732" s="260"/>
      <c r="G5732" s="260"/>
      <c r="H5732" s="260"/>
      <c r="I5732" s="260"/>
      <c r="J5732" s="260"/>
      <c r="K5732" s="260"/>
    </row>
    <row r="5733" spans="5:11" x14ac:dyDescent="0.2">
      <c r="G5733" s="260"/>
      <c r="H5733" s="260"/>
      <c r="I5733" s="260"/>
      <c r="J5733" s="260"/>
      <c r="K5733" s="260"/>
    </row>
    <row r="5734" spans="5:11" x14ac:dyDescent="0.2">
      <c r="H5734" s="260"/>
      <c r="I5734" s="260"/>
      <c r="J5734" s="260"/>
      <c r="K5734" s="260"/>
    </row>
    <row r="5735" spans="5:11" x14ac:dyDescent="0.2">
      <c r="G5735" s="260"/>
      <c r="H5735" s="260"/>
      <c r="I5735" s="260"/>
      <c r="J5735" s="260"/>
      <c r="K5735" s="260"/>
    </row>
    <row r="5736" spans="5:11" x14ac:dyDescent="0.2">
      <c r="H5736" s="260"/>
      <c r="I5736" s="260"/>
      <c r="J5736" s="260"/>
      <c r="K5736" s="260"/>
    </row>
    <row r="5737" spans="5:11" x14ac:dyDescent="0.2">
      <c r="E5737" s="260"/>
      <c r="F5737" s="260"/>
      <c r="G5737" s="260"/>
      <c r="H5737" s="260"/>
      <c r="I5737" s="260"/>
      <c r="J5737" s="260"/>
      <c r="K5737" s="260"/>
    </row>
    <row r="5738" spans="5:11" x14ac:dyDescent="0.2">
      <c r="H5738" s="260"/>
      <c r="I5738" s="260"/>
      <c r="J5738" s="260"/>
      <c r="K5738" s="260"/>
    </row>
    <row r="5739" spans="5:11" x14ac:dyDescent="0.2">
      <c r="G5739" s="260"/>
      <c r="I5739" s="260"/>
      <c r="J5739" s="260"/>
      <c r="K5739" s="260"/>
    </row>
    <row r="5740" spans="5:11" x14ac:dyDescent="0.2">
      <c r="H5740" s="260"/>
      <c r="I5740" s="260"/>
      <c r="J5740" s="260"/>
      <c r="K5740" s="260"/>
    </row>
    <row r="5741" spans="5:11" x14ac:dyDescent="0.2">
      <c r="G5741" s="260"/>
      <c r="H5741" s="260"/>
      <c r="I5741" s="260"/>
      <c r="J5741" s="260"/>
      <c r="K5741" s="260"/>
    </row>
    <row r="5742" spans="5:11" x14ac:dyDescent="0.2">
      <c r="H5742" s="260"/>
      <c r="K5742" s="260"/>
    </row>
    <row r="5743" spans="5:11" x14ac:dyDescent="0.2">
      <c r="G5743" s="260"/>
      <c r="H5743" s="260"/>
      <c r="I5743" s="260"/>
      <c r="J5743" s="260"/>
      <c r="K5743" s="260"/>
    </row>
    <row r="5744" spans="5:11" x14ac:dyDescent="0.2">
      <c r="H5744" s="260"/>
      <c r="I5744" s="260"/>
      <c r="J5744" s="260"/>
      <c r="K5744" s="260"/>
    </row>
    <row r="5745" spans="7:11" x14ac:dyDescent="0.2">
      <c r="G5745" s="260"/>
      <c r="H5745" s="260"/>
      <c r="I5745" s="260"/>
      <c r="J5745" s="260"/>
      <c r="K5745" s="260"/>
    </row>
    <row r="5746" spans="7:11" x14ac:dyDescent="0.2">
      <c r="G5746" s="260"/>
      <c r="H5746" s="260"/>
      <c r="I5746" s="260"/>
      <c r="J5746" s="260"/>
      <c r="K5746" s="260"/>
    </row>
    <row r="5747" spans="7:11" x14ac:dyDescent="0.2">
      <c r="G5747" s="260"/>
      <c r="H5747" s="260"/>
      <c r="I5747" s="260"/>
      <c r="J5747" s="260"/>
      <c r="K5747" s="260"/>
    </row>
    <row r="5748" spans="7:11" x14ac:dyDescent="0.2">
      <c r="H5748" s="260"/>
      <c r="I5748" s="260"/>
      <c r="J5748" s="260"/>
      <c r="K5748" s="260"/>
    </row>
    <row r="5749" spans="7:11" x14ac:dyDescent="0.2">
      <c r="G5749" s="260"/>
      <c r="H5749" s="260"/>
      <c r="I5749" s="260"/>
      <c r="J5749" s="260"/>
      <c r="K5749" s="260"/>
    </row>
    <row r="5750" spans="7:11" x14ac:dyDescent="0.2">
      <c r="H5750" s="260"/>
      <c r="I5750" s="260"/>
      <c r="J5750" s="260"/>
      <c r="K5750" s="260"/>
    </row>
    <row r="5751" spans="7:11" x14ac:dyDescent="0.2">
      <c r="G5751" s="260"/>
      <c r="H5751" s="260"/>
      <c r="I5751" s="260"/>
      <c r="J5751" s="260"/>
      <c r="K5751" s="260"/>
    </row>
    <row r="5752" spans="7:11" x14ac:dyDescent="0.2">
      <c r="H5752" s="260"/>
      <c r="I5752" s="260"/>
      <c r="J5752" s="260"/>
      <c r="K5752" s="260"/>
    </row>
    <row r="5753" spans="7:11" x14ac:dyDescent="0.2">
      <c r="G5753" s="260"/>
      <c r="H5753" s="260"/>
      <c r="I5753" s="260"/>
      <c r="J5753" s="260"/>
      <c r="K5753" s="260"/>
    </row>
    <row r="5754" spans="7:11" x14ac:dyDescent="0.2">
      <c r="G5754" s="260"/>
      <c r="H5754" s="260"/>
      <c r="I5754" s="260"/>
      <c r="J5754" s="260"/>
      <c r="K5754" s="260"/>
    </row>
    <row r="5755" spans="7:11" x14ac:dyDescent="0.2">
      <c r="G5755" s="260"/>
      <c r="H5755" s="260"/>
      <c r="I5755" s="260"/>
      <c r="J5755" s="260"/>
      <c r="K5755" s="260"/>
    </row>
    <row r="5756" spans="7:11" x14ac:dyDescent="0.2">
      <c r="H5756" s="260"/>
      <c r="I5756" s="260"/>
      <c r="J5756" s="260"/>
      <c r="K5756" s="260"/>
    </row>
    <row r="5757" spans="7:11" x14ac:dyDescent="0.2">
      <c r="G5757" s="260"/>
      <c r="H5757" s="260"/>
      <c r="I5757" s="260"/>
      <c r="J5757" s="260"/>
      <c r="K5757" s="260"/>
    </row>
    <row r="5758" spans="7:11" x14ac:dyDescent="0.2">
      <c r="G5758" s="260"/>
      <c r="H5758" s="260"/>
      <c r="I5758" s="260"/>
      <c r="J5758" s="260"/>
      <c r="K5758" s="260"/>
    </row>
    <row r="5759" spans="7:11" x14ac:dyDescent="0.2">
      <c r="G5759" s="260"/>
      <c r="H5759" s="260"/>
      <c r="I5759" s="260"/>
      <c r="J5759" s="260"/>
      <c r="K5759" s="260"/>
    </row>
    <row r="5760" spans="7:11" x14ac:dyDescent="0.2">
      <c r="H5760" s="260"/>
      <c r="I5760" s="260"/>
      <c r="J5760" s="260"/>
      <c r="K5760" s="260"/>
    </row>
    <row r="5761" spans="7:11" x14ac:dyDescent="0.2">
      <c r="G5761" s="260"/>
      <c r="H5761" s="260"/>
      <c r="I5761" s="260"/>
      <c r="J5761" s="260"/>
      <c r="K5761" s="260"/>
    </row>
    <row r="5762" spans="7:11" x14ac:dyDescent="0.2">
      <c r="H5762" s="260"/>
      <c r="I5762" s="260"/>
      <c r="J5762" s="260"/>
      <c r="K5762" s="260"/>
    </row>
    <row r="5763" spans="7:11" x14ac:dyDescent="0.2">
      <c r="G5763" s="260"/>
      <c r="H5763" s="260"/>
      <c r="I5763" s="260"/>
      <c r="J5763" s="260"/>
      <c r="K5763" s="260"/>
    </row>
    <row r="5764" spans="7:11" x14ac:dyDescent="0.2">
      <c r="G5764" s="260"/>
      <c r="H5764" s="260"/>
      <c r="I5764" s="260"/>
      <c r="J5764" s="260"/>
      <c r="K5764" s="260"/>
    </row>
    <row r="5765" spans="7:11" x14ac:dyDescent="0.2">
      <c r="G5765" s="260"/>
      <c r="H5765" s="260"/>
      <c r="I5765" s="260"/>
      <c r="J5765" s="260"/>
      <c r="K5765" s="260"/>
    </row>
    <row r="5766" spans="7:11" x14ac:dyDescent="0.2">
      <c r="G5766" s="260"/>
      <c r="H5766" s="260"/>
      <c r="I5766" s="260"/>
      <c r="J5766" s="260"/>
      <c r="K5766" s="260"/>
    </row>
    <row r="5767" spans="7:11" x14ac:dyDescent="0.2">
      <c r="G5767" s="260"/>
      <c r="H5767" s="260"/>
      <c r="I5767" s="260"/>
      <c r="J5767" s="260"/>
      <c r="K5767" s="260"/>
    </row>
    <row r="5768" spans="7:11" x14ac:dyDescent="0.2">
      <c r="G5768" s="260"/>
      <c r="H5768" s="260"/>
      <c r="I5768" s="260"/>
      <c r="J5768" s="260"/>
      <c r="K5768" s="260"/>
    </row>
    <row r="5769" spans="7:11" x14ac:dyDescent="0.2">
      <c r="G5769" s="260"/>
      <c r="H5769" s="260"/>
      <c r="I5769" s="260"/>
      <c r="J5769" s="260"/>
      <c r="K5769" s="260"/>
    </row>
    <row r="5770" spans="7:11" x14ac:dyDescent="0.2">
      <c r="G5770" s="260"/>
      <c r="H5770" s="260"/>
      <c r="I5770" s="260"/>
      <c r="J5770" s="260"/>
      <c r="K5770" s="260"/>
    </row>
    <row r="5771" spans="7:11" x14ac:dyDescent="0.2">
      <c r="G5771" s="260"/>
      <c r="H5771" s="260"/>
      <c r="I5771" s="260"/>
      <c r="J5771" s="260"/>
      <c r="K5771" s="260"/>
    </row>
    <row r="5772" spans="7:11" x14ac:dyDescent="0.2">
      <c r="H5772" s="260"/>
      <c r="I5772" s="260"/>
      <c r="K5772" s="260"/>
    </row>
    <row r="5773" spans="7:11" x14ac:dyDescent="0.2">
      <c r="H5773" s="260"/>
      <c r="I5773" s="260"/>
      <c r="J5773" s="260"/>
      <c r="K5773" s="260"/>
    </row>
    <row r="5774" spans="7:11" x14ac:dyDescent="0.2">
      <c r="G5774" s="260"/>
      <c r="H5774" s="260"/>
      <c r="I5774" s="260"/>
      <c r="J5774" s="260"/>
      <c r="K5774" s="260"/>
    </row>
    <row r="5775" spans="7:11" x14ac:dyDescent="0.2">
      <c r="H5775" s="260"/>
      <c r="I5775" s="260"/>
      <c r="K5775" s="260"/>
    </row>
    <row r="5776" spans="7:11" x14ac:dyDescent="0.2">
      <c r="G5776" s="260"/>
      <c r="H5776" s="260"/>
      <c r="I5776" s="260"/>
      <c r="J5776" s="260"/>
      <c r="K5776" s="260"/>
    </row>
    <row r="5777" spans="6:11" x14ac:dyDescent="0.2">
      <c r="G5777" s="260"/>
      <c r="H5777" s="260"/>
      <c r="I5777" s="260"/>
      <c r="J5777" s="260"/>
      <c r="K5777" s="260"/>
    </row>
    <row r="5778" spans="6:11" x14ac:dyDescent="0.2">
      <c r="G5778" s="260"/>
      <c r="H5778" s="260"/>
      <c r="I5778" s="260"/>
      <c r="J5778" s="260"/>
      <c r="K5778" s="260"/>
    </row>
    <row r="5779" spans="6:11" x14ac:dyDescent="0.2">
      <c r="G5779" s="260"/>
      <c r="H5779" s="260"/>
      <c r="I5779" s="260"/>
      <c r="J5779" s="260"/>
      <c r="K5779" s="260"/>
    </row>
    <row r="5780" spans="6:11" x14ac:dyDescent="0.2">
      <c r="H5780" s="260"/>
      <c r="I5780" s="260"/>
      <c r="J5780" s="260"/>
      <c r="K5780" s="260"/>
    </row>
    <row r="5781" spans="6:11" x14ac:dyDescent="0.2">
      <c r="G5781" s="260"/>
      <c r="H5781" s="260"/>
      <c r="I5781" s="260"/>
      <c r="J5781" s="260"/>
      <c r="K5781" s="260"/>
    </row>
    <row r="5782" spans="6:11" x14ac:dyDescent="0.2">
      <c r="H5782" s="260"/>
      <c r="I5782" s="260"/>
      <c r="J5782" s="260"/>
      <c r="K5782" s="260"/>
    </row>
    <row r="5783" spans="6:11" x14ac:dyDescent="0.2">
      <c r="G5783" s="260"/>
      <c r="H5783" s="260"/>
      <c r="I5783" s="260"/>
      <c r="J5783" s="260"/>
      <c r="K5783" s="260"/>
    </row>
    <row r="5784" spans="6:11" x14ac:dyDescent="0.2">
      <c r="H5784" s="260"/>
      <c r="I5784" s="260"/>
      <c r="J5784" s="260"/>
      <c r="K5784" s="260"/>
    </row>
    <row r="5785" spans="6:11" x14ac:dyDescent="0.2">
      <c r="G5785" s="260"/>
      <c r="H5785" s="260"/>
      <c r="I5785" s="260"/>
      <c r="J5785" s="260"/>
      <c r="K5785" s="260"/>
    </row>
    <row r="5786" spans="6:11" x14ac:dyDescent="0.2">
      <c r="H5786" s="260"/>
      <c r="I5786" s="260"/>
      <c r="J5786" s="260"/>
      <c r="K5786" s="260"/>
    </row>
    <row r="5787" spans="6:11" x14ac:dyDescent="0.2">
      <c r="G5787" s="260"/>
      <c r="H5787" s="260"/>
      <c r="I5787" s="260"/>
      <c r="J5787" s="260"/>
      <c r="K5787" s="260"/>
    </row>
    <row r="5788" spans="6:11" x14ac:dyDescent="0.2">
      <c r="H5788" s="260"/>
      <c r="I5788" s="260"/>
      <c r="J5788" s="260"/>
      <c r="K5788" s="260"/>
    </row>
    <row r="5789" spans="6:11" x14ac:dyDescent="0.2">
      <c r="G5789" s="260"/>
      <c r="H5789" s="260"/>
      <c r="I5789" s="260"/>
      <c r="J5789" s="260"/>
      <c r="K5789" s="260"/>
    </row>
    <row r="5790" spans="6:11" x14ac:dyDescent="0.2">
      <c r="F5790" s="260"/>
      <c r="G5790" s="260"/>
      <c r="H5790" s="260"/>
      <c r="I5790" s="260"/>
      <c r="J5790" s="260"/>
      <c r="K5790" s="260"/>
    </row>
    <row r="5791" spans="6:11" x14ac:dyDescent="0.2">
      <c r="G5791" s="260"/>
      <c r="H5791" s="260"/>
      <c r="I5791" s="260"/>
      <c r="J5791" s="260"/>
      <c r="K5791" s="260"/>
    </row>
    <row r="5792" spans="6:11" x14ac:dyDescent="0.2">
      <c r="H5792" s="260"/>
      <c r="I5792" s="260"/>
      <c r="J5792" s="260"/>
      <c r="K5792" s="260"/>
    </row>
    <row r="5793" spans="6:11" x14ac:dyDescent="0.2">
      <c r="G5793" s="260"/>
      <c r="H5793" s="260"/>
      <c r="I5793" s="260"/>
      <c r="J5793" s="260"/>
      <c r="K5793" s="260"/>
    </row>
    <row r="5794" spans="6:11" x14ac:dyDescent="0.2">
      <c r="G5794" s="260"/>
      <c r="H5794" s="260"/>
      <c r="I5794" s="260"/>
      <c r="J5794" s="260"/>
      <c r="K5794" s="260"/>
    </row>
    <row r="5795" spans="6:11" x14ac:dyDescent="0.2">
      <c r="G5795" s="260"/>
      <c r="H5795" s="260"/>
      <c r="I5795" s="260"/>
      <c r="J5795" s="260"/>
      <c r="K5795" s="260"/>
    </row>
    <row r="5796" spans="6:11" x14ac:dyDescent="0.2">
      <c r="H5796" s="260"/>
      <c r="I5796" s="260"/>
      <c r="J5796" s="260"/>
      <c r="K5796" s="260"/>
    </row>
    <row r="5797" spans="6:11" x14ac:dyDescent="0.2">
      <c r="G5797" s="260"/>
      <c r="H5797" s="260"/>
      <c r="I5797" s="260"/>
      <c r="J5797" s="260"/>
      <c r="K5797" s="260"/>
    </row>
    <row r="5798" spans="6:11" x14ac:dyDescent="0.2">
      <c r="H5798" s="260"/>
      <c r="I5798" s="260"/>
      <c r="J5798" s="260"/>
      <c r="K5798" s="260"/>
    </row>
    <row r="5799" spans="6:11" x14ac:dyDescent="0.2">
      <c r="G5799" s="260"/>
      <c r="H5799" s="260"/>
      <c r="I5799" s="260"/>
      <c r="J5799" s="260"/>
      <c r="K5799" s="260"/>
    </row>
    <row r="5800" spans="6:11" x14ac:dyDescent="0.2">
      <c r="H5800" s="260"/>
      <c r="I5800" s="260"/>
      <c r="J5800" s="260"/>
      <c r="K5800" s="260"/>
    </row>
    <row r="5801" spans="6:11" x14ac:dyDescent="0.2">
      <c r="G5801" s="260"/>
      <c r="H5801" s="260"/>
      <c r="I5801" s="260"/>
      <c r="J5801" s="260"/>
      <c r="K5801" s="260"/>
    </row>
    <row r="5802" spans="6:11" x14ac:dyDescent="0.2">
      <c r="G5802" s="260"/>
      <c r="H5802" s="260"/>
      <c r="I5802" s="260"/>
      <c r="J5802" s="260"/>
      <c r="K5802" s="260"/>
    </row>
    <row r="5803" spans="6:11" x14ac:dyDescent="0.2">
      <c r="F5803" s="260"/>
      <c r="G5803" s="260"/>
      <c r="H5803" s="260"/>
      <c r="I5803" s="260"/>
      <c r="J5803" s="260"/>
      <c r="K5803" s="260"/>
    </row>
    <row r="5804" spans="6:11" x14ac:dyDescent="0.2">
      <c r="F5804" s="260"/>
      <c r="G5804" s="260"/>
      <c r="H5804" s="260"/>
      <c r="I5804" s="260"/>
      <c r="J5804" s="260"/>
      <c r="K5804" s="260"/>
    </row>
    <row r="5805" spans="6:11" x14ac:dyDescent="0.2">
      <c r="H5805" s="260"/>
      <c r="I5805" s="260"/>
      <c r="J5805" s="260"/>
      <c r="K5805" s="260"/>
    </row>
    <row r="5806" spans="6:11" x14ac:dyDescent="0.2">
      <c r="G5806" s="260"/>
      <c r="H5806" s="260"/>
      <c r="I5806" s="260"/>
      <c r="J5806" s="260"/>
      <c r="K5806" s="260"/>
    </row>
    <row r="5807" spans="6:11" x14ac:dyDescent="0.2">
      <c r="H5807" s="260"/>
      <c r="I5807" s="260"/>
      <c r="J5807" s="260"/>
      <c r="K5807" s="260"/>
    </row>
    <row r="5808" spans="6:11" x14ac:dyDescent="0.2">
      <c r="G5808" s="260"/>
      <c r="H5808" s="260"/>
      <c r="I5808" s="260"/>
      <c r="J5808" s="260"/>
      <c r="K5808" s="260"/>
    </row>
    <row r="5809" spans="6:11" x14ac:dyDescent="0.2">
      <c r="H5809" s="260"/>
      <c r="I5809" s="260"/>
      <c r="J5809" s="260"/>
      <c r="K5809" s="260"/>
    </row>
    <row r="5810" spans="6:11" x14ac:dyDescent="0.2">
      <c r="G5810" s="260"/>
      <c r="H5810" s="260"/>
      <c r="I5810" s="260"/>
      <c r="J5810" s="260"/>
      <c r="K5810" s="260"/>
    </row>
    <row r="5811" spans="6:11" x14ac:dyDescent="0.2">
      <c r="G5811" s="260"/>
      <c r="H5811" s="260"/>
      <c r="I5811" s="260"/>
      <c r="J5811" s="260"/>
      <c r="K5811" s="260"/>
    </row>
    <row r="5812" spans="6:11" x14ac:dyDescent="0.2">
      <c r="G5812" s="260"/>
      <c r="H5812" s="260"/>
      <c r="I5812" s="260"/>
      <c r="J5812" s="260"/>
      <c r="K5812" s="260"/>
    </row>
    <row r="5813" spans="6:11" x14ac:dyDescent="0.2">
      <c r="H5813" s="260"/>
      <c r="I5813" s="260"/>
      <c r="J5813" s="260"/>
      <c r="K5813" s="260"/>
    </row>
    <row r="5814" spans="6:11" x14ac:dyDescent="0.2">
      <c r="G5814" s="260"/>
      <c r="H5814" s="260"/>
      <c r="I5814" s="260"/>
      <c r="J5814" s="260"/>
      <c r="K5814" s="260"/>
    </row>
    <row r="5815" spans="6:11" x14ac:dyDescent="0.2">
      <c r="H5815" s="260"/>
      <c r="I5815" s="260"/>
      <c r="J5815" s="260"/>
      <c r="K5815" s="260"/>
    </row>
    <row r="5816" spans="6:11" x14ac:dyDescent="0.2">
      <c r="G5816" s="260"/>
      <c r="H5816" s="260"/>
      <c r="I5816" s="260"/>
      <c r="J5816" s="260"/>
      <c r="K5816" s="260"/>
    </row>
    <row r="5817" spans="6:11" x14ac:dyDescent="0.2">
      <c r="G5817" s="260"/>
      <c r="H5817" s="260"/>
      <c r="I5817" s="260"/>
      <c r="J5817" s="260"/>
      <c r="K5817" s="260"/>
    </row>
    <row r="5818" spans="6:11" x14ac:dyDescent="0.2">
      <c r="H5818" s="260"/>
      <c r="I5818" s="260"/>
      <c r="J5818" s="260"/>
      <c r="K5818" s="260"/>
    </row>
    <row r="5819" spans="6:11" x14ac:dyDescent="0.2">
      <c r="F5819" s="260"/>
      <c r="G5819" s="260"/>
      <c r="H5819" s="260"/>
      <c r="I5819" s="260"/>
      <c r="J5819" s="260"/>
      <c r="K5819" s="260"/>
    </row>
    <row r="5820" spans="6:11" x14ac:dyDescent="0.2">
      <c r="H5820" s="260"/>
      <c r="I5820" s="260"/>
      <c r="J5820" s="260"/>
      <c r="K5820" s="260"/>
    </row>
    <row r="5821" spans="6:11" x14ac:dyDescent="0.2">
      <c r="G5821" s="260"/>
      <c r="H5821" s="260"/>
      <c r="I5821" s="260"/>
      <c r="J5821" s="260"/>
      <c r="K5821" s="260"/>
    </row>
    <row r="5822" spans="6:11" x14ac:dyDescent="0.2">
      <c r="H5822" s="260"/>
      <c r="I5822" s="260"/>
      <c r="J5822" s="260"/>
      <c r="K5822" s="260"/>
    </row>
    <row r="5823" spans="6:11" x14ac:dyDescent="0.2">
      <c r="H5823" s="260"/>
      <c r="I5823" s="260"/>
      <c r="J5823" s="260"/>
      <c r="K5823" s="260"/>
    </row>
    <row r="5824" spans="6:11" x14ac:dyDescent="0.2">
      <c r="G5824" s="260"/>
      <c r="H5824" s="260"/>
      <c r="I5824" s="260"/>
      <c r="J5824" s="260"/>
      <c r="K5824" s="260"/>
    </row>
    <row r="5825" spans="6:11" x14ac:dyDescent="0.2">
      <c r="F5825" s="260"/>
      <c r="G5825" s="260"/>
      <c r="H5825" s="260"/>
      <c r="I5825" s="260"/>
      <c r="J5825" s="260"/>
      <c r="K5825" s="260"/>
    </row>
    <row r="5826" spans="6:11" x14ac:dyDescent="0.2">
      <c r="G5826" s="260"/>
      <c r="H5826" s="260"/>
      <c r="I5826" s="260"/>
      <c r="J5826" s="260"/>
      <c r="K5826" s="260"/>
    </row>
    <row r="5827" spans="6:11" x14ac:dyDescent="0.2">
      <c r="G5827" s="260"/>
      <c r="H5827" s="260"/>
      <c r="I5827" s="260"/>
      <c r="J5827" s="260"/>
      <c r="K5827" s="260"/>
    </row>
    <row r="5828" spans="6:11" x14ac:dyDescent="0.2">
      <c r="H5828" s="260"/>
      <c r="I5828" s="260"/>
      <c r="J5828" s="260"/>
      <c r="K5828" s="260"/>
    </row>
    <row r="5829" spans="6:11" x14ac:dyDescent="0.2">
      <c r="H5829" s="260"/>
      <c r="I5829" s="260"/>
      <c r="J5829" s="260"/>
      <c r="K5829" s="260"/>
    </row>
    <row r="5830" spans="6:11" x14ac:dyDescent="0.2">
      <c r="H5830" s="260"/>
      <c r="I5830" s="260"/>
      <c r="J5830" s="260"/>
      <c r="K5830" s="260"/>
    </row>
    <row r="5831" spans="6:11" x14ac:dyDescent="0.2">
      <c r="J5831" s="260"/>
      <c r="K5831" s="260"/>
    </row>
    <row r="5832" spans="6:11" x14ac:dyDescent="0.2">
      <c r="G5832" s="260"/>
      <c r="H5832" s="260"/>
      <c r="I5832" s="260"/>
      <c r="J5832" s="260"/>
      <c r="K5832" s="260"/>
    </row>
    <row r="5833" spans="6:11" x14ac:dyDescent="0.2">
      <c r="G5833" s="260"/>
      <c r="H5833" s="260"/>
      <c r="I5833" s="260"/>
      <c r="K5833" s="260"/>
    </row>
    <row r="5834" spans="6:11" x14ac:dyDescent="0.2">
      <c r="G5834" s="260"/>
      <c r="H5834" s="260"/>
      <c r="I5834" s="260"/>
      <c r="J5834" s="260"/>
      <c r="K5834" s="260"/>
    </row>
    <row r="5835" spans="6:11" x14ac:dyDescent="0.2">
      <c r="H5835" s="260"/>
      <c r="I5835" s="260"/>
      <c r="J5835" s="260"/>
      <c r="K5835" s="260"/>
    </row>
    <row r="5836" spans="6:11" x14ac:dyDescent="0.2">
      <c r="H5836" s="260"/>
      <c r="I5836" s="260"/>
      <c r="J5836" s="260"/>
      <c r="K5836" s="260"/>
    </row>
    <row r="5837" spans="6:11" x14ac:dyDescent="0.2">
      <c r="H5837" s="260"/>
      <c r="I5837" s="260"/>
      <c r="J5837" s="260"/>
      <c r="K5837" s="260"/>
    </row>
    <row r="5838" spans="6:11" x14ac:dyDescent="0.2">
      <c r="H5838" s="260"/>
      <c r="I5838" s="260"/>
      <c r="J5838" s="260"/>
      <c r="K5838" s="260"/>
    </row>
    <row r="5839" spans="6:11" x14ac:dyDescent="0.2">
      <c r="H5839" s="260"/>
      <c r="I5839" s="260"/>
      <c r="J5839" s="260"/>
      <c r="K5839" s="260"/>
    </row>
    <row r="5840" spans="6:11" x14ac:dyDescent="0.2">
      <c r="H5840" s="260"/>
      <c r="I5840" s="260"/>
      <c r="J5840" s="260"/>
      <c r="K5840" s="260"/>
    </row>
    <row r="5841" spans="6:11" x14ac:dyDescent="0.2">
      <c r="H5841" s="260"/>
      <c r="I5841" s="260"/>
      <c r="J5841" s="260"/>
      <c r="K5841" s="260"/>
    </row>
    <row r="5842" spans="6:11" x14ac:dyDescent="0.2">
      <c r="G5842" s="260"/>
      <c r="H5842" s="260"/>
      <c r="J5842" s="260"/>
      <c r="K5842" s="260"/>
    </row>
    <row r="5843" spans="6:11" x14ac:dyDescent="0.2">
      <c r="I5843" s="260"/>
      <c r="J5843" s="260"/>
      <c r="K5843" s="260"/>
    </row>
    <row r="5844" spans="6:11" x14ac:dyDescent="0.2">
      <c r="F5844" s="260"/>
      <c r="G5844" s="260"/>
      <c r="H5844" s="260"/>
      <c r="I5844" s="260"/>
      <c r="J5844" s="260"/>
      <c r="K5844" s="260"/>
    </row>
    <row r="5845" spans="6:11" x14ac:dyDescent="0.2">
      <c r="F5845" s="260"/>
      <c r="G5845" s="260"/>
      <c r="H5845" s="260"/>
      <c r="I5845" s="260"/>
      <c r="J5845" s="260"/>
      <c r="K5845" s="260"/>
    </row>
    <row r="5846" spans="6:11" x14ac:dyDescent="0.2">
      <c r="G5846" s="260"/>
      <c r="H5846" s="260"/>
      <c r="I5846" s="260"/>
      <c r="J5846" s="260"/>
      <c r="K5846" s="260"/>
    </row>
    <row r="5847" spans="6:11" x14ac:dyDescent="0.2">
      <c r="G5847" s="260"/>
      <c r="H5847" s="260"/>
      <c r="I5847" s="260"/>
      <c r="J5847" s="260"/>
      <c r="K5847" s="260"/>
    </row>
    <row r="5848" spans="6:11" x14ac:dyDescent="0.2">
      <c r="H5848" s="260"/>
      <c r="I5848" s="260"/>
      <c r="J5848" s="260"/>
      <c r="K5848" s="260"/>
    </row>
    <row r="5849" spans="6:11" x14ac:dyDescent="0.2">
      <c r="G5849" s="260"/>
      <c r="H5849" s="260"/>
      <c r="I5849" s="260"/>
      <c r="J5849" s="260"/>
      <c r="K5849" s="260"/>
    </row>
    <row r="5850" spans="6:11" x14ac:dyDescent="0.2">
      <c r="J5850" s="260"/>
      <c r="K5850" s="260"/>
    </row>
    <row r="5851" spans="6:11" x14ac:dyDescent="0.2">
      <c r="F5851" s="260"/>
      <c r="G5851" s="260"/>
      <c r="H5851" s="260"/>
      <c r="J5851" s="260"/>
      <c r="K5851" s="260"/>
    </row>
    <row r="5852" spans="6:11" x14ac:dyDescent="0.2">
      <c r="G5852" s="260"/>
      <c r="H5852" s="260"/>
      <c r="I5852" s="260"/>
      <c r="J5852" s="260"/>
      <c r="K5852" s="260"/>
    </row>
    <row r="5853" spans="6:11" x14ac:dyDescent="0.2">
      <c r="H5853" s="260"/>
      <c r="I5853" s="260"/>
      <c r="J5853" s="260"/>
      <c r="K5853" s="260"/>
    </row>
    <row r="5854" spans="6:11" x14ac:dyDescent="0.2">
      <c r="F5854" s="260"/>
      <c r="H5854" s="260"/>
      <c r="I5854" s="260"/>
      <c r="J5854" s="260"/>
      <c r="K5854" s="260"/>
    </row>
    <row r="5855" spans="6:11" x14ac:dyDescent="0.2">
      <c r="G5855" s="260"/>
      <c r="H5855" s="260"/>
      <c r="I5855" s="260"/>
      <c r="J5855" s="260"/>
      <c r="K5855" s="260"/>
    </row>
    <row r="5856" spans="6:11" x14ac:dyDescent="0.2">
      <c r="G5856" s="260"/>
      <c r="H5856" s="260"/>
      <c r="I5856" s="260"/>
      <c r="J5856" s="260"/>
      <c r="K5856" s="260"/>
    </row>
    <row r="5857" spans="6:11" x14ac:dyDescent="0.2">
      <c r="H5857" s="260"/>
      <c r="I5857" s="260"/>
      <c r="J5857" s="260"/>
      <c r="K5857" s="260"/>
    </row>
    <row r="5858" spans="6:11" x14ac:dyDescent="0.2">
      <c r="F5858" s="260"/>
      <c r="G5858" s="260"/>
      <c r="H5858" s="260"/>
      <c r="I5858" s="260"/>
      <c r="J5858" s="260"/>
      <c r="K5858" s="260"/>
    </row>
    <row r="5859" spans="6:11" x14ac:dyDescent="0.2">
      <c r="F5859" s="260"/>
      <c r="G5859" s="260"/>
      <c r="H5859" s="260"/>
      <c r="I5859" s="260"/>
      <c r="J5859" s="260"/>
      <c r="K5859" s="260"/>
    </row>
    <row r="5860" spans="6:11" x14ac:dyDescent="0.2">
      <c r="F5860" s="260"/>
      <c r="G5860" s="260"/>
      <c r="H5860" s="260"/>
      <c r="I5860" s="260"/>
      <c r="J5860" s="260"/>
      <c r="K5860" s="260"/>
    </row>
    <row r="5861" spans="6:11" x14ac:dyDescent="0.2">
      <c r="F5861" s="260"/>
      <c r="G5861" s="260"/>
      <c r="H5861" s="260"/>
      <c r="I5861" s="260"/>
      <c r="J5861" s="260"/>
      <c r="K5861" s="260"/>
    </row>
    <row r="5862" spans="6:11" x14ac:dyDescent="0.2">
      <c r="G5862" s="260"/>
      <c r="H5862" s="260"/>
      <c r="I5862" s="260"/>
      <c r="J5862" s="260"/>
      <c r="K5862" s="260"/>
    </row>
    <row r="5863" spans="6:11" x14ac:dyDescent="0.2">
      <c r="H5863" s="260"/>
      <c r="I5863" s="260"/>
      <c r="J5863" s="260"/>
      <c r="K5863" s="260"/>
    </row>
    <row r="5864" spans="6:11" x14ac:dyDescent="0.2">
      <c r="I5864" s="260"/>
      <c r="J5864" s="260"/>
      <c r="K5864" s="260"/>
    </row>
    <row r="5865" spans="6:11" x14ac:dyDescent="0.2">
      <c r="F5865" s="260"/>
      <c r="G5865" s="260"/>
      <c r="H5865" s="260"/>
      <c r="I5865" s="260"/>
      <c r="J5865" s="260"/>
      <c r="K5865" s="260"/>
    </row>
    <row r="5866" spans="6:11" x14ac:dyDescent="0.2">
      <c r="F5866" s="260"/>
      <c r="G5866" s="260"/>
      <c r="H5866" s="260"/>
      <c r="I5866" s="260"/>
      <c r="J5866" s="260"/>
      <c r="K5866" s="260"/>
    </row>
    <row r="5867" spans="6:11" x14ac:dyDescent="0.2">
      <c r="H5867" s="260"/>
      <c r="I5867" s="260"/>
      <c r="J5867" s="260"/>
      <c r="K5867" s="260"/>
    </row>
    <row r="5868" spans="6:11" x14ac:dyDescent="0.2">
      <c r="G5868" s="260"/>
      <c r="H5868" s="260"/>
      <c r="I5868" s="260"/>
      <c r="J5868" s="260"/>
      <c r="K5868" s="260"/>
    </row>
    <row r="5869" spans="6:11" x14ac:dyDescent="0.2">
      <c r="H5869" s="260"/>
      <c r="I5869" s="260"/>
      <c r="J5869" s="260"/>
      <c r="K5869" s="260"/>
    </row>
    <row r="5870" spans="6:11" x14ac:dyDescent="0.2">
      <c r="G5870" s="260"/>
      <c r="H5870" s="260"/>
      <c r="I5870" s="260"/>
      <c r="J5870" s="260"/>
      <c r="K5870" s="260"/>
    </row>
    <row r="5871" spans="6:11" x14ac:dyDescent="0.2">
      <c r="H5871" s="260"/>
      <c r="I5871" s="260"/>
      <c r="J5871" s="260"/>
      <c r="K5871" s="260"/>
    </row>
    <row r="5872" spans="6:11" x14ac:dyDescent="0.2">
      <c r="F5872" s="260"/>
      <c r="G5872" s="260"/>
      <c r="H5872" s="260"/>
      <c r="I5872" s="260"/>
      <c r="J5872" s="260"/>
      <c r="K5872" s="260"/>
    </row>
    <row r="5873" spans="6:11" x14ac:dyDescent="0.2">
      <c r="H5873" s="260"/>
      <c r="I5873" s="260"/>
      <c r="J5873" s="260"/>
      <c r="K5873" s="260"/>
    </row>
    <row r="5874" spans="6:11" x14ac:dyDescent="0.2">
      <c r="G5874" s="260"/>
      <c r="H5874" s="260"/>
      <c r="I5874" s="260"/>
      <c r="J5874" s="260"/>
      <c r="K5874" s="260"/>
    </row>
    <row r="5875" spans="6:11" x14ac:dyDescent="0.2">
      <c r="H5875" s="260"/>
      <c r="I5875" s="260"/>
      <c r="J5875" s="260"/>
      <c r="K5875" s="260"/>
    </row>
    <row r="5876" spans="6:11" x14ac:dyDescent="0.2">
      <c r="G5876" s="260"/>
      <c r="H5876" s="260"/>
      <c r="I5876" s="260"/>
      <c r="J5876" s="260"/>
      <c r="K5876" s="260"/>
    </row>
    <row r="5877" spans="6:11" x14ac:dyDescent="0.2">
      <c r="H5877" s="260"/>
      <c r="I5877" s="260"/>
      <c r="J5877" s="260"/>
      <c r="K5877" s="260"/>
    </row>
    <row r="5878" spans="6:11" x14ac:dyDescent="0.2">
      <c r="F5878" s="260"/>
      <c r="G5878" s="260"/>
      <c r="H5878" s="260"/>
      <c r="I5878" s="260"/>
      <c r="J5878" s="260"/>
      <c r="K5878" s="260"/>
    </row>
    <row r="5879" spans="6:11" x14ac:dyDescent="0.2">
      <c r="G5879" s="260"/>
      <c r="H5879" s="260"/>
      <c r="I5879" s="260"/>
      <c r="J5879" s="260"/>
      <c r="K5879" s="260"/>
    </row>
    <row r="5880" spans="6:11" x14ac:dyDescent="0.2">
      <c r="G5880" s="260"/>
      <c r="H5880" s="260"/>
      <c r="I5880" s="260"/>
      <c r="J5880" s="260"/>
      <c r="K5880" s="260"/>
    </row>
    <row r="5881" spans="6:11" x14ac:dyDescent="0.2">
      <c r="G5881" s="260"/>
      <c r="H5881" s="260"/>
      <c r="I5881" s="260"/>
      <c r="J5881" s="260"/>
      <c r="K5881" s="260"/>
    </row>
    <row r="5882" spans="6:11" x14ac:dyDescent="0.2">
      <c r="G5882" s="260"/>
      <c r="H5882" s="260"/>
      <c r="I5882" s="260"/>
      <c r="J5882" s="260"/>
      <c r="K5882" s="260"/>
    </row>
    <row r="5883" spans="6:11" x14ac:dyDescent="0.2">
      <c r="H5883" s="260"/>
      <c r="I5883" s="260"/>
      <c r="J5883" s="260"/>
      <c r="K5883" s="260"/>
    </row>
    <row r="5884" spans="6:11" x14ac:dyDescent="0.2">
      <c r="H5884" s="260"/>
      <c r="I5884" s="260"/>
      <c r="J5884" s="260"/>
      <c r="K5884" s="260"/>
    </row>
    <row r="5885" spans="6:11" x14ac:dyDescent="0.2">
      <c r="H5885" s="260"/>
      <c r="I5885" s="260"/>
      <c r="J5885" s="260"/>
      <c r="K5885" s="260"/>
    </row>
    <row r="5886" spans="6:11" x14ac:dyDescent="0.2">
      <c r="H5886" s="260"/>
      <c r="I5886" s="260"/>
      <c r="J5886" s="260"/>
      <c r="K5886" s="260"/>
    </row>
    <row r="5887" spans="6:11" x14ac:dyDescent="0.2">
      <c r="H5887" s="260"/>
      <c r="I5887" s="260"/>
      <c r="J5887" s="260"/>
      <c r="K5887" s="260"/>
    </row>
    <row r="5888" spans="6:11" x14ac:dyDescent="0.2">
      <c r="F5888" s="260"/>
      <c r="G5888" s="260"/>
      <c r="H5888" s="260"/>
      <c r="I5888" s="260"/>
      <c r="J5888" s="260"/>
      <c r="K5888" s="260"/>
    </row>
    <row r="5889" spans="6:11" x14ac:dyDescent="0.2">
      <c r="G5889" s="260"/>
      <c r="H5889" s="260"/>
      <c r="I5889" s="260"/>
      <c r="J5889" s="260"/>
      <c r="K5889" s="260"/>
    </row>
    <row r="5890" spans="6:11" x14ac:dyDescent="0.2">
      <c r="G5890" s="260"/>
      <c r="H5890" s="260"/>
      <c r="I5890" s="260"/>
      <c r="J5890" s="260"/>
      <c r="K5890" s="260"/>
    </row>
    <row r="5891" spans="6:11" x14ac:dyDescent="0.2">
      <c r="H5891" s="260"/>
      <c r="I5891" s="260"/>
      <c r="J5891" s="260"/>
      <c r="K5891" s="260"/>
    </row>
    <row r="5892" spans="6:11" x14ac:dyDescent="0.2">
      <c r="F5892" s="260"/>
      <c r="G5892" s="260"/>
      <c r="H5892" s="260"/>
      <c r="I5892" s="260"/>
      <c r="J5892" s="260"/>
      <c r="K5892" s="260"/>
    </row>
    <row r="5893" spans="6:11" x14ac:dyDescent="0.2">
      <c r="F5893" s="260"/>
      <c r="G5893" s="260"/>
      <c r="H5893" s="260"/>
      <c r="I5893" s="260"/>
      <c r="J5893" s="260"/>
      <c r="K5893" s="260"/>
    </row>
    <row r="5894" spans="6:11" x14ac:dyDescent="0.2">
      <c r="G5894" s="260"/>
      <c r="H5894" s="260"/>
      <c r="I5894" s="260"/>
      <c r="J5894" s="260"/>
      <c r="K5894" s="260"/>
    </row>
    <row r="5895" spans="6:11" x14ac:dyDescent="0.2">
      <c r="H5895" s="260"/>
      <c r="I5895" s="260"/>
      <c r="J5895" s="260"/>
      <c r="K5895" s="260"/>
    </row>
    <row r="5896" spans="6:11" x14ac:dyDescent="0.2">
      <c r="G5896" s="260"/>
      <c r="I5896" s="260"/>
      <c r="J5896" s="260"/>
      <c r="K5896" s="260"/>
    </row>
    <row r="5897" spans="6:11" x14ac:dyDescent="0.2">
      <c r="H5897" s="260"/>
      <c r="I5897" s="260"/>
      <c r="J5897" s="260"/>
      <c r="K5897" s="260"/>
    </row>
    <row r="5898" spans="6:11" x14ac:dyDescent="0.2">
      <c r="F5898" s="260"/>
      <c r="G5898" s="260"/>
      <c r="H5898" s="260"/>
      <c r="I5898" s="260"/>
      <c r="J5898" s="260"/>
      <c r="K5898" s="260"/>
    </row>
    <row r="5899" spans="6:11" x14ac:dyDescent="0.2">
      <c r="F5899" s="260"/>
      <c r="G5899" s="260"/>
      <c r="H5899" s="260"/>
      <c r="I5899" s="260"/>
      <c r="J5899" s="260"/>
      <c r="K5899" s="260"/>
    </row>
    <row r="5900" spans="6:11" x14ac:dyDescent="0.2">
      <c r="G5900" s="260"/>
      <c r="H5900" s="260"/>
      <c r="I5900" s="260"/>
      <c r="J5900" s="260"/>
      <c r="K5900" s="260"/>
    </row>
    <row r="5901" spans="6:11" x14ac:dyDescent="0.2">
      <c r="H5901" s="260"/>
      <c r="I5901" s="260"/>
      <c r="J5901" s="260"/>
      <c r="K5901" s="260"/>
    </row>
    <row r="5902" spans="6:11" x14ac:dyDescent="0.2">
      <c r="G5902" s="260"/>
      <c r="H5902" s="260"/>
      <c r="I5902" s="260"/>
      <c r="J5902" s="260"/>
      <c r="K5902" s="260"/>
    </row>
    <row r="5903" spans="6:11" x14ac:dyDescent="0.2">
      <c r="H5903" s="260"/>
      <c r="I5903" s="260"/>
      <c r="J5903" s="260"/>
      <c r="K5903" s="260"/>
    </row>
    <row r="5904" spans="6:11" x14ac:dyDescent="0.2">
      <c r="G5904" s="260"/>
      <c r="H5904" s="260"/>
      <c r="I5904" s="260"/>
      <c r="J5904" s="260"/>
      <c r="K5904" s="260"/>
    </row>
    <row r="5905" spans="6:11" x14ac:dyDescent="0.2">
      <c r="H5905" s="260"/>
      <c r="I5905" s="260"/>
      <c r="J5905" s="260"/>
      <c r="K5905" s="260"/>
    </row>
    <row r="5906" spans="6:11" x14ac:dyDescent="0.2">
      <c r="G5906" s="260"/>
      <c r="H5906" s="260"/>
      <c r="I5906" s="260"/>
      <c r="J5906" s="260"/>
      <c r="K5906" s="260"/>
    </row>
    <row r="5907" spans="6:11" x14ac:dyDescent="0.2">
      <c r="G5907" s="260"/>
      <c r="H5907" s="260"/>
      <c r="I5907" s="260"/>
      <c r="J5907" s="260"/>
      <c r="K5907" s="260"/>
    </row>
    <row r="5908" spans="6:11" x14ac:dyDescent="0.2">
      <c r="G5908" s="260"/>
      <c r="H5908" s="260"/>
      <c r="I5908" s="260"/>
      <c r="J5908" s="260"/>
      <c r="K5908" s="260"/>
    </row>
    <row r="5909" spans="6:11" x14ac:dyDescent="0.2">
      <c r="H5909" s="260"/>
      <c r="I5909" s="260"/>
      <c r="J5909" s="260"/>
      <c r="K5909" s="260"/>
    </row>
    <row r="5910" spans="6:11" x14ac:dyDescent="0.2">
      <c r="G5910" s="260"/>
      <c r="H5910" s="260"/>
      <c r="I5910" s="260"/>
      <c r="J5910" s="260"/>
      <c r="K5910" s="260"/>
    </row>
    <row r="5911" spans="6:11" x14ac:dyDescent="0.2">
      <c r="F5911" s="260"/>
      <c r="G5911" s="260"/>
      <c r="H5911" s="260"/>
      <c r="I5911" s="260"/>
      <c r="J5911" s="260"/>
      <c r="K5911" s="260"/>
    </row>
    <row r="5912" spans="6:11" x14ac:dyDescent="0.2">
      <c r="G5912" s="260"/>
      <c r="H5912" s="260"/>
      <c r="I5912" s="260"/>
      <c r="J5912" s="260"/>
      <c r="K5912" s="260"/>
    </row>
    <row r="5913" spans="6:11" x14ac:dyDescent="0.2">
      <c r="H5913" s="260"/>
      <c r="I5913" s="260"/>
      <c r="J5913" s="260"/>
      <c r="K5913" s="260"/>
    </row>
    <row r="5914" spans="6:11" x14ac:dyDescent="0.2">
      <c r="G5914" s="260"/>
      <c r="H5914" s="260"/>
      <c r="I5914" s="260"/>
      <c r="J5914" s="260"/>
      <c r="K5914" s="260"/>
    </row>
    <row r="5915" spans="6:11" x14ac:dyDescent="0.2">
      <c r="H5915" s="260"/>
      <c r="I5915" s="260"/>
      <c r="J5915" s="260"/>
      <c r="K5915" s="260"/>
    </row>
    <row r="5916" spans="6:11" x14ac:dyDescent="0.2">
      <c r="G5916" s="260"/>
      <c r="H5916" s="260"/>
      <c r="I5916" s="260"/>
      <c r="J5916" s="260"/>
      <c r="K5916" s="260"/>
    </row>
    <row r="5917" spans="6:11" x14ac:dyDescent="0.2">
      <c r="H5917" s="260"/>
      <c r="I5917" s="260"/>
      <c r="J5917" s="260"/>
      <c r="K5917" s="260"/>
    </row>
    <row r="5918" spans="6:11" x14ac:dyDescent="0.2">
      <c r="G5918" s="260"/>
      <c r="H5918" s="260"/>
      <c r="I5918" s="260"/>
      <c r="J5918" s="260"/>
      <c r="K5918" s="260"/>
    </row>
    <row r="5919" spans="6:11" x14ac:dyDescent="0.2">
      <c r="H5919" s="260"/>
      <c r="I5919" s="260"/>
      <c r="J5919" s="260"/>
      <c r="K5919" s="260"/>
    </row>
    <row r="5920" spans="6:11" x14ac:dyDescent="0.2">
      <c r="G5920" s="260"/>
      <c r="H5920" s="260"/>
      <c r="I5920" s="260"/>
      <c r="J5920" s="260"/>
      <c r="K5920" s="260"/>
    </row>
    <row r="5921" spans="6:11" x14ac:dyDescent="0.2">
      <c r="F5921" s="260"/>
      <c r="G5921" s="260"/>
      <c r="H5921" s="260"/>
      <c r="I5921" s="260"/>
      <c r="J5921" s="260"/>
      <c r="K5921" s="260"/>
    </row>
    <row r="5922" spans="6:11" x14ac:dyDescent="0.2">
      <c r="G5922" s="260"/>
      <c r="H5922" s="260"/>
      <c r="I5922" s="260"/>
      <c r="J5922" s="260"/>
      <c r="K5922" s="260"/>
    </row>
    <row r="5923" spans="6:11" x14ac:dyDescent="0.2">
      <c r="H5923" s="260"/>
      <c r="I5923" s="260"/>
      <c r="J5923" s="260"/>
      <c r="K5923" s="260"/>
    </row>
    <row r="5924" spans="6:11" x14ac:dyDescent="0.2">
      <c r="G5924" s="260"/>
      <c r="H5924" s="260"/>
      <c r="I5924" s="260"/>
      <c r="J5924" s="260"/>
      <c r="K5924" s="260"/>
    </row>
    <row r="5925" spans="6:11" x14ac:dyDescent="0.2">
      <c r="H5925" s="260"/>
      <c r="I5925" s="260"/>
      <c r="J5925" s="260"/>
      <c r="K5925" s="260"/>
    </row>
    <row r="5926" spans="6:11" x14ac:dyDescent="0.2">
      <c r="G5926" s="260"/>
      <c r="H5926" s="260"/>
      <c r="I5926" s="260"/>
      <c r="J5926" s="260"/>
      <c r="K5926" s="260"/>
    </row>
    <row r="5927" spans="6:11" x14ac:dyDescent="0.2">
      <c r="G5927" s="260"/>
      <c r="H5927" s="260"/>
      <c r="I5927" s="260"/>
      <c r="J5927" s="260"/>
      <c r="K5927" s="260"/>
    </row>
    <row r="5928" spans="6:11" x14ac:dyDescent="0.2">
      <c r="G5928" s="260"/>
      <c r="H5928" s="260"/>
      <c r="I5928" s="260"/>
      <c r="J5928" s="260"/>
      <c r="K5928" s="260"/>
    </row>
    <row r="5929" spans="6:11" x14ac:dyDescent="0.2">
      <c r="H5929" s="260"/>
      <c r="I5929" s="260"/>
      <c r="J5929" s="260"/>
      <c r="K5929" s="260"/>
    </row>
    <row r="5930" spans="6:11" x14ac:dyDescent="0.2">
      <c r="G5930" s="260"/>
      <c r="H5930" s="260"/>
      <c r="I5930" s="260"/>
      <c r="J5930" s="260"/>
      <c r="K5930" s="260"/>
    </row>
    <row r="5931" spans="6:11" x14ac:dyDescent="0.2">
      <c r="H5931" s="260"/>
      <c r="I5931" s="260"/>
      <c r="J5931" s="260"/>
      <c r="K5931" s="260"/>
    </row>
    <row r="5932" spans="6:11" x14ac:dyDescent="0.2">
      <c r="G5932" s="260"/>
      <c r="H5932" s="260"/>
      <c r="I5932" s="260"/>
      <c r="J5932" s="260"/>
      <c r="K5932" s="260"/>
    </row>
    <row r="5933" spans="6:11" x14ac:dyDescent="0.2">
      <c r="G5933" s="260"/>
      <c r="H5933" s="260"/>
      <c r="I5933" s="260"/>
      <c r="J5933" s="260"/>
      <c r="K5933" s="260"/>
    </row>
    <row r="5934" spans="6:11" x14ac:dyDescent="0.2">
      <c r="G5934" s="260"/>
      <c r="H5934" s="260"/>
      <c r="I5934" s="260"/>
      <c r="J5934" s="260"/>
      <c r="K5934" s="260"/>
    </row>
    <row r="5935" spans="6:11" x14ac:dyDescent="0.2">
      <c r="G5935" s="260"/>
      <c r="H5935" s="260"/>
      <c r="I5935" s="260"/>
      <c r="J5935" s="260"/>
      <c r="K5935" s="260"/>
    </row>
    <row r="5936" spans="6:11" x14ac:dyDescent="0.2">
      <c r="G5936" s="260"/>
      <c r="H5936" s="260"/>
      <c r="I5936" s="260"/>
      <c r="J5936" s="260"/>
      <c r="K5936" s="260"/>
    </row>
    <row r="5937" spans="7:11" x14ac:dyDescent="0.2">
      <c r="G5937" s="260"/>
      <c r="H5937" s="260"/>
      <c r="I5937" s="260"/>
      <c r="J5937" s="260"/>
      <c r="K5937" s="260"/>
    </row>
    <row r="5938" spans="7:11" x14ac:dyDescent="0.2">
      <c r="G5938" s="260"/>
      <c r="H5938" s="260"/>
      <c r="I5938" s="260"/>
      <c r="J5938" s="260"/>
      <c r="K5938" s="260"/>
    </row>
    <row r="5939" spans="7:11" x14ac:dyDescent="0.2">
      <c r="H5939" s="260"/>
      <c r="I5939" s="260"/>
      <c r="J5939" s="260"/>
      <c r="K5939" s="260"/>
    </row>
    <row r="5940" spans="7:11" x14ac:dyDescent="0.2">
      <c r="G5940" s="260"/>
      <c r="H5940" s="260"/>
      <c r="I5940" s="260"/>
      <c r="J5940" s="260"/>
      <c r="K5940" s="260"/>
    </row>
    <row r="5941" spans="7:11" x14ac:dyDescent="0.2">
      <c r="H5941" s="260"/>
      <c r="I5941" s="260"/>
      <c r="J5941" s="260"/>
      <c r="K5941" s="260"/>
    </row>
    <row r="5942" spans="7:11" x14ac:dyDescent="0.2">
      <c r="G5942" s="260"/>
      <c r="I5942" s="260"/>
      <c r="J5942" s="260"/>
      <c r="K5942" s="260"/>
    </row>
    <row r="5943" spans="7:11" x14ac:dyDescent="0.2">
      <c r="H5943" s="260"/>
      <c r="I5943" s="260"/>
      <c r="J5943" s="260"/>
      <c r="K5943" s="260"/>
    </row>
    <row r="5944" spans="7:11" x14ac:dyDescent="0.2">
      <c r="G5944" s="260"/>
      <c r="H5944" s="260"/>
      <c r="I5944" s="260"/>
      <c r="J5944" s="260"/>
      <c r="K5944" s="260"/>
    </row>
    <row r="5945" spans="7:11" x14ac:dyDescent="0.2">
      <c r="H5945" s="260"/>
      <c r="I5945" s="260"/>
      <c r="J5945" s="260"/>
      <c r="K5945" s="260"/>
    </row>
    <row r="5946" spans="7:11" x14ac:dyDescent="0.2">
      <c r="G5946" s="260"/>
      <c r="H5946" s="260"/>
      <c r="I5946" s="260"/>
      <c r="J5946" s="260"/>
      <c r="K5946" s="260"/>
    </row>
    <row r="5947" spans="7:11" x14ac:dyDescent="0.2">
      <c r="H5947" s="260"/>
      <c r="J5947" s="260"/>
      <c r="K5947" s="260"/>
    </row>
    <row r="5948" spans="7:11" x14ac:dyDescent="0.2">
      <c r="G5948" s="260"/>
      <c r="H5948" s="260"/>
      <c r="I5948" s="260"/>
      <c r="J5948" s="260"/>
      <c r="K5948" s="260"/>
    </row>
    <row r="5949" spans="7:11" x14ac:dyDescent="0.2">
      <c r="H5949" s="260"/>
      <c r="I5949" s="260"/>
      <c r="J5949" s="260"/>
      <c r="K5949" s="260"/>
    </row>
    <row r="5950" spans="7:11" x14ac:dyDescent="0.2">
      <c r="G5950" s="260"/>
      <c r="H5950" s="260"/>
      <c r="I5950" s="260"/>
      <c r="J5950" s="260"/>
      <c r="K5950" s="260"/>
    </row>
    <row r="5951" spans="7:11" x14ac:dyDescent="0.2">
      <c r="G5951" s="260"/>
      <c r="H5951" s="260"/>
      <c r="I5951" s="260"/>
      <c r="J5951" s="260"/>
      <c r="K5951" s="260"/>
    </row>
    <row r="5952" spans="7:11" x14ac:dyDescent="0.2">
      <c r="G5952" s="260"/>
      <c r="H5952" s="260"/>
      <c r="I5952" s="260"/>
      <c r="J5952" s="260"/>
      <c r="K5952" s="260"/>
    </row>
    <row r="5953" spans="7:11" x14ac:dyDescent="0.2">
      <c r="H5953" s="260"/>
      <c r="I5953" s="260"/>
      <c r="J5953" s="260"/>
      <c r="K5953" s="260"/>
    </row>
    <row r="5954" spans="7:11" x14ac:dyDescent="0.2">
      <c r="G5954" s="260"/>
      <c r="H5954" s="260"/>
      <c r="I5954" s="260"/>
      <c r="J5954" s="260"/>
      <c r="K5954" s="260"/>
    </row>
    <row r="5955" spans="7:11" x14ac:dyDescent="0.2">
      <c r="H5955" s="260"/>
      <c r="I5955" s="260"/>
      <c r="J5955" s="260"/>
      <c r="K5955" s="260"/>
    </row>
    <row r="5956" spans="7:11" x14ac:dyDescent="0.2">
      <c r="G5956" s="260"/>
      <c r="H5956" s="260"/>
      <c r="I5956" s="260"/>
      <c r="J5956" s="260"/>
      <c r="K5956" s="260"/>
    </row>
    <row r="5957" spans="7:11" x14ac:dyDescent="0.2">
      <c r="H5957" s="260"/>
      <c r="I5957" s="260"/>
      <c r="J5957" s="260"/>
      <c r="K5957" s="260"/>
    </row>
    <row r="5958" spans="7:11" x14ac:dyDescent="0.2">
      <c r="G5958" s="260"/>
      <c r="H5958" s="260"/>
      <c r="I5958" s="260"/>
      <c r="J5958" s="260"/>
      <c r="K5958" s="260"/>
    </row>
    <row r="5959" spans="7:11" x14ac:dyDescent="0.2">
      <c r="G5959" s="260"/>
      <c r="H5959" s="260"/>
      <c r="I5959" s="260"/>
      <c r="J5959" s="260"/>
      <c r="K5959" s="260"/>
    </row>
    <row r="5960" spans="7:11" x14ac:dyDescent="0.2">
      <c r="H5960" s="260"/>
      <c r="I5960" s="260"/>
      <c r="J5960" s="260"/>
      <c r="K5960" s="260"/>
    </row>
    <row r="5961" spans="7:11" x14ac:dyDescent="0.2">
      <c r="G5961" s="260"/>
      <c r="H5961" s="260"/>
      <c r="I5961" s="260"/>
      <c r="J5961" s="260"/>
      <c r="K5961" s="260"/>
    </row>
    <row r="5962" spans="7:11" x14ac:dyDescent="0.2">
      <c r="H5962" s="260"/>
      <c r="I5962" s="260"/>
      <c r="J5962" s="260"/>
      <c r="K5962" s="260"/>
    </row>
    <row r="5963" spans="7:11" x14ac:dyDescent="0.2">
      <c r="G5963" s="260"/>
      <c r="H5963" s="260"/>
      <c r="I5963" s="260"/>
      <c r="J5963" s="260"/>
      <c r="K5963" s="260"/>
    </row>
    <row r="5964" spans="7:11" x14ac:dyDescent="0.2">
      <c r="H5964" s="260"/>
      <c r="I5964" s="260"/>
      <c r="J5964" s="260"/>
      <c r="K5964" s="260"/>
    </row>
    <row r="5965" spans="7:11" x14ac:dyDescent="0.2">
      <c r="G5965" s="260"/>
      <c r="H5965" s="260"/>
      <c r="I5965" s="260"/>
      <c r="J5965" s="260"/>
      <c r="K5965" s="260"/>
    </row>
    <row r="5966" spans="7:11" x14ac:dyDescent="0.2">
      <c r="H5966" s="260"/>
      <c r="I5966" s="260"/>
      <c r="J5966" s="260"/>
      <c r="K5966" s="260"/>
    </row>
    <row r="5967" spans="7:11" x14ac:dyDescent="0.2">
      <c r="G5967" s="260"/>
      <c r="H5967" s="260"/>
      <c r="I5967" s="260"/>
      <c r="J5967" s="260"/>
      <c r="K5967" s="260"/>
    </row>
    <row r="5968" spans="7:11" x14ac:dyDescent="0.2">
      <c r="H5968" s="260"/>
      <c r="I5968" s="260"/>
      <c r="J5968" s="260"/>
      <c r="K5968" s="260"/>
    </row>
    <row r="5969" spans="7:11" x14ac:dyDescent="0.2">
      <c r="G5969" s="260"/>
      <c r="H5969" s="260"/>
      <c r="I5969" s="260"/>
      <c r="J5969" s="260"/>
      <c r="K5969" s="260"/>
    </row>
    <row r="5970" spans="7:11" x14ac:dyDescent="0.2">
      <c r="G5970" s="260"/>
      <c r="H5970" s="260"/>
      <c r="I5970" s="260"/>
      <c r="J5970" s="260"/>
      <c r="K5970" s="260"/>
    </row>
    <row r="5971" spans="7:11" x14ac:dyDescent="0.2">
      <c r="G5971" s="260"/>
      <c r="H5971" s="260"/>
      <c r="I5971" s="260"/>
      <c r="J5971" s="260"/>
      <c r="K5971" s="260"/>
    </row>
    <row r="5972" spans="7:11" x14ac:dyDescent="0.2">
      <c r="H5972" s="260"/>
      <c r="I5972" s="260"/>
      <c r="J5972" s="260"/>
      <c r="K5972" s="260"/>
    </row>
    <row r="5973" spans="7:11" x14ac:dyDescent="0.2">
      <c r="G5973" s="260"/>
      <c r="H5973" s="260"/>
      <c r="I5973" s="260"/>
      <c r="J5973" s="260"/>
      <c r="K5973" s="260"/>
    </row>
    <row r="5974" spans="7:11" x14ac:dyDescent="0.2">
      <c r="G5974" s="260"/>
      <c r="H5974" s="260"/>
      <c r="I5974" s="260"/>
      <c r="J5974" s="260"/>
      <c r="K5974" s="260"/>
    </row>
    <row r="5975" spans="7:11" x14ac:dyDescent="0.2">
      <c r="G5975" s="260"/>
      <c r="H5975" s="260"/>
      <c r="I5975" s="260"/>
      <c r="J5975" s="260"/>
      <c r="K5975" s="260"/>
    </row>
    <row r="5976" spans="7:11" x14ac:dyDescent="0.2">
      <c r="G5976" s="260"/>
      <c r="H5976" s="260"/>
      <c r="I5976" s="260"/>
      <c r="J5976" s="260"/>
      <c r="K5976" s="260"/>
    </row>
    <row r="5977" spans="7:11" x14ac:dyDescent="0.2">
      <c r="H5977" s="260"/>
      <c r="I5977" s="260"/>
      <c r="J5977" s="260"/>
      <c r="K5977" s="260"/>
    </row>
    <row r="5978" spans="7:11" x14ac:dyDescent="0.2">
      <c r="G5978" s="260"/>
      <c r="H5978" s="260"/>
      <c r="I5978" s="260"/>
      <c r="J5978" s="260"/>
      <c r="K5978" s="260"/>
    </row>
    <row r="5979" spans="7:11" x14ac:dyDescent="0.2">
      <c r="H5979" s="260"/>
      <c r="I5979" s="260"/>
      <c r="J5979" s="260"/>
      <c r="K5979" s="260"/>
    </row>
    <row r="5980" spans="7:11" x14ac:dyDescent="0.2">
      <c r="H5980" s="260"/>
      <c r="I5980" s="260"/>
      <c r="K5980" s="260"/>
    </row>
    <row r="5981" spans="7:11" x14ac:dyDescent="0.2">
      <c r="G5981" s="260"/>
      <c r="H5981" s="260"/>
      <c r="I5981" s="260"/>
      <c r="J5981" s="260"/>
      <c r="K5981" s="260"/>
    </row>
    <row r="5982" spans="7:11" x14ac:dyDescent="0.2">
      <c r="H5982" s="260"/>
      <c r="I5982" s="260"/>
      <c r="J5982" s="260"/>
      <c r="K5982" s="260"/>
    </row>
    <row r="5983" spans="7:11" x14ac:dyDescent="0.2">
      <c r="G5983" s="260"/>
      <c r="H5983" s="260"/>
      <c r="I5983" s="260"/>
      <c r="J5983" s="260"/>
      <c r="K5983" s="260"/>
    </row>
    <row r="5984" spans="7:11" x14ac:dyDescent="0.2">
      <c r="H5984" s="260"/>
      <c r="I5984" s="260"/>
      <c r="K5984" s="260"/>
    </row>
    <row r="5985" spans="6:11" x14ac:dyDescent="0.2">
      <c r="G5985" s="260"/>
      <c r="H5985" s="260"/>
      <c r="I5985" s="260"/>
      <c r="J5985" s="260"/>
      <c r="K5985" s="260"/>
    </row>
    <row r="5986" spans="6:11" x14ac:dyDescent="0.2">
      <c r="G5986" s="260"/>
      <c r="H5986" s="260"/>
      <c r="I5986" s="260"/>
      <c r="J5986" s="260"/>
      <c r="K5986" s="260"/>
    </row>
    <row r="5987" spans="6:11" x14ac:dyDescent="0.2">
      <c r="H5987" s="260"/>
      <c r="I5987" s="260"/>
      <c r="J5987" s="260"/>
      <c r="K5987" s="260"/>
    </row>
    <row r="5988" spans="6:11" x14ac:dyDescent="0.2">
      <c r="I5988" s="260"/>
      <c r="J5988" s="260"/>
      <c r="K5988" s="260"/>
    </row>
    <row r="5989" spans="6:11" x14ac:dyDescent="0.2">
      <c r="G5989" s="260"/>
      <c r="H5989" s="260"/>
      <c r="I5989" s="260"/>
      <c r="J5989" s="260"/>
      <c r="K5989" s="260"/>
    </row>
    <row r="5990" spans="6:11" x14ac:dyDescent="0.2">
      <c r="G5990" s="260"/>
      <c r="H5990" s="260"/>
      <c r="I5990" s="260"/>
      <c r="K5990" s="260"/>
    </row>
    <row r="5991" spans="6:11" x14ac:dyDescent="0.2">
      <c r="G5991" s="260"/>
      <c r="H5991" s="260"/>
      <c r="I5991" s="260"/>
      <c r="J5991" s="260"/>
      <c r="K5991" s="260"/>
    </row>
    <row r="5992" spans="6:11" x14ac:dyDescent="0.2">
      <c r="H5992" s="260"/>
      <c r="I5992" s="260"/>
      <c r="J5992" s="260"/>
      <c r="K5992" s="260"/>
    </row>
    <row r="5993" spans="6:11" x14ac:dyDescent="0.2">
      <c r="I5993" s="260"/>
      <c r="J5993" s="260"/>
      <c r="K5993" s="260"/>
    </row>
    <row r="5994" spans="6:11" x14ac:dyDescent="0.2">
      <c r="F5994" s="260"/>
      <c r="G5994" s="260"/>
      <c r="H5994" s="260"/>
      <c r="I5994" s="260"/>
      <c r="J5994" s="260"/>
      <c r="K5994" s="260"/>
    </row>
    <row r="5995" spans="6:11" x14ac:dyDescent="0.2">
      <c r="G5995" s="260"/>
      <c r="H5995" s="260"/>
      <c r="I5995" s="260"/>
      <c r="J5995" s="260"/>
      <c r="K5995" s="260"/>
    </row>
    <row r="5996" spans="6:11" x14ac:dyDescent="0.2">
      <c r="G5996" s="260"/>
      <c r="H5996" s="260"/>
      <c r="I5996" s="260"/>
      <c r="J5996" s="260"/>
      <c r="K5996" s="260"/>
    </row>
    <row r="5997" spans="6:11" x14ac:dyDescent="0.2">
      <c r="G5997" s="260"/>
      <c r="H5997" s="260"/>
      <c r="I5997" s="260"/>
      <c r="J5997" s="260"/>
      <c r="K5997" s="260"/>
    </row>
    <row r="5998" spans="6:11" x14ac:dyDescent="0.2">
      <c r="G5998" s="260"/>
      <c r="H5998" s="260"/>
      <c r="I5998" s="260"/>
      <c r="J5998" s="260"/>
      <c r="K5998" s="260"/>
    </row>
    <row r="5999" spans="6:11" x14ac:dyDescent="0.2">
      <c r="H5999" s="260"/>
      <c r="I5999" s="260"/>
      <c r="J5999" s="260"/>
      <c r="K5999" s="260"/>
    </row>
    <row r="6000" spans="6:11" x14ac:dyDescent="0.2">
      <c r="I6000" s="260"/>
      <c r="J6000" s="260"/>
      <c r="K6000" s="260"/>
    </row>
    <row r="6001" spans="6:11" x14ac:dyDescent="0.2">
      <c r="F6001" s="260"/>
      <c r="G6001" s="260"/>
      <c r="H6001" s="260"/>
      <c r="I6001" s="260"/>
      <c r="J6001" s="260"/>
      <c r="K6001" s="260"/>
    </row>
    <row r="6002" spans="6:11" x14ac:dyDescent="0.2">
      <c r="F6002" s="260"/>
      <c r="G6002" s="260"/>
      <c r="H6002" s="260"/>
      <c r="J6002" s="260"/>
      <c r="K6002" s="260"/>
    </row>
    <row r="6003" spans="6:11" x14ac:dyDescent="0.2">
      <c r="G6003" s="260"/>
      <c r="H6003" s="260"/>
      <c r="I6003" s="260"/>
      <c r="J6003" s="260"/>
      <c r="K6003" s="260"/>
    </row>
    <row r="6004" spans="6:11" x14ac:dyDescent="0.2">
      <c r="G6004" s="260"/>
      <c r="H6004" s="260"/>
      <c r="I6004" s="260"/>
      <c r="J6004" s="260"/>
      <c r="K6004" s="260"/>
    </row>
    <row r="6005" spans="6:11" x14ac:dyDescent="0.2">
      <c r="G6005" s="260"/>
      <c r="H6005" s="260"/>
      <c r="I6005" s="260"/>
      <c r="J6005" s="260"/>
      <c r="K6005" s="260"/>
    </row>
    <row r="6006" spans="6:11" x14ac:dyDescent="0.2">
      <c r="G6006" s="260"/>
      <c r="H6006" s="260"/>
      <c r="I6006" s="260"/>
      <c r="J6006" s="260"/>
      <c r="K6006" s="260"/>
    </row>
    <row r="6007" spans="6:11" x14ac:dyDescent="0.2">
      <c r="G6007" s="260"/>
      <c r="H6007" s="260"/>
      <c r="I6007" s="260"/>
      <c r="J6007" s="260"/>
      <c r="K6007" s="260"/>
    </row>
    <row r="6008" spans="6:11" x14ac:dyDescent="0.2">
      <c r="H6008" s="260"/>
      <c r="I6008" s="260"/>
      <c r="J6008" s="260"/>
      <c r="K6008" s="260"/>
    </row>
    <row r="6009" spans="6:11" x14ac:dyDescent="0.2">
      <c r="G6009" s="260"/>
      <c r="H6009" s="260"/>
      <c r="I6009" s="260"/>
      <c r="J6009" s="260"/>
      <c r="K6009" s="260"/>
    </row>
    <row r="6010" spans="6:11" x14ac:dyDescent="0.2">
      <c r="H6010" s="260"/>
      <c r="I6010" s="260"/>
      <c r="J6010" s="260"/>
      <c r="K6010" s="260"/>
    </row>
    <row r="6011" spans="6:11" x14ac:dyDescent="0.2">
      <c r="F6011" s="260"/>
      <c r="G6011" s="260"/>
      <c r="H6011" s="260"/>
      <c r="I6011" s="260"/>
      <c r="J6011" s="260"/>
      <c r="K6011" s="260"/>
    </row>
    <row r="6012" spans="6:11" x14ac:dyDescent="0.2">
      <c r="G6012" s="260"/>
      <c r="H6012" s="260"/>
      <c r="I6012" s="260"/>
      <c r="J6012" s="260"/>
      <c r="K6012" s="260"/>
    </row>
    <row r="6013" spans="6:11" x14ac:dyDescent="0.2">
      <c r="H6013" s="260"/>
      <c r="I6013" s="260"/>
      <c r="J6013" s="260"/>
      <c r="K6013" s="260"/>
    </row>
    <row r="6014" spans="6:11" x14ac:dyDescent="0.2">
      <c r="I6014" s="260"/>
      <c r="J6014" s="260"/>
      <c r="K6014" s="260"/>
    </row>
    <row r="6015" spans="6:11" x14ac:dyDescent="0.2">
      <c r="F6015" s="260"/>
      <c r="G6015" s="260"/>
      <c r="H6015" s="260"/>
      <c r="I6015" s="260"/>
      <c r="J6015" s="260"/>
      <c r="K6015" s="260"/>
    </row>
    <row r="6016" spans="6:11" x14ac:dyDescent="0.2">
      <c r="F6016" s="260"/>
      <c r="G6016" s="260"/>
      <c r="H6016" s="260"/>
      <c r="I6016" s="260"/>
      <c r="J6016" s="260"/>
      <c r="K6016" s="260"/>
    </row>
    <row r="6017" spans="6:11" x14ac:dyDescent="0.2">
      <c r="F6017" s="260"/>
      <c r="G6017" s="260"/>
      <c r="H6017" s="260"/>
      <c r="I6017" s="260"/>
      <c r="J6017" s="260"/>
      <c r="K6017" s="260"/>
    </row>
    <row r="6018" spans="6:11" x14ac:dyDescent="0.2">
      <c r="G6018" s="260"/>
      <c r="H6018" s="260"/>
      <c r="I6018" s="260"/>
      <c r="J6018" s="260"/>
      <c r="K6018" s="260"/>
    </row>
    <row r="6019" spans="6:11" x14ac:dyDescent="0.2">
      <c r="H6019" s="260"/>
      <c r="I6019" s="260"/>
      <c r="J6019" s="260"/>
      <c r="K6019" s="260"/>
    </row>
    <row r="6020" spans="6:11" x14ac:dyDescent="0.2">
      <c r="G6020" s="260"/>
      <c r="H6020" s="260"/>
      <c r="I6020" s="260"/>
      <c r="J6020" s="260"/>
      <c r="K6020" s="260"/>
    </row>
    <row r="6021" spans="6:11" x14ac:dyDescent="0.2">
      <c r="G6021" s="260"/>
      <c r="H6021" s="260"/>
      <c r="I6021" s="260"/>
      <c r="J6021" s="260"/>
      <c r="K6021" s="260"/>
    </row>
    <row r="6022" spans="6:11" x14ac:dyDescent="0.2">
      <c r="F6022" s="260"/>
      <c r="G6022" s="260"/>
      <c r="H6022" s="260"/>
      <c r="I6022" s="260"/>
      <c r="J6022" s="260"/>
      <c r="K6022" s="260"/>
    </row>
    <row r="6023" spans="6:11" x14ac:dyDescent="0.2">
      <c r="F6023" s="260"/>
      <c r="G6023" s="260"/>
      <c r="H6023" s="260"/>
      <c r="I6023" s="260"/>
      <c r="J6023" s="260"/>
      <c r="K6023" s="260"/>
    </row>
    <row r="6024" spans="6:11" x14ac:dyDescent="0.2">
      <c r="I6024" s="260"/>
      <c r="J6024" s="260"/>
      <c r="K6024" s="260"/>
    </row>
    <row r="6025" spans="6:11" x14ac:dyDescent="0.2">
      <c r="I6025" s="260"/>
      <c r="J6025" s="260"/>
      <c r="K6025" s="260"/>
    </row>
    <row r="6026" spans="6:11" x14ac:dyDescent="0.2">
      <c r="F6026" s="260"/>
      <c r="G6026" s="260"/>
      <c r="H6026" s="260"/>
      <c r="I6026" s="260"/>
      <c r="J6026" s="260"/>
      <c r="K6026" s="260"/>
    </row>
    <row r="6027" spans="6:11" x14ac:dyDescent="0.2">
      <c r="G6027" s="260"/>
      <c r="H6027" s="260"/>
      <c r="I6027" s="260"/>
      <c r="J6027" s="260"/>
      <c r="K6027" s="260"/>
    </row>
    <row r="6029" spans="6:11" x14ac:dyDescent="0.2">
      <c r="F6029" s="260"/>
      <c r="G6029" s="260"/>
      <c r="H6029" s="260"/>
      <c r="I6029" s="260"/>
      <c r="J6029" s="260"/>
      <c r="K6029" s="260"/>
    </row>
    <row r="6030" spans="6:11" x14ac:dyDescent="0.2">
      <c r="G6030" s="260"/>
      <c r="H6030" s="260"/>
      <c r="I6030" s="260"/>
      <c r="J6030" s="260"/>
      <c r="K6030" s="260"/>
    </row>
    <row r="6031" spans="6:11" x14ac:dyDescent="0.2">
      <c r="G6031" s="260"/>
      <c r="H6031" s="260"/>
      <c r="I6031" s="260"/>
      <c r="J6031" s="260"/>
      <c r="K6031" s="260"/>
    </row>
    <row r="6032" spans="6:11" x14ac:dyDescent="0.2">
      <c r="G6032" s="260"/>
      <c r="H6032" s="260"/>
      <c r="I6032" s="260"/>
      <c r="J6032" s="260"/>
      <c r="K6032" s="260"/>
    </row>
    <row r="6033" spans="6:11" x14ac:dyDescent="0.2">
      <c r="H6033" s="260"/>
      <c r="I6033" s="260"/>
      <c r="J6033" s="260"/>
      <c r="K6033" s="260"/>
    </row>
    <row r="6034" spans="6:11" x14ac:dyDescent="0.2">
      <c r="G6034" s="260"/>
      <c r="H6034" s="260"/>
      <c r="I6034" s="260"/>
      <c r="J6034" s="260"/>
      <c r="K6034" s="260"/>
    </row>
    <row r="6035" spans="6:11" x14ac:dyDescent="0.2">
      <c r="F6035" s="260"/>
      <c r="G6035" s="260"/>
      <c r="H6035" s="260"/>
      <c r="I6035" s="260"/>
      <c r="J6035" s="260"/>
      <c r="K6035" s="260"/>
    </row>
    <row r="6036" spans="6:11" x14ac:dyDescent="0.2">
      <c r="G6036" s="260"/>
      <c r="H6036" s="260"/>
      <c r="J6036" s="260"/>
      <c r="K6036" s="260"/>
    </row>
    <row r="6037" spans="6:11" x14ac:dyDescent="0.2">
      <c r="G6037" s="260"/>
      <c r="I6037" s="260"/>
      <c r="J6037" s="260"/>
      <c r="K6037" s="260"/>
    </row>
    <row r="6038" spans="6:11" x14ac:dyDescent="0.2">
      <c r="G6038" s="260"/>
      <c r="H6038" s="260"/>
      <c r="I6038" s="260"/>
      <c r="J6038" s="260"/>
      <c r="K6038" s="260"/>
    </row>
    <row r="6039" spans="6:11" x14ac:dyDescent="0.2">
      <c r="F6039" s="260"/>
      <c r="G6039" s="260"/>
      <c r="H6039" s="260"/>
      <c r="I6039" s="260"/>
      <c r="J6039" s="260"/>
      <c r="K6039" s="260"/>
    </row>
    <row r="6040" spans="6:11" x14ac:dyDescent="0.2">
      <c r="G6040" s="260"/>
      <c r="H6040" s="260"/>
      <c r="I6040" s="260"/>
      <c r="J6040" s="260"/>
      <c r="K6040" s="260"/>
    </row>
    <row r="6041" spans="6:11" x14ac:dyDescent="0.2">
      <c r="H6041" s="260"/>
      <c r="I6041" s="260"/>
      <c r="J6041" s="260"/>
      <c r="K6041" s="260"/>
    </row>
    <row r="6042" spans="6:11" x14ac:dyDescent="0.2">
      <c r="J6042" s="260"/>
      <c r="K6042" s="260"/>
    </row>
    <row r="6043" spans="6:11" x14ac:dyDescent="0.2">
      <c r="H6043" s="260"/>
      <c r="I6043" s="260"/>
      <c r="J6043" s="260"/>
      <c r="K6043" s="260"/>
    </row>
    <row r="6044" spans="6:11" x14ac:dyDescent="0.2">
      <c r="H6044" s="260"/>
      <c r="I6044" s="260"/>
      <c r="J6044" s="260"/>
      <c r="K6044" s="260"/>
    </row>
    <row r="6045" spans="6:11" x14ac:dyDescent="0.2">
      <c r="F6045" s="260"/>
      <c r="G6045" s="260"/>
      <c r="H6045" s="260"/>
      <c r="I6045" s="260"/>
      <c r="J6045" s="260"/>
      <c r="K6045" s="260"/>
    </row>
    <row r="6046" spans="6:11" x14ac:dyDescent="0.2">
      <c r="F6046" s="260"/>
      <c r="G6046" s="260"/>
      <c r="H6046" s="260"/>
      <c r="I6046" s="260"/>
      <c r="J6046" s="260"/>
      <c r="K6046" s="260"/>
    </row>
    <row r="6047" spans="6:11" x14ac:dyDescent="0.2">
      <c r="G6047" s="260"/>
      <c r="H6047" s="260"/>
      <c r="I6047" s="260"/>
      <c r="J6047" s="260"/>
      <c r="K6047" s="260"/>
    </row>
    <row r="6048" spans="6:11" x14ac:dyDescent="0.2">
      <c r="H6048" s="260"/>
      <c r="I6048" s="260"/>
      <c r="J6048" s="260"/>
      <c r="K6048" s="260"/>
    </row>
    <row r="6049" spans="6:11" x14ac:dyDescent="0.2">
      <c r="F6049" s="260"/>
      <c r="G6049" s="260"/>
      <c r="H6049" s="260"/>
      <c r="I6049" s="260"/>
      <c r="J6049" s="260"/>
      <c r="K6049" s="260"/>
    </row>
    <row r="6050" spans="6:11" x14ac:dyDescent="0.2">
      <c r="F6050" s="260"/>
      <c r="G6050" s="260"/>
      <c r="H6050" s="260"/>
      <c r="I6050" s="260"/>
      <c r="J6050" s="260"/>
      <c r="K6050" s="260"/>
    </row>
    <row r="6051" spans="6:11" x14ac:dyDescent="0.2">
      <c r="F6051" s="260"/>
      <c r="G6051" s="260"/>
      <c r="H6051" s="260"/>
      <c r="I6051" s="260"/>
      <c r="J6051" s="260"/>
      <c r="K6051" s="260"/>
    </row>
    <row r="6052" spans="6:11" x14ac:dyDescent="0.2">
      <c r="G6052" s="260"/>
      <c r="H6052" s="260"/>
      <c r="I6052" s="260"/>
      <c r="J6052" s="260"/>
      <c r="K6052" s="260"/>
    </row>
    <row r="6053" spans="6:11" x14ac:dyDescent="0.2">
      <c r="H6053" s="260"/>
      <c r="I6053" s="260"/>
      <c r="J6053" s="260"/>
      <c r="K6053" s="260"/>
    </row>
    <row r="6054" spans="6:11" x14ac:dyDescent="0.2">
      <c r="I6054" s="260"/>
      <c r="J6054" s="260"/>
      <c r="K6054" s="260"/>
    </row>
    <row r="6055" spans="6:11" x14ac:dyDescent="0.2">
      <c r="F6055" s="260"/>
      <c r="G6055" s="260"/>
      <c r="H6055" s="260"/>
      <c r="I6055" s="260"/>
      <c r="J6055" s="260"/>
      <c r="K6055" s="260"/>
    </row>
    <row r="6056" spans="6:11" x14ac:dyDescent="0.2">
      <c r="F6056" s="260"/>
      <c r="G6056" s="260"/>
      <c r="H6056" s="260"/>
      <c r="I6056" s="260"/>
      <c r="J6056" s="260"/>
      <c r="K6056" s="260"/>
    </row>
    <row r="6057" spans="6:11" x14ac:dyDescent="0.2">
      <c r="G6057" s="260"/>
      <c r="H6057" s="260"/>
      <c r="I6057" s="260"/>
      <c r="J6057" s="260"/>
      <c r="K6057" s="260"/>
    </row>
    <row r="6058" spans="6:11" x14ac:dyDescent="0.2">
      <c r="G6058" s="260"/>
      <c r="H6058" s="260"/>
      <c r="I6058" s="260"/>
      <c r="J6058" s="260"/>
      <c r="K6058" s="260"/>
    </row>
    <row r="6059" spans="6:11" x14ac:dyDescent="0.2">
      <c r="H6059" s="260"/>
      <c r="I6059" s="260"/>
      <c r="J6059" s="260"/>
      <c r="K6059" s="260"/>
    </row>
    <row r="6060" spans="6:11" x14ac:dyDescent="0.2">
      <c r="G6060" s="260"/>
      <c r="H6060" s="260"/>
      <c r="I6060" s="260"/>
      <c r="J6060" s="260"/>
      <c r="K6060" s="260"/>
    </row>
    <row r="6061" spans="6:11" x14ac:dyDescent="0.2">
      <c r="J6061" s="260"/>
      <c r="K6061" s="260"/>
    </row>
    <row r="6062" spans="6:11" x14ac:dyDescent="0.2">
      <c r="H6062" s="260"/>
      <c r="I6062" s="260"/>
      <c r="J6062" s="260"/>
      <c r="K6062" s="260"/>
    </row>
    <row r="6063" spans="6:11" x14ac:dyDescent="0.2">
      <c r="H6063" s="260"/>
      <c r="I6063" s="260"/>
      <c r="J6063" s="260"/>
      <c r="K6063" s="260"/>
    </row>
    <row r="6064" spans="6:11" x14ac:dyDescent="0.2">
      <c r="G6064" s="260"/>
      <c r="H6064" s="260"/>
      <c r="I6064" s="260"/>
      <c r="J6064" s="260"/>
      <c r="K6064" s="260"/>
    </row>
    <row r="6065" spans="6:11" x14ac:dyDescent="0.2">
      <c r="F6065" s="260"/>
      <c r="H6065" s="260"/>
      <c r="I6065" s="260"/>
      <c r="J6065" s="260"/>
      <c r="K6065" s="260"/>
    </row>
    <row r="6066" spans="6:11" x14ac:dyDescent="0.2">
      <c r="G6066" s="260"/>
      <c r="H6066" s="260"/>
      <c r="I6066" s="260"/>
      <c r="J6066" s="260"/>
      <c r="K6066" s="260"/>
    </row>
    <row r="6067" spans="6:11" x14ac:dyDescent="0.2">
      <c r="I6067" s="260"/>
      <c r="J6067" s="260"/>
      <c r="K6067" s="260"/>
    </row>
    <row r="6068" spans="6:11" x14ac:dyDescent="0.2">
      <c r="F6068" s="260"/>
      <c r="G6068" s="260"/>
      <c r="H6068" s="260"/>
      <c r="I6068" s="260"/>
      <c r="J6068" s="260"/>
      <c r="K6068" s="260"/>
    </row>
    <row r="6069" spans="6:11" x14ac:dyDescent="0.2">
      <c r="F6069" s="260"/>
      <c r="G6069" s="260"/>
      <c r="H6069" s="260"/>
      <c r="I6069" s="260"/>
      <c r="J6069" s="260"/>
      <c r="K6069" s="260"/>
    </row>
    <row r="6070" spans="6:11" x14ac:dyDescent="0.2">
      <c r="F6070" s="260"/>
      <c r="G6070" s="260"/>
      <c r="H6070" s="260"/>
      <c r="I6070" s="260"/>
      <c r="J6070" s="260"/>
      <c r="K6070" s="260"/>
    </row>
    <row r="6071" spans="6:11" x14ac:dyDescent="0.2">
      <c r="G6071" s="260"/>
      <c r="H6071" s="260"/>
      <c r="I6071" s="260"/>
      <c r="J6071" s="260"/>
      <c r="K6071" s="260"/>
    </row>
    <row r="6072" spans="6:11" x14ac:dyDescent="0.2">
      <c r="H6072" s="260"/>
      <c r="I6072" s="260"/>
      <c r="J6072" s="260"/>
      <c r="K6072" s="260"/>
    </row>
    <row r="6073" spans="6:11" x14ac:dyDescent="0.2">
      <c r="G6073" s="260"/>
      <c r="H6073" s="260"/>
      <c r="I6073" s="260"/>
      <c r="J6073" s="260"/>
      <c r="K6073" s="260"/>
    </row>
    <row r="6074" spans="6:11" x14ac:dyDescent="0.2">
      <c r="H6074" s="260"/>
      <c r="I6074" s="260"/>
      <c r="J6074" s="260"/>
      <c r="K6074" s="260"/>
    </row>
    <row r="6075" spans="6:11" x14ac:dyDescent="0.2">
      <c r="F6075" s="260"/>
      <c r="G6075" s="260"/>
      <c r="I6075" s="260"/>
      <c r="J6075" s="260"/>
      <c r="K6075" s="260"/>
    </row>
    <row r="6076" spans="6:11" x14ac:dyDescent="0.2">
      <c r="G6076" s="260"/>
      <c r="H6076" s="260"/>
      <c r="I6076" s="260"/>
      <c r="J6076" s="260"/>
      <c r="K6076" s="260"/>
    </row>
    <row r="6077" spans="6:11" x14ac:dyDescent="0.2">
      <c r="H6077" s="260"/>
      <c r="I6077" s="260"/>
      <c r="J6077" s="260"/>
      <c r="K6077" s="260"/>
    </row>
    <row r="6078" spans="6:11" x14ac:dyDescent="0.2">
      <c r="F6078" s="260"/>
      <c r="G6078" s="260"/>
      <c r="H6078" s="260"/>
      <c r="I6078" s="260"/>
      <c r="J6078" s="260"/>
      <c r="K6078" s="260"/>
    </row>
    <row r="6079" spans="6:11" x14ac:dyDescent="0.2">
      <c r="F6079" s="260"/>
      <c r="G6079" s="260"/>
      <c r="H6079" s="260"/>
      <c r="I6079" s="260"/>
      <c r="J6079" s="260"/>
      <c r="K6079" s="260"/>
    </row>
    <row r="6080" spans="6:11" x14ac:dyDescent="0.2">
      <c r="G6080" s="260"/>
      <c r="H6080" s="260"/>
      <c r="I6080" s="260"/>
      <c r="J6080" s="260"/>
      <c r="K6080" s="260"/>
    </row>
    <row r="6081" spans="6:11" x14ac:dyDescent="0.2">
      <c r="H6081" s="260"/>
      <c r="I6081" s="260"/>
      <c r="J6081" s="260"/>
      <c r="K6081" s="260"/>
    </row>
    <row r="6082" spans="6:11" x14ac:dyDescent="0.2">
      <c r="G6082" s="260"/>
      <c r="H6082" s="260"/>
      <c r="I6082" s="260"/>
      <c r="J6082" s="260"/>
      <c r="K6082" s="260"/>
    </row>
    <row r="6083" spans="6:11" x14ac:dyDescent="0.2">
      <c r="H6083" s="260"/>
      <c r="I6083" s="260"/>
      <c r="J6083" s="260"/>
      <c r="K6083" s="260"/>
    </row>
    <row r="6084" spans="6:11" x14ac:dyDescent="0.2">
      <c r="G6084" s="260"/>
      <c r="H6084" s="260"/>
      <c r="I6084" s="260"/>
      <c r="J6084" s="260"/>
      <c r="K6084" s="260"/>
    </row>
    <row r="6085" spans="6:11" x14ac:dyDescent="0.2">
      <c r="H6085" s="260"/>
      <c r="I6085" s="260"/>
      <c r="J6085" s="260"/>
      <c r="K6085" s="260"/>
    </row>
    <row r="6086" spans="6:11" x14ac:dyDescent="0.2">
      <c r="H6086" s="260"/>
      <c r="I6086" s="260"/>
      <c r="J6086" s="260"/>
      <c r="K6086" s="260"/>
    </row>
    <row r="6087" spans="6:11" x14ac:dyDescent="0.2">
      <c r="H6087" s="260"/>
      <c r="I6087" s="260"/>
      <c r="J6087" s="260"/>
      <c r="K6087" s="260"/>
    </row>
    <row r="6088" spans="6:11" x14ac:dyDescent="0.2">
      <c r="G6088" s="260"/>
      <c r="H6088" s="260"/>
      <c r="I6088" s="260"/>
      <c r="J6088" s="260"/>
      <c r="K6088" s="260"/>
    </row>
    <row r="6089" spans="6:11" x14ac:dyDescent="0.2">
      <c r="F6089" s="260"/>
      <c r="G6089" s="260"/>
      <c r="H6089" s="260"/>
      <c r="I6089" s="260"/>
      <c r="J6089" s="260"/>
      <c r="K6089" s="260"/>
    </row>
    <row r="6090" spans="6:11" x14ac:dyDescent="0.2">
      <c r="G6090" s="260"/>
      <c r="H6090" s="260"/>
      <c r="I6090" s="260"/>
      <c r="J6090" s="260"/>
      <c r="K6090" s="260"/>
    </row>
    <row r="6091" spans="6:11" x14ac:dyDescent="0.2">
      <c r="G6091" s="260"/>
      <c r="H6091" s="260"/>
      <c r="I6091" s="260"/>
      <c r="J6091" s="260"/>
      <c r="K6091" s="260"/>
    </row>
    <row r="6092" spans="6:11" x14ac:dyDescent="0.2">
      <c r="H6092" s="260"/>
      <c r="I6092" s="260"/>
      <c r="J6092" s="260"/>
      <c r="K6092" s="260"/>
    </row>
    <row r="6093" spans="6:11" x14ac:dyDescent="0.2">
      <c r="F6093" s="260"/>
      <c r="G6093" s="260"/>
      <c r="H6093" s="260"/>
      <c r="I6093" s="260"/>
      <c r="J6093" s="260"/>
      <c r="K6093" s="260"/>
    </row>
    <row r="6094" spans="6:11" x14ac:dyDescent="0.2">
      <c r="G6094" s="260"/>
      <c r="H6094" s="260"/>
      <c r="I6094" s="260"/>
      <c r="J6094" s="260"/>
      <c r="K6094" s="260"/>
    </row>
    <row r="6095" spans="6:11" x14ac:dyDescent="0.2">
      <c r="H6095" s="260"/>
      <c r="I6095" s="260"/>
      <c r="J6095" s="260"/>
      <c r="K6095" s="260"/>
    </row>
    <row r="6096" spans="6:11" x14ac:dyDescent="0.2">
      <c r="G6096" s="260"/>
      <c r="H6096" s="260"/>
      <c r="I6096" s="260"/>
      <c r="J6096" s="260"/>
      <c r="K6096" s="260"/>
    </row>
    <row r="6097" spans="7:11" x14ac:dyDescent="0.2">
      <c r="H6097" s="260"/>
      <c r="I6097" s="260"/>
      <c r="J6097" s="260"/>
      <c r="K6097" s="260"/>
    </row>
    <row r="6098" spans="7:11" x14ac:dyDescent="0.2">
      <c r="G6098" s="260"/>
      <c r="H6098" s="260"/>
      <c r="I6098" s="260"/>
      <c r="J6098" s="260"/>
      <c r="K6098" s="260"/>
    </row>
    <row r="6099" spans="7:11" x14ac:dyDescent="0.2">
      <c r="H6099" s="260"/>
      <c r="J6099" s="260"/>
      <c r="K6099" s="260"/>
    </row>
    <row r="6100" spans="7:11" x14ac:dyDescent="0.2">
      <c r="H6100" s="260"/>
      <c r="I6100" s="260"/>
      <c r="J6100" s="260"/>
      <c r="K6100" s="260"/>
    </row>
    <row r="6101" spans="7:11" x14ac:dyDescent="0.2">
      <c r="G6101" s="260"/>
      <c r="H6101" s="260"/>
      <c r="I6101" s="260"/>
      <c r="J6101" s="260"/>
      <c r="K6101" s="260"/>
    </row>
    <row r="6102" spans="7:11" x14ac:dyDescent="0.2">
      <c r="G6102" s="260"/>
      <c r="H6102" s="260"/>
      <c r="I6102" s="260"/>
      <c r="J6102" s="260"/>
      <c r="K6102" s="260"/>
    </row>
    <row r="6103" spans="7:11" x14ac:dyDescent="0.2">
      <c r="H6103" s="260"/>
      <c r="I6103" s="260"/>
      <c r="J6103" s="260"/>
      <c r="K6103" s="260"/>
    </row>
    <row r="6104" spans="7:11" x14ac:dyDescent="0.2">
      <c r="K6104" s="260"/>
    </row>
    <row r="6105" spans="7:11" x14ac:dyDescent="0.2">
      <c r="G6105" s="260"/>
      <c r="H6105" s="260"/>
      <c r="I6105" s="260"/>
      <c r="J6105" s="260"/>
      <c r="K6105" s="260"/>
    </row>
    <row r="6106" spans="7:11" x14ac:dyDescent="0.2">
      <c r="H6106" s="260"/>
      <c r="I6106" s="260"/>
      <c r="J6106" s="260"/>
      <c r="K6106" s="260"/>
    </row>
    <row r="6107" spans="7:11" x14ac:dyDescent="0.2">
      <c r="H6107" s="260"/>
      <c r="I6107" s="260"/>
      <c r="J6107" s="260"/>
      <c r="K6107" s="260"/>
    </row>
    <row r="6108" spans="7:11" x14ac:dyDescent="0.2">
      <c r="G6108" s="260"/>
      <c r="H6108" s="260"/>
      <c r="I6108" s="260"/>
      <c r="J6108" s="260"/>
      <c r="K6108" s="260"/>
    </row>
    <row r="6109" spans="7:11" x14ac:dyDescent="0.2">
      <c r="H6109" s="260"/>
      <c r="I6109" s="260"/>
      <c r="J6109" s="260"/>
      <c r="K6109" s="260"/>
    </row>
    <row r="6110" spans="7:11" x14ac:dyDescent="0.2">
      <c r="G6110" s="260"/>
      <c r="H6110" s="260"/>
      <c r="I6110" s="260"/>
      <c r="J6110" s="260"/>
      <c r="K6110" s="260"/>
    </row>
    <row r="6111" spans="7:11" x14ac:dyDescent="0.2">
      <c r="H6111" s="260"/>
      <c r="I6111" s="260"/>
      <c r="J6111" s="260"/>
      <c r="K6111" s="260"/>
    </row>
    <row r="6112" spans="7:11" x14ac:dyDescent="0.2">
      <c r="G6112" s="260"/>
      <c r="H6112" s="260"/>
      <c r="I6112" s="260"/>
      <c r="J6112" s="260"/>
      <c r="K6112" s="260"/>
    </row>
    <row r="6113" spans="7:11" x14ac:dyDescent="0.2">
      <c r="G6113" s="260"/>
      <c r="H6113" s="260"/>
      <c r="I6113" s="260"/>
      <c r="J6113" s="260"/>
      <c r="K6113" s="260"/>
    </row>
    <row r="6114" spans="7:11" x14ac:dyDescent="0.2">
      <c r="G6114" s="260"/>
      <c r="H6114" s="260"/>
      <c r="I6114" s="260"/>
      <c r="J6114" s="260"/>
      <c r="K6114" s="260"/>
    </row>
    <row r="6115" spans="7:11" x14ac:dyDescent="0.2">
      <c r="G6115" s="260"/>
      <c r="H6115" s="260"/>
      <c r="I6115" s="260"/>
      <c r="J6115" s="260"/>
      <c r="K6115" s="260"/>
    </row>
    <row r="6116" spans="7:11" x14ac:dyDescent="0.2">
      <c r="H6116" s="260"/>
      <c r="I6116" s="260"/>
      <c r="J6116" s="260"/>
      <c r="K6116" s="260"/>
    </row>
    <row r="6117" spans="7:11" x14ac:dyDescent="0.2">
      <c r="G6117" s="260"/>
      <c r="H6117" s="260"/>
      <c r="I6117" s="260"/>
      <c r="J6117" s="260"/>
      <c r="K6117" s="260"/>
    </row>
    <row r="6118" spans="7:11" x14ac:dyDescent="0.2">
      <c r="H6118" s="260"/>
      <c r="I6118" s="260"/>
      <c r="J6118" s="260"/>
      <c r="K6118" s="260"/>
    </row>
    <row r="6119" spans="7:11" x14ac:dyDescent="0.2">
      <c r="I6119" s="260"/>
      <c r="J6119" s="260"/>
      <c r="K6119" s="260"/>
    </row>
    <row r="6120" spans="7:11" x14ac:dyDescent="0.2">
      <c r="G6120" s="260"/>
      <c r="H6120" s="260"/>
      <c r="I6120" s="260"/>
      <c r="J6120" s="260"/>
      <c r="K6120" s="260"/>
    </row>
    <row r="6121" spans="7:11" x14ac:dyDescent="0.2">
      <c r="H6121" s="260"/>
      <c r="I6121" s="260"/>
      <c r="J6121" s="260"/>
      <c r="K6121" s="260"/>
    </row>
    <row r="6122" spans="7:11" x14ac:dyDescent="0.2">
      <c r="G6122" s="260"/>
      <c r="H6122" s="260"/>
      <c r="I6122" s="260"/>
      <c r="J6122" s="260"/>
      <c r="K6122" s="260"/>
    </row>
    <row r="6123" spans="7:11" x14ac:dyDescent="0.2">
      <c r="H6123" s="260"/>
      <c r="I6123" s="260"/>
      <c r="K6123" s="260"/>
    </row>
    <row r="6124" spans="7:11" x14ac:dyDescent="0.2">
      <c r="G6124" s="260"/>
      <c r="H6124" s="260"/>
      <c r="I6124" s="260"/>
      <c r="J6124" s="260"/>
      <c r="K6124" s="260"/>
    </row>
    <row r="6125" spans="7:11" x14ac:dyDescent="0.2">
      <c r="H6125" s="260"/>
      <c r="I6125" s="260"/>
      <c r="J6125" s="260"/>
      <c r="K6125" s="260"/>
    </row>
    <row r="6126" spans="7:11" x14ac:dyDescent="0.2">
      <c r="G6126" s="260"/>
      <c r="H6126" s="260"/>
      <c r="I6126" s="260"/>
      <c r="J6126" s="260"/>
      <c r="K6126" s="260"/>
    </row>
    <row r="6127" spans="7:11" x14ac:dyDescent="0.2">
      <c r="H6127" s="260"/>
      <c r="I6127" s="260"/>
      <c r="J6127" s="260"/>
      <c r="K6127" s="260"/>
    </row>
    <row r="6128" spans="7:11" x14ac:dyDescent="0.2">
      <c r="I6128" s="260"/>
      <c r="J6128" s="260"/>
      <c r="K6128" s="260"/>
    </row>
    <row r="6129" spans="7:11" x14ac:dyDescent="0.2">
      <c r="H6129" s="260"/>
      <c r="I6129" s="260"/>
      <c r="J6129" s="260"/>
      <c r="K6129" s="260"/>
    </row>
    <row r="6130" spans="7:11" x14ac:dyDescent="0.2">
      <c r="G6130" s="260"/>
      <c r="H6130" s="260"/>
      <c r="I6130" s="260"/>
      <c r="J6130" s="260"/>
      <c r="K6130" s="260"/>
    </row>
    <row r="6131" spans="7:11" x14ac:dyDescent="0.2">
      <c r="G6131" s="260"/>
      <c r="H6131" s="260"/>
      <c r="I6131" s="260"/>
      <c r="J6131" s="260"/>
      <c r="K6131" s="260"/>
    </row>
    <row r="6132" spans="7:11" x14ac:dyDescent="0.2">
      <c r="G6132" s="260"/>
      <c r="H6132" s="260"/>
      <c r="I6132" s="260"/>
      <c r="J6132" s="260"/>
      <c r="K6132" s="260"/>
    </row>
    <row r="6133" spans="7:11" x14ac:dyDescent="0.2">
      <c r="H6133" s="260"/>
      <c r="I6133" s="260"/>
      <c r="J6133" s="260"/>
      <c r="K6133" s="260"/>
    </row>
    <row r="6134" spans="7:11" x14ac:dyDescent="0.2">
      <c r="G6134" s="260"/>
      <c r="H6134" s="260"/>
      <c r="I6134" s="260"/>
      <c r="J6134" s="260"/>
      <c r="K6134" s="260"/>
    </row>
    <row r="6135" spans="7:11" x14ac:dyDescent="0.2">
      <c r="H6135" s="260"/>
      <c r="I6135" s="260"/>
      <c r="J6135" s="260"/>
      <c r="K6135" s="260"/>
    </row>
    <row r="6136" spans="7:11" x14ac:dyDescent="0.2">
      <c r="G6136" s="260"/>
      <c r="H6136" s="260"/>
      <c r="I6136" s="260"/>
      <c r="J6136" s="260"/>
      <c r="K6136" s="260"/>
    </row>
    <row r="6137" spans="7:11" x14ac:dyDescent="0.2">
      <c r="G6137" s="260"/>
      <c r="H6137" s="260"/>
      <c r="I6137" s="260"/>
      <c r="J6137" s="260"/>
      <c r="K6137" s="260"/>
    </row>
    <row r="6138" spans="7:11" x14ac:dyDescent="0.2">
      <c r="G6138" s="260"/>
      <c r="H6138" s="260"/>
      <c r="I6138" s="260"/>
      <c r="J6138" s="260"/>
      <c r="K6138" s="260"/>
    </row>
    <row r="6139" spans="7:11" x14ac:dyDescent="0.2">
      <c r="H6139" s="260"/>
      <c r="I6139" s="260"/>
      <c r="J6139" s="260"/>
      <c r="K6139" s="260"/>
    </row>
    <row r="6140" spans="7:11" x14ac:dyDescent="0.2">
      <c r="H6140" s="260"/>
      <c r="I6140" s="260"/>
      <c r="J6140" s="260"/>
      <c r="K6140" s="260"/>
    </row>
    <row r="6141" spans="7:11" x14ac:dyDescent="0.2">
      <c r="I6141" s="260"/>
      <c r="J6141" s="260"/>
      <c r="K6141" s="260"/>
    </row>
    <row r="6142" spans="7:11" x14ac:dyDescent="0.2">
      <c r="K6142" s="260"/>
    </row>
    <row r="6143" spans="7:11" x14ac:dyDescent="0.2">
      <c r="G6143" s="260"/>
      <c r="H6143" s="260"/>
      <c r="I6143" s="260"/>
      <c r="J6143" s="260"/>
      <c r="K6143" s="260"/>
    </row>
    <row r="6144" spans="7:11" x14ac:dyDescent="0.2">
      <c r="G6144" s="260"/>
      <c r="I6144" s="260"/>
      <c r="J6144" s="260"/>
      <c r="K6144" s="260"/>
    </row>
    <row r="6145" spans="6:11" x14ac:dyDescent="0.2">
      <c r="H6145" s="260"/>
    </row>
    <row r="6146" spans="6:11" x14ac:dyDescent="0.2">
      <c r="F6146" s="260"/>
      <c r="G6146" s="260"/>
      <c r="H6146" s="260"/>
      <c r="I6146" s="260"/>
      <c r="K6146" s="260"/>
    </row>
    <row r="6147" spans="6:11" x14ac:dyDescent="0.2">
      <c r="F6147" s="260"/>
      <c r="G6147" s="260"/>
      <c r="H6147" s="260"/>
      <c r="I6147" s="260"/>
      <c r="K6147" s="260"/>
    </row>
    <row r="6148" spans="6:11" x14ac:dyDescent="0.2">
      <c r="G6148" s="260"/>
      <c r="H6148" s="260"/>
      <c r="I6148" s="260"/>
      <c r="K6148" s="260"/>
    </row>
    <row r="6149" spans="6:11" x14ac:dyDescent="0.2">
      <c r="G6149" s="260"/>
      <c r="H6149" s="260"/>
      <c r="I6149" s="260"/>
      <c r="J6149" s="260"/>
      <c r="K6149" s="260"/>
    </row>
    <row r="6150" spans="6:11" x14ac:dyDescent="0.2">
      <c r="H6150" s="260"/>
      <c r="I6150" s="260"/>
      <c r="J6150" s="260"/>
      <c r="K6150" s="260"/>
    </row>
    <row r="6151" spans="6:11" x14ac:dyDescent="0.2">
      <c r="I6151" s="260"/>
      <c r="J6151" s="260"/>
      <c r="K6151" s="260"/>
    </row>
    <row r="6152" spans="6:11" x14ac:dyDescent="0.2">
      <c r="I6152" s="260"/>
      <c r="J6152" s="260"/>
      <c r="K6152" s="260"/>
    </row>
    <row r="6153" spans="6:11" x14ac:dyDescent="0.2">
      <c r="I6153" s="260"/>
      <c r="J6153" s="260"/>
      <c r="K6153" s="260"/>
    </row>
    <row r="6154" spans="6:11" x14ac:dyDescent="0.2">
      <c r="G6154" s="260"/>
      <c r="K6154" s="260"/>
    </row>
    <row r="6155" spans="6:11" x14ac:dyDescent="0.2">
      <c r="H6155" s="260"/>
      <c r="I6155" s="260"/>
      <c r="J6155" s="260"/>
      <c r="K6155" s="260"/>
    </row>
    <row r="6156" spans="6:11" x14ac:dyDescent="0.2">
      <c r="J6156" s="260"/>
      <c r="K6156" s="260"/>
    </row>
    <row r="6157" spans="6:11" x14ac:dyDescent="0.2">
      <c r="F6157" s="260"/>
      <c r="G6157" s="260"/>
      <c r="H6157" s="260"/>
      <c r="I6157" s="260"/>
      <c r="J6157" s="260"/>
      <c r="K6157" s="260"/>
    </row>
    <row r="6158" spans="6:11" x14ac:dyDescent="0.2">
      <c r="F6158" s="260"/>
      <c r="G6158" s="260"/>
      <c r="H6158" s="260"/>
      <c r="I6158" s="260"/>
      <c r="J6158" s="260"/>
      <c r="K6158" s="260"/>
    </row>
    <row r="6159" spans="6:11" x14ac:dyDescent="0.2">
      <c r="G6159" s="260"/>
      <c r="H6159" s="260"/>
      <c r="I6159" s="260"/>
      <c r="J6159" s="260"/>
      <c r="K6159" s="260"/>
    </row>
    <row r="6160" spans="6:11" x14ac:dyDescent="0.2">
      <c r="G6160" s="260"/>
      <c r="H6160" s="260"/>
      <c r="I6160" s="260"/>
      <c r="J6160" s="260"/>
      <c r="K6160" s="260"/>
    </row>
    <row r="6161" spans="6:11" x14ac:dyDescent="0.2">
      <c r="G6161" s="260"/>
      <c r="H6161" s="260"/>
      <c r="I6161" s="260"/>
      <c r="J6161" s="260"/>
      <c r="K6161" s="260"/>
    </row>
    <row r="6162" spans="6:11" x14ac:dyDescent="0.2">
      <c r="H6162" s="260"/>
      <c r="I6162" s="260"/>
      <c r="J6162" s="260"/>
      <c r="K6162" s="260"/>
    </row>
    <row r="6163" spans="6:11" x14ac:dyDescent="0.2">
      <c r="I6163" s="260"/>
      <c r="J6163" s="260"/>
      <c r="K6163" s="260"/>
    </row>
    <row r="6164" spans="6:11" x14ac:dyDescent="0.2">
      <c r="I6164" s="260"/>
      <c r="J6164" s="260"/>
      <c r="K6164" s="260"/>
    </row>
    <row r="6165" spans="6:11" x14ac:dyDescent="0.2">
      <c r="F6165" s="260"/>
      <c r="G6165" s="260"/>
      <c r="H6165" s="260"/>
      <c r="I6165" s="260"/>
      <c r="J6165" s="260"/>
      <c r="K6165" s="260"/>
    </row>
    <row r="6166" spans="6:11" x14ac:dyDescent="0.2">
      <c r="G6166" s="260"/>
      <c r="H6166" s="260"/>
      <c r="I6166" s="260"/>
      <c r="J6166" s="260"/>
      <c r="K6166" s="260"/>
    </row>
    <row r="6167" spans="6:11" x14ac:dyDescent="0.2">
      <c r="H6167" s="260"/>
      <c r="I6167" s="260"/>
      <c r="J6167" s="260"/>
      <c r="K6167" s="260"/>
    </row>
    <row r="6168" spans="6:11" x14ac:dyDescent="0.2">
      <c r="G6168" s="260"/>
      <c r="H6168" s="260"/>
      <c r="I6168" s="260"/>
      <c r="J6168" s="260"/>
      <c r="K6168" s="260"/>
    </row>
    <row r="6169" spans="6:11" x14ac:dyDescent="0.2">
      <c r="H6169" s="260"/>
      <c r="I6169" s="260"/>
      <c r="K6169" s="260"/>
    </row>
    <row r="6170" spans="6:11" x14ac:dyDescent="0.2">
      <c r="G6170" s="260"/>
      <c r="H6170" s="260"/>
      <c r="I6170" s="260"/>
      <c r="J6170" s="260"/>
      <c r="K6170" s="260"/>
    </row>
    <row r="6171" spans="6:11" x14ac:dyDescent="0.2">
      <c r="H6171" s="260"/>
      <c r="I6171" s="260"/>
      <c r="J6171" s="260"/>
      <c r="K6171" s="260"/>
    </row>
    <row r="6172" spans="6:11" x14ac:dyDescent="0.2">
      <c r="H6172" s="260"/>
      <c r="I6172" s="260"/>
      <c r="J6172" s="260"/>
      <c r="K6172" s="260"/>
    </row>
    <row r="6173" spans="6:11" x14ac:dyDescent="0.2">
      <c r="F6173" s="260"/>
      <c r="G6173" s="260"/>
      <c r="H6173" s="260"/>
      <c r="I6173" s="260"/>
      <c r="J6173" s="260"/>
      <c r="K6173" s="260"/>
    </row>
    <row r="6174" spans="6:11" x14ac:dyDescent="0.2">
      <c r="G6174" s="260"/>
      <c r="H6174" s="260"/>
      <c r="I6174" s="260"/>
      <c r="J6174" s="260"/>
      <c r="K6174" s="260"/>
    </row>
    <row r="6175" spans="6:11" x14ac:dyDescent="0.2">
      <c r="G6175" s="260"/>
      <c r="H6175" s="260"/>
      <c r="I6175" s="260"/>
      <c r="J6175" s="260"/>
      <c r="K6175" s="260"/>
    </row>
    <row r="6176" spans="6:11" x14ac:dyDescent="0.2">
      <c r="H6176" s="260"/>
      <c r="I6176" s="260"/>
      <c r="J6176" s="260"/>
      <c r="K6176" s="260"/>
    </row>
    <row r="6177" spans="6:11" x14ac:dyDescent="0.2">
      <c r="I6177" s="260"/>
      <c r="J6177" s="260"/>
      <c r="K6177" s="260"/>
    </row>
    <row r="6178" spans="6:11" x14ac:dyDescent="0.2">
      <c r="I6178" s="260"/>
      <c r="J6178" s="260"/>
      <c r="K6178" s="260"/>
    </row>
    <row r="6179" spans="6:11" x14ac:dyDescent="0.2">
      <c r="F6179" s="260"/>
      <c r="G6179" s="260"/>
      <c r="H6179" s="260"/>
      <c r="I6179" s="260"/>
      <c r="J6179" s="260"/>
      <c r="K6179" s="260"/>
    </row>
    <row r="6180" spans="6:11" x14ac:dyDescent="0.2">
      <c r="G6180" s="260"/>
      <c r="H6180" s="260"/>
      <c r="I6180" s="260"/>
      <c r="J6180" s="260"/>
      <c r="K6180" s="260"/>
    </row>
    <row r="6181" spans="6:11" x14ac:dyDescent="0.2">
      <c r="H6181" s="260"/>
      <c r="I6181" s="260"/>
      <c r="J6181" s="260"/>
      <c r="K6181" s="260"/>
    </row>
    <row r="6182" spans="6:11" x14ac:dyDescent="0.2">
      <c r="I6182" s="260"/>
      <c r="J6182" s="260"/>
      <c r="K6182" s="260"/>
    </row>
    <row r="6183" spans="6:11" x14ac:dyDescent="0.2">
      <c r="G6183" s="260"/>
      <c r="H6183" s="260"/>
      <c r="I6183" s="260"/>
      <c r="J6183" s="260"/>
      <c r="K6183" s="260"/>
    </row>
    <row r="6184" spans="6:11" x14ac:dyDescent="0.2">
      <c r="F6184" s="260"/>
      <c r="G6184" s="260"/>
      <c r="H6184" s="260"/>
      <c r="I6184" s="260"/>
      <c r="J6184" s="260"/>
      <c r="K6184" s="260"/>
    </row>
    <row r="6185" spans="6:11" x14ac:dyDescent="0.2">
      <c r="G6185" s="260"/>
      <c r="H6185" s="260"/>
      <c r="I6185" s="260"/>
      <c r="J6185" s="260"/>
      <c r="K6185" s="260"/>
    </row>
    <row r="6186" spans="6:11" x14ac:dyDescent="0.2">
      <c r="G6186" s="260"/>
      <c r="H6186" s="260"/>
      <c r="I6186" s="260"/>
      <c r="J6186" s="260"/>
      <c r="K6186" s="260"/>
    </row>
    <row r="6187" spans="6:11" x14ac:dyDescent="0.2">
      <c r="G6187" s="260"/>
      <c r="H6187" s="260"/>
      <c r="I6187" s="260"/>
      <c r="J6187" s="260"/>
      <c r="K6187" s="260"/>
    </row>
    <row r="6188" spans="6:11" x14ac:dyDescent="0.2">
      <c r="G6188" s="260"/>
      <c r="H6188" s="260"/>
      <c r="I6188" s="260"/>
      <c r="J6188" s="260"/>
      <c r="K6188" s="260"/>
    </row>
    <row r="6189" spans="6:11" x14ac:dyDescent="0.2">
      <c r="F6189" s="260"/>
      <c r="G6189" s="260"/>
      <c r="H6189" s="260"/>
      <c r="I6189" s="260"/>
      <c r="J6189" s="260"/>
      <c r="K6189" s="260"/>
    </row>
    <row r="6190" spans="6:11" x14ac:dyDescent="0.2">
      <c r="G6190" s="260"/>
      <c r="H6190" s="260"/>
      <c r="I6190" s="260"/>
      <c r="J6190" s="260"/>
      <c r="K6190" s="260"/>
    </row>
    <row r="6191" spans="6:11" x14ac:dyDescent="0.2">
      <c r="I6191" s="260"/>
      <c r="J6191" s="260"/>
      <c r="K6191" s="260"/>
    </row>
    <row r="6192" spans="6:11" x14ac:dyDescent="0.2">
      <c r="F6192" s="260"/>
      <c r="G6192" s="260"/>
      <c r="H6192" s="260"/>
      <c r="I6192" s="260"/>
      <c r="J6192" s="260"/>
      <c r="K6192" s="260"/>
    </row>
    <row r="6193" spans="6:11" x14ac:dyDescent="0.2">
      <c r="G6193" s="260"/>
      <c r="H6193" s="260"/>
      <c r="I6193" s="260"/>
      <c r="J6193" s="260"/>
      <c r="K6193" s="260"/>
    </row>
    <row r="6194" spans="6:11" x14ac:dyDescent="0.2">
      <c r="F6194" s="260"/>
      <c r="G6194" s="260"/>
      <c r="H6194" s="260"/>
      <c r="I6194" s="260"/>
      <c r="J6194" s="260"/>
      <c r="K6194" s="260"/>
    </row>
    <row r="6195" spans="6:11" x14ac:dyDescent="0.2">
      <c r="F6195" s="260"/>
      <c r="G6195" s="260"/>
      <c r="H6195" s="260"/>
      <c r="I6195" s="260"/>
      <c r="J6195" s="260"/>
      <c r="K6195" s="260"/>
    </row>
    <row r="6196" spans="6:11" x14ac:dyDescent="0.2">
      <c r="G6196" s="260"/>
      <c r="H6196" s="260"/>
      <c r="I6196" s="260"/>
      <c r="J6196" s="260"/>
      <c r="K6196" s="260"/>
    </row>
    <row r="6197" spans="6:11" x14ac:dyDescent="0.2">
      <c r="G6197" s="260"/>
      <c r="H6197" s="260"/>
      <c r="I6197" s="260"/>
      <c r="J6197" s="260"/>
      <c r="K6197" s="260"/>
    </row>
    <row r="6198" spans="6:11" x14ac:dyDescent="0.2">
      <c r="H6198" s="260"/>
      <c r="I6198" s="260"/>
      <c r="J6198" s="260"/>
      <c r="K6198" s="260"/>
    </row>
    <row r="6199" spans="6:11" x14ac:dyDescent="0.2">
      <c r="I6199" s="260"/>
      <c r="J6199" s="260"/>
      <c r="K6199" s="260"/>
    </row>
    <row r="6200" spans="6:11" x14ac:dyDescent="0.2">
      <c r="G6200" s="260"/>
      <c r="I6200" s="260"/>
      <c r="J6200" s="260"/>
      <c r="K6200" s="260"/>
    </row>
    <row r="6201" spans="6:11" x14ac:dyDescent="0.2">
      <c r="F6201" s="260"/>
      <c r="G6201" s="260"/>
      <c r="H6201" s="260"/>
      <c r="I6201" s="260"/>
      <c r="J6201" s="260"/>
      <c r="K6201" s="260"/>
    </row>
    <row r="6202" spans="6:11" x14ac:dyDescent="0.2">
      <c r="F6202" s="260"/>
      <c r="G6202" s="260"/>
      <c r="H6202" s="260"/>
      <c r="I6202" s="260"/>
      <c r="J6202" s="260"/>
      <c r="K6202" s="260"/>
    </row>
    <row r="6203" spans="6:11" x14ac:dyDescent="0.2">
      <c r="G6203" s="260"/>
      <c r="H6203" s="260"/>
      <c r="I6203" s="260"/>
      <c r="J6203" s="260"/>
      <c r="K6203" s="260"/>
    </row>
    <row r="6204" spans="6:11" x14ac:dyDescent="0.2">
      <c r="F6204" s="260"/>
      <c r="G6204" s="260"/>
      <c r="H6204" s="260"/>
      <c r="I6204" s="260"/>
      <c r="J6204" s="260"/>
      <c r="K6204" s="260"/>
    </row>
    <row r="6205" spans="6:11" x14ac:dyDescent="0.2">
      <c r="F6205" s="260"/>
      <c r="G6205" s="260"/>
      <c r="H6205" s="260"/>
      <c r="I6205" s="260"/>
      <c r="J6205" s="260"/>
      <c r="K6205" s="260"/>
    </row>
    <row r="6206" spans="6:11" x14ac:dyDescent="0.2">
      <c r="G6206" s="260"/>
      <c r="H6206" s="260"/>
      <c r="I6206" s="260"/>
      <c r="J6206" s="260"/>
      <c r="K6206" s="260"/>
    </row>
    <row r="6207" spans="6:11" x14ac:dyDescent="0.2">
      <c r="H6207" s="260"/>
      <c r="I6207" s="260"/>
      <c r="J6207" s="260"/>
      <c r="K6207" s="260"/>
    </row>
    <row r="6208" spans="6:11" x14ac:dyDescent="0.2">
      <c r="F6208" s="260"/>
      <c r="G6208" s="260"/>
      <c r="H6208" s="260"/>
      <c r="I6208" s="260"/>
      <c r="J6208" s="260"/>
      <c r="K6208" s="260"/>
    </row>
    <row r="6209" spans="6:11" x14ac:dyDescent="0.2">
      <c r="F6209" s="260"/>
      <c r="G6209" s="260"/>
      <c r="H6209" s="260"/>
      <c r="I6209" s="260"/>
      <c r="J6209" s="260"/>
      <c r="K6209" s="260"/>
    </row>
    <row r="6210" spans="6:11" x14ac:dyDescent="0.2">
      <c r="G6210" s="260"/>
      <c r="H6210" s="260"/>
      <c r="I6210" s="260"/>
      <c r="J6210" s="260"/>
      <c r="K6210" s="260"/>
    </row>
    <row r="6211" spans="6:11" x14ac:dyDescent="0.2">
      <c r="F6211" s="260"/>
      <c r="G6211" s="260"/>
      <c r="H6211" s="260"/>
      <c r="I6211" s="260"/>
      <c r="J6211" s="260"/>
      <c r="K6211" s="260"/>
    </row>
    <row r="6212" spans="6:11" x14ac:dyDescent="0.2">
      <c r="G6212" s="260"/>
      <c r="H6212" s="260"/>
      <c r="I6212" s="260"/>
      <c r="J6212" s="260"/>
      <c r="K6212" s="260"/>
    </row>
    <row r="6213" spans="6:11" x14ac:dyDescent="0.2">
      <c r="H6213" s="260"/>
      <c r="I6213" s="260"/>
      <c r="J6213" s="260"/>
      <c r="K6213" s="260"/>
    </row>
    <row r="6214" spans="6:11" x14ac:dyDescent="0.2">
      <c r="F6214" s="260"/>
      <c r="G6214" s="260"/>
      <c r="H6214" s="260"/>
      <c r="J6214" s="260"/>
      <c r="K6214" s="260"/>
    </row>
    <row r="6215" spans="6:11" x14ac:dyDescent="0.2">
      <c r="G6215" s="260"/>
    </row>
    <row r="6216" spans="6:11" x14ac:dyDescent="0.2">
      <c r="G6216" s="260"/>
      <c r="H6216" s="260"/>
      <c r="I6216" s="260"/>
      <c r="J6216" s="260"/>
      <c r="K6216" s="260"/>
    </row>
    <row r="6217" spans="6:11" x14ac:dyDescent="0.2">
      <c r="H6217" s="260"/>
      <c r="I6217" s="260"/>
      <c r="J6217" s="260"/>
      <c r="K6217" s="260"/>
    </row>
    <row r="6218" spans="6:11" x14ac:dyDescent="0.2">
      <c r="F6218" s="260"/>
      <c r="G6218" s="260"/>
      <c r="H6218" s="260"/>
      <c r="I6218" s="260"/>
      <c r="J6218" s="260"/>
      <c r="K6218" s="260"/>
    </row>
    <row r="6219" spans="6:11" x14ac:dyDescent="0.2">
      <c r="G6219" s="260"/>
      <c r="H6219" s="260"/>
      <c r="I6219" s="260"/>
      <c r="J6219" s="260"/>
      <c r="K6219" s="260"/>
    </row>
    <row r="6220" spans="6:11" x14ac:dyDescent="0.2">
      <c r="G6220" s="260"/>
      <c r="H6220" s="260"/>
      <c r="I6220" s="260"/>
      <c r="J6220" s="260"/>
      <c r="K6220" s="260"/>
    </row>
    <row r="6221" spans="6:11" x14ac:dyDescent="0.2">
      <c r="G6221" s="260"/>
      <c r="H6221" s="260"/>
      <c r="I6221" s="260"/>
      <c r="J6221" s="260"/>
      <c r="K6221" s="260"/>
    </row>
    <row r="6222" spans="6:11" x14ac:dyDescent="0.2">
      <c r="G6222" s="260"/>
      <c r="H6222" s="260"/>
      <c r="I6222" s="260"/>
      <c r="J6222" s="260"/>
      <c r="K6222" s="260"/>
    </row>
    <row r="6223" spans="6:11" x14ac:dyDescent="0.2">
      <c r="G6223" s="260"/>
      <c r="H6223" s="260"/>
      <c r="I6223" s="260"/>
      <c r="J6223" s="260"/>
      <c r="K6223" s="260"/>
    </row>
    <row r="6224" spans="6:11" x14ac:dyDescent="0.2">
      <c r="G6224" s="260"/>
      <c r="H6224" s="260"/>
      <c r="I6224" s="260"/>
      <c r="J6224" s="260"/>
      <c r="K6224" s="260"/>
    </row>
    <row r="6225" spans="6:11" x14ac:dyDescent="0.2">
      <c r="H6225" s="260"/>
      <c r="I6225" s="260"/>
      <c r="J6225" s="260"/>
      <c r="K6225" s="260"/>
    </row>
    <row r="6226" spans="6:11" x14ac:dyDescent="0.2">
      <c r="G6226" s="260"/>
      <c r="H6226" s="260"/>
      <c r="I6226" s="260"/>
      <c r="J6226" s="260"/>
      <c r="K6226" s="260"/>
    </row>
    <row r="6227" spans="6:11" x14ac:dyDescent="0.2">
      <c r="H6227" s="260"/>
      <c r="I6227" s="260"/>
      <c r="J6227" s="260"/>
      <c r="K6227" s="260"/>
    </row>
    <row r="6228" spans="6:11" x14ac:dyDescent="0.2">
      <c r="F6228" s="260"/>
      <c r="G6228" s="260"/>
      <c r="H6228" s="260"/>
      <c r="I6228" s="260"/>
      <c r="J6228" s="260"/>
      <c r="K6228" s="260"/>
    </row>
    <row r="6229" spans="6:11" x14ac:dyDescent="0.2">
      <c r="G6229" s="260"/>
      <c r="H6229" s="260"/>
      <c r="I6229" s="260"/>
      <c r="J6229" s="260"/>
      <c r="K6229" s="260"/>
    </row>
    <row r="6230" spans="6:11" x14ac:dyDescent="0.2">
      <c r="G6230" s="260"/>
      <c r="H6230" s="260"/>
      <c r="I6230" s="260"/>
      <c r="J6230" s="260"/>
      <c r="K6230" s="260"/>
    </row>
    <row r="6231" spans="6:11" x14ac:dyDescent="0.2">
      <c r="H6231" s="260"/>
      <c r="I6231" s="260"/>
      <c r="J6231" s="260"/>
    </row>
    <row r="6232" spans="6:11" x14ac:dyDescent="0.2">
      <c r="F6232" s="260"/>
      <c r="G6232" s="260"/>
      <c r="H6232" s="260"/>
      <c r="I6232" s="260"/>
      <c r="J6232" s="260"/>
      <c r="K6232" s="260"/>
    </row>
    <row r="6233" spans="6:11" x14ac:dyDescent="0.2">
      <c r="F6233" s="260"/>
      <c r="G6233" s="260"/>
      <c r="H6233" s="260"/>
      <c r="I6233" s="260"/>
      <c r="J6233" s="260"/>
      <c r="K6233" s="260"/>
    </row>
    <row r="6234" spans="6:11" x14ac:dyDescent="0.2">
      <c r="G6234" s="260"/>
      <c r="H6234" s="260"/>
      <c r="I6234" s="260"/>
      <c r="J6234" s="260"/>
      <c r="K6234" s="260"/>
    </row>
    <row r="6235" spans="6:11" x14ac:dyDescent="0.2">
      <c r="H6235" s="260"/>
      <c r="I6235" s="260"/>
      <c r="J6235" s="260"/>
      <c r="K6235" s="260"/>
    </row>
    <row r="6236" spans="6:11" x14ac:dyDescent="0.2">
      <c r="I6236" s="260"/>
      <c r="J6236" s="260"/>
      <c r="K6236" s="260"/>
    </row>
    <row r="6237" spans="6:11" x14ac:dyDescent="0.2">
      <c r="I6237" s="260"/>
      <c r="J6237" s="260"/>
      <c r="K6237" s="260"/>
    </row>
    <row r="6238" spans="6:11" x14ac:dyDescent="0.2">
      <c r="F6238" s="260"/>
      <c r="G6238" s="260"/>
      <c r="H6238" s="260"/>
      <c r="I6238" s="260"/>
      <c r="J6238" s="260"/>
      <c r="K6238" s="260"/>
    </row>
    <row r="6239" spans="6:11" x14ac:dyDescent="0.2">
      <c r="G6239" s="260"/>
      <c r="H6239" s="260"/>
      <c r="I6239" s="260"/>
      <c r="J6239" s="260"/>
      <c r="K6239" s="260"/>
    </row>
    <row r="6240" spans="6:11" x14ac:dyDescent="0.2">
      <c r="G6240" s="260"/>
      <c r="H6240" s="260"/>
      <c r="I6240" s="260"/>
      <c r="J6240" s="260"/>
      <c r="K6240" s="260"/>
    </row>
    <row r="6241" spans="6:11" x14ac:dyDescent="0.2">
      <c r="H6241" s="260"/>
      <c r="I6241" s="260"/>
      <c r="J6241" s="260"/>
      <c r="K6241" s="260"/>
    </row>
    <row r="6242" spans="6:11" x14ac:dyDescent="0.2">
      <c r="F6242" s="260"/>
      <c r="G6242" s="260"/>
      <c r="H6242" s="260"/>
      <c r="I6242" s="260"/>
      <c r="J6242" s="260"/>
      <c r="K6242" s="260"/>
    </row>
    <row r="6243" spans="6:11" x14ac:dyDescent="0.2">
      <c r="G6243" s="260"/>
      <c r="H6243" s="260"/>
      <c r="I6243" s="260"/>
      <c r="J6243" s="260"/>
      <c r="K6243" s="260"/>
    </row>
    <row r="6244" spans="6:11" x14ac:dyDescent="0.2">
      <c r="G6244" s="260"/>
      <c r="H6244" s="260"/>
      <c r="I6244" s="260"/>
      <c r="J6244" s="260"/>
      <c r="K6244" s="260"/>
    </row>
    <row r="6245" spans="6:11" x14ac:dyDescent="0.2">
      <c r="G6245" s="260"/>
      <c r="H6245" s="260"/>
      <c r="I6245" s="260"/>
      <c r="J6245" s="260"/>
      <c r="K6245" s="260"/>
    </row>
    <row r="6246" spans="6:11" x14ac:dyDescent="0.2">
      <c r="G6246" s="260"/>
      <c r="H6246" s="260"/>
      <c r="I6246" s="260"/>
      <c r="J6246" s="260"/>
      <c r="K6246" s="260"/>
    </row>
    <row r="6247" spans="6:11" x14ac:dyDescent="0.2">
      <c r="G6247" s="260"/>
      <c r="H6247" s="260"/>
      <c r="I6247" s="260"/>
      <c r="J6247" s="260"/>
      <c r="K6247" s="260"/>
    </row>
    <row r="6248" spans="6:11" x14ac:dyDescent="0.2">
      <c r="G6248" s="260"/>
      <c r="H6248" s="260"/>
      <c r="I6248" s="260"/>
      <c r="J6248" s="260"/>
      <c r="K6248" s="260"/>
    </row>
    <row r="6249" spans="6:11" x14ac:dyDescent="0.2">
      <c r="H6249" s="260"/>
      <c r="I6249" s="260"/>
      <c r="J6249" s="260"/>
      <c r="K6249" s="260"/>
    </row>
    <row r="6250" spans="6:11" x14ac:dyDescent="0.2">
      <c r="G6250" s="260"/>
      <c r="H6250" s="260"/>
      <c r="I6250" s="260"/>
      <c r="J6250" s="260"/>
      <c r="K6250" s="260"/>
    </row>
    <row r="6251" spans="6:11" x14ac:dyDescent="0.2">
      <c r="H6251" s="260"/>
      <c r="I6251" s="260"/>
      <c r="J6251" s="260"/>
      <c r="K6251" s="260"/>
    </row>
    <row r="6252" spans="6:11" x14ac:dyDescent="0.2">
      <c r="F6252" s="260"/>
      <c r="G6252" s="260"/>
      <c r="H6252" s="260"/>
      <c r="I6252" s="260"/>
      <c r="J6252" s="260"/>
      <c r="K6252" s="260"/>
    </row>
    <row r="6253" spans="6:11" x14ac:dyDescent="0.2">
      <c r="G6253" s="260"/>
      <c r="H6253" s="260"/>
      <c r="I6253" s="260"/>
      <c r="J6253" s="260"/>
      <c r="K6253" s="260"/>
    </row>
    <row r="6254" spans="6:11" x14ac:dyDescent="0.2">
      <c r="G6254" s="260"/>
      <c r="H6254" s="260"/>
      <c r="I6254" s="260"/>
      <c r="J6254" s="260"/>
      <c r="K6254" s="260"/>
    </row>
    <row r="6255" spans="6:11" x14ac:dyDescent="0.2">
      <c r="H6255" s="260"/>
      <c r="I6255" s="260"/>
      <c r="J6255" s="260"/>
      <c r="K6255" s="260"/>
    </row>
    <row r="6256" spans="6:11" x14ac:dyDescent="0.2">
      <c r="F6256" s="260"/>
      <c r="G6256" s="260"/>
      <c r="H6256" s="260"/>
      <c r="I6256" s="260"/>
      <c r="J6256" s="260"/>
      <c r="K6256" s="260"/>
    </row>
    <row r="6257" spans="5:11" x14ac:dyDescent="0.2">
      <c r="H6257" s="260"/>
      <c r="I6257" s="260"/>
    </row>
    <row r="6258" spans="5:11" x14ac:dyDescent="0.2">
      <c r="G6258" s="260"/>
      <c r="H6258" s="260"/>
      <c r="I6258" s="260"/>
      <c r="J6258" s="260"/>
      <c r="K6258" s="260"/>
    </row>
    <row r="6259" spans="5:11" x14ac:dyDescent="0.2">
      <c r="E6259" s="260"/>
      <c r="F6259" s="260"/>
      <c r="G6259" s="260"/>
      <c r="H6259" s="260"/>
      <c r="I6259" s="260"/>
      <c r="J6259" s="260"/>
      <c r="K6259" s="260"/>
    </row>
    <row r="6260" spans="5:11" x14ac:dyDescent="0.2">
      <c r="E6260" s="260"/>
      <c r="F6260" s="260"/>
      <c r="G6260" s="260"/>
      <c r="H6260" s="260"/>
      <c r="I6260" s="260"/>
      <c r="J6260" s="260"/>
      <c r="K6260" s="260"/>
    </row>
    <row r="6261" spans="5:11" x14ac:dyDescent="0.2">
      <c r="H6261" s="260"/>
      <c r="I6261" s="260"/>
      <c r="J6261" s="260"/>
      <c r="K6261" s="260"/>
    </row>
    <row r="6262" spans="5:11" x14ac:dyDescent="0.2">
      <c r="G6262" s="260"/>
      <c r="H6262" s="260"/>
      <c r="I6262" s="260"/>
      <c r="J6262" s="260"/>
      <c r="K6262" s="260"/>
    </row>
    <row r="6263" spans="5:11" x14ac:dyDescent="0.2">
      <c r="H6263" s="260"/>
      <c r="I6263" s="260"/>
      <c r="J6263" s="260"/>
      <c r="K6263" s="260"/>
    </row>
    <row r="6264" spans="5:11" x14ac:dyDescent="0.2">
      <c r="G6264" s="260"/>
      <c r="H6264" s="260"/>
      <c r="I6264" s="260"/>
      <c r="J6264" s="260"/>
      <c r="K6264" s="260"/>
    </row>
    <row r="6265" spans="5:11" x14ac:dyDescent="0.2">
      <c r="H6265" s="260"/>
      <c r="K6265" s="260"/>
    </row>
    <row r="6266" spans="5:11" x14ac:dyDescent="0.2">
      <c r="G6266" s="260"/>
      <c r="H6266" s="260"/>
      <c r="I6266" s="260"/>
      <c r="J6266" s="260"/>
      <c r="K6266" s="260"/>
    </row>
    <row r="6267" spans="5:11" x14ac:dyDescent="0.2">
      <c r="H6267" s="260"/>
      <c r="I6267" s="260"/>
      <c r="J6267" s="260"/>
      <c r="K6267" s="260"/>
    </row>
    <row r="6268" spans="5:11" x14ac:dyDescent="0.2">
      <c r="G6268" s="260"/>
      <c r="H6268" s="260"/>
      <c r="I6268" s="260"/>
      <c r="J6268" s="260"/>
      <c r="K6268" s="260"/>
    </row>
    <row r="6269" spans="5:11" x14ac:dyDescent="0.2">
      <c r="G6269" s="260"/>
      <c r="H6269" s="260"/>
      <c r="I6269" s="260"/>
      <c r="J6269" s="260"/>
      <c r="K6269" s="260"/>
    </row>
    <row r="6270" spans="5:11" x14ac:dyDescent="0.2">
      <c r="G6270" s="260"/>
      <c r="H6270" s="260"/>
      <c r="I6270" s="260"/>
      <c r="J6270" s="260"/>
      <c r="K6270" s="260"/>
    </row>
    <row r="6271" spans="5:11" x14ac:dyDescent="0.2">
      <c r="H6271" s="260"/>
      <c r="I6271" s="260"/>
      <c r="K6271" s="260"/>
    </row>
    <row r="6272" spans="5:11" x14ac:dyDescent="0.2">
      <c r="G6272" s="260"/>
      <c r="H6272" s="260"/>
      <c r="I6272" s="260"/>
      <c r="J6272" s="260"/>
      <c r="K6272" s="260"/>
    </row>
    <row r="6273" spans="7:11" x14ac:dyDescent="0.2">
      <c r="H6273" s="260"/>
      <c r="I6273" s="260"/>
      <c r="J6273" s="260"/>
      <c r="K6273" s="260"/>
    </row>
    <row r="6274" spans="7:11" x14ac:dyDescent="0.2">
      <c r="G6274" s="260"/>
      <c r="H6274" s="260"/>
      <c r="I6274" s="260"/>
      <c r="J6274" s="260"/>
      <c r="K6274" s="260"/>
    </row>
    <row r="6275" spans="7:11" x14ac:dyDescent="0.2">
      <c r="G6275" s="260"/>
      <c r="H6275" s="260"/>
      <c r="I6275" s="260"/>
      <c r="J6275" s="260"/>
      <c r="K6275" s="260"/>
    </row>
    <row r="6276" spans="7:11" x14ac:dyDescent="0.2">
      <c r="G6276" s="260"/>
      <c r="H6276" s="260"/>
      <c r="I6276" s="260"/>
      <c r="J6276" s="260"/>
      <c r="K6276" s="260"/>
    </row>
    <row r="6277" spans="7:11" x14ac:dyDescent="0.2">
      <c r="G6277" s="260"/>
      <c r="H6277" s="260"/>
      <c r="I6277" s="260"/>
      <c r="J6277" s="260"/>
      <c r="K6277" s="260"/>
    </row>
    <row r="6278" spans="7:11" x14ac:dyDescent="0.2">
      <c r="G6278" s="260"/>
      <c r="H6278" s="260"/>
      <c r="I6278" s="260"/>
      <c r="J6278" s="260"/>
      <c r="K6278" s="260"/>
    </row>
    <row r="6279" spans="7:11" x14ac:dyDescent="0.2">
      <c r="G6279" s="260"/>
      <c r="H6279" s="260"/>
      <c r="I6279" s="260"/>
      <c r="J6279" s="260"/>
      <c r="K6279" s="260"/>
    </row>
    <row r="6280" spans="7:11" x14ac:dyDescent="0.2">
      <c r="G6280" s="260"/>
      <c r="H6280" s="260"/>
      <c r="I6280" s="260"/>
      <c r="J6280" s="260"/>
      <c r="K6280" s="260"/>
    </row>
    <row r="6281" spans="7:11" x14ac:dyDescent="0.2">
      <c r="G6281" s="260"/>
      <c r="H6281" s="260"/>
      <c r="I6281" s="260"/>
      <c r="J6281" s="260"/>
      <c r="K6281" s="260"/>
    </row>
    <row r="6282" spans="7:11" x14ac:dyDescent="0.2">
      <c r="H6282" s="260"/>
      <c r="I6282" s="260"/>
      <c r="J6282" s="260"/>
      <c r="K6282" s="260"/>
    </row>
    <row r="6283" spans="7:11" x14ac:dyDescent="0.2">
      <c r="K6283" s="260"/>
    </row>
    <row r="6284" spans="7:11" x14ac:dyDescent="0.2">
      <c r="G6284" s="260"/>
      <c r="H6284" s="260"/>
      <c r="I6284" s="260"/>
      <c r="J6284" s="260"/>
      <c r="K6284" s="260"/>
    </row>
    <row r="6285" spans="7:11" x14ac:dyDescent="0.2">
      <c r="H6285" s="260"/>
      <c r="I6285" s="260"/>
      <c r="J6285" s="260"/>
      <c r="K6285" s="260"/>
    </row>
    <row r="6286" spans="7:11" x14ac:dyDescent="0.2">
      <c r="G6286" s="260"/>
      <c r="H6286" s="260"/>
      <c r="I6286" s="260"/>
      <c r="J6286" s="260"/>
      <c r="K6286" s="260"/>
    </row>
    <row r="6287" spans="7:11" x14ac:dyDescent="0.2">
      <c r="G6287" s="260"/>
      <c r="H6287" s="260"/>
      <c r="I6287" s="260"/>
      <c r="J6287" s="260"/>
      <c r="K6287" s="260"/>
    </row>
    <row r="6288" spans="7:11" x14ac:dyDescent="0.2">
      <c r="G6288" s="260"/>
      <c r="H6288" s="260"/>
      <c r="I6288" s="260"/>
      <c r="J6288" s="260"/>
      <c r="K6288" s="260"/>
    </row>
    <row r="6289" spans="7:11" x14ac:dyDescent="0.2">
      <c r="G6289" s="260"/>
      <c r="H6289" s="260"/>
      <c r="I6289" s="260"/>
      <c r="J6289" s="260"/>
      <c r="K6289" s="260"/>
    </row>
    <row r="6290" spans="7:11" x14ac:dyDescent="0.2">
      <c r="G6290" s="260"/>
      <c r="H6290" s="260"/>
      <c r="I6290" s="260"/>
      <c r="J6290" s="260"/>
      <c r="K6290" s="260"/>
    </row>
    <row r="6291" spans="7:11" x14ac:dyDescent="0.2">
      <c r="G6291" s="260"/>
      <c r="H6291" s="260"/>
      <c r="I6291" s="260"/>
      <c r="J6291" s="260"/>
      <c r="K6291" s="260"/>
    </row>
    <row r="6292" spans="7:11" x14ac:dyDescent="0.2">
      <c r="G6292" s="260"/>
      <c r="H6292" s="260"/>
      <c r="I6292" s="260"/>
      <c r="J6292" s="260"/>
      <c r="K6292" s="260"/>
    </row>
    <row r="6293" spans="7:11" x14ac:dyDescent="0.2">
      <c r="G6293" s="260"/>
      <c r="H6293" s="260"/>
      <c r="I6293" s="260"/>
      <c r="J6293" s="260"/>
      <c r="K6293" s="260"/>
    </row>
    <row r="6294" spans="7:11" x14ac:dyDescent="0.2">
      <c r="G6294" s="260"/>
      <c r="H6294" s="260"/>
      <c r="I6294" s="260"/>
      <c r="J6294" s="260"/>
      <c r="K6294" s="260"/>
    </row>
    <row r="6295" spans="7:11" x14ac:dyDescent="0.2">
      <c r="H6295" s="260"/>
      <c r="I6295" s="260"/>
      <c r="J6295" s="260"/>
      <c r="K6295" s="260"/>
    </row>
    <row r="6296" spans="7:11" x14ac:dyDescent="0.2">
      <c r="G6296" s="260"/>
      <c r="H6296" s="260"/>
      <c r="I6296" s="260"/>
      <c r="J6296" s="260"/>
      <c r="K6296" s="260"/>
    </row>
    <row r="6297" spans="7:11" x14ac:dyDescent="0.2">
      <c r="G6297" s="260"/>
      <c r="H6297" s="260"/>
      <c r="I6297" s="260"/>
      <c r="J6297" s="260"/>
      <c r="K6297" s="260"/>
    </row>
    <row r="6298" spans="7:11" x14ac:dyDescent="0.2">
      <c r="G6298" s="260"/>
      <c r="H6298" s="260"/>
      <c r="I6298" s="260"/>
      <c r="J6298" s="260"/>
      <c r="K6298" s="260"/>
    </row>
    <row r="6299" spans="7:11" x14ac:dyDescent="0.2">
      <c r="G6299" s="260"/>
      <c r="H6299" s="260"/>
      <c r="I6299" s="260"/>
      <c r="J6299" s="260"/>
      <c r="K6299" s="260"/>
    </row>
    <row r="6300" spans="7:11" x14ac:dyDescent="0.2">
      <c r="G6300" s="260"/>
      <c r="H6300" s="260"/>
      <c r="I6300" s="260"/>
      <c r="J6300" s="260"/>
      <c r="K6300" s="260"/>
    </row>
    <row r="6301" spans="7:11" x14ac:dyDescent="0.2">
      <c r="G6301" s="260"/>
      <c r="H6301" s="260"/>
      <c r="I6301" s="260"/>
      <c r="J6301" s="260"/>
      <c r="K6301" s="260"/>
    </row>
    <row r="6302" spans="7:11" x14ac:dyDescent="0.2">
      <c r="G6302" s="260"/>
      <c r="H6302" s="260"/>
      <c r="I6302" s="260"/>
      <c r="J6302" s="260"/>
      <c r="K6302" s="260"/>
    </row>
    <row r="6303" spans="7:11" x14ac:dyDescent="0.2">
      <c r="H6303" s="260"/>
      <c r="I6303" s="260"/>
      <c r="J6303" s="260"/>
      <c r="K6303" s="260"/>
    </row>
    <row r="6304" spans="7:11" x14ac:dyDescent="0.2">
      <c r="G6304" s="260"/>
      <c r="H6304" s="260"/>
      <c r="I6304" s="260"/>
      <c r="J6304" s="260"/>
      <c r="K6304" s="260"/>
    </row>
    <row r="6305" spans="6:11" x14ac:dyDescent="0.2">
      <c r="G6305" s="260"/>
      <c r="H6305" s="260"/>
      <c r="I6305" s="260"/>
      <c r="K6305" s="260"/>
    </row>
    <row r="6306" spans="6:11" x14ac:dyDescent="0.2">
      <c r="G6306" s="260"/>
      <c r="H6306" s="260"/>
      <c r="I6306" s="260"/>
      <c r="J6306" s="260"/>
      <c r="K6306" s="260"/>
    </row>
    <row r="6307" spans="6:11" x14ac:dyDescent="0.2">
      <c r="G6307" s="260"/>
      <c r="H6307" s="260"/>
      <c r="I6307" s="260"/>
      <c r="J6307" s="260"/>
      <c r="K6307" s="260"/>
    </row>
    <row r="6308" spans="6:11" x14ac:dyDescent="0.2">
      <c r="G6308" s="260"/>
      <c r="H6308" s="260"/>
      <c r="I6308" s="260"/>
      <c r="J6308" s="260"/>
      <c r="K6308" s="260"/>
    </row>
    <row r="6309" spans="6:11" x14ac:dyDescent="0.2">
      <c r="G6309" s="260"/>
      <c r="H6309" s="260"/>
      <c r="I6309" s="260"/>
      <c r="J6309" s="260"/>
      <c r="K6309" s="260"/>
    </row>
    <row r="6310" spans="6:11" x14ac:dyDescent="0.2">
      <c r="H6310" s="260"/>
      <c r="I6310" s="260"/>
      <c r="J6310" s="260"/>
      <c r="K6310" s="260"/>
    </row>
    <row r="6311" spans="6:11" x14ac:dyDescent="0.2">
      <c r="G6311" s="260"/>
      <c r="H6311" s="260"/>
      <c r="I6311" s="260"/>
      <c r="J6311" s="260"/>
      <c r="K6311" s="260"/>
    </row>
    <row r="6312" spans="6:11" x14ac:dyDescent="0.2">
      <c r="G6312" s="260"/>
      <c r="H6312" s="260"/>
      <c r="I6312" s="260"/>
      <c r="J6312" s="260"/>
      <c r="K6312" s="260"/>
    </row>
    <row r="6313" spans="6:11" x14ac:dyDescent="0.2">
      <c r="G6313" s="260"/>
      <c r="H6313" s="260"/>
      <c r="I6313" s="260"/>
      <c r="J6313" s="260"/>
      <c r="K6313" s="260"/>
    </row>
    <row r="6314" spans="6:11" x14ac:dyDescent="0.2">
      <c r="H6314" s="260"/>
      <c r="K6314" s="260"/>
    </row>
    <row r="6315" spans="6:11" x14ac:dyDescent="0.2">
      <c r="F6315" s="260"/>
      <c r="G6315" s="260"/>
      <c r="H6315" s="260"/>
      <c r="I6315" s="260"/>
      <c r="J6315" s="260"/>
      <c r="K6315" s="260"/>
    </row>
    <row r="6316" spans="6:11" x14ac:dyDescent="0.2">
      <c r="F6316" s="260"/>
      <c r="G6316" s="260"/>
      <c r="H6316" s="260"/>
      <c r="I6316" s="260"/>
      <c r="J6316" s="260"/>
      <c r="K6316" s="260"/>
    </row>
    <row r="6317" spans="6:11" x14ac:dyDescent="0.2">
      <c r="G6317" s="260"/>
      <c r="H6317" s="260"/>
      <c r="I6317" s="260"/>
      <c r="J6317" s="260"/>
      <c r="K6317" s="260"/>
    </row>
    <row r="6318" spans="6:11" x14ac:dyDescent="0.2">
      <c r="H6318" s="260"/>
      <c r="I6318" s="260"/>
      <c r="J6318" s="260"/>
      <c r="K6318" s="260"/>
    </row>
    <row r="6319" spans="6:11" x14ac:dyDescent="0.2">
      <c r="G6319" s="260"/>
      <c r="H6319" s="260"/>
      <c r="I6319" s="260"/>
      <c r="J6319" s="260"/>
      <c r="K6319" s="260"/>
    </row>
    <row r="6320" spans="6:11" x14ac:dyDescent="0.2">
      <c r="H6320" s="260"/>
      <c r="I6320" s="260"/>
      <c r="J6320" s="260"/>
      <c r="K6320" s="260"/>
    </row>
    <row r="6321" spans="6:11" x14ac:dyDescent="0.2">
      <c r="G6321" s="260"/>
      <c r="H6321" s="260"/>
      <c r="I6321" s="260"/>
      <c r="J6321" s="260"/>
      <c r="K6321" s="260"/>
    </row>
    <row r="6322" spans="6:11" x14ac:dyDescent="0.2">
      <c r="H6322" s="260"/>
      <c r="I6322" s="260"/>
      <c r="J6322" s="260"/>
      <c r="K6322" s="260"/>
    </row>
    <row r="6323" spans="6:11" x14ac:dyDescent="0.2">
      <c r="G6323" s="260"/>
      <c r="H6323" s="260"/>
      <c r="I6323" s="260"/>
      <c r="J6323" s="260"/>
      <c r="K6323" s="260"/>
    </row>
    <row r="6324" spans="6:11" x14ac:dyDescent="0.2">
      <c r="G6324" s="260"/>
      <c r="H6324" s="260"/>
      <c r="I6324" s="260"/>
      <c r="J6324" s="260"/>
      <c r="K6324" s="260"/>
    </row>
    <row r="6325" spans="6:11" x14ac:dyDescent="0.2">
      <c r="H6325" s="260"/>
      <c r="I6325" s="260"/>
      <c r="J6325" s="260"/>
      <c r="K6325" s="260"/>
    </row>
    <row r="6326" spans="6:11" x14ac:dyDescent="0.2">
      <c r="F6326" s="260"/>
      <c r="G6326" s="260"/>
      <c r="H6326" s="260"/>
      <c r="I6326" s="260"/>
      <c r="J6326" s="260"/>
      <c r="K6326" s="260"/>
    </row>
    <row r="6327" spans="6:11" x14ac:dyDescent="0.2">
      <c r="F6327" s="260"/>
      <c r="G6327" s="260"/>
      <c r="H6327" s="260"/>
      <c r="I6327" s="260"/>
      <c r="J6327" s="260"/>
      <c r="K6327" s="260"/>
    </row>
    <row r="6328" spans="6:11" x14ac:dyDescent="0.2">
      <c r="G6328" s="260"/>
      <c r="H6328" s="260"/>
      <c r="I6328" s="260"/>
      <c r="J6328" s="260"/>
      <c r="K6328" s="260"/>
    </row>
    <row r="6329" spans="6:11" x14ac:dyDescent="0.2">
      <c r="H6329" s="260"/>
      <c r="J6329" s="260"/>
      <c r="K6329" s="260"/>
    </row>
    <row r="6330" spans="6:11" x14ac:dyDescent="0.2">
      <c r="F6330" s="260"/>
      <c r="G6330" s="260"/>
      <c r="H6330" s="260"/>
      <c r="I6330" s="260"/>
      <c r="J6330" s="260"/>
      <c r="K6330" s="260"/>
    </row>
    <row r="6331" spans="6:11" x14ac:dyDescent="0.2">
      <c r="G6331" s="260"/>
      <c r="H6331" s="260"/>
      <c r="I6331" s="260"/>
      <c r="K6331" s="260"/>
    </row>
    <row r="6332" spans="6:11" x14ac:dyDescent="0.2">
      <c r="H6332" s="260"/>
      <c r="I6332" s="260"/>
      <c r="K6332" s="260"/>
    </row>
    <row r="6333" spans="6:11" x14ac:dyDescent="0.2">
      <c r="G6333" s="260"/>
      <c r="H6333" s="260"/>
      <c r="I6333" s="260"/>
      <c r="J6333" s="260"/>
      <c r="K6333" s="260"/>
    </row>
    <row r="6334" spans="6:11" x14ac:dyDescent="0.2">
      <c r="G6334" s="260"/>
      <c r="H6334" s="260"/>
      <c r="I6334" s="260"/>
      <c r="J6334" s="260"/>
      <c r="K6334" s="260"/>
    </row>
    <row r="6335" spans="6:11" x14ac:dyDescent="0.2">
      <c r="H6335" s="260"/>
      <c r="I6335" s="260"/>
      <c r="J6335" s="260"/>
      <c r="K6335" s="260"/>
    </row>
    <row r="6336" spans="6:11" x14ac:dyDescent="0.2">
      <c r="G6336" s="260"/>
      <c r="H6336" s="260"/>
      <c r="I6336" s="260"/>
      <c r="J6336" s="260"/>
      <c r="K6336" s="260"/>
    </row>
    <row r="6337" spans="6:11" x14ac:dyDescent="0.2">
      <c r="H6337" s="260"/>
      <c r="I6337" s="260"/>
      <c r="J6337" s="260"/>
      <c r="K6337" s="260"/>
    </row>
    <row r="6338" spans="6:11" x14ac:dyDescent="0.2">
      <c r="H6338" s="260"/>
      <c r="I6338" s="260"/>
      <c r="K6338" s="260"/>
    </row>
    <row r="6339" spans="6:11" x14ac:dyDescent="0.2">
      <c r="F6339" s="260"/>
      <c r="G6339" s="260"/>
      <c r="H6339" s="260"/>
      <c r="I6339" s="260"/>
      <c r="J6339" s="260"/>
      <c r="K6339" s="260"/>
    </row>
    <row r="6340" spans="6:11" x14ac:dyDescent="0.2">
      <c r="F6340" s="260"/>
      <c r="G6340" s="260"/>
      <c r="H6340" s="260"/>
      <c r="I6340" s="260"/>
      <c r="J6340" s="260"/>
      <c r="K6340" s="260"/>
    </row>
    <row r="6341" spans="6:11" x14ac:dyDescent="0.2">
      <c r="G6341" s="260"/>
      <c r="H6341" s="260"/>
      <c r="I6341" s="260"/>
      <c r="J6341" s="260"/>
      <c r="K6341" s="260"/>
    </row>
    <row r="6342" spans="6:11" x14ac:dyDescent="0.2">
      <c r="F6342" s="260"/>
      <c r="G6342" s="260"/>
      <c r="H6342" s="260"/>
      <c r="I6342" s="260"/>
      <c r="J6342" s="260"/>
      <c r="K6342" s="260"/>
    </row>
    <row r="6343" spans="6:11" x14ac:dyDescent="0.2">
      <c r="G6343" s="260"/>
      <c r="H6343" s="260"/>
      <c r="I6343" s="260"/>
      <c r="J6343" s="260"/>
      <c r="K6343" s="260"/>
    </row>
    <row r="6344" spans="6:11" x14ac:dyDescent="0.2">
      <c r="H6344" s="260"/>
      <c r="I6344" s="260"/>
      <c r="J6344" s="260"/>
      <c r="K6344" s="260"/>
    </row>
    <row r="6345" spans="6:11" x14ac:dyDescent="0.2">
      <c r="G6345" s="260"/>
      <c r="H6345" s="260"/>
      <c r="I6345" s="260"/>
      <c r="J6345" s="260"/>
      <c r="K6345" s="260"/>
    </row>
    <row r="6346" spans="6:11" x14ac:dyDescent="0.2">
      <c r="G6346" s="260"/>
      <c r="H6346" s="260"/>
      <c r="I6346" s="260"/>
      <c r="J6346" s="260"/>
      <c r="K6346" s="260"/>
    </row>
    <row r="6347" spans="6:11" x14ac:dyDescent="0.2">
      <c r="G6347" s="260"/>
      <c r="H6347" s="260"/>
      <c r="I6347" s="260"/>
      <c r="J6347" s="260"/>
      <c r="K6347" s="260"/>
    </row>
    <row r="6348" spans="6:11" x14ac:dyDescent="0.2">
      <c r="F6348" s="260"/>
      <c r="G6348" s="260"/>
      <c r="H6348" s="260"/>
      <c r="I6348" s="260"/>
      <c r="J6348" s="260"/>
      <c r="K6348" s="260"/>
    </row>
    <row r="6349" spans="6:11" x14ac:dyDescent="0.2">
      <c r="G6349" s="260"/>
      <c r="H6349" s="260"/>
      <c r="I6349" s="260"/>
      <c r="J6349" s="260"/>
      <c r="K6349" s="260"/>
    </row>
    <row r="6350" spans="6:11" x14ac:dyDescent="0.2">
      <c r="H6350" s="260"/>
      <c r="I6350" s="260"/>
      <c r="J6350" s="260"/>
      <c r="K6350" s="260"/>
    </row>
    <row r="6351" spans="6:11" x14ac:dyDescent="0.2">
      <c r="G6351" s="260"/>
      <c r="H6351" s="260"/>
      <c r="I6351" s="260"/>
      <c r="J6351" s="260"/>
      <c r="K6351" s="260"/>
    </row>
    <row r="6352" spans="6:11" x14ac:dyDescent="0.2">
      <c r="H6352" s="260"/>
      <c r="I6352" s="260"/>
      <c r="J6352" s="260"/>
      <c r="K6352" s="260"/>
    </row>
    <row r="6353" spans="6:11" x14ac:dyDescent="0.2">
      <c r="F6353" s="260"/>
      <c r="I6353" s="260"/>
      <c r="J6353" s="260"/>
      <c r="K6353" s="260"/>
    </row>
    <row r="6354" spans="6:11" x14ac:dyDescent="0.2">
      <c r="G6354" s="260"/>
      <c r="H6354" s="260"/>
      <c r="I6354" s="260"/>
      <c r="J6354" s="260"/>
      <c r="K6354" s="260"/>
    </row>
    <row r="6355" spans="6:11" x14ac:dyDescent="0.2">
      <c r="G6355" s="260"/>
      <c r="H6355" s="260"/>
      <c r="I6355" s="260"/>
      <c r="J6355" s="260"/>
      <c r="K6355" s="260"/>
    </row>
    <row r="6356" spans="6:11" x14ac:dyDescent="0.2">
      <c r="G6356" s="260"/>
      <c r="H6356" s="260"/>
      <c r="I6356" s="260"/>
      <c r="J6356" s="260"/>
      <c r="K6356" s="260"/>
    </row>
    <row r="6357" spans="6:11" x14ac:dyDescent="0.2">
      <c r="F6357" s="260"/>
      <c r="G6357" s="260"/>
      <c r="H6357" s="260"/>
      <c r="I6357" s="260"/>
      <c r="J6357" s="260"/>
      <c r="K6357" s="260"/>
    </row>
    <row r="6358" spans="6:11" x14ac:dyDescent="0.2">
      <c r="F6358" s="260"/>
      <c r="G6358" s="260"/>
      <c r="H6358" s="260"/>
      <c r="I6358" s="260"/>
      <c r="J6358" s="260"/>
      <c r="K6358" s="260"/>
    </row>
    <row r="6359" spans="6:11" x14ac:dyDescent="0.2">
      <c r="G6359" s="260"/>
      <c r="H6359" s="260"/>
      <c r="I6359" s="260"/>
      <c r="J6359" s="260"/>
      <c r="K6359" s="260"/>
    </row>
    <row r="6360" spans="6:11" x14ac:dyDescent="0.2">
      <c r="H6360" s="260"/>
      <c r="I6360" s="260"/>
      <c r="J6360" s="260"/>
      <c r="K6360" s="260"/>
    </row>
    <row r="6361" spans="6:11" x14ac:dyDescent="0.2">
      <c r="F6361" s="260"/>
      <c r="G6361" s="260"/>
      <c r="H6361" s="260"/>
      <c r="I6361" s="260"/>
      <c r="J6361" s="260"/>
      <c r="K6361" s="260"/>
    </row>
    <row r="6362" spans="6:11" x14ac:dyDescent="0.2">
      <c r="G6362" s="260"/>
      <c r="H6362" s="260"/>
      <c r="I6362" s="260"/>
      <c r="J6362" s="260"/>
      <c r="K6362" s="260"/>
    </row>
    <row r="6363" spans="6:11" x14ac:dyDescent="0.2">
      <c r="F6363" s="260"/>
      <c r="G6363" s="260"/>
      <c r="H6363" s="260"/>
      <c r="I6363" s="260"/>
      <c r="J6363" s="260"/>
      <c r="K6363" s="260"/>
    </row>
    <row r="6364" spans="6:11" x14ac:dyDescent="0.2">
      <c r="F6364" s="260"/>
      <c r="G6364" s="260"/>
      <c r="H6364" s="260"/>
      <c r="I6364" s="260"/>
      <c r="J6364" s="260"/>
      <c r="K6364" s="260"/>
    </row>
    <row r="6365" spans="6:11" x14ac:dyDescent="0.2">
      <c r="G6365" s="260"/>
      <c r="H6365" s="260"/>
      <c r="I6365" s="260"/>
      <c r="J6365" s="260"/>
      <c r="K6365" s="260"/>
    </row>
    <row r="6366" spans="6:11" x14ac:dyDescent="0.2">
      <c r="H6366" s="260"/>
      <c r="I6366" s="260"/>
      <c r="J6366" s="260"/>
      <c r="K6366" s="260"/>
    </row>
    <row r="6367" spans="6:11" x14ac:dyDescent="0.2">
      <c r="I6367" s="260"/>
      <c r="J6367" s="260"/>
      <c r="K6367" s="260"/>
    </row>
    <row r="6368" spans="6:11" x14ac:dyDescent="0.2">
      <c r="I6368" s="260"/>
      <c r="J6368" s="260"/>
      <c r="K6368" s="260"/>
    </row>
    <row r="6370" spans="6:11" x14ac:dyDescent="0.2">
      <c r="F6370" s="260"/>
      <c r="G6370" s="260"/>
      <c r="H6370" s="260"/>
      <c r="I6370" s="260"/>
      <c r="J6370" s="260"/>
      <c r="K6370" s="260"/>
    </row>
    <row r="6371" spans="6:11" x14ac:dyDescent="0.2">
      <c r="G6371" s="260"/>
      <c r="H6371" s="260"/>
      <c r="I6371" s="260"/>
      <c r="J6371" s="260"/>
      <c r="K6371" s="260"/>
    </row>
    <row r="6372" spans="6:11" x14ac:dyDescent="0.2">
      <c r="G6372" s="260"/>
      <c r="H6372" s="260"/>
      <c r="I6372" s="260"/>
      <c r="J6372" s="260"/>
      <c r="K6372" s="260"/>
    </row>
    <row r="6373" spans="6:11" x14ac:dyDescent="0.2">
      <c r="F6373" s="260"/>
      <c r="G6373" s="260"/>
      <c r="H6373" s="260"/>
      <c r="I6373" s="260"/>
      <c r="J6373" s="260"/>
      <c r="K6373" s="260"/>
    </row>
    <row r="6374" spans="6:11" x14ac:dyDescent="0.2">
      <c r="F6374" s="260"/>
      <c r="G6374" s="260"/>
      <c r="H6374" s="260"/>
      <c r="I6374" s="260"/>
      <c r="J6374" s="260"/>
      <c r="K6374" s="260"/>
    </row>
    <row r="6375" spans="6:11" x14ac:dyDescent="0.2">
      <c r="G6375" s="260"/>
      <c r="H6375" s="260"/>
      <c r="I6375" s="260"/>
      <c r="J6375" s="260"/>
      <c r="K6375" s="260"/>
    </row>
    <row r="6376" spans="6:11" x14ac:dyDescent="0.2">
      <c r="F6376" s="260"/>
      <c r="G6376" s="260"/>
      <c r="H6376" s="260"/>
      <c r="I6376" s="260"/>
      <c r="J6376" s="260"/>
      <c r="K6376" s="260"/>
    </row>
    <row r="6377" spans="6:11" x14ac:dyDescent="0.2">
      <c r="G6377" s="260"/>
      <c r="I6377" s="260"/>
      <c r="J6377" s="260"/>
      <c r="K6377" s="260"/>
    </row>
    <row r="6378" spans="6:11" x14ac:dyDescent="0.2">
      <c r="H6378" s="260"/>
      <c r="I6378" s="260"/>
      <c r="J6378" s="260"/>
    </row>
    <row r="6379" spans="6:11" x14ac:dyDescent="0.2">
      <c r="G6379" s="260"/>
      <c r="H6379" s="260"/>
      <c r="I6379" s="260"/>
      <c r="J6379" s="260"/>
      <c r="K6379" s="260"/>
    </row>
    <row r="6380" spans="6:11" x14ac:dyDescent="0.2">
      <c r="F6380" s="260"/>
      <c r="G6380" s="260"/>
      <c r="H6380" s="260"/>
      <c r="I6380" s="260"/>
      <c r="J6380" s="260"/>
      <c r="K6380" s="260"/>
    </row>
    <row r="6381" spans="6:11" x14ac:dyDescent="0.2">
      <c r="G6381" s="260"/>
      <c r="H6381" s="260"/>
      <c r="I6381" s="260"/>
      <c r="J6381" s="260"/>
      <c r="K6381" s="260"/>
    </row>
    <row r="6382" spans="6:11" x14ac:dyDescent="0.2">
      <c r="H6382" s="260"/>
      <c r="I6382" s="260"/>
      <c r="J6382" s="260"/>
      <c r="K6382" s="260"/>
    </row>
    <row r="6383" spans="6:11" x14ac:dyDescent="0.2">
      <c r="J6383" s="260"/>
      <c r="K6383" s="260"/>
    </row>
    <row r="6384" spans="6:11" x14ac:dyDescent="0.2">
      <c r="G6384" s="260"/>
      <c r="H6384" s="260"/>
      <c r="I6384" s="260"/>
      <c r="J6384" s="260"/>
      <c r="K6384" s="260"/>
    </row>
    <row r="6385" spans="6:11" x14ac:dyDescent="0.2">
      <c r="G6385" s="260"/>
      <c r="H6385" s="260"/>
      <c r="I6385" s="260"/>
      <c r="J6385" s="260"/>
      <c r="K6385" s="260"/>
    </row>
    <row r="6386" spans="6:11" x14ac:dyDescent="0.2">
      <c r="F6386" s="260"/>
      <c r="G6386" s="260"/>
      <c r="H6386" s="260"/>
      <c r="I6386" s="260"/>
      <c r="J6386" s="260"/>
      <c r="K6386" s="260"/>
    </row>
    <row r="6387" spans="6:11" x14ac:dyDescent="0.2">
      <c r="G6387" s="260"/>
      <c r="H6387" s="260"/>
      <c r="I6387" s="260"/>
      <c r="J6387" s="260"/>
      <c r="K6387" s="260"/>
    </row>
    <row r="6388" spans="6:11" x14ac:dyDescent="0.2">
      <c r="H6388" s="260"/>
      <c r="I6388" s="260"/>
      <c r="J6388" s="260"/>
      <c r="K6388" s="260"/>
    </row>
    <row r="6389" spans="6:11" x14ac:dyDescent="0.2">
      <c r="G6389" s="260"/>
      <c r="H6389" s="260"/>
      <c r="I6389" s="260"/>
      <c r="J6389" s="260"/>
      <c r="K6389" s="260"/>
    </row>
    <row r="6390" spans="6:11" x14ac:dyDescent="0.2">
      <c r="G6390" s="260"/>
      <c r="H6390" s="260"/>
      <c r="I6390" s="260"/>
      <c r="J6390" s="260"/>
      <c r="K6390" s="260"/>
    </row>
    <row r="6391" spans="6:11" x14ac:dyDescent="0.2">
      <c r="G6391" s="260"/>
      <c r="H6391" s="260"/>
      <c r="I6391" s="260"/>
      <c r="J6391" s="260"/>
      <c r="K6391" s="260"/>
    </row>
    <row r="6392" spans="6:11" x14ac:dyDescent="0.2">
      <c r="G6392" s="260"/>
      <c r="H6392" s="260"/>
      <c r="I6392" s="260"/>
      <c r="J6392" s="260"/>
      <c r="K6392" s="260"/>
    </row>
    <row r="6393" spans="6:11" x14ac:dyDescent="0.2">
      <c r="G6393" s="260"/>
      <c r="H6393" s="260"/>
      <c r="I6393" s="260"/>
      <c r="J6393" s="260"/>
      <c r="K6393" s="260"/>
    </row>
    <row r="6394" spans="6:11" x14ac:dyDescent="0.2">
      <c r="H6394" s="260"/>
      <c r="I6394" s="260"/>
      <c r="J6394" s="260"/>
      <c r="K6394" s="260"/>
    </row>
    <row r="6395" spans="6:11" x14ac:dyDescent="0.2">
      <c r="G6395" s="260"/>
      <c r="H6395" s="260"/>
      <c r="I6395" s="260"/>
      <c r="J6395" s="260"/>
      <c r="K6395" s="260"/>
    </row>
    <row r="6396" spans="6:11" x14ac:dyDescent="0.2">
      <c r="G6396" s="260"/>
      <c r="H6396" s="260"/>
      <c r="I6396" s="260"/>
      <c r="J6396" s="260"/>
      <c r="K6396" s="260"/>
    </row>
    <row r="6397" spans="6:11" x14ac:dyDescent="0.2">
      <c r="G6397" s="260"/>
      <c r="H6397" s="260"/>
      <c r="I6397" s="260"/>
      <c r="J6397" s="260"/>
      <c r="K6397" s="260"/>
    </row>
    <row r="6398" spans="6:11" x14ac:dyDescent="0.2">
      <c r="G6398" s="260"/>
      <c r="H6398" s="260"/>
      <c r="I6398" s="260"/>
      <c r="J6398" s="260"/>
      <c r="K6398" s="260"/>
    </row>
    <row r="6399" spans="6:11" x14ac:dyDescent="0.2">
      <c r="G6399" s="260"/>
      <c r="H6399" s="260"/>
      <c r="I6399" s="260"/>
      <c r="J6399" s="260"/>
      <c r="K6399" s="260"/>
    </row>
    <row r="6400" spans="6:11" x14ac:dyDescent="0.2">
      <c r="H6400" s="260"/>
      <c r="I6400" s="260"/>
      <c r="J6400" s="260"/>
      <c r="K6400" s="260"/>
    </row>
    <row r="6401" spans="6:11" x14ac:dyDescent="0.2">
      <c r="G6401" s="260"/>
      <c r="H6401" s="260"/>
      <c r="I6401" s="260"/>
      <c r="J6401" s="260"/>
      <c r="K6401" s="260"/>
    </row>
    <row r="6402" spans="6:11" x14ac:dyDescent="0.2">
      <c r="G6402" s="260"/>
      <c r="H6402" s="260"/>
      <c r="I6402" s="260"/>
      <c r="K6402" s="260"/>
    </row>
    <row r="6403" spans="6:11" x14ac:dyDescent="0.2">
      <c r="G6403" s="260"/>
      <c r="H6403" s="260"/>
      <c r="I6403" s="260"/>
      <c r="J6403" s="260"/>
      <c r="K6403" s="260"/>
    </row>
    <row r="6404" spans="6:11" x14ac:dyDescent="0.2">
      <c r="G6404" s="260"/>
      <c r="H6404" s="260"/>
      <c r="I6404" s="260"/>
      <c r="J6404" s="260"/>
      <c r="K6404" s="260"/>
    </row>
    <row r="6405" spans="6:11" x14ac:dyDescent="0.2">
      <c r="H6405" s="260"/>
      <c r="I6405" s="260"/>
      <c r="K6405" s="260"/>
    </row>
    <row r="6406" spans="6:11" x14ac:dyDescent="0.2">
      <c r="K6406" s="260"/>
    </row>
    <row r="6407" spans="6:11" x14ac:dyDescent="0.2">
      <c r="G6407" s="260"/>
      <c r="H6407" s="260"/>
      <c r="I6407" s="260"/>
      <c r="J6407" s="260"/>
      <c r="K6407" s="260"/>
    </row>
    <row r="6408" spans="6:11" x14ac:dyDescent="0.2">
      <c r="F6408" s="260"/>
      <c r="G6408" s="260"/>
      <c r="H6408" s="260"/>
      <c r="I6408" s="260"/>
      <c r="J6408" s="260"/>
      <c r="K6408" s="260"/>
    </row>
    <row r="6409" spans="6:11" x14ac:dyDescent="0.2">
      <c r="G6409" s="260"/>
      <c r="H6409" s="260"/>
      <c r="I6409" s="260"/>
      <c r="J6409" s="260"/>
      <c r="K6409" s="260"/>
    </row>
    <row r="6410" spans="6:11" x14ac:dyDescent="0.2">
      <c r="H6410" s="260"/>
      <c r="I6410" s="260"/>
      <c r="J6410" s="260"/>
      <c r="K6410" s="260"/>
    </row>
    <row r="6411" spans="6:11" x14ac:dyDescent="0.2">
      <c r="G6411" s="260"/>
      <c r="H6411" s="260"/>
      <c r="I6411" s="260"/>
      <c r="J6411" s="260"/>
      <c r="K6411" s="260"/>
    </row>
    <row r="6412" spans="6:11" x14ac:dyDescent="0.2">
      <c r="H6412" s="260"/>
      <c r="I6412" s="260"/>
      <c r="J6412" s="260"/>
      <c r="K6412" s="260"/>
    </row>
    <row r="6413" spans="6:11" x14ac:dyDescent="0.2">
      <c r="G6413" s="260"/>
      <c r="H6413" s="260"/>
      <c r="I6413" s="260"/>
      <c r="J6413" s="260"/>
      <c r="K6413" s="260"/>
    </row>
    <row r="6414" spans="6:11" x14ac:dyDescent="0.2">
      <c r="H6414" s="260"/>
      <c r="I6414" s="260"/>
      <c r="J6414" s="260"/>
      <c r="K6414" s="260"/>
    </row>
    <row r="6415" spans="6:11" x14ac:dyDescent="0.2">
      <c r="G6415" s="260"/>
      <c r="H6415" s="260"/>
      <c r="I6415" s="260"/>
      <c r="J6415" s="260"/>
      <c r="K6415" s="260"/>
    </row>
    <row r="6416" spans="6:11" x14ac:dyDescent="0.2">
      <c r="H6416" s="260"/>
      <c r="I6416" s="260"/>
      <c r="J6416" s="260"/>
      <c r="K6416" s="260"/>
    </row>
    <row r="6417" spans="6:11" x14ac:dyDescent="0.2">
      <c r="G6417" s="260"/>
      <c r="H6417" s="260"/>
      <c r="I6417" s="260"/>
      <c r="J6417" s="260"/>
      <c r="K6417" s="260"/>
    </row>
    <row r="6418" spans="6:11" x14ac:dyDescent="0.2">
      <c r="F6418" s="260"/>
      <c r="G6418" s="260"/>
      <c r="H6418" s="260"/>
      <c r="I6418" s="260"/>
      <c r="J6418" s="260"/>
      <c r="K6418" s="260"/>
    </row>
    <row r="6419" spans="6:11" x14ac:dyDescent="0.2">
      <c r="G6419" s="260"/>
      <c r="H6419" s="260"/>
      <c r="I6419" s="260"/>
      <c r="J6419" s="260"/>
      <c r="K6419" s="260"/>
    </row>
    <row r="6420" spans="6:11" x14ac:dyDescent="0.2">
      <c r="H6420" s="260"/>
      <c r="I6420" s="260"/>
      <c r="J6420" s="260"/>
      <c r="K6420" s="260"/>
    </row>
    <row r="6421" spans="6:11" x14ac:dyDescent="0.2">
      <c r="G6421" s="260"/>
      <c r="H6421" s="260"/>
      <c r="I6421" s="260"/>
      <c r="J6421" s="260"/>
      <c r="K6421" s="260"/>
    </row>
    <row r="6422" spans="6:11" x14ac:dyDescent="0.2">
      <c r="H6422" s="260"/>
      <c r="I6422" s="260"/>
      <c r="J6422" s="260"/>
      <c r="K6422" s="260"/>
    </row>
    <row r="6423" spans="6:11" x14ac:dyDescent="0.2">
      <c r="G6423" s="260"/>
      <c r="H6423" s="260"/>
      <c r="I6423" s="260"/>
      <c r="J6423" s="260"/>
      <c r="K6423" s="260"/>
    </row>
    <row r="6424" spans="6:11" x14ac:dyDescent="0.2">
      <c r="H6424" s="260"/>
      <c r="I6424" s="260"/>
      <c r="J6424" s="260"/>
      <c r="K6424" s="260"/>
    </row>
    <row r="6425" spans="6:11" x14ac:dyDescent="0.2">
      <c r="G6425" s="260"/>
      <c r="H6425" s="260"/>
      <c r="I6425" s="260"/>
      <c r="J6425" s="260"/>
      <c r="K6425" s="260"/>
    </row>
    <row r="6426" spans="6:11" x14ac:dyDescent="0.2">
      <c r="H6426" s="260"/>
      <c r="I6426" s="260"/>
      <c r="K6426" s="260"/>
    </row>
    <row r="6427" spans="6:11" x14ac:dyDescent="0.2">
      <c r="G6427" s="260"/>
      <c r="H6427" s="260"/>
      <c r="I6427" s="260"/>
      <c r="J6427" s="260"/>
      <c r="K6427" s="260"/>
    </row>
    <row r="6428" spans="6:11" x14ac:dyDescent="0.2">
      <c r="H6428" s="260"/>
      <c r="I6428" s="260"/>
      <c r="J6428" s="260"/>
      <c r="K6428" s="260"/>
    </row>
    <row r="6429" spans="6:11" x14ac:dyDescent="0.2">
      <c r="G6429" s="260"/>
      <c r="H6429" s="260"/>
      <c r="I6429" s="260"/>
      <c r="J6429" s="260"/>
      <c r="K6429" s="260"/>
    </row>
    <row r="6430" spans="6:11" x14ac:dyDescent="0.2">
      <c r="G6430" s="260"/>
      <c r="H6430" s="260"/>
      <c r="I6430" s="260"/>
      <c r="J6430" s="260"/>
      <c r="K6430" s="260"/>
    </row>
    <row r="6431" spans="6:11" x14ac:dyDescent="0.2">
      <c r="G6431" s="260"/>
      <c r="H6431" s="260"/>
      <c r="I6431" s="260"/>
      <c r="J6431" s="260"/>
      <c r="K6431" s="260"/>
    </row>
    <row r="6432" spans="6:11" x14ac:dyDescent="0.2">
      <c r="H6432" s="260"/>
      <c r="I6432" s="260"/>
      <c r="J6432" s="260"/>
      <c r="K6432" s="260"/>
    </row>
    <row r="6433" spans="7:11" x14ac:dyDescent="0.2">
      <c r="G6433" s="260"/>
      <c r="H6433" s="260"/>
      <c r="I6433" s="260"/>
      <c r="J6433" s="260"/>
      <c r="K6433" s="260"/>
    </row>
    <row r="6434" spans="7:11" x14ac:dyDescent="0.2">
      <c r="H6434" s="260"/>
      <c r="K6434" s="260"/>
    </row>
    <row r="6435" spans="7:11" x14ac:dyDescent="0.2">
      <c r="G6435" s="260"/>
      <c r="H6435" s="260"/>
      <c r="I6435" s="260"/>
      <c r="J6435" s="260"/>
      <c r="K6435" s="260"/>
    </row>
    <row r="6436" spans="7:11" x14ac:dyDescent="0.2">
      <c r="H6436" s="260"/>
      <c r="I6436" s="260"/>
      <c r="J6436" s="260"/>
      <c r="K6436" s="260"/>
    </row>
    <row r="6437" spans="7:11" x14ac:dyDescent="0.2">
      <c r="G6437" s="260"/>
      <c r="H6437" s="260"/>
      <c r="I6437" s="260"/>
      <c r="J6437" s="260"/>
      <c r="K6437" s="260"/>
    </row>
    <row r="6438" spans="7:11" x14ac:dyDescent="0.2">
      <c r="H6438" s="260"/>
      <c r="I6438" s="260"/>
      <c r="J6438" s="260"/>
      <c r="K6438" s="260"/>
    </row>
    <row r="6439" spans="7:11" x14ac:dyDescent="0.2">
      <c r="G6439" s="260"/>
      <c r="H6439" s="260"/>
      <c r="I6439" s="260"/>
      <c r="J6439" s="260"/>
      <c r="K6439" s="260"/>
    </row>
    <row r="6440" spans="7:11" x14ac:dyDescent="0.2">
      <c r="G6440" s="260"/>
      <c r="H6440" s="260"/>
      <c r="I6440" s="260"/>
      <c r="J6440" s="260"/>
      <c r="K6440" s="260"/>
    </row>
    <row r="6441" spans="7:11" x14ac:dyDescent="0.2">
      <c r="G6441" s="260"/>
      <c r="H6441" s="260"/>
      <c r="I6441" s="260"/>
      <c r="J6441" s="260"/>
      <c r="K6441" s="260"/>
    </row>
    <row r="6442" spans="7:11" x14ac:dyDescent="0.2">
      <c r="G6442" s="260"/>
      <c r="H6442" s="260"/>
      <c r="I6442" s="260"/>
      <c r="J6442" s="260"/>
      <c r="K6442" s="260"/>
    </row>
    <row r="6443" spans="7:11" x14ac:dyDescent="0.2">
      <c r="G6443" s="260"/>
      <c r="H6443" s="260"/>
      <c r="I6443" s="260"/>
      <c r="J6443" s="260"/>
      <c r="K6443" s="260"/>
    </row>
    <row r="6444" spans="7:11" x14ac:dyDescent="0.2">
      <c r="H6444" s="260"/>
      <c r="I6444" s="260"/>
      <c r="J6444" s="260"/>
      <c r="K6444" s="260"/>
    </row>
    <row r="6445" spans="7:11" x14ac:dyDescent="0.2">
      <c r="G6445" s="260"/>
      <c r="H6445" s="260"/>
      <c r="I6445" s="260"/>
      <c r="J6445" s="260"/>
      <c r="K6445" s="260"/>
    </row>
    <row r="6446" spans="7:11" x14ac:dyDescent="0.2">
      <c r="H6446" s="260"/>
      <c r="I6446" s="260"/>
      <c r="J6446" s="260"/>
    </row>
    <row r="6447" spans="7:11" x14ac:dyDescent="0.2">
      <c r="G6447" s="260"/>
      <c r="H6447" s="260"/>
      <c r="I6447" s="260"/>
      <c r="J6447" s="260"/>
      <c r="K6447" s="260"/>
    </row>
    <row r="6448" spans="7:11" x14ac:dyDescent="0.2">
      <c r="H6448" s="260"/>
      <c r="J6448" s="260"/>
      <c r="K6448" s="260"/>
    </row>
    <row r="6449" spans="7:11" x14ac:dyDescent="0.2">
      <c r="G6449" s="260"/>
      <c r="H6449" s="260"/>
      <c r="I6449" s="260"/>
      <c r="J6449" s="260"/>
      <c r="K6449" s="260"/>
    </row>
    <row r="6450" spans="7:11" x14ac:dyDescent="0.2">
      <c r="G6450" s="260"/>
      <c r="H6450" s="260"/>
      <c r="I6450" s="260"/>
      <c r="J6450" s="260"/>
      <c r="K6450" s="260"/>
    </row>
    <row r="6451" spans="7:11" x14ac:dyDescent="0.2">
      <c r="H6451" s="260"/>
      <c r="I6451" s="260"/>
      <c r="J6451" s="260"/>
      <c r="K6451" s="260"/>
    </row>
    <row r="6452" spans="7:11" x14ac:dyDescent="0.2">
      <c r="K6452" s="260"/>
    </row>
    <row r="6453" spans="7:11" x14ac:dyDescent="0.2">
      <c r="G6453" s="260"/>
      <c r="H6453" s="260"/>
      <c r="I6453" s="260"/>
      <c r="J6453" s="260"/>
      <c r="K6453" s="260"/>
    </row>
    <row r="6454" spans="7:11" x14ac:dyDescent="0.2">
      <c r="H6454" s="260"/>
      <c r="I6454" s="260"/>
      <c r="J6454" s="260"/>
      <c r="K6454" s="260"/>
    </row>
    <row r="6455" spans="7:11" x14ac:dyDescent="0.2">
      <c r="G6455" s="260"/>
      <c r="H6455" s="260"/>
      <c r="I6455" s="260"/>
      <c r="J6455" s="260"/>
      <c r="K6455" s="260"/>
    </row>
    <row r="6456" spans="7:11" x14ac:dyDescent="0.2">
      <c r="H6456" s="260"/>
      <c r="I6456" s="260"/>
      <c r="J6456" s="260"/>
      <c r="K6456" s="260"/>
    </row>
    <row r="6457" spans="7:11" x14ac:dyDescent="0.2">
      <c r="G6457" s="260"/>
      <c r="H6457" s="260"/>
      <c r="I6457" s="260"/>
      <c r="J6457" s="260"/>
      <c r="K6457" s="260"/>
    </row>
    <row r="6458" spans="7:11" x14ac:dyDescent="0.2">
      <c r="H6458" s="260"/>
      <c r="I6458" s="260"/>
      <c r="J6458" s="260"/>
      <c r="K6458" s="260"/>
    </row>
    <row r="6459" spans="7:11" x14ac:dyDescent="0.2">
      <c r="G6459" s="260"/>
      <c r="H6459" s="260"/>
      <c r="I6459" s="260"/>
      <c r="J6459" s="260"/>
      <c r="K6459" s="260"/>
    </row>
    <row r="6460" spans="7:11" x14ac:dyDescent="0.2">
      <c r="H6460" s="260"/>
      <c r="I6460" s="260"/>
      <c r="J6460" s="260"/>
      <c r="K6460" s="260"/>
    </row>
    <row r="6461" spans="7:11" x14ac:dyDescent="0.2">
      <c r="G6461" s="260"/>
      <c r="H6461" s="260"/>
      <c r="I6461" s="260"/>
      <c r="J6461" s="260"/>
      <c r="K6461" s="260"/>
    </row>
    <row r="6462" spans="7:11" x14ac:dyDescent="0.2">
      <c r="G6462" s="260"/>
      <c r="H6462" s="260"/>
      <c r="I6462" s="260"/>
      <c r="J6462" s="260"/>
      <c r="K6462" s="260"/>
    </row>
    <row r="6463" spans="7:11" x14ac:dyDescent="0.2">
      <c r="G6463" s="260"/>
      <c r="H6463" s="260"/>
      <c r="I6463" s="260"/>
      <c r="J6463" s="260"/>
      <c r="K6463" s="260"/>
    </row>
    <row r="6464" spans="7:11" x14ac:dyDescent="0.2">
      <c r="G6464" s="260"/>
      <c r="H6464" s="260"/>
      <c r="I6464" s="260"/>
      <c r="J6464" s="260"/>
      <c r="K6464" s="260"/>
    </row>
    <row r="6465" spans="7:11" x14ac:dyDescent="0.2">
      <c r="G6465" s="260"/>
      <c r="H6465" s="260"/>
      <c r="I6465" s="260"/>
      <c r="J6465" s="260"/>
      <c r="K6465" s="260"/>
    </row>
    <row r="6466" spans="7:11" x14ac:dyDescent="0.2">
      <c r="H6466" s="260"/>
      <c r="I6466" s="260"/>
      <c r="J6466" s="260"/>
      <c r="K6466" s="260"/>
    </row>
    <row r="6467" spans="7:11" x14ac:dyDescent="0.2">
      <c r="G6467" s="260"/>
      <c r="H6467" s="260"/>
      <c r="I6467" s="260"/>
      <c r="J6467" s="260"/>
      <c r="K6467" s="260"/>
    </row>
    <row r="6468" spans="7:11" x14ac:dyDescent="0.2">
      <c r="H6468" s="260"/>
      <c r="I6468" s="260"/>
      <c r="J6468" s="260"/>
      <c r="K6468" s="260"/>
    </row>
    <row r="6469" spans="7:11" x14ac:dyDescent="0.2">
      <c r="G6469" s="260"/>
      <c r="H6469" s="260"/>
      <c r="I6469" s="260"/>
      <c r="J6469" s="260"/>
      <c r="K6469" s="260"/>
    </row>
    <row r="6470" spans="7:11" x14ac:dyDescent="0.2">
      <c r="H6470" s="260"/>
      <c r="I6470" s="260"/>
      <c r="J6470" s="260"/>
      <c r="K6470" s="260"/>
    </row>
    <row r="6471" spans="7:11" x14ac:dyDescent="0.2">
      <c r="G6471" s="260"/>
      <c r="H6471" s="260"/>
      <c r="I6471" s="260"/>
      <c r="J6471" s="260"/>
      <c r="K6471" s="260"/>
    </row>
    <row r="6472" spans="7:11" x14ac:dyDescent="0.2">
      <c r="H6472" s="260"/>
      <c r="I6472" s="260"/>
      <c r="J6472" s="260"/>
      <c r="K6472" s="260"/>
    </row>
    <row r="6473" spans="7:11" x14ac:dyDescent="0.2">
      <c r="G6473" s="260"/>
      <c r="H6473" s="260"/>
      <c r="I6473" s="260"/>
      <c r="J6473" s="260"/>
      <c r="K6473" s="260"/>
    </row>
    <row r="6474" spans="7:11" x14ac:dyDescent="0.2">
      <c r="H6474" s="260"/>
      <c r="I6474" s="260"/>
      <c r="J6474" s="260"/>
    </row>
    <row r="6475" spans="7:11" x14ac:dyDescent="0.2">
      <c r="G6475" s="260"/>
      <c r="H6475" s="260"/>
      <c r="I6475" s="260"/>
      <c r="J6475" s="260"/>
      <c r="K6475" s="260"/>
    </row>
    <row r="6476" spans="7:11" x14ac:dyDescent="0.2">
      <c r="G6476" s="260"/>
      <c r="H6476" s="260"/>
      <c r="I6476" s="260"/>
      <c r="J6476" s="260"/>
      <c r="K6476" s="260"/>
    </row>
    <row r="6477" spans="7:11" x14ac:dyDescent="0.2">
      <c r="G6477" s="260"/>
      <c r="H6477" s="260"/>
      <c r="I6477" s="260"/>
      <c r="J6477" s="260"/>
      <c r="K6477" s="260"/>
    </row>
    <row r="6478" spans="7:11" x14ac:dyDescent="0.2">
      <c r="G6478" s="260"/>
      <c r="H6478" s="260"/>
      <c r="I6478" s="260"/>
      <c r="J6478" s="260"/>
      <c r="K6478" s="260"/>
    </row>
    <row r="6479" spans="7:11" x14ac:dyDescent="0.2">
      <c r="H6479" s="260"/>
      <c r="I6479" s="260"/>
      <c r="J6479" s="260"/>
      <c r="K6479" s="260"/>
    </row>
    <row r="6480" spans="7:11" x14ac:dyDescent="0.2">
      <c r="G6480" s="260"/>
      <c r="H6480" s="260"/>
      <c r="I6480" s="260"/>
      <c r="J6480" s="260"/>
      <c r="K6480" s="260"/>
    </row>
    <row r="6481" spans="6:11" x14ac:dyDescent="0.2">
      <c r="H6481" s="260"/>
      <c r="I6481" s="260"/>
      <c r="J6481" s="260"/>
      <c r="K6481" s="260"/>
    </row>
    <row r="6482" spans="6:11" x14ac:dyDescent="0.2">
      <c r="G6482" s="260"/>
      <c r="H6482" s="260"/>
      <c r="I6482" s="260"/>
      <c r="J6482" s="260"/>
      <c r="K6482" s="260"/>
    </row>
    <row r="6483" spans="6:11" x14ac:dyDescent="0.2">
      <c r="H6483" s="260"/>
      <c r="J6483" s="260"/>
      <c r="K6483" s="260"/>
    </row>
    <row r="6484" spans="6:11" x14ac:dyDescent="0.2">
      <c r="G6484" s="260"/>
      <c r="H6484" s="260"/>
      <c r="I6484" s="260"/>
      <c r="J6484" s="260"/>
      <c r="K6484" s="260"/>
    </row>
    <row r="6485" spans="6:11" x14ac:dyDescent="0.2">
      <c r="F6485" s="260"/>
      <c r="G6485" s="260"/>
      <c r="H6485" s="260"/>
      <c r="I6485" s="260"/>
      <c r="J6485" s="260"/>
      <c r="K6485" s="260"/>
    </row>
    <row r="6486" spans="6:11" x14ac:dyDescent="0.2">
      <c r="G6486" s="260"/>
      <c r="H6486" s="260"/>
      <c r="I6486" s="260"/>
      <c r="J6486" s="260"/>
      <c r="K6486" s="260"/>
    </row>
    <row r="6487" spans="6:11" x14ac:dyDescent="0.2">
      <c r="G6487" s="260"/>
      <c r="H6487" s="260"/>
      <c r="I6487" s="260"/>
      <c r="J6487" s="260"/>
      <c r="K6487" s="260"/>
    </row>
    <row r="6488" spans="6:11" x14ac:dyDescent="0.2">
      <c r="G6488" s="260"/>
      <c r="H6488" s="260"/>
      <c r="I6488" s="260"/>
      <c r="J6488" s="260"/>
      <c r="K6488" s="260"/>
    </row>
    <row r="6489" spans="6:11" x14ac:dyDescent="0.2">
      <c r="H6489" s="260"/>
      <c r="I6489" s="260"/>
      <c r="J6489" s="260"/>
      <c r="K6489" s="260"/>
    </row>
    <row r="6490" spans="6:11" x14ac:dyDescent="0.2">
      <c r="G6490" s="260"/>
      <c r="H6490" s="260"/>
      <c r="I6490" s="260"/>
      <c r="J6490" s="260"/>
      <c r="K6490" s="260"/>
    </row>
    <row r="6491" spans="6:11" x14ac:dyDescent="0.2">
      <c r="H6491" s="260"/>
      <c r="I6491" s="260"/>
      <c r="J6491" s="260"/>
      <c r="K6491" s="260"/>
    </row>
    <row r="6492" spans="6:11" x14ac:dyDescent="0.2">
      <c r="G6492" s="260"/>
      <c r="H6492" s="260"/>
      <c r="I6492" s="260"/>
      <c r="J6492" s="260"/>
      <c r="K6492" s="260"/>
    </row>
    <row r="6493" spans="6:11" x14ac:dyDescent="0.2">
      <c r="F6493" s="260"/>
      <c r="G6493" s="260"/>
      <c r="H6493" s="260"/>
      <c r="I6493" s="260"/>
      <c r="J6493" s="260"/>
      <c r="K6493" s="260"/>
    </row>
    <row r="6494" spans="6:11" x14ac:dyDescent="0.2">
      <c r="G6494" s="260"/>
      <c r="H6494" s="260"/>
      <c r="I6494" s="260"/>
      <c r="J6494" s="260"/>
      <c r="K6494" s="260"/>
    </row>
    <row r="6495" spans="6:11" x14ac:dyDescent="0.2">
      <c r="G6495" s="260"/>
      <c r="H6495" s="260"/>
      <c r="I6495" s="260"/>
      <c r="J6495" s="260"/>
      <c r="K6495" s="260"/>
    </row>
    <row r="6496" spans="6:11" x14ac:dyDescent="0.2">
      <c r="H6496" s="260"/>
      <c r="I6496" s="260"/>
      <c r="J6496" s="260"/>
      <c r="K6496" s="260"/>
    </row>
    <row r="6497" spans="5:11" x14ac:dyDescent="0.2">
      <c r="G6497" s="260"/>
      <c r="H6497" s="260"/>
      <c r="I6497" s="260"/>
      <c r="J6497" s="260"/>
      <c r="K6497" s="260"/>
    </row>
    <row r="6498" spans="5:11" x14ac:dyDescent="0.2">
      <c r="F6498" s="260"/>
      <c r="G6498" s="260"/>
      <c r="H6498" s="260"/>
      <c r="I6498" s="260"/>
      <c r="J6498" s="260"/>
      <c r="K6498" s="260"/>
    </row>
    <row r="6499" spans="5:11" x14ac:dyDescent="0.2">
      <c r="G6499" s="260"/>
      <c r="H6499" s="260"/>
      <c r="I6499" s="260"/>
      <c r="J6499" s="260"/>
      <c r="K6499" s="260"/>
    </row>
    <row r="6500" spans="5:11" x14ac:dyDescent="0.2">
      <c r="E6500" s="260"/>
      <c r="I6500" s="260"/>
      <c r="J6500" s="260"/>
      <c r="K6500" s="260"/>
    </row>
    <row r="6501" spans="5:11" x14ac:dyDescent="0.2">
      <c r="F6501" s="260"/>
      <c r="G6501" s="260"/>
      <c r="H6501" s="260"/>
      <c r="I6501" s="260"/>
      <c r="K6501" s="260"/>
    </row>
    <row r="6502" spans="5:11" x14ac:dyDescent="0.2">
      <c r="F6502" s="260"/>
      <c r="G6502" s="260"/>
      <c r="H6502" s="260"/>
      <c r="I6502" s="260"/>
      <c r="K6502" s="260"/>
    </row>
    <row r="6503" spans="5:11" x14ac:dyDescent="0.2">
      <c r="G6503" s="260"/>
      <c r="H6503" s="260"/>
      <c r="I6503" s="260"/>
      <c r="J6503" s="260"/>
      <c r="K6503" s="260"/>
    </row>
    <row r="6504" spans="5:11" x14ac:dyDescent="0.2">
      <c r="G6504" s="260"/>
      <c r="H6504" s="260"/>
      <c r="I6504" s="260"/>
      <c r="J6504" s="260"/>
      <c r="K6504" s="260"/>
    </row>
    <row r="6505" spans="5:11" x14ac:dyDescent="0.2">
      <c r="H6505" s="260"/>
      <c r="I6505" s="260"/>
      <c r="J6505" s="260"/>
      <c r="K6505" s="260"/>
    </row>
    <row r="6506" spans="5:11" x14ac:dyDescent="0.2">
      <c r="H6506" s="260"/>
      <c r="I6506" s="260"/>
      <c r="J6506" s="260"/>
      <c r="K6506" s="260"/>
    </row>
    <row r="6507" spans="5:11" x14ac:dyDescent="0.2">
      <c r="G6507" s="260"/>
      <c r="H6507" s="260"/>
      <c r="I6507" s="260"/>
      <c r="J6507" s="260"/>
      <c r="K6507" s="260"/>
    </row>
    <row r="6508" spans="5:11" x14ac:dyDescent="0.2">
      <c r="G6508" s="260"/>
      <c r="H6508" s="260"/>
      <c r="I6508" s="260"/>
      <c r="J6508" s="260"/>
      <c r="K6508" s="260"/>
    </row>
    <row r="6509" spans="5:11" x14ac:dyDescent="0.2">
      <c r="H6509" s="260"/>
      <c r="I6509" s="260"/>
      <c r="J6509" s="260"/>
      <c r="K6509" s="260"/>
    </row>
    <row r="6510" spans="5:11" x14ac:dyDescent="0.2">
      <c r="F6510" s="260"/>
      <c r="G6510" s="260"/>
      <c r="H6510" s="260"/>
      <c r="I6510" s="260"/>
      <c r="K6510" s="260"/>
    </row>
    <row r="6511" spans="5:11" x14ac:dyDescent="0.2">
      <c r="F6511" s="260"/>
      <c r="G6511" s="260"/>
      <c r="H6511" s="260"/>
      <c r="I6511" s="260"/>
      <c r="K6511" s="260"/>
    </row>
    <row r="6512" spans="5:11" x14ac:dyDescent="0.2">
      <c r="G6512" s="260"/>
      <c r="H6512" s="260"/>
      <c r="I6512" s="260"/>
      <c r="J6512" s="260"/>
      <c r="K6512" s="260"/>
    </row>
    <row r="6513" spans="6:11" x14ac:dyDescent="0.2">
      <c r="G6513" s="260"/>
      <c r="H6513" s="260"/>
      <c r="I6513" s="260"/>
      <c r="J6513" s="260"/>
      <c r="K6513" s="260"/>
    </row>
    <row r="6514" spans="6:11" x14ac:dyDescent="0.2">
      <c r="F6514" s="260"/>
      <c r="G6514" s="260"/>
      <c r="H6514" s="260"/>
      <c r="I6514" s="260"/>
      <c r="J6514" s="260"/>
      <c r="K6514" s="260"/>
    </row>
    <row r="6515" spans="6:11" x14ac:dyDescent="0.2">
      <c r="F6515" s="260"/>
      <c r="G6515" s="260"/>
      <c r="H6515" s="260"/>
      <c r="I6515" s="260"/>
      <c r="J6515" s="260"/>
      <c r="K6515" s="260"/>
    </row>
    <row r="6516" spans="6:11" x14ac:dyDescent="0.2">
      <c r="G6516" s="260"/>
      <c r="H6516" s="260"/>
      <c r="I6516" s="260"/>
      <c r="J6516" s="260"/>
      <c r="K6516" s="260"/>
    </row>
    <row r="6517" spans="6:11" x14ac:dyDescent="0.2">
      <c r="G6517" s="260"/>
      <c r="H6517" s="260"/>
      <c r="I6517" s="260"/>
      <c r="J6517" s="260"/>
      <c r="K6517" s="260"/>
    </row>
    <row r="6518" spans="6:11" x14ac:dyDescent="0.2">
      <c r="G6518" s="260"/>
      <c r="H6518" s="260"/>
      <c r="I6518" s="260"/>
      <c r="J6518" s="260"/>
      <c r="K6518" s="260"/>
    </row>
    <row r="6519" spans="6:11" x14ac:dyDescent="0.2">
      <c r="H6519" s="260"/>
      <c r="I6519" s="260"/>
      <c r="J6519" s="260"/>
      <c r="K6519" s="260"/>
    </row>
    <row r="6520" spans="6:11" x14ac:dyDescent="0.2">
      <c r="F6520" s="260"/>
      <c r="G6520" s="260"/>
      <c r="I6520" s="260"/>
      <c r="J6520" s="260"/>
      <c r="K6520" s="260"/>
    </row>
    <row r="6521" spans="6:11" x14ac:dyDescent="0.2">
      <c r="G6521" s="260"/>
      <c r="J6521" s="260"/>
      <c r="K6521" s="260"/>
    </row>
    <row r="6522" spans="6:11" x14ac:dyDescent="0.2">
      <c r="G6522" s="260"/>
      <c r="H6522" s="260"/>
      <c r="I6522" s="260"/>
      <c r="J6522" s="260"/>
      <c r="K6522" s="260"/>
    </row>
    <row r="6523" spans="6:11" x14ac:dyDescent="0.2">
      <c r="H6523" s="260"/>
      <c r="I6523" s="260"/>
      <c r="J6523" s="260"/>
      <c r="K6523" s="260"/>
    </row>
    <row r="6524" spans="6:11" x14ac:dyDescent="0.2">
      <c r="F6524" s="260"/>
      <c r="G6524" s="260"/>
      <c r="H6524" s="260"/>
      <c r="I6524" s="260"/>
      <c r="J6524" s="260"/>
      <c r="K6524" s="260"/>
    </row>
    <row r="6525" spans="6:11" x14ac:dyDescent="0.2">
      <c r="G6525" s="260"/>
      <c r="K6525" s="260"/>
    </row>
    <row r="6526" spans="6:11" x14ac:dyDescent="0.2">
      <c r="H6526" s="260"/>
      <c r="I6526" s="260"/>
      <c r="J6526" s="260"/>
      <c r="K6526" s="260"/>
    </row>
    <row r="6527" spans="6:11" x14ac:dyDescent="0.2">
      <c r="G6527" s="260"/>
      <c r="H6527" s="260"/>
      <c r="I6527" s="260"/>
      <c r="J6527" s="260"/>
      <c r="K6527" s="260"/>
    </row>
    <row r="6528" spans="6:11" x14ac:dyDescent="0.2">
      <c r="F6528" s="260"/>
      <c r="G6528" s="260"/>
      <c r="H6528" s="260"/>
      <c r="I6528" s="260"/>
      <c r="J6528" s="260"/>
      <c r="K6528" s="260"/>
    </row>
    <row r="6529" spans="6:11" x14ac:dyDescent="0.2">
      <c r="F6529" s="260"/>
      <c r="G6529" s="260"/>
      <c r="H6529" s="260"/>
      <c r="I6529" s="260"/>
      <c r="J6529" s="260"/>
      <c r="K6529" s="260"/>
    </row>
    <row r="6530" spans="6:11" x14ac:dyDescent="0.2">
      <c r="G6530" s="260"/>
      <c r="H6530" s="260"/>
      <c r="I6530" s="260"/>
      <c r="J6530" s="260"/>
      <c r="K6530" s="260"/>
    </row>
    <row r="6531" spans="6:11" x14ac:dyDescent="0.2">
      <c r="H6531" s="260"/>
      <c r="I6531" s="260"/>
      <c r="J6531" s="260"/>
      <c r="K6531" s="260"/>
    </row>
    <row r="6532" spans="6:11" x14ac:dyDescent="0.2">
      <c r="G6532" s="260"/>
      <c r="H6532" s="260"/>
      <c r="I6532" s="260"/>
      <c r="J6532" s="260"/>
      <c r="K6532" s="260"/>
    </row>
    <row r="6533" spans="6:11" x14ac:dyDescent="0.2">
      <c r="H6533" s="260"/>
      <c r="I6533" s="260"/>
      <c r="J6533" s="260"/>
      <c r="K6533" s="260"/>
    </row>
    <row r="6534" spans="6:11" x14ac:dyDescent="0.2">
      <c r="F6534" s="260"/>
      <c r="G6534" s="260"/>
      <c r="H6534" s="260"/>
      <c r="I6534" s="260"/>
      <c r="J6534" s="260"/>
      <c r="K6534" s="260"/>
    </row>
    <row r="6535" spans="6:11" x14ac:dyDescent="0.2">
      <c r="F6535" s="260"/>
      <c r="G6535" s="260"/>
      <c r="H6535" s="260"/>
      <c r="I6535" s="260"/>
      <c r="J6535" s="260"/>
      <c r="K6535" s="260"/>
    </row>
    <row r="6536" spans="6:11" x14ac:dyDescent="0.2">
      <c r="H6536" s="260"/>
      <c r="I6536" s="260"/>
      <c r="J6536" s="260"/>
      <c r="K6536" s="260"/>
    </row>
    <row r="6537" spans="6:11" x14ac:dyDescent="0.2">
      <c r="H6537" s="260"/>
      <c r="I6537" s="260"/>
      <c r="J6537" s="260"/>
      <c r="K6537" s="260"/>
    </row>
    <row r="6538" spans="6:11" x14ac:dyDescent="0.2">
      <c r="H6538" s="260"/>
      <c r="I6538" s="260"/>
      <c r="J6538" s="260"/>
      <c r="K6538" s="260"/>
    </row>
    <row r="6539" spans="6:11" x14ac:dyDescent="0.2">
      <c r="G6539" s="260"/>
      <c r="H6539" s="260"/>
      <c r="I6539" s="260"/>
      <c r="K6539" s="260"/>
    </row>
    <row r="6540" spans="6:11" x14ac:dyDescent="0.2">
      <c r="H6540" s="260"/>
      <c r="I6540" s="260"/>
      <c r="K6540" s="260"/>
    </row>
    <row r="6541" spans="6:11" x14ac:dyDescent="0.2">
      <c r="F6541" s="260"/>
      <c r="G6541" s="260"/>
      <c r="H6541" s="260"/>
      <c r="I6541" s="260"/>
      <c r="J6541" s="260"/>
      <c r="K6541" s="260"/>
    </row>
    <row r="6542" spans="6:11" x14ac:dyDescent="0.2">
      <c r="H6542" s="260"/>
      <c r="I6542" s="260"/>
      <c r="J6542" s="260"/>
      <c r="K6542" s="260"/>
    </row>
    <row r="6543" spans="6:11" x14ac:dyDescent="0.2">
      <c r="F6543" s="260"/>
      <c r="G6543" s="260"/>
      <c r="H6543" s="260"/>
      <c r="I6543" s="260"/>
      <c r="J6543" s="260"/>
      <c r="K6543" s="260"/>
    </row>
    <row r="6544" spans="6:11" x14ac:dyDescent="0.2">
      <c r="G6544" s="260"/>
      <c r="H6544" s="260"/>
      <c r="I6544" s="260"/>
      <c r="J6544" s="260"/>
      <c r="K6544" s="260"/>
    </row>
    <row r="6545" spans="6:11" x14ac:dyDescent="0.2">
      <c r="I6545" s="260"/>
      <c r="J6545" s="260"/>
      <c r="K6545" s="260"/>
    </row>
    <row r="6546" spans="6:11" x14ac:dyDescent="0.2">
      <c r="I6546" s="260"/>
      <c r="J6546" s="260"/>
      <c r="K6546" s="260"/>
    </row>
    <row r="6547" spans="6:11" x14ac:dyDescent="0.2">
      <c r="F6547" s="260"/>
      <c r="G6547" s="260"/>
      <c r="H6547" s="260"/>
      <c r="I6547" s="260"/>
      <c r="J6547" s="260"/>
      <c r="K6547" s="260"/>
    </row>
    <row r="6548" spans="6:11" x14ac:dyDescent="0.2">
      <c r="G6548" s="260"/>
      <c r="H6548" s="260"/>
      <c r="I6548" s="260"/>
      <c r="J6548" s="260"/>
      <c r="K6548" s="260"/>
    </row>
    <row r="6549" spans="6:11" x14ac:dyDescent="0.2">
      <c r="H6549" s="260"/>
      <c r="I6549" s="260"/>
      <c r="J6549" s="260"/>
      <c r="K6549" s="260"/>
    </row>
    <row r="6550" spans="6:11" x14ac:dyDescent="0.2">
      <c r="G6550" s="260"/>
      <c r="H6550" s="260"/>
      <c r="I6550" s="260"/>
      <c r="J6550" s="260"/>
      <c r="K6550" s="260"/>
    </row>
    <row r="6551" spans="6:11" x14ac:dyDescent="0.2">
      <c r="H6551" s="260"/>
      <c r="I6551" s="260"/>
      <c r="J6551" s="260"/>
      <c r="K6551" s="260"/>
    </row>
    <row r="6552" spans="6:11" x14ac:dyDescent="0.2">
      <c r="H6552" s="260"/>
      <c r="I6552" s="260"/>
      <c r="J6552" s="260"/>
      <c r="K6552" s="260"/>
    </row>
    <row r="6553" spans="6:11" x14ac:dyDescent="0.2">
      <c r="H6553" s="260"/>
      <c r="I6553" s="260"/>
      <c r="J6553" s="260"/>
      <c r="K6553" s="260"/>
    </row>
    <row r="6554" spans="6:11" x14ac:dyDescent="0.2">
      <c r="I6554" s="260"/>
      <c r="J6554" s="260"/>
      <c r="K6554" s="260"/>
    </row>
    <row r="6555" spans="6:11" x14ac:dyDescent="0.2">
      <c r="G6555" s="260"/>
      <c r="H6555" s="260"/>
      <c r="I6555" s="260"/>
      <c r="J6555" s="260"/>
      <c r="K6555" s="260"/>
    </row>
    <row r="6556" spans="6:11" x14ac:dyDescent="0.2">
      <c r="H6556" s="260"/>
      <c r="I6556" s="260"/>
      <c r="J6556" s="260"/>
      <c r="K6556" s="260"/>
    </row>
    <row r="6557" spans="6:11" x14ac:dyDescent="0.2">
      <c r="F6557" s="260"/>
      <c r="G6557" s="260"/>
      <c r="H6557" s="260"/>
      <c r="I6557" s="260"/>
      <c r="J6557" s="260"/>
      <c r="K6557" s="260"/>
    </row>
    <row r="6558" spans="6:11" x14ac:dyDescent="0.2">
      <c r="G6558" s="260"/>
      <c r="H6558" s="260"/>
      <c r="I6558" s="260"/>
      <c r="J6558" s="260"/>
      <c r="K6558" s="260"/>
    </row>
    <row r="6559" spans="6:11" x14ac:dyDescent="0.2">
      <c r="H6559" s="260"/>
      <c r="I6559" s="260"/>
      <c r="J6559" s="260"/>
      <c r="K6559" s="260"/>
    </row>
    <row r="6561" spans="6:11" x14ac:dyDescent="0.2">
      <c r="F6561" s="260"/>
      <c r="G6561" s="260"/>
      <c r="H6561" s="260"/>
      <c r="I6561" s="260"/>
      <c r="J6561" s="260"/>
      <c r="K6561" s="260"/>
    </row>
    <row r="6562" spans="6:11" x14ac:dyDescent="0.2">
      <c r="G6562" s="260"/>
      <c r="H6562" s="260"/>
      <c r="I6562" s="260"/>
      <c r="K6562" s="260"/>
    </row>
    <row r="6563" spans="6:11" x14ac:dyDescent="0.2">
      <c r="G6563" s="260"/>
      <c r="H6563" s="260"/>
      <c r="I6563" s="260"/>
      <c r="K6563" s="260"/>
    </row>
    <row r="6564" spans="6:11" x14ac:dyDescent="0.2">
      <c r="H6564" s="260"/>
      <c r="I6564" s="260"/>
      <c r="J6564" s="260"/>
      <c r="K6564" s="260"/>
    </row>
    <row r="6565" spans="6:11" x14ac:dyDescent="0.2">
      <c r="H6565" s="260"/>
      <c r="I6565" s="260"/>
      <c r="J6565" s="260"/>
      <c r="K6565" s="260"/>
    </row>
    <row r="6566" spans="6:11" x14ac:dyDescent="0.2">
      <c r="J6566" s="260"/>
      <c r="K6566" s="260"/>
    </row>
    <row r="6567" spans="6:11" x14ac:dyDescent="0.2">
      <c r="G6567" s="260"/>
      <c r="H6567" s="260"/>
      <c r="I6567" s="260"/>
      <c r="J6567" s="260"/>
      <c r="K6567" s="260"/>
    </row>
    <row r="6568" spans="6:11" x14ac:dyDescent="0.2">
      <c r="G6568" s="260"/>
      <c r="H6568" s="260"/>
      <c r="I6568" s="260"/>
      <c r="J6568" s="260"/>
      <c r="K6568" s="260"/>
    </row>
    <row r="6569" spans="6:11" x14ac:dyDescent="0.2">
      <c r="G6569" s="260"/>
      <c r="H6569" s="260"/>
      <c r="I6569" s="260"/>
      <c r="J6569" s="260"/>
      <c r="K6569" s="260"/>
    </row>
    <row r="6570" spans="6:11" x14ac:dyDescent="0.2">
      <c r="G6570" s="260"/>
      <c r="H6570" s="260"/>
      <c r="I6570" s="260"/>
      <c r="J6570" s="260"/>
      <c r="K6570" s="260"/>
    </row>
    <row r="6571" spans="6:11" x14ac:dyDescent="0.2">
      <c r="H6571" s="260"/>
      <c r="I6571" s="260"/>
      <c r="J6571" s="260"/>
      <c r="K6571" s="260"/>
    </row>
    <row r="6572" spans="6:11" x14ac:dyDescent="0.2">
      <c r="J6572" s="260"/>
      <c r="K6572" s="260"/>
    </row>
    <row r="6573" spans="6:11" x14ac:dyDescent="0.2">
      <c r="G6573" s="260"/>
      <c r="H6573" s="260"/>
      <c r="I6573" s="260"/>
      <c r="K6573" s="260"/>
    </row>
    <row r="6574" spans="6:11" x14ac:dyDescent="0.2">
      <c r="G6574" s="260"/>
      <c r="H6574" s="260"/>
      <c r="I6574" s="260"/>
      <c r="J6574" s="260"/>
      <c r="K6574" s="260"/>
    </row>
    <row r="6575" spans="6:11" x14ac:dyDescent="0.2">
      <c r="G6575" s="260"/>
      <c r="H6575" s="260"/>
      <c r="I6575" s="260"/>
      <c r="J6575" s="260"/>
      <c r="K6575" s="260"/>
    </row>
    <row r="6576" spans="6:11" x14ac:dyDescent="0.2">
      <c r="G6576" s="260"/>
      <c r="H6576" s="260"/>
      <c r="I6576" s="260"/>
      <c r="J6576" s="260"/>
      <c r="K6576" s="260"/>
    </row>
    <row r="6577" spans="6:11" x14ac:dyDescent="0.2">
      <c r="H6577" s="260"/>
      <c r="I6577" s="260"/>
      <c r="J6577" s="260"/>
      <c r="K6577" s="260"/>
    </row>
    <row r="6578" spans="6:11" x14ac:dyDescent="0.2">
      <c r="G6578" s="260"/>
      <c r="H6578" s="260"/>
      <c r="I6578" s="260"/>
      <c r="J6578" s="260"/>
      <c r="K6578" s="260"/>
    </row>
    <row r="6579" spans="6:11" x14ac:dyDescent="0.2">
      <c r="F6579" s="260"/>
      <c r="G6579" s="260"/>
      <c r="H6579" s="260"/>
      <c r="I6579" s="260"/>
      <c r="J6579" s="260"/>
      <c r="K6579" s="260"/>
    </row>
    <row r="6580" spans="6:11" x14ac:dyDescent="0.2">
      <c r="G6580" s="260"/>
      <c r="H6580" s="260"/>
      <c r="I6580" s="260"/>
      <c r="J6580" s="260"/>
      <c r="K6580" s="260"/>
    </row>
    <row r="6581" spans="6:11" x14ac:dyDescent="0.2">
      <c r="H6581" s="260"/>
      <c r="I6581" s="260"/>
      <c r="J6581" s="260"/>
      <c r="K6581" s="260"/>
    </row>
    <row r="6582" spans="6:11" x14ac:dyDescent="0.2">
      <c r="G6582" s="260"/>
      <c r="H6582" s="260"/>
      <c r="I6582" s="260"/>
      <c r="J6582" s="260"/>
      <c r="K6582" s="260"/>
    </row>
    <row r="6583" spans="6:11" x14ac:dyDescent="0.2">
      <c r="H6583" s="260"/>
      <c r="I6583" s="260"/>
      <c r="J6583" s="260"/>
      <c r="K6583" s="260"/>
    </row>
    <row r="6584" spans="6:11" x14ac:dyDescent="0.2">
      <c r="H6584" s="260"/>
      <c r="I6584" s="260"/>
      <c r="J6584" s="260"/>
      <c r="K6584" s="260"/>
    </row>
    <row r="6585" spans="6:11" x14ac:dyDescent="0.2">
      <c r="H6585" s="260"/>
      <c r="I6585" s="260"/>
      <c r="J6585" s="260"/>
      <c r="K6585" s="260"/>
    </row>
    <row r="6586" spans="6:11" x14ac:dyDescent="0.2">
      <c r="H6586" s="260"/>
      <c r="I6586" s="260"/>
      <c r="J6586" s="260"/>
      <c r="K6586" s="260"/>
    </row>
    <row r="6587" spans="6:11" x14ac:dyDescent="0.2">
      <c r="H6587" s="260"/>
      <c r="I6587" s="260"/>
      <c r="J6587" s="260"/>
      <c r="K6587" s="260"/>
    </row>
    <row r="6588" spans="6:11" x14ac:dyDescent="0.2">
      <c r="G6588" s="260"/>
      <c r="H6588" s="260"/>
      <c r="I6588" s="260"/>
      <c r="J6588" s="260"/>
      <c r="K6588" s="260"/>
    </row>
    <row r="6589" spans="6:11" x14ac:dyDescent="0.2">
      <c r="F6589" s="260"/>
      <c r="G6589" s="260"/>
      <c r="H6589" s="260"/>
      <c r="I6589" s="260"/>
      <c r="J6589" s="260"/>
      <c r="K6589" s="260"/>
    </row>
    <row r="6590" spans="6:11" x14ac:dyDescent="0.2">
      <c r="G6590" s="260"/>
      <c r="H6590" s="260"/>
      <c r="I6590" s="260"/>
      <c r="J6590" s="260"/>
      <c r="K6590" s="260"/>
    </row>
    <row r="6591" spans="6:11" x14ac:dyDescent="0.2">
      <c r="H6591" s="260"/>
      <c r="I6591" s="260"/>
      <c r="J6591" s="260"/>
      <c r="K6591" s="260"/>
    </row>
    <row r="6592" spans="6:11" x14ac:dyDescent="0.2">
      <c r="H6592" s="260"/>
      <c r="J6592" s="260"/>
      <c r="K6592" s="260"/>
    </row>
    <row r="6593" spans="7:11" x14ac:dyDescent="0.2">
      <c r="G6593" s="260"/>
      <c r="H6593" s="260"/>
      <c r="I6593" s="260"/>
      <c r="J6593" s="260"/>
      <c r="K6593" s="260"/>
    </row>
    <row r="6594" spans="7:11" x14ac:dyDescent="0.2">
      <c r="H6594" s="260"/>
      <c r="I6594" s="260"/>
      <c r="J6594" s="260"/>
      <c r="K6594" s="260"/>
    </row>
    <row r="6595" spans="7:11" x14ac:dyDescent="0.2">
      <c r="J6595" s="260"/>
      <c r="K6595" s="260"/>
    </row>
    <row r="6596" spans="7:11" x14ac:dyDescent="0.2">
      <c r="K6596" s="260"/>
    </row>
    <row r="6597" spans="7:11" x14ac:dyDescent="0.2">
      <c r="G6597" s="260"/>
      <c r="H6597" s="260"/>
      <c r="I6597" s="260"/>
      <c r="J6597" s="260"/>
      <c r="K6597" s="260"/>
    </row>
    <row r="6598" spans="7:11" x14ac:dyDescent="0.2">
      <c r="H6598" s="260"/>
      <c r="I6598" s="260"/>
      <c r="J6598" s="260"/>
      <c r="K6598" s="260"/>
    </row>
    <row r="6599" spans="7:11" x14ac:dyDescent="0.2">
      <c r="G6599" s="260"/>
      <c r="H6599" s="260"/>
      <c r="I6599" s="260"/>
      <c r="K6599" s="260"/>
    </row>
    <row r="6600" spans="7:11" x14ac:dyDescent="0.2">
      <c r="G6600" s="260"/>
      <c r="H6600" s="260"/>
      <c r="I6600" s="260"/>
      <c r="K6600" s="260"/>
    </row>
    <row r="6601" spans="7:11" x14ac:dyDescent="0.2">
      <c r="G6601" s="260"/>
      <c r="H6601" s="260"/>
      <c r="I6601" s="260"/>
      <c r="K6601" s="260"/>
    </row>
    <row r="6602" spans="7:11" x14ac:dyDescent="0.2">
      <c r="H6602" s="260"/>
      <c r="I6602" s="260"/>
      <c r="K6602" s="260"/>
    </row>
    <row r="6603" spans="7:11" x14ac:dyDescent="0.2">
      <c r="K6603" s="260"/>
    </row>
    <row r="6604" spans="7:11" x14ac:dyDescent="0.2">
      <c r="G6604" s="260"/>
      <c r="H6604" s="260"/>
      <c r="I6604" s="260"/>
      <c r="J6604" s="260"/>
      <c r="K6604" s="260"/>
    </row>
    <row r="6605" spans="7:11" x14ac:dyDescent="0.2">
      <c r="G6605" s="260"/>
      <c r="H6605" s="260"/>
      <c r="I6605" s="260"/>
      <c r="J6605" s="260"/>
      <c r="K6605" s="260"/>
    </row>
    <row r="6606" spans="7:11" x14ac:dyDescent="0.2">
      <c r="H6606" s="260"/>
      <c r="I6606" s="260"/>
      <c r="J6606" s="260"/>
      <c r="K6606" s="260"/>
    </row>
    <row r="6607" spans="7:11" x14ac:dyDescent="0.2">
      <c r="G6607" s="260"/>
      <c r="H6607" s="260"/>
      <c r="I6607" s="260"/>
      <c r="K6607" s="260"/>
    </row>
    <row r="6608" spans="7:11" x14ac:dyDescent="0.2">
      <c r="G6608" s="260"/>
      <c r="H6608" s="260"/>
      <c r="I6608" s="260"/>
      <c r="K6608" s="260"/>
    </row>
    <row r="6609" spans="6:11" x14ac:dyDescent="0.2">
      <c r="G6609" s="260"/>
      <c r="H6609" s="260"/>
      <c r="I6609" s="260"/>
      <c r="K6609" s="260"/>
    </row>
    <row r="6610" spans="6:11" x14ac:dyDescent="0.2">
      <c r="H6610" s="260"/>
      <c r="I6610" s="260"/>
      <c r="J6610" s="260"/>
      <c r="K6610" s="260"/>
    </row>
    <row r="6611" spans="6:11" x14ac:dyDescent="0.2">
      <c r="J6611" s="260"/>
      <c r="K6611" s="260"/>
    </row>
    <row r="6612" spans="6:11" x14ac:dyDescent="0.2">
      <c r="H6612" s="260"/>
      <c r="I6612" s="260"/>
      <c r="J6612" s="260"/>
      <c r="K6612" s="260"/>
    </row>
    <row r="6613" spans="6:11" x14ac:dyDescent="0.2">
      <c r="J6613" s="260"/>
      <c r="K6613" s="260"/>
    </row>
    <row r="6614" spans="6:11" x14ac:dyDescent="0.2">
      <c r="F6614" s="260"/>
      <c r="G6614" s="260"/>
      <c r="H6614" s="260"/>
      <c r="I6614" s="260"/>
      <c r="J6614" s="260"/>
      <c r="K6614" s="260"/>
    </row>
    <row r="6615" spans="6:11" x14ac:dyDescent="0.2">
      <c r="G6615" s="260"/>
      <c r="H6615" s="260"/>
      <c r="I6615" s="260"/>
      <c r="J6615" s="260"/>
      <c r="K6615" s="260"/>
    </row>
    <row r="6616" spans="6:11" x14ac:dyDescent="0.2">
      <c r="H6616" s="260"/>
      <c r="I6616" s="260"/>
      <c r="J6616" s="260"/>
      <c r="K6616" s="260"/>
    </row>
    <row r="6617" spans="6:11" x14ac:dyDescent="0.2">
      <c r="G6617" s="260"/>
      <c r="H6617" s="260"/>
      <c r="I6617" s="260"/>
      <c r="J6617" s="260"/>
      <c r="K6617" s="260"/>
    </row>
    <row r="6618" spans="6:11" x14ac:dyDescent="0.2">
      <c r="G6618" s="260"/>
      <c r="H6618" s="260"/>
      <c r="I6618" s="260"/>
      <c r="J6618" s="260"/>
      <c r="K6618" s="260"/>
    </row>
    <row r="6619" spans="6:11" x14ac:dyDescent="0.2">
      <c r="G6619" s="260"/>
      <c r="H6619" s="260"/>
      <c r="I6619" s="260"/>
      <c r="J6619" s="260"/>
      <c r="K6619" s="260"/>
    </row>
    <row r="6620" spans="6:11" x14ac:dyDescent="0.2">
      <c r="G6620" s="260"/>
      <c r="H6620" s="260"/>
      <c r="I6620" s="260"/>
      <c r="J6620" s="260"/>
      <c r="K6620" s="260"/>
    </row>
    <row r="6621" spans="6:11" x14ac:dyDescent="0.2">
      <c r="H6621" s="260"/>
      <c r="I6621" s="260"/>
      <c r="J6621" s="260"/>
      <c r="K6621" s="260"/>
    </row>
    <row r="6622" spans="6:11" x14ac:dyDescent="0.2">
      <c r="H6622" s="260"/>
      <c r="I6622" s="260"/>
      <c r="J6622" s="260"/>
      <c r="K6622" s="260"/>
    </row>
    <row r="6623" spans="6:11" x14ac:dyDescent="0.2">
      <c r="J6623" s="260"/>
      <c r="K6623" s="260"/>
    </row>
    <row r="6624" spans="6:11" x14ac:dyDescent="0.2">
      <c r="F6624" s="260"/>
      <c r="G6624" s="260"/>
      <c r="H6624" s="260"/>
      <c r="I6624" s="260"/>
      <c r="J6624" s="260"/>
      <c r="K6624" s="260"/>
    </row>
    <row r="6625" spans="6:11" x14ac:dyDescent="0.2">
      <c r="G6625" s="260"/>
      <c r="H6625" s="260"/>
      <c r="I6625" s="260"/>
      <c r="J6625" s="260"/>
      <c r="K6625" s="260"/>
    </row>
    <row r="6626" spans="6:11" x14ac:dyDescent="0.2">
      <c r="H6626" s="260"/>
      <c r="I6626" s="260"/>
      <c r="J6626" s="260"/>
      <c r="K6626" s="260"/>
    </row>
    <row r="6627" spans="6:11" x14ac:dyDescent="0.2">
      <c r="H6627" s="260"/>
      <c r="I6627" s="260"/>
      <c r="K6627" s="260"/>
    </row>
    <row r="6628" spans="6:11" x14ac:dyDescent="0.2">
      <c r="G6628" s="260"/>
      <c r="K6628" s="260"/>
    </row>
    <row r="6629" spans="6:11" x14ac:dyDescent="0.2">
      <c r="G6629" s="260"/>
      <c r="H6629" s="260"/>
      <c r="I6629" s="260"/>
      <c r="J6629" s="260"/>
      <c r="K6629" s="260"/>
    </row>
    <row r="6630" spans="6:11" x14ac:dyDescent="0.2">
      <c r="H6630" s="260"/>
      <c r="I6630" s="260"/>
      <c r="J6630" s="260"/>
      <c r="K6630" s="260"/>
    </row>
    <row r="6631" spans="6:11" x14ac:dyDescent="0.2">
      <c r="H6631" s="260"/>
      <c r="I6631" s="260"/>
      <c r="J6631" s="260"/>
      <c r="K6631" s="260"/>
    </row>
    <row r="6632" spans="6:11" x14ac:dyDescent="0.2">
      <c r="H6632" s="260"/>
      <c r="I6632" s="260"/>
      <c r="J6632" s="260"/>
      <c r="K6632" s="260"/>
    </row>
    <row r="6633" spans="6:11" x14ac:dyDescent="0.2">
      <c r="F6633" s="260"/>
      <c r="G6633" s="260"/>
      <c r="H6633" s="260"/>
      <c r="I6633" s="260"/>
      <c r="J6633" s="260"/>
      <c r="K6633" s="260"/>
    </row>
    <row r="6634" spans="6:11" x14ac:dyDescent="0.2">
      <c r="H6634" s="260"/>
      <c r="I6634" s="260"/>
      <c r="J6634" s="260"/>
      <c r="K6634" s="260"/>
    </row>
    <row r="6635" spans="6:11" x14ac:dyDescent="0.2">
      <c r="G6635" s="260"/>
      <c r="H6635" s="260"/>
      <c r="I6635" s="260"/>
      <c r="J6635" s="260"/>
      <c r="K6635" s="260"/>
    </row>
    <row r="6636" spans="6:11" x14ac:dyDescent="0.2">
      <c r="G6636" s="260"/>
      <c r="H6636" s="260"/>
      <c r="I6636" s="260"/>
      <c r="J6636" s="260"/>
      <c r="K6636" s="260"/>
    </row>
    <row r="6637" spans="6:11" x14ac:dyDescent="0.2">
      <c r="G6637" s="260"/>
      <c r="H6637" s="260"/>
      <c r="I6637" s="260"/>
      <c r="J6637" s="260"/>
      <c r="K6637" s="260"/>
    </row>
    <row r="6638" spans="6:11" x14ac:dyDescent="0.2">
      <c r="H6638" s="260"/>
      <c r="I6638" s="260"/>
      <c r="J6638" s="260"/>
      <c r="K6638" s="260"/>
    </row>
    <row r="6639" spans="6:11" x14ac:dyDescent="0.2">
      <c r="G6639" s="260"/>
      <c r="H6639" s="260"/>
      <c r="I6639" s="260"/>
      <c r="J6639" s="260"/>
      <c r="K6639" s="260"/>
    </row>
    <row r="6640" spans="6:11" x14ac:dyDescent="0.2">
      <c r="H6640" s="260"/>
      <c r="I6640" s="260"/>
      <c r="J6640" s="260"/>
      <c r="K6640" s="260"/>
    </row>
    <row r="6641" spans="6:11" x14ac:dyDescent="0.2">
      <c r="G6641" s="260"/>
      <c r="H6641" s="260"/>
      <c r="I6641" s="260"/>
      <c r="J6641" s="260"/>
      <c r="K6641" s="260"/>
    </row>
    <row r="6642" spans="6:11" x14ac:dyDescent="0.2">
      <c r="G6642" s="260"/>
      <c r="H6642" s="260"/>
      <c r="I6642" s="260"/>
      <c r="J6642" s="260"/>
      <c r="K6642" s="260"/>
    </row>
    <row r="6643" spans="6:11" x14ac:dyDescent="0.2">
      <c r="G6643" s="260"/>
      <c r="H6643" s="260"/>
      <c r="I6643" s="260"/>
      <c r="J6643" s="260"/>
      <c r="K6643" s="260"/>
    </row>
    <row r="6644" spans="6:11" x14ac:dyDescent="0.2">
      <c r="G6644" s="260"/>
      <c r="H6644" s="260"/>
      <c r="I6644" s="260"/>
      <c r="J6644" s="260"/>
      <c r="K6644" s="260"/>
    </row>
    <row r="6645" spans="6:11" x14ac:dyDescent="0.2">
      <c r="H6645" s="260"/>
      <c r="I6645" s="260"/>
      <c r="J6645" s="260"/>
      <c r="K6645" s="260"/>
    </row>
    <row r="6646" spans="6:11" x14ac:dyDescent="0.2">
      <c r="J6646" s="260"/>
      <c r="K6646" s="260"/>
    </row>
    <row r="6647" spans="6:11" x14ac:dyDescent="0.2">
      <c r="I6647" s="260"/>
      <c r="J6647" s="260"/>
      <c r="K6647" s="260"/>
    </row>
    <row r="6648" spans="6:11" x14ac:dyDescent="0.2">
      <c r="G6648" s="260"/>
      <c r="H6648" s="260"/>
      <c r="I6648" s="260"/>
      <c r="J6648" s="260"/>
      <c r="K6648" s="260"/>
    </row>
    <row r="6649" spans="6:11" x14ac:dyDescent="0.2">
      <c r="F6649" s="260"/>
      <c r="G6649" s="260"/>
      <c r="H6649" s="260"/>
      <c r="I6649" s="260"/>
      <c r="J6649" s="260"/>
      <c r="K6649" s="260"/>
    </row>
    <row r="6650" spans="6:11" x14ac:dyDescent="0.2">
      <c r="F6650" s="260"/>
      <c r="G6650" s="260"/>
      <c r="H6650" s="260"/>
      <c r="I6650" s="260"/>
      <c r="J6650" s="260"/>
      <c r="K6650" s="260"/>
    </row>
    <row r="6651" spans="6:11" x14ac:dyDescent="0.2">
      <c r="G6651" s="260"/>
      <c r="H6651" s="260"/>
      <c r="I6651" s="260"/>
      <c r="J6651" s="260"/>
      <c r="K6651" s="260"/>
    </row>
    <row r="6652" spans="6:11" x14ac:dyDescent="0.2">
      <c r="G6652" s="260"/>
      <c r="H6652" s="260"/>
      <c r="I6652" s="260"/>
      <c r="J6652" s="260"/>
      <c r="K6652" s="260"/>
    </row>
    <row r="6653" spans="6:11" x14ac:dyDescent="0.2">
      <c r="G6653" s="260"/>
      <c r="H6653" s="260"/>
      <c r="I6653" s="260"/>
      <c r="J6653" s="260"/>
      <c r="K6653" s="260"/>
    </row>
    <row r="6654" spans="6:11" x14ac:dyDescent="0.2">
      <c r="H6654" s="260"/>
      <c r="I6654" s="260"/>
      <c r="J6654" s="260"/>
      <c r="K6654" s="260"/>
    </row>
    <row r="6655" spans="6:11" x14ac:dyDescent="0.2">
      <c r="F6655" s="260"/>
      <c r="I6655" s="260"/>
      <c r="J6655" s="260"/>
      <c r="K6655" s="260"/>
    </row>
    <row r="6656" spans="6:11" x14ac:dyDescent="0.2">
      <c r="G6656" s="260"/>
      <c r="I6656" s="260"/>
      <c r="J6656" s="260"/>
      <c r="K6656" s="260"/>
    </row>
    <row r="6657" spans="6:11" x14ac:dyDescent="0.2">
      <c r="H6657" s="260"/>
      <c r="I6657" s="260"/>
      <c r="J6657" s="260"/>
      <c r="K6657" s="260"/>
    </row>
    <row r="6658" spans="6:11" x14ac:dyDescent="0.2">
      <c r="G6658" s="260"/>
      <c r="H6658" s="260"/>
      <c r="I6658" s="260"/>
      <c r="J6658" s="260"/>
      <c r="K6658" s="260"/>
    </row>
    <row r="6659" spans="6:11" x14ac:dyDescent="0.2">
      <c r="G6659" s="260"/>
      <c r="H6659" s="260"/>
      <c r="I6659" s="260"/>
      <c r="J6659" s="260"/>
      <c r="K6659" s="260"/>
    </row>
    <row r="6660" spans="6:11" x14ac:dyDescent="0.2">
      <c r="G6660" s="260"/>
      <c r="H6660" s="260"/>
      <c r="I6660" s="260"/>
      <c r="J6660" s="260"/>
      <c r="K6660" s="260"/>
    </row>
    <row r="6661" spans="6:11" x14ac:dyDescent="0.2">
      <c r="F6661" s="260"/>
      <c r="G6661" s="260"/>
      <c r="H6661" s="260"/>
      <c r="I6661" s="260"/>
      <c r="J6661" s="260"/>
      <c r="K6661" s="260"/>
    </row>
    <row r="6662" spans="6:11" x14ac:dyDescent="0.2">
      <c r="G6662" s="260"/>
      <c r="H6662" s="260"/>
      <c r="I6662" s="260"/>
      <c r="J6662" s="260"/>
      <c r="K6662" s="260"/>
    </row>
    <row r="6663" spans="6:11" x14ac:dyDescent="0.2">
      <c r="G6663" s="260"/>
      <c r="H6663" s="260"/>
      <c r="I6663" s="260"/>
      <c r="J6663" s="260"/>
      <c r="K6663" s="260"/>
    </row>
    <row r="6664" spans="6:11" x14ac:dyDescent="0.2">
      <c r="F6664" s="260"/>
      <c r="G6664" s="260"/>
      <c r="H6664" s="260"/>
      <c r="I6664" s="260"/>
      <c r="J6664" s="260"/>
      <c r="K6664" s="260"/>
    </row>
    <row r="6665" spans="6:11" x14ac:dyDescent="0.2">
      <c r="G6665" s="260"/>
      <c r="H6665" s="260"/>
      <c r="I6665" s="260"/>
      <c r="J6665" s="260"/>
      <c r="K6665" s="260"/>
    </row>
    <row r="6666" spans="6:11" x14ac:dyDescent="0.2">
      <c r="H6666" s="260"/>
      <c r="I6666" s="260"/>
      <c r="J6666" s="260"/>
      <c r="K6666" s="260"/>
    </row>
    <row r="6667" spans="6:11" x14ac:dyDescent="0.2">
      <c r="I6667" s="260"/>
      <c r="J6667" s="260"/>
      <c r="K6667" s="260"/>
    </row>
    <row r="6669" spans="6:11" x14ac:dyDescent="0.2">
      <c r="F6669" s="260"/>
      <c r="G6669" s="260"/>
      <c r="H6669" s="260"/>
      <c r="I6669" s="260"/>
      <c r="J6669" s="260"/>
      <c r="K6669" s="260"/>
    </row>
    <row r="6670" spans="6:11" x14ac:dyDescent="0.2">
      <c r="G6670" s="260"/>
      <c r="H6670" s="260"/>
      <c r="I6670" s="260"/>
      <c r="J6670" s="260"/>
      <c r="K6670" s="260"/>
    </row>
    <row r="6671" spans="6:11" x14ac:dyDescent="0.2">
      <c r="G6671" s="260"/>
      <c r="H6671" s="260"/>
      <c r="I6671" s="260"/>
      <c r="J6671" s="260"/>
      <c r="K6671" s="260"/>
    </row>
    <row r="6672" spans="6:11" x14ac:dyDescent="0.2">
      <c r="H6672" s="260"/>
      <c r="K6672" s="260"/>
    </row>
    <row r="6673" spans="6:11" x14ac:dyDescent="0.2">
      <c r="G6673" s="260"/>
      <c r="H6673" s="260"/>
      <c r="I6673" s="260"/>
      <c r="J6673" s="260"/>
      <c r="K6673" s="260"/>
    </row>
    <row r="6674" spans="6:11" x14ac:dyDescent="0.2">
      <c r="F6674" s="260"/>
      <c r="G6674" s="260"/>
      <c r="H6674" s="260"/>
      <c r="I6674" s="260"/>
      <c r="J6674" s="260"/>
      <c r="K6674" s="260"/>
    </row>
    <row r="6675" spans="6:11" x14ac:dyDescent="0.2">
      <c r="G6675" s="260"/>
      <c r="H6675" s="260"/>
      <c r="I6675" s="260"/>
      <c r="J6675" s="260"/>
      <c r="K6675" s="260"/>
    </row>
    <row r="6676" spans="6:11" x14ac:dyDescent="0.2">
      <c r="H6676" s="260"/>
      <c r="I6676" s="260"/>
      <c r="J6676" s="260"/>
      <c r="K6676" s="260"/>
    </row>
    <row r="6677" spans="6:11" x14ac:dyDescent="0.2">
      <c r="F6677" s="260"/>
      <c r="G6677" s="260"/>
      <c r="H6677" s="260"/>
      <c r="I6677" s="260"/>
      <c r="J6677" s="260"/>
      <c r="K6677" s="260"/>
    </row>
    <row r="6678" spans="6:11" x14ac:dyDescent="0.2">
      <c r="F6678" s="260"/>
      <c r="G6678" s="260"/>
      <c r="H6678" s="260"/>
      <c r="I6678" s="260"/>
      <c r="J6678" s="260"/>
      <c r="K6678" s="260"/>
    </row>
    <row r="6679" spans="6:11" x14ac:dyDescent="0.2">
      <c r="G6679" s="260"/>
      <c r="H6679" s="260"/>
      <c r="I6679" s="260"/>
      <c r="J6679" s="260"/>
      <c r="K6679" s="260"/>
    </row>
    <row r="6680" spans="6:11" x14ac:dyDescent="0.2">
      <c r="H6680" s="260"/>
      <c r="I6680" s="260"/>
      <c r="J6680" s="260"/>
      <c r="K6680" s="260"/>
    </row>
    <row r="6681" spans="6:11" x14ac:dyDescent="0.2">
      <c r="G6681" s="260"/>
      <c r="H6681" s="260"/>
      <c r="I6681" s="260"/>
      <c r="J6681" s="260"/>
      <c r="K6681" s="260"/>
    </row>
    <row r="6682" spans="6:11" x14ac:dyDescent="0.2">
      <c r="H6682" s="260"/>
      <c r="I6682" s="260"/>
      <c r="J6682" s="260"/>
      <c r="K6682" s="260"/>
    </row>
    <row r="6683" spans="6:11" x14ac:dyDescent="0.2">
      <c r="G6683" s="260"/>
      <c r="H6683" s="260"/>
      <c r="I6683" s="260"/>
      <c r="J6683" s="260"/>
      <c r="K6683" s="260"/>
    </row>
    <row r="6684" spans="6:11" x14ac:dyDescent="0.2">
      <c r="G6684" s="260"/>
      <c r="H6684" s="260"/>
      <c r="I6684" s="260"/>
      <c r="J6684" s="260"/>
      <c r="K6684" s="260"/>
    </row>
    <row r="6685" spans="6:11" x14ac:dyDescent="0.2">
      <c r="G6685" s="260"/>
      <c r="H6685" s="260"/>
      <c r="I6685" s="260"/>
      <c r="J6685" s="260"/>
      <c r="K6685" s="260"/>
    </row>
    <row r="6686" spans="6:11" x14ac:dyDescent="0.2">
      <c r="H6686" s="260"/>
      <c r="I6686" s="260"/>
      <c r="K6686" s="260"/>
    </row>
    <row r="6687" spans="6:11" x14ac:dyDescent="0.2">
      <c r="G6687" s="260"/>
      <c r="H6687" s="260"/>
      <c r="I6687" s="260"/>
      <c r="J6687" s="260"/>
      <c r="K6687" s="260"/>
    </row>
    <row r="6688" spans="6:11" x14ac:dyDescent="0.2">
      <c r="H6688" s="260"/>
      <c r="I6688" s="260"/>
      <c r="J6688" s="260"/>
      <c r="K6688" s="260"/>
    </row>
    <row r="6689" spans="6:11" x14ac:dyDescent="0.2">
      <c r="G6689" s="260"/>
      <c r="H6689" s="260"/>
      <c r="J6689" s="260"/>
      <c r="K6689" s="260"/>
    </row>
    <row r="6690" spans="6:11" x14ac:dyDescent="0.2">
      <c r="F6690" s="260"/>
      <c r="G6690" s="260"/>
      <c r="H6690" s="260"/>
      <c r="I6690" s="260"/>
      <c r="K6690" s="260"/>
    </row>
    <row r="6691" spans="6:11" x14ac:dyDescent="0.2">
      <c r="F6691" s="260"/>
      <c r="G6691" s="260"/>
      <c r="H6691" s="260"/>
      <c r="I6691" s="260"/>
      <c r="J6691" s="260"/>
      <c r="K6691" s="260"/>
    </row>
    <row r="6692" spans="6:11" x14ac:dyDescent="0.2">
      <c r="G6692" s="260"/>
      <c r="H6692" s="260"/>
      <c r="I6692" s="260"/>
      <c r="J6692" s="260"/>
      <c r="K6692" s="260"/>
    </row>
    <row r="6693" spans="6:11" x14ac:dyDescent="0.2">
      <c r="G6693" s="260"/>
      <c r="H6693" s="260"/>
      <c r="I6693" s="260"/>
      <c r="J6693" s="260"/>
      <c r="K6693" s="260"/>
    </row>
    <row r="6694" spans="6:11" x14ac:dyDescent="0.2">
      <c r="H6694" s="260"/>
      <c r="I6694" s="260"/>
      <c r="J6694" s="260"/>
      <c r="K6694" s="260"/>
    </row>
    <row r="6695" spans="6:11" x14ac:dyDescent="0.2">
      <c r="G6695" s="260"/>
      <c r="H6695" s="260"/>
      <c r="I6695" s="260"/>
      <c r="J6695" s="260"/>
      <c r="K6695" s="260"/>
    </row>
    <row r="6696" spans="6:11" x14ac:dyDescent="0.2">
      <c r="F6696" s="260"/>
      <c r="G6696" s="260"/>
      <c r="H6696" s="260"/>
      <c r="I6696" s="260"/>
      <c r="J6696" s="260"/>
      <c r="K6696" s="260"/>
    </row>
    <row r="6697" spans="6:11" x14ac:dyDescent="0.2">
      <c r="G6697" s="260"/>
      <c r="H6697" s="260"/>
      <c r="I6697" s="260"/>
      <c r="J6697" s="260"/>
      <c r="K6697" s="260"/>
    </row>
    <row r="6698" spans="6:11" x14ac:dyDescent="0.2">
      <c r="H6698" s="260"/>
      <c r="I6698" s="260"/>
      <c r="J6698" s="260"/>
      <c r="K6698" s="260"/>
    </row>
    <row r="6699" spans="6:11" x14ac:dyDescent="0.2">
      <c r="G6699" s="260"/>
      <c r="I6699" s="260"/>
      <c r="J6699" s="260"/>
      <c r="K6699" s="260"/>
    </row>
    <row r="6700" spans="6:11" x14ac:dyDescent="0.2">
      <c r="F6700" s="260"/>
      <c r="G6700" s="260"/>
      <c r="H6700" s="260"/>
      <c r="I6700" s="260"/>
      <c r="J6700" s="260"/>
      <c r="K6700" s="260"/>
    </row>
    <row r="6701" spans="6:11" x14ac:dyDescent="0.2">
      <c r="G6701" s="260"/>
      <c r="H6701" s="260"/>
      <c r="I6701" s="260"/>
      <c r="J6701" s="260"/>
      <c r="K6701" s="260"/>
    </row>
    <row r="6702" spans="6:11" x14ac:dyDescent="0.2">
      <c r="H6702" s="260"/>
      <c r="I6702" s="260"/>
      <c r="J6702" s="260"/>
    </row>
    <row r="6703" spans="6:11" x14ac:dyDescent="0.2">
      <c r="G6703" s="260"/>
      <c r="H6703" s="260"/>
      <c r="I6703" s="260"/>
      <c r="J6703" s="260"/>
      <c r="K6703" s="260"/>
    </row>
    <row r="6704" spans="6:11" x14ac:dyDescent="0.2">
      <c r="H6704" s="260"/>
      <c r="I6704" s="260"/>
      <c r="J6704" s="260"/>
      <c r="K6704" s="260"/>
    </row>
    <row r="6705" spans="6:11" x14ac:dyDescent="0.2">
      <c r="G6705" s="260"/>
      <c r="H6705" s="260"/>
      <c r="I6705" s="260"/>
      <c r="J6705" s="260"/>
      <c r="K6705" s="260"/>
    </row>
    <row r="6706" spans="6:11" x14ac:dyDescent="0.2">
      <c r="H6706" s="260"/>
      <c r="I6706" s="260"/>
      <c r="J6706" s="260"/>
      <c r="K6706" s="260"/>
    </row>
    <row r="6707" spans="6:11" x14ac:dyDescent="0.2">
      <c r="G6707" s="260"/>
      <c r="H6707" s="260"/>
      <c r="I6707" s="260"/>
      <c r="J6707" s="260"/>
      <c r="K6707" s="260"/>
    </row>
    <row r="6708" spans="6:11" x14ac:dyDescent="0.2">
      <c r="G6708" s="260"/>
      <c r="H6708" s="260"/>
      <c r="I6708" s="260"/>
      <c r="J6708" s="260"/>
      <c r="K6708" s="260"/>
    </row>
    <row r="6709" spans="6:11" x14ac:dyDescent="0.2">
      <c r="G6709" s="260"/>
      <c r="H6709" s="260"/>
      <c r="I6709" s="260"/>
      <c r="J6709" s="260"/>
      <c r="K6709" s="260"/>
    </row>
    <row r="6710" spans="6:11" x14ac:dyDescent="0.2">
      <c r="G6710" s="260"/>
      <c r="H6710" s="260"/>
      <c r="I6710" s="260"/>
      <c r="J6710" s="260"/>
      <c r="K6710" s="260"/>
    </row>
    <row r="6711" spans="6:11" x14ac:dyDescent="0.2">
      <c r="G6711" s="260"/>
      <c r="H6711" s="260"/>
      <c r="I6711" s="260"/>
      <c r="J6711" s="260"/>
      <c r="K6711" s="260"/>
    </row>
    <row r="6712" spans="6:11" x14ac:dyDescent="0.2">
      <c r="H6712" s="260"/>
      <c r="I6712" s="260"/>
      <c r="J6712" s="260"/>
      <c r="K6712" s="260"/>
    </row>
    <row r="6713" spans="6:11" x14ac:dyDescent="0.2">
      <c r="G6713" s="260"/>
      <c r="H6713" s="260"/>
      <c r="I6713" s="260"/>
      <c r="J6713" s="260"/>
      <c r="K6713" s="260"/>
    </row>
    <row r="6714" spans="6:11" x14ac:dyDescent="0.2">
      <c r="H6714" s="260"/>
      <c r="I6714" s="260"/>
      <c r="J6714" s="260"/>
      <c r="K6714" s="260"/>
    </row>
    <row r="6715" spans="6:11" x14ac:dyDescent="0.2">
      <c r="G6715" s="260"/>
      <c r="H6715" s="260"/>
      <c r="I6715" s="260"/>
      <c r="J6715" s="260"/>
      <c r="K6715" s="260"/>
    </row>
    <row r="6716" spans="6:11" x14ac:dyDescent="0.2">
      <c r="H6716" s="260"/>
      <c r="I6716" s="260"/>
      <c r="J6716" s="260"/>
      <c r="K6716" s="260"/>
    </row>
    <row r="6717" spans="6:11" x14ac:dyDescent="0.2">
      <c r="G6717" s="260"/>
      <c r="H6717" s="260"/>
      <c r="I6717" s="260"/>
      <c r="J6717" s="260"/>
      <c r="K6717" s="260"/>
    </row>
    <row r="6718" spans="6:11" x14ac:dyDescent="0.2">
      <c r="H6718" s="260"/>
      <c r="K6718" s="260"/>
    </row>
    <row r="6719" spans="6:11" x14ac:dyDescent="0.2">
      <c r="F6719" s="260"/>
      <c r="G6719" s="260"/>
      <c r="H6719" s="260"/>
      <c r="I6719" s="260"/>
      <c r="J6719" s="260"/>
      <c r="K6719" s="260"/>
    </row>
    <row r="6720" spans="6:11" x14ac:dyDescent="0.2">
      <c r="G6720" s="260"/>
      <c r="H6720" s="260"/>
      <c r="I6720" s="260"/>
      <c r="J6720" s="260"/>
      <c r="K6720" s="260"/>
    </row>
    <row r="6721" spans="6:11" x14ac:dyDescent="0.2">
      <c r="G6721" s="260"/>
      <c r="H6721" s="260"/>
      <c r="I6721" s="260"/>
      <c r="J6721" s="260"/>
      <c r="K6721" s="260"/>
    </row>
    <row r="6722" spans="6:11" x14ac:dyDescent="0.2">
      <c r="H6722" s="260"/>
      <c r="I6722" s="260"/>
      <c r="J6722" s="260"/>
      <c r="K6722" s="260"/>
    </row>
    <row r="6723" spans="6:11" x14ac:dyDescent="0.2">
      <c r="F6723" s="260"/>
      <c r="G6723" s="260"/>
      <c r="H6723" s="260"/>
      <c r="I6723" s="260"/>
      <c r="J6723" s="260"/>
      <c r="K6723" s="260"/>
    </row>
    <row r="6724" spans="6:11" x14ac:dyDescent="0.2">
      <c r="G6724" s="260"/>
      <c r="H6724" s="260"/>
      <c r="I6724" s="260"/>
      <c r="J6724" s="260"/>
      <c r="K6724" s="260"/>
    </row>
    <row r="6725" spans="6:11" x14ac:dyDescent="0.2">
      <c r="G6725" s="260"/>
      <c r="H6725" s="260"/>
      <c r="I6725" s="260"/>
      <c r="J6725" s="260"/>
      <c r="K6725" s="260"/>
    </row>
    <row r="6726" spans="6:11" x14ac:dyDescent="0.2">
      <c r="G6726" s="260"/>
      <c r="H6726" s="260"/>
      <c r="I6726" s="260"/>
      <c r="J6726" s="260"/>
      <c r="K6726" s="260"/>
    </row>
    <row r="6727" spans="6:11" x14ac:dyDescent="0.2">
      <c r="G6727" s="260"/>
      <c r="H6727" s="260"/>
      <c r="I6727" s="260"/>
      <c r="J6727" s="260"/>
      <c r="K6727" s="260"/>
    </row>
    <row r="6728" spans="6:11" x14ac:dyDescent="0.2">
      <c r="H6728" s="260"/>
      <c r="I6728" s="260"/>
      <c r="J6728" s="260"/>
      <c r="K6728" s="260"/>
    </row>
    <row r="6729" spans="6:11" x14ac:dyDescent="0.2">
      <c r="G6729" s="260"/>
      <c r="H6729" s="260"/>
      <c r="I6729" s="260"/>
      <c r="J6729" s="260"/>
      <c r="K6729" s="260"/>
    </row>
    <row r="6730" spans="6:11" x14ac:dyDescent="0.2">
      <c r="H6730" s="260"/>
      <c r="I6730" s="260"/>
      <c r="J6730" s="260"/>
      <c r="K6730" s="260"/>
    </row>
    <row r="6731" spans="6:11" x14ac:dyDescent="0.2">
      <c r="G6731" s="260"/>
      <c r="H6731" s="260"/>
      <c r="I6731" s="260"/>
      <c r="J6731" s="260"/>
      <c r="K6731" s="260"/>
    </row>
    <row r="6732" spans="6:11" x14ac:dyDescent="0.2">
      <c r="H6732" s="260"/>
      <c r="I6732" s="260"/>
      <c r="J6732" s="260"/>
      <c r="K6732" s="260"/>
    </row>
    <row r="6733" spans="6:11" x14ac:dyDescent="0.2">
      <c r="G6733" s="260"/>
      <c r="H6733" s="260"/>
      <c r="I6733" s="260"/>
      <c r="J6733" s="260"/>
      <c r="K6733" s="260"/>
    </row>
    <row r="6734" spans="6:11" x14ac:dyDescent="0.2">
      <c r="G6734" s="260"/>
      <c r="H6734" s="260"/>
      <c r="I6734" s="260"/>
      <c r="J6734" s="260"/>
      <c r="K6734" s="260"/>
    </row>
    <row r="6735" spans="6:11" x14ac:dyDescent="0.2">
      <c r="H6735" s="260"/>
      <c r="I6735" s="260"/>
      <c r="J6735" s="260"/>
      <c r="K6735" s="260"/>
    </row>
    <row r="6737" spans="6:11" x14ac:dyDescent="0.2">
      <c r="F6737" s="260"/>
      <c r="G6737" s="260"/>
      <c r="H6737" s="260"/>
      <c r="I6737" s="260"/>
      <c r="J6737" s="260"/>
      <c r="K6737" s="260"/>
    </row>
    <row r="6738" spans="6:11" x14ac:dyDescent="0.2">
      <c r="H6738" s="260"/>
      <c r="I6738" s="260"/>
      <c r="J6738" s="260"/>
      <c r="K6738" s="260"/>
    </row>
    <row r="6739" spans="6:11" x14ac:dyDescent="0.2">
      <c r="G6739" s="260"/>
      <c r="H6739" s="260"/>
      <c r="I6739" s="260"/>
      <c r="J6739" s="260"/>
      <c r="K6739" s="260"/>
    </row>
    <row r="6740" spans="6:11" x14ac:dyDescent="0.2">
      <c r="H6740" s="260"/>
      <c r="I6740" s="260"/>
      <c r="J6740" s="260"/>
      <c r="K6740" s="260"/>
    </row>
    <row r="6741" spans="6:11" x14ac:dyDescent="0.2">
      <c r="G6741" s="260"/>
      <c r="H6741" s="260"/>
      <c r="I6741" s="260"/>
      <c r="J6741" s="260"/>
      <c r="K6741" s="260"/>
    </row>
    <row r="6742" spans="6:11" x14ac:dyDescent="0.2">
      <c r="H6742" s="260"/>
      <c r="I6742" s="260"/>
      <c r="J6742" s="260"/>
      <c r="K6742" s="260"/>
    </row>
    <row r="6743" spans="6:11" x14ac:dyDescent="0.2">
      <c r="G6743" s="260"/>
      <c r="H6743" s="260"/>
      <c r="I6743" s="260"/>
      <c r="J6743" s="260"/>
      <c r="K6743" s="260"/>
    </row>
    <row r="6744" spans="6:11" x14ac:dyDescent="0.2">
      <c r="H6744" s="260"/>
      <c r="I6744" s="260"/>
      <c r="J6744" s="260"/>
      <c r="K6744" s="260"/>
    </row>
    <row r="6745" spans="6:11" x14ac:dyDescent="0.2">
      <c r="G6745" s="260"/>
      <c r="I6745" s="260"/>
      <c r="J6745" s="260"/>
      <c r="K6745" s="260"/>
    </row>
    <row r="6746" spans="6:11" x14ac:dyDescent="0.2">
      <c r="H6746" s="260"/>
      <c r="I6746" s="260"/>
      <c r="J6746" s="260"/>
      <c r="K6746" s="260"/>
    </row>
    <row r="6747" spans="6:11" x14ac:dyDescent="0.2">
      <c r="G6747" s="260"/>
      <c r="H6747" s="260"/>
      <c r="I6747" s="260"/>
      <c r="J6747" s="260"/>
      <c r="K6747" s="260"/>
    </row>
    <row r="6748" spans="6:11" x14ac:dyDescent="0.2">
      <c r="G6748" s="260"/>
      <c r="H6748" s="260"/>
      <c r="I6748" s="260"/>
      <c r="J6748" s="260"/>
      <c r="K6748" s="260"/>
    </row>
    <row r="6749" spans="6:11" x14ac:dyDescent="0.2">
      <c r="G6749" s="260"/>
      <c r="H6749" s="260"/>
      <c r="I6749" s="260"/>
      <c r="J6749" s="260"/>
      <c r="K6749" s="260"/>
    </row>
    <row r="6750" spans="6:11" x14ac:dyDescent="0.2">
      <c r="H6750" s="260"/>
      <c r="K6750" s="260"/>
    </row>
    <row r="6751" spans="6:11" x14ac:dyDescent="0.2">
      <c r="G6751" s="260"/>
      <c r="H6751" s="260"/>
      <c r="I6751" s="260"/>
      <c r="J6751" s="260"/>
      <c r="K6751" s="260"/>
    </row>
    <row r="6752" spans="6:11" x14ac:dyDescent="0.2">
      <c r="H6752" s="260"/>
      <c r="I6752" s="260"/>
      <c r="J6752" s="260"/>
      <c r="K6752" s="260"/>
    </row>
    <row r="6753" spans="7:11" x14ac:dyDescent="0.2">
      <c r="G6753" s="260"/>
      <c r="H6753" s="260"/>
      <c r="I6753" s="260"/>
      <c r="J6753" s="260"/>
      <c r="K6753" s="260"/>
    </row>
    <row r="6754" spans="7:11" x14ac:dyDescent="0.2">
      <c r="G6754" s="260"/>
      <c r="H6754" s="260"/>
      <c r="I6754" s="260"/>
      <c r="J6754" s="260"/>
      <c r="K6754" s="260"/>
    </row>
    <row r="6755" spans="7:11" x14ac:dyDescent="0.2">
      <c r="G6755" s="260"/>
      <c r="H6755" s="260"/>
      <c r="I6755" s="260"/>
      <c r="J6755" s="260"/>
      <c r="K6755" s="260"/>
    </row>
    <row r="6756" spans="7:11" x14ac:dyDescent="0.2">
      <c r="G6756" s="260"/>
      <c r="H6756" s="260"/>
      <c r="I6756" s="260"/>
      <c r="J6756" s="260"/>
      <c r="K6756" s="260"/>
    </row>
    <row r="6757" spans="7:11" x14ac:dyDescent="0.2">
      <c r="G6757" s="260"/>
      <c r="H6757" s="260"/>
      <c r="I6757" s="260"/>
      <c r="J6757" s="260"/>
      <c r="K6757" s="260"/>
    </row>
    <row r="6758" spans="7:11" x14ac:dyDescent="0.2">
      <c r="H6758" s="260"/>
      <c r="I6758" s="260"/>
      <c r="J6758" s="260"/>
      <c r="K6758" s="260"/>
    </row>
    <row r="6759" spans="7:11" x14ac:dyDescent="0.2">
      <c r="G6759" s="260"/>
      <c r="H6759" s="260"/>
      <c r="I6759" s="260"/>
      <c r="J6759" s="260"/>
      <c r="K6759" s="260"/>
    </row>
    <row r="6760" spans="7:11" x14ac:dyDescent="0.2">
      <c r="G6760" s="260"/>
      <c r="H6760" s="260"/>
      <c r="I6760" s="260"/>
      <c r="J6760" s="260"/>
      <c r="K6760" s="260"/>
    </row>
    <row r="6761" spans="7:11" x14ac:dyDescent="0.2">
      <c r="G6761" s="260"/>
      <c r="H6761" s="260"/>
      <c r="I6761" s="260"/>
      <c r="J6761" s="260"/>
      <c r="K6761" s="260"/>
    </row>
    <row r="6762" spans="7:11" x14ac:dyDescent="0.2">
      <c r="G6762" s="260"/>
      <c r="H6762" s="260"/>
      <c r="I6762" s="260"/>
      <c r="J6762" s="260"/>
      <c r="K6762" s="260"/>
    </row>
    <row r="6763" spans="7:11" x14ac:dyDescent="0.2">
      <c r="H6763" s="260"/>
      <c r="I6763" s="260"/>
      <c r="J6763" s="260"/>
      <c r="K6763" s="260"/>
    </row>
    <row r="6764" spans="7:11" x14ac:dyDescent="0.2">
      <c r="G6764" s="260"/>
      <c r="H6764" s="260"/>
      <c r="I6764" s="260"/>
      <c r="J6764" s="260"/>
      <c r="K6764" s="260"/>
    </row>
    <row r="6765" spans="7:11" x14ac:dyDescent="0.2">
      <c r="H6765" s="260"/>
      <c r="I6765" s="260"/>
      <c r="J6765" s="260"/>
      <c r="K6765" s="260"/>
    </row>
    <row r="6766" spans="7:11" x14ac:dyDescent="0.2">
      <c r="G6766" s="260"/>
      <c r="H6766" s="260"/>
      <c r="I6766" s="260"/>
      <c r="J6766" s="260"/>
      <c r="K6766" s="260"/>
    </row>
    <row r="6767" spans="7:11" x14ac:dyDescent="0.2">
      <c r="H6767" s="260"/>
      <c r="I6767" s="260"/>
      <c r="J6767" s="260"/>
      <c r="K6767" s="260"/>
    </row>
    <row r="6768" spans="7:11" x14ac:dyDescent="0.2">
      <c r="G6768" s="260"/>
      <c r="H6768" s="260"/>
      <c r="I6768" s="260"/>
      <c r="J6768" s="260"/>
      <c r="K6768" s="260"/>
    </row>
    <row r="6769" spans="6:11" x14ac:dyDescent="0.2">
      <c r="H6769" s="260"/>
      <c r="I6769" s="260"/>
      <c r="J6769" s="260"/>
      <c r="K6769" s="260"/>
    </row>
    <row r="6770" spans="6:11" x14ac:dyDescent="0.2">
      <c r="G6770" s="260"/>
      <c r="H6770" s="260"/>
      <c r="I6770" s="260"/>
      <c r="J6770" s="260"/>
      <c r="K6770" s="260"/>
    </row>
    <row r="6771" spans="6:11" x14ac:dyDescent="0.2">
      <c r="G6771" s="260"/>
      <c r="H6771" s="260"/>
      <c r="I6771" s="260"/>
      <c r="J6771" s="260"/>
      <c r="K6771" s="260"/>
    </row>
    <row r="6772" spans="6:11" x14ac:dyDescent="0.2">
      <c r="G6772" s="260"/>
      <c r="H6772" s="260"/>
      <c r="I6772" s="260"/>
      <c r="J6772" s="260"/>
      <c r="K6772" s="260"/>
    </row>
    <row r="6773" spans="6:11" x14ac:dyDescent="0.2">
      <c r="H6773" s="260"/>
      <c r="I6773" s="260"/>
      <c r="J6773" s="260"/>
      <c r="K6773" s="260"/>
    </row>
    <row r="6774" spans="6:11" x14ac:dyDescent="0.2">
      <c r="G6774" s="260"/>
      <c r="H6774" s="260"/>
      <c r="I6774" s="260"/>
      <c r="J6774" s="260"/>
      <c r="K6774" s="260"/>
    </row>
    <row r="6775" spans="6:11" x14ac:dyDescent="0.2">
      <c r="G6775" s="260"/>
      <c r="H6775" s="260"/>
      <c r="I6775" s="260"/>
      <c r="J6775" s="260"/>
      <c r="K6775" s="260"/>
    </row>
    <row r="6776" spans="6:11" x14ac:dyDescent="0.2">
      <c r="G6776" s="260"/>
      <c r="H6776" s="260"/>
      <c r="I6776" s="260"/>
      <c r="J6776" s="260"/>
      <c r="K6776" s="260"/>
    </row>
    <row r="6777" spans="6:11" x14ac:dyDescent="0.2">
      <c r="G6777" s="260"/>
      <c r="H6777" s="260"/>
      <c r="I6777" s="260"/>
      <c r="J6777" s="260"/>
      <c r="K6777" s="260"/>
    </row>
    <row r="6778" spans="6:11" x14ac:dyDescent="0.2">
      <c r="H6778" s="260"/>
      <c r="I6778" s="260"/>
      <c r="J6778" s="260"/>
      <c r="K6778" s="260"/>
    </row>
    <row r="6779" spans="6:11" x14ac:dyDescent="0.2">
      <c r="G6779" s="260"/>
      <c r="H6779" s="260"/>
      <c r="I6779" s="260"/>
      <c r="J6779" s="260"/>
      <c r="K6779" s="260"/>
    </row>
    <row r="6780" spans="6:11" x14ac:dyDescent="0.2">
      <c r="G6780" s="260"/>
      <c r="H6780" s="260"/>
      <c r="I6780" s="260"/>
      <c r="J6780" s="260"/>
      <c r="K6780" s="260"/>
    </row>
    <row r="6781" spans="6:11" x14ac:dyDescent="0.2">
      <c r="G6781" s="260"/>
      <c r="H6781" s="260"/>
      <c r="I6781" s="260"/>
      <c r="J6781" s="260"/>
      <c r="K6781" s="260"/>
    </row>
    <row r="6782" spans="6:11" x14ac:dyDescent="0.2">
      <c r="H6782" s="260"/>
      <c r="I6782" s="260"/>
      <c r="K6782" s="260"/>
    </row>
    <row r="6783" spans="6:11" x14ac:dyDescent="0.2">
      <c r="F6783" s="260"/>
      <c r="G6783" s="260"/>
      <c r="H6783" s="260"/>
      <c r="I6783" s="260"/>
      <c r="K6783" s="260"/>
    </row>
    <row r="6784" spans="6:11" x14ac:dyDescent="0.2">
      <c r="G6784" s="260"/>
      <c r="H6784" s="260"/>
      <c r="I6784" s="260"/>
      <c r="J6784" s="260"/>
      <c r="K6784" s="260"/>
    </row>
    <row r="6785" spans="6:11" x14ac:dyDescent="0.2">
      <c r="G6785" s="260"/>
      <c r="H6785" s="260"/>
      <c r="I6785" s="260"/>
      <c r="J6785" s="260"/>
      <c r="K6785" s="260"/>
    </row>
    <row r="6786" spans="6:11" x14ac:dyDescent="0.2">
      <c r="G6786" s="260"/>
      <c r="H6786" s="260"/>
      <c r="I6786" s="260"/>
      <c r="K6786" s="260"/>
    </row>
    <row r="6787" spans="6:11" x14ac:dyDescent="0.2">
      <c r="G6787" s="260"/>
      <c r="H6787" s="260"/>
      <c r="I6787" s="260"/>
      <c r="J6787" s="260"/>
      <c r="K6787" s="260"/>
    </row>
    <row r="6788" spans="6:11" x14ac:dyDescent="0.2">
      <c r="G6788" s="260"/>
      <c r="H6788" s="260"/>
      <c r="I6788" s="260"/>
      <c r="J6788" s="260"/>
      <c r="K6788" s="260"/>
    </row>
    <row r="6789" spans="6:11" x14ac:dyDescent="0.2">
      <c r="G6789" s="260"/>
      <c r="H6789" s="260"/>
      <c r="I6789" s="260"/>
      <c r="J6789" s="260"/>
      <c r="K6789" s="260"/>
    </row>
    <row r="6790" spans="6:11" x14ac:dyDescent="0.2">
      <c r="H6790" s="260"/>
      <c r="I6790" s="260"/>
      <c r="J6790" s="260"/>
      <c r="K6790" s="260"/>
    </row>
    <row r="6791" spans="6:11" x14ac:dyDescent="0.2">
      <c r="J6791" s="260"/>
      <c r="K6791" s="260"/>
    </row>
    <row r="6792" spans="6:11" x14ac:dyDescent="0.2">
      <c r="F6792" s="260"/>
      <c r="G6792" s="260"/>
      <c r="H6792" s="260"/>
      <c r="I6792" s="260"/>
      <c r="J6792" s="260"/>
      <c r="K6792" s="260"/>
    </row>
    <row r="6793" spans="6:11" x14ac:dyDescent="0.2">
      <c r="F6793" s="260"/>
      <c r="G6793" s="260"/>
      <c r="H6793" s="260"/>
      <c r="I6793" s="260"/>
      <c r="K6793" s="260"/>
    </row>
    <row r="6794" spans="6:11" x14ac:dyDescent="0.2">
      <c r="F6794" s="260"/>
      <c r="G6794" s="260"/>
      <c r="H6794" s="260"/>
      <c r="I6794" s="260"/>
      <c r="J6794" s="260"/>
      <c r="K6794" s="260"/>
    </row>
    <row r="6795" spans="6:11" x14ac:dyDescent="0.2">
      <c r="G6795" s="260"/>
      <c r="H6795" s="260"/>
      <c r="I6795" s="260"/>
      <c r="J6795" s="260"/>
      <c r="K6795" s="260"/>
    </row>
    <row r="6796" spans="6:11" x14ac:dyDescent="0.2">
      <c r="H6796" s="260"/>
      <c r="I6796" s="260"/>
      <c r="J6796" s="260"/>
      <c r="K6796" s="260"/>
    </row>
    <row r="6797" spans="6:11" x14ac:dyDescent="0.2">
      <c r="G6797" s="260"/>
      <c r="H6797" s="260"/>
      <c r="I6797" s="260"/>
      <c r="J6797" s="260"/>
      <c r="K6797" s="260"/>
    </row>
    <row r="6798" spans="6:11" x14ac:dyDescent="0.2">
      <c r="G6798" s="260"/>
      <c r="H6798" s="260"/>
      <c r="I6798" s="260"/>
      <c r="J6798" s="260"/>
      <c r="K6798" s="260"/>
    </row>
    <row r="6799" spans="6:11" x14ac:dyDescent="0.2">
      <c r="G6799" s="260"/>
      <c r="H6799" s="260"/>
      <c r="I6799" s="260"/>
      <c r="J6799" s="260"/>
      <c r="K6799" s="260"/>
    </row>
    <row r="6800" spans="6:11" x14ac:dyDescent="0.2">
      <c r="G6800" s="260"/>
      <c r="H6800" s="260"/>
      <c r="I6800" s="260"/>
      <c r="J6800" s="260"/>
      <c r="K6800" s="260"/>
    </row>
    <row r="6801" spans="6:11" x14ac:dyDescent="0.2">
      <c r="H6801" s="260"/>
      <c r="I6801" s="260"/>
      <c r="J6801" s="260"/>
      <c r="K6801" s="260"/>
    </row>
    <row r="6802" spans="6:11" x14ac:dyDescent="0.2">
      <c r="J6802" s="260"/>
      <c r="K6802" s="260"/>
    </row>
    <row r="6803" spans="6:11" x14ac:dyDescent="0.2">
      <c r="J6803" s="260"/>
      <c r="K6803" s="260"/>
    </row>
    <row r="6804" spans="6:11" x14ac:dyDescent="0.2">
      <c r="F6804" s="260"/>
      <c r="G6804" s="260"/>
      <c r="H6804" s="260"/>
      <c r="I6804" s="260"/>
      <c r="J6804" s="260"/>
      <c r="K6804" s="260"/>
    </row>
    <row r="6805" spans="6:11" x14ac:dyDescent="0.2">
      <c r="G6805" s="260"/>
      <c r="H6805" s="260"/>
      <c r="I6805" s="260"/>
      <c r="J6805" s="260"/>
      <c r="K6805" s="260"/>
    </row>
    <row r="6806" spans="6:11" x14ac:dyDescent="0.2">
      <c r="H6806" s="260"/>
      <c r="I6806" s="260"/>
      <c r="J6806" s="260"/>
      <c r="K6806" s="260"/>
    </row>
    <row r="6807" spans="6:11" x14ac:dyDescent="0.2">
      <c r="G6807" s="260"/>
      <c r="H6807" s="260"/>
      <c r="I6807" s="260"/>
      <c r="J6807" s="260"/>
      <c r="K6807" s="260"/>
    </row>
    <row r="6808" spans="6:11" x14ac:dyDescent="0.2">
      <c r="G6808" s="260"/>
      <c r="H6808" s="260"/>
      <c r="I6808" s="260"/>
      <c r="J6808" s="260"/>
      <c r="K6808" s="260"/>
    </row>
    <row r="6809" spans="6:11" x14ac:dyDescent="0.2">
      <c r="G6809" s="260"/>
      <c r="H6809" s="260"/>
      <c r="I6809" s="260"/>
      <c r="J6809" s="260"/>
      <c r="K6809" s="260"/>
    </row>
    <row r="6810" spans="6:11" x14ac:dyDescent="0.2">
      <c r="H6810" s="260"/>
      <c r="I6810" s="260"/>
      <c r="J6810" s="260"/>
      <c r="K6810" s="260"/>
    </row>
    <row r="6811" spans="6:11" x14ac:dyDescent="0.2">
      <c r="H6811" s="260"/>
      <c r="J6811" s="260"/>
      <c r="K6811" s="260"/>
    </row>
    <row r="6812" spans="6:11" x14ac:dyDescent="0.2">
      <c r="G6812" s="260"/>
      <c r="H6812" s="260"/>
      <c r="I6812" s="260"/>
      <c r="J6812" s="260"/>
      <c r="K6812" s="260"/>
    </row>
    <row r="6813" spans="6:11" x14ac:dyDescent="0.2">
      <c r="F6813" s="260"/>
      <c r="G6813" s="260"/>
      <c r="H6813" s="260"/>
      <c r="I6813" s="260"/>
      <c r="J6813" s="260"/>
      <c r="K6813" s="260"/>
    </row>
    <row r="6814" spans="6:11" x14ac:dyDescent="0.2">
      <c r="F6814" s="260"/>
      <c r="G6814" s="260"/>
      <c r="H6814" s="260"/>
      <c r="I6814" s="260"/>
      <c r="J6814" s="260"/>
      <c r="K6814" s="260"/>
    </row>
    <row r="6815" spans="6:11" x14ac:dyDescent="0.2">
      <c r="G6815" s="260"/>
      <c r="H6815" s="260"/>
      <c r="I6815" s="260"/>
      <c r="J6815" s="260"/>
      <c r="K6815" s="260"/>
    </row>
    <row r="6816" spans="6:11" x14ac:dyDescent="0.2">
      <c r="H6816" s="260"/>
      <c r="I6816" s="260"/>
      <c r="J6816" s="260"/>
      <c r="K6816" s="260"/>
    </row>
    <row r="6817" spans="6:11" x14ac:dyDescent="0.2">
      <c r="I6817" s="260"/>
      <c r="J6817" s="260"/>
      <c r="K6817" s="260"/>
    </row>
    <row r="6818" spans="6:11" x14ac:dyDescent="0.2">
      <c r="F6818" s="260"/>
      <c r="G6818" s="260"/>
      <c r="H6818" s="260"/>
      <c r="I6818" s="260"/>
      <c r="J6818" s="260"/>
      <c r="K6818" s="260"/>
    </row>
    <row r="6819" spans="6:11" x14ac:dyDescent="0.2">
      <c r="F6819" s="260"/>
      <c r="G6819" s="260"/>
      <c r="H6819" s="260"/>
      <c r="I6819" s="260"/>
      <c r="J6819" s="260"/>
      <c r="K6819" s="260"/>
    </row>
    <row r="6820" spans="6:11" x14ac:dyDescent="0.2">
      <c r="F6820" s="260"/>
      <c r="G6820" s="260"/>
      <c r="H6820" s="260"/>
      <c r="I6820" s="260"/>
      <c r="J6820" s="260"/>
      <c r="K6820" s="260"/>
    </row>
    <row r="6821" spans="6:11" x14ac:dyDescent="0.2">
      <c r="G6821" s="260"/>
      <c r="H6821" s="260"/>
      <c r="I6821" s="260"/>
      <c r="J6821" s="260"/>
      <c r="K6821" s="260"/>
    </row>
    <row r="6822" spans="6:11" x14ac:dyDescent="0.2">
      <c r="G6822" s="260"/>
      <c r="H6822" s="260"/>
      <c r="I6822" s="260"/>
      <c r="J6822" s="260"/>
      <c r="K6822" s="260"/>
    </row>
    <row r="6823" spans="6:11" x14ac:dyDescent="0.2">
      <c r="G6823" s="260"/>
      <c r="H6823" s="260"/>
      <c r="I6823" s="260"/>
      <c r="J6823" s="260"/>
      <c r="K6823" s="260"/>
    </row>
    <row r="6824" spans="6:11" x14ac:dyDescent="0.2">
      <c r="G6824" s="260"/>
      <c r="H6824" s="260"/>
      <c r="I6824" s="260"/>
      <c r="J6824" s="260"/>
      <c r="K6824" s="260"/>
    </row>
    <row r="6825" spans="6:11" x14ac:dyDescent="0.2">
      <c r="F6825" s="260"/>
      <c r="G6825" s="260"/>
      <c r="H6825" s="260"/>
      <c r="I6825" s="260"/>
      <c r="J6825" s="260"/>
      <c r="K6825" s="260"/>
    </row>
    <row r="6826" spans="6:11" x14ac:dyDescent="0.2">
      <c r="F6826" s="260"/>
      <c r="G6826" s="260"/>
      <c r="H6826" s="260"/>
      <c r="I6826" s="260"/>
      <c r="J6826" s="260"/>
      <c r="K6826" s="260"/>
    </row>
    <row r="6827" spans="6:11" x14ac:dyDescent="0.2">
      <c r="I6827" s="260"/>
      <c r="J6827" s="260"/>
      <c r="K6827" s="260"/>
    </row>
    <row r="6828" spans="6:11" x14ac:dyDescent="0.2">
      <c r="G6828" s="260"/>
      <c r="H6828" s="260"/>
      <c r="J6828" s="260"/>
      <c r="K6828" s="260"/>
    </row>
    <row r="6829" spans="6:11" x14ac:dyDescent="0.2">
      <c r="F6829" s="260"/>
      <c r="G6829" s="260"/>
      <c r="H6829" s="260"/>
      <c r="I6829" s="260"/>
      <c r="J6829" s="260"/>
      <c r="K6829" s="260"/>
    </row>
    <row r="6830" spans="6:11" x14ac:dyDescent="0.2">
      <c r="F6830" s="260"/>
      <c r="G6830" s="260"/>
      <c r="H6830" s="260"/>
      <c r="I6830" s="260"/>
      <c r="J6830" s="260"/>
      <c r="K6830" s="260"/>
    </row>
    <row r="6831" spans="6:11" x14ac:dyDescent="0.2">
      <c r="G6831" s="260"/>
      <c r="H6831" s="260"/>
      <c r="I6831" s="260"/>
      <c r="J6831" s="260"/>
      <c r="K6831" s="260"/>
    </row>
    <row r="6832" spans="6:11" x14ac:dyDescent="0.2">
      <c r="F6832" s="260"/>
      <c r="G6832" s="260"/>
      <c r="H6832" s="260"/>
      <c r="I6832" s="260"/>
      <c r="J6832" s="260"/>
      <c r="K6832" s="260"/>
    </row>
    <row r="6833" spans="6:11" x14ac:dyDescent="0.2">
      <c r="H6833" s="260"/>
      <c r="I6833" s="260"/>
      <c r="J6833" s="260"/>
      <c r="K6833" s="260"/>
    </row>
    <row r="6834" spans="6:11" x14ac:dyDescent="0.2">
      <c r="G6834" s="260"/>
      <c r="H6834" s="260"/>
      <c r="I6834" s="260"/>
      <c r="J6834" s="260"/>
      <c r="K6834" s="260"/>
    </row>
    <row r="6835" spans="6:11" x14ac:dyDescent="0.2">
      <c r="F6835" s="260"/>
      <c r="H6835" s="260"/>
      <c r="I6835" s="260"/>
      <c r="J6835" s="260"/>
      <c r="K6835" s="260"/>
    </row>
    <row r="6836" spans="6:11" x14ac:dyDescent="0.2">
      <c r="G6836" s="260"/>
      <c r="I6836" s="260"/>
      <c r="J6836" s="260"/>
      <c r="K6836" s="260"/>
    </row>
    <row r="6837" spans="6:11" x14ac:dyDescent="0.2">
      <c r="H6837" s="260"/>
      <c r="I6837" s="260"/>
      <c r="J6837" s="260"/>
      <c r="K6837" s="260"/>
    </row>
    <row r="6838" spans="6:11" x14ac:dyDescent="0.2">
      <c r="F6838" s="260"/>
      <c r="G6838" s="260"/>
      <c r="H6838" s="260"/>
      <c r="I6838" s="260"/>
      <c r="J6838" s="260"/>
      <c r="K6838" s="260"/>
    </row>
    <row r="6839" spans="6:11" x14ac:dyDescent="0.2">
      <c r="G6839" s="260"/>
      <c r="H6839" s="260"/>
      <c r="I6839" s="260"/>
      <c r="J6839" s="260"/>
      <c r="K6839" s="260"/>
    </row>
    <row r="6840" spans="6:11" x14ac:dyDescent="0.2">
      <c r="G6840" s="260"/>
      <c r="H6840" s="260"/>
      <c r="I6840" s="260"/>
      <c r="J6840" s="260"/>
      <c r="K6840" s="260"/>
    </row>
    <row r="6841" spans="6:11" x14ac:dyDescent="0.2">
      <c r="G6841" s="260"/>
      <c r="H6841" s="260"/>
      <c r="I6841" s="260"/>
      <c r="J6841" s="260"/>
      <c r="K6841" s="260"/>
    </row>
    <row r="6842" spans="6:11" x14ac:dyDescent="0.2">
      <c r="H6842" s="260"/>
      <c r="I6842" s="260"/>
      <c r="J6842" s="260"/>
      <c r="K6842" s="260"/>
    </row>
    <row r="6843" spans="6:11" x14ac:dyDescent="0.2">
      <c r="H6843" s="260"/>
      <c r="I6843" s="260"/>
      <c r="J6843" s="260"/>
      <c r="K6843" s="260"/>
    </row>
    <row r="6844" spans="6:11" x14ac:dyDescent="0.2">
      <c r="F6844" s="260"/>
      <c r="J6844" s="260"/>
      <c r="K6844" s="260"/>
    </row>
    <row r="6845" spans="6:11" x14ac:dyDescent="0.2">
      <c r="G6845" s="260"/>
      <c r="H6845" s="260"/>
      <c r="I6845" s="260"/>
      <c r="J6845" s="260"/>
      <c r="K6845" s="260"/>
    </row>
    <row r="6846" spans="6:11" x14ac:dyDescent="0.2">
      <c r="G6846" s="260"/>
      <c r="H6846" s="260"/>
      <c r="I6846" s="260"/>
      <c r="J6846" s="260"/>
      <c r="K6846" s="260"/>
    </row>
    <row r="6847" spans="6:11" x14ac:dyDescent="0.2">
      <c r="H6847" s="260"/>
      <c r="I6847" s="260"/>
      <c r="J6847" s="260"/>
      <c r="K6847" s="260"/>
    </row>
    <row r="6848" spans="6:11" x14ac:dyDescent="0.2">
      <c r="F6848" s="260"/>
      <c r="H6848" s="260"/>
      <c r="I6848" s="260"/>
      <c r="J6848" s="260"/>
      <c r="K6848" s="260"/>
    </row>
    <row r="6849" spans="6:11" x14ac:dyDescent="0.2">
      <c r="G6849" s="260"/>
      <c r="H6849" s="260"/>
      <c r="I6849" s="260"/>
      <c r="J6849" s="260"/>
      <c r="K6849" s="260"/>
    </row>
    <row r="6850" spans="6:11" x14ac:dyDescent="0.2">
      <c r="H6850" s="260"/>
      <c r="I6850" s="260"/>
      <c r="J6850" s="260"/>
      <c r="K6850" s="260"/>
    </row>
    <row r="6851" spans="6:11" x14ac:dyDescent="0.2">
      <c r="G6851" s="260"/>
      <c r="H6851" s="260"/>
      <c r="I6851" s="260"/>
      <c r="J6851" s="260"/>
      <c r="K6851" s="260"/>
    </row>
    <row r="6852" spans="6:11" x14ac:dyDescent="0.2">
      <c r="F6852" s="260"/>
      <c r="G6852" s="260"/>
      <c r="H6852" s="260"/>
      <c r="I6852" s="260"/>
      <c r="J6852" s="260"/>
      <c r="K6852" s="260"/>
    </row>
    <row r="6853" spans="6:11" x14ac:dyDescent="0.2">
      <c r="F6853" s="260"/>
      <c r="G6853" s="260"/>
      <c r="H6853" s="260"/>
      <c r="I6853" s="260"/>
      <c r="J6853" s="260"/>
      <c r="K6853" s="260"/>
    </row>
    <row r="6854" spans="6:11" x14ac:dyDescent="0.2">
      <c r="G6854" s="260"/>
      <c r="H6854" s="260"/>
      <c r="I6854" s="260"/>
      <c r="J6854" s="260"/>
      <c r="K6854" s="260"/>
    </row>
    <row r="6855" spans="6:11" x14ac:dyDescent="0.2">
      <c r="G6855" s="260"/>
      <c r="H6855" s="260"/>
      <c r="I6855" s="260"/>
      <c r="J6855" s="260"/>
      <c r="K6855" s="260"/>
    </row>
    <row r="6856" spans="6:11" x14ac:dyDescent="0.2">
      <c r="H6856" s="260"/>
      <c r="I6856" s="260"/>
      <c r="J6856" s="260"/>
      <c r="K6856" s="260"/>
    </row>
    <row r="6857" spans="6:11" x14ac:dyDescent="0.2">
      <c r="G6857" s="260"/>
      <c r="H6857" s="260"/>
      <c r="I6857" s="260"/>
      <c r="J6857" s="260"/>
      <c r="K6857" s="260"/>
    </row>
    <row r="6858" spans="6:11" x14ac:dyDescent="0.2">
      <c r="F6858" s="260"/>
      <c r="G6858" s="260"/>
      <c r="H6858" s="260"/>
      <c r="I6858" s="260"/>
      <c r="J6858" s="260"/>
      <c r="K6858" s="260"/>
    </row>
    <row r="6859" spans="6:11" x14ac:dyDescent="0.2">
      <c r="F6859" s="260"/>
      <c r="G6859" s="260"/>
      <c r="H6859" s="260"/>
      <c r="I6859" s="260"/>
      <c r="J6859" s="260"/>
      <c r="K6859" s="260"/>
    </row>
    <row r="6860" spans="6:11" x14ac:dyDescent="0.2">
      <c r="H6860" s="260"/>
      <c r="I6860" s="260"/>
      <c r="J6860" s="260"/>
      <c r="K6860" s="260"/>
    </row>
    <row r="6861" spans="6:11" x14ac:dyDescent="0.2">
      <c r="G6861" s="260"/>
      <c r="H6861" s="260"/>
      <c r="I6861" s="260"/>
      <c r="J6861" s="260"/>
      <c r="K6861" s="260"/>
    </row>
    <row r="6862" spans="6:11" x14ac:dyDescent="0.2">
      <c r="H6862" s="260"/>
      <c r="I6862" s="260"/>
      <c r="J6862" s="260"/>
      <c r="K6862" s="260"/>
    </row>
    <row r="6863" spans="6:11" x14ac:dyDescent="0.2">
      <c r="G6863" s="260"/>
      <c r="H6863" s="260"/>
      <c r="I6863" s="260"/>
      <c r="J6863" s="260"/>
      <c r="K6863" s="260"/>
    </row>
    <row r="6864" spans="6:11" x14ac:dyDescent="0.2">
      <c r="H6864" s="260"/>
      <c r="I6864" s="260"/>
      <c r="J6864" s="260"/>
      <c r="K6864" s="260"/>
    </row>
    <row r="6865" spans="6:11" x14ac:dyDescent="0.2">
      <c r="F6865" s="260"/>
      <c r="G6865" s="260"/>
      <c r="H6865" s="260"/>
      <c r="I6865" s="260"/>
      <c r="J6865" s="260"/>
      <c r="K6865" s="260"/>
    </row>
    <row r="6866" spans="6:11" x14ac:dyDescent="0.2">
      <c r="F6866" s="260"/>
      <c r="G6866" s="260"/>
      <c r="H6866" s="260"/>
      <c r="I6866" s="260"/>
      <c r="J6866" s="260"/>
      <c r="K6866" s="260"/>
    </row>
    <row r="6867" spans="6:11" x14ac:dyDescent="0.2">
      <c r="G6867" s="260"/>
      <c r="H6867" s="260"/>
      <c r="I6867" s="260"/>
      <c r="J6867" s="260"/>
      <c r="K6867" s="260"/>
    </row>
    <row r="6868" spans="6:11" x14ac:dyDescent="0.2">
      <c r="H6868" s="260"/>
      <c r="I6868" s="260"/>
      <c r="J6868" s="260"/>
      <c r="K6868" s="260"/>
    </row>
    <row r="6869" spans="6:11" x14ac:dyDescent="0.2">
      <c r="I6869" s="260"/>
      <c r="J6869" s="260"/>
      <c r="K6869" s="260"/>
    </row>
    <row r="6870" spans="6:11" x14ac:dyDescent="0.2">
      <c r="I6870" s="260"/>
      <c r="J6870" s="260"/>
      <c r="K6870" s="260"/>
    </row>
    <row r="6871" spans="6:11" x14ac:dyDescent="0.2">
      <c r="F6871" s="260"/>
      <c r="G6871" s="260"/>
      <c r="H6871" s="260"/>
      <c r="I6871" s="260"/>
      <c r="J6871" s="260"/>
      <c r="K6871" s="260"/>
    </row>
    <row r="6872" spans="6:11" x14ac:dyDescent="0.2">
      <c r="G6872" s="260"/>
      <c r="H6872" s="260"/>
      <c r="I6872" s="260"/>
      <c r="J6872" s="260"/>
      <c r="K6872" s="260"/>
    </row>
    <row r="6873" spans="6:11" x14ac:dyDescent="0.2">
      <c r="G6873" s="260"/>
      <c r="H6873" s="260"/>
      <c r="I6873" s="260"/>
      <c r="J6873" s="260"/>
      <c r="K6873" s="260"/>
    </row>
    <row r="6874" spans="6:11" x14ac:dyDescent="0.2">
      <c r="G6874" s="260"/>
      <c r="H6874" s="260"/>
      <c r="I6874" s="260"/>
      <c r="J6874" s="260"/>
      <c r="K6874" s="260"/>
    </row>
    <row r="6875" spans="6:11" x14ac:dyDescent="0.2">
      <c r="G6875" s="260"/>
      <c r="H6875" s="260"/>
      <c r="I6875" s="260"/>
      <c r="J6875" s="260"/>
      <c r="K6875" s="260"/>
    </row>
    <row r="6876" spans="6:11" x14ac:dyDescent="0.2">
      <c r="G6876" s="260"/>
      <c r="H6876" s="260"/>
      <c r="I6876" s="260"/>
      <c r="J6876" s="260"/>
      <c r="K6876" s="260"/>
    </row>
    <row r="6877" spans="6:11" x14ac:dyDescent="0.2">
      <c r="G6877" s="260"/>
      <c r="H6877" s="260"/>
      <c r="I6877" s="260"/>
      <c r="J6877" s="260"/>
      <c r="K6877" s="260"/>
    </row>
    <row r="6878" spans="6:11" x14ac:dyDescent="0.2">
      <c r="H6878" s="260"/>
      <c r="I6878" s="260"/>
      <c r="J6878" s="260"/>
      <c r="K6878" s="260"/>
    </row>
    <row r="6879" spans="6:11" x14ac:dyDescent="0.2">
      <c r="G6879" s="260"/>
      <c r="H6879" s="260"/>
      <c r="I6879" s="260"/>
      <c r="J6879" s="260"/>
      <c r="K6879" s="260"/>
    </row>
    <row r="6880" spans="6:11" x14ac:dyDescent="0.2">
      <c r="H6880" s="260"/>
      <c r="I6880" s="260"/>
      <c r="J6880" s="260"/>
      <c r="K6880" s="260"/>
    </row>
    <row r="6881" spans="7:11" x14ac:dyDescent="0.2">
      <c r="G6881" s="260"/>
      <c r="H6881" s="260"/>
      <c r="I6881" s="260"/>
      <c r="J6881" s="260"/>
      <c r="K6881" s="260"/>
    </row>
    <row r="6882" spans="7:11" x14ac:dyDescent="0.2">
      <c r="G6882" s="260"/>
      <c r="H6882" s="260"/>
      <c r="I6882" s="260"/>
      <c r="J6882" s="260"/>
      <c r="K6882" s="260"/>
    </row>
    <row r="6883" spans="7:11" x14ac:dyDescent="0.2">
      <c r="G6883" s="260"/>
      <c r="H6883" s="260"/>
      <c r="I6883" s="260"/>
      <c r="J6883" s="260"/>
      <c r="K6883" s="260"/>
    </row>
    <row r="6884" spans="7:11" x14ac:dyDescent="0.2">
      <c r="H6884" s="260"/>
      <c r="I6884" s="260"/>
      <c r="J6884" s="260"/>
      <c r="K6884" s="260"/>
    </row>
    <row r="6885" spans="7:11" x14ac:dyDescent="0.2">
      <c r="G6885" s="260"/>
      <c r="H6885" s="260"/>
      <c r="I6885" s="260"/>
      <c r="J6885" s="260"/>
      <c r="K6885" s="260"/>
    </row>
    <row r="6886" spans="7:11" x14ac:dyDescent="0.2">
      <c r="H6886" s="260"/>
      <c r="I6886" s="260"/>
      <c r="J6886" s="260"/>
      <c r="K6886" s="260"/>
    </row>
    <row r="6887" spans="7:11" x14ac:dyDescent="0.2">
      <c r="G6887" s="260"/>
      <c r="H6887" s="260"/>
      <c r="I6887" s="260"/>
      <c r="J6887" s="260"/>
      <c r="K6887" s="260"/>
    </row>
    <row r="6888" spans="7:11" x14ac:dyDescent="0.2">
      <c r="G6888" s="260"/>
      <c r="H6888" s="260"/>
      <c r="I6888" s="260"/>
      <c r="J6888" s="260"/>
      <c r="K6888" s="260"/>
    </row>
    <row r="6889" spans="7:11" x14ac:dyDescent="0.2">
      <c r="G6889" s="260"/>
      <c r="H6889" s="260"/>
      <c r="I6889" s="260"/>
      <c r="J6889" s="260"/>
      <c r="K6889" s="260"/>
    </row>
    <row r="6890" spans="7:11" x14ac:dyDescent="0.2">
      <c r="H6890" s="260"/>
      <c r="I6890" s="260"/>
      <c r="J6890" s="260"/>
      <c r="K6890" s="260"/>
    </row>
    <row r="6891" spans="7:11" x14ac:dyDescent="0.2">
      <c r="G6891" s="260"/>
      <c r="H6891" s="260"/>
      <c r="I6891" s="260"/>
      <c r="J6891" s="260"/>
      <c r="K6891" s="260"/>
    </row>
    <row r="6892" spans="7:11" x14ac:dyDescent="0.2">
      <c r="H6892" s="260"/>
      <c r="I6892" s="260"/>
      <c r="J6892" s="260"/>
      <c r="K6892" s="260"/>
    </row>
    <row r="6893" spans="7:11" x14ac:dyDescent="0.2">
      <c r="G6893" s="260"/>
      <c r="H6893" s="260"/>
      <c r="I6893" s="260"/>
      <c r="J6893" s="260"/>
      <c r="K6893" s="260"/>
    </row>
    <row r="6894" spans="7:11" x14ac:dyDescent="0.2">
      <c r="G6894" s="260"/>
      <c r="H6894" s="260"/>
      <c r="I6894" s="260"/>
      <c r="J6894" s="260"/>
      <c r="K6894" s="260"/>
    </row>
    <row r="6895" spans="7:11" x14ac:dyDescent="0.2">
      <c r="G6895" s="260"/>
      <c r="H6895" s="260"/>
      <c r="I6895" s="260"/>
      <c r="J6895" s="260"/>
      <c r="K6895" s="260"/>
    </row>
    <row r="6896" spans="7:11" x14ac:dyDescent="0.2">
      <c r="G6896" s="260"/>
      <c r="H6896" s="260"/>
      <c r="I6896" s="260"/>
      <c r="J6896" s="260"/>
      <c r="K6896" s="260"/>
    </row>
    <row r="6897" spans="7:11" x14ac:dyDescent="0.2">
      <c r="G6897" s="260"/>
      <c r="H6897" s="260"/>
      <c r="I6897" s="260"/>
      <c r="J6897" s="260"/>
      <c r="K6897" s="260"/>
    </row>
    <row r="6898" spans="7:11" x14ac:dyDescent="0.2">
      <c r="G6898" s="260"/>
      <c r="H6898" s="260"/>
      <c r="I6898" s="260"/>
      <c r="J6898" s="260"/>
      <c r="K6898" s="260"/>
    </row>
    <row r="6899" spans="7:11" x14ac:dyDescent="0.2">
      <c r="G6899" s="260"/>
      <c r="H6899" s="260"/>
      <c r="I6899" s="260"/>
      <c r="J6899" s="260"/>
      <c r="K6899" s="260"/>
    </row>
    <row r="6900" spans="7:11" x14ac:dyDescent="0.2">
      <c r="H6900" s="260"/>
      <c r="I6900" s="260"/>
      <c r="J6900" s="260"/>
      <c r="K6900" s="260"/>
    </row>
    <row r="6901" spans="7:11" x14ac:dyDescent="0.2">
      <c r="G6901" s="260"/>
      <c r="H6901" s="260"/>
      <c r="I6901" s="260"/>
      <c r="J6901" s="260"/>
      <c r="K6901" s="260"/>
    </row>
    <row r="6902" spans="7:11" x14ac:dyDescent="0.2">
      <c r="H6902" s="260"/>
      <c r="I6902" s="260"/>
      <c r="J6902" s="260"/>
      <c r="K6902" s="260"/>
    </row>
    <row r="6903" spans="7:11" x14ac:dyDescent="0.2">
      <c r="G6903" s="260"/>
      <c r="H6903" s="260"/>
      <c r="I6903" s="260"/>
      <c r="J6903" s="260"/>
      <c r="K6903" s="260"/>
    </row>
    <row r="6904" spans="7:11" x14ac:dyDescent="0.2">
      <c r="H6904" s="260"/>
      <c r="I6904" s="260"/>
      <c r="J6904" s="260"/>
      <c r="K6904" s="260"/>
    </row>
    <row r="6905" spans="7:11" x14ac:dyDescent="0.2">
      <c r="G6905" s="260"/>
      <c r="H6905" s="260"/>
      <c r="I6905" s="260"/>
      <c r="J6905" s="260"/>
      <c r="K6905" s="260"/>
    </row>
    <row r="6906" spans="7:11" x14ac:dyDescent="0.2">
      <c r="H6906" s="260"/>
      <c r="I6906" s="260"/>
      <c r="J6906" s="260"/>
      <c r="K6906" s="260"/>
    </row>
    <row r="6907" spans="7:11" x14ac:dyDescent="0.2">
      <c r="G6907" s="260"/>
      <c r="H6907" s="260"/>
      <c r="I6907" s="260"/>
      <c r="J6907" s="260"/>
      <c r="K6907" s="260"/>
    </row>
    <row r="6908" spans="7:11" x14ac:dyDescent="0.2">
      <c r="H6908" s="260"/>
      <c r="I6908" s="260"/>
      <c r="J6908" s="260"/>
      <c r="K6908" s="260"/>
    </row>
    <row r="6909" spans="7:11" x14ac:dyDescent="0.2">
      <c r="G6909" s="260"/>
      <c r="H6909" s="260"/>
      <c r="I6909" s="260"/>
      <c r="J6909" s="260"/>
      <c r="K6909" s="260"/>
    </row>
    <row r="6910" spans="7:11" x14ac:dyDescent="0.2">
      <c r="G6910" s="260"/>
      <c r="H6910" s="260"/>
      <c r="I6910" s="260"/>
      <c r="J6910" s="260"/>
      <c r="K6910" s="260"/>
    </row>
    <row r="6911" spans="7:11" x14ac:dyDescent="0.2">
      <c r="G6911" s="260"/>
      <c r="H6911" s="260"/>
      <c r="I6911" s="260"/>
      <c r="J6911" s="260"/>
      <c r="K6911" s="260"/>
    </row>
    <row r="6912" spans="7:11" x14ac:dyDescent="0.2">
      <c r="G6912" s="260"/>
      <c r="H6912" s="260"/>
      <c r="I6912" s="260"/>
      <c r="J6912" s="260"/>
      <c r="K6912" s="260"/>
    </row>
    <row r="6913" spans="7:11" x14ac:dyDescent="0.2">
      <c r="G6913" s="260"/>
      <c r="H6913" s="260"/>
      <c r="I6913" s="260"/>
      <c r="J6913" s="260"/>
      <c r="K6913" s="260"/>
    </row>
    <row r="6914" spans="7:11" x14ac:dyDescent="0.2">
      <c r="H6914" s="260"/>
      <c r="I6914" s="260"/>
      <c r="J6914" s="260"/>
      <c r="K6914" s="260"/>
    </row>
    <row r="6915" spans="7:11" x14ac:dyDescent="0.2">
      <c r="G6915" s="260"/>
      <c r="H6915" s="260"/>
      <c r="I6915" s="260"/>
      <c r="J6915" s="260"/>
      <c r="K6915" s="260"/>
    </row>
    <row r="6916" spans="7:11" x14ac:dyDescent="0.2">
      <c r="H6916" s="260"/>
      <c r="I6916" s="260"/>
      <c r="J6916" s="260"/>
      <c r="K6916" s="260"/>
    </row>
    <row r="6917" spans="7:11" x14ac:dyDescent="0.2">
      <c r="G6917" s="260"/>
      <c r="H6917" s="260"/>
      <c r="I6917" s="260"/>
      <c r="J6917" s="260"/>
      <c r="K6917" s="260"/>
    </row>
    <row r="6918" spans="7:11" x14ac:dyDescent="0.2">
      <c r="H6918" s="260"/>
      <c r="I6918" s="260"/>
      <c r="J6918" s="260"/>
      <c r="K6918" s="260"/>
    </row>
    <row r="6919" spans="7:11" x14ac:dyDescent="0.2">
      <c r="G6919" s="260"/>
      <c r="H6919" s="260"/>
      <c r="I6919" s="260"/>
      <c r="J6919" s="260"/>
      <c r="K6919" s="260"/>
    </row>
    <row r="6920" spans="7:11" x14ac:dyDescent="0.2">
      <c r="G6920" s="260"/>
      <c r="H6920" s="260"/>
      <c r="I6920" s="260"/>
      <c r="J6920" s="260"/>
      <c r="K6920" s="260"/>
    </row>
    <row r="6921" spans="7:11" x14ac:dyDescent="0.2">
      <c r="G6921" s="260"/>
      <c r="H6921" s="260"/>
      <c r="I6921" s="260"/>
      <c r="J6921" s="260"/>
      <c r="K6921" s="260"/>
    </row>
    <row r="6922" spans="7:11" x14ac:dyDescent="0.2">
      <c r="H6922" s="260"/>
      <c r="I6922" s="260"/>
      <c r="J6922" s="260"/>
      <c r="K6922" s="260"/>
    </row>
    <row r="6923" spans="7:11" x14ac:dyDescent="0.2">
      <c r="G6923" s="260"/>
      <c r="H6923" s="260"/>
      <c r="I6923" s="260"/>
      <c r="J6923" s="260"/>
      <c r="K6923" s="260"/>
    </row>
    <row r="6924" spans="7:11" x14ac:dyDescent="0.2">
      <c r="H6924" s="260"/>
      <c r="I6924" s="260"/>
      <c r="J6924" s="260"/>
      <c r="K6924" s="260"/>
    </row>
    <row r="6925" spans="7:11" x14ac:dyDescent="0.2">
      <c r="G6925" s="260"/>
      <c r="H6925" s="260"/>
      <c r="I6925" s="260"/>
      <c r="J6925" s="260"/>
      <c r="K6925" s="260"/>
    </row>
    <row r="6926" spans="7:11" x14ac:dyDescent="0.2">
      <c r="G6926" s="260"/>
      <c r="H6926" s="260"/>
      <c r="I6926" s="260"/>
      <c r="J6926" s="260"/>
      <c r="K6926" s="260"/>
    </row>
    <row r="6927" spans="7:11" x14ac:dyDescent="0.2">
      <c r="G6927" s="260"/>
      <c r="H6927" s="260"/>
      <c r="I6927" s="260"/>
      <c r="J6927" s="260"/>
      <c r="K6927" s="260"/>
    </row>
    <row r="6928" spans="7:11" x14ac:dyDescent="0.2">
      <c r="H6928" s="260"/>
      <c r="I6928" s="260"/>
      <c r="J6928" s="260"/>
      <c r="K6928" s="260"/>
    </row>
    <row r="6929" spans="7:11" x14ac:dyDescent="0.2">
      <c r="G6929" s="260"/>
      <c r="H6929" s="260"/>
      <c r="I6929" s="260"/>
      <c r="J6929" s="260"/>
      <c r="K6929" s="260"/>
    </row>
    <row r="6930" spans="7:11" x14ac:dyDescent="0.2">
      <c r="H6930" s="260"/>
      <c r="I6930" s="260"/>
      <c r="J6930" s="260"/>
      <c r="K6930" s="260"/>
    </row>
    <row r="6931" spans="7:11" x14ac:dyDescent="0.2">
      <c r="G6931" s="260"/>
      <c r="H6931" s="260"/>
      <c r="I6931" s="260"/>
      <c r="J6931" s="260"/>
      <c r="K6931" s="260"/>
    </row>
    <row r="6932" spans="7:11" x14ac:dyDescent="0.2">
      <c r="G6932" s="260"/>
      <c r="H6932" s="260"/>
      <c r="I6932" s="260"/>
      <c r="J6932" s="260"/>
      <c r="K6932" s="260"/>
    </row>
    <row r="6933" spans="7:11" x14ac:dyDescent="0.2">
      <c r="G6933" s="260"/>
      <c r="H6933" s="260"/>
      <c r="I6933" s="260"/>
      <c r="J6933" s="260"/>
      <c r="K6933" s="260"/>
    </row>
    <row r="6934" spans="7:11" x14ac:dyDescent="0.2">
      <c r="G6934" s="260"/>
      <c r="H6934" s="260"/>
      <c r="I6934" s="260"/>
      <c r="J6934" s="260"/>
      <c r="K6934" s="260"/>
    </row>
    <row r="6935" spans="7:11" x14ac:dyDescent="0.2">
      <c r="G6935" s="260"/>
      <c r="H6935" s="260"/>
      <c r="I6935" s="260"/>
      <c r="J6935" s="260"/>
      <c r="K6935" s="260"/>
    </row>
    <row r="6936" spans="7:11" x14ac:dyDescent="0.2">
      <c r="G6936" s="260"/>
      <c r="H6936" s="260"/>
      <c r="I6936" s="260"/>
      <c r="J6936" s="260"/>
      <c r="K6936" s="260"/>
    </row>
    <row r="6937" spans="7:11" x14ac:dyDescent="0.2">
      <c r="G6937" s="260"/>
      <c r="H6937" s="260"/>
      <c r="I6937" s="260"/>
      <c r="J6937" s="260"/>
      <c r="K6937" s="260"/>
    </row>
    <row r="6938" spans="7:11" x14ac:dyDescent="0.2">
      <c r="H6938" s="260"/>
      <c r="I6938" s="260"/>
      <c r="J6938" s="260"/>
      <c r="K6938" s="260"/>
    </row>
    <row r="6939" spans="7:11" x14ac:dyDescent="0.2">
      <c r="G6939" s="260"/>
      <c r="H6939" s="260"/>
      <c r="I6939" s="260"/>
      <c r="J6939" s="260"/>
      <c r="K6939" s="260"/>
    </row>
    <row r="6940" spans="7:11" x14ac:dyDescent="0.2">
      <c r="H6940" s="260"/>
      <c r="I6940" s="260"/>
      <c r="J6940" s="260"/>
      <c r="K6940" s="260"/>
    </row>
    <row r="6941" spans="7:11" x14ac:dyDescent="0.2">
      <c r="G6941" s="260"/>
      <c r="H6941" s="260"/>
      <c r="I6941" s="260"/>
      <c r="J6941" s="260"/>
      <c r="K6941" s="260"/>
    </row>
    <row r="6942" spans="7:11" x14ac:dyDescent="0.2">
      <c r="G6942" s="260"/>
      <c r="H6942" s="260"/>
      <c r="I6942" s="260"/>
      <c r="J6942" s="260"/>
      <c r="K6942" s="260"/>
    </row>
    <row r="6943" spans="7:11" x14ac:dyDescent="0.2">
      <c r="H6943" s="260"/>
      <c r="I6943" s="260"/>
      <c r="J6943" s="260"/>
      <c r="K6943" s="260"/>
    </row>
    <row r="6944" spans="7:11" x14ac:dyDescent="0.2">
      <c r="G6944" s="260"/>
      <c r="H6944" s="260"/>
      <c r="I6944" s="260"/>
      <c r="J6944" s="260"/>
      <c r="K6944" s="260"/>
    </row>
    <row r="6945" spans="6:11" x14ac:dyDescent="0.2">
      <c r="H6945" s="260"/>
      <c r="I6945" s="260"/>
      <c r="J6945" s="260"/>
      <c r="K6945" s="260"/>
    </row>
    <row r="6946" spans="6:11" x14ac:dyDescent="0.2">
      <c r="G6946" s="260"/>
      <c r="H6946" s="260"/>
      <c r="I6946" s="260"/>
      <c r="J6946" s="260"/>
      <c r="K6946" s="260"/>
    </row>
    <row r="6947" spans="6:11" x14ac:dyDescent="0.2">
      <c r="G6947" s="260"/>
      <c r="H6947" s="260"/>
      <c r="I6947" s="260"/>
      <c r="J6947" s="260"/>
      <c r="K6947" s="260"/>
    </row>
    <row r="6948" spans="6:11" x14ac:dyDescent="0.2">
      <c r="G6948" s="260"/>
      <c r="H6948" s="260"/>
      <c r="I6948" s="260"/>
      <c r="J6948" s="260"/>
      <c r="K6948" s="260"/>
    </row>
    <row r="6949" spans="6:11" x14ac:dyDescent="0.2">
      <c r="H6949" s="260"/>
      <c r="I6949" s="260"/>
      <c r="J6949" s="260"/>
      <c r="K6949" s="260"/>
    </row>
    <row r="6950" spans="6:11" x14ac:dyDescent="0.2">
      <c r="G6950" s="260"/>
      <c r="H6950" s="260"/>
      <c r="I6950" s="260"/>
      <c r="J6950" s="260"/>
      <c r="K6950" s="260"/>
    </row>
    <row r="6951" spans="6:11" x14ac:dyDescent="0.2">
      <c r="H6951" s="260"/>
      <c r="I6951" s="260"/>
      <c r="J6951" s="260"/>
      <c r="K6951" s="260"/>
    </row>
    <row r="6952" spans="6:11" x14ac:dyDescent="0.2">
      <c r="G6952" s="260"/>
      <c r="H6952" s="260"/>
      <c r="I6952" s="260"/>
      <c r="J6952" s="260"/>
      <c r="K6952" s="260"/>
    </row>
    <row r="6953" spans="6:11" x14ac:dyDescent="0.2">
      <c r="H6953" s="260"/>
      <c r="I6953" s="260"/>
      <c r="J6953" s="260"/>
      <c r="K6953" s="260"/>
    </row>
    <row r="6954" spans="6:11" x14ac:dyDescent="0.2">
      <c r="G6954" s="260"/>
      <c r="H6954" s="260"/>
      <c r="I6954" s="260"/>
      <c r="J6954" s="260"/>
      <c r="K6954" s="260"/>
    </row>
    <row r="6955" spans="6:11" x14ac:dyDescent="0.2">
      <c r="F6955" s="260"/>
      <c r="G6955" s="260"/>
      <c r="H6955" s="260"/>
      <c r="I6955" s="260"/>
      <c r="J6955" s="260"/>
      <c r="K6955" s="260"/>
    </row>
    <row r="6956" spans="6:11" x14ac:dyDescent="0.2">
      <c r="G6956" s="260"/>
      <c r="H6956" s="260"/>
      <c r="I6956" s="260"/>
      <c r="J6956" s="260"/>
      <c r="K6956" s="260"/>
    </row>
    <row r="6957" spans="6:11" x14ac:dyDescent="0.2">
      <c r="G6957" s="260"/>
      <c r="H6957" s="260"/>
      <c r="I6957" s="260"/>
      <c r="J6957" s="260"/>
      <c r="K6957" s="260"/>
    </row>
    <row r="6958" spans="6:11" x14ac:dyDescent="0.2">
      <c r="G6958" s="260"/>
      <c r="H6958" s="260"/>
      <c r="I6958" s="260"/>
      <c r="J6958" s="260"/>
      <c r="K6958" s="260"/>
    </row>
    <row r="6959" spans="6:11" x14ac:dyDescent="0.2">
      <c r="G6959" s="260"/>
      <c r="H6959" s="260"/>
      <c r="I6959" s="260"/>
      <c r="J6959" s="260"/>
      <c r="K6959" s="260"/>
    </row>
    <row r="6960" spans="6:11" x14ac:dyDescent="0.2">
      <c r="G6960" s="260"/>
      <c r="H6960" s="260"/>
      <c r="I6960" s="260"/>
      <c r="J6960" s="260"/>
      <c r="K6960" s="260"/>
    </row>
    <row r="6961" spans="6:11" x14ac:dyDescent="0.2">
      <c r="G6961" s="260"/>
      <c r="H6961" s="260"/>
      <c r="I6961" s="260"/>
      <c r="J6961" s="260"/>
      <c r="K6961" s="260"/>
    </row>
    <row r="6962" spans="6:11" x14ac:dyDescent="0.2">
      <c r="H6962" s="260"/>
      <c r="I6962" s="260"/>
      <c r="J6962" s="260"/>
      <c r="K6962" s="260"/>
    </row>
    <row r="6963" spans="6:11" x14ac:dyDescent="0.2">
      <c r="I6963" s="260"/>
      <c r="J6963" s="260"/>
      <c r="K6963" s="260"/>
    </row>
    <row r="6964" spans="6:11" x14ac:dyDescent="0.2">
      <c r="F6964" s="260"/>
      <c r="G6964" s="260"/>
      <c r="H6964" s="260"/>
      <c r="I6964" s="260"/>
      <c r="K6964" s="260"/>
    </row>
    <row r="6965" spans="6:11" x14ac:dyDescent="0.2">
      <c r="F6965" s="260"/>
      <c r="G6965" s="260"/>
      <c r="H6965" s="260"/>
      <c r="I6965" s="260"/>
      <c r="J6965" s="260"/>
      <c r="K6965" s="260"/>
    </row>
    <row r="6966" spans="6:11" x14ac:dyDescent="0.2">
      <c r="G6966" s="260"/>
      <c r="H6966" s="260"/>
      <c r="I6966" s="260"/>
      <c r="J6966" s="260"/>
      <c r="K6966" s="260"/>
    </row>
    <row r="6967" spans="6:11" x14ac:dyDescent="0.2">
      <c r="G6967" s="260"/>
      <c r="H6967" s="260"/>
      <c r="I6967" s="260"/>
      <c r="K6967" s="260"/>
    </row>
    <row r="6968" spans="6:11" x14ac:dyDescent="0.2">
      <c r="G6968" s="260"/>
      <c r="H6968" s="260"/>
      <c r="I6968" s="260"/>
      <c r="J6968" s="260"/>
      <c r="K6968" s="260"/>
    </row>
    <row r="6969" spans="6:11" x14ac:dyDescent="0.2">
      <c r="H6969" s="260"/>
      <c r="I6969" s="260"/>
      <c r="J6969" s="260"/>
      <c r="K6969" s="260"/>
    </row>
    <row r="6970" spans="6:11" x14ac:dyDescent="0.2">
      <c r="G6970" s="260"/>
      <c r="H6970" s="260"/>
      <c r="I6970" s="260"/>
      <c r="J6970" s="260"/>
      <c r="K6970" s="260"/>
    </row>
    <row r="6971" spans="6:11" x14ac:dyDescent="0.2">
      <c r="H6971" s="260"/>
      <c r="I6971" s="260"/>
      <c r="J6971" s="260"/>
      <c r="K6971" s="260"/>
    </row>
    <row r="6972" spans="6:11" x14ac:dyDescent="0.2">
      <c r="I6972" s="260"/>
      <c r="J6972" s="260"/>
      <c r="K6972" s="260"/>
    </row>
    <row r="6973" spans="6:11" x14ac:dyDescent="0.2">
      <c r="F6973" s="260"/>
      <c r="G6973" s="260"/>
      <c r="H6973" s="260"/>
      <c r="I6973" s="260"/>
      <c r="K6973" s="260"/>
    </row>
    <row r="6974" spans="6:11" x14ac:dyDescent="0.2">
      <c r="F6974" s="260"/>
      <c r="G6974" s="260"/>
      <c r="H6974" s="260"/>
      <c r="I6974" s="260"/>
      <c r="K6974" s="260"/>
    </row>
    <row r="6975" spans="6:11" x14ac:dyDescent="0.2">
      <c r="G6975" s="260"/>
      <c r="H6975" s="260"/>
      <c r="I6975" s="260"/>
      <c r="J6975" s="260"/>
      <c r="K6975" s="260"/>
    </row>
    <row r="6976" spans="6:11" x14ac:dyDescent="0.2">
      <c r="G6976" s="260"/>
      <c r="H6976" s="260"/>
      <c r="I6976" s="260"/>
      <c r="J6976" s="260"/>
      <c r="K6976" s="260"/>
    </row>
    <row r="6977" spans="6:11" x14ac:dyDescent="0.2">
      <c r="H6977" s="260"/>
      <c r="I6977" s="260"/>
      <c r="J6977" s="260"/>
      <c r="K6977" s="260"/>
    </row>
    <row r="6978" spans="6:11" x14ac:dyDescent="0.2">
      <c r="I6978" s="260"/>
      <c r="J6978" s="260"/>
      <c r="K6978" s="260"/>
    </row>
    <row r="6979" spans="6:11" x14ac:dyDescent="0.2">
      <c r="G6979" s="260"/>
      <c r="H6979" s="260"/>
      <c r="I6979" s="260"/>
      <c r="J6979" s="260"/>
      <c r="K6979" s="260"/>
    </row>
    <row r="6980" spans="6:11" x14ac:dyDescent="0.2">
      <c r="G6980" s="260"/>
      <c r="H6980" s="260"/>
      <c r="I6980" s="260"/>
      <c r="J6980" s="260"/>
      <c r="K6980" s="260"/>
    </row>
    <row r="6981" spans="6:11" x14ac:dyDescent="0.2">
      <c r="F6981" s="260"/>
      <c r="G6981" s="260"/>
      <c r="H6981" s="260"/>
      <c r="I6981" s="260"/>
      <c r="J6981" s="260"/>
      <c r="K6981" s="260"/>
    </row>
    <row r="6982" spans="6:11" x14ac:dyDescent="0.2">
      <c r="G6982" s="260"/>
      <c r="H6982" s="260"/>
      <c r="I6982" s="260"/>
      <c r="J6982" s="260"/>
      <c r="K6982" s="260"/>
    </row>
    <row r="6983" spans="6:11" x14ac:dyDescent="0.2">
      <c r="I6983" s="260"/>
      <c r="J6983" s="260"/>
      <c r="K6983" s="260"/>
    </row>
    <row r="6984" spans="6:11" x14ac:dyDescent="0.2">
      <c r="J6984" s="260"/>
      <c r="K6984" s="260"/>
    </row>
    <row r="6985" spans="6:11" x14ac:dyDescent="0.2">
      <c r="F6985" s="260"/>
      <c r="G6985" s="260"/>
      <c r="H6985" s="260"/>
      <c r="I6985" s="260"/>
      <c r="J6985" s="260"/>
      <c r="K6985" s="260"/>
    </row>
    <row r="6986" spans="6:11" x14ac:dyDescent="0.2">
      <c r="F6986" s="260"/>
      <c r="G6986" s="260"/>
      <c r="H6986" s="260"/>
      <c r="I6986" s="260"/>
      <c r="K6986" s="260"/>
    </row>
    <row r="6987" spans="6:11" x14ac:dyDescent="0.2">
      <c r="I6987" s="260"/>
      <c r="J6987" s="260"/>
      <c r="K6987" s="260"/>
    </row>
    <row r="6988" spans="6:11" x14ac:dyDescent="0.2">
      <c r="G6988" s="260"/>
      <c r="H6988" s="260"/>
      <c r="I6988" s="260"/>
      <c r="J6988" s="260"/>
      <c r="K6988" s="260"/>
    </row>
    <row r="6989" spans="6:11" x14ac:dyDescent="0.2">
      <c r="H6989" s="260"/>
      <c r="I6989" s="260"/>
      <c r="J6989" s="260"/>
      <c r="K6989" s="260"/>
    </row>
    <row r="6990" spans="6:11" x14ac:dyDescent="0.2">
      <c r="G6990" s="260"/>
      <c r="H6990" s="260"/>
      <c r="I6990" s="260"/>
      <c r="J6990" s="260"/>
      <c r="K6990" s="260"/>
    </row>
    <row r="6991" spans="6:11" x14ac:dyDescent="0.2">
      <c r="F6991" s="260"/>
      <c r="G6991" s="260"/>
      <c r="H6991" s="260"/>
      <c r="I6991" s="260"/>
      <c r="J6991" s="260"/>
      <c r="K6991" s="260"/>
    </row>
    <row r="6992" spans="6:11" x14ac:dyDescent="0.2">
      <c r="G6992" s="260"/>
      <c r="H6992" s="260"/>
      <c r="I6992" s="260"/>
      <c r="J6992" s="260"/>
      <c r="K6992" s="260"/>
    </row>
    <row r="6993" spans="6:11" x14ac:dyDescent="0.2">
      <c r="G6993" s="260"/>
      <c r="H6993" s="260"/>
      <c r="I6993" s="260"/>
      <c r="J6993" s="260"/>
      <c r="K6993" s="260"/>
    </row>
    <row r="6994" spans="6:11" x14ac:dyDescent="0.2">
      <c r="H6994" s="260"/>
      <c r="I6994" s="260"/>
      <c r="J6994" s="260"/>
      <c r="K6994" s="260"/>
    </row>
    <row r="6995" spans="6:11" x14ac:dyDescent="0.2">
      <c r="F6995" s="260"/>
      <c r="G6995" s="260"/>
      <c r="H6995" s="260"/>
      <c r="I6995" s="260"/>
      <c r="J6995" s="260"/>
      <c r="K6995" s="260"/>
    </row>
    <row r="6996" spans="6:11" x14ac:dyDescent="0.2">
      <c r="G6996" s="260"/>
      <c r="H6996" s="260"/>
      <c r="J6996" s="260"/>
      <c r="K6996" s="260"/>
    </row>
    <row r="6997" spans="6:11" x14ac:dyDescent="0.2">
      <c r="H6997" s="260"/>
      <c r="I6997" s="260"/>
      <c r="J6997" s="260"/>
      <c r="K6997" s="260"/>
    </row>
    <row r="6998" spans="6:11" x14ac:dyDescent="0.2">
      <c r="G6998" s="260"/>
      <c r="H6998" s="260"/>
      <c r="I6998" s="260"/>
      <c r="J6998" s="260"/>
      <c r="K6998" s="260"/>
    </row>
    <row r="6999" spans="6:11" x14ac:dyDescent="0.2">
      <c r="F6999" s="260"/>
      <c r="G6999" s="260"/>
      <c r="H6999" s="260"/>
      <c r="I6999" s="260"/>
      <c r="J6999" s="260"/>
      <c r="K6999" s="260"/>
    </row>
    <row r="7000" spans="6:11" x14ac:dyDescent="0.2">
      <c r="F7000" s="260"/>
      <c r="G7000" s="260"/>
      <c r="H7000" s="260"/>
      <c r="I7000" s="260"/>
      <c r="J7000" s="260"/>
      <c r="K7000" s="260"/>
    </row>
    <row r="7001" spans="6:11" x14ac:dyDescent="0.2">
      <c r="F7001" s="260"/>
      <c r="G7001" s="260"/>
      <c r="H7001" s="260"/>
      <c r="I7001" s="260"/>
      <c r="J7001" s="260"/>
      <c r="K7001" s="260"/>
    </row>
    <row r="7002" spans="6:11" x14ac:dyDescent="0.2">
      <c r="G7002" s="260"/>
      <c r="H7002" s="260"/>
      <c r="I7002" s="260"/>
      <c r="J7002" s="260"/>
      <c r="K7002" s="260"/>
    </row>
    <row r="7003" spans="6:11" x14ac:dyDescent="0.2">
      <c r="G7003" s="260"/>
      <c r="H7003" s="260"/>
      <c r="I7003" s="260"/>
      <c r="J7003" s="260"/>
      <c r="K7003" s="260"/>
    </row>
    <row r="7004" spans="6:11" x14ac:dyDescent="0.2">
      <c r="H7004" s="260"/>
      <c r="I7004" s="260"/>
      <c r="J7004" s="260"/>
      <c r="K7004" s="260"/>
    </row>
    <row r="7005" spans="6:11" x14ac:dyDescent="0.2">
      <c r="F7005" s="260"/>
      <c r="G7005" s="260"/>
      <c r="H7005" s="260"/>
      <c r="I7005" s="260"/>
      <c r="J7005" s="260"/>
      <c r="K7005" s="260"/>
    </row>
    <row r="7006" spans="6:11" x14ac:dyDescent="0.2">
      <c r="F7006" s="260"/>
      <c r="G7006" s="260"/>
      <c r="H7006" s="260"/>
      <c r="I7006" s="260"/>
      <c r="J7006" s="260"/>
      <c r="K7006" s="260"/>
    </row>
    <row r="7007" spans="6:11" x14ac:dyDescent="0.2">
      <c r="F7007" s="260"/>
      <c r="G7007" s="260"/>
      <c r="H7007" s="260"/>
      <c r="I7007" s="260"/>
      <c r="J7007" s="260"/>
      <c r="K7007" s="260"/>
    </row>
    <row r="7008" spans="6:11" x14ac:dyDescent="0.2">
      <c r="I7008" s="260"/>
      <c r="J7008" s="260"/>
      <c r="K7008" s="260"/>
    </row>
    <row r="7009" spans="6:11" x14ac:dyDescent="0.2">
      <c r="J7009" s="260"/>
      <c r="K7009" s="260"/>
    </row>
    <row r="7010" spans="6:11" x14ac:dyDescent="0.2">
      <c r="I7010" s="260"/>
      <c r="J7010" s="260"/>
      <c r="K7010" s="260"/>
    </row>
    <row r="7011" spans="6:11" x14ac:dyDescent="0.2">
      <c r="F7011" s="260"/>
      <c r="G7011" s="260"/>
      <c r="H7011" s="260"/>
      <c r="I7011" s="260"/>
      <c r="K7011" s="260"/>
    </row>
    <row r="7012" spans="6:11" x14ac:dyDescent="0.2">
      <c r="F7012" s="260"/>
      <c r="G7012" s="260"/>
      <c r="H7012" s="260"/>
      <c r="I7012" s="260"/>
      <c r="K7012" s="260"/>
    </row>
    <row r="7013" spans="6:11" x14ac:dyDescent="0.2">
      <c r="F7013" s="260"/>
      <c r="G7013" s="260"/>
      <c r="H7013" s="260"/>
      <c r="I7013" s="260"/>
      <c r="J7013" s="260"/>
      <c r="K7013" s="260"/>
    </row>
    <row r="7014" spans="6:11" x14ac:dyDescent="0.2">
      <c r="H7014" s="260"/>
      <c r="I7014" s="260"/>
      <c r="J7014" s="260"/>
      <c r="K7014" s="260"/>
    </row>
    <row r="7015" spans="6:11" x14ac:dyDescent="0.2">
      <c r="G7015" s="260"/>
      <c r="H7015" s="260"/>
      <c r="I7015" s="260"/>
      <c r="J7015" s="260"/>
      <c r="K7015" s="260"/>
    </row>
    <row r="7016" spans="6:11" x14ac:dyDescent="0.2">
      <c r="H7016" s="260"/>
      <c r="I7016" s="260"/>
      <c r="J7016" s="260"/>
      <c r="K7016" s="260"/>
    </row>
    <row r="7017" spans="6:11" x14ac:dyDescent="0.2">
      <c r="F7017" s="260"/>
      <c r="I7017" s="260"/>
      <c r="J7017" s="260"/>
      <c r="K7017" s="260"/>
    </row>
    <row r="7018" spans="6:11" x14ac:dyDescent="0.2">
      <c r="G7018" s="260"/>
      <c r="H7018" s="260"/>
      <c r="I7018" s="260"/>
      <c r="J7018" s="260"/>
      <c r="K7018" s="260"/>
    </row>
    <row r="7019" spans="6:11" x14ac:dyDescent="0.2">
      <c r="F7019" s="260"/>
      <c r="G7019" s="260"/>
      <c r="H7019" s="260"/>
      <c r="I7019" s="260"/>
      <c r="J7019" s="260"/>
      <c r="K7019" s="260"/>
    </row>
    <row r="7020" spans="6:11" x14ac:dyDescent="0.2">
      <c r="G7020" s="260"/>
      <c r="I7020" s="260"/>
    </row>
    <row r="7021" spans="6:11" x14ac:dyDescent="0.2">
      <c r="F7021" s="260"/>
      <c r="G7021" s="260"/>
      <c r="H7021" s="260"/>
      <c r="I7021" s="260"/>
      <c r="J7021" s="260"/>
      <c r="K7021" s="260"/>
    </row>
    <row r="7022" spans="6:11" x14ac:dyDescent="0.2">
      <c r="G7022" s="260"/>
      <c r="H7022" s="260"/>
      <c r="I7022" s="260"/>
      <c r="J7022" s="260"/>
      <c r="K7022" s="260"/>
    </row>
    <row r="7023" spans="6:11" x14ac:dyDescent="0.2">
      <c r="H7023" s="260"/>
      <c r="I7023" s="260"/>
      <c r="J7023" s="260"/>
      <c r="K7023" s="260"/>
    </row>
    <row r="7024" spans="6:11" x14ac:dyDescent="0.2">
      <c r="G7024" s="260"/>
      <c r="H7024" s="260"/>
      <c r="I7024" s="260"/>
      <c r="J7024" s="260"/>
      <c r="K7024" s="260"/>
    </row>
    <row r="7025" spans="6:11" x14ac:dyDescent="0.2">
      <c r="H7025" s="260"/>
      <c r="I7025" s="260"/>
      <c r="J7025" s="260"/>
      <c r="K7025" s="260"/>
    </row>
    <row r="7026" spans="6:11" x14ac:dyDescent="0.2">
      <c r="H7026" s="260"/>
      <c r="I7026" s="260"/>
      <c r="J7026" s="260"/>
      <c r="K7026" s="260"/>
    </row>
    <row r="7027" spans="6:11" x14ac:dyDescent="0.2">
      <c r="G7027" s="260"/>
      <c r="H7027" s="260"/>
      <c r="I7027" s="260"/>
      <c r="J7027" s="260"/>
      <c r="K7027" s="260"/>
    </row>
    <row r="7028" spans="6:11" x14ac:dyDescent="0.2">
      <c r="H7028" s="260"/>
      <c r="I7028" s="260"/>
      <c r="J7028" s="260"/>
      <c r="K7028" s="260"/>
    </row>
    <row r="7029" spans="6:11" x14ac:dyDescent="0.2">
      <c r="F7029" s="260"/>
      <c r="G7029" s="260"/>
      <c r="H7029" s="260"/>
      <c r="I7029" s="260"/>
      <c r="J7029" s="260"/>
      <c r="K7029" s="260"/>
    </row>
    <row r="7030" spans="6:11" x14ac:dyDescent="0.2">
      <c r="G7030" s="260"/>
      <c r="H7030" s="260"/>
      <c r="I7030" s="260"/>
      <c r="J7030" s="260"/>
      <c r="K7030" s="260"/>
    </row>
    <row r="7031" spans="6:11" x14ac:dyDescent="0.2">
      <c r="G7031" s="260"/>
      <c r="H7031" s="260"/>
      <c r="I7031" s="260"/>
      <c r="J7031" s="260"/>
      <c r="K7031" s="260"/>
    </row>
    <row r="7032" spans="6:11" x14ac:dyDescent="0.2">
      <c r="G7032" s="260"/>
      <c r="I7032" s="260"/>
      <c r="K7032" s="260"/>
    </row>
    <row r="7033" spans="6:11" x14ac:dyDescent="0.2">
      <c r="F7033" s="260"/>
      <c r="G7033" s="260"/>
      <c r="H7033" s="260"/>
      <c r="I7033" s="260"/>
      <c r="J7033" s="260"/>
      <c r="K7033" s="260"/>
    </row>
    <row r="7034" spans="6:11" x14ac:dyDescent="0.2">
      <c r="F7034" s="260"/>
      <c r="G7034" s="260"/>
      <c r="H7034" s="260"/>
      <c r="I7034" s="260"/>
      <c r="J7034" s="260"/>
      <c r="K7034" s="260"/>
    </row>
    <row r="7035" spans="6:11" x14ac:dyDescent="0.2">
      <c r="F7035" s="260"/>
      <c r="G7035" s="260"/>
      <c r="H7035" s="260"/>
      <c r="I7035" s="260"/>
      <c r="J7035" s="260"/>
      <c r="K7035" s="260"/>
    </row>
    <row r="7036" spans="6:11" x14ac:dyDescent="0.2">
      <c r="F7036" s="260"/>
      <c r="G7036" s="260"/>
      <c r="H7036" s="260"/>
      <c r="I7036" s="260"/>
      <c r="J7036" s="260"/>
      <c r="K7036" s="260"/>
    </row>
    <row r="7037" spans="6:11" x14ac:dyDescent="0.2">
      <c r="G7037" s="260"/>
      <c r="H7037" s="260"/>
      <c r="I7037" s="260"/>
      <c r="J7037" s="260"/>
      <c r="K7037" s="260"/>
    </row>
    <row r="7038" spans="6:11" x14ac:dyDescent="0.2">
      <c r="H7038" s="260"/>
      <c r="I7038" s="260"/>
      <c r="J7038" s="260"/>
      <c r="K7038" s="260"/>
    </row>
    <row r="7039" spans="6:11" x14ac:dyDescent="0.2">
      <c r="F7039" s="260"/>
      <c r="G7039" s="260"/>
      <c r="H7039" s="260"/>
      <c r="I7039" s="260"/>
      <c r="J7039" s="260"/>
      <c r="K7039" s="260"/>
    </row>
    <row r="7040" spans="6:11" x14ac:dyDescent="0.2">
      <c r="F7040" s="260"/>
      <c r="G7040" s="260"/>
      <c r="H7040" s="260"/>
      <c r="I7040" s="260"/>
      <c r="J7040" s="260"/>
      <c r="K7040" s="260"/>
    </row>
    <row r="7041" spans="6:11" x14ac:dyDescent="0.2">
      <c r="F7041" s="260"/>
      <c r="G7041" s="260"/>
      <c r="H7041" s="260"/>
      <c r="I7041" s="260"/>
      <c r="J7041" s="260"/>
      <c r="K7041" s="260"/>
    </row>
    <row r="7042" spans="6:11" x14ac:dyDescent="0.2">
      <c r="G7042" s="260"/>
      <c r="H7042" s="260"/>
      <c r="J7042" s="260"/>
      <c r="K7042" s="260"/>
    </row>
    <row r="7043" spans="6:11" x14ac:dyDescent="0.2">
      <c r="I7043" s="260"/>
      <c r="J7043" s="260"/>
      <c r="K7043" s="260"/>
    </row>
    <row r="7044" spans="6:11" x14ac:dyDescent="0.2">
      <c r="I7044" s="260"/>
      <c r="J7044" s="260"/>
      <c r="K7044" s="260"/>
    </row>
    <row r="7045" spans="6:11" x14ac:dyDescent="0.2">
      <c r="F7045" s="260"/>
      <c r="G7045" s="260"/>
      <c r="H7045" s="260"/>
      <c r="I7045" s="260"/>
      <c r="J7045" s="260"/>
      <c r="K7045" s="260"/>
    </row>
    <row r="7046" spans="6:11" x14ac:dyDescent="0.2">
      <c r="F7046" s="260"/>
      <c r="G7046" s="260"/>
      <c r="H7046" s="260"/>
      <c r="I7046" s="260"/>
      <c r="J7046" s="260"/>
      <c r="K7046" s="260"/>
    </row>
    <row r="7047" spans="6:11" x14ac:dyDescent="0.2">
      <c r="F7047" s="260"/>
      <c r="G7047" s="260"/>
      <c r="H7047" s="260"/>
      <c r="I7047" s="260"/>
      <c r="J7047" s="260"/>
      <c r="K7047" s="260"/>
    </row>
    <row r="7048" spans="6:11" x14ac:dyDescent="0.2">
      <c r="G7048" s="260"/>
      <c r="H7048" s="260"/>
      <c r="I7048" s="260"/>
      <c r="J7048" s="260"/>
      <c r="K7048" s="260"/>
    </row>
    <row r="7049" spans="6:11" x14ac:dyDescent="0.2">
      <c r="H7049" s="260"/>
      <c r="I7049" s="260"/>
      <c r="J7049" s="260"/>
      <c r="K7049" s="260"/>
    </row>
    <row r="7050" spans="6:11" x14ac:dyDescent="0.2">
      <c r="G7050" s="260"/>
      <c r="H7050" s="260"/>
      <c r="I7050" s="260"/>
      <c r="J7050" s="260"/>
      <c r="K7050" s="260"/>
    </row>
    <row r="7051" spans="6:11" x14ac:dyDescent="0.2">
      <c r="H7051" s="260"/>
      <c r="I7051" s="260"/>
      <c r="J7051" s="260"/>
      <c r="K7051" s="260"/>
    </row>
    <row r="7052" spans="6:11" x14ac:dyDescent="0.2">
      <c r="F7052" s="260"/>
      <c r="G7052" s="260"/>
      <c r="H7052" s="260"/>
      <c r="I7052" s="260"/>
      <c r="J7052" s="260"/>
      <c r="K7052" s="260"/>
    </row>
    <row r="7053" spans="6:11" x14ac:dyDescent="0.2">
      <c r="G7053" s="260"/>
      <c r="H7053" s="260"/>
      <c r="I7053" s="260"/>
      <c r="J7053" s="260"/>
      <c r="K7053" s="260"/>
    </row>
    <row r="7054" spans="6:11" x14ac:dyDescent="0.2">
      <c r="H7054" s="260"/>
      <c r="I7054" s="260"/>
      <c r="J7054" s="260"/>
      <c r="K7054" s="260"/>
    </row>
    <row r="7055" spans="6:11" x14ac:dyDescent="0.2">
      <c r="F7055" s="260"/>
      <c r="G7055" s="260"/>
      <c r="H7055" s="260"/>
      <c r="I7055" s="260"/>
      <c r="J7055" s="260"/>
      <c r="K7055" s="260"/>
    </row>
    <row r="7056" spans="6:11" x14ac:dyDescent="0.2">
      <c r="G7056" s="260"/>
      <c r="H7056" s="260"/>
      <c r="I7056" s="260"/>
      <c r="J7056" s="260"/>
      <c r="K7056" s="260"/>
    </row>
    <row r="7057" spans="6:11" x14ac:dyDescent="0.2">
      <c r="G7057" s="260"/>
      <c r="H7057" s="260"/>
      <c r="I7057" s="260"/>
      <c r="J7057" s="260"/>
      <c r="K7057" s="260"/>
    </row>
    <row r="7058" spans="6:11" x14ac:dyDescent="0.2">
      <c r="H7058" s="260"/>
      <c r="I7058" s="260"/>
      <c r="J7058" s="260"/>
      <c r="K7058" s="260"/>
    </row>
    <row r="7059" spans="6:11" x14ac:dyDescent="0.2">
      <c r="F7059" s="260"/>
      <c r="G7059" s="260"/>
      <c r="H7059" s="260"/>
      <c r="I7059" s="260"/>
      <c r="J7059" s="260"/>
      <c r="K7059" s="260"/>
    </row>
    <row r="7060" spans="6:11" x14ac:dyDescent="0.2">
      <c r="H7060" s="260"/>
      <c r="I7060" s="260"/>
      <c r="J7060" s="260"/>
      <c r="K7060" s="260"/>
    </row>
    <row r="7061" spans="6:11" x14ac:dyDescent="0.2">
      <c r="H7061" s="260"/>
      <c r="I7061" s="260"/>
      <c r="J7061" s="260"/>
      <c r="K7061" s="260"/>
    </row>
    <row r="7062" spans="6:11" x14ac:dyDescent="0.2">
      <c r="H7062" s="260"/>
      <c r="I7062" s="260"/>
      <c r="J7062" s="260"/>
      <c r="K7062" s="260"/>
    </row>
    <row r="7063" spans="6:11" x14ac:dyDescent="0.2">
      <c r="G7063" s="260"/>
      <c r="H7063" s="260"/>
      <c r="I7063" s="260"/>
      <c r="J7063" s="260"/>
      <c r="K7063" s="260"/>
    </row>
    <row r="7064" spans="6:11" x14ac:dyDescent="0.2">
      <c r="H7064" s="260"/>
      <c r="I7064" s="260"/>
      <c r="J7064" s="260"/>
      <c r="K7064" s="260"/>
    </row>
    <row r="7066" spans="6:11" x14ac:dyDescent="0.2">
      <c r="G7066" s="260"/>
      <c r="H7066" s="260"/>
      <c r="I7066" s="260"/>
      <c r="J7066" s="260"/>
      <c r="K7066" s="260"/>
    </row>
    <row r="7067" spans="6:11" x14ac:dyDescent="0.2">
      <c r="H7067" s="260"/>
      <c r="I7067" s="260"/>
      <c r="J7067" s="260"/>
      <c r="K7067" s="260"/>
    </row>
    <row r="7068" spans="6:11" x14ac:dyDescent="0.2">
      <c r="G7068" s="260"/>
      <c r="H7068" s="260"/>
      <c r="I7068" s="260"/>
      <c r="J7068" s="260"/>
      <c r="K7068" s="260"/>
    </row>
    <row r="7069" spans="6:11" x14ac:dyDescent="0.2">
      <c r="H7069" s="260"/>
      <c r="I7069" s="260"/>
      <c r="J7069" s="260"/>
      <c r="K7069" s="260"/>
    </row>
    <row r="7070" spans="6:11" x14ac:dyDescent="0.2">
      <c r="I7070" s="260"/>
      <c r="K7070" s="260"/>
    </row>
    <row r="7071" spans="6:11" x14ac:dyDescent="0.2">
      <c r="J7071" s="260"/>
      <c r="K7071" s="260"/>
    </row>
    <row r="7072" spans="6:11" x14ac:dyDescent="0.2">
      <c r="G7072" s="260"/>
      <c r="H7072" s="260"/>
      <c r="I7072" s="260"/>
      <c r="J7072" s="260"/>
      <c r="K7072" s="260"/>
    </row>
    <row r="7073" spans="7:11" x14ac:dyDescent="0.2">
      <c r="G7073" s="260"/>
      <c r="H7073" s="260"/>
      <c r="I7073" s="260"/>
      <c r="J7073" s="260"/>
      <c r="K7073" s="260"/>
    </row>
    <row r="7074" spans="7:11" x14ac:dyDescent="0.2">
      <c r="G7074" s="260"/>
      <c r="H7074" s="260"/>
      <c r="I7074" s="260"/>
      <c r="J7074" s="260"/>
      <c r="K7074" s="260"/>
    </row>
    <row r="7075" spans="7:11" x14ac:dyDescent="0.2">
      <c r="H7075" s="260"/>
      <c r="I7075" s="260"/>
      <c r="J7075" s="260"/>
      <c r="K7075" s="260"/>
    </row>
    <row r="7076" spans="7:11" x14ac:dyDescent="0.2">
      <c r="G7076" s="260"/>
      <c r="H7076" s="260"/>
      <c r="I7076" s="260"/>
      <c r="J7076" s="260"/>
      <c r="K7076" s="260"/>
    </row>
    <row r="7077" spans="7:11" x14ac:dyDescent="0.2">
      <c r="H7077" s="260"/>
      <c r="I7077" s="260"/>
      <c r="J7077" s="260"/>
      <c r="K7077" s="260"/>
    </row>
    <row r="7078" spans="7:11" x14ac:dyDescent="0.2">
      <c r="G7078" s="260"/>
      <c r="H7078" s="260"/>
      <c r="I7078" s="260"/>
      <c r="J7078" s="260"/>
      <c r="K7078" s="260"/>
    </row>
    <row r="7079" spans="7:11" x14ac:dyDescent="0.2">
      <c r="G7079" s="260"/>
      <c r="H7079" s="260"/>
      <c r="I7079" s="260"/>
      <c r="J7079" s="260"/>
      <c r="K7079" s="260"/>
    </row>
    <row r="7080" spans="7:11" x14ac:dyDescent="0.2">
      <c r="G7080" s="260"/>
      <c r="H7080" s="260"/>
      <c r="I7080" s="260"/>
      <c r="J7080" s="260"/>
      <c r="K7080" s="260"/>
    </row>
    <row r="7081" spans="7:11" x14ac:dyDescent="0.2">
      <c r="G7081" s="260"/>
      <c r="H7081" s="260"/>
      <c r="I7081" s="260"/>
      <c r="J7081" s="260"/>
      <c r="K7081" s="260"/>
    </row>
    <row r="7082" spans="7:11" x14ac:dyDescent="0.2">
      <c r="H7082" s="260"/>
      <c r="I7082" s="260"/>
      <c r="J7082" s="260"/>
      <c r="K7082" s="260"/>
    </row>
    <row r="7083" spans="7:11" x14ac:dyDescent="0.2">
      <c r="G7083" s="260"/>
      <c r="H7083" s="260"/>
      <c r="I7083" s="260"/>
      <c r="J7083" s="260"/>
      <c r="K7083" s="260"/>
    </row>
    <row r="7084" spans="7:11" x14ac:dyDescent="0.2">
      <c r="H7084" s="260"/>
      <c r="I7084" s="260"/>
      <c r="J7084" s="260"/>
      <c r="K7084" s="260"/>
    </row>
    <row r="7085" spans="7:11" x14ac:dyDescent="0.2">
      <c r="H7085" s="260"/>
      <c r="I7085" s="260"/>
      <c r="J7085" s="260"/>
      <c r="K7085" s="260"/>
    </row>
    <row r="7086" spans="7:11" x14ac:dyDescent="0.2">
      <c r="G7086" s="260"/>
      <c r="H7086" s="260"/>
      <c r="I7086" s="260"/>
      <c r="J7086" s="260"/>
      <c r="K7086" s="260"/>
    </row>
    <row r="7087" spans="7:11" x14ac:dyDescent="0.2">
      <c r="H7087" s="260"/>
      <c r="I7087" s="260"/>
      <c r="J7087" s="260"/>
      <c r="K7087" s="260"/>
    </row>
    <row r="7088" spans="7:11" x14ac:dyDescent="0.2">
      <c r="G7088" s="260"/>
      <c r="H7088" s="260"/>
      <c r="I7088" s="260"/>
      <c r="J7088" s="260"/>
      <c r="K7088" s="260"/>
    </row>
    <row r="7089" spans="6:11" x14ac:dyDescent="0.2">
      <c r="H7089" s="260"/>
      <c r="I7089" s="260"/>
      <c r="K7089" s="260"/>
    </row>
    <row r="7090" spans="6:11" x14ac:dyDescent="0.2">
      <c r="G7090" s="260"/>
      <c r="H7090" s="260"/>
      <c r="I7090" s="260"/>
      <c r="J7090" s="260"/>
      <c r="K7090" s="260"/>
    </row>
    <row r="7091" spans="6:11" x14ac:dyDescent="0.2">
      <c r="H7091" s="260"/>
      <c r="I7091" s="260"/>
      <c r="J7091" s="260"/>
      <c r="K7091" s="260"/>
    </row>
    <row r="7092" spans="6:11" x14ac:dyDescent="0.2">
      <c r="G7092" s="260"/>
      <c r="H7092" s="260"/>
      <c r="I7092" s="260"/>
      <c r="J7092" s="260"/>
      <c r="K7092" s="260"/>
    </row>
    <row r="7093" spans="6:11" x14ac:dyDescent="0.2">
      <c r="H7093" s="260"/>
      <c r="I7093" s="260"/>
      <c r="J7093" s="260"/>
      <c r="K7093" s="260"/>
    </row>
    <row r="7094" spans="6:11" x14ac:dyDescent="0.2">
      <c r="J7094" s="260"/>
      <c r="K7094" s="260"/>
    </row>
    <row r="7095" spans="6:11" x14ac:dyDescent="0.2">
      <c r="G7095" s="260"/>
      <c r="H7095" s="260"/>
      <c r="I7095" s="260"/>
      <c r="J7095" s="260"/>
      <c r="K7095" s="260"/>
    </row>
    <row r="7096" spans="6:11" x14ac:dyDescent="0.2">
      <c r="G7096" s="260"/>
      <c r="H7096" s="260"/>
      <c r="I7096" s="260"/>
      <c r="J7096" s="260"/>
      <c r="K7096" s="260"/>
    </row>
    <row r="7097" spans="6:11" x14ac:dyDescent="0.2">
      <c r="G7097" s="260"/>
      <c r="H7097" s="260"/>
      <c r="I7097" s="260"/>
      <c r="J7097" s="260"/>
      <c r="K7097" s="260"/>
    </row>
    <row r="7098" spans="6:11" x14ac:dyDescent="0.2">
      <c r="G7098" s="260"/>
      <c r="H7098" s="260"/>
      <c r="I7098" s="260"/>
      <c r="J7098" s="260"/>
      <c r="K7098" s="260"/>
    </row>
    <row r="7099" spans="6:11" x14ac:dyDescent="0.2">
      <c r="H7099" s="260"/>
      <c r="I7099" s="260"/>
      <c r="J7099" s="260"/>
      <c r="K7099" s="260"/>
    </row>
    <row r="7100" spans="6:11" x14ac:dyDescent="0.2">
      <c r="G7100" s="260"/>
      <c r="H7100" s="260"/>
      <c r="I7100" s="260"/>
      <c r="J7100" s="260"/>
      <c r="K7100" s="260"/>
    </row>
    <row r="7101" spans="6:11" x14ac:dyDescent="0.2">
      <c r="H7101" s="260"/>
      <c r="I7101" s="260"/>
      <c r="J7101" s="260"/>
      <c r="K7101" s="260"/>
    </row>
    <row r="7102" spans="6:11" x14ac:dyDescent="0.2">
      <c r="F7102" s="260"/>
      <c r="H7102" s="260"/>
      <c r="I7102" s="260"/>
      <c r="J7102" s="260"/>
      <c r="K7102" s="260"/>
    </row>
    <row r="7103" spans="6:11" x14ac:dyDescent="0.2">
      <c r="G7103" s="260"/>
      <c r="H7103" s="260"/>
      <c r="I7103" s="260"/>
      <c r="J7103" s="260"/>
      <c r="K7103" s="260"/>
    </row>
    <row r="7104" spans="6:11" x14ac:dyDescent="0.2">
      <c r="G7104" s="260"/>
      <c r="H7104" s="260"/>
      <c r="I7104" s="260"/>
      <c r="J7104" s="260"/>
      <c r="K7104" s="260"/>
    </row>
    <row r="7105" spans="6:11" x14ac:dyDescent="0.2">
      <c r="G7105" s="260"/>
      <c r="H7105" s="260"/>
      <c r="I7105" s="260"/>
      <c r="J7105" s="260"/>
      <c r="K7105" s="260"/>
    </row>
    <row r="7106" spans="6:11" x14ac:dyDescent="0.2">
      <c r="H7106" s="260"/>
      <c r="I7106" s="260"/>
      <c r="J7106" s="260"/>
      <c r="K7106" s="260"/>
    </row>
    <row r="7107" spans="6:11" x14ac:dyDescent="0.2">
      <c r="K7107" s="260"/>
    </row>
    <row r="7108" spans="6:11" x14ac:dyDescent="0.2">
      <c r="I7108" s="260"/>
      <c r="J7108" s="260"/>
      <c r="K7108" s="260"/>
    </row>
    <row r="7109" spans="6:11" x14ac:dyDescent="0.2">
      <c r="H7109" s="260"/>
      <c r="I7109" s="260"/>
      <c r="J7109" s="260"/>
      <c r="K7109" s="260"/>
    </row>
    <row r="7110" spans="6:11" x14ac:dyDescent="0.2">
      <c r="F7110" s="260"/>
      <c r="G7110" s="260"/>
      <c r="H7110" s="260"/>
      <c r="I7110" s="260"/>
      <c r="J7110" s="260"/>
      <c r="K7110" s="260"/>
    </row>
    <row r="7111" spans="6:11" x14ac:dyDescent="0.2">
      <c r="G7111" s="260"/>
      <c r="H7111" s="260"/>
      <c r="I7111" s="260"/>
      <c r="J7111" s="260"/>
      <c r="K7111" s="260"/>
    </row>
    <row r="7112" spans="6:11" x14ac:dyDescent="0.2">
      <c r="H7112" s="260"/>
      <c r="I7112" s="260"/>
      <c r="J7112" s="260"/>
      <c r="K7112" s="260"/>
    </row>
    <row r="7113" spans="6:11" x14ac:dyDescent="0.2">
      <c r="I7113" s="260"/>
      <c r="J7113" s="260"/>
      <c r="K7113" s="260"/>
    </row>
    <row r="7114" spans="6:11" x14ac:dyDescent="0.2">
      <c r="G7114" s="260"/>
      <c r="H7114" s="260"/>
      <c r="I7114" s="260"/>
      <c r="J7114" s="260"/>
      <c r="K7114" s="260"/>
    </row>
    <row r="7115" spans="6:11" x14ac:dyDescent="0.2">
      <c r="G7115" s="260"/>
      <c r="H7115" s="260"/>
      <c r="I7115" s="260"/>
      <c r="J7115" s="260"/>
      <c r="K7115" s="260"/>
    </row>
    <row r="7116" spans="6:11" x14ac:dyDescent="0.2">
      <c r="G7116" s="260"/>
      <c r="H7116" s="260"/>
      <c r="I7116" s="260"/>
      <c r="J7116" s="260"/>
      <c r="K7116" s="260"/>
    </row>
    <row r="7117" spans="6:11" x14ac:dyDescent="0.2">
      <c r="G7117" s="260"/>
      <c r="H7117" s="260"/>
      <c r="I7117" s="260"/>
      <c r="J7117" s="260"/>
      <c r="K7117" s="260"/>
    </row>
    <row r="7118" spans="6:11" x14ac:dyDescent="0.2">
      <c r="H7118" s="260"/>
      <c r="I7118" s="260"/>
      <c r="J7118" s="260"/>
      <c r="K7118" s="260"/>
    </row>
    <row r="7119" spans="6:11" x14ac:dyDescent="0.2">
      <c r="G7119" s="260"/>
      <c r="H7119" s="260"/>
      <c r="I7119" s="260"/>
      <c r="J7119" s="260"/>
      <c r="K7119" s="260"/>
    </row>
    <row r="7120" spans="6:11" x14ac:dyDescent="0.2">
      <c r="H7120" s="260"/>
      <c r="I7120" s="260"/>
      <c r="J7120" s="260"/>
      <c r="K7120" s="260"/>
    </row>
    <row r="7121" spans="6:11" x14ac:dyDescent="0.2">
      <c r="G7121" s="260"/>
      <c r="H7121" s="260"/>
      <c r="I7121" s="260"/>
      <c r="J7121" s="260"/>
      <c r="K7121" s="260"/>
    </row>
    <row r="7122" spans="6:11" x14ac:dyDescent="0.2">
      <c r="G7122" s="260"/>
      <c r="H7122" s="260"/>
      <c r="I7122" s="260"/>
      <c r="J7122" s="260"/>
      <c r="K7122" s="260"/>
    </row>
    <row r="7123" spans="6:11" x14ac:dyDescent="0.2">
      <c r="I7123" s="260"/>
      <c r="J7123" s="260"/>
      <c r="K7123" s="260"/>
    </row>
    <row r="7124" spans="6:11" x14ac:dyDescent="0.2">
      <c r="H7124" s="260"/>
      <c r="I7124" s="260"/>
      <c r="J7124" s="260"/>
      <c r="K7124" s="260"/>
    </row>
    <row r="7125" spans="6:11" x14ac:dyDescent="0.2">
      <c r="F7125" s="260"/>
      <c r="G7125" s="260"/>
      <c r="H7125" s="260"/>
      <c r="I7125" s="260"/>
      <c r="J7125" s="260"/>
      <c r="K7125" s="260"/>
    </row>
    <row r="7126" spans="6:11" x14ac:dyDescent="0.2">
      <c r="F7126" s="260"/>
      <c r="G7126" s="260"/>
      <c r="H7126" s="260"/>
      <c r="I7126" s="260"/>
      <c r="J7126" s="260"/>
      <c r="K7126" s="260"/>
    </row>
    <row r="7127" spans="6:11" x14ac:dyDescent="0.2">
      <c r="G7127" s="260"/>
      <c r="H7127" s="260"/>
      <c r="I7127" s="260"/>
      <c r="J7127" s="260"/>
      <c r="K7127" s="260"/>
    </row>
    <row r="7128" spans="6:11" x14ac:dyDescent="0.2">
      <c r="H7128" s="260"/>
      <c r="I7128" s="260"/>
      <c r="J7128" s="260"/>
      <c r="K7128" s="260"/>
    </row>
    <row r="7129" spans="6:11" x14ac:dyDescent="0.2">
      <c r="H7129" s="260"/>
      <c r="I7129" s="260"/>
      <c r="J7129" s="260"/>
      <c r="K7129" s="260"/>
    </row>
    <row r="7130" spans="6:11" x14ac:dyDescent="0.2">
      <c r="I7130" s="260"/>
      <c r="J7130" s="260"/>
      <c r="K7130" s="260"/>
    </row>
    <row r="7131" spans="6:11" x14ac:dyDescent="0.2">
      <c r="H7131" s="260"/>
      <c r="I7131" s="260"/>
      <c r="K7131" s="260"/>
    </row>
    <row r="7132" spans="6:11" x14ac:dyDescent="0.2">
      <c r="F7132" s="260"/>
      <c r="G7132" s="260"/>
      <c r="H7132" s="260"/>
      <c r="I7132" s="260"/>
      <c r="J7132" s="260"/>
      <c r="K7132" s="260"/>
    </row>
    <row r="7133" spans="6:11" x14ac:dyDescent="0.2">
      <c r="G7133" s="260"/>
      <c r="H7133" s="260"/>
      <c r="I7133" s="260"/>
      <c r="J7133" s="260"/>
      <c r="K7133" s="260"/>
    </row>
    <row r="7134" spans="6:11" x14ac:dyDescent="0.2">
      <c r="H7134" s="260"/>
      <c r="I7134" s="260"/>
      <c r="J7134" s="260"/>
      <c r="K7134" s="260"/>
    </row>
    <row r="7135" spans="6:11" x14ac:dyDescent="0.2">
      <c r="G7135" s="260"/>
      <c r="H7135" s="260"/>
      <c r="I7135" s="260"/>
      <c r="J7135" s="260"/>
      <c r="K7135" s="260"/>
    </row>
    <row r="7136" spans="6:11" x14ac:dyDescent="0.2">
      <c r="G7136" s="260"/>
      <c r="H7136" s="260"/>
      <c r="I7136" s="260"/>
      <c r="J7136" s="260"/>
      <c r="K7136" s="260"/>
    </row>
    <row r="7137" spans="6:11" x14ac:dyDescent="0.2">
      <c r="H7137" s="260"/>
      <c r="I7137" s="260"/>
      <c r="J7137" s="260"/>
      <c r="K7137" s="260"/>
    </row>
    <row r="7138" spans="6:11" x14ac:dyDescent="0.2">
      <c r="I7138" s="260"/>
      <c r="J7138" s="260"/>
      <c r="K7138" s="260"/>
    </row>
    <row r="7139" spans="6:11" x14ac:dyDescent="0.2">
      <c r="I7139" s="260"/>
      <c r="J7139" s="260"/>
      <c r="K7139" s="260"/>
    </row>
    <row r="7140" spans="6:11" x14ac:dyDescent="0.2">
      <c r="F7140" s="260"/>
      <c r="G7140" s="260"/>
      <c r="H7140" s="260"/>
      <c r="I7140" s="260"/>
      <c r="J7140" s="260"/>
      <c r="K7140" s="260"/>
    </row>
    <row r="7141" spans="6:11" x14ac:dyDescent="0.2">
      <c r="F7141" s="260"/>
      <c r="G7141" s="260"/>
      <c r="H7141" s="260"/>
      <c r="I7141" s="260"/>
      <c r="J7141" s="260"/>
      <c r="K7141" s="260"/>
    </row>
    <row r="7142" spans="6:11" x14ac:dyDescent="0.2">
      <c r="G7142" s="260"/>
      <c r="H7142" s="260"/>
      <c r="I7142" s="260"/>
      <c r="J7142" s="260"/>
      <c r="K7142" s="260"/>
    </row>
    <row r="7143" spans="6:11" x14ac:dyDescent="0.2">
      <c r="H7143" s="260"/>
      <c r="I7143" s="260"/>
      <c r="J7143" s="260"/>
      <c r="K7143" s="260"/>
    </row>
    <row r="7144" spans="6:11" x14ac:dyDescent="0.2">
      <c r="G7144" s="260"/>
      <c r="H7144" s="260"/>
      <c r="I7144" s="260"/>
      <c r="J7144" s="260"/>
      <c r="K7144" s="260"/>
    </row>
    <row r="7145" spans="6:11" x14ac:dyDescent="0.2">
      <c r="G7145" s="260"/>
      <c r="H7145" s="260"/>
      <c r="I7145" s="260"/>
      <c r="J7145" s="260"/>
      <c r="K7145" s="260"/>
    </row>
    <row r="7146" spans="6:11" x14ac:dyDescent="0.2">
      <c r="F7146" s="260"/>
      <c r="G7146" s="260"/>
      <c r="H7146" s="260"/>
      <c r="I7146" s="260"/>
      <c r="J7146" s="260"/>
      <c r="K7146" s="260"/>
    </row>
    <row r="7147" spans="6:11" x14ac:dyDescent="0.2">
      <c r="H7147" s="260"/>
      <c r="I7147" s="260"/>
      <c r="J7147" s="260"/>
      <c r="K7147" s="260"/>
    </row>
    <row r="7148" spans="6:11" x14ac:dyDescent="0.2">
      <c r="G7148" s="260"/>
      <c r="H7148" s="260"/>
      <c r="I7148" s="260"/>
      <c r="J7148" s="260"/>
      <c r="K7148" s="260"/>
    </row>
    <row r="7149" spans="6:11" x14ac:dyDescent="0.2">
      <c r="H7149" s="260"/>
      <c r="I7149" s="260"/>
      <c r="J7149" s="260"/>
      <c r="K7149" s="260"/>
    </row>
    <row r="7150" spans="6:11" x14ac:dyDescent="0.2">
      <c r="I7150" s="260"/>
      <c r="J7150" s="260"/>
      <c r="K7150" s="260"/>
    </row>
    <row r="7151" spans="6:11" x14ac:dyDescent="0.2">
      <c r="F7151" s="260"/>
      <c r="I7151" s="260"/>
      <c r="J7151" s="260"/>
      <c r="K7151" s="260"/>
    </row>
    <row r="7152" spans="6:11" x14ac:dyDescent="0.2">
      <c r="G7152" s="260"/>
      <c r="H7152" s="260"/>
      <c r="I7152" s="260"/>
      <c r="J7152" s="260"/>
      <c r="K7152" s="260"/>
    </row>
    <row r="7153" spans="5:11" x14ac:dyDescent="0.2">
      <c r="G7153" s="260"/>
      <c r="H7153" s="260"/>
      <c r="I7153" s="260"/>
      <c r="J7153" s="260"/>
      <c r="K7153" s="260"/>
    </row>
    <row r="7154" spans="5:11" x14ac:dyDescent="0.2">
      <c r="E7154" s="260"/>
      <c r="F7154" s="260"/>
      <c r="G7154" s="260"/>
      <c r="H7154" s="260"/>
      <c r="I7154" s="260"/>
      <c r="J7154" s="260"/>
      <c r="K7154" s="260"/>
    </row>
    <row r="7155" spans="5:11" x14ac:dyDescent="0.2">
      <c r="G7155" s="260"/>
      <c r="H7155" s="260"/>
      <c r="I7155" s="260"/>
      <c r="J7155" s="260"/>
      <c r="K7155" s="260"/>
    </row>
    <row r="7156" spans="5:11" x14ac:dyDescent="0.2">
      <c r="G7156" s="260"/>
      <c r="H7156" s="260"/>
      <c r="I7156" s="260"/>
      <c r="J7156" s="260"/>
      <c r="K7156" s="260"/>
    </row>
    <row r="7157" spans="5:11" x14ac:dyDescent="0.2">
      <c r="G7157" s="260"/>
      <c r="H7157" s="260"/>
      <c r="I7157" s="260"/>
      <c r="J7157" s="260"/>
      <c r="K7157" s="260"/>
    </row>
    <row r="7158" spans="5:11" x14ac:dyDescent="0.2">
      <c r="H7158" s="260"/>
      <c r="I7158" s="260"/>
      <c r="J7158" s="260"/>
      <c r="K7158" s="260"/>
    </row>
    <row r="7159" spans="5:11" x14ac:dyDescent="0.2">
      <c r="J7159" s="260"/>
      <c r="K7159" s="260"/>
    </row>
    <row r="7160" spans="5:11" x14ac:dyDescent="0.2">
      <c r="G7160" s="260"/>
      <c r="H7160" s="260"/>
      <c r="I7160" s="260"/>
      <c r="J7160" s="260"/>
      <c r="K7160" s="260"/>
    </row>
    <row r="7161" spans="5:11" x14ac:dyDescent="0.2">
      <c r="I7161" s="260"/>
      <c r="J7161" s="260"/>
      <c r="K7161" s="260"/>
    </row>
    <row r="7162" spans="5:11" x14ac:dyDescent="0.2">
      <c r="G7162" s="260"/>
      <c r="H7162" s="260"/>
      <c r="I7162" s="260"/>
      <c r="J7162" s="260"/>
      <c r="K7162" s="260"/>
    </row>
    <row r="7163" spans="5:11" x14ac:dyDescent="0.2">
      <c r="G7163" s="260"/>
      <c r="H7163" s="260"/>
      <c r="I7163" s="260"/>
      <c r="J7163" s="260"/>
      <c r="K7163" s="260"/>
    </row>
    <row r="7164" spans="5:11" x14ac:dyDescent="0.2">
      <c r="H7164" s="260"/>
      <c r="I7164" s="260"/>
      <c r="J7164" s="260"/>
      <c r="K7164" s="260"/>
    </row>
    <row r="7165" spans="5:11" x14ac:dyDescent="0.2">
      <c r="E7165" s="260"/>
      <c r="F7165" s="260"/>
      <c r="I7165" s="260"/>
      <c r="J7165" s="260"/>
      <c r="K7165" s="260"/>
    </row>
    <row r="7166" spans="5:11" x14ac:dyDescent="0.2">
      <c r="F7166" s="260"/>
      <c r="G7166" s="260"/>
      <c r="H7166" s="260"/>
      <c r="I7166" s="260"/>
      <c r="J7166" s="260"/>
      <c r="K7166" s="260"/>
    </row>
    <row r="7167" spans="5:11" x14ac:dyDescent="0.2">
      <c r="F7167" s="260"/>
      <c r="G7167" s="260"/>
      <c r="H7167" s="260"/>
      <c r="I7167" s="260"/>
      <c r="J7167" s="260"/>
      <c r="K7167" s="260"/>
    </row>
    <row r="7168" spans="5:11" x14ac:dyDescent="0.2">
      <c r="G7168" s="260"/>
      <c r="H7168" s="260"/>
      <c r="I7168" s="260"/>
      <c r="J7168" s="260"/>
      <c r="K7168" s="260"/>
    </row>
    <row r="7169" spans="6:11" x14ac:dyDescent="0.2">
      <c r="H7169" s="260"/>
      <c r="I7169" s="260"/>
      <c r="J7169" s="260"/>
      <c r="K7169" s="260"/>
    </row>
    <row r="7170" spans="6:11" x14ac:dyDescent="0.2">
      <c r="I7170" s="260"/>
      <c r="J7170" s="260"/>
      <c r="K7170" s="260"/>
    </row>
    <row r="7171" spans="6:11" x14ac:dyDescent="0.2">
      <c r="F7171" s="260"/>
      <c r="G7171" s="260"/>
      <c r="H7171" s="260"/>
      <c r="I7171" s="260"/>
      <c r="J7171" s="260"/>
      <c r="K7171" s="260"/>
    </row>
    <row r="7172" spans="6:11" x14ac:dyDescent="0.2">
      <c r="F7172" s="260"/>
      <c r="G7172" s="260"/>
      <c r="H7172" s="260"/>
      <c r="I7172" s="260"/>
      <c r="K7172" s="260"/>
    </row>
    <row r="7173" spans="6:11" x14ac:dyDescent="0.2">
      <c r="F7173" s="260"/>
      <c r="I7173" s="260"/>
      <c r="J7173" s="260"/>
      <c r="K7173" s="260"/>
    </row>
    <row r="7174" spans="6:11" x14ac:dyDescent="0.2">
      <c r="G7174" s="260"/>
      <c r="H7174" s="260"/>
      <c r="I7174" s="260"/>
      <c r="J7174" s="260"/>
      <c r="K7174" s="260"/>
    </row>
    <row r="7175" spans="6:11" x14ac:dyDescent="0.2">
      <c r="H7175" s="260"/>
      <c r="I7175" s="260"/>
      <c r="J7175" s="260"/>
      <c r="K7175" s="260"/>
    </row>
    <row r="7176" spans="6:11" x14ac:dyDescent="0.2">
      <c r="F7176" s="260"/>
      <c r="I7176" s="260"/>
      <c r="J7176" s="260"/>
      <c r="K7176" s="260"/>
    </row>
    <row r="7177" spans="6:11" x14ac:dyDescent="0.2">
      <c r="F7177" s="260"/>
      <c r="G7177" s="260"/>
      <c r="H7177" s="260"/>
      <c r="I7177" s="260"/>
      <c r="J7177" s="260"/>
      <c r="K7177" s="260"/>
    </row>
    <row r="7178" spans="6:11" x14ac:dyDescent="0.2">
      <c r="G7178" s="260"/>
      <c r="H7178" s="260"/>
      <c r="I7178" s="260"/>
      <c r="J7178" s="260"/>
      <c r="K7178" s="260"/>
    </row>
    <row r="7179" spans="6:11" x14ac:dyDescent="0.2">
      <c r="G7179" s="260"/>
      <c r="H7179" s="260"/>
      <c r="I7179" s="260"/>
      <c r="J7179" s="260"/>
      <c r="K7179" s="260"/>
    </row>
    <row r="7180" spans="6:11" x14ac:dyDescent="0.2">
      <c r="H7180" s="260"/>
      <c r="I7180" s="260"/>
      <c r="J7180" s="260"/>
      <c r="K7180" s="260"/>
    </row>
    <row r="7181" spans="6:11" x14ac:dyDescent="0.2">
      <c r="F7181" s="260"/>
      <c r="G7181" s="260"/>
      <c r="H7181" s="260"/>
      <c r="I7181" s="260"/>
      <c r="J7181" s="260"/>
      <c r="K7181" s="260"/>
    </row>
    <row r="7182" spans="6:11" x14ac:dyDescent="0.2">
      <c r="G7182" s="260"/>
    </row>
    <row r="7183" spans="6:11" x14ac:dyDescent="0.2">
      <c r="H7183" s="260"/>
      <c r="I7183" s="260"/>
      <c r="J7183" s="260"/>
      <c r="K7183" s="260"/>
    </row>
    <row r="7184" spans="6:11" x14ac:dyDescent="0.2">
      <c r="G7184" s="260"/>
      <c r="H7184" s="260"/>
      <c r="I7184" s="260"/>
      <c r="J7184" s="260"/>
      <c r="K7184" s="260"/>
    </row>
    <row r="7185" spans="6:11" x14ac:dyDescent="0.2">
      <c r="G7185" s="260"/>
      <c r="H7185" s="260"/>
      <c r="I7185" s="260"/>
      <c r="J7185" s="260"/>
      <c r="K7185" s="260"/>
    </row>
    <row r="7186" spans="6:11" x14ac:dyDescent="0.2">
      <c r="G7186" s="260"/>
      <c r="H7186" s="260"/>
      <c r="I7186" s="260"/>
      <c r="J7186" s="260"/>
      <c r="K7186" s="260"/>
    </row>
    <row r="7187" spans="6:11" x14ac:dyDescent="0.2">
      <c r="H7187" s="260"/>
      <c r="J7187" s="260"/>
      <c r="K7187" s="260"/>
    </row>
    <row r="7188" spans="6:11" x14ac:dyDescent="0.2">
      <c r="H7188" s="260"/>
      <c r="J7188" s="260"/>
      <c r="K7188" s="260"/>
    </row>
    <row r="7189" spans="6:11" x14ac:dyDescent="0.2">
      <c r="G7189" s="260"/>
      <c r="H7189" s="260"/>
      <c r="I7189" s="260"/>
      <c r="J7189" s="260"/>
      <c r="K7189" s="260"/>
    </row>
    <row r="7190" spans="6:11" x14ac:dyDescent="0.2">
      <c r="H7190" s="260"/>
      <c r="I7190" s="260"/>
      <c r="J7190" s="260"/>
      <c r="K7190" s="260"/>
    </row>
    <row r="7191" spans="6:11" x14ac:dyDescent="0.2">
      <c r="F7191" s="260"/>
      <c r="G7191" s="260"/>
      <c r="H7191" s="260"/>
      <c r="I7191" s="260"/>
      <c r="J7191" s="260"/>
      <c r="K7191" s="260"/>
    </row>
    <row r="7192" spans="6:11" x14ac:dyDescent="0.2">
      <c r="G7192" s="260"/>
      <c r="H7192" s="260"/>
      <c r="J7192" s="260"/>
      <c r="K7192" s="260"/>
    </row>
    <row r="7193" spans="6:11" x14ac:dyDescent="0.2">
      <c r="G7193" s="260"/>
      <c r="H7193" s="260"/>
      <c r="I7193" s="260"/>
      <c r="J7193" s="260"/>
      <c r="K7193" s="260"/>
    </row>
    <row r="7194" spans="6:11" x14ac:dyDescent="0.2">
      <c r="I7194" s="260"/>
      <c r="J7194" s="260"/>
      <c r="K7194" s="260"/>
    </row>
    <row r="7195" spans="6:11" x14ac:dyDescent="0.2">
      <c r="G7195" s="260"/>
      <c r="H7195" s="260"/>
      <c r="I7195" s="260"/>
      <c r="J7195" s="260"/>
      <c r="K7195" s="260"/>
    </row>
    <row r="7196" spans="6:11" x14ac:dyDescent="0.2">
      <c r="H7196" s="260"/>
      <c r="I7196" s="260"/>
      <c r="J7196" s="260"/>
      <c r="K7196" s="260"/>
    </row>
    <row r="7197" spans="6:11" x14ac:dyDescent="0.2">
      <c r="F7197" s="260"/>
      <c r="G7197" s="260"/>
      <c r="H7197" s="260"/>
      <c r="I7197" s="260"/>
      <c r="J7197" s="260"/>
      <c r="K7197" s="260"/>
    </row>
    <row r="7198" spans="6:11" x14ac:dyDescent="0.2">
      <c r="F7198" s="260"/>
      <c r="G7198" s="260"/>
      <c r="H7198" s="260"/>
      <c r="I7198" s="260"/>
      <c r="J7198" s="260"/>
      <c r="K7198" s="260"/>
    </row>
    <row r="7199" spans="6:11" x14ac:dyDescent="0.2">
      <c r="G7199" s="260"/>
      <c r="H7199" s="260"/>
      <c r="I7199" s="260"/>
      <c r="J7199" s="260"/>
      <c r="K7199" s="260"/>
    </row>
    <row r="7200" spans="6:11" x14ac:dyDescent="0.2">
      <c r="H7200" s="260"/>
      <c r="I7200" s="260"/>
      <c r="J7200" s="260"/>
      <c r="K7200" s="260"/>
    </row>
    <row r="7201" spans="6:11" x14ac:dyDescent="0.2">
      <c r="G7201" s="260"/>
      <c r="H7201" s="260"/>
      <c r="I7201" s="260"/>
      <c r="J7201" s="260"/>
      <c r="K7201" s="260"/>
    </row>
    <row r="7202" spans="6:11" x14ac:dyDescent="0.2">
      <c r="H7202" s="260"/>
      <c r="I7202" s="260"/>
      <c r="J7202" s="260"/>
      <c r="K7202" s="260"/>
    </row>
    <row r="7203" spans="6:11" x14ac:dyDescent="0.2">
      <c r="F7203" s="260"/>
      <c r="G7203" s="260"/>
      <c r="H7203" s="260"/>
      <c r="I7203" s="260"/>
      <c r="J7203" s="260"/>
      <c r="K7203" s="260"/>
    </row>
    <row r="7204" spans="6:11" x14ac:dyDescent="0.2">
      <c r="G7204" s="260"/>
      <c r="H7204" s="260"/>
      <c r="I7204" s="260"/>
      <c r="J7204" s="260"/>
      <c r="K7204" s="260"/>
    </row>
    <row r="7205" spans="6:11" x14ac:dyDescent="0.2">
      <c r="G7205" s="260"/>
      <c r="H7205" s="260"/>
      <c r="I7205" s="260"/>
      <c r="J7205" s="260"/>
      <c r="K7205" s="260"/>
    </row>
    <row r="7206" spans="6:11" x14ac:dyDescent="0.2">
      <c r="H7206" s="260"/>
    </row>
    <row r="7207" spans="6:11" x14ac:dyDescent="0.2">
      <c r="F7207" s="260"/>
      <c r="G7207" s="260"/>
      <c r="H7207" s="260"/>
      <c r="I7207" s="260"/>
      <c r="J7207" s="260"/>
      <c r="K7207" s="260"/>
    </row>
    <row r="7208" spans="6:11" x14ac:dyDescent="0.2">
      <c r="G7208" s="260"/>
      <c r="H7208" s="260"/>
      <c r="I7208" s="260"/>
      <c r="J7208" s="260"/>
      <c r="K7208" s="260"/>
    </row>
    <row r="7209" spans="6:11" x14ac:dyDescent="0.2">
      <c r="H7209" s="260"/>
      <c r="I7209" s="260"/>
      <c r="K7209" s="260"/>
    </row>
    <row r="7210" spans="6:11" x14ac:dyDescent="0.2">
      <c r="G7210" s="260"/>
      <c r="H7210" s="260"/>
      <c r="I7210" s="260"/>
      <c r="J7210" s="260"/>
      <c r="K7210" s="260"/>
    </row>
    <row r="7211" spans="6:11" x14ac:dyDescent="0.2">
      <c r="G7211" s="260"/>
      <c r="H7211" s="260"/>
      <c r="I7211" s="260"/>
      <c r="J7211" s="260"/>
      <c r="K7211" s="260"/>
    </row>
    <row r="7212" spans="6:11" x14ac:dyDescent="0.2">
      <c r="H7212" s="260"/>
      <c r="I7212" s="260"/>
      <c r="J7212" s="260"/>
      <c r="K7212" s="260"/>
    </row>
    <row r="7213" spans="6:11" x14ac:dyDescent="0.2">
      <c r="G7213" s="260"/>
      <c r="H7213" s="260"/>
      <c r="I7213" s="260"/>
      <c r="J7213" s="260"/>
      <c r="K7213" s="260"/>
    </row>
    <row r="7214" spans="6:11" x14ac:dyDescent="0.2">
      <c r="H7214" s="260"/>
      <c r="I7214" s="260"/>
      <c r="J7214" s="260"/>
      <c r="K7214" s="260"/>
    </row>
    <row r="7215" spans="6:11" x14ac:dyDescent="0.2">
      <c r="G7215" s="260"/>
      <c r="H7215" s="260"/>
      <c r="I7215" s="260"/>
      <c r="J7215" s="260"/>
      <c r="K7215" s="260"/>
    </row>
    <row r="7216" spans="6:11" x14ac:dyDescent="0.2">
      <c r="H7216" s="260"/>
      <c r="I7216" s="260"/>
      <c r="J7216" s="260"/>
      <c r="K7216" s="260"/>
    </row>
    <row r="7217" spans="6:11" x14ac:dyDescent="0.2">
      <c r="G7217" s="260"/>
      <c r="H7217" s="260"/>
      <c r="I7217" s="260"/>
      <c r="J7217" s="260"/>
      <c r="K7217" s="260"/>
    </row>
    <row r="7218" spans="6:11" x14ac:dyDescent="0.2">
      <c r="G7218" s="260"/>
      <c r="H7218" s="260"/>
      <c r="I7218" s="260"/>
      <c r="J7218" s="260"/>
      <c r="K7218" s="260"/>
    </row>
    <row r="7219" spans="6:11" x14ac:dyDescent="0.2">
      <c r="G7219" s="260"/>
      <c r="H7219" s="260"/>
      <c r="I7219" s="260"/>
      <c r="J7219" s="260"/>
      <c r="K7219" s="260"/>
    </row>
    <row r="7220" spans="6:11" x14ac:dyDescent="0.2">
      <c r="H7220" s="260"/>
      <c r="I7220" s="260"/>
      <c r="J7220" s="260"/>
      <c r="K7220" s="260"/>
    </row>
    <row r="7221" spans="6:11" x14ac:dyDescent="0.2">
      <c r="F7221" s="260"/>
      <c r="G7221" s="260"/>
      <c r="H7221" s="260"/>
      <c r="I7221" s="260"/>
      <c r="J7221" s="260"/>
      <c r="K7221" s="260"/>
    </row>
    <row r="7222" spans="6:11" x14ac:dyDescent="0.2">
      <c r="F7222" s="260"/>
      <c r="G7222" s="260"/>
      <c r="H7222" s="260"/>
      <c r="I7222" s="260"/>
      <c r="J7222" s="260"/>
      <c r="K7222" s="260"/>
    </row>
    <row r="7223" spans="6:11" x14ac:dyDescent="0.2">
      <c r="G7223" s="260"/>
      <c r="H7223" s="260"/>
      <c r="I7223" s="260"/>
      <c r="J7223" s="260"/>
      <c r="K7223" s="260"/>
    </row>
    <row r="7224" spans="6:11" x14ac:dyDescent="0.2">
      <c r="H7224" s="260"/>
      <c r="I7224" s="260"/>
      <c r="J7224" s="260"/>
      <c r="K7224" s="260"/>
    </row>
    <row r="7225" spans="6:11" x14ac:dyDescent="0.2">
      <c r="G7225" s="260"/>
      <c r="H7225" s="260"/>
      <c r="I7225" s="260"/>
      <c r="J7225" s="260"/>
      <c r="K7225" s="260"/>
    </row>
    <row r="7226" spans="6:11" x14ac:dyDescent="0.2">
      <c r="H7226" s="260"/>
      <c r="I7226" s="260"/>
      <c r="J7226" s="260"/>
      <c r="K7226" s="260"/>
    </row>
    <row r="7227" spans="6:11" x14ac:dyDescent="0.2">
      <c r="F7227" s="260"/>
      <c r="G7227" s="260"/>
      <c r="H7227" s="260"/>
      <c r="I7227" s="260"/>
      <c r="J7227" s="260"/>
      <c r="K7227" s="260"/>
    </row>
    <row r="7228" spans="6:11" x14ac:dyDescent="0.2">
      <c r="G7228" s="260"/>
      <c r="H7228" s="260"/>
      <c r="I7228" s="260"/>
      <c r="J7228" s="260"/>
      <c r="K7228" s="260"/>
    </row>
    <row r="7229" spans="6:11" x14ac:dyDescent="0.2">
      <c r="G7229" s="260"/>
      <c r="H7229" s="260"/>
      <c r="I7229" s="260"/>
      <c r="J7229" s="260"/>
      <c r="K7229" s="260"/>
    </row>
    <row r="7230" spans="6:11" x14ac:dyDescent="0.2">
      <c r="H7230" s="260"/>
      <c r="I7230" s="260"/>
      <c r="J7230" s="260"/>
      <c r="K7230" s="260"/>
    </row>
    <row r="7231" spans="6:11" x14ac:dyDescent="0.2">
      <c r="F7231" s="260"/>
      <c r="G7231" s="260"/>
      <c r="H7231" s="260"/>
      <c r="I7231" s="260"/>
      <c r="J7231" s="260"/>
      <c r="K7231" s="260"/>
    </row>
    <row r="7232" spans="6:11" x14ac:dyDescent="0.2">
      <c r="G7232" s="260"/>
      <c r="H7232" s="260"/>
      <c r="I7232" s="260"/>
      <c r="J7232" s="260"/>
      <c r="K7232" s="260"/>
    </row>
    <row r="7233" spans="6:11" x14ac:dyDescent="0.2">
      <c r="G7233" s="260"/>
      <c r="H7233" s="260"/>
      <c r="I7233" s="260"/>
      <c r="J7233" s="260"/>
      <c r="K7233" s="260"/>
    </row>
    <row r="7234" spans="6:11" x14ac:dyDescent="0.2">
      <c r="G7234" s="260"/>
      <c r="H7234" s="260"/>
      <c r="I7234" s="260"/>
      <c r="J7234" s="260"/>
      <c r="K7234" s="260"/>
    </row>
    <row r="7235" spans="6:11" x14ac:dyDescent="0.2">
      <c r="G7235" s="260"/>
      <c r="H7235" s="260"/>
      <c r="I7235" s="260"/>
      <c r="J7235" s="260"/>
      <c r="K7235" s="260"/>
    </row>
    <row r="7236" spans="6:11" x14ac:dyDescent="0.2">
      <c r="G7236" s="260"/>
      <c r="H7236" s="260"/>
      <c r="I7236" s="260"/>
      <c r="J7236" s="260"/>
      <c r="K7236" s="260"/>
    </row>
    <row r="7237" spans="6:11" x14ac:dyDescent="0.2">
      <c r="G7237" s="260"/>
      <c r="H7237" s="260"/>
      <c r="I7237" s="260"/>
      <c r="J7237" s="260"/>
      <c r="K7237" s="260"/>
    </row>
    <row r="7238" spans="6:11" x14ac:dyDescent="0.2">
      <c r="H7238" s="260"/>
      <c r="I7238" s="260"/>
      <c r="J7238" s="260"/>
      <c r="K7238" s="260"/>
    </row>
    <row r="7239" spans="6:11" x14ac:dyDescent="0.2">
      <c r="G7239" s="260"/>
      <c r="H7239" s="260"/>
      <c r="I7239" s="260"/>
      <c r="J7239" s="260"/>
      <c r="K7239" s="260"/>
    </row>
    <row r="7240" spans="6:11" x14ac:dyDescent="0.2">
      <c r="H7240" s="260"/>
      <c r="I7240" s="260"/>
      <c r="J7240" s="260"/>
      <c r="K7240" s="260"/>
    </row>
    <row r="7241" spans="6:11" x14ac:dyDescent="0.2">
      <c r="F7241" s="260"/>
      <c r="G7241" s="260"/>
      <c r="H7241" s="260"/>
      <c r="I7241" s="260"/>
      <c r="J7241" s="260"/>
      <c r="K7241" s="260"/>
    </row>
    <row r="7242" spans="6:11" x14ac:dyDescent="0.2">
      <c r="G7242" s="260"/>
      <c r="H7242" s="260"/>
      <c r="I7242" s="260"/>
      <c r="J7242" s="260"/>
      <c r="K7242" s="260"/>
    </row>
    <row r="7243" spans="6:11" x14ac:dyDescent="0.2">
      <c r="G7243" s="260"/>
      <c r="H7243" s="260"/>
      <c r="I7243" s="260"/>
      <c r="J7243" s="260"/>
      <c r="K7243" s="260"/>
    </row>
    <row r="7244" spans="6:11" x14ac:dyDescent="0.2">
      <c r="H7244" s="260"/>
      <c r="I7244" s="260"/>
      <c r="J7244" s="260"/>
      <c r="K7244" s="260"/>
    </row>
    <row r="7245" spans="6:11" x14ac:dyDescent="0.2">
      <c r="F7245" s="260"/>
      <c r="G7245" s="260"/>
      <c r="H7245" s="260"/>
      <c r="I7245" s="260"/>
      <c r="J7245" s="260"/>
      <c r="K7245" s="260"/>
    </row>
    <row r="7246" spans="6:11" x14ac:dyDescent="0.2">
      <c r="H7246" s="260"/>
      <c r="I7246" s="260"/>
      <c r="J7246" s="260"/>
      <c r="K7246" s="260"/>
    </row>
    <row r="7247" spans="6:11" x14ac:dyDescent="0.2">
      <c r="G7247" s="260"/>
      <c r="H7247" s="260"/>
      <c r="I7247" s="260"/>
      <c r="J7247" s="260"/>
      <c r="K7247" s="260"/>
    </row>
    <row r="7248" spans="6:11" x14ac:dyDescent="0.2">
      <c r="H7248" s="260"/>
      <c r="I7248" s="260"/>
      <c r="J7248" s="260"/>
      <c r="K7248" s="260"/>
    </row>
    <row r="7249" spans="7:11" x14ac:dyDescent="0.2">
      <c r="G7249" s="260"/>
      <c r="H7249" s="260"/>
      <c r="I7249" s="260"/>
      <c r="J7249" s="260"/>
      <c r="K7249" s="260"/>
    </row>
    <row r="7250" spans="7:11" x14ac:dyDescent="0.2">
      <c r="H7250" s="260"/>
      <c r="I7250" s="260"/>
      <c r="J7250" s="260"/>
      <c r="K7250" s="260"/>
    </row>
    <row r="7251" spans="7:11" x14ac:dyDescent="0.2">
      <c r="G7251" s="260"/>
      <c r="H7251" s="260"/>
      <c r="I7251" s="260"/>
      <c r="J7251" s="260"/>
      <c r="K7251" s="260"/>
    </row>
    <row r="7252" spans="7:11" x14ac:dyDescent="0.2">
      <c r="H7252" s="260"/>
      <c r="I7252" s="260"/>
      <c r="J7252" s="260"/>
      <c r="K7252" s="260"/>
    </row>
    <row r="7253" spans="7:11" x14ac:dyDescent="0.2">
      <c r="G7253" s="260"/>
      <c r="H7253" s="260"/>
      <c r="I7253" s="260"/>
      <c r="J7253" s="260"/>
      <c r="K7253" s="260"/>
    </row>
    <row r="7254" spans="7:11" x14ac:dyDescent="0.2">
      <c r="H7254" s="260"/>
      <c r="I7254" s="260"/>
      <c r="J7254" s="260"/>
      <c r="K7254" s="260"/>
    </row>
    <row r="7255" spans="7:11" x14ac:dyDescent="0.2">
      <c r="G7255" s="260"/>
      <c r="H7255" s="260"/>
      <c r="I7255" s="260"/>
      <c r="J7255" s="260"/>
      <c r="K7255" s="260"/>
    </row>
    <row r="7256" spans="7:11" x14ac:dyDescent="0.2">
      <c r="H7256" s="260"/>
      <c r="I7256" s="260"/>
      <c r="J7256" s="260"/>
      <c r="K7256" s="260"/>
    </row>
    <row r="7257" spans="7:11" x14ac:dyDescent="0.2">
      <c r="G7257" s="260"/>
      <c r="H7257" s="260"/>
      <c r="I7257" s="260"/>
      <c r="J7257" s="260"/>
      <c r="K7257" s="260"/>
    </row>
    <row r="7258" spans="7:11" x14ac:dyDescent="0.2">
      <c r="H7258" s="260"/>
      <c r="I7258" s="260"/>
      <c r="J7258" s="260"/>
      <c r="K7258" s="260"/>
    </row>
    <row r="7259" spans="7:11" x14ac:dyDescent="0.2">
      <c r="G7259" s="260"/>
      <c r="H7259" s="260"/>
      <c r="I7259" s="260"/>
      <c r="J7259" s="260"/>
      <c r="K7259" s="260"/>
    </row>
    <row r="7260" spans="7:11" x14ac:dyDescent="0.2">
      <c r="H7260" s="260"/>
      <c r="I7260" s="260"/>
      <c r="J7260" s="260"/>
      <c r="K7260" s="260"/>
    </row>
    <row r="7261" spans="7:11" x14ac:dyDescent="0.2">
      <c r="G7261" s="260"/>
      <c r="H7261" s="260"/>
      <c r="I7261" s="260"/>
      <c r="J7261" s="260"/>
      <c r="K7261" s="260"/>
    </row>
    <row r="7262" spans="7:11" x14ac:dyDescent="0.2">
      <c r="H7262" s="260"/>
      <c r="I7262" s="260"/>
      <c r="J7262" s="260"/>
      <c r="K7262" s="260"/>
    </row>
    <row r="7263" spans="7:11" x14ac:dyDescent="0.2">
      <c r="G7263" s="260"/>
      <c r="H7263" s="260"/>
      <c r="I7263" s="260"/>
      <c r="J7263" s="260"/>
      <c r="K7263" s="260"/>
    </row>
    <row r="7264" spans="7:11" x14ac:dyDescent="0.2">
      <c r="H7264" s="260"/>
      <c r="I7264" s="260"/>
      <c r="J7264" s="260"/>
      <c r="K7264" s="260"/>
    </row>
    <row r="7265" spans="7:11" x14ac:dyDescent="0.2">
      <c r="G7265" s="260"/>
      <c r="H7265" s="260"/>
      <c r="I7265" s="260"/>
      <c r="J7265" s="260"/>
      <c r="K7265" s="260"/>
    </row>
    <row r="7266" spans="7:11" x14ac:dyDescent="0.2">
      <c r="H7266" s="260"/>
      <c r="I7266" s="260"/>
      <c r="J7266" s="260"/>
      <c r="K7266" s="260"/>
    </row>
    <row r="7267" spans="7:11" x14ac:dyDescent="0.2">
      <c r="G7267" s="260"/>
      <c r="H7267" s="260"/>
      <c r="I7267" s="260"/>
      <c r="J7267" s="260"/>
      <c r="K7267" s="260"/>
    </row>
    <row r="7268" spans="7:11" x14ac:dyDescent="0.2">
      <c r="H7268" s="260"/>
      <c r="I7268" s="260"/>
      <c r="J7268" s="260"/>
      <c r="K7268" s="260"/>
    </row>
    <row r="7269" spans="7:11" x14ac:dyDescent="0.2">
      <c r="G7269" s="260"/>
      <c r="H7269" s="260"/>
      <c r="I7269" s="260"/>
      <c r="J7269" s="260"/>
      <c r="K7269" s="260"/>
    </row>
    <row r="7270" spans="7:11" x14ac:dyDescent="0.2">
      <c r="H7270" s="260"/>
      <c r="I7270" s="260"/>
      <c r="J7270" s="260"/>
      <c r="K7270" s="260"/>
    </row>
    <row r="7271" spans="7:11" x14ac:dyDescent="0.2">
      <c r="G7271" s="260"/>
      <c r="H7271" s="260"/>
      <c r="I7271" s="260"/>
      <c r="J7271" s="260"/>
      <c r="K7271" s="260"/>
    </row>
    <row r="7272" spans="7:11" x14ac:dyDescent="0.2">
      <c r="I7272" s="260"/>
      <c r="J7272" s="260"/>
      <c r="K7272" s="260"/>
    </row>
    <row r="7273" spans="7:11" x14ac:dyDescent="0.2">
      <c r="G7273" s="260"/>
      <c r="H7273" s="260"/>
      <c r="I7273" s="260"/>
      <c r="J7273" s="260"/>
      <c r="K7273" s="260"/>
    </row>
    <row r="7274" spans="7:11" x14ac:dyDescent="0.2">
      <c r="H7274" s="260"/>
      <c r="I7274" s="260"/>
      <c r="J7274" s="260"/>
      <c r="K7274" s="260"/>
    </row>
    <row r="7275" spans="7:11" x14ac:dyDescent="0.2">
      <c r="G7275" s="260"/>
      <c r="H7275" s="260"/>
      <c r="I7275" s="260"/>
      <c r="J7275" s="260"/>
      <c r="K7275" s="260"/>
    </row>
    <row r="7276" spans="7:11" x14ac:dyDescent="0.2">
      <c r="H7276" s="260"/>
      <c r="I7276" s="260"/>
      <c r="J7276" s="260"/>
      <c r="K7276" s="260"/>
    </row>
    <row r="7277" spans="7:11" x14ac:dyDescent="0.2">
      <c r="G7277" s="260"/>
      <c r="H7277" s="260"/>
      <c r="I7277" s="260"/>
      <c r="J7277" s="260"/>
      <c r="K7277" s="260"/>
    </row>
    <row r="7278" spans="7:11" x14ac:dyDescent="0.2">
      <c r="H7278" s="260"/>
      <c r="I7278" s="260"/>
      <c r="J7278" s="260"/>
      <c r="K7278" s="260"/>
    </row>
    <row r="7279" spans="7:11" x14ac:dyDescent="0.2">
      <c r="G7279" s="260"/>
      <c r="H7279" s="260"/>
      <c r="I7279" s="260"/>
      <c r="J7279" s="260"/>
      <c r="K7279" s="260"/>
    </row>
    <row r="7280" spans="7:11" x14ac:dyDescent="0.2">
      <c r="H7280" s="260"/>
      <c r="I7280" s="260"/>
      <c r="J7280" s="260"/>
      <c r="K7280" s="260"/>
    </row>
    <row r="7281" spans="6:11" x14ac:dyDescent="0.2">
      <c r="G7281" s="260"/>
      <c r="H7281" s="260"/>
      <c r="I7281" s="260"/>
      <c r="J7281" s="260"/>
      <c r="K7281" s="260"/>
    </row>
    <row r="7282" spans="6:11" x14ac:dyDescent="0.2">
      <c r="G7282" s="260"/>
      <c r="H7282" s="260"/>
      <c r="I7282" s="260"/>
      <c r="J7282" s="260"/>
      <c r="K7282" s="260"/>
    </row>
    <row r="7283" spans="6:11" x14ac:dyDescent="0.2">
      <c r="H7283" s="260"/>
      <c r="I7283" s="260"/>
      <c r="J7283" s="260"/>
      <c r="K7283" s="260"/>
    </row>
    <row r="7284" spans="6:11" x14ac:dyDescent="0.2">
      <c r="G7284" s="260"/>
      <c r="H7284" s="260"/>
      <c r="I7284" s="260"/>
      <c r="J7284" s="260"/>
      <c r="K7284" s="260"/>
    </row>
    <row r="7285" spans="6:11" x14ac:dyDescent="0.2">
      <c r="G7285" s="260"/>
      <c r="H7285" s="260"/>
      <c r="I7285" s="260"/>
      <c r="J7285" s="260"/>
      <c r="K7285" s="260"/>
    </row>
    <row r="7286" spans="6:11" x14ac:dyDescent="0.2">
      <c r="G7286" s="260"/>
      <c r="H7286" s="260"/>
      <c r="I7286" s="260"/>
      <c r="J7286" s="260"/>
      <c r="K7286" s="260"/>
    </row>
    <row r="7287" spans="6:11" x14ac:dyDescent="0.2">
      <c r="G7287" s="260"/>
      <c r="H7287" s="260"/>
      <c r="I7287" s="260"/>
      <c r="J7287" s="260"/>
      <c r="K7287" s="260"/>
    </row>
    <row r="7288" spans="6:11" x14ac:dyDescent="0.2">
      <c r="G7288" s="260"/>
      <c r="H7288" s="260"/>
      <c r="I7288" s="260"/>
      <c r="J7288" s="260"/>
      <c r="K7288" s="260"/>
    </row>
    <row r="7289" spans="6:11" x14ac:dyDescent="0.2">
      <c r="G7289" s="260"/>
      <c r="H7289" s="260"/>
      <c r="I7289" s="260"/>
      <c r="J7289" s="260"/>
      <c r="K7289" s="260"/>
    </row>
    <row r="7290" spans="6:11" x14ac:dyDescent="0.2">
      <c r="G7290" s="260"/>
      <c r="H7290" s="260"/>
      <c r="I7290" s="260"/>
      <c r="J7290" s="260"/>
      <c r="K7290" s="260"/>
    </row>
    <row r="7291" spans="6:11" x14ac:dyDescent="0.2">
      <c r="H7291" s="260"/>
      <c r="I7291" s="260"/>
      <c r="J7291" s="260"/>
      <c r="K7291" s="260"/>
    </row>
    <row r="7292" spans="6:11" x14ac:dyDescent="0.2">
      <c r="G7292" s="260"/>
      <c r="H7292" s="260"/>
      <c r="I7292" s="260"/>
      <c r="J7292" s="260"/>
      <c r="K7292" s="260"/>
    </row>
    <row r="7293" spans="6:11" x14ac:dyDescent="0.2">
      <c r="F7293" s="260"/>
      <c r="H7293" s="260"/>
      <c r="I7293" s="260"/>
      <c r="J7293" s="260"/>
      <c r="K7293" s="260"/>
    </row>
    <row r="7294" spans="6:11" x14ac:dyDescent="0.2">
      <c r="G7294" s="260"/>
      <c r="H7294" s="260"/>
      <c r="I7294" s="260"/>
      <c r="J7294" s="260"/>
      <c r="K7294" s="260"/>
    </row>
    <row r="7295" spans="6:11" x14ac:dyDescent="0.2">
      <c r="G7295" s="260"/>
      <c r="H7295" s="260"/>
      <c r="I7295" s="260"/>
      <c r="J7295" s="260"/>
      <c r="K7295" s="260"/>
    </row>
    <row r="7296" spans="6:11" x14ac:dyDescent="0.2">
      <c r="G7296" s="260"/>
      <c r="H7296" s="260"/>
      <c r="I7296" s="260"/>
      <c r="J7296" s="260"/>
      <c r="K7296" s="260"/>
    </row>
    <row r="7297" spans="6:11" x14ac:dyDescent="0.2">
      <c r="G7297" s="260"/>
      <c r="H7297" s="260"/>
      <c r="I7297" s="260"/>
      <c r="J7297" s="260"/>
      <c r="K7297" s="260"/>
    </row>
    <row r="7298" spans="6:11" x14ac:dyDescent="0.2">
      <c r="H7298" s="260"/>
      <c r="I7298" s="260"/>
      <c r="J7298" s="260"/>
      <c r="K7298" s="260"/>
    </row>
    <row r="7299" spans="6:11" x14ac:dyDescent="0.2">
      <c r="G7299" s="260"/>
      <c r="H7299" s="260"/>
      <c r="I7299" s="260"/>
      <c r="J7299" s="260"/>
      <c r="K7299" s="260"/>
    </row>
    <row r="7300" spans="6:11" x14ac:dyDescent="0.2">
      <c r="H7300" s="260"/>
      <c r="I7300" s="260"/>
      <c r="J7300" s="260"/>
      <c r="K7300" s="260"/>
    </row>
    <row r="7301" spans="6:11" x14ac:dyDescent="0.2">
      <c r="F7301" s="260"/>
      <c r="G7301" s="260"/>
      <c r="H7301" s="260"/>
      <c r="I7301" s="260"/>
      <c r="J7301" s="260"/>
      <c r="K7301" s="260"/>
    </row>
    <row r="7302" spans="6:11" x14ac:dyDescent="0.2">
      <c r="G7302" s="260"/>
      <c r="H7302" s="260"/>
      <c r="J7302" s="260"/>
    </row>
    <row r="7303" spans="6:11" x14ac:dyDescent="0.2">
      <c r="F7303" s="260"/>
      <c r="G7303" s="260"/>
      <c r="H7303" s="260"/>
      <c r="I7303" s="260"/>
      <c r="K7303" s="260"/>
    </row>
    <row r="7304" spans="6:11" x14ac:dyDescent="0.2">
      <c r="G7304" s="260"/>
      <c r="H7304" s="260"/>
      <c r="I7304" s="260"/>
      <c r="K7304" s="260"/>
    </row>
    <row r="7305" spans="6:11" x14ac:dyDescent="0.2">
      <c r="G7305" s="260"/>
      <c r="H7305" s="260"/>
      <c r="I7305" s="260"/>
      <c r="K7305" s="260"/>
    </row>
    <row r="7306" spans="6:11" x14ac:dyDescent="0.2">
      <c r="G7306" s="260"/>
      <c r="H7306" s="260"/>
      <c r="I7306" s="260"/>
      <c r="K7306" s="260"/>
    </row>
    <row r="7307" spans="6:11" x14ac:dyDescent="0.2">
      <c r="G7307" s="260"/>
      <c r="H7307" s="260"/>
      <c r="I7307" s="260"/>
      <c r="K7307" s="260"/>
    </row>
    <row r="7308" spans="6:11" x14ac:dyDescent="0.2">
      <c r="H7308" s="260"/>
      <c r="I7308" s="260"/>
      <c r="J7308" s="260"/>
      <c r="K7308" s="260"/>
    </row>
    <row r="7309" spans="6:11" x14ac:dyDescent="0.2">
      <c r="G7309" s="260"/>
      <c r="H7309" s="260"/>
      <c r="I7309" s="260"/>
      <c r="J7309" s="260"/>
      <c r="K7309" s="260"/>
    </row>
    <row r="7310" spans="6:11" x14ac:dyDescent="0.2">
      <c r="H7310" s="260"/>
      <c r="I7310" s="260"/>
      <c r="J7310" s="260"/>
      <c r="K7310" s="260"/>
    </row>
    <row r="7312" spans="6:11" x14ac:dyDescent="0.2">
      <c r="F7312" s="260"/>
      <c r="G7312" s="260"/>
      <c r="H7312" s="260"/>
      <c r="I7312" s="260"/>
      <c r="J7312" s="260"/>
      <c r="K7312" s="260"/>
    </row>
    <row r="7313" spans="6:11" x14ac:dyDescent="0.2">
      <c r="F7313" s="260"/>
      <c r="G7313" s="260"/>
      <c r="H7313" s="260"/>
      <c r="I7313" s="260"/>
      <c r="K7313" s="260"/>
    </row>
    <row r="7314" spans="6:11" x14ac:dyDescent="0.2">
      <c r="G7314" s="260"/>
      <c r="H7314" s="260"/>
      <c r="I7314" s="260"/>
      <c r="J7314" s="260"/>
      <c r="K7314" s="260"/>
    </row>
    <row r="7315" spans="6:11" x14ac:dyDescent="0.2">
      <c r="H7315" s="260"/>
      <c r="I7315" s="260"/>
      <c r="J7315" s="260"/>
      <c r="K7315" s="260"/>
    </row>
    <row r="7316" spans="6:11" x14ac:dyDescent="0.2">
      <c r="F7316" s="260"/>
      <c r="G7316" s="260"/>
      <c r="H7316" s="260"/>
      <c r="I7316" s="260"/>
      <c r="J7316" s="260"/>
      <c r="K7316" s="260"/>
    </row>
    <row r="7317" spans="6:11" x14ac:dyDescent="0.2">
      <c r="F7317" s="260"/>
      <c r="G7317" s="260"/>
      <c r="H7317" s="260"/>
      <c r="I7317" s="260"/>
      <c r="J7317" s="260"/>
      <c r="K7317" s="260"/>
    </row>
    <row r="7318" spans="6:11" x14ac:dyDescent="0.2">
      <c r="G7318" s="260"/>
      <c r="H7318" s="260"/>
      <c r="I7318" s="260"/>
      <c r="J7318" s="260"/>
      <c r="K7318" s="260"/>
    </row>
    <row r="7319" spans="6:11" x14ac:dyDescent="0.2">
      <c r="G7319" s="260"/>
      <c r="H7319" s="260"/>
      <c r="I7319" s="260"/>
      <c r="J7319" s="260"/>
      <c r="K7319" s="260"/>
    </row>
    <row r="7320" spans="6:11" x14ac:dyDescent="0.2">
      <c r="G7320" s="260"/>
      <c r="H7320" s="260"/>
      <c r="I7320" s="260"/>
      <c r="J7320" s="260"/>
      <c r="K7320" s="260"/>
    </row>
    <row r="7321" spans="6:11" x14ac:dyDescent="0.2">
      <c r="H7321" s="260"/>
      <c r="I7321" s="260"/>
      <c r="J7321" s="260"/>
      <c r="K7321" s="260"/>
    </row>
    <row r="7322" spans="6:11" x14ac:dyDescent="0.2">
      <c r="J7322" s="260"/>
      <c r="K7322" s="260"/>
    </row>
    <row r="7323" spans="6:11" x14ac:dyDescent="0.2">
      <c r="F7323" s="260"/>
      <c r="G7323" s="260"/>
      <c r="H7323" s="260"/>
      <c r="I7323" s="260"/>
      <c r="J7323" s="260"/>
      <c r="K7323" s="260"/>
    </row>
    <row r="7324" spans="6:11" x14ac:dyDescent="0.2">
      <c r="F7324" s="260"/>
      <c r="G7324" s="260"/>
      <c r="H7324" s="260"/>
      <c r="I7324" s="260"/>
      <c r="J7324" s="260"/>
      <c r="K7324" s="260"/>
    </row>
    <row r="7325" spans="6:11" x14ac:dyDescent="0.2">
      <c r="G7325" s="260"/>
      <c r="H7325" s="260"/>
      <c r="I7325" s="260"/>
      <c r="J7325" s="260"/>
      <c r="K7325" s="260"/>
    </row>
    <row r="7326" spans="6:11" x14ac:dyDescent="0.2">
      <c r="G7326" s="260"/>
      <c r="H7326" s="260"/>
      <c r="I7326" s="260"/>
      <c r="K7326" s="260"/>
    </row>
    <row r="7327" spans="6:11" x14ac:dyDescent="0.2">
      <c r="G7327" s="260"/>
      <c r="H7327" s="260"/>
      <c r="I7327" s="260"/>
      <c r="J7327" s="260"/>
      <c r="K7327" s="260"/>
    </row>
    <row r="7328" spans="6:11" x14ac:dyDescent="0.2">
      <c r="H7328" s="260"/>
      <c r="I7328" s="260"/>
      <c r="J7328" s="260"/>
      <c r="K7328" s="260"/>
    </row>
    <row r="7329" spans="6:11" x14ac:dyDescent="0.2">
      <c r="G7329" s="260"/>
      <c r="H7329" s="260"/>
      <c r="I7329" s="260"/>
      <c r="J7329" s="260"/>
      <c r="K7329" s="260"/>
    </row>
    <row r="7330" spans="6:11" x14ac:dyDescent="0.2">
      <c r="I7330" s="260"/>
      <c r="J7330" s="260"/>
      <c r="K7330" s="260"/>
    </row>
    <row r="7331" spans="6:11" x14ac:dyDescent="0.2">
      <c r="F7331" s="260"/>
      <c r="G7331" s="260"/>
      <c r="H7331" s="260"/>
      <c r="J7331" s="260"/>
      <c r="K7331" s="260"/>
    </row>
    <row r="7332" spans="6:11" x14ac:dyDescent="0.2">
      <c r="G7332" s="260"/>
      <c r="H7332" s="260"/>
      <c r="I7332" s="260"/>
      <c r="J7332" s="260"/>
      <c r="K7332" s="260"/>
    </row>
    <row r="7333" spans="6:11" x14ac:dyDescent="0.2">
      <c r="G7333" s="260"/>
      <c r="H7333" s="260"/>
      <c r="I7333" s="260"/>
      <c r="J7333" s="260"/>
      <c r="K7333" s="260"/>
    </row>
    <row r="7334" spans="6:11" x14ac:dyDescent="0.2">
      <c r="F7334" s="260"/>
      <c r="G7334" s="260"/>
      <c r="H7334" s="260"/>
      <c r="I7334" s="260"/>
      <c r="J7334" s="260"/>
      <c r="K7334" s="260"/>
    </row>
    <row r="7335" spans="6:11" x14ac:dyDescent="0.2">
      <c r="G7335" s="260"/>
      <c r="H7335" s="260"/>
      <c r="I7335" s="260"/>
      <c r="J7335" s="260"/>
      <c r="K7335" s="260"/>
    </row>
    <row r="7336" spans="6:11" x14ac:dyDescent="0.2">
      <c r="I7336" s="260"/>
      <c r="J7336" s="260"/>
      <c r="K7336" s="260"/>
    </row>
    <row r="7337" spans="6:11" x14ac:dyDescent="0.2">
      <c r="F7337" s="260"/>
      <c r="G7337" s="260"/>
      <c r="H7337" s="260"/>
      <c r="I7337" s="260"/>
    </row>
    <row r="7338" spans="6:11" x14ac:dyDescent="0.2">
      <c r="F7338" s="260"/>
      <c r="G7338" s="260"/>
      <c r="H7338" s="260"/>
      <c r="I7338" s="260"/>
      <c r="J7338" s="260"/>
      <c r="K7338" s="260"/>
    </row>
    <row r="7339" spans="6:11" x14ac:dyDescent="0.2">
      <c r="F7339" s="260"/>
      <c r="G7339" s="260"/>
      <c r="H7339" s="260"/>
      <c r="I7339" s="260"/>
      <c r="J7339" s="260"/>
      <c r="K7339" s="260"/>
    </row>
    <row r="7340" spans="6:11" x14ac:dyDescent="0.2">
      <c r="F7340" s="260"/>
      <c r="G7340" s="260"/>
      <c r="H7340" s="260"/>
      <c r="I7340" s="260"/>
      <c r="J7340" s="260"/>
      <c r="K7340" s="260"/>
    </row>
    <row r="7341" spans="6:11" x14ac:dyDescent="0.2">
      <c r="G7341" s="260"/>
      <c r="H7341" s="260"/>
      <c r="I7341" s="260"/>
      <c r="J7341" s="260"/>
      <c r="K7341" s="260"/>
    </row>
    <row r="7342" spans="6:11" x14ac:dyDescent="0.2">
      <c r="H7342" s="260"/>
      <c r="I7342" s="260"/>
      <c r="J7342" s="260"/>
      <c r="K7342" s="260"/>
    </row>
    <row r="7343" spans="6:11" x14ac:dyDescent="0.2">
      <c r="H7343" s="260"/>
      <c r="I7343" s="260"/>
      <c r="J7343" s="260"/>
      <c r="K7343" s="260"/>
    </row>
    <row r="7344" spans="6:11" x14ac:dyDescent="0.2">
      <c r="G7344" s="260"/>
      <c r="H7344" s="260"/>
      <c r="I7344" s="260"/>
      <c r="J7344" s="260"/>
      <c r="K7344" s="260"/>
    </row>
    <row r="7345" spans="5:11" x14ac:dyDescent="0.2">
      <c r="E7345" s="260"/>
      <c r="F7345" s="260"/>
      <c r="G7345" s="260"/>
      <c r="H7345" s="260"/>
      <c r="I7345" s="260"/>
      <c r="J7345" s="260"/>
      <c r="K7345" s="260"/>
    </row>
    <row r="7346" spans="5:11" x14ac:dyDescent="0.2">
      <c r="F7346" s="260"/>
      <c r="G7346" s="260"/>
      <c r="H7346" s="260"/>
      <c r="I7346" s="260"/>
      <c r="J7346" s="260"/>
      <c r="K7346" s="260"/>
    </row>
    <row r="7347" spans="5:11" x14ac:dyDescent="0.2">
      <c r="G7347" s="260"/>
      <c r="H7347" s="260"/>
      <c r="I7347" s="260"/>
      <c r="J7347" s="260"/>
      <c r="K7347" s="260"/>
    </row>
    <row r="7348" spans="5:11" x14ac:dyDescent="0.2">
      <c r="G7348" s="260"/>
      <c r="H7348" s="260"/>
      <c r="I7348" s="260"/>
      <c r="J7348" s="260"/>
      <c r="K7348" s="260"/>
    </row>
    <row r="7349" spans="5:11" x14ac:dyDescent="0.2">
      <c r="H7349" s="260"/>
      <c r="I7349" s="260"/>
      <c r="J7349" s="260"/>
      <c r="K7349" s="260"/>
    </row>
    <row r="7350" spans="5:11" x14ac:dyDescent="0.2">
      <c r="J7350" s="260"/>
      <c r="K7350" s="260"/>
    </row>
    <row r="7351" spans="5:11" x14ac:dyDescent="0.2">
      <c r="I7351" s="260"/>
      <c r="J7351" s="260"/>
      <c r="K7351" s="260"/>
    </row>
    <row r="7352" spans="5:11" x14ac:dyDescent="0.2">
      <c r="F7352" s="260"/>
      <c r="G7352" s="260"/>
      <c r="H7352" s="260"/>
      <c r="I7352" s="260"/>
      <c r="J7352" s="260"/>
      <c r="K7352" s="260"/>
    </row>
    <row r="7353" spans="5:11" x14ac:dyDescent="0.2">
      <c r="H7353" s="260"/>
      <c r="I7353" s="260"/>
      <c r="J7353" s="260"/>
      <c r="K7353" s="260"/>
    </row>
    <row r="7354" spans="5:11" x14ac:dyDescent="0.2">
      <c r="G7354" s="260"/>
      <c r="H7354" s="260"/>
      <c r="I7354" s="260"/>
      <c r="J7354" s="260"/>
      <c r="K7354" s="260"/>
    </row>
    <row r="7355" spans="5:11" x14ac:dyDescent="0.2">
      <c r="H7355" s="260"/>
      <c r="I7355" s="260"/>
      <c r="J7355" s="260"/>
      <c r="K7355" s="260"/>
    </row>
    <row r="7356" spans="5:11" x14ac:dyDescent="0.2">
      <c r="E7356" s="260"/>
      <c r="F7356" s="260"/>
      <c r="I7356" s="260"/>
      <c r="J7356" s="260"/>
      <c r="K7356" s="260"/>
    </row>
    <row r="7357" spans="5:11" x14ac:dyDescent="0.2">
      <c r="F7357" s="260"/>
      <c r="G7357" s="260"/>
      <c r="H7357" s="260"/>
      <c r="I7357" s="260"/>
      <c r="J7357" s="260"/>
      <c r="K7357" s="260"/>
    </row>
    <row r="7358" spans="5:11" x14ac:dyDescent="0.2">
      <c r="F7358" s="260"/>
      <c r="G7358" s="260"/>
      <c r="H7358" s="260"/>
      <c r="I7358" s="260"/>
      <c r="J7358" s="260"/>
      <c r="K7358" s="260"/>
    </row>
    <row r="7359" spans="5:11" x14ac:dyDescent="0.2">
      <c r="G7359" s="260"/>
      <c r="H7359" s="260"/>
      <c r="I7359" s="260"/>
      <c r="J7359" s="260"/>
      <c r="K7359" s="260"/>
    </row>
    <row r="7360" spans="5:11" x14ac:dyDescent="0.2">
      <c r="H7360" s="260"/>
      <c r="I7360" s="260"/>
      <c r="J7360" s="260"/>
      <c r="K7360" s="260"/>
    </row>
    <row r="7361" spans="6:11" x14ac:dyDescent="0.2">
      <c r="G7361" s="260"/>
      <c r="H7361" s="260"/>
      <c r="I7361" s="260"/>
      <c r="J7361" s="260"/>
      <c r="K7361" s="260"/>
    </row>
    <row r="7362" spans="6:11" x14ac:dyDescent="0.2">
      <c r="H7362" s="260"/>
      <c r="I7362" s="260"/>
      <c r="J7362" s="260"/>
      <c r="K7362" s="260"/>
    </row>
    <row r="7363" spans="6:11" x14ac:dyDescent="0.2">
      <c r="H7363" s="260"/>
      <c r="I7363" s="260"/>
      <c r="J7363" s="260"/>
      <c r="K7363" s="260"/>
    </row>
    <row r="7364" spans="6:11" x14ac:dyDescent="0.2">
      <c r="F7364" s="260"/>
      <c r="J7364" s="260"/>
      <c r="K7364" s="260"/>
    </row>
    <row r="7365" spans="6:11" x14ac:dyDescent="0.2">
      <c r="G7365" s="260"/>
      <c r="J7365" s="260"/>
      <c r="K7365" s="260"/>
    </row>
    <row r="7366" spans="6:11" x14ac:dyDescent="0.2">
      <c r="H7366" s="260"/>
      <c r="I7366" s="260"/>
      <c r="J7366" s="260"/>
      <c r="K7366" s="260"/>
    </row>
    <row r="7367" spans="6:11" x14ac:dyDescent="0.2">
      <c r="F7367" s="260"/>
      <c r="H7367" s="260"/>
      <c r="I7367" s="260"/>
      <c r="J7367" s="260"/>
      <c r="K7367" s="260"/>
    </row>
    <row r="7368" spans="6:11" x14ac:dyDescent="0.2">
      <c r="F7368" s="260"/>
      <c r="G7368" s="260"/>
      <c r="H7368" s="260"/>
      <c r="I7368" s="260"/>
      <c r="J7368" s="260"/>
      <c r="K7368" s="260"/>
    </row>
    <row r="7369" spans="6:11" x14ac:dyDescent="0.2">
      <c r="G7369" s="260"/>
      <c r="H7369" s="260"/>
      <c r="I7369" s="260"/>
      <c r="J7369" s="260"/>
      <c r="K7369" s="260"/>
    </row>
    <row r="7370" spans="6:11" x14ac:dyDescent="0.2">
      <c r="G7370" s="260"/>
      <c r="H7370" s="260"/>
      <c r="I7370" s="260"/>
      <c r="J7370" s="260"/>
      <c r="K7370" s="260"/>
    </row>
    <row r="7371" spans="6:11" x14ac:dyDescent="0.2">
      <c r="H7371" s="260"/>
      <c r="I7371" s="260"/>
      <c r="J7371" s="260"/>
      <c r="K7371" s="260"/>
    </row>
    <row r="7372" spans="6:11" x14ac:dyDescent="0.2">
      <c r="F7372" s="260"/>
      <c r="G7372" s="260"/>
      <c r="H7372" s="260"/>
      <c r="I7372" s="260"/>
      <c r="J7372" s="260"/>
      <c r="K7372" s="260"/>
    </row>
    <row r="7373" spans="6:11" x14ac:dyDescent="0.2">
      <c r="F7373" s="260"/>
      <c r="G7373" s="260"/>
      <c r="H7373" s="260"/>
      <c r="I7373" s="260"/>
      <c r="J7373" s="260"/>
      <c r="K7373" s="260"/>
    </row>
    <row r="7374" spans="6:11" x14ac:dyDescent="0.2">
      <c r="G7374" s="260"/>
      <c r="H7374" s="260"/>
      <c r="I7374" s="260"/>
      <c r="J7374" s="260"/>
      <c r="K7374" s="260"/>
    </row>
    <row r="7375" spans="6:11" x14ac:dyDescent="0.2">
      <c r="H7375" s="260"/>
      <c r="I7375" s="260"/>
      <c r="J7375" s="260"/>
      <c r="K7375" s="260"/>
    </row>
    <row r="7376" spans="6:11" x14ac:dyDescent="0.2">
      <c r="G7376" s="260"/>
      <c r="H7376" s="260"/>
      <c r="I7376" s="260"/>
      <c r="J7376" s="260"/>
      <c r="K7376" s="260"/>
    </row>
    <row r="7377" spans="6:11" x14ac:dyDescent="0.2">
      <c r="H7377" s="260"/>
      <c r="I7377" s="260"/>
      <c r="J7377" s="260"/>
      <c r="K7377" s="260"/>
    </row>
    <row r="7378" spans="6:11" x14ac:dyDescent="0.2">
      <c r="F7378" s="260"/>
      <c r="G7378" s="260"/>
      <c r="H7378" s="260"/>
      <c r="I7378" s="260"/>
      <c r="J7378" s="260"/>
      <c r="K7378" s="260"/>
    </row>
    <row r="7379" spans="6:11" x14ac:dyDescent="0.2">
      <c r="F7379" s="260"/>
      <c r="G7379" s="260"/>
      <c r="H7379" s="260"/>
      <c r="I7379" s="260"/>
      <c r="J7379" s="260"/>
      <c r="K7379" s="260"/>
    </row>
    <row r="7380" spans="6:11" x14ac:dyDescent="0.2">
      <c r="G7380" s="260"/>
      <c r="H7380" s="260"/>
      <c r="I7380" s="260"/>
      <c r="J7380" s="260"/>
      <c r="K7380" s="260"/>
    </row>
    <row r="7381" spans="6:11" x14ac:dyDescent="0.2">
      <c r="H7381" s="260"/>
      <c r="I7381" s="260"/>
      <c r="J7381" s="260"/>
      <c r="K7381" s="260"/>
    </row>
    <row r="7382" spans="6:11" x14ac:dyDescent="0.2">
      <c r="G7382" s="260"/>
      <c r="H7382" s="260"/>
      <c r="I7382" s="260"/>
      <c r="J7382" s="260"/>
      <c r="K7382" s="260"/>
    </row>
    <row r="7383" spans="6:11" x14ac:dyDescent="0.2">
      <c r="H7383" s="260"/>
      <c r="I7383" s="260"/>
      <c r="J7383" s="260"/>
      <c r="K7383" s="260"/>
    </row>
    <row r="7384" spans="6:11" x14ac:dyDescent="0.2">
      <c r="G7384" s="260"/>
      <c r="H7384" s="260"/>
      <c r="I7384" s="260"/>
      <c r="J7384" s="260"/>
      <c r="K7384" s="260"/>
    </row>
    <row r="7385" spans="6:11" x14ac:dyDescent="0.2">
      <c r="F7385" s="260"/>
      <c r="G7385" s="260"/>
      <c r="H7385" s="260"/>
      <c r="I7385" s="260"/>
      <c r="J7385" s="260"/>
      <c r="K7385" s="260"/>
    </row>
    <row r="7386" spans="6:11" x14ac:dyDescent="0.2">
      <c r="F7386" s="260"/>
      <c r="G7386" s="260"/>
      <c r="H7386" s="260"/>
      <c r="I7386" s="260"/>
      <c r="J7386" s="260"/>
      <c r="K7386" s="260"/>
    </row>
    <row r="7387" spans="6:11" x14ac:dyDescent="0.2">
      <c r="G7387" s="260"/>
      <c r="H7387" s="260"/>
      <c r="I7387" s="260"/>
      <c r="J7387" s="260"/>
      <c r="K7387" s="260"/>
    </row>
    <row r="7388" spans="6:11" x14ac:dyDescent="0.2">
      <c r="G7388" s="260"/>
      <c r="H7388" s="260"/>
      <c r="I7388" s="260"/>
      <c r="J7388" s="260"/>
      <c r="K7388" s="260"/>
    </row>
    <row r="7389" spans="6:11" x14ac:dyDescent="0.2">
      <c r="H7389" s="260"/>
      <c r="I7389" s="260"/>
      <c r="J7389" s="260"/>
      <c r="K7389" s="260"/>
    </row>
    <row r="7390" spans="6:11" x14ac:dyDescent="0.2">
      <c r="G7390" s="260"/>
      <c r="H7390" s="260"/>
      <c r="I7390" s="260"/>
      <c r="J7390" s="260"/>
      <c r="K7390" s="260"/>
    </row>
    <row r="7391" spans="6:11" x14ac:dyDescent="0.2">
      <c r="F7391" s="260"/>
      <c r="G7391" s="260"/>
      <c r="H7391" s="260"/>
      <c r="I7391" s="260"/>
      <c r="J7391" s="260"/>
      <c r="K7391" s="260"/>
    </row>
    <row r="7392" spans="6:11" x14ac:dyDescent="0.2">
      <c r="G7392" s="260"/>
      <c r="H7392" s="260"/>
      <c r="I7392" s="260"/>
      <c r="J7392" s="260"/>
      <c r="K7392" s="260"/>
    </row>
    <row r="7393" spans="6:11" x14ac:dyDescent="0.2">
      <c r="H7393" s="260"/>
      <c r="I7393" s="260"/>
      <c r="J7393" s="260"/>
      <c r="K7393" s="260"/>
    </row>
    <row r="7394" spans="6:11" x14ac:dyDescent="0.2">
      <c r="G7394" s="260"/>
      <c r="H7394" s="260"/>
      <c r="I7394" s="260"/>
      <c r="J7394" s="260"/>
      <c r="K7394" s="260"/>
    </row>
    <row r="7395" spans="6:11" x14ac:dyDescent="0.2">
      <c r="H7395" s="260"/>
      <c r="I7395" s="260"/>
      <c r="J7395" s="260"/>
      <c r="K7395" s="260"/>
    </row>
    <row r="7396" spans="6:11" x14ac:dyDescent="0.2">
      <c r="G7396" s="260"/>
      <c r="H7396" s="260"/>
      <c r="I7396" s="260"/>
      <c r="J7396" s="260"/>
      <c r="K7396" s="260"/>
    </row>
    <row r="7397" spans="6:11" x14ac:dyDescent="0.2">
      <c r="H7397" s="260"/>
      <c r="I7397" s="260"/>
      <c r="J7397" s="260"/>
      <c r="K7397" s="260"/>
    </row>
    <row r="7398" spans="6:11" x14ac:dyDescent="0.2">
      <c r="G7398" s="260"/>
      <c r="H7398" s="260"/>
      <c r="I7398" s="260"/>
      <c r="J7398" s="260"/>
      <c r="K7398" s="260"/>
    </row>
    <row r="7399" spans="6:11" x14ac:dyDescent="0.2">
      <c r="H7399" s="260"/>
      <c r="I7399" s="260"/>
      <c r="J7399" s="260"/>
      <c r="K7399" s="260"/>
    </row>
    <row r="7400" spans="6:11" x14ac:dyDescent="0.2">
      <c r="H7400" s="260"/>
      <c r="I7400" s="260"/>
      <c r="J7400" s="260"/>
      <c r="K7400" s="260"/>
    </row>
    <row r="7401" spans="6:11" x14ac:dyDescent="0.2">
      <c r="F7401" s="260"/>
      <c r="G7401" s="260"/>
      <c r="H7401" s="260"/>
      <c r="I7401" s="260"/>
      <c r="J7401" s="260"/>
      <c r="K7401" s="260"/>
    </row>
    <row r="7402" spans="6:11" x14ac:dyDescent="0.2">
      <c r="G7402" s="260"/>
      <c r="H7402" s="260"/>
      <c r="I7402" s="260"/>
      <c r="J7402" s="260"/>
      <c r="K7402" s="260"/>
    </row>
    <row r="7403" spans="6:11" x14ac:dyDescent="0.2">
      <c r="H7403" s="260"/>
      <c r="I7403" s="260"/>
      <c r="J7403" s="260"/>
      <c r="K7403" s="260"/>
    </row>
    <row r="7404" spans="6:11" x14ac:dyDescent="0.2">
      <c r="G7404" s="260"/>
      <c r="H7404" s="260"/>
      <c r="I7404" s="260"/>
      <c r="J7404" s="260"/>
      <c r="K7404" s="260"/>
    </row>
    <row r="7405" spans="6:11" x14ac:dyDescent="0.2">
      <c r="H7405" s="260"/>
      <c r="I7405" s="260"/>
      <c r="J7405" s="260"/>
      <c r="K7405" s="260"/>
    </row>
    <row r="7406" spans="6:11" x14ac:dyDescent="0.2">
      <c r="G7406" s="260"/>
      <c r="H7406" s="260"/>
      <c r="I7406" s="260"/>
      <c r="J7406" s="260"/>
      <c r="K7406" s="260"/>
    </row>
    <row r="7407" spans="6:11" x14ac:dyDescent="0.2">
      <c r="G7407" s="260"/>
      <c r="H7407" s="260"/>
      <c r="I7407" s="260"/>
      <c r="J7407" s="260"/>
      <c r="K7407" s="260"/>
    </row>
    <row r="7408" spans="6:11" x14ac:dyDescent="0.2">
      <c r="H7408" s="260"/>
      <c r="I7408" s="260"/>
      <c r="J7408" s="260"/>
      <c r="K7408" s="260"/>
    </row>
    <row r="7409" spans="7:11" x14ac:dyDescent="0.2">
      <c r="H7409" s="260"/>
      <c r="I7409" s="260"/>
      <c r="J7409" s="260"/>
      <c r="K7409" s="260"/>
    </row>
    <row r="7410" spans="7:11" x14ac:dyDescent="0.2">
      <c r="G7410" s="260"/>
      <c r="H7410" s="260"/>
      <c r="I7410" s="260"/>
      <c r="J7410" s="260"/>
      <c r="K7410" s="260"/>
    </row>
    <row r="7411" spans="7:11" x14ac:dyDescent="0.2">
      <c r="H7411" s="260"/>
      <c r="I7411" s="260"/>
      <c r="J7411" s="260"/>
      <c r="K7411" s="260"/>
    </row>
    <row r="7412" spans="7:11" x14ac:dyDescent="0.2">
      <c r="G7412" s="260"/>
      <c r="H7412" s="260"/>
      <c r="I7412" s="260"/>
      <c r="J7412" s="260"/>
      <c r="K7412" s="260"/>
    </row>
    <row r="7413" spans="7:11" x14ac:dyDescent="0.2">
      <c r="G7413" s="260"/>
      <c r="H7413" s="260"/>
      <c r="I7413" s="260"/>
      <c r="J7413" s="260"/>
      <c r="K7413" s="260"/>
    </row>
    <row r="7414" spans="7:11" x14ac:dyDescent="0.2">
      <c r="G7414" s="260"/>
      <c r="H7414" s="260"/>
      <c r="I7414" s="260"/>
      <c r="J7414" s="260"/>
      <c r="K7414" s="260"/>
    </row>
    <row r="7415" spans="7:11" x14ac:dyDescent="0.2">
      <c r="G7415" s="260"/>
      <c r="H7415" s="260"/>
      <c r="I7415" s="260"/>
      <c r="J7415" s="260"/>
      <c r="K7415" s="260"/>
    </row>
    <row r="7416" spans="7:11" x14ac:dyDescent="0.2">
      <c r="G7416" s="260"/>
      <c r="H7416" s="260"/>
      <c r="I7416" s="260"/>
      <c r="J7416" s="260"/>
      <c r="K7416" s="260"/>
    </row>
    <row r="7417" spans="7:11" x14ac:dyDescent="0.2">
      <c r="G7417" s="260"/>
      <c r="H7417" s="260"/>
      <c r="I7417" s="260"/>
      <c r="J7417" s="260"/>
      <c r="K7417" s="260"/>
    </row>
    <row r="7418" spans="7:11" x14ac:dyDescent="0.2">
      <c r="G7418" s="260"/>
      <c r="H7418" s="260"/>
      <c r="I7418" s="260"/>
      <c r="J7418" s="260"/>
      <c r="K7418" s="260"/>
    </row>
    <row r="7419" spans="7:11" x14ac:dyDescent="0.2">
      <c r="H7419" s="260"/>
      <c r="I7419" s="260"/>
      <c r="J7419" s="260"/>
      <c r="K7419" s="260"/>
    </row>
    <row r="7420" spans="7:11" x14ac:dyDescent="0.2">
      <c r="G7420" s="260"/>
      <c r="H7420" s="260"/>
      <c r="I7420" s="260"/>
      <c r="J7420" s="260"/>
      <c r="K7420" s="260"/>
    </row>
    <row r="7421" spans="7:11" x14ac:dyDescent="0.2">
      <c r="H7421" s="260"/>
      <c r="I7421" s="260"/>
      <c r="J7421" s="260"/>
      <c r="K7421" s="260"/>
    </row>
    <row r="7422" spans="7:11" x14ac:dyDescent="0.2">
      <c r="G7422" s="260"/>
      <c r="H7422" s="260"/>
      <c r="I7422" s="260"/>
      <c r="J7422" s="260"/>
      <c r="K7422" s="260"/>
    </row>
    <row r="7423" spans="7:11" x14ac:dyDescent="0.2">
      <c r="H7423" s="260"/>
      <c r="I7423" s="260"/>
      <c r="J7423" s="260"/>
      <c r="K7423" s="260"/>
    </row>
    <row r="7424" spans="7:11" x14ac:dyDescent="0.2">
      <c r="G7424" s="260"/>
      <c r="H7424" s="260"/>
      <c r="I7424" s="260"/>
      <c r="J7424" s="260"/>
      <c r="K7424" s="260"/>
    </row>
    <row r="7425" spans="7:11" x14ac:dyDescent="0.2">
      <c r="H7425" s="260"/>
      <c r="I7425" s="260"/>
      <c r="J7425" s="260"/>
      <c r="K7425" s="260"/>
    </row>
    <row r="7426" spans="7:11" x14ac:dyDescent="0.2">
      <c r="G7426" s="260"/>
      <c r="H7426" s="260"/>
      <c r="I7426" s="260"/>
      <c r="J7426" s="260"/>
      <c r="K7426" s="260"/>
    </row>
    <row r="7427" spans="7:11" x14ac:dyDescent="0.2">
      <c r="H7427" s="260"/>
      <c r="I7427" s="260"/>
      <c r="J7427" s="260"/>
      <c r="K7427" s="260"/>
    </row>
    <row r="7428" spans="7:11" x14ac:dyDescent="0.2">
      <c r="G7428" s="260"/>
      <c r="H7428" s="260"/>
      <c r="I7428" s="260"/>
      <c r="J7428" s="260"/>
      <c r="K7428" s="260"/>
    </row>
    <row r="7429" spans="7:11" x14ac:dyDescent="0.2">
      <c r="H7429" s="260"/>
      <c r="I7429" s="260"/>
      <c r="J7429" s="260"/>
      <c r="K7429" s="260"/>
    </row>
    <row r="7430" spans="7:11" x14ac:dyDescent="0.2">
      <c r="G7430" s="260"/>
      <c r="H7430" s="260"/>
      <c r="I7430" s="260"/>
      <c r="J7430" s="260"/>
      <c r="K7430" s="260"/>
    </row>
    <row r="7431" spans="7:11" x14ac:dyDescent="0.2">
      <c r="G7431" s="260"/>
      <c r="H7431" s="260"/>
      <c r="I7431" s="260"/>
      <c r="J7431" s="260"/>
      <c r="K7431" s="260"/>
    </row>
    <row r="7432" spans="7:11" x14ac:dyDescent="0.2">
      <c r="G7432" s="260"/>
      <c r="H7432" s="260"/>
      <c r="I7432" s="260"/>
      <c r="J7432" s="260"/>
      <c r="K7432" s="260"/>
    </row>
    <row r="7433" spans="7:11" x14ac:dyDescent="0.2">
      <c r="H7433" s="260"/>
      <c r="I7433" s="260"/>
      <c r="J7433" s="260"/>
      <c r="K7433" s="260"/>
    </row>
    <row r="7434" spans="7:11" x14ac:dyDescent="0.2">
      <c r="G7434" s="260"/>
      <c r="H7434" s="260"/>
      <c r="I7434" s="260"/>
      <c r="J7434" s="260"/>
      <c r="K7434" s="260"/>
    </row>
    <row r="7435" spans="7:11" x14ac:dyDescent="0.2">
      <c r="H7435" s="260"/>
      <c r="I7435" s="260"/>
      <c r="J7435" s="260"/>
      <c r="K7435" s="260"/>
    </row>
    <row r="7436" spans="7:11" x14ac:dyDescent="0.2">
      <c r="G7436" s="260"/>
      <c r="H7436" s="260"/>
      <c r="I7436" s="260"/>
      <c r="J7436" s="260"/>
      <c r="K7436" s="260"/>
    </row>
    <row r="7437" spans="7:11" x14ac:dyDescent="0.2">
      <c r="H7437" s="260"/>
      <c r="I7437" s="260"/>
      <c r="J7437" s="260"/>
      <c r="K7437" s="260"/>
    </row>
    <row r="7438" spans="7:11" x14ac:dyDescent="0.2">
      <c r="G7438" s="260"/>
      <c r="H7438" s="260"/>
      <c r="I7438" s="260"/>
      <c r="J7438" s="260"/>
      <c r="K7438" s="260"/>
    </row>
    <row r="7439" spans="7:11" x14ac:dyDescent="0.2">
      <c r="G7439" s="260"/>
      <c r="H7439" s="260"/>
      <c r="I7439" s="260"/>
      <c r="J7439" s="260"/>
      <c r="K7439" s="260"/>
    </row>
    <row r="7440" spans="7:11" x14ac:dyDescent="0.2">
      <c r="G7440" s="260"/>
      <c r="H7440" s="260"/>
      <c r="I7440" s="260"/>
      <c r="J7440" s="260"/>
      <c r="K7440" s="260"/>
    </row>
    <row r="7441" spans="7:11" x14ac:dyDescent="0.2">
      <c r="H7441" s="260"/>
      <c r="I7441" s="260"/>
      <c r="J7441" s="260"/>
      <c r="K7441" s="260"/>
    </row>
    <row r="7442" spans="7:11" x14ac:dyDescent="0.2">
      <c r="G7442" s="260"/>
      <c r="H7442" s="260"/>
      <c r="I7442" s="260"/>
      <c r="J7442" s="260"/>
      <c r="K7442" s="260"/>
    </row>
    <row r="7443" spans="7:11" x14ac:dyDescent="0.2">
      <c r="H7443" s="260"/>
      <c r="I7443" s="260"/>
      <c r="J7443" s="260"/>
      <c r="K7443" s="260"/>
    </row>
    <row r="7444" spans="7:11" x14ac:dyDescent="0.2">
      <c r="G7444" s="260"/>
      <c r="H7444" s="260"/>
      <c r="I7444" s="260"/>
      <c r="J7444" s="260"/>
      <c r="K7444" s="260"/>
    </row>
    <row r="7445" spans="7:11" x14ac:dyDescent="0.2">
      <c r="H7445" s="260"/>
      <c r="I7445" s="260"/>
      <c r="J7445" s="260"/>
      <c r="K7445" s="260"/>
    </row>
    <row r="7446" spans="7:11" x14ac:dyDescent="0.2">
      <c r="H7446" s="260"/>
      <c r="I7446" s="260"/>
      <c r="J7446" s="260"/>
      <c r="K7446" s="260"/>
    </row>
    <row r="7447" spans="7:11" x14ac:dyDescent="0.2">
      <c r="I7447" s="260"/>
      <c r="J7447" s="260"/>
      <c r="K7447" s="260"/>
    </row>
    <row r="7448" spans="7:11" x14ac:dyDescent="0.2">
      <c r="G7448" s="260"/>
      <c r="H7448" s="260"/>
      <c r="I7448" s="260"/>
      <c r="J7448" s="260"/>
      <c r="K7448" s="260"/>
    </row>
    <row r="7449" spans="7:11" x14ac:dyDescent="0.2">
      <c r="H7449" s="260"/>
      <c r="I7449" s="260"/>
      <c r="J7449" s="260"/>
      <c r="K7449" s="260"/>
    </row>
    <row r="7450" spans="7:11" x14ac:dyDescent="0.2">
      <c r="G7450" s="260"/>
      <c r="H7450" s="260"/>
      <c r="I7450" s="260"/>
      <c r="J7450" s="260"/>
      <c r="K7450" s="260"/>
    </row>
    <row r="7451" spans="7:11" x14ac:dyDescent="0.2">
      <c r="G7451" s="260"/>
      <c r="H7451" s="260"/>
      <c r="I7451" s="260"/>
      <c r="J7451" s="260"/>
      <c r="K7451" s="260"/>
    </row>
    <row r="7452" spans="7:11" x14ac:dyDescent="0.2">
      <c r="G7452" s="260"/>
      <c r="H7452" s="260"/>
      <c r="I7452" s="260"/>
      <c r="J7452" s="260"/>
      <c r="K7452" s="260"/>
    </row>
    <row r="7453" spans="7:11" x14ac:dyDescent="0.2">
      <c r="G7453" s="260"/>
      <c r="H7453" s="260"/>
      <c r="I7453" s="260"/>
      <c r="J7453" s="260"/>
      <c r="K7453" s="260"/>
    </row>
    <row r="7454" spans="7:11" x14ac:dyDescent="0.2">
      <c r="H7454" s="260"/>
      <c r="I7454" s="260"/>
      <c r="J7454" s="260"/>
      <c r="K7454" s="260"/>
    </row>
    <row r="7455" spans="7:11" x14ac:dyDescent="0.2">
      <c r="H7455" s="260"/>
      <c r="I7455" s="260"/>
      <c r="J7455" s="260"/>
      <c r="K7455" s="260"/>
    </row>
    <row r="7456" spans="7:11" x14ac:dyDescent="0.2">
      <c r="G7456" s="260"/>
      <c r="H7456" s="260"/>
      <c r="I7456" s="260"/>
      <c r="J7456" s="260"/>
      <c r="K7456" s="260"/>
    </row>
    <row r="7457" spans="7:11" x14ac:dyDescent="0.2">
      <c r="H7457" s="260"/>
      <c r="I7457" s="260"/>
      <c r="J7457" s="260"/>
      <c r="K7457" s="260"/>
    </row>
    <row r="7458" spans="7:11" x14ac:dyDescent="0.2">
      <c r="G7458" s="260"/>
      <c r="H7458" s="260"/>
      <c r="I7458" s="260"/>
      <c r="J7458" s="260"/>
      <c r="K7458" s="260"/>
    </row>
    <row r="7459" spans="7:11" x14ac:dyDescent="0.2">
      <c r="H7459" s="260"/>
      <c r="I7459" s="260"/>
      <c r="J7459" s="260"/>
      <c r="K7459" s="260"/>
    </row>
    <row r="7460" spans="7:11" x14ac:dyDescent="0.2">
      <c r="G7460" s="260"/>
      <c r="H7460" s="260"/>
      <c r="I7460" s="260"/>
      <c r="J7460" s="260"/>
      <c r="K7460" s="260"/>
    </row>
    <row r="7461" spans="7:11" x14ac:dyDescent="0.2">
      <c r="H7461" s="260"/>
      <c r="K7461" s="260"/>
    </row>
    <row r="7462" spans="7:11" x14ac:dyDescent="0.2">
      <c r="G7462" s="260"/>
      <c r="H7462" s="260"/>
      <c r="I7462" s="260"/>
      <c r="J7462" s="260"/>
      <c r="K7462" s="260"/>
    </row>
    <row r="7463" spans="7:11" x14ac:dyDescent="0.2">
      <c r="H7463" s="260"/>
      <c r="I7463" s="260"/>
      <c r="J7463" s="260"/>
      <c r="K7463" s="260"/>
    </row>
    <row r="7464" spans="7:11" x14ac:dyDescent="0.2">
      <c r="G7464" s="260"/>
      <c r="H7464" s="260"/>
      <c r="I7464" s="260"/>
      <c r="J7464" s="260"/>
      <c r="K7464" s="260"/>
    </row>
    <row r="7465" spans="7:11" x14ac:dyDescent="0.2">
      <c r="G7465" s="260"/>
      <c r="H7465" s="260"/>
      <c r="I7465" s="260"/>
      <c r="J7465" s="260"/>
      <c r="K7465" s="260"/>
    </row>
    <row r="7466" spans="7:11" x14ac:dyDescent="0.2">
      <c r="G7466" s="260"/>
      <c r="H7466" s="260"/>
      <c r="I7466" s="260"/>
      <c r="J7466" s="260"/>
      <c r="K7466" s="260"/>
    </row>
    <row r="7467" spans="7:11" x14ac:dyDescent="0.2">
      <c r="H7467" s="260"/>
      <c r="I7467" s="260"/>
      <c r="J7467" s="260"/>
      <c r="K7467" s="260"/>
    </row>
    <row r="7468" spans="7:11" x14ac:dyDescent="0.2">
      <c r="G7468" s="260"/>
      <c r="H7468" s="260"/>
      <c r="I7468" s="260"/>
      <c r="J7468" s="260"/>
      <c r="K7468" s="260"/>
    </row>
    <row r="7469" spans="7:11" x14ac:dyDescent="0.2">
      <c r="H7469" s="260"/>
      <c r="I7469" s="260"/>
      <c r="J7469" s="260"/>
      <c r="K7469" s="260"/>
    </row>
    <row r="7470" spans="7:11" x14ac:dyDescent="0.2">
      <c r="G7470" s="260"/>
      <c r="H7470" s="260"/>
      <c r="I7470" s="260"/>
      <c r="J7470" s="260"/>
      <c r="K7470" s="260"/>
    </row>
    <row r="7471" spans="7:11" x14ac:dyDescent="0.2">
      <c r="H7471" s="260"/>
      <c r="I7471" s="260"/>
      <c r="J7471" s="260"/>
      <c r="K7471" s="260"/>
    </row>
    <row r="7472" spans="7:11" x14ac:dyDescent="0.2">
      <c r="G7472" s="260"/>
      <c r="H7472" s="260"/>
      <c r="I7472" s="260"/>
      <c r="J7472" s="260"/>
      <c r="K7472" s="260"/>
    </row>
    <row r="7473" spans="6:11" x14ac:dyDescent="0.2">
      <c r="G7473" s="260"/>
      <c r="H7473" s="260"/>
      <c r="I7473" s="260"/>
      <c r="J7473" s="260"/>
      <c r="K7473" s="260"/>
    </row>
    <row r="7474" spans="6:11" x14ac:dyDescent="0.2">
      <c r="F7474" s="260"/>
      <c r="G7474" s="260"/>
      <c r="H7474" s="260"/>
      <c r="I7474" s="260"/>
      <c r="J7474" s="260"/>
      <c r="K7474" s="260"/>
    </row>
    <row r="7475" spans="6:11" x14ac:dyDescent="0.2">
      <c r="G7475" s="260"/>
      <c r="H7475" s="260"/>
      <c r="I7475" s="260"/>
      <c r="J7475" s="260"/>
      <c r="K7475" s="260"/>
    </row>
    <row r="7476" spans="6:11" x14ac:dyDescent="0.2">
      <c r="H7476" s="260"/>
      <c r="I7476" s="260"/>
      <c r="J7476" s="260"/>
      <c r="K7476" s="260"/>
    </row>
    <row r="7477" spans="6:11" x14ac:dyDescent="0.2">
      <c r="G7477" s="260"/>
      <c r="H7477" s="260"/>
      <c r="I7477" s="260"/>
      <c r="J7477" s="260"/>
      <c r="K7477" s="260"/>
    </row>
    <row r="7478" spans="6:11" x14ac:dyDescent="0.2">
      <c r="G7478" s="260"/>
      <c r="H7478" s="260"/>
      <c r="I7478" s="260"/>
      <c r="J7478" s="260"/>
      <c r="K7478" s="260"/>
    </row>
    <row r="7479" spans="6:11" x14ac:dyDescent="0.2">
      <c r="G7479" s="260"/>
      <c r="H7479" s="260"/>
      <c r="I7479" s="260"/>
      <c r="J7479" s="260"/>
      <c r="K7479" s="260"/>
    </row>
    <row r="7480" spans="6:11" x14ac:dyDescent="0.2">
      <c r="H7480" s="260"/>
      <c r="I7480" s="260"/>
      <c r="J7480" s="260"/>
      <c r="K7480" s="260"/>
    </row>
    <row r="7481" spans="6:11" x14ac:dyDescent="0.2">
      <c r="G7481" s="260"/>
      <c r="H7481" s="260"/>
      <c r="I7481" s="260"/>
      <c r="J7481" s="260"/>
      <c r="K7481" s="260"/>
    </row>
    <row r="7482" spans="6:11" x14ac:dyDescent="0.2">
      <c r="H7482" s="260"/>
      <c r="I7482" s="260"/>
      <c r="J7482" s="260"/>
      <c r="K7482" s="260"/>
    </row>
    <row r="7483" spans="6:11" x14ac:dyDescent="0.2">
      <c r="G7483" s="260"/>
      <c r="H7483" s="260"/>
      <c r="I7483" s="260"/>
      <c r="J7483" s="260"/>
      <c r="K7483" s="260"/>
    </row>
    <row r="7484" spans="6:11" x14ac:dyDescent="0.2">
      <c r="F7484" s="260"/>
      <c r="H7484" s="260"/>
      <c r="I7484" s="260"/>
      <c r="J7484" s="260"/>
      <c r="K7484" s="260"/>
    </row>
    <row r="7485" spans="6:11" x14ac:dyDescent="0.2">
      <c r="G7485" s="260"/>
      <c r="H7485" s="260"/>
      <c r="I7485" s="260"/>
      <c r="J7485" s="260"/>
      <c r="K7485" s="260"/>
    </row>
    <row r="7486" spans="6:11" x14ac:dyDescent="0.2">
      <c r="H7486" s="260"/>
      <c r="I7486" s="260"/>
      <c r="J7486" s="260"/>
      <c r="K7486" s="260"/>
    </row>
    <row r="7487" spans="6:11" x14ac:dyDescent="0.2">
      <c r="G7487" s="260"/>
      <c r="H7487" s="260"/>
      <c r="I7487" s="260"/>
      <c r="J7487" s="260"/>
      <c r="K7487" s="260"/>
    </row>
    <row r="7488" spans="6:11" x14ac:dyDescent="0.2">
      <c r="G7488" s="260"/>
      <c r="H7488" s="260"/>
      <c r="I7488" s="260"/>
      <c r="J7488" s="260"/>
      <c r="K7488" s="260"/>
    </row>
    <row r="7489" spans="6:11" x14ac:dyDescent="0.2">
      <c r="G7489" s="260"/>
      <c r="H7489" s="260"/>
      <c r="I7489" s="260"/>
      <c r="J7489" s="260"/>
      <c r="K7489" s="260"/>
    </row>
    <row r="7490" spans="6:11" x14ac:dyDescent="0.2">
      <c r="G7490" s="260"/>
      <c r="H7490" s="260"/>
      <c r="I7490" s="260"/>
      <c r="J7490" s="260"/>
      <c r="K7490" s="260"/>
    </row>
    <row r="7491" spans="6:11" x14ac:dyDescent="0.2">
      <c r="H7491" s="260"/>
      <c r="I7491" s="260"/>
      <c r="J7491" s="260"/>
      <c r="K7491" s="260"/>
    </row>
    <row r="7492" spans="6:11" x14ac:dyDescent="0.2">
      <c r="G7492" s="260"/>
      <c r="H7492" s="260"/>
      <c r="I7492" s="260"/>
      <c r="J7492" s="260"/>
      <c r="K7492" s="260"/>
    </row>
    <row r="7493" spans="6:11" x14ac:dyDescent="0.2">
      <c r="H7493" s="260"/>
      <c r="J7493" s="260"/>
      <c r="K7493" s="260"/>
    </row>
    <row r="7494" spans="6:11" x14ac:dyDescent="0.2">
      <c r="G7494" s="260"/>
      <c r="H7494" s="260"/>
      <c r="I7494" s="260"/>
    </row>
    <row r="7495" spans="6:11" x14ac:dyDescent="0.2">
      <c r="F7495" s="260"/>
      <c r="G7495" s="260"/>
      <c r="H7495" s="260"/>
      <c r="I7495" s="260"/>
      <c r="J7495" s="260"/>
      <c r="K7495" s="260"/>
    </row>
    <row r="7496" spans="6:11" x14ac:dyDescent="0.2">
      <c r="G7496" s="260"/>
      <c r="H7496" s="260"/>
      <c r="I7496" s="260"/>
      <c r="J7496" s="260"/>
      <c r="K7496" s="260"/>
    </row>
    <row r="7497" spans="6:11" x14ac:dyDescent="0.2">
      <c r="H7497" s="260"/>
      <c r="I7497" s="260"/>
      <c r="J7497" s="260"/>
      <c r="K7497" s="260"/>
    </row>
    <row r="7498" spans="6:11" x14ac:dyDescent="0.2">
      <c r="G7498" s="260"/>
      <c r="H7498" s="260"/>
      <c r="I7498" s="260"/>
      <c r="J7498" s="260"/>
      <c r="K7498" s="260"/>
    </row>
    <row r="7499" spans="6:11" x14ac:dyDescent="0.2">
      <c r="H7499" s="260"/>
      <c r="I7499" s="260"/>
      <c r="K7499" s="260"/>
    </row>
    <row r="7500" spans="6:11" x14ac:dyDescent="0.2">
      <c r="F7500" s="260"/>
      <c r="G7500" s="260"/>
      <c r="H7500" s="260"/>
      <c r="I7500" s="260"/>
      <c r="J7500" s="260"/>
      <c r="K7500" s="260"/>
    </row>
    <row r="7501" spans="6:11" x14ac:dyDescent="0.2">
      <c r="G7501" s="260"/>
      <c r="H7501" s="260"/>
      <c r="I7501" s="260"/>
      <c r="J7501" s="260"/>
      <c r="K7501" s="260"/>
    </row>
    <row r="7502" spans="6:11" x14ac:dyDescent="0.2">
      <c r="H7502" s="260"/>
      <c r="I7502" s="260"/>
      <c r="J7502" s="260"/>
      <c r="K7502" s="260"/>
    </row>
    <row r="7504" spans="6:11" x14ac:dyDescent="0.2">
      <c r="F7504" s="260"/>
      <c r="G7504" s="260"/>
      <c r="H7504" s="260"/>
      <c r="I7504" s="260"/>
      <c r="K7504" s="260"/>
    </row>
    <row r="7505" spans="6:11" x14ac:dyDescent="0.2">
      <c r="F7505" s="260"/>
      <c r="G7505" s="260"/>
      <c r="H7505" s="260"/>
      <c r="I7505" s="260"/>
      <c r="K7505" s="260"/>
    </row>
    <row r="7506" spans="6:11" x14ac:dyDescent="0.2">
      <c r="G7506" s="260"/>
      <c r="H7506" s="260"/>
      <c r="I7506" s="260"/>
      <c r="J7506" s="260"/>
      <c r="K7506" s="260"/>
    </row>
    <row r="7507" spans="6:11" x14ac:dyDescent="0.2">
      <c r="H7507" s="260"/>
      <c r="I7507" s="260"/>
      <c r="J7507" s="260"/>
      <c r="K7507" s="260"/>
    </row>
    <row r="7508" spans="6:11" x14ac:dyDescent="0.2">
      <c r="I7508" s="260"/>
      <c r="J7508" s="260"/>
      <c r="K7508" s="260"/>
    </row>
    <row r="7509" spans="6:11" x14ac:dyDescent="0.2">
      <c r="I7509" s="260"/>
      <c r="J7509" s="260"/>
      <c r="K7509" s="260"/>
    </row>
    <row r="7510" spans="6:11" x14ac:dyDescent="0.2">
      <c r="F7510" s="260"/>
      <c r="G7510" s="260"/>
      <c r="H7510" s="260"/>
      <c r="I7510" s="260"/>
      <c r="J7510" s="260"/>
      <c r="K7510" s="260"/>
    </row>
    <row r="7511" spans="6:11" x14ac:dyDescent="0.2">
      <c r="G7511" s="260"/>
      <c r="H7511" s="260"/>
      <c r="I7511" s="260"/>
      <c r="J7511" s="260"/>
      <c r="K7511" s="260"/>
    </row>
    <row r="7512" spans="6:11" x14ac:dyDescent="0.2">
      <c r="G7512" s="260"/>
      <c r="H7512" s="260"/>
      <c r="I7512" s="260"/>
      <c r="J7512" s="260"/>
      <c r="K7512" s="260"/>
    </row>
    <row r="7513" spans="6:11" x14ac:dyDescent="0.2">
      <c r="H7513" s="260"/>
      <c r="I7513" s="260"/>
      <c r="J7513" s="260"/>
      <c r="K7513" s="260"/>
    </row>
    <row r="7514" spans="6:11" x14ac:dyDescent="0.2">
      <c r="F7514" s="260"/>
      <c r="G7514" s="260"/>
      <c r="H7514" s="260"/>
      <c r="I7514" s="260"/>
      <c r="J7514" s="260"/>
      <c r="K7514" s="260"/>
    </row>
    <row r="7515" spans="6:11" x14ac:dyDescent="0.2">
      <c r="G7515" s="260"/>
      <c r="J7515" s="260"/>
      <c r="K7515" s="260"/>
    </row>
    <row r="7516" spans="6:11" x14ac:dyDescent="0.2">
      <c r="F7516" s="260"/>
      <c r="G7516" s="260"/>
      <c r="H7516" s="260"/>
      <c r="I7516" s="260"/>
      <c r="J7516" s="260"/>
      <c r="K7516" s="260"/>
    </row>
    <row r="7517" spans="6:11" x14ac:dyDescent="0.2">
      <c r="G7517" s="260"/>
      <c r="H7517" s="260"/>
      <c r="I7517" s="260"/>
      <c r="J7517" s="260"/>
      <c r="K7517" s="260"/>
    </row>
    <row r="7518" spans="6:11" x14ac:dyDescent="0.2">
      <c r="H7518" s="260"/>
      <c r="I7518" s="260"/>
      <c r="J7518" s="260"/>
      <c r="K7518" s="260"/>
    </row>
    <row r="7519" spans="6:11" x14ac:dyDescent="0.2">
      <c r="G7519" s="260"/>
      <c r="H7519" s="260"/>
      <c r="I7519" s="260"/>
      <c r="J7519" s="260"/>
      <c r="K7519" s="260"/>
    </row>
    <row r="7520" spans="6:11" x14ac:dyDescent="0.2">
      <c r="H7520" s="260"/>
      <c r="I7520" s="260"/>
      <c r="J7520" s="260"/>
      <c r="K7520" s="260"/>
    </row>
    <row r="7521" spans="6:11" x14ac:dyDescent="0.2">
      <c r="G7521" s="260"/>
      <c r="H7521" s="260"/>
      <c r="J7521" s="260"/>
      <c r="K7521" s="260"/>
    </row>
    <row r="7522" spans="6:11" x14ac:dyDescent="0.2">
      <c r="G7522" s="260"/>
      <c r="H7522" s="260"/>
      <c r="I7522" s="260"/>
      <c r="J7522" s="260"/>
      <c r="K7522" s="260"/>
    </row>
    <row r="7523" spans="6:11" x14ac:dyDescent="0.2">
      <c r="H7523" s="260"/>
      <c r="I7523" s="260"/>
      <c r="J7523" s="260"/>
      <c r="K7523" s="260"/>
    </row>
    <row r="7524" spans="6:11" x14ac:dyDescent="0.2">
      <c r="F7524" s="260"/>
      <c r="G7524" s="260"/>
      <c r="H7524" s="260"/>
      <c r="I7524" s="260"/>
      <c r="J7524" s="260"/>
      <c r="K7524" s="260"/>
    </row>
    <row r="7525" spans="6:11" x14ac:dyDescent="0.2">
      <c r="G7525" s="260"/>
      <c r="H7525" s="260"/>
      <c r="I7525" s="260"/>
      <c r="J7525" s="260"/>
      <c r="K7525" s="260"/>
    </row>
    <row r="7526" spans="6:11" x14ac:dyDescent="0.2">
      <c r="F7526" s="260"/>
      <c r="G7526" s="260"/>
      <c r="H7526" s="260"/>
      <c r="I7526" s="260"/>
      <c r="J7526" s="260"/>
      <c r="K7526" s="260"/>
    </row>
    <row r="7527" spans="6:11" x14ac:dyDescent="0.2">
      <c r="G7527" s="260"/>
      <c r="H7527" s="260"/>
    </row>
    <row r="7528" spans="6:11" x14ac:dyDescent="0.2">
      <c r="I7528" s="260"/>
      <c r="J7528" s="260"/>
      <c r="K7528" s="260"/>
    </row>
    <row r="7529" spans="6:11" x14ac:dyDescent="0.2">
      <c r="F7529" s="260"/>
      <c r="G7529" s="260"/>
      <c r="H7529" s="260"/>
      <c r="I7529" s="260"/>
      <c r="K7529" s="260"/>
    </row>
    <row r="7530" spans="6:11" x14ac:dyDescent="0.2">
      <c r="F7530" s="260"/>
      <c r="G7530" s="260"/>
      <c r="H7530" s="260"/>
      <c r="I7530" s="260"/>
      <c r="J7530" s="260"/>
      <c r="K7530" s="260"/>
    </row>
    <row r="7531" spans="6:11" x14ac:dyDescent="0.2">
      <c r="F7531" s="260"/>
      <c r="G7531" s="260"/>
      <c r="H7531" s="260"/>
      <c r="I7531" s="260"/>
      <c r="J7531" s="260"/>
      <c r="K7531" s="260"/>
    </row>
    <row r="7532" spans="6:11" x14ac:dyDescent="0.2">
      <c r="F7532" s="260"/>
      <c r="G7532" s="260"/>
      <c r="H7532" s="260"/>
      <c r="I7532" s="260"/>
      <c r="J7532" s="260"/>
      <c r="K7532" s="260"/>
    </row>
    <row r="7533" spans="6:11" x14ac:dyDescent="0.2">
      <c r="G7533" s="260"/>
      <c r="H7533" s="260"/>
      <c r="I7533" s="260"/>
      <c r="J7533" s="260"/>
      <c r="K7533" s="260"/>
    </row>
    <row r="7534" spans="6:11" x14ac:dyDescent="0.2">
      <c r="H7534" s="260"/>
      <c r="I7534" s="260"/>
      <c r="J7534" s="260"/>
      <c r="K7534" s="260"/>
    </row>
    <row r="7535" spans="6:11" x14ac:dyDescent="0.2">
      <c r="F7535" s="260"/>
      <c r="H7535" s="260"/>
      <c r="I7535" s="260"/>
      <c r="J7535" s="260"/>
      <c r="K7535" s="260"/>
    </row>
    <row r="7536" spans="6:11" x14ac:dyDescent="0.2">
      <c r="G7536" s="260"/>
      <c r="I7536" s="260"/>
      <c r="J7536" s="260"/>
      <c r="K7536" s="260"/>
    </row>
    <row r="7537" spans="6:11" x14ac:dyDescent="0.2">
      <c r="F7537" s="260"/>
      <c r="G7537" s="260"/>
      <c r="H7537" s="260"/>
      <c r="I7537" s="260"/>
      <c r="J7537" s="260"/>
      <c r="K7537" s="260"/>
    </row>
    <row r="7538" spans="6:11" x14ac:dyDescent="0.2">
      <c r="F7538" s="260"/>
      <c r="G7538" s="260"/>
      <c r="H7538" s="260"/>
      <c r="I7538" s="260"/>
      <c r="J7538" s="260"/>
      <c r="K7538" s="260"/>
    </row>
    <row r="7539" spans="6:11" x14ac:dyDescent="0.2">
      <c r="F7539" s="260"/>
      <c r="G7539" s="260"/>
      <c r="H7539" s="260"/>
      <c r="I7539" s="260"/>
      <c r="J7539" s="260"/>
      <c r="K7539" s="260"/>
    </row>
    <row r="7540" spans="6:11" x14ac:dyDescent="0.2">
      <c r="G7540" s="260"/>
      <c r="H7540" s="260"/>
      <c r="I7540" s="260"/>
      <c r="J7540" s="260"/>
      <c r="K7540" s="260"/>
    </row>
    <row r="7541" spans="6:11" x14ac:dyDescent="0.2">
      <c r="G7541" s="260"/>
      <c r="H7541" s="260"/>
      <c r="I7541" s="260"/>
      <c r="J7541" s="260"/>
      <c r="K7541" s="260"/>
    </row>
    <row r="7542" spans="6:11" x14ac:dyDescent="0.2">
      <c r="H7542" s="260"/>
      <c r="I7542" s="260"/>
      <c r="J7542" s="260"/>
      <c r="K7542" s="260"/>
    </row>
    <row r="7543" spans="6:11" x14ac:dyDescent="0.2">
      <c r="H7543" s="260"/>
      <c r="I7543" s="260"/>
      <c r="J7543" s="260"/>
      <c r="K7543" s="260"/>
    </row>
    <row r="7544" spans="6:11" x14ac:dyDescent="0.2">
      <c r="F7544" s="260"/>
      <c r="G7544" s="260"/>
      <c r="H7544" s="260"/>
      <c r="I7544" s="260"/>
      <c r="J7544" s="260"/>
      <c r="K7544" s="260"/>
    </row>
    <row r="7545" spans="6:11" x14ac:dyDescent="0.2">
      <c r="H7545" s="260"/>
      <c r="I7545" s="260"/>
      <c r="J7545" s="260"/>
      <c r="K7545" s="260"/>
    </row>
    <row r="7546" spans="6:11" x14ac:dyDescent="0.2">
      <c r="G7546" s="260"/>
      <c r="H7546" s="260"/>
      <c r="I7546" s="260"/>
      <c r="J7546" s="260"/>
      <c r="K7546" s="260"/>
    </row>
    <row r="7547" spans="6:11" x14ac:dyDescent="0.2">
      <c r="H7547" s="260"/>
      <c r="I7547" s="260"/>
      <c r="J7547" s="260"/>
      <c r="K7547" s="260"/>
    </row>
    <row r="7548" spans="6:11" x14ac:dyDescent="0.2">
      <c r="F7548" s="260"/>
      <c r="G7548" s="260"/>
      <c r="H7548" s="260"/>
      <c r="I7548" s="260"/>
      <c r="J7548" s="260"/>
      <c r="K7548" s="260"/>
    </row>
    <row r="7549" spans="6:11" x14ac:dyDescent="0.2">
      <c r="G7549" s="260"/>
      <c r="I7549" s="260"/>
      <c r="J7549" s="260"/>
      <c r="K7549" s="260"/>
    </row>
    <row r="7550" spans="6:11" x14ac:dyDescent="0.2">
      <c r="F7550" s="260"/>
      <c r="G7550" s="260"/>
      <c r="H7550" s="260"/>
      <c r="I7550" s="260"/>
      <c r="J7550" s="260"/>
      <c r="K7550" s="260"/>
    </row>
    <row r="7551" spans="6:11" x14ac:dyDescent="0.2">
      <c r="F7551" s="260"/>
      <c r="G7551" s="260"/>
      <c r="H7551" s="260"/>
      <c r="I7551" s="260"/>
      <c r="J7551" s="260"/>
      <c r="K7551" s="260"/>
    </row>
    <row r="7552" spans="6:11" x14ac:dyDescent="0.2">
      <c r="F7552" s="260"/>
      <c r="G7552" s="260"/>
      <c r="H7552" s="260"/>
      <c r="I7552" s="260"/>
      <c r="J7552" s="260"/>
      <c r="K7552" s="260"/>
    </row>
    <row r="7553" spans="6:11" x14ac:dyDescent="0.2">
      <c r="G7553" s="260"/>
      <c r="H7553" s="260"/>
      <c r="I7553" s="260"/>
      <c r="J7553" s="260"/>
      <c r="K7553" s="260"/>
    </row>
    <row r="7554" spans="6:11" x14ac:dyDescent="0.2">
      <c r="H7554" s="260"/>
      <c r="I7554" s="260"/>
      <c r="J7554" s="260"/>
      <c r="K7554" s="260"/>
    </row>
    <row r="7555" spans="6:11" x14ac:dyDescent="0.2">
      <c r="H7555" s="260"/>
      <c r="I7555" s="260"/>
      <c r="J7555" s="260"/>
      <c r="K7555" s="260"/>
    </row>
    <row r="7556" spans="6:11" x14ac:dyDescent="0.2">
      <c r="I7556" s="260"/>
      <c r="J7556" s="260"/>
      <c r="K7556" s="260"/>
    </row>
    <row r="7557" spans="6:11" x14ac:dyDescent="0.2">
      <c r="F7557" s="260"/>
      <c r="G7557" s="260"/>
      <c r="J7557" s="260"/>
      <c r="K7557" s="260"/>
    </row>
    <row r="7558" spans="6:11" x14ac:dyDescent="0.2">
      <c r="G7558" s="260"/>
      <c r="H7558" s="260"/>
      <c r="I7558" s="260"/>
      <c r="J7558" s="260"/>
      <c r="K7558" s="260"/>
    </row>
    <row r="7559" spans="6:11" x14ac:dyDescent="0.2">
      <c r="H7559" s="260"/>
      <c r="I7559" s="260"/>
      <c r="J7559" s="260"/>
      <c r="K7559" s="260"/>
    </row>
    <row r="7560" spans="6:11" x14ac:dyDescent="0.2">
      <c r="F7560" s="260"/>
      <c r="G7560" s="260"/>
      <c r="H7560" s="260"/>
      <c r="I7560" s="260"/>
      <c r="J7560" s="260"/>
      <c r="K7560" s="260"/>
    </row>
    <row r="7561" spans="6:11" x14ac:dyDescent="0.2">
      <c r="F7561" s="260"/>
      <c r="G7561" s="260"/>
      <c r="H7561" s="260"/>
      <c r="I7561" s="260"/>
      <c r="J7561" s="260"/>
      <c r="K7561" s="260"/>
    </row>
    <row r="7562" spans="6:11" x14ac:dyDescent="0.2">
      <c r="G7562" s="260"/>
      <c r="H7562" s="260"/>
      <c r="I7562" s="260"/>
      <c r="J7562" s="260"/>
      <c r="K7562" s="260"/>
    </row>
    <row r="7563" spans="6:11" x14ac:dyDescent="0.2">
      <c r="H7563" s="260"/>
      <c r="I7563" s="260"/>
      <c r="J7563" s="260"/>
      <c r="K7563" s="260"/>
    </row>
    <row r="7564" spans="6:11" x14ac:dyDescent="0.2">
      <c r="F7564" s="260"/>
      <c r="G7564" s="260"/>
      <c r="H7564" s="260"/>
      <c r="I7564" s="260"/>
      <c r="J7564" s="260"/>
      <c r="K7564" s="260"/>
    </row>
    <row r="7565" spans="6:11" x14ac:dyDescent="0.2">
      <c r="F7565" s="260"/>
      <c r="G7565" s="260"/>
      <c r="H7565" s="260"/>
      <c r="I7565" s="260"/>
      <c r="J7565" s="260"/>
      <c r="K7565" s="260"/>
    </row>
    <row r="7566" spans="6:11" x14ac:dyDescent="0.2">
      <c r="G7566" s="260"/>
      <c r="H7566" s="260"/>
      <c r="I7566" s="260"/>
      <c r="J7566" s="260"/>
      <c r="K7566" s="260"/>
    </row>
    <row r="7567" spans="6:11" x14ac:dyDescent="0.2">
      <c r="H7567" s="260"/>
      <c r="I7567" s="260"/>
      <c r="J7567" s="260"/>
      <c r="K7567" s="260"/>
    </row>
    <row r="7568" spans="6:11" x14ac:dyDescent="0.2">
      <c r="I7568" s="260"/>
      <c r="J7568" s="260"/>
      <c r="K7568" s="260"/>
    </row>
    <row r="7569" spans="6:11" x14ac:dyDescent="0.2">
      <c r="H7569" s="260"/>
      <c r="I7569" s="260"/>
      <c r="J7569" s="260"/>
      <c r="K7569" s="260"/>
    </row>
    <row r="7570" spans="6:11" x14ac:dyDescent="0.2">
      <c r="F7570" s="260"/>
      <c r="G7570" s="260"/>
      <c r="H7570" s="260"/>
      <c r="I7570" s="260"/>
      <c r="J7570" s="260"/>
      <c r="K7570" s="260"/>
    </row>
    <row r="7571" spans="6:11" x14ac:dyDescent="0.2">
      <c r="F7571" s="260"/>
      <c r="G7571" s="260"/>
      <c r="H7571" s="260"/>
      <c r="I7571" s="260"/>
      <c r="J7571" s="260"/>
      <c r="K7571" s="260"/>
    </row>
    <row r="7572" spans="6:11" x14ac:dyDescent="0.2">
      <c r="G7572" s="260"/>
      <c r="H7572" s="260"/>
      <c r="I7572" s="260"/>
      <c r="J7572" s="260"/>
      <c r="K7572" s="260"/>
    </row>
    <row r="7573" spans="6:11" x14ac:dyDescent="0.2">
      <c r="H7573" s="260"/>
      <c r="I7573" s="260"/>
      <c r="J7573" s="260"/>
      <c r="K7573" s="260"/>
    </row>
    <row r="7574" spans="6:11" x14ac:dyDescent="0.2">
      <c r="I7574" s="260"/>
      <c r="J7574" s="260"/>
      <c r="K7574" s="260"/>
    </row>
    <row r="7575" spans="6:11" x14ac:dyDescent="0.2">
      <c r="F7575" s="260"/>
      <c r="G7575" s="260"/>
      <c r="H7575" s="260"/>
      <c r="I7575" s="260"/>
      <c r="J7575" s="260"/>
      <c r="K7575" s="260"/>
    </row>
    <row r="7577" spans="6:11" x14ac:dyDescent="0.2">
      <c r="F7577" s="260"/>
      <c r="G7577" s="260"/>
      <c r="H7577" s="260"/>
      <c r="I7577" s="260"/>
      <c r="J7577" s="260"/>
      <c r="K7577" s="260"/>
    </row>
    <row r="7578" spans="6:11" x14ac:dyDescent="0.2">
      <c r="F7578" s="260"/>
      <c r="G7578" s="260"/>
      <c r="H7578" s="260"/>
      <c r="I7578" s="260"/>
      <c r="J7578" s="260"/>
      <c r="K7578" s="260"/>
    </row>
    <row r="7579" spans="6:11" x14ac:dyDescent="0.2">
      <c r="G7579" s="260"/>
      <c r="H7579" s="260"/>
      <c r="I7579" s="260"/>
      <c r="J7579" s="260"/>
      <c r="K7579" s="260"/>
    </row>
    <row r="7580" spans="6:11" x14ac:dyDescent="0.2">
      <c r="H7580" s="260"/>
      <c r="I7580" s="260"/>
      <c r="J7580" s="260"/>
      <c r="K7580" s="260"/>
    </row>
    <row r="7581" spans="6:11" x14ac:dyDescent="0.2">
      <c r="I7581" s="260"/>
      <c r="J7581" s="260"/>
      <c r="K7581" s="260"/>
    </row>
    <row r="7582" spans="6:11" x14ac:dyDescent="0.2">
      <c r="H7582" s="260"/>
      <c r="I7582" s="260"/>
      <c r="J7582" s="260"/>
      <c r="K7582" s="260"/>
    </row>
    <row r="7583" spans="6:11" x14ac:dyDescent="0.2">
      <c r="F7583" s="260"/>
      <c r="G7583" s="260"/>
      <c r="H7583" s="260"/>
      <c r="I7583" s="260"/>
      <c r="J7583" s="260"/>
      <c r="K7583" s="260"/>
    </row>
    <row r="7584" spans="6:11" x14ac:dyDescent="0.2">
      <c r="G7584" s="260"/>
      <c r="H7584" s="260"/>
      <c r="I7584" s="260"/>
      <c r="J7584" s="260"/>
      <c r="K7584" s="260"/>
    </row>
    <row r="7585" spans="6:11" x14ac:dyDescent="0.2">
      <c r="H7585" s="260"/>
      <c r="I7585" s="260"/>
      <c r="J7585" s="260"/>
      <c r="K7585" s="260"/>
    </row>
    <row r="7586" spans="6:11" x14ac:dyDescent="0.2">
      <c r="G7586" s="260"/>
      <c r="H7586" s="260"/>
      <c r="I7586" s="260"/>
      <c r="J7586" s="260"/>
      <c r="K7586" s="260"/>
    </row>
    <row r="7587" spans="6:11" x14ac:dyDescent="0.2">
      <c r="H7587" s="260"/>
      <c r="I7587" s="260"/>
      <c r="J7587" s="260"/>
      <c r="K7587" s="260"/>
    </row>
    <row r="7588" spans="6:11" x14ac:dyDescent="0.2">
      <c r="H7588" s="260"/>
      <c r="I7588" s="260"/>
      <c r="J7588" s="260"/>
      <c r="K7588" s="260"/>
    </row>
    <row r="7589" spans="6:11" x14ac:dyDescent="0.2">
      <c r="H7589" s="260"/>
      <c r="I7589" s="260"/>
      <c r="J7589" s="260"/>
      <c r="K7589" s="260"/>
    </row>
    <row r="7590" spans="6:11" x14ac:dyDescent="0.2">
      <c r="G7590" s="260"/>
      <c r="H7590" s="260"/>
      <c r="I7590" s="260"/>
      <c r="J7590" s="260"/>
      <c r="K7590" s="260"/>
    </row>
    <row r="7591" spans="6:11" x14ac:dyDescent="0.2">
      <c r="H7591" s="260"/>
      <c r="I7591" s="260"/>
      <c r="J7591" s="260"/>
      <c r="K7591" s="260"/>
    </row>
    <row r="7592" spans="6:11" x14ac:dyDescent="0.2">
      <c r="G7592" s="260"/>
      <c r="H7592" s="260"/>
      <c r="I7592" s="260"/>
      <c r="J7592" s="260"/>
      <c r="K7592" s="260"/>
    </row>
    <row r="7593" spans="6:11" x14ac:dyDescent="0.2">
      <c r="F7593" s="260"/>
      <c r="G7593" s="260"/>
      <c r="H7593" s="260"/>
      <c r="I7593" s="260"/>
      <c r="J7593" s="260"/>
      <c r="K7593" s="260"/>
    </row>
    <row r="7594" spans="6:11" x14ac:dyDescent="0.2">
      <c r="G7594" s="260"/>
      <c r="H7594" s="260"/>
      <c r="I7594" s="260"/>
      <c r="J7594" s="260"/>
      <c r="K7594" s="260"/>
    </row>
    <row r="7595" spans="6:11" x14ac:dyDescent="0.2">
      <c r="H7595" s="260"/>
      <c r="I7595" s="260"/>
      <c r="J7595" s="260"/>
      <c r="K7595" s="260"/>
    </row>
    <row r="7596" spans="6:11" x14ac:dyDescent="0.2">
      <c r="G7596" s="260"/>
      <c r="H7596" s="260"/>
      <c r="I7596" s="260"/>
      <c r="J7596" s="260"/>
      <c r="K7596" s="260"/>
    </row>
    <row r="7597" spans="6:11" x14ac:dyDescent="0.2">
      <c r="H7597" s="260"/>
      <c r="I7597" s="260"/>
      <c r="J7597" s="260"/>
      <c r="K7597" s="260"/>
    </row>
    <row r="7598" spans="6:11" x14ac:dyDescent="0.2">
      <c r="K7598" s="260"/>
    </row>
    <row r="7599" spans="6:11" x14ac:dyDescent="0.2">
      <c r="K7599" s="260"/>
    </row>
    <row r="7600" spans="6:11" x14ac:dyDescent="0.2">
      <c r="H7600" s="260"/>
      <c r="I7600" s="260"/>
      <c r="J7600" s="260"/>
      <c r="K7600" s="260"/>
    </row>
    <row r="7601" spans="7:11" x14ac:dyDescent="0.2">
      <c r="H7601" s="260"/>
      <c r="I7601" s="260"/>
      <c r="J7601" s="260"/>
      <c r="K7601" s="260"/>
    </row>
    <row r="7602" spans="7:11" x14ac:dyDescent="0.2">
      <c r="G7602" s="260"/>
      <c r="H7602" s="260"/>
      <c r="I7602" s="260"/>
      <c r="J7602" s="260"/>
      <c r="K7602" s="260"/>
    </row>
    <row r="7603" spans="7:11" x14ac:dyDescent="0.2">
      <c r="G7603" s="260"/>
      <c r="H7603" s="260"/>
      <c r="I7603" s="260"/>
      <c r="J7603" s="260"/>
      <c r="K7603" s="260"/>
    </row>
    <row r="7604" spans="7:11" x14ac:dyDescent="0.2">
      <c r="G7604" s="260"/>
      <c r="H7604" s="260"/>
      <c r="I7604" s="260"/>
      <c r="J7604" s="260"/>
      <c r="K7604" s="260"/>
    </row>
    <row r="7605" spans="7:11" x14ac:dyDescent="0.2">
      <c r="H7605" s="260"/>
      <c r="J7605" s="260"/>
      <c r="K7605" s="260"/>
    </row>
    <row r="7606" spans="7:11" x14ac:dyDescent="0.2">
      <c r="G7606" s="260"/>
      <c r="H7606" s="260"/>
      <c r="I7606" s="260"/>
      <c r="J7606" s="260"/>
      <c r="K7606" s="260"/>
    </row>
    <row r="7607" spans="7:11" x14ac:dyDescent="0.2">
      <c r="H7607" s="260"/>
      <c r="I7607" s="260"/>
      <c r="J7607" s="260"/>
      <c r="K7607" s="260"/>
    </row>
    <row r="7608" spans="7:11" x14ac:dyDescent="0.2">
      <c r="G7608" s="260"/>
      <c r="H7608" s="260"/>
      <c r="I7608" s="260"/>
      <c r="J7608" s="260"/>
      <c r="K7608" s="260"/>
    </row>
    <row r="7609" spans="7:11" x14ac:dyDescent="0.2">
      <c r="G7609" s="260"/>
      <c r="H7609" s="260"/>
      <c r="I7609" s="260"/>
      <c r="J7609" s="260"/>
      <c r="K7609" s="260"/>
    </row>
    <row r="7610" spans="7:11" x14ac:dyDescent="0.2">
      <c r="H7610" s="260"/>
      <c r="I7610" s="260"/>
      <c r="J7610" s="260"/>
      <c r="K7610" s="260"/>
    </row>
    <row r="7611" spans="7:11" x14ac:dyDescent="0.2">
      <c r="G7611" s="260"/>
      <c r="H7611" s="260"/>
      <c r="I7611" s="260"/>
      <c r="J7611" s="260"/>
      <c r="K7611" s="260"/>
    </row>
    <row r="7612" spans="7:11" x14ac:dyDescent="0.2">
      <c r="G7612" s="260"/>
      <c r="H7612" s="260"/>
      <c r="I7612" s="260"/>
      <c r="J7612" s="260"/>
      <c r="K7612" s="260"/>
    </row>
    <row r="7613" spans="7:11" x14ac:dyDescent="0.2">
      <c r="G7613" s="260"/>
      <c r="H7613" s="260"/>
      <c r="J7613" s="260"/>
      <c r="K7613" s="260"/>
    </row>
    <row r="7614" spans="7:11" x14ac:dyDescent="0.2">
      <c r="G7614" s="260"/>
      <c r="H7614" s="260"/>
      <c r="I7614" s="260"/>
      <c r="J7614" s="260"/>
      <c r="K7614" s="260"/>
    </row>
    <row r="7615" spans="7:11" x14ac:dyDescent="0.2">
      <c r="H7615" s="260"/>
      <c r="I7615" s="260"/>
      <c r="J7615" s="260"/>
      <c r="K7615" s="260"/>
    </row>
    <row r="7616" spans="7:11" x14ac:dyDescent="0.2">
      <c r="G7616" s="260"/>
      <c r="H7616" s="260"/>
      <c r="I7616" s="260"/>
      <c r="J7616" s="260"/>
      <c r="K7616" s="260"/>
    </row>
    <row r="7617" spans="6:11" x14ac:dyDescent="0.2">
      <c r="H7617" s="260"/>
      <c r="I7617" s="260"/>
      <c r="J7617" s="260"/>
      <c r="K7617" s="260"/>
    </row>
    <row r="7618" spans="6:11" x14ac:dyDescent="0.2">
      <c r="G7618" s="260"/>
      <c r="H7618" s="260"/>
      <c r="I7618" s="260"/>
      <c r="K7618" s="260"/>
    </row>
    <row r="7619" spans="6:11" x14ac:dyDescent="0.2">
      <c r="G7619" s="260"/>
      <c r="H7619" s="260"/>
      <c r="I7619" s="260"/>
      <c r="K7619" s="260"/>
    </row>
    <row r="7620" spans="6:11" x14ac:dyDescent="0.2">
      <c r="G7620" s="260"/>
      <c r="H7620" s="260"/>
      <c r="I7620" s="260"/>
      <c r="J7620" s="260"/>
      <c r="K7620" s="260"/>
    </row>
    <row r="7621" spans="6:11" x14ac:dyDescent="0.2">
      <c r="H7621" s="260"/>
      <c r="I7621" s="260"/>
      <c r="K7621" s="260"/>
    </row>
    <row r="7622" spans="6:11" x14ac:dyDescent="0.2">
      <c r="H7622" s="260"/>
      <c r="I7622" s="260"/>
      <c r="J7622" s="260"/>
      <c r="K7622" s="260"/>
    </row>
    <row r="7623" spans="6:11" x14ac:dyDescent="0.2">
      <c r="J7623" s="260"/>
      <c r="K7623" s="260"/>
    </row>
    <row r="7624" spans="6:11" x14ac:dyDescent="0.2">
      <c r="J7624" s="260"/>
      <c r="K7624" s="260"/>
    </row>
    <row r="7625" spans="6:11" x14ac:dyDescent="0.2">
      <c r="F7625" s="260"/>
      <c r="G7625" s="260"/>
      <c r="H7625" s="260"/>
      <c r="I7625" s="260"/>
      <c r="J7625" s="260"/>
      <c r="K7625" s="260"/>
    </row>
    <row r="7626" spans="6:11" x14ac:dyDescent="0.2">
      <c r="G7626" s="260"/>
      <c r="H7626" s="260"/>
      <c r="I7626" s="260"/>
      <c r="J7626" s="260"/>
      <c r="K7626" s="260"/>
    </row>
    <row r="7627" spans="6:11" x14ac:dyDescent="0.2">
      <c r="G7627" s="260"/>
      <c r="H7627" s="260"/>
      <c r="I7627" s="260"/>
      <c r="J7627" s="260"/>
      <c r="K7627" s="260"/>
    </row>
    <row r="7628" spans="6:11" x14ac:dyDescent="0.2">
      <c r="G7628" s="260"/>
      <c r="H7628" s="260"/>
      <c r="I7628" s="260"/>
      <c r="J7628" s="260"/>
      <c r="K7628" s="260"/>
    </row>
    <row r="7629" spans="6:11" x14ac:dyDescent="0.2">
      <c r="G7629" s="260"/>
      <c r="H7629" s="260"/>
      <c r="I7629" s="260"/>
      <c r="J7629" s="260"/>
      <c r="K7629" s="260"/>
    </row>
    <row r="7630" spans="6:11" x14ac:dyDescent="0.2">
      <c r="G7630" s="260"/>
      <c r="H7630" s="260"/>
      <c r="I7630" s="260"/>
      <c r="J7630" s="260"/>
      <c r="K7630" s="260"/>
    </row>
    <row r="7631" spans="6:11" x14ac:dyDescent="0.2">
      <c r="H7631" s="260"/>
      <c r="I7631" s="260"/>
      <c r="J7631" s="260"/>
      <c r="K7631" s="260"/>
    </row>
    <row r="7632" spans="6:11" x14ac:dyDescent="0.2">
      <c r="H7632" s="260"/>
      <c r="I7632" s="260"/>
      <c r="J7632" s="260"/>
      <c r="K7632" s="260"/>
    </row>
    <row r="7633" spans="6:11" x14ac:dyDescent="0.2">
      <c r="J7633" s="260"/>
      <c r="K7633" s="260"/>
    </row>
    <row r="7634" spans="6:11" x14ac:dyDescent="0.2">
      <c r="I7634" s="260"/>
      <c r="J7634" s="260"/>
      <c r="K7634" s="260"/>
    </row>
    <row r="7635" spans="6:11" x14ac:dyDescent="0.2">
      <c r="G7635" s="260"/>
      <c r="H7635" s="260"/>
      <c r="I7635" s="260"/>
      <c r="J7635" s="260"/>
      <c r="K7635" s="260"/>
    </row>
    <row r="7636" spans="6:11" x14ac:dyDescent="0.2">
      <c r="H7636" s="260"/>
      <c r="I7636" s="260"/>
      <c r="J7636" s="260"/>
      <c r="K7636" s="260"/>
    </row>
    <row r="7637" spans="6:11" x14ac:dyDescent="0.2">
      <c r="K7637" s="260"/>
    </row>
    <row r="7638" spans="6:11" x14ac:dyDescent="0.2">
      <c r="F7638" s="260"/>
      <c r="G7638" s="260"/>
      <c r="H7638" s="260"/>
      <c r="I7638" s="260"/>
      <c r="J7638" s="260"/>
      <c r="K7638" s="260"/>
    </row>
    <row r="7639" spans="6:11" x14ac:dyDescent="0.2">
      <c r="F7639" s="260"/>
      <c r="G7639" s="260"/>
      <c r="H7639" s="260"/>
      <c r="I7639" s="260"/>
      <c r="J7639" s="260"/>
      <c r="K7639" s="260"/>
    </row>
    <row r="7640" spans="6:11" x14ac:dyDescent="0.2">
      <c r="H7640" s="260"/>
      <c r="I7640" s="260"/>
      <c r="J7640" s="260"/>
      <c r="K7640" s="260"/>
    </row>
    <row r="7641" spans="6:11" x14ac:dyDescent="0.2">
      <c r="H7641" s="260"/>
      <c r="I7641" s="260"/>
      <c r="J7641" s="260"/>
      <c r="K7641" s="260"/>
    </row>
    <row r="7642" spans="6:11" x14ac:dyDescent="0.2">
      <c r="H7642" s="260"/>
      <c r="I7642" s="260"/>
      <c r="J7642" s="260"/>
      <c r="K7642" s="260"/>
    </row>
    <row r="7643" spans="6:11" x14ac:dyDescent="0.2">
      <c r="I7643" s="260"/>
      <c r="J7643" s="260"/>
      <c r="K7643" s="260"/>
    </row>
    <row r="7644" spans="6:11" x14ac:dyDescent="0.2">
      <c r="H7644" s="260"/>
      <c r="I7644" s="260"/>
      <c r="J7644" s="260"/>
      <c r="K7644" s="260"/>
    </row>
    <row r="7645" spans="6:11" x14ac:dyDescent="0.2">
      <c r="H7645" s="260"/>
      <c r="I7645" s="260"/>
      <c r="J7645" s="260"/>
      <c r="K7645" s="260"/>
    </row>
    <row r="7646" spans="6:11" x14ac:dyDescent="0.2">
      <c r="G7646" s="260"/>
      <c r="H7646" s="260"/>
      <c r="I7646" s="260"/>
      <c r="J7646" s="260"/>
      <c r="K7646" s="260"/>
    </row>
    <row r="7647" spans="6:11" x14ac:dyDescent="0.2">
      <c r="G7647" s="260"/>
      <c r="H7647" s="260"/>
      <c r="I7647" s="260"/>
      <c r="J7647" s="260"/>
      <c r="K7647" s="260"/>
    </row>
    <row r="7648" spans="6:11" x14ac:dyDescent="0.2">
      <c r="G7648" s="260"/>
      <c r="H7648" s="260"/>
      <c r="I7648" s="260"/>
      <c r="J7648" s="260"/>
      <c r="K7648" s="260"/>
    </row>
    <row r="7649" spans="6:11" x14ac:dyDescent="0.2">
      <c r="G7649" s="260"/>
      <c r="H7649" s="260"/>
      <c r="I7649" s="260"/>
      <c r="J7649" s="260"/>
      <c r="K7649" s="260"/>
    </row>
    <row r="7650" spans="6:11" x14ac:dyDescent="0.2">
      <c r="G7650" s="260"/>
      <c r="H7650" s="260"/>
      <c r="I7650" s="260"/>
      <c r="J7650" s="260"/>
      <c r="K7650" s="260"/>
    </row>
    <row r="7651" spans="6:11" x14ac:dyDescent="0.2">
      <c r="H7651" s="260"/>
      <c r="I7651" s="260"/>
      <c r="J7651" s="260"/>
      <c r="K7651" s="260"/>
    </row>
    <row r="7652" spans="6:11" x14ac:dyDescent="0.2">
      <c r="H7652" s="260"/>
      <c r="I7652" s="260"/>
      <c r="J7652" s="260"/>
      <c r="K7652" s="260"/>
    </row>
    <row r="7653" spans="6:11" x14ac:dyDescent="0.2">
      <c r="I7653" s="260"/>
      <c r="J7653" s="260"/>
      <c r="K7653" s="260"/>
    </row>
    <row r="7654" spans="6:11" x14ac:dyDescent="0.2">
      <c r="F7654" s="260"/>
      <c r="G7654" s="260"/>
      <c r="H7654" s="260"/>
      <c r="I7654" s="260"/>
      <c r="J7654" s="260"/>
      <c r="K7654" s="260"/>
    </row>
    <row r="7655" spans="6:11" x14ac:dyDescent="0.2">
      <c r="G7655" s="260"/>
      <c r="H7655" s="260"/>
      <c r="I7655" s="260"/>
      <c r="J7655" s="260"/>
      <c r="K7655" s="260"/>
    </row>
    <row r="7656" spans="6:11" x14ac:dyDescent="0.2">
      <c r="H7656" s="260"/>
      <c r="I7656" s="260"/>
      <c r="J7656" s="260"/>
      <c r="K7656" s="260"/>
    </row>
    <row r="7657" spans="6:11" x14ac:dyDescent="0.2">
      <c r="I7657" s="260"/>
      <c r="J7657" s="260"/>
      <c r="K7657" s="260"/>
    </row>
    <row r="7658" spans="6:11" x14ac:dyDescent="0.2">
      <c r="H7658" s="260"/>
      <c r="I7658" s="260"/>
      <c r="J7658" s="260"/>
      <c r="K7658" s="260"/>
    </row>
    <row r="7659" spans="6:11" x14ac:dyDescent="0.2">
      <c r="F7659" s="260"/>
      <c r="G7659" s="260"/>
      <c r="H7659" s="260"/>
      <c r="I7659" s="260"/>
      <c r="J7659" s="260"/>
      <c r="K7659" s="260"/>
    </row>
    <row r="7660" spans="6:11" x14ac:dyDescent="0.2">
      <c r="H7660" s="260"/>
      <c r="I7660" s="260"/>
    </row>
    <row r="7661" spans="6:11" x14ac:dyDescent="0.2">
      <c r="G7661" s="260"/>
      <c r="H7661" s="260"/>
      <c r="I7661" s="260"/>
      <c r="J7661" s="260"/>
      <c r="K7661" s="260"/>
    </row>
    <row r="7662" spans="6:11" x14ac:dyDescent="0.2">
      <c r="G7662" s="260"/>
      <c r="H7662" s="260"/>
      <c r="I7662" s="260"/>
      <c r="J7662" s="260"/>
      <c r="K7662" s="260"/>
    </row>
    <row r="7663" spans="6:11" x14ac:dyDescent="0.2">
      <c r="G7663" s="260"/>
      <c r="H7663" s="260"/>
      <c r="I7663" s="260"/>
      <c r="J7663" s="260"/>
      <c r="K7663" s="260"/>
    </row>
    <row r="7664" spans="6:11" x14ac:dyDescent="0.2">
      <c r="H7664" s="260"/>
      <c r="I7664" s="260"/>
      <c r="J7664" s="260"/>
      <c r="K7664" s="260"/>
    </row>
    <row r="7665" spans="6:11" x14ac:dyDescent="0.2">
      <c r="I7665" s="260"/>
      <c r="J7665" s="260"/>
      <c r="K7665" s="260"/>
    </row>
    <row r="7666" spans="6:11" x14ac:dyDescent="0.2">
      <c r="G7666" s="260"/>
      <c r="H7666" s="260"/>
      <c r="I7666" s="260"/>
      <c r="J7666" s="260"/>
      <c r="K7666" s="260"/>
    </row>
    <row r="7667" spans="6:11" x14ac:dyDescent="0.2">
      <c r="K7667" s="260"/>
    </row>
    <row r="7668" spans="6:11" x14ac:dyDescent="0.2">
      <c r="G7668" s="260"/>
      <c r="H7668" s="260"/>
      <c r="I7668" s="260"/>
      <c r="J7668" s="260"/>
      <c r="K7668" s="260"/>
    </row>
    <row r="7669" spans="6:11" x14ac:dyDescent="0.2">
      <c r="G7669" s="260"/>
      <c r="H7669" s="260"/>
      <c r="I7669" s="260"/>
      <c r="J7669" s="260"/>
      <c r="K7669" s="260"/>
    </row>
    <row r="7670" spans="6:11" x14ac:dyDescent="0.2">
      <c r="G7670" s="260"/>
      <c r="H7670" s="260"/>
      <c r="I7670" s="260"/>
      <c r="J7670" s="260"/>
      <c r="K7670" s="260"/>
    </row>
    <row r="7671" spans="6:11" x14ac:dyDescent="0.2">
      <c r="F7671" s="260"/>
      <c r="G7671" s="260"/>
      <c r="H7671" s="260"/>
      <c r="I7671" s="260"/>
      <c r="J7671" s="260"/>
      <c r="K7671" s="260"/>
    </row>
    <row r="7672" spans="6:11" x14ac:dyDescent="0.2">
      <c r="G7672" s="260"/>
      <c r="I7672" s="260"/>
      <c r="J7672" s="260"/>
      <c r="K7672" s="260"/>
    </row>
    <row r="7673" spans="6:11" x14ac:dyDescent="0.2">
      <c r="H7673" s="260"/>
      <c r="I7673" s="260"/>
      <c r="J7673" s="260"/>
      <c r="K7673" s="260"/>
    </row>
    <row r="7674" spans="6:11" x14ac:dyDescent="0.2">
      <c r="G7674" s="260"/>
      <c r="H7674" s="260"/>
      <c r="I7674" s="260"/>
      <c r="J7674" s="260"/>
      <c r="K7674" s="260"/>
    </row>
    <row r="7675" spans="6:11" x14ac:dyDescent="0.2">
      <c r="G7675" s="260"/>
      <c r="H7675" s="260"/>
      <c r="I7675" s="260"/>
      <c r="J7675" s="260"/>
      <c r="K7675" s="260"/>
    </row>
    <row r="7676" spans="6:11" x14ac:dyDescent="0.2">
      <c r="F7676" s="260"/>
      <c r="G7676" s="260"/>
      <c r="H7676" s="260"/>
      <c r="I7676" s="260"/>
      <c r="J7676" s="260"/>
      <c r="K7676" s="260"/>
    </row>
    <row r="7677" spans="6:11" x14ac:dyDescent="0.2">
      <c r="F7677" s="260"/>
      <c r="G7677" s="260"/>
      <c r="H7677" s="260"/>
      <c r="I7677" s="260"/>
      <c r="J7677" s="260"/>
      <c r="K7677" s="260"/>
    </row>
    <row r="7678" spans="6:11" x14ac:dyDescent="0.2">
      <c r="G7678" s="260"/>
      <c r="H7678" s="260"/>
      <c r="I7678" s="260"/>
      <c r="J7678" s="260"/>
      <c r="K7678" s="260"/>
    </row>
    <row r="7679" spans="6:11" x14ac:dyDescent="0.2">
      <c r="H7679" s="260"/>
      <c r="I7679" s="260"/>
      <c r="J7679" s="260"/>
      <c r="K7679" s="260"/>
    </row>
    <row r="7680" spans="6:11" x14ac:dyDescent="0.2">
      <c r="I7680" s="260"/>
      <c r="J7680" s="260"/>
      <c r="K7680" s="260"/>
    </row>
    <row r="7681" spans="6:11" x14ac:dyDescent="0.2">
      <c r="F7681" s="260"/>
      <c r="H7681" s="260"/>
      <c r="I7681" s="260"/>
      <c r="J7681" s="260"/>
      <c r="K7681" s="260"/>
    </row>
    <row r="7682" spans="6:11" x14ac:dyDescent="0.2">
      <c r="G7682" s="260"/>
      <c r="J7682" s="260"/>
    </row>
    <row r="7683" spans="6:11" x14ac:dyDescent="0.2">
      <c r="F7683" s="260"/>
      <c r="G7683" s="260"/>
      <c r="H7683" s="260"/>
      <c r="I7683" s="260"/>
      <c r="J7683" s="260"/>
      <c r="K7683" s="260"/>
    </row>
    <row r="7684" spans="6:11" x14ac:dyDescent="0.2">
      <c r="G7684" s="260"/>
      <c r="H7684" s="260"/>
      <c r="J7684" s="260"/>
      <c r="K7684" s="260"/>
    </row>
    <row r="7685" spans="6:11" x14ac:dyDescent="0.2">
      <c r="H7685" s="260"/>
      <c r="I7685" s="260"/>
      <c r="J7685" s="260"/>
      <c r="K7685" s="260"/>
    </row>
    <row r="7686" spans="6:11" x14ac:dyDescent="0.2">
      <c r="G7686" s="260"/>
      <c r="H7686" s="260"/>
      <c r="I7686" s="260"/>
      <c r="J7686" s="260"/>
      <c r="K7686" s="260"/>
    </row>
    <row r="7687" spans="6:11" x14ac:dyDescent="0.2">
      <c r="H7687" s="260"/>
      <c r="I7687" s="260"/>
      <c r="J7687" s="260"/>
      <c r="K7687" s="260"/>
    </row>
    <row r="7688" spans="6:11" x14ac:dyDescent="0.2">
      <c r="G7688" s="260"/>
      <c r="H7688" s="260"/>
      <c r="I7688" s="260"/>
      <c r="J7688" s="260"/>
      <c r="K7688" s="260"/>
    </row>
    <row r="7689" spans="6:11" x14ac:dyDescent="0.2">
      <c r="H7689" s="260"/>
      <c r="I7689" s="260"/>
      <c r="J7689" s="260"/>
      <c r="K7689" s="260"/>
    </row>
    <row r="7690" spans="6:11" x14ac:dyDescent="0.2">
      <c r="I7690" s="260"/>
      <c r="J7690" s="260"/>
      <c r="K7690" s="260"/>
    </row>
    <row r="7691" spans="6:11" x14ac:dyDescent="0.2">
      <c r="G7691" s="260"/>
      <c r="H7691" s="260"/>
      <c r="I7691" s="260"/>
    </row>
    <row r="7692" spans="6:11" x14ac:dyDescent="0.2">
      <c r="G7692" s="260"/>
      <c r="H7692" s="260"/>
      <c r="I7692" s="260"/>
      <c r="J7692" s="260"/>
      <c r="K7692" s="260"/>
    </row>
    <row r="7693" spans="6:11" x14ac:dyDescent="0.2">
      <c r="F7693" s="260"/>
      <c r="H7693" s="260"/>
      <c r="I7693" s="260"/>
      <c r="J7693" s="260"/>
      <c r="K7693" s="260"/>
    </row>
    <row r="7694" spans="6:11" x14ac:dyDescent="0.2">
      <c r="G7694" s="260"/>
      <c r="H7694" s="260"/>
      <c r="I7694" s="260"/>
      <c r="J7694" s="260"/>
      <c r="K7694" s="260"/>
    </row>
    <row r="7695" spans="6:11" x14ac:dyDescent="0.2">
      <c r="H7695" s="260"/>
      <c r="I7695" s="260"/>
      <c r="J7695" s="260"/>
      <c r="K7695" s="260"/>
    </row>
    <row r="7697" spans="6:11" x14ac:dyDescent="0.2">
      <c r="F7697" s="260"/>
      <c r="G7697" s="260"/>
      <c r="J7697" s="260"/>
      <c r="K7697" s="260"/>
    </row>
    <row r="7698" spans="6:11" x14ac:dyDescent="0.2">
      <c r="G7698" s="260"/>
      <c r="H7698" s="260"/>
      <c r="I7698" s="260"/>
    </row>
    <row r="7699" spans="6:11" x14ac:dyDescent="0.2">
      <c r="I7699" s="260"/>
      <c r="J7699" s="260"/>
      <c r="K7699" s="260"/>
    </row>
    <row r="7701" spans="6:11" x14ac:dyDescent="0.2">
      <c r="F7701" s="260"/>
      <c r="G7701" s="260"/>
      <c r="H7701" s="260"/>
      <c r="I7701" s="260"/>
      <c r="K7701" s="260"/>
    </row>
    <row r="7702" spans="6:11" x14ac:dyDescent="0.2">
      <c r="F7702" s="260"/>
      <c r="G7702" s="260"/>
      <c r="H7702" s="260"/>
      <c r="I7702" s="260"/>
      <c r="K7702" s="260"/>
    </row>
    <row r="7703" spans="6:11" x14ac:dyDescent="0.2">
      <c r="G7703" s="260"/>
      <c r="H7703" s="260"/>
      <c r="I7703" s="260"/>
      <c r="J7703" s="260"/>
      <c r="K7703" s="260"/>
    </row>
    <row r="7704" spans="6:11" x14ac:dyDescent="0.2">
      <c r="H7704" s="260"/>
      <c r="I7704" s="260"/>
      <c r="J7704" s="260"/>
      <c r="K7704" s="260"/>
    </row>
    <row r="7705" spans="6:11" x14ac:dyDescent="0.2">
      <c r="I7705" s="260"/>
      <c r="J7705" s="260"/>
      <c r="K7705" s="260"/>
    </row>
    <row r="7706" spans="6:11" x14ac:dyDescent="0.2">
      <c r="I7706" s="260"/>
      <c r="J7706" s="260"/>
      <c r="K7706" s="260"/>
    </row>
    <row r="7707" spans="6:11" x14ac:dyDescent="0.2">
      <c r="F7707" s="260"/>
      <c r="G7707" s="260"/>
      <c r="H7707" s="260"/>
      <c r="I7707" s="260"/>
      <c r="J7707" s="260"/>
      <c r="K7707" s="260"/>
    </row>
    <row r="7708" spans="6:11" x14ac:dyDescent="0.2">
      <c r="G7708" s="260"/>
      <c r="I7708" s="260"/>
    </row>
    <row r="7709" spans="6:11" x14ac:dyDescent="0.2">
      <c r="H7709" s="260"/>
      <c r="J7709" s="260"/>
      <c r="K7709" s="260"/>
    </row>
    <row r="7711" spans="6:11" x14ac:dyDescent="0.2">
      <c r="F7711" s="260"/>
      <c r="G7711" s="260"/>
      <c r="H7711" s="260"/>
      <c r="I7711" s="260"/>
      <c r="J7711" s="260"/>
      <c r="K7711" s="260"/>
    </row>
    <row r="7712" spans="6:11" x14ac:dyDescent="0.2">
      <c r="G7712" s="260"/>
    </row>
    <row r="7713" spans="6:11" x14ac:dyDescent="0.2">
      <c r="H7713" s="260"/>
      <c r="I7713" s="260"/>
      <c r="J7713" s="260"/>
      <c r="K7713" s="260"/>
    </row>
    <row r="7714" spans="6:11" x14ac:dyDescent="0.2">
      <c r="H7714" s="260"/>
      <c r="I7714" s="260"/>
      <c r="J7714" s="260"/>
      <c r="K7714" s="260"/>
    </row>
    <row r="7715" spans="6:11" x14ac:dyDescent="0.2">
      <c r="H7715" s="260"/>
      <c r="I7715" s="260"/>
      <c r="J7715" s="260"/>
      <c r="K7715" s="260"/>
    </row>
    <row r="7716" spans="6:11" x14ac:dyDescent="0.2">
      <c r="G7716" s="260"/>
      <c r="H7716" s="260"/>
      <c r="J7716" s="260"/>
      <c r="K7716" s="260"/>
    </row>
    <row r="7717" spans="6:11" x14ac:dyDescent="0.2">
      <c r="H7717" s="260"/>
      <c r="J7717" s="260"/>
      <c r="K7717" s="260"/>
    </row>
    <row r="7718" spans="6:11" x14ac:dyDescent="0.2">
      <c r="J7718" s="260"/>
      <c r="K7718" s="260"/>
    </row>
    <row r="7719" spans="6:11" x14ac:dyDescent="0.2">
      <c r="G7719" s="260"/>
      <c r="H7719" s="260"/>
      <c r="I7719" s="260"/>
      <c r="J7719" s="260"/>
      <c r="K7719" s="260"/>
    </row>
    <row r="7720" spans="6:11" x14ac:dyDescent="0.2">
      <c r="H7720" s="260"/>
      <c r="I7720" s="260"/>
      <c r="J7720" s="260"/>
      <c r="K7720" s="260"/>
    </row>
    <row r="7721" spans="6:11" x14ac:dyDescent="0.2">
      <c r="F7721" s="260"/>
      <c r="G7721" s="260"/>
      <c r="H7721" s="260"/>
      <c r="I7721" s="260"/>
      <c r="J7721" s="260"/>
      <c r="K7721" s="260"/>
    </row>
    <row r="7722" spans="6:11" x14ac:dyDescent="0.2">
      <c r="G7722" s="260"/>
    </row>
    <row r="7723" spans="6:11" x14ac:dyDescent="0.2">
      <c r="H7723" s="260"/>
      <c r="I7723" s="260"/>
      <c r="J7723" s="260"/>
      <c r="K7723" s="260"/>
    </row>
    <row r="7726" spans="6:11" x14ac:dyDescent="0.2">
      <c r="F7726" s="260"/>
      <c r="G7726" s="260"/>
      <c r="H7726" s="260"/>
      <c r="I7726" s="260"/>
      <c r="K7726" s="260"/>
    </row>
    <row r="7727" spans="6:11" x14ac:dyDescent="0.2">
      <c r="F7727" s="260"/>
      <c r="G7727" s="260"/>
      <c r="H7727" s="260"/>
      <c r="I7727" s="260"/>
      <c r="K7727" s="260"/>
    </row>
    <row r="7728" spans="6:11" x14ac:dyDescent="0.2">
      <c r="G7728" s="260"/>
      <c r="H7728" s="260"/>
      <c r="I7728" s="260"/>
      <c r="J7728" s="260"/>
      <c r="K7728" s="260"/>
    </row>
    <row r="7729" spans="6:11" x14ac:dyDescent="0.2">
      <c r="H7729" s="260"/>
      <c r="I7729" s="260"/>
      <c r="J7729" s="260"/>
      <c r="K7729" s="260"/>
    </row>
    <row r="7730" spans="6:11" x14ac:dyDescent="0.2">
      <c r="J7730" s="260"/>
      <c r="K7730" s="260"/>
    </row>
    <row r="7731" spans="6:11" x14ac:dyDescent="0.2">
      <c r="I7731" s="260"/>
      <c r="J7731" s="260"/>
      <c r="K7731" s="260"/>
    </row>
    <row r="7732" spans="6:11" x14ac:dyDescent="0.2">
      <c r="F7732" s="260"/>
      <c r="H7732" s="260"/>
      <c r="I7732" s="260"/>
      <c r="J7732" s="260"/>
      <c r="K7732" s="260"/>
    </row>
    <row r="7733" spans="6:11" x14ac:dyDescent="0.2">
      <c r="G7733" s="260"/>
      <c r="J7733" s="260"/>
    </row>
    <row r="7734" spans="6:11" x14ac:dyDescent="0.2">
      <c r="H7734" s="260"/>
      <c r="I7734" s="260"/>
      <c r="K7734" s="260"/>
    </row>
    <row r="7736" spans="6:11" x14ac:dyDescent="0.2">
      <c r="F7736" s="260"/>
      <c r="G7736" s="260"/>
      <c r="H7736" s="260"/>
      <c r="I7736" s="260"/>
      <c r="J7736" s="260"/>
      <c r="K7736" s="260"/>
    </row>
    <row r="7737" spans="6:11" x14ac:dyDescent="0.2">
      <c r="G7737" s="260"/>
      <c r="H7737" s="260"/>
      <c r="I7737" s="260"/>
      <c r="J7737" s="260"/>
      <c r="K7737" s="260"/>
    </row>
    <row r="7738" spans="6:11" x14ac:dyDescent="0.2">
      <c r="G7738" s="260"/>
      <c r="H7738" s="260"/>
      <c r="I7738" s="260"/>
      <c r="J7738" s="260"/>
      <c r="K7738" s="260"/>
    </row>
    <row r="7739" spans="6:11" x14ac:dyDescent="0.2">
      <c r="H7739" s="260"/>
      <c r="I7739" s="260"/>
      <c r="J7739" s="260"/>
      <c r="K7739" s="260"/>
    </row>
    <row r="7740" spans="6:11" x14ac:dyDescent="0.2">
      <c r="H7740" s="260"/>
      <c r="I7740" s="260"/>
      <c r="J7740" s="260"/>
      <c r="K7740" s="260"/>
    </row>
    <row r="7741" spans="6:11" x14ac:dyDescent="0.2">
      <c r="J7741" s="260"/>
      <c r="K7741" s="260"/>
    </row>
    <row r="7742" spans="6:11" x14ac:dyDescent="0.2">
      <c r="J7742" s="260"/>
      <c r="K7742" s="260"/>
    </row>
    <row r="7743" spans="6:11" x14ac:dyDescent="0.2">
      <c r="G7743" s="260"/>
      <c r="H7743" s="260"/>
      <c r="I7743" s="260"/>
      <c r="J7743" s="260"/>
      <c r="K7743" s="260"/>
    </row>
    <row r="7744" spans="6:11" x14ac:dyDescent="0.2">
      <c r="H7744" s="260"/>
      <c r="I7744" s="260"/>
      <c r="J7744" s="260"/>
      <c r="K7744" s="260"/>
    </row>
    <row r="7745" spans="6:11" x14ac:dyDescent="0.2">
      <c r="F7745" s="260"/>
      <c r="G7745" s="260"/>
      <c r="H7745" s="260"/>
      <c r="I7745" s="260"/>
      <c r="J7745" s="260"/>
      <c r="K7745" s="260"/>
    </row>
    <row r="7746" spans="6:11" x14ac:dyDescent="0.2">
      <c r="G7746" s="260"/>
      <c r="I7746" s="260"/>
    </row>
    <row r="7747" spans="6:11" x14ac:dyDescent="0.2">
      <c r="H7747" s="260"/>
      <c r="J7747" s="260"/>
      <c r="K7747" s="260"/>
    </row>
    <row r="7748" spans="6:11" x14ac:dyDescent="0.2">
      <c r="F7748" s="260"/>
      <c r="G7748" s="260"/>
      <c r="H7748" s="260"/>
      <c r="I7748" s="260"/>
      <c r="J7748" s="260"/>
      <c r="K7748" s="260"/>
    </row>
    <row r="7749" spans="6:11" x14ac:dyDescent="0.2">
      <c r="F7749" s="260"/>
      <c r="G7749" s="260"/>
      <c r="H7749" s="260"/>
      <c r="I7749" s="260"/>
      <c r="J7749" s="260"/>
      <c r="K7749" s="260"/>
    </row>
    <row r="7750" spans="6:11" x14ac:dyDescent="0.2">
      <c r="G7750" s="260"/>
      <c r="H7750" s="260"/>
      <c r="I7750" s="260"/>
      <c r="J7750" s="260"/>
      <c r="K7750" s="260"/>
    </row>
    <row r="7751" spans="6:11" x14ac:dyDescent="0.2">
      <c r="H7751" s="260"/>
      <c r="I7751" s="260"/>
      <c r="J7751" s="260"/>
      <c r="K7751" s="260"/>
    </row>
    <row r="7752" spans="6:11" x14ac:dyDescent="0.2">
      <c r="I7752" s="260"/>
      <c r="J7752" s="260"/>
      <c r="K7752" s="260"/>
    </row>
    <row r="7753" spans="6:11" x14ac:dyDescent="0.2">
      <c r="I7753" s="260"/>
      <c r="J7753" s="260"/>
      <c r="K7753" s="260"/>
    </row>
    <row r="7754" spans="6:11" x14ac:dyDescent="0.2">
      <c r="F7754" s="260"/>
      <c r="G7754" s="260"/>
      <c r="J7754" s="260"/>
      <c r="K7754" s="260"/>
    </row>
    <row r="7755" spans="6:11" x14ac:dyDescent="0.2">
      <c r="G7755" s="260"/>
      <c r="H7755" s="260"/>
    </row>
    <row r="7756" spans="6:11" x14ac:dyDescent="0.2">
      <c r="I7756" s="260"/>
      <c r="J7756" s="260"/>
      <c r="K7756" s="260"/>
    </row>
    <row r="7758" spans="6:11" x14ac:dyDescent="0.2">
      <c r="F7758" s="260"/>
      <c r="G7758" s="260"/>
      <c r="H7758" s="260"/>
      <c r="I7758" s="260"/>
      <c r="J7758" s="260"/>
      <c r="K7758" s="260"/>
    </row>
    <row r="7759" spans="6:11" x14ac:dyDescent="0.2">
      <c r="G7759" s="260"/>
      <c r="H7759" s="260"/>
      <c r="I7759" s="260"/>
      <c r="J7759" s="260"/>
      <c r="K7759" s="260"/>
    </row>
    <row r="7760" spans="6:11" x14ac:dyDescent="0.2">
      <c r="H7760" s="260"/>
      <c r="I7760" s="260"/>
      <c r="J7760" s="260"/>
      <c r="K7760" s="260"/>
    </row>
    <row r="7761" spans="6:11" x14ac:dyDescent="0.2">
      <c r="G7761" s="260"/>
      <c r="H7761" s="260"/>
      <c r="I7761" s="260"/>
      <c r="J7761" s="260"/>
      <c r="K7761" s="260"/>
    </row>
    <row r="7762" spans="6:11" x14ac:dyDescent="0.2">
      <c r="H7762" s="260"/>
      <c r="I7762" s="260"/>
      <c r="J7762" s="260"/>
      <c r="K7762" s="260"/>
    </row>
    <row r="7763" spans="6:11" x14ac:dyDescent="0.2">
      <c r="H7763" s="260"/>
      <c r="I7763" s="260"/>
      <c r="J7763" s="260"/>
      <c r="K7763" s="260"/>
    </row>
    <row r="7764" spans="6:11" x14ac:dyDescent="0.2">
      <c r="H7764" s="260"/>
      <c r="I7764" s="260"/>
      <c r="J7764" s="260"/>
      <c r="K7764" s="260"/>
    </row>
    <row r="7765" spans="6:11" x14ac:dyDescent="0.2">
      <c r="I7765" s="260"/>
      <c r="J7765" s="260"/>
      <c r="K7765" s="260"/>
    </row>
    <row r="7766" spans="6:11" x14ac:dyDescent="0.2">
      <c r="H7766" s="260"/>
      <c r="I7766" s="260"/>
      <c r="J7766" s="260"/>
      <c r="K7766" s="260"/>
    </row>
    <row r="7767" spans="6:11" x14ac:dyDescent="0.2">
      <c r="H7767" s="260"/>
      <c r="I7767" s="260"/>
      <c r="J7767" s="260"/>
      <c r="K7767" s="260"/>
    </row>
    <row r="7768" spans="6:11" x14ac:dyDescent="0.2">
      <c r="F7768" s="260"/>
      <c r="G7768" s="260"/>
      <c r="H7768" s="260"/>
      <c r="I7768" s="260"/>
      <c r="J7768" s="260"/>
      <c r="K7768" s="260"/>
    </row>
    <row r="7769" spans="6:11" x14ac:dyDescent="0.2">
      <c r="G7769" s="260"/>
      <c r="H7769" s="260"/>
      <c r="I7769" s="260"/>
      <c r="J7769" s="260"/>
      <c r="K7769" s="260"/>
    </row>
    <row r="7770" spans="6:11" x14ac:dyDescent="0.2">
      <c r="H7770" s="260"/>
      <c r="I7770" s="260"/>
      <c r="J7770" s="260"/>
      <c r="K7770" s="260"/>
    </row>
    <row r="7772" spans="6:11" x14ac:dyDescent="0.2">
      <c r="F7772" s="260"/>
      <c r="G7772" s="260"/>
      <c r="H7772" s="260"/>
      <c r="I7772" s="260"/>
      <c r="J7772" s="260"/>
      <c r="K7772" s="260"/>
    </row>
    <row r="7778" spans="7:11" x14ac:dyDescent="0.2">
      <c r="J7778" s="260"/>
      <c r="K7778" s="260"/>
    </row>
    <row r="7779" spans="7:11" x14ac:dyDescent="0.2">
      <c r="H7779" s="260"/>
      <c r="I7779" s="260"/>
      <c r="J7779" s="260"/>
      <c r="K7779" s="260"/>
    </row>
    <row r="7780" spans="7:11" x14ac:dyDescent="0.2">
      <c r="K7780" s="260"/>
    </row>
    <row r="7782" spans="7:11" x14ac:dyDescent="0.2">
      <c r="H7782" s="260"/>
      <c r="J7782" s="260"/>
      <c r="K7782" s="260"/>
    </row>
    <row r="7783" spans="7:11" x14ac:dyDescent="0.2">
      <c r="H7783" s="260"/>
      <c r="J7783" s="260"/>
      <c r="K7783" s="260"/>
    </row>
    <row r="7784" spans="7:11" x14ac:dyDescent="0.2">
      <c r="G7784" s="260"/>
      <c r="H7784" s="260"/>
      <c r="I7784" s="260"/>
      <c r="J7784" s="260"/>
      <c r="K7784" s="260"/>
    </row>
    <row r="7785" spans="7:11" x14ac:dyDescent="0.2">
      <c r="H7785" s="260"/>
      <c r="I7785" s="260"/>
      <c r="J7785" s="260"/>
      <c r="K7785" s="260"/>
    </row>
    <row r="7786" spans="7:11" x14ac:dyDescent="0.2">
      <c r="K7786" s="260"/>
    </row>
    <row r="7787" spans="7:11" x14ac:dyDescent="0.2">
      <c r="K7787" s="260"/>
    </row>
    <row r="7788" spans="7:11" x14ac:dyDescent="0.2">
      <c r="H7788" s="260"/>
      <c r="I7788" s="260"/>
      <c r="J7788" s="260"/>
      <c r="K7788" s="260"/>
    </row>
    <row r="7789" spans="7:11" x14ac:dyDescent="0.2">
      <c r="H7789" s="260"/>
      <c r="I7789" s="260"/>
      <c r="J7789" s="260"/>
      <c r="K7789" s="260"/>
    </row>
    <row r="7790" spans="7:11" x14ac:dyDescent="0.2">
      <c r="G7790" s="260"/>
      <c r="H7790" s="260"/>
      <c r="I7790" s="260"/>
      <c r="J7790" s="260"/>
      <c r="K7790" s="260"/>
    </row>
    <row r="7791" spans="7:11" x14ac:dyDescent="0.2">
      <c r="H7791" s="260"/>
      <c r="I7791" s="260"/>
      <c r="J7791" s="260"/>
      <c r="K7791" s="260"/>
    </row>
    <row r="7792" spans="7:11" x14ac:dyDescent="0.2">
      <c r="G7792" s="260"/>
      <c r="H7792" s="260"/>
      <c r="I7792" s="260"/>
      <c r="J7792" s="260"/>
      <c r="K7792" s="260"/>
    </row>
    <row r="7793" spans="7:11" x14ac:dyDescent="0.2">
      <c r="H7793" s="260"/>
    </row>
    <row r="7794" spans="7:11" x14ac:dyDescent="0.2">
      <c r="H7794" s="260"/>
      <c r="I7794" s="260"/>
      <c r="J7794" s="260"/>
      <c r="K7794" s="260"/>
    </row>
    <row r="7795" spans="7:11" x14ac:dyDescent="0.2">
      <c r="H7795" s="260"/>
      <c r="I7795" s="260"/>
      <c r="J7795" s="260"/>
      <c r="K7795" s="260"/>
    </row>
    <row r="7796" spans="7:11" x14ac:dyDescent="0.2">
      <c r="G7796" s="260"/>
      <c r="H7796" s="260"/>
      <c r="I7796" s="260"/>
      <c r="J7796" s="260"/>
      <c r="K7796" s="260"/>
    </row>
    <row r="7797" spans="7:11" x14ac:dyDescent="0.2">
      <c r="H7797" s="260"/>
      <c r="I7797" s="260"/>
      <c r="J7797" s="260"/>
      <c r="K7797" s="260"/>
    </row>
    <row r="7798" spans="7:11" x14ac:dyDescent="0.2">
      <c r="K7798" s="260"/>
    </row>
    <row r="7799" spans="7:11" x14ac:dyDescent="0.2">
      <c r="K7799" s="260"/>
    </row>
    <row r="7800" spans="7:11" x14ac:dyDescent="0.2">
      <c r="H7800" s="260"/>
      <c r="I7800" s="260"/>
      <c r="J7800" s="260"/>
      <c r="K7800" s="260"/>
    </row>
    <row r="7801" spans="7:11" x14ac:dyDescent="0.2">
      <c r="H7801" s="260"/>
      <c r="I7801" s="260"/>
      <c r="J7801" s="260"/>
      <c r="K7801" s="260"/>
    </row>
    <row r="7802" spans="7:11" x14ac:dyDescent="0.2">
      <c r="G7802" s="260"/>
      <c r="H7802" s="260"/>
      <c r="I7802" s="260"/>
      <c r="J7802" s="260"/>
      <c r="K7802" s="260"/>
    </row>
    <row r="7803" spans="7:11" x14ac:dyDescent="0.2">
      <c r="H7803" s="260"/>
      <c r="I7803" s="260"/>
      <c r="J7803" s="260"/>
      <c r="K7803" s="260"/>
    </row>
    <row r="7804" spans="7:11" x14ac:dyDescent="0.2">
      <c r="G7804" s="260"/>
      <c r="H7804" s="260"/>
      <c r="I7804" s="260"/>
      <c r="J7804" s="260"/>
      <c r="K7804" s="260"/>
    </row>
    <row r="7805" spans="7:11" x14ac:dyDescent="0.2">
      <c r="H7805" s="260"/>
    </row>
    <row r="7806" spans="7:11" x14ac:dyDescent="0.2">
      <c r="G7806" s="260"/>
      <c r="H7806" s="260"/>
      <c r="J7806" s="260"/>
      <c r="K7806" s="260"/>
    </row>
    <row r="7807" spans="7:11" x14ac:dyDescent="0.2">
      <c r="H7807" s="260"/>
      <c r="J7807" s="260"/>
      <c r="K7807" s="260"/>
    </row>
    <row r="7808" spans="7:11" x14ac:dyDescent="0.2">
      <c r="G7808" s="260"/>
      <c r="H7808" s="260"/>
      <c r="I7808" s="260"/>
      <c r="J7808" s="260"/>
      <c r="K7808" s="260"/>
    </row>
    <row r="7809" spans="7:11" x14ac:dyDescent="0.2">
      <c r="H7809" s="260"/>
      <c r="I7809" s="260"/>
      <c r="J7809" s="260"/>
      <c r="K7809" s="260"/>
    </row>
    <row r="7810" spans="7:11" x14ac:dyDescent="0.2">
      <c r="K7810" s="260"/>
    </row>
    <row r="7811" spans="7:11" x14ac:dyDescent="0.2">
      <c r="K7811" s="260"/>
    </row>
    <row r="7812" spans="7:11" x14ac:dyDescent="0.2">
      <c r="G7812" s="260"/>
      <c r="H7812" s="260"/>
      <c r="I7812" s="260"/>
      <c r="J7812" s="260"/>
      <c r="K7812" s="260"/>
    </row>
    <row r="7813" spans="7:11" x14ac:dyDescent="0.2">
      <c r="H7813" s="260"/>
    </row>
    <row r="7814" spans="7:11" x14ac:dyDescent="0.2">
      <c r="G7814" s="260"/>
      <c r="H7814" s="260"/>
      <c r="I7814" s="260"/>
      <c r="J7814" s="260"/>
      <c r="K7814" s="260"/>
    </row>
    <row r="7815" spans="7:11" x14ac:dyDescent="0.2">
      <c r="H7815" s="260"/>
      <c r="I7815" s="260"/>
      <c r="J7815" s="260"/>
      <c r="K7815" s="260"/>
    </row>
    <row r="7816" spans="7:11" x14ac:dyDescent="0.2">
      <c r="G7816" s="260"/>
      <c r="H7816" s="260"/>
      <c r="I7816" s="260"/>
      <c r="J7816" s="260"/>
      <c r="K7816" s="260"/>
    </row>
    <row r="7817" spans="7:11" x14ac:dyDescent="0.2">
      <c r="I7817" s="260"/>
      <c r="J7817" s="260"/>
      <c r="K7817" s="260"/>
    </row>
    <row r="7820" spans="7:11" x14ac:dyDescent="0.2">
      <c r="G7820" s="260"/>
      <c r="H7820" s="260"/>
      <c r="I7820" s="260"/>
      <c r="K7820" s="260"/>
    </row>
    <row r="7821" spans="7:11" x14ac:dyDescent="0.2">
      <c r="G7821" s="260"/>
      <c r="H7821" s="260"/>
      <c r="I7821" s="260"/>
      <c r="K7821" s="260"/>
    </row>
    <row r="7822" spans="7:11" x14ac:dyDescent="0.2">
      <c r="G7822" s="260"/>
      <c r="H7822" s="260"/>
      <c r="I7822" s="260"/>
      <c r="K7822" s="260"/>
    </row>
    <row r="7823" spans="7:11" x14ac:dyDescent="0.2">
      <c r="H7823" s="260"/>
      <c r="I7823" s="260"/>
      <c r="K7823" s="260"/>
    </row>
    <row r="7824" spans="7:11" x14ac:dyDescent="0.2">
      <c r="K7824" s="260"/>
    </row>
    <row r="7825" spans="6:11" x14ac:dyDescent="0.2">
      <c r="J7825" s="260"/>
      <c r="K7825" s="260"/>
    </row>
    <row r="7827" spans="6:11" x14ac:dyDescent="0.2">
      <c r="F7827" s="260"/>
      <c r="G7827" s="260"/>
      <c r="H7827" s="260"/>
      <c r="I7827" s="260"/>
      <c r="J7827" s="260"/>
      <c r="K7827" s="260"/>
    </row>
    <row r="7828" spans="6:11" x14ac:dyDescent="0.2">
      <c r="G7828" s="260"/>
      <c r="H7828" s="260"/>
      <c r="I7828" s="260"/>
      <c r="J7828" s="260"/>
      <c r="K7828" s="260"/>
    </row>
    <row r="7829" spans="6:11" x14ac:dyDescent="0.2">
      <c r="G7829" s="260"/>
      <c r="H7829" s="260"/>
      <c r="I7829" s="260"/>
      <c r="K7829" s="260"/>
    </row>
    <row r="7830" spans="6:11" x14ac:dyDescent="0.2">
      <c r="G7830" s="260"/>
      <c r="H7830" s="260"/>
      <c r="I7830" s="260"/>
      <c r="K7830" s="260"/>
    </row>
    <row r="7831" spans="6:11" x14ac:dyDescent="0.2">
      <c r="G7831" s="260"/>
      <c r="H7831" s="260"/>
      <c r="I7831" s="260"/>
      <c r="K7831" s="260"/>
    </row>
    <row r="7832" spans="6:11" x14ac:dyDescent="0.2">
      <c r="H7832" s="260"/>
      <c r="I7832" s="260"/>
      <c r="J7832" s="260"/>
      <c r="K7832" s="260"/>
    </row>
    <row r="7833" spans="6:11" x14ac:dyDescent="0.2">
      <c r="I7833" s="260"/>
      <c r="J7833" s="260"/>
      <c r="K7833" s="260"/>
    </row>
    <row r="7834" spans="6:11" x14ac:dyDescent="0.2">
      <c r="I7834" s="260"/>
      <c r="J7834" s="260"/>
      <c r="K7834" s="260"/>
    </row>
    <row r="7836" spans="6:11" x14ac:dyDescent="0.2">
      <c r="I7836" s="260"/>
      <c r="J7836" s="260"/>
      <c r="K7836" s="260"/>
    </row>
    <row r="7837" spans="6:11" x14ac:dyDescent="0.2">
      <c r="G7837" s="260"/>
    </row>
    <row r="7838" spans="6:11" x14ac:dyDescent="0.2">
      <c r="H7838" s="260"/>
      <c r="I7838" s="260"/>
      <c r="J7838" s="260"/>
      <c r="K7838" s="260"/>
    </row>
    <row r="7840" spans="6:11" x14ac:dyDescent="0.2">
      <c r="F7840" s="260"/>
      <c r="G7840" s="260"/>
      <c r="H7840" s="260"/>
      <c r="I7840" s="260"/>
      <c r="J7840" s="260"/>
      <c r="K7840" s="260"/>
    </row>
    <row r="7841" spans="6:11" x14ac:dyDescent="0.2">
      <c r="F7841" s="260"/>
      <c r="G7841" s="260"/>
      <c r="H7841" s="260"/>
      <c r="I7841" s="260"/>
      <c r="J7841" s="260"/>
      <c r="K7841" s="260"/>
    </row>
    <row r="7842" spans="6:11" x14ac:dyDescent="0.2">
      <c r="I7842" s="260"/>
      <c r="J7842" s="260"/>
      <c r="K7842" s="260"/>
    </row>
    <row r="7843" spans="6:11" x14ac:dyDescent="0.2">
      <c r="J7843" s="260"/>
      <c r="K7843" s="260"/>
    </row>
    <row r="7844" spans="6:11" x14ac:dyDescent="0.2">
      <c r="I7844" s="260"/>
      <c r="J7844" s="260"/>
      <c r="K7844" s="260"/>
    </row>
    <row r="7845" spans="6:11" x14ac:dyDescent="0.2">
      <c r="I7845" s="260"/>
      <c r="J7845" s="260"/>
      <c r="K7845" s="260"/>
    </row>
    <row r="7847" spans="6:11" x14ac:dyDescent="0.2">
      <c r="I7847" s="260"/>
      <c r="J7847" s="260"/>
      <c r="K7847" s="260"/>
    </row>
    <row r="7848" spans="6:11" x14ac:dyDescent="0.2">
      <c r="G7848" s="260"/>
      <c r="H7848" s="260"/>
      <c r="I7848" s="260"/>
      <c r="J7848" s="260"/>
      <c r="K7848" s="260"/>
    </row>
    <row r="7849" spans="6:11" x14ac:dyDescent="0.2">
      <c r="H7849" s="260"/>
      <c r="I7849" s="260"/>
      <c r="J7849" s="260"/>
      <c r="K7849" s="260"/>
    </row>
    <row r="7850" spans="6:11" x14ac:dyDescent="0.2">
      <c r="G7850" s="260"/>
    </row>
    <row r="7851" spans="6:11" x14ac:dyDescent="0.2">
      <c r="H7851" s="260"/>
      <c r="I7851" s="260"/>
      <c r="K7851" s="260"/>
    </row>
    <row r="7852" spans="6:11" x14ac:dyDescent="0.2">
      <c r="G7852" s="260"/>
      <c r="H7852" s="260"/>
      <c r="I7852" s="260"/>
      <c r="K7852" s="260"/>
    </row>
    <row r="7853" spans="6:11" x14ac:dyDescent="0.2">
      <c r="H7853" s="260"/>
      <c r="I7853" s="260"/>
      <c r="J7853" s="260"/>
      <c r="K7853" s="260"/>
    </row>
    <row r="7854" spans="6:11" x14ac:dyDescent="0.2">
      <c r="J7854" s="260"/>
      <c r="K7854" s="260"/>
    </row>
    <row r="7855" spans="6:11" x14ac:dyDescent="0.2">
      <c r="J7855" s="260"/>
      <c r="K7855" s="260"/>
    </row>
    <row r="7856" spans="6:11" x14ac:dyDescent="0.2">
      <c r="F7856" s="260"/>
      <c r="G7856" s="260"/>
      <c r="H7856" s="260"/>
      <c r="I7856" s="260"/>
      <c r="J7856" s="260"/>
      <c r="K7856" s="260"/>
    </row>
    <row r="7857" spans="6:11" x14ac:dyDescent="0.2">
      <c r="G7857" s="260"/>
      <c r="H7857" s="260"/>
      <c r="I7857" s="260"/>
      <c r="J7857" s="260"/>
      <c r="K7857" s="260"/>
    </row>
    <row r="7858" spans="6:11" x14ac:dyDescent="0.2">
      <c r="H7858" s="260"/>
      <c r="I7858" s="260"/>
      <c r="J7858" s="260"/>
      <c r="K7858" s="260"/>
    </row>
    <row r="7859" spans="6:11" x14ac:dyDescent="0.2">
      <c r="I7859" s="260"/>
      <c r="J7859" s="260"/>
      <c r="K7859" s="260"/>
    </row>
    <row r="7860" spans="6:11" x14ac:dyDescent="0.2">
      <c r="I7860" s="260"/>
      <c r="J7860" s="260"/>
      <c r="K7860" s="260"/>
    </row>
    <row r="7861" spans="6:11" x14ac:dyDescent="0.2">
      <c r="F7861" s="260"/>
      <c r="G7861" s="260"/>
      <c r="H7861" s="260"/>
      <c r="J7861" s="260"/>
      <c r="K7861" s="260"/>
    </row>
    <row r="7862" spans="6:11" x14ac:dyDescent="0.2">
      <c r="H7862" s="260"/>
      <c r="I7862" s="260"/>
    </row>
    <row r="7863" spans="6:11" x14ac:dyDescent="0.2">
      <c r="G7863" s="260"/>
      <c r="H7863" s="260"/>
      <c r="I7863" s="260"/>
      <c r="J7863" s="260"/>
      <c r="K7863" s="260"/>
    </row>
    <row r="7864" spans="6:11" x14ac:dyDescent="0.2">
      <c r="H7864" s="260"/>
      <c r="I7864" s="260"/>
      <c r="J7864" s="260"/>
      <c r="K7864" s="260"/>
    </row>
    <row r="7865" spans="6:11" x14ac:dyDescent="0.2">
      <c r="I7865" s="260"/>
      <c r="J7865" s="260"/>
      <c r="K7865" s="260"/>
    </row>
    <row r="7866" spans="6:11" x14ac:dyDescent="0.2">
      <c r="I7866" s="260"/>
      <c r="J7866" s="260"/>
      <c r="K7866" s="260"/>
    </row>
    <row r="7867" spans="6:11" x14ac:dyDescent="0.2">
      <c r="I7867" s="260"/>
      <c r="J7867" s="260"/>
      <c r="K7867" s="260"/>
    </row>
    <row r="7868" spans="6:11" x14ac:dyDescent="0.2">
      <c r="G7868" s="260"/>
      <c r="H7868" s="260"/>
      <c r="I7868" s="260"/>
      <c r="J7868" s="260"/>
      <c r="K7868" s="260"/>
    </row>
    <row r="7870" spans="6:11" x14ac:dyDescent="0.2">
      <c r="G7870" s="260"/>
      <c r="H7870" s="260"/>
      <c r="I7870" s="260"/>
      <c r="J7870" s="260"/>
      <c r="K7870" s="260"/>
    </row>
    <row r="7871" spans="6:11" x14ac:dyDescent="0.2">
      <c r="G7871" s="260"/>
      <c r="H7871" s="260"/>
      <c r="I7871" s="260"/>
      <c r="J7871" s="260"/>
      <c r="K7871" s="260"/>
    </row>
    <row r="7872" spans="6:11" x14ac:dyDescent="0.2">
      <c r="G7872" s="260"/>
      <c r="H7872" s="260"/>
      <c r="I7872" s="260"/>
      <c r="J7872" s="260"/>
      <c r="K7872" s="260"/>
    </row>
    <row r="7873" spans="6:11" x14ac:dyDescent="0.2">
      <c r="H7873" s="260"/>
      <c r="I7873" s="260"/>
      <c r="J7873" s="260"/>
      <c r="K7873" s="260"/>
    </row>
    <row r="7874" spans="6:11" x14ac:dyDescent="0.2">
      <c r="J7874" s="260"/>
      <c r="K7874" s="260"/>
    </row>
    <row r="7875" spans="6:11" x14ac:dyDescent="0.2">
      <c r="I7875" s="260"/>
      <c r="J7875" s="260"/>
      <c r="K7875" s="260"/>
    </row>
    <row r="7876" spans="6:11" x14ac:dyDescent="0.2">
      <c r="G7876" s="260"/>
      <c r="H7876" s="260"/>
      <c r="I7876" s="260"/>
      <c r="J7876" s="260"/>
      <c r="K7876" s="260"/>
    </row>
    <row r="7877" spans="6:11" x14ac:dyDescent="0.2">
      <c r="G7877" s="260"/>
      <c r="H7877" s="260"/>
      <c r="I7877" s="260"/>
      <c r="J7877" s="260"/>
      <c r="K7877" s="260"/>
    </row>
    <row r="7878" spans="6:11" x14ac:dyDescent="0.2">
      <c r="F7878" s="260"/>
      <c r="G7878" s="260"/>
      <c r="H7878" s="260"/>
      <c r="I7878" s="260"/>
      <c r="J7878" s="260"/>
      <c r="K7878" s="260"/>
    </row>
    <row r="7879" spans="6:11" x14ac:dyDescent="0.2">
      <c r="F7879" s="260"/>
      <c r="G7879" s="260"/>
      <c r="H7879" s="260"/>
      <c r="I7879" s="260"/>
      <c r="J7879" s="260"/>
      <c r="K7879" s="260"/>
    </row>
    <row r="7880" spans="6:11" x14ac:dyDescent="0.2">
      <c r="G7880" s="260"/>
      <c r="H7880" s="260"/>
      <c r="I7880" s="260"/>
      <c r="J7880" s="260"/>
      <c r="K7880" s="260"/>
    </row>
    <row r="7881" spans="6:11" x14ac:dyDescent="0.2">
      <c r="H7881" s="260"/>
      <c r="I7881" s="260"/>
      <c r="J7881" s="260"/>
      <c r="K7881" s="260"/>
    </row>
    <row r="7882" spans="6:11" x14ac:dyDescent="0.2">
      <c r="I7882" s="260"/>
      <c r="J7882" s="260"/>
      <c r="K7882" s="260"/>
    </row>
    <row r="7883" spans="6:11" x14ac:dyDescent="0.2">
      <c r="I7883" s="260"/>
      <c r="J7883" s="260"/>
      <c r="K7883" s="260"/>
    </row>
    <row r="7885" spans="6:11" x14ac:dyDescent="0.2">
      <c r="F7885" s="260"/>
      <c r="G7885" s="260"/>
      <c r="H7885" s="260"/>
      <c r="I7885" s="260"/>
      <c r="J7885" s="260"/>
      <c r="K7885" s="260"/>
    </row>
    <row r="7886" spans="6:11" x14ac:dyDescent="0.2">
      <c r="G7886" s="260"/>
    </row>
    <row r="7887" spans="6:11" x14ac:dyDescent="0.2">
      <c r="H7887" s="260"/>
      <c r="I7887" s="260"/>
      <c r="J7887" s="260"/>
      <c r="K7887" s="260"/>
    </row>
    <row r="7888" spans="6:11" x14ac:dyDescent="0.2">
      <c r="H7888" s="260"/>
      <c r="I7888" s="260"/>
      <c r="J7888" s="260"/>
      <c r="K7888" s="260"/>
    </row>
    <row r="7889" spans="6:11" x14ac:dyDescent="0.2">
      <c r="H7889" s="260"/>
      <c r="I7889" s="260"/>
      <c r="J7889" s="260"/>
      <c r="K7889" s="260"/>
    </row>
    <row r="7890" spans="6:11" x14ac:dyDescent="0.2">
      <c r="G7890" s="260"/>
      <c r="H7890" s="260"/>
      <c r="I7890" s="260"/>
      <c r="J7890" s="260"/>
      <c r="K7890" s="260"/>
    </row>
    <row r="7891" spans="6:11" x14ac:dyDescent="0.2">
      <c r="H7891" s="260"/>
      <c r="I7891" s="260"/>
      <c r="J7891" s="260"/>
      <c r="K7891" s="260"/>
    </row>
    <row r="7892" spans="6:11" x14ac:dyDescent="0.2">
      <c r="I7892" s="260"/>
      <c r="J7892" s="260"/>
      <c r="K7892" s="260"/>
    </row>
    <row r="7895" spans="6:11" x14ac:dyDescent="0.2">
      <c r="F7895" s="260"/>
      <c r="J7895" s="260"/>
      <c r="K7895" s="260"/>
    </row>
    <row r="7896" spans="6:11" x14ac:dyDescent="0.2">
      <c r="G7896" s="260"/>
      <c r="H7896" s="260"/>
      <c r="I7896" s="260"/>
      <c r="J7896" s="260"/>
      <c r="K7896" s="260"/>
    </row>
    <row r="7897" spans="6:11" x14ac:dyDescent="0.2">
      <c r="H7897" s="260"/>
      <c r="I7897" s="260"/>
      <c r="J7897" s="260"/>
      <c r="K7897" s="260"/>
    </row>
  </sheetData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enableFormatConditionsCalculation="0"/>
  <dimension ref="B2:R4604"/>
  <sheetViews>
    <sheetView showRuler="0" zoomScale="85" zoomScaleNormal="85" workbookViewId="0">
      <selection activeCell="D5" sqref="D5:L189"/>
    </sheetView>
  </sheetViews>
  <sheetFormatPr baseColWidth="10" defaultColWidth="8.83203125" defaultRowHeight="15" x14ac:dyDescent="0.2"/>
  <cols>
    <col min="3" max="3" width="18" bestFit="1" customWidth="1"/>
    <col min="4" max="12" width="9.33203125" style="249" bestFit="1" customWidth="1"/>
    <col min="13" max="13" width="7.6640625" style="252" bestFit="1" customWidth="1"/>
    <col min="14" max="15" width="9.33203125" style="252" bestFit="1" customWidth="1"/>
    <col min="16" max="17" width="7.6640625" style="252" bestFit="1" customWidth="1"/>
    <col min="18" max="18" width="9.1640625" style="252" customWidth="1"/>
    <col min="19" max="20" width="9.1640625" customWidth="1"/>
  </cols>
  <sheetData>
    <row r="2" spans="2:18" x14ac:dyDescent="0.2">
      <c r="B2" s="2" t="s">
        <v>511</v>
      </c>
    </row>
    <row r="3" spans="2:18" x14ac:dyDescent="0.2">
      <c r="B3" t="s">
        <v>0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321</v>
      </c>
      <c r="D5" s="246">
        <v>81.721918778415002</v>
      </c>
      <c r="E5" s="246">
        <v>70.842365317415997</v>
      </c>
      <c r="F5" s="246">
        <v>85.352369638164006</v>
      </c>
      <c r="G5" s="246">
        <v>49.931186979456001</v>
      </c>
      <c r="H5" s="246">
        <v>50.316430704231003</v>
      </c>
      <c r="I5" s="342">
        <v>50.426308932750999</v>
      </c>
      <c r="J5" s="246">
        <v>50.536427107245999</v>
      </c>
      <c r="K5" s="342">
        <v>50.538697167123999</v>
      </c>
      <c r="L5" s="246">
        <v>50.540967328971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44" t="s">
        <v>322</v>
      </c>
      <c r="D6" s="246">
        <v>81.721918778415002</v>
      </c>
      <c r="E6" s="246">
        <v>71.913182217976001</v>
      </c>
      <c r="F6" s="246">
        <v>89.155724877053999</v>
      </c>
      <c r="G6" s="246">
        <v>53.199133768065998</v>
      </c>
      <c r="H6" s="246">
        <v>53.609591313488004</v>
      </c>
      <c r="I6" s="342">
        <v>53.726660963356998</v>
      </c>
      <c r="J6" s="246">
        <v>53.843986263428</v>
      </c>
      <c r="K6" s="342">
        <v>53.846404896479001</v>
      </c>
      <c r="L6" s="246">
        <v>53.848823638173002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44" t="s">
        <v>193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44" t="s">
        <v>323</v>
      </c>
      <c r="D8" s="246">
        <v>1926.0411136277251</v>
      </c>
      <c r="E8" s="246">
        <v>1863.799692842704</v>
      </c>
      <c r="F8" s="246">
        <v>1807.1099762543961</v>
      </c>
      <c r="G8" s="246">
        <v>1723.1306045551819</v>
      </c>
      <c r="H8" s="246">
        <v>1718.709002430573</v>
      </c>
      <c r="I8" s="342">
        <v>1692.838386120025</v>
      </c>
      <c r="J8" s="246">
        <v>1644.5988599480449</v>
      </c>
      <c r="K8" s="342">
        <v>1619.8969658439889</v>
      </c>
      <c r="L8" s="246">
        <v>1567.123042103688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44" t="s">
        <v>188</v>
      </c>
      <c r="D9" s="246">
        <v>26436.121064071456</v>
      </c>
      <c r="E9" s="246">
        <v>26931.196643987223</v>
      </c>
      <c r="F9" s="246">
        <v>26266.93173364575</v>
      </c>
      <c r="G9" s="246">
        <v>26728.756217444577</v>
      </c>
      <c r="H9" s="246">
        <v>26135.441330230209</v>
      </c>
      <c r="I9" s="342">
        <v>25103.690578469534</v>
      </c>
      <c r="J9" s="246">
        <v>26433.087493397474</v>
      </c>
      <c r="K9" s="342">
        <v>24074.695674918112</v>
      </c>
      <c r="L9" s="246">
        <v>21388.095428479293</v>
      </c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s="244" t="s">
        <v>189</v>
      </c>
      <c r="D10" s="246">
        <v>19389.476828784023</v>
      </c>
      <c r="E10" s="246">
        <v>19366.216915119276</v>
      </c>
      <c r="F10" s="246">
        <v>14681.169385745356</v>
      </c>
      <c r="G10" s="246">
        <v>15056.151898584607</v>
      </c>
      <c r="H10" s="246">
        <v>14547.765464075575</v>
      </c>
      <c r="I10" s="342">
        <v>14848.962954101296</v>
      </c>
      <c r="J10" s="246">
        <v>14504.618767188598</v>
      </c>
      <c r="K10" s="342">
        <v>14008.13407081864</v>
      </c>
      <c r="L10" s="246">
        <v>14290.877323000659</v>
      </c>
      <c r="M10" s="256"/>
      <c r="N10" s="265"/>
      <c r="O10" s="265"/>
      <c r="P10" s="265"/>
      <c r="Q10" s="265"/>
      <c r="R10" s="265"/>
    </row>
    <row r="11" spans="2:18" x14ac:dyDescent="0.2">
      <c r="B11" t="s">
        <v>542</v>
      </c>
      <c r="C11" s="244" t="s">
        <v>190</v>
      </c>
      <c r="D11" s="246">
        <v>6338.8439255824542</v>
      </c>
      <c r="E11" s="246">
        <v>5582.3275353094223</v>
      </c>
      <c r="F11" s="246">
        <v>4643.489563409963</v>
      </c>
      <c r="G11" s="246">
        <v>3641.7930563225</v>
      </c>
      <c r="H11" s="246">
        <v>2253.0478421046942</v>
      </c>
      <c r="I11" s="342">
        <v>884.001288643718</v>
      </c>
      <c r="J11" s="246">
        <v>900.00019919886302</v>
      </c>
      <c r="K11" s="342">
        <v>922.05316347463202</v>
      </c>
      <c r="L11" s="246">
        <v>941.53688623690198</v>
      </c>
      <c r="M11" s="256"/>
      <c r="N11" s="265"/>
      <c r="O11" s="265"/>
      <c r="P11" s="265"/>
      <c r="Q11" s="265"/>
      <c r="R11" s="265"/>
    </row>
    <row r="12" spans="2:18" x14ac:dyDescent="0.2">
      <c r="B12" t="s">
        <v>542</v>
      </c>
      <c r="C12" s="244" t="s">
        <v>194</v>
      </c>
      <c r="D12" s="246">
        <v>7070.6341036530457</v>
      </c>
      <c r="E12" s="246">
        <v>6790.1161684424906</v>
      </c>
      <c r="F12" s="246">
        <v>5153.0749631995041</v>
      </c>
      <c r="G12" s="246">
        <v>3547.3407981022201</v>
      </c>
      <c r="H12" s="246">
        <v>2943.51743912032</v>
      </c>
      <c r="I12" s="342">
        <v>2231.6526579778401</v>
      </c>
      <c r="J12" s="246">
        <v>1830.6397830916139</v>
      </c>
      <c r="K12" s="342">
        <v>1464.967690004569</v>
      </c>
      <c r="L12" s="246">
        <v>1121.89956712554</v>
      </c>
      <c r="M12" s="256"/>
      <c r="N12" s="265"/>
      <c r="O12" s="265"/>
      <c r="P12" s="265"/>
      <c r="Q12" s="265"/>
      <c r="R12" s="265"/>
    </row>
    <row r="13" spans="2:18" x14ac:dyDescent="0.2">
      <c r="B13" t="s">
        <v>542</v>
      </c>
      <c r="C13" s="244" t="s">
        <v>207</v>
      </c>
      <c r="D13" s="246">
        <v>217.7104347792</v>
      </c>
      <c r="E13" s="246">
        <v>237.066108752503</v>
      </c>
      <c r="F13" s="246">
        <v>287.45734646896898</v>
      </c>
      <c r="G13" s="246">
        <v>151.39715369934299</v>
      </c>
      <c r="H13" s="246">
        <v>134.24850778422899</v>
      </c>
      <c r="I13" s="342">
        <v>114.947008647605</v>
      </c>
      <c r="J13" s="246">
        <v>120.655523898742</v>
      </c>
      <c r="K13" s="342">
        <v>116.472566708171</v>
      </c>
      <c r="L13" s="246">
        <v>458.80486443408802</v>
      </c>
      <c r="M13" s="256"/>
      <c r="N13" s="265"/>
      <c r="O13" s="265"/>
      <c r="P13" s="265"/>
      <c r="Q13" s="265"/>
      <c r="R13" s="265"/>
    </row>
    <row r="14" spans="2:18" x14ac:dyDescent="0.2">
      <c r="B14" t="s">
        <v>543</v>
      </c>
      <c r="C14" s="244" t="s">
        <v>321</v>
      </c>
      <c r="D14" s="246">
        <v>270.025415440926</v>
      </c>
      <c r="E14" s="246">
        <v>231.67649543212499</v>
      </c>
      <c r="F14" s="246">
        <v>273.30109261586102</v>
      </c>
      <c r="G14" s="246">
        <v>157.462844899798</v>
      </c>
      <c r="H14" s="246">
        <v>156.53894699871501</v>
      </c>
      <c r="I14" s="342">
        <v>155.196328752771</v>
      </c>
      <c r="J14" s="246">
        <v>153.86522600369801</v>
      </c>
      <c r="K14" s="342">
        <v>152.60492660917799</v>
      </c>
      <c r="L14" s="246">
        <v>151.354950239587</v>
      </c>
      <c r="M14" s="256"/>
      <c r="N14" s="265"/>
      <c r="O14" s="265"/>
      <c r="P14" s="265"/>
      <c r="Q14" s="265"/>
      <c r="R14" s="265"/>
    </row>
    <row r="15" spans="2:18" x14ac:dyDescent="0.2">
      <c r="B15" t="s">
        <v>543</v>
      </c>
      <c r="C15" s="244" t="s">
        <v>322</v>
      </c>
      <c r="D15" s="246">
        <v>270.025415440926</v>
      </c>
      <c r="E15" s="246">
        <v>235.05756198860601</v>
      </c>
      <c r="F15" s="246">
        <v>285.297413307635</v>
      </c>
      <c r="G15" s="246">
        <v>167.76863231333201</v>
      </c>
      <c r="H15" s="246">
        <v>166.784266208677</v>
      </c>
      <c r="I15" s="342">
        <v>165.35377492684901</v>
      </c>
      <c r="J15" s="246">
        <v>163.93555281977001</v>
      </c>
      <c r="K15" s="342">
        <v>162.59276807674999</v>
      </c>
      <c r="L15" s="246">
        <v>161.260981990429</v>
      </c>
      <c r="M15" s="256"/>
      <c r="N15" s="265"/>
      <c r="O15" s="265"/>
      <c r="P15" s="265"/>
      <c r="Q15" s="265"/>
      <c r="R15" s="265"/>
    </row>
    <row r="16" spans="2:18" x14ac:dyDescent="0.2">
      <c r="B16" t="s">
        <v>543</v>
      </c>
      <c r="C16" s="244" t="s">
        <v>193</v>
      </c>
      <c r="D16" s="332"/>
      <c r="E16" s="332"/>
      <c r="F16" s="332"/>
      <c r="G16" s="332"/>
      <c r="H16" s="332"/>
      <c r="I16" s="332"/>
      <c r="J16" s="332"/>
      <c r="K16" s="332"/>
      <c r="L16" s="332"/>
      <c r="M16" s="256"/>
      <c r="N16" s="265"/>
      <c r="O16" s="265"/>
      <c r="P16" s="265"/>
      <c r="Q16" s="265"/>
      <c r="R16" s="265"/>
    </row>
    <row r="17" spans="2:18" x14ac:dyDescent="0.2">
      <c r="B17" t="s">
        <v>543</v>
      </c>
      <c r="C17" s="244" t="s">
        <v>323</v>
      </c>
      <c r="D17" s="246">
        <v>3894.4549656915401</v>
      </c>
      <c r="E17" s="246">
        <v>3715.0608357056171</v>
      </c>
      <c r="F17" s="246">
        <v>3546.7080587617129</v>
      </c>
      <c r="G17" s="246">
        <v>3344.141318452339</v>
      </c>
      <c r="H17" s="246">
        <v>3296.778065295312</v>
      </c>
      <c r="I17" s="342">
        <v>3212.4686686919481</v>
      </c>
      <c r="J17" s="246">
        <v>3085.6852295555218</v>
      </c>
      <c r="K17" s="342">
        <v>3016.465891338059</v>
      </c>
      <c r="L17" s="246">
        <v>2894.2445505513328</v>
      </c>
      <c r="M17" s="256"/>
      <c r="N17" s="265"/>
      <c r="O17" s="265"/>
      <c r="P17" s="265"/>
      <c r="Q17" s="265"/>
      <c r="R17" s="265"/>
    </row>
    <row r="18" spans="2:18" x14ac:dyDescent="0.2">
      <c r="B18" t="s">
        <v>543</v>
      </c>
      <c r="C18" s="244" t="s">
        <v>188</v>
      </c>
      <c r="D18" s="246">
        <v>73056.275601809335</v>
      </c>
      <c r="E18" s="246">
        <v>75985.409145716563</v>
      </c>
      <c r="F18" s="246">
        <v>72410.622717019447</v>
      </c>
      <c r="G18" s="246">
        <v>71443.537589045285</v>
      </c>
      <c r="H18" s="246">
        <v>67895.718739167889</v>
      </c>
      <c r="I18" s="342">
        <v>68231.58681345197</v>
      </c>
      <c r="J18" s="246">
        <v>68339.560019489378</v>
      </c>
      <c r="K18" s="342">
        <v>61638.538260575813</v>
      </c>
      <c r="L18" s="246">
        <v>56684.79430117218</v>
      </c>
      <c r="M18" s="256"/>
      <c r="N18" s="265"/>
      <c r="O18" s="265"/>
      <c r="P18" s="265"/>
      <c r="Q18" s="265"/>
      <c r="R18" s="265"/>
    </row>
    <row r="19" spans="2:18" x14ac:dyDescent="0.2">
      <c r="B19" t="s">
        <v>543</v>
      </c>
      <c r="C19" s="244" t="s">
        <v>189</v>
      </c>
      <c r="D19" s="246">
        <v>36376.527839414397</v>
      </c>
      <c r="E19" s="246">
        <v>24251.040246695153</v>
      </c>
      <c r="F19" s="246">
        <v>17960.474596201449</v>
      </c>
      <c r="G19" s="246">
        <v>19365.566909447087</v>
      </c>
      <c r="H19" s="246">
        <v>19365.568453191638</v>
      </c>
      <c r="I19" s="342">
        <v>18045.5610888376</v>
      </c>
      <c r="J19" s="246">
        <v>17775.109929507242</v>
      </c>
      <c r="K19" s="342">
        <v>18286.571364024254</v>
      </c>
      <c r="L19" s="246">
        <v>19099.203540344464</v>
      </c>
      <c r="M19" s="256"/>
      <c r="N19" s="265"/>
      <c r="O19" s="265"/>
      <c r="P19" s="265"/>
      <c r="Q19" s="265"/>
      <c r="R19" s="265"/>
    </row>
    <row r="20" spans="2:18" x14ac:dyDescent="0.2">
      <c r="B20" t="s">
        <v>543</v>
      </c>
      <c r="C20" s="244" t="s">
        <v>190</v>
      </c>
      <c r="D20" s="246">
        <v>12740.34930650073</v>
      </c>
      <c r="E20" s="246">
        <v>11256.812915280309</v>
      </c>
      <c r="F20" s="246">
        <v>9158.6306775959038</v>
      </c>
      <c r="G20" s="246">
        <v>6997.2820102045898</v>
      </c>
      <c r="H20" s="246">
        <v>6375.3867183891989</v>
      </c>
      <c r="I20" s="342">
        <v>5765.7232831315914</v>
      </c>
      <c r="J20" s="246">
        <v>5926.4812752869802</v>
      </c>
      <c r="K20" s="342">
        <v>6126.0713009716092</v>
      </c>
      <c r="L20" s="246">
        <v>6303.6727556780206</v>
      </c>
      <c r="M20" s="256"/>
      <c r="N20" s="265"/>
      <c r="O20" s="265"/>
      <c r="P20" s="265"/>
      <c r="Q20" s="265"/>
      <c r="R20" s="265"/>
    </row>
    <row r="21" spans="2:18" x14ac:dyDescent="0.2">
      <c r="B21" t="s">
        <v>543</v>
      </c>
      <c r="C21" t="s">
        <v>194</v>
      </c>
      <c r="D21" s="246">
        <v>2361.9319526854938</v>
      </c>
      <c r="E21" s="246">
        <v>2450.478754280377</v>
      </c>
      <c r="F21" s="246">
        <v>2018.6905284755139</v>
      </c>
      <c r="G21" s="246">
        <v>1572.955439175917</v>
      </c>
      <c r="H21" s="246">
        <v>1380.8780228688249</v>
      </c>
      <c r="I21" s="342">
        <v>1183.982357219232</v>
      </c>
      <c r="J21" s="246">
        <v>1051.8869854551881</v>
      </c>
      <c r="K21" s="342">
        <v>931.31485306189302</v>
      </c>
      <c r="L21" s="246">
        <v>808.82737865717399</v>
      </c>
      <c r="M21" s="256"/>
      <c r="N21" s="265"/>
      <c r="O21" s="265"/>
      <c r="P21" s="265"/>
      <c r="Q21" s="265"/>
      <c r="R21" s="265"/>
    </row>
    <row r="22" spans="2:18" x14ac:dyDescent="0.2">
      <c r="B22" t="s">
        <v>543</v>
      </c>
      <c r="C22" t="s">
        <v>207</v>
      </c>
      <c r="D22" s="246">
        <v>1279.2150641976591</v>
      </c>
      <c r="E22" s="246">
        <v>1307.566709426038</v>
      </c>
      <c r="F22" s="246">
        <v>2755.822410733907</v>
      </c>
      <c r="G22" s="246">
        <v>4178.2219739738284</v>
      </c>
      <c r="H22" s="246">
        <v>4259.8319519757197</v>
      </c>
      <c r="I22" s="342">
        <v>3964.4979418748849</v>
      </c>
      <c r="J22" s="246">
        <v>3901.8902488380609</v>
      </c>
      <c r="K22" s="342">
        <v>3555.7072614337199</v>
      </c>
      <c r="L22" s="246">
        <v>3790.0831943500939</v>
      </c>
      <c r="M22" s="256"/>
      <c r="N22" s="265"/>
      <c r="O22" s="265"/>
      <c r="P22" s="265"/>
      <c r="Q22" s="265"/>
      <c r="R22" s="265"/>
    </row>
    <row r="23" spans="2:18" x14ac:dyDescent="0.2">
      <c r="B23" t="s">
        <v>544</v>
      </c>
      <c r="C23" t="s">
        <v>321</v>
      </c>
      <c r="D23" s="246">
        <v>260.22995429951499</v>
      </c>
      <c r="E23" s="246">
        <v>234.81601955489401</v>
      </c>
      <c r="F23" s="246">
        <v>210.679679480125</v>
      </c>
      <c r="G23" s="246">
        <v>185.50452940583301</v>
      </c>
      <c r="H23" s="246">
        <v>183.76651293185299</v>
      </c>
      <c r="I23" s="342">
        <v>182.48932401737699</v>
      </c>
      <c r="J23" s="246">
        <v>181.22101164682101</v>
      </c>
      <c r="K23" s="342">
        <v>180.63320384288301</v>
      </c>
      <c r="L23" s="246">
        <v>180.04730265016801</v>
      </c>
      <c r="M23" s="256"/>
      <c r="N23" s="265"/>
      <c r="O23" s="265"/>
      <c r="P23" s="265"/>
      <c r="Q23" s="265"/>
      <c r="R23" s="265"/>
    </row>
    <row r="24" spans="2:18" x14ac:dyDescent="0.2">
      <c r="B24" t="s">
        <v>544</v>
      </c>
      <c r="C24" t="s">
        <v>322</v>
      </c>
      <c r="D24" s="246">
        <v>86.743318099838007</v>
      </c>
      <c r="E24" s="246">
        <v>79.609989006513999</v>
      </c>
      <c r="F24" s="246">
        <v>72.930397238861005</v>
      </c>
      <c r="G24" s="246">
        <v>65.881872442456995</v>
      </c>
      <c r="H24" s="246">
        <v>65.264616464889997</v>
      </c>
      <c r="I24" s="342">
        <v>64.811023243107002</v>
      </c>
      <c r="J24" s="246">
        <v>64.360582522970006</v>
      </c>
      <c r="K24" s="342">
        <v>64.151822775249997</v>
      </c>
      <c r="L24" s="246">
        <v>63.943740159877002</v>
      </c>
      <c r="M24" s="256"/>
      <c r="N24" s="265"/>
      <c r="O24" s="265"/>
      <c r="P24" s="265"/>
      <c r="Q24" s="265"/>
      <c r="R24" s="265"/>
    </row>
    <row r="25" spans="2:18" x14ac:dyDescent="0.2">
      <c r="B25" t="s">
        <v>544</v>
      </c>
      <c r="C25" t="s">
        <v>193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544</v>
      </c>
      <c r="C26" t="s">
        <v>323</v>
      </c>
      <c r="D26" s="246">
        <v>4645.7929887343917</v>
      </c>
      <c r="E26" s="246">
        <v>4633.8578777794683</v>
      </c>
      <c r="F26" s="246">
        <v>4630.1360167761432</v>
      </c>
      <c r="G26" s="246">
        <v>4558.3935968395763</v>
      </c>
      <c r="H26" s="246">
        <v>4477.9823958313946</v>
      </c>
      <c r="I26" s="342">
        <v>4370.1723492873507</v>
      </c>
      <c r="J26" s="246">
        <v>4204.5402292239951</v>
      </c>
      <c r="K26" s="342">
        <v>4130.3859254160943</v>
      </c>
      <c r="L26" s="246">
        <v>3982.7119144710468</v>
      </c>
      <c r="M26" s="256"/>
      <c r="N26" s="265"/>
      <c r="O26" s="265"/>
      <c r="P26" s="265"/>
      <c r="Q26" s="265"/>
      <c r="R26" s="265"/>
    </row>
    <row r="27" spans="2:18" x14ac:dyDescent="0.2">
      <c r="B27" t="s">
        <v>544</v>
      </c>
      <c r="C27" t="s">
        <v>188</v>
      </c>
      <c r="D27" s="246">
        <v>30826.954050938941</v>
      </c>
      <c r="E27" s="246">
        <v>27705.37552136504</v>
      </c>
      <c r="F27" s="246">
        <v>29710.156272440727</v>
      </c>
      <c r="G27" s="246">
        <v>29790.884103259476</v>
      </c>
      <c r="H27" s="246">
        <v>29151.053704663911</v>
      </c>
      <c r="I27" s="342">
        <v>29363.006631868277</v>
      </c>
      <c r="J27" s="246">
        <v>29303.225859039208</v>
      </c>
      <c r="K27" s="342">
        <v>20346.100041420352</v>
      </c>
      <c r="L27" s="246">
        <v>13685.762296362669</v>
      </c>
      <c r="M27" s="256"/>
      <c r="N27" s="265"/>
      <c r="O27" s="265"/>
      <c r="P27" s="265"/>
      <c r="Q27" s="265"/>
      <c r="R27" s="265"/>
    </row>
    <row r="28" spans="2:18" x14ac:dyDescent="0.2">
      <c r="B28" t="s">
        <v>544</v>
      </c>
      <c r="C28" t="s">
        <v>189</v>
      </c>
      <c r="D28" s="246">
        <v>21277.240286425596</v>
      </c>
      <c r="E28" s="246">
        <v>18707.327098468977</v>
      </c>
      <c r="F28" s="246">
        <v>19746.711827749903</v>
      </c>
      <c r="G28" s="246">
        <v>16116.703041829835</v>
      </c>
      <c r="H28" s="246">
        <v>13532.417189914453</v>
      </c>
      <c r="I28" s="342">
        <v>12168.587354580401</v>
      </c>
      <c r="J28" s="246">
        <v>13011.953003295434</v>
      </c>
      <c r="K28" s="342">
        <v>12175.160574818474</v>
      </c>
      <c r="L28" s="246">
        <v>16711.188459372686</v>
      </c>
      <c r="M28" s="256"/>
      <c r="N28" s="265"/>
      <c r="O28" s="265"/>
      <c r="P28" s="265"/>
      <c r="Q28" s="265"/>
      <c r="R28" s="265"/>
    </row>
    <row r="29" spans="2:18" x14ac:dyDescent="0.2">
      <c r="B29" t="s">
        <v>544</v>
      </c>
      <c r="C29" t="s">
        <v>190</v>
      </c>
      <c r="D29" s="246">
        <v>10000.717349506591</v>
      </c>
      <c r="E29" s="246">
        <v>6844.4459122833778</v>
      </c>
      <c r="F29" s="246">
        <v>7098.9217024575228</v>
      </c>
      <c r="G29" s="246">
        <v>4479.5643653399866</v>
      </c>
      <c r="H29" s="246">
        <v>2512.353698006968</v>
      </c>
      <c r="I29" s="342">
        <v>1880.7209635596771</v>
      </c>
      <c r="J29" s="246">
        <v>1871.3785739491291</v>
      </c>
      <c r="K29" s="342">
        <v>1909.521298082057</v>
      </c>
      <c r="L29" s="246">
        <v>1915.921041324093</v>
      </c>
      <c r="M29" s="256"/>
      <c r="N29" s="265"/>
      <c r="O29" s="265"/>
      <c r="P29" s="265"/>
      <c r="Q29" s="265"/>
      <c r="R29" s="265"/>
    </row>
    <row r="30" spans="2:18" x14ac:dyDescent="0.2">
      <c r="B30" t="s">
        <v>544</v>
      </c>
      <c r="C30" t="s">
        <v>194</v>
      </c>
      <c r="D30" s="246">
        <v>577.91079000843001</v>
      </c>
      <c r="E30" s="246">
        <v>618.22183918824703</v>
      </c>
      <c r="F30" s="246">
        <v>510.50654042543499</v>
      </c>
      <c r="G30" s="246">
        <v>499.37365544328901</v>
      </c>
      <c r="H30" s="246">
        <v>309.52267628542199</v>
      </c>
      <c r="I30" s="342">
        <v>308.35152574315703</v>
      </c>
      <c r="J30" s="246">
        <v>195.28189129930499</v>
      </c>
      <c r="K30" s="342">
        <v>168.183159788788</v>
      </c>
      <c r="L30" s="246">
        <v>96.075059085199996</v>
      </c>
      <c r="M30" s="256"/>
      <c r="N30" s="265"/>
      <c r="O30" s="265"/>
      <c r="P30" s="265"/>
      <c r="Q30" s="265"/>
      <c r="R30" s="265"/>
    </row>
    <row r="31" spans="2:18" x14ac:dyDescent="0.2">
      <c r="B31" t="s">
        <v>544</v>
      </c>
      <c r="C31" t="s">
        <v>207</v>
      </c>
      <c r="D31" s="246">
        <v>1194.9924924960001</v>
      </c>
      <c r="E31" s="246">
        <v>1396.740287299245</v>
      </c>
      <c r="F31" s="246">
        <v>1950.437197516577</v>
      </c>
      <c r="G31" s="246">
        <v>431.220387371225</v>
      </c>
      <c r="H31" s="246">
        <v>164.71575267357699</v>
      </c>
      <c r="I31" s="342"/>
      <c r="J31" s="246">
        <v>269.12626389011098</v>
      </c>
      <c r="K31" s="342">
        <v>0.21314560426000001</v>
      </c>
      <c r="L31" s="246">
        <v>1497.7166442073669</v>
      </c>
      <c r="M31" s="256"/>
      <c r="N31" s="265"/>
      <c r="O31" s="265"/>
      <c r="P31" s="265"/>
      <c r="Q31" s="265"/>
      <c r="R31" s="265"/>
    </row>
    <row r="32" spans="2:18" x14ac:dyDescent="0.2">
      <c r="B32" t="s">
        <v>545</v>
      </c>
      <c r="C32" t="s">
        <v>321</v>
      </c>
      <c r="D32" s="246">
        <v>308.550104249588</v>
      </c>
      <c r="E32" s="246">
        <v>278.14761837750501</v>
      </c>
      <c r="F32" s="246">
        <v>357.93213167027801</v>
      </c>
      <c r="G32" s="246">
        <v>218.85832248152599</v>
      </c>
      <c r="H32" s="246">
        <v>216.55115265806899</v>
      </c>
      <c r="I32" s="342">
        <v>213.63875605186601</v>
      </c>
      <c r="J32" s="246">
        <v>210.765528269692</v>
      </c>
      <c r="K32" s="342">
        <v>207.94996431589399</v>
      </c>
      <c r="L32" s="246">
        <v>205.172012776435</v>
      </c>
      <c r="M32" s="256"/>
      <c r="N32" s="265"/>
      <c r="O32" s="265"/>
      <c r="P32" s="265"/>
      <c r="Q32" s="265"/>
      <c r="R32" s="265"/>
    </row>
    <row r="33" spans="2:18" x14ac:dyDescent="0.2">
      <c r="B33" t="s">
        <v>545</v>
      </c>
      <c r="C33" t="s">
        <v>322</v>
      </c>
      <c r="D33" s="246">
        <v>102.850034749862</v>
      </c>
      <c r="E33" s="246">
        <v>94.296412925298995</v>
      </c>
      <c r="F33" s="246">
        <v>124.87566751646401</v>
      </c>
      <c r="G33" s="246">
        <v>77.727461053813997</v>
      </c>
      <c r="H33" s="246">
        <v>76.908070451876</v>
      </c>
      <c r="I33" s="342">
        <v>75.873733757639002</v>
      </c>
      <c r="J33" s="246">
        <v>74.853307858337999</v>
      </c>
      <c r="K33" s="342">
        <v>73.853361248667994</v>
      </c>
      <c r="L33" s="246">
        <v>72.866772675548006</v>
      </c>
      <c r="M33" s="256"/>
      <c r="N33" s="265"/>
      <c r="O33" s="265"/>
      <c r="P33" s="265"/>
      <c r="Q33" s="265"/>
      <c r="R33" s="265"/>
    </row>
    <row r="34" spans="2:18" x14ac:dyDescent="0.2">
      <c r="B34" t="s">
        <v>545</v>
      </c>
      <c r="C34" t="s">
        <v>193</v>
      </c>
      <c r="D34" s="332"/>
      <c r="E34" s="332"/>
      <c r="F34" s="332"/>
      <c r="G34" s="332"/>
      <c r="H34" s="332"/>
      <c r="I34" s="332"/>
      <c r="J34" s="332"/>
      <c r="K34" s="332"/>
      <c r="L34" s="332"/>
      <c r="M34" s="256"/>
      <c r="N34" s="265"/>
      <c r="O34" s="265"/>
      <c r="P34" s="265"/>
      <c r="Q34" s="265"/>
      <c r="R34" s="265"/>
    </row>
    <row r="35" spans="2:18" x14ac:dyDescent="0.2">
      <c r="B35" t="s">
        <v>545</v>
      </c>
      <c r="C35" t="s">
        <v>323</v>
      </c>
      <c r="D35" s="246">
        <v>3508.7770426874922</v>
      </c>
      <c r="E35" s="246">
        <v>3493.709154651428</v>
      </c>
      <c r="F35" s="246">
        <v>3480.1860890819371</v>
      </c>
      <c r="G35" s="246">
        <v>3420.4799018774202</v>
      </c>
      <c r="H35" s="246">
        <v>3356.1953112515498</v>
      </c>
      <c r="I35" s="342">
        <v>3254.433290423543</v>
      </c>
      <c r="J35" s="246">
        <v>3110.2672204116798</v>
      </c>
      <c r="K35" s="342">
        <v>3025.3353744515671</v>
      </c>
      <c r="L35" s="246">
        <v>2887.5380019332661</v>
      </c>
      <c r="M35" s="256"/>
      <c r="N35" s="265"/>
      <c r="O35" s="265"/>
      <c r="P35" s="265"/>
      <c r="Q35" s="265"/>
      <c r="R35" s="265"/>
    </row>
    <row r="36" spans="2:18" x14ac:dyDescent="0.2">
      <c r="B36" t="s">
        <v>545</v>
      </c>
      <c r="C36" t="s">
        <v>188</v>
      </c>
      <c r="D36" s="246">
        <v>28456.730611013649</v>
      </c>
      <c r="E36" s="246">
        <v>28248.275221888296</v>
      </c>
      <c r="F36" s="246">
        <v>28017.130819831444</v>
      </c>
      <c r="G36" s="246">
        <v>28602.502729780434</v>
      </c>
      <c r="H36" s="246">
        <v>28281.925445977107</v>
      </c>
      <c r="I36" s="342">
        <v>29919.820047464233</v>
      </c>
      <c r="J36" s="246">
        <v>32134.360938550493</v>
      </c>
      <c r="K36" s="342">
        <v>24632.638264930305</v>
      </c>
      <c r="L36" s="246">
        <v>20389.271219002167</v>
      </c>
      <c r="M36" s="256"/>
      <c r="N36" s="265"/>
      <c r="O36" s="265"/>
      <c r="P36" s="265"/>
      <c r="Q36" s="265"/>
      <c r="R36" s="265"/>
    </row>
    <row r="37" spans="2:18" x14ac:dyDescent="0.2">
      <c r="B37" t="s">
        <v>545</v>
      </c>
      <c r="C37" t="s">
        <v>189</v>
      </c>
      <c r="D37" s="246">
        <v>15229.759431565555</v>
      </c>
      <c r="E37" s="246">
        <v>12043.941828879761</v>
      </c>
      <c r="F37" s="246">
        <v>10722.303893286702</v>
      </c>
      <c r="G37" s="246">
        <v>11633.474630982095</v>
      </c>
      <c r="H37" s="246">
        <v>12706.746402388804</v>
      </c>
      <c r="I37" s="342">
        <v>13817.952876479018</v>
      </c>
      <c r="J37" s="246">
        <v>13527.938415818133</v>
      </c>
      <c r="K37" s="342">
        <v>14672.377763888113</v>
      </c>
      <c r="L37" s="246">
        <v>14708.011679106516</v>
      </c>
      <c r="M37" s="256"/>
      <c r="N37" s="265"/>
      <c r="O37" s="265"/>
      <c r="P37" s="265"/>
      <c r="Q37" s="265"/>
      <c r="R37" s="265"/>
    </row>
    <row r="38" spans="2:18" ht="13.5" customHeight="1" x14ac:dyDescent="0.2">
      <c r="B38" t="s">
        <v>545</v>
      </c>
      <c r="C38" t="s">
        <v>190</v>
      </c>
      <c r="D38" s="246">
        <v>7112.1238483571578</v>
      </c>
      <c r="E38" s="246">
        <v>6416.3374494629716</v>
      </c>
      <c r="F38" s="246">
        <v>5623.244654676253</v>
      </c>
      <c r="G38" s="246">
        <v>4250.7116854155202</v>
      </c>
      <c r="H38" s="246">
        <v>4061.5620731633198</v>
      </c>
      <c r="I38" s="342">
        <v>2661.890603180118</v>
      </c>
      <c r="J38" s="246">
        <v>1202.1628918256449</v>
      </c>
      <c r="K38" s="342">
        <v>1223.435807155365</v>
      </c>
      <c r="L38" s="246">
        <v>1242.121961935821</v>
      </c>
      <c r="M38" s="256"/>
      <c r="N38" s="265"/>
      <c r="O38" s="265"/>
      <c r="P38" s="265"/>
      <c r="Q38" s="265"/>
      <c r="R38" s="265"/>
    </row>
    <row r="39" spans="2:18" x14ac:dyDescent="0.2">
      <c r="B39" t="s">
        <v>545</v>
      </c>
      <c r="C39" t="s">
        <v>194</v>
      </c>
      <c r="D39" s="246">
        <v>2503.6055552018702</v>
      </c>
      <c r="E39" s="246">
        <v>2467.8220459999998</v>
      </c>
      <c r="F39" s="246">
        <v>3427.4229967500501</v>
      </c>
      <c r="G39" s="246">
        <v>1893.7178222172461</v>
      </c>
      <c r="H39" s="246">
        <v>1004.44420620632</v>
      </c>
      <c r="I39" s="342">
        <v>827.19636107120004</v>
      </c>
      <c r="J39" s="246">
        <v>568.26750592313397</v>
      </c>
      <c r="K39" s="342">
        <v>300.77388893997897</v>
      </c>
      <c r="L39" s="246">
        <v>417.40126401977699</v>
      </c>
      <c r="M39" s="256"/>
      <c r="N39" s="265"/>
      <c r="O39" s="265"/>
      <c r="P39" s="265"/>
      <c r="Q39" s="265"/>
      <c r="R39" s="265"/>
    </row>
    <row r="40" spans="2:18" x14ac:dyDescent="0.2">
      <c r="B40" t="s">
        <v>545</v>
      </c>
      <c r="C40" t="s">
        <v>207</v>
      </c>
      <c r="D40" s="246">
        <v>876.94145175120002</v>
      </c>
      <c r="E40" s="246">
        <v>915.265740488662</v>
      </c>
      <c r="F40" s="246">
        <v>1299.6853101656361</v>
      </c>
      <c r="G40" s="246">
        <v>1415.9932153226209</v>
      </c>
      <c r="H40" s="246">
        <v>443.141884579698</v>
      </c>
      <c r="I40" s="342"/>
      <c r="J40" s="246">
        <v>422.67783083993697</v>
      </c>
      <c r="K40" s="342"/>
      <c r="L40" s="246">
        <v>958.66086996684203</v>
      </c>
      <c r="M40" s="256"/>
      <c r="N40" s="265"/>
      <c r="O40" s="265"/>
      <c r="P40" s="265"/>
      <c r="Q40" s="265"/>
      <c r="R40" s="265"/>
    </row>
    <row r="41" spans="2:18" x14ac:dyDescent="0.2">
      <c r="B41" t="s">
        <v>546</v>
      </c>
      <c r="C41" t="s">
        <v>321</v>
      </c>
      <c r="D41" s="246">
        <v>105.206246650072</v>
      </c>
      <c r="E41" s="246">
        <v>91.562197113289002</v>
      </c>
      <c r="F41" s="246">
        <v>110.71004484125901</v>
      </c>
      <c r="G41" s="246">
        <v>64.928946284614</v>
      </c>
      <c r="H41" s="246">
        <v>65.714725702870993</v>
      </c>
      <c r="I41" s="342">
        <v>65.908546473987002</v>
      </c>
      <c r="J41" s="246">
        <v>66.102938905274002</v>
      </c>
      <c r="K41" s="342">
        <v>65.935604455133003</v>
      </c>
      <c r="L41" s="246">
        <v>65.768693599141997</v>
      </c>
      <c r="M41" s="256"/>
      <c r="N41" s="265"/>
      <c r="O41" s="265"/>
      <c r="P41" s="265"/>
      <c r="Q41" s="265"/>
      <c r="R41" s="265"/>
    </row>
    <row r="42" spans="2:18" x14ac:dyDescent="0.2">
      <c r="B42" t="s">
        <v>546</v>
      </c>
      <c r="C42" t="s">
        <v>322</v>
      </c>
      <c r="D42" s="246">
        <v>105.206246650072</v>
      </c>
      <c r="E42" s="246">
        <v>92.964422489092001</v>
      </c>
      <c r="F42" s="246">
        <v>115.66069282632699</v>
      </c>
      <c r="G42" s="246">
        <v>69.178481581781</v>
      </c>
      <c r="H42" s="246">
        <v>70.015689485555001</v>
      </c>
      <c r="I42" s="342">
        <v>70.222195634385002</v>
      </c>
      <c r="J42" s="246">
        <v>70.429310857977995</v>
      </c>
      <c r="K42" s="342">
        <v>70.251024533627003</v>
      </c>
      <c r="L42" s="246">
        <v>70.073189527243997</v>
      </c>
      <c r="M42" s="256"/>
      <c r="N42" s="265"/>
      <c r="O42" s="265"/>
      <c r="P42" s="265"/>
      <c r="Q42" s="265"/>
      <c r="R42" s="265"/>
    </row>
    <row r="43" spans="2:18" x14ac:dyDescent="0.2">
      <c r="B43" t="s">
        <v>546</v>
      </c>
      <c r="C43" t="s">
        <v>193</v>
      </c>
      <c r="D43" s="332"/>
      <c r="E43" s="332"/>
      <c r="F43" s="332"/>
      <c r="G43" s="332"/>
      <c r="H43" s="332"/>
      <c r="I43" s="332"/>
      <c r="J43" s="332"/>
      <c r="K43" s="332"/>
      <c r="L43" s="332"/>
      <c r="M43" s="256"/>
      <c r="N43" s="265"/>
      <c r="O43" s="265"/>
      <c r="P43" s="265"/>
      <c r="Q43" s="265"/>
      <c r="R43" s="265"/>
    </row>
    <row r="44" spans="2:18" x14ac:dyDescent="0.2">
      <c r="B44" t="s">
        <v>546</v>
      </c>
      <c r="C44" t="s">
        <v>323</v>
      </c>
      <c r="D44" s="246">
        <v>4341.8827457516272</v>
      </c>
      <c r="E44" s="246">
        <v>4222.2588806791418</v>
      </c>
      <c r="F44" s="246">
        <v>4104.3145452719646</v>
      </c>
      <c r="G44" s="246">
        <v>3945.874915752906</v>
      </c>
      <c r="H44" s="246">
        <v>3958.9060607149968</v>
      </c>
      <c r="I44" s="342">
        <v>3902.8676949806818</v>
      </c>
      <c r="J44" s="246">
        <v>3795.0934267760672</v>
      </c>
      <c r="K44" s="342">
        <v>3727.9142949227421</v>
      </c>
      <c r="L44" s="246">
        <v>3597.3809309797721</v>
      </c>
      <c r="M44" s="256"/>
      <c r="N44" s="265"/>
      <c r="O44" s="265"/>
      <c r="P44" s="265"/>
      <c r="Q44" s="265"/>
      <c r="R44" s="265"/>
    </row>
    <row r="45" spans="2:18" x14ac:dyDescent="0.2">
      <c r="B45" t="s">
        <v>546</v>
      </c>
      <c r="C45" t="s">
        <v>188</v>
      </c>
      <c r="D45" s="246">
        <v>42102.866028971861</v>
      </c>
      <c r="E45" s="246">
        <v>42077.921897532746</v>
      </c>
      <c r="F45" s="246">
        <v>40085.113827357738</v>
      </c>
      <c r="G45" s="246">
        <v>40617.46265657476</v>
      </c>
      <c r="H45" s="246">
        <v>39273.547626463704</v>
      </c>
      <c r="I45" s="342">
        <v>35615.02281940222</v>
      </c>
      <c r="J45" s="246">
        <v>35445.041555155767</v>
      </c>
      <c r="K45" s="342">
        <v>26881.439045528823</v>
      </c>
      <c r="L45" s="246">
        <v>22195.88987587778</v>
      </c>
      <c r="M45" s="256"/>
      <c r="N45" s="265"/>
      <c r="O45" s="265"/>
      <c r="P45" s="265"/>
      <c r="Q45" s="265"/>
      <c r="R45" s="265"/>
    </row>
    <row r="46" spans="2:18" x14ac:dyDescent="0.2">
      <c r="B46" t="s">
        <v>546</v>
      </c>
      <c r="C46" t="s">
        <v>189</v>
      </c>
      <c r="D46" s="246">
        <v>41255.0984711606</v>
      </c>
      <c r="E46" s="246">
        <v>32592.78541356701</v>
      </c>
      <c r="F46" s="246">
        <v>29776.876250455727</v>
      </c>
      <c r="G46" s="246">
        <v>29510.013107399358</v>
      </c>
      <c r="H46" s="246">
        <v>26715.054970149555</v>
      </c>
      <c r="I46" s="342">
        <v>28190.749065472439</v>
      </c>
      <c r="J46" s="246">
        <v>29122.040842967053</v>
      </c>
      <c r="K46" s="342">
        <v>31490.834466474735</v>
      </c>
      <c r="L46" s="246">
        <v>32710.613823849297</v>
      </c>
      <c r="M46" s="256"/>
      <c r="N46" s="265"/>
      <c r="O46" s="265"/>
      <c r="P46" s="265"/>
      <c r="Q46" s="265"/>
      <c r="R46" s="265"/>
    </row>
    <row r="47" spans="2:18" x14ac:dyDescent="0.2">
      <c r="B47" t="s">
        <v>546</v>
      </c>
      <c r="C47" t="s">
        <v>190</v>
      </c>
      <c r="D47" s="246">
        <v>13053.135560660332</v>
      </c>
      <c r="E47" s="246">
        <v>11582.098620299632</v>
      </c>
      <c r="F47" s="246">
        <v>9664.7798423120221</v>
      </c>
      <c r="G47" s="246">
        <v>7035.7471618375657</v>
      </c>
      <c r="H47" s="246">
        <v>4318.642510174237</v>
      </c>
      <c r="I47" s="342">
        <v>1927.219523333772</v>
      </c>
      <c r="J47" s="246">
        <v>1974.641886135269</v>
      </c>
      <c r="K47" s="342">
        <v>2054.4813066873312</v>
      </c>
      <c r="L47" s="246">
        <v>2137.4216504373921</v>
      </c>
      <c r="M47" s="256"/>
      <c r="N47" s="265"/>
      <c r="O47" s="265"/>
      <c r="P47" s="265"/>
      <c r="Q47" s="265"/>
      <c r="R47" s="265"/>
    </row>
    <row r="48" spans="2:18" x14ac:dyDescent="0.2">
      <c r="B48" t="s">
        <v>546</v>
      </c>
      <c r="C48" t="s">
        <v>194</v>
      </c>
      <c r="D48" s="246">
        <v>1458.705251776817</v>
      </c>
      <c r="E48" s="246">
        <v>1514.6672033738159</v>
      </c>
      <c r="F48" s="246">
        <v>3056.9493121857022</v>
      </c>
      <c r="G48" s="246">
        <v>1315.596127723062</v>
      </c>
      <c r="H48" s="246">
        <v>1264.406862148152</v>
      </c>
      <c r="I48" s="342">
        <v>1205.6269980856191</v>
      </c>
      <c r="J48" s="246">
        <v>1172.596482014281</v>
      </c>
      <c r="K48" s="342">
        <v>1140.9750247810159</v>
      </c>
      <c r="L48" s="246">
        <v>1098.8709888485</v>
      </c>
      <c r="M48" s="256"/>
      <c r="N48" s="265"/>
      <c r="O48" s="265"/>
      <c r="P48" s="265"/>
      <c r="Q48" s="265"/>
      <c r="R48" s="265"/>
    </row>
    <row r="49" spans="2:18" x14ac:dyDescent="0.2">
      <c r="B49" t="s">
        <v>546</v>
      </c>
      <c r="C49" t="s">
        <v>207</v>
      </c>
      <c r="D49" s="246">
        <v>570.84904889790801</v>
      </c>
      <c r="E49" s="246">
        <v>597.28188702579803</v>
      </c>
      <c r="F49" s="246">
        <v>580.19464132246605</v>
      </c>
      <c r="G49" s="246">
        <v>2277.6149641053512</v>
      </c>
      <c r="H49" s="246">
        <v>358.06214497070403</v>
      </c>
      <c r="I49" s="342">
        <v>309.48035600912402</v>
      </c>
      <c r="J49" s="246">
        <v>313.65545308754099</v>
      </c>
      <c r="K49" s="342">
        <v>316.89061037463398</v>
      </c>
      <c r="L49" s="246">
        <v>825.19952658136594</v>
      </c>
      <c r="M49" s="256"/>
      <c r="N49" s="265"/>
      <c r="O49" s="265"/>
      <c r="P49" s="265"/>
      <c r="Q49" s="265"/>
      <c r="R49" s="265"/>
    </row>
    <row r="50" spans="2:18" x14ac:dyDescent="0.2">
      <c r="B50" t="s">
        <v>547</v>
      </c>
      <c r="C50" t="s">
        <v>321</v>
      </c>
      <c r="D50" s="246">
        <v>168.16140592249999</v>
      </c>
      <c r="E50" s="246">
        <v>145.53537537950899</v>
      </c>
      <c r="F50" s="246">
        <v>123.50925722845</v>
      </c>
      <c r="G50" s="246">
        <v>101.26447289213699</v>
      </c>
      <c r="H50" s="246">
        <v>101.59515971886</v>
      </c>
      <c r="I50" s="342">
        <v>101.29175969296899</v>
      </c>
      <c r="J50" s="246">
        <v>100.98926572969</v>
      </c>
      <c r="K50" s="342">
        <v>100.54836646325801</v>
      </c>
      <c r="L50" s="246">
        <v>100.109392076284</v>
      </c>
      <c r="M50" s="256"/>
      <c r="N50" s="265"/>
      <c r="O50" s="265"/>
      <c r="P50" s="265"/>
      <c r="Q50" s="265"/>
      <c r="R50" s="265"/>
    </row>
    <row r="51" spans="2:18" x14ac:dyDescent="0.2">
      <c r="B51" t="s">
        <v>547</v>
      </c>
      <c r="C51" t="s">
        <v>322</v>
      </c>
      <c r="D51" s="246">
        <v>168.16140592250099</v>
      </c>
      <c r="E51" s="246">
        <v>147.723189948065</v>
      </c>
      <c r="F51" s="246">
        <v>127.924150038091</v>
      </c>
      <c r="G51" s="246">
        <v>107.89213245737599</v>
      </c>
      <c r="H51" s="246">
        <v>108.244462409744</v>
      </c>
      <c r="I51" s="342">
        <v>107.921205152326</v>
      </c>
      <c r="J51" s="246">
        <v>107.59891325842101</v>
      </c>
      <c r="K51" s="342">
        <v>107.129157571203</v>
      </c>
      <c r="L51" s="246">
        <v>106.66145274489899</v>
      </c>
      <c r="M51" s="256"/>
      <c r="N51" s="265"/>
      <c r="O51" s="265"/>
      <c r="P51" s="265"/>
      <c r="Q51" s="265"/>
      <c r="R51" s="265"/>
    </row>
    <row r="52" spans="2:18" x14ac:dyDescent="0.2">
      <c r="B52" t="s">
        <v>547</v>
      </c>
      <c r="C52" t="s">
        <v>193</v>
      </c>
      <c r="D52" s="332"/>
      <c r="E52" s="332"/>
      <c r="F52" s="332"/>
      <c r="G52" s="332"/>
      <c r="H52" s="332"/>
      <c r="I52" s="332"/>
      <c r="J52" s="332"/>
      <c r="K52" s="332"/>
      <c r="L52" s="332"/>
      <c r="M52" s="256"/>
      <c r="N52" s="265"/>
      <c r="O52" s="265"/>
      <c r="P52" s="265"/>
      <c r="Q52" s="265"/>
      <c r="R52" s="265"/>
    </row>
    <row r="53" spans="2:18" x14ac:dyDescent="0.2">
      <c r="B53" t="s">
        <v>547</v>
      </c>
      <c r="C53" t="s">
        <v>323</v>
      </c>
      <c r="D53" s="246">
        <v>4176.3299940576389</v>
      </c>
      <c r="E53" s="246">
        <v>4049.851661394006</v>
      </c>
      <c r="F53" s="246">
        <v>3926.5417994486929</v>
      </c>
      <c r="G53" s="246">
        <v>3760.027519169264</v>
      </c>
      <c r="H53" s="246">
        <v>3740.0487450113528</v>
      </c>
      <c r="I53" s="342">
        <v>3665.1668434515318</v>
      </c>
      <c r="J53" s="246">
        <v>3541.7593389134131</v>
      </c>
      <c r="K53" s="342">
        <v>3473.8376479072658</v>
      </c>
      <c r="L53" s="246">
        <v>3345.9885100306569</v>
      </c>
      <c r="M53" s="256"/>
      <c r="N53" s="265"/>
      <c r="O53" s="265"/>
      <c r="P53" s="265"/>
      <c r="Q53" s="265"/>
      <c r="R53" s="265"/>
    </row>
    <row r="54" spans="2:18" x14ac:dyDescent="0.2">
      <c r="B54" t="s">
        <v>547</v>
      </c>
      <c r="C54" t="s">
        <v>188</v>
      </c>
      <c r="D54" s="246">
        <v>55144.826511820975</v>
      </c>
      <c r="E54" s="246">
        <v>54108.635484389604</v>
      </c>
      <c r="F54" s="246">
        <v>51033.068949750785</v>
      </c>
      <c r="G54" s="246">
        <v>50012.556463058267</v>
      </c>
      <c r="H54" s="246">
        <v>49188.70745811089</v>
      </c>
      <c r="I54" s="342">
        <v>53128.802872891159</v>
      </c>
      <c r="J54" s="246">
        <v>55398.826851784703</v>
      </c>
      <c r="K54" s="342">
        <v>46150.397915515576</v>
      </c>
      <c r="L54" s="246">
        <v>39813.259412191779</v>
      </c>
      <c r="M54" s="256"/>
      <c r="N54" s="265"/>
      <c r="O54" s="265"/>
      <c r="P54" s="265"/>
      <c r="Q54" s="265"/>
      <c r="R54" s="265"/>
    </row>
    <row r="55" spans="2:18" x14ac:dyDescent="0.2">
      <c r="B55" t="s">
        <v>547</v>
      </c>
      <c r="C55" t="s">
        <v>189</v>
      </c>
      <c r="D55" s="246">
        <v>36023.833585966997</v>
      </c>
      <c r="E55" s="246">
        <v>28254.133216613642</v>
      </c>
      <c r="F55" s="246">
        <v>24304.956203459624</v>
      </c>
      <c r="G55" s="246">
        <v>24095.809276363416</v>
      </c>
      <c r="H55" s="246">
        <v>21976.43513647476</v>
      </c>
      <c r="I55" s="342">
        <v>22997.540726142572</v>
      </c>
      <c r="J55" s="246">
        <v>21935.029871591923</v>
      </c>
      <c r="K55" s="342">
        <v>23285.773230055012</v>
      </c>
      <c r="L55" s="246">
        <v>23059.141703351946</v>
      </c>
      <c r="M55" s="256"/>
      <c r="N55" s="265"/>
      <c r="O55" s="265"/>
      <c r="P55" s="265"/>
      <c r="Q55" s="265"/>
      <c r="R55" s="265"/>
    </row>
    <row r="56" spans="2:18" x14ac:dyDescent="0.2">
      <c r="B56" t="s">
        <v>547</v>
      </c>
      <c r="C56" t="s">
        <v>190</v>
      </c>
      <c r="D56" s="246">
        <v>12429.415585984876</v>
      </c>
      <c r="E56" s="246">
        <v>10826.069805508041</v>
      </c>
      <c r="F56" s="246">
        <v>8857.0695221721562</v>
      </c>
      <c r="G56" s="246">
        <v>6922.1090516689701</v>
      </c>
      <c r="H56" s="246">
        <v>4318.7849265706773</v>
      </c>
      <c r="I56" s="342">
        <v>1676.6084308711429</v>
      </c>
      <c r="J56" s="246">
        <v>1696.420405886086</v>
      </c>
      <c r="K56" s="342">
        <v>1725.205877206339</v>
      </c>
      <c r="L56" s="246">
        <v>1747.7559737152969</v>
      </c>
      <c r="M56" s="256"/>
      <c r="N56" s="265"/>
      <c r="O56" s="265"/>
      <c r="P56" s="265"/>
      <c r="Q56" s="265"/>
      <c r="R56" s="265"/>
    </row>
    <row r="57" spans="2:18" x14ac:dyDescent="0.2">
      <c r="B57" t="s">
        <v>547</v>
      </c>
      <c r="C57" t="s">
        <v>194</v>
      </c>
      <c r="D57" s="246">
        <v>3410.5782469270498</v>
      </c>
      <c r="E57" s="246">
        <v>3418.6298637355899</v>
      </c>
      <c r="F57" s="246">
        <v>2542.4567083941402</v>
      </c>
      <c r="G57" s="246">
        <v>1760.942062822475</v>
      </c>
      <c r="H57" s="246">
        <v>1283.128254505566</v>
      </c>
      <c r="I57" s="342">
        <v>850.27837098451698</v>
      </c>
      <c r="J57" s="246">
        <v>563.34991020061398</v>
      </c>
      <c r="K57" s="342">
        <v>284.32820138810001</v>
      </c>
      <c r="L57" s="246"/>
      <c r="M57" s="256"/>
      <c r="N57" s="265"/>
      <c r="O57" s="265"/>
      <c r="P57" s="265"/>
      <c r="Q57" s="265"/>
      <c r="R57" s="265"/>
    </row>
    <row r="58" spans="2:18" x14ac:dyDescent="0.2">
      <c r="B58" t="s">
        <v>547</v>
      </c>
      <c r="C58" t="s">
        <v>207</v>
      </c>
      <c r="D58" s="246">
        <v>390.69404264466601</v>
      </c>
      <c r="E58" s="246">
        <v>390.69404264466499</v>
      </c>
      <c r="F58" s="246">
        <v>949.09187143234203</v>
      </c>
      <c r="G58" s="246">
        <v>1513.6986835360749</v>
      </c>
      <c r="H58" s="246">
        <v>216.96335323489899</v>
      </c>
      <c r="I58" s="342">
        <v>184.18251802442001</v>
      </c>
      <c r="J58" s="246">
        <v>183.94448412295699</v>
      </c>
      <c r="K58" s="342">
        <v>183.752376097058</v>
      </c>
      <c r="L58" s="246">
        <v>1450.268314617728</v>
      </c>
      <c r="M58" s="256"/>
      <c r="N58" s="265"/>
      <c r="O58" s="265"/>
      <c r="P58" s="265"/>
      <c r="Q58" s="265"/>
      <c r="R58" s="265"/>
    </row>
    <row r="59" spans="2:18" x14ac:dyDescent="0.2">
      <c r="B59" t="s">
        <v>548</v>
      </c>
      <c r="C59" t="s">
        <v>321</v>
      </c>
      <c r="D59" s="246">
        <v>98.950646076032996</v>
      </c>
      <c r="E59" s="246">
        <v>87.207066324626993</v>
      </c>
      <c r="F59" s="246">
        <v>105.98409795574401</v>
      </c>
      <c r="G59" s="246">
        <v>62.380564793430999</v>
      </c>
      <c r="H59" s="246">
        <v>62.938296993293001</v>
      </c>
      <c r="I59" s="342">
        <v>63.427926909244</v>
      </c>
      <c r="J59" s="246">
        <v>63.921365912284998</v>
      </c>
      <c r="K59" s="342">
        <v>64.370396039460999</v>
      </c>
      <c r="L59" s="246">
        <v>64.822580480569997</v>
      </c>
      <c r="M59" s="256"/>
      <c r="N59" s="265"/>
      <c r="O59" s="265"/>
      <c r="P59" s="265"/>
      <c r="Q59" s="265"/>
      <c r="R59" s="265"/>
    </row>
    <row r="60" spans="2:18" x14ac:dyDescent="0.2">
      <c r="B60" t="s">
        <v>548</v>
      </c>
      <c r="C60" t="s">
        <v>322</v>
      </c>
      <c r="D60" s="246">
        <v>98.950646076032001</v>
      </c>
      <c r="E60" s="246">
        <v>88.597201278121005</v>
      </c>
      <c r="F60" s="246">
        <v>110.76191168229001</v>
      </c>
      <c r="G60" s="246">
        <v>66.463311043228998</v>
      </c>
      <c r="H60" s="246">
        <v>67.057546263782001</v>
      </c>
      <c r="I60" s="342">
        <v>67.579221973318994</v>
      </c>
      <c r="J60" s="246">
        <v>68.104956070927997</v>
      </c>
      <c r="K60" s="342">
        <v>68.583374775682003</v>
      </c>
      <c r="L60" s="246">
        <v>69.065154241095001</v>
      </c>
      <c r="M60" s="256"/>
      <c r="N60" s="265"/>
      <c r="O60" s="265"/>
      <c r="P60" s="265"/>
      <c r="Q60" s="265"/>
      <c r="R60" s="265"/>
    </row>
    <row r="61" spans="2:18" x14ac:dyDescent="0.2">
      <c r="B61" t="s">
        <v>548</v>
      </c>
      <c r="C61" t="s">
        <v>193</v>
      </c>
      <c r="D61" s="332"/>
      <c r="E61" s="332"/>
      <c r="F61" s="332"/>
      <c r="G61" s="332"/>
      <c r="H61" s="332"/>
      <c r="I61" s="332"/>
      <c r="J61" s="332"/>
      <c r="K61" s="332"/>
      <c r="L61" s="332"/>
      <c r="M61" s="256"/>
      <c r="N61" s="265"/>
      <c r="O61" s="265"/>
      <c r="P61" s="265"/>
      <c r="Q61" s="265"/>
      <c r="R61" s="265"/>
    </row>
    <row r="62" spans="2:18" x14ac:dyDescent="0.2">
      <c r="B62" t="s">
        <v>548</v>
      </c>
      <c r="C62" t="s">
        <v>323</v>
      </c>
      <c r="D62" s="246">
        <v>3586.719196382373</v>
      </c>
      <c r="E62" s="246">
        <v>3541.0706614134751</v>
      </c>
      <c r="F62" s="246">
        <v>3459.1908456315468</v>
      </c>
      <c r="G62" s="246">
        <v>3312.6045525205218</v>
      </c>
      <c r="H62" s="246">
        <v>3312.4406895281272</v>
      </c>
      <c r="I62" s="342">
        <v>3281.0469031552261</v>
      </c>
      <c r="J62" s="246">
        <v>3206.456851802217</v>
      </c>
      <c r="K62" s="342">
        <v>3178.4179045610599</v>
      </c>
      <c r="L62" s="246">
        <v>3096.5377451485151</v>
      </c>
      <c r="M62" s="256"/>
      <c r="N62" s="265"/>
      <c r="O62" s="265"/>
      <c r="P62" s="265"/>
      <c r="Q62" s="265"/>
      <c r="R62" s="265"/>
    </row>
    <row r="63" spans="2:18" x14ac:dyDescent="0.2">
      <c r="B63" t="s">
        <v>548</v>
      </c>
      <c r="C63" t="s">
        <v>188</v>
      </c>
      <c r="D63" s="246">
        <v>37331.913232080828</v>
      </c>
      <c r="E63" s="246">
        <v>34972.0404550608</v>
      </c>
      <c r="F63" s="246">
        <v>33004.286212350024</v>
      </c>
      <c r="G63" s="246">
        <v>35129.16198051782</v>
      </c>
      <c r="H63" s="246">
        <v>36891.083308141206</v>
      </c>
      <c r="I63" s="342">
        <v>39157.29270000921</v>
      </c>
      <c r="J63" s="246">
        <v>40370.122681793866</v>
      </c>
      <c r="K63" s="342">
        <v>40923.783078171677</v>
      </c>
      <c r="L63" s="246">
        <v>34193.816960581804</v>
      </c>
      <c r="M63" s="256"/>
      <c r="N63" s="265"/>
      <c r="O63" s="265"/>
      <c r="P63" s="265"/>
      <c r="Q63" s="265"/>
      <c r="R63" s="265"/>
    </row>
    <row r="64" spans="2:18" x14ac:dyDescent="0.2">
      <c r="B64" t="s">
        <v>548</v>
      </c>
      <c r="C64" t="s">
        <v>189</v>
      </c>
      <c r="D64" s="246">
        <v>35052.172620981197</v>
      </c>
      <c r="E64" s="246">
        <v>36838.393775515309</v>
      </c>
      <c r="F64" s="246">
        <v>27877.579298427841</v>
      </c>
      <c r="G64" s="246">
        <v>28656.430489161732</v>
      </c>
      <c r="H64" s="246">
        <v>27562.373232655282</v>
      </c>
      <c r="I64" s="342">
        <v>29715.384043865761</v>
      </c>
      <c r="J64" s="246">
        <v>29807.59792212339</v>
      </c>
      <c r="K64" s="342">
        <v>31454.200196946673</v>
      </c>
      <c r="L64" s="246">
        <v>38971.558934787165</v>
      </c>
      <c r="M64" s="256"/>
      <c r="N64" s="265"/>
      <c r="O64" s="265"/>
      <c r="P64" s="265"/>
      <c r="Q64" s="265"/>
      <c r="R64" s="265"/>
    </row>
    <row r="65" spans="2:18" x14ac:dyDescent="0.2">
      <c r="B65" t="s">
        <v>548</v>
      </c>
      <c r="C65" t="s">
        <v>190</v>
      </c>
      <c r="D65" s="246">
        <v>11121.483225319083</v>
      </c>
      <c r="E65" s="246">
        <v>9629.028907094671</v>
      </c>
      <c r="F65" s="246">
        <v>7994.6396040518312</v>
      </c>
      <c r="G65" s="246">
        <v>6511.7274777025305</v>
      </c>
      <c r="H65" s="246">
        <v>6288.8269666428741</v>
      </c>
      <c r="I65" s="342">
        <v>4449.3833105989643</v>
      </c>
      <c r="J65" s="246">
        <v>2320.2944453677319</v>
      </c>
      <c r="K65" s="342">
        <v>1780.567791070933</v>
      </c>
      <c r="L65" s="246">
        <v>1717.964648181415</v>
      </c>
      <c r="M65" s="256"/>
      <c r="N65" s="265"/>
      <c r="O65" s="265"/>
      <c r="P65" s="265"/>
      <c r="Q65" s="265"/>
      <c r="R65" s="265"/>
    </row>
    <row r="66" spans="2:18" x14ac:dyDescent="0.2">
      <c r="B66" t="s">
        <v>548</v>
      </c>
      <c r="C66" t="s">
        <v>194</v>
      </c>
      <c r="D66" s="246">
        <v>7516.3354488515297</v>
      </c>
      <c r="E66" s="246">
        <v>7476.6733911724896</v>
      </c>
      <c r="F66" s="246">
        <v>7566.0933689926696</v>
      </c>
      <c r="G66" s="246">
        <v>4140.5041093201698</v>
      </c>
      <c r="H66" s="246">
        <v>3227.26438130305</v>
      </c>
      <c r="I66" s="342">
        <v>2229.7509607827669</v>
      </c>
      <c r="J66" s="246">
        <v>1445.658239900124</v>
      </c>
      <c r="K66" s="342">
        <v>754.95631249805001</v>
      </c>
      <c r="L66" s="246"/>
      <c r="M66" s="256"/>
      <c r="N66" s="265"/>
      <c r="O66" s="265"/>
      <c r="P66" s="265"/>
      <c r="Q66" s="265"/>
      <c r="R66" s="265"/>
    </row>
    <row r="67" spans="2:18" x14ac:dyDescent="0.2">
      <c r="B67" t="s">
        <v>548</v>
      </c>
      <c r="C67" t="s">
        <v>207</v>
      </c>
      <c r="D67" s="246">
        <v>2006.7341331840021</v>
      </c>
      <c r="E67" s="246">
        <v>2121.8597040126219</v>
      </c>
      <c r="F67" s="246">
        <v>2489.0415649164752</v>
      </c>
      <c r="G67" s="246">
        <v>2912.330374039595</v>
      </c>
      <c r="H67" s="246">
        <v>2165.0957270340468</v>
      </c>
      <c r="I67" s="342">
        <v>1225.1938341808341</v>
      </c>
      <c r="J67" s="246">
        <v>3091.4081844046318</v>
      </c>
      <c r="K67" s="342">
        <v>3224.7863166518669</v>
      </c>
      <c r="L67" s="246">
        <v>3184.7601701069648</v>
      </c>
      <c r="M67" s="256"/>
      <c r="N67" s="265"/>
      <c r="O67" s="265"/>
      <c r="P67" s="265"/>
      <c r="Q67" s="265"/>
      <c r="R67" s="265"/>
    </row>
    <row r="68" spans="2:18" x14ac:dyDescent="0.2">
      <c r="B68" t="s">
        <v>549</v>
      </c>
      <c r="C68" t="s">
        <v>321</v>
      </c>
      <c r="D68" s="246">
        <v>88.938752543570004</v>
      </c>
      <c r="E68" s="246">
        <v>77.167319056590003</v>
      </c>
      <c r="F68" s="246">
        <v>66.050758041002993</v>
      </c>
      <c r="G68" s="246">
        <v>54.609175285833999</v>
      </c>
      <c r="H68" s="246">
        <v>55.111525278320997</v>
      </c>
      <c r="I68" s="342">
        <v>55.251780694929998</v>
      </c>
      <c r="J68" s="246">
        <v>55.392393052881999</v>
      </c>
      <c r="K68" s="342">
        <v>55.218966517627997</v>
      </c>
      <c r="L68" s="246">
        <v>55.046082958791999</v>
      </c>
      <c r="M68" s="256"/>
      <c r="N68" s="265"/>
      <c r="O68" s="265"/>
      <c r="P68" s="265"/>
      <c r="Q68" s="265"/>
      <c r="R68" s="265"/>
    </row>
    <row r="69" spans="2:18" x14ac:dyDescent="0.2">
      <c r="B69" t="s">
        <v>549</v>
      </c>
      <c r="C69" t="s">
        <v>322</v>
      </c>
      <c r="D69" s="246">
        <v>88.938752543570004</v>
      </c>
      <c r="E69" s="246">
        <v>78.337208168488999</v>
      </c>
      <c r="F69" s="246">
        <v>68.433397020159006</v>
      </c>
      <c r="G69" s="246">
        <v>58.18329178095</v>
      </c>
      <c r="H69" s="246">
        <v>58.718520083447999</v>
      </c>
      <c r="I69" s="342">
        <v>58.867955078312001</v>
      </c>
      <c r="J69" s="246">
        <v>59.017770375977001</v>
      </c>
      <c r="K69" s="342">
        <v>58.832993245570997</v>
      </c>
      <c r="L69" s="246">
        <v>58.648794628849998</v>
      </c>
      <c r="M69" s="256"/>
      <c r="N69" s="265"/>
      <c r="O69" s="265"/>
      <c r="P69" s="265"/>
      <c r="Q69" s="265"/>
      <c r="R69" s="265"/>
    </row>
    <row r="70" spans="2:18" x14ac:dyDescent="0.2">
      <c r="B70" t="s">
        <v>549</v>
      </c>
      <c r="C70" t="s">
        <v>193</v>
      </c>
      <c r="D70" s="332"/>
      <c r="E70" s="332"/>
      <c r="F70" s="332"/>
      <c r="G70" s="332"/>
      <c r="H70" s="332"/>
      <c r="I70" s="332"/>
      <c r="J70" s="332"/>
      <c r="K70" s="332"/>
      <c r="L70" s="332"/>
      <c r="M70" s="256"/>
      <c r="N70" s="265"/>
      <c r="O70" s="265"/>
      <c r="P70" s="265"/>
      <c r="Q70" s="265"/>
      <c r="R70" s="265"/>
    </row>
    <row r="71" spans="2:18" x14ac:dyDescent="0.2">
      <c r="B71" t="s">
        <v>549</v>
      </c>
      <c r="C71" t="s">
        <v>323</v>
      </c>
      <c r="D71" s="246">
        <v>1110.4716505819731</v>
      </c>
      <c r="E71" s="246">
        <v>1073.9667083370771</v>
      </c>
      <c r="F71" s="246">
        <v>1044.438433982451</v>
      </c>
      <c r="G71" s="246">
        <v>999.66040569309905</v>
      </c>
      <c r="H71" s="246">
        <v>1000.201310361756</v>
      </c>
      <c r="I71" s="342">
        <v>985.50511356911795</v>
      </c>
      <c r="J71" s="246">
        <v>957.81355080172796</v>
      </c>
      <c r="K71" s="342">
        <v>940.50022235303402</v>
      </c>
      <c r="L71" s="246">
        <v>906.942806908389</v>
      </c>
      <c r="M71" s="256"/>
      <c r="N71" s="265"/>
      <c r="O71" s="265"/>
      <c r="P71" s="265"/>
      <c r="Q71" s="265"/>
      <c r="R71" s="265"/>
    </row>
    <row r="72" spans="2:18" x14ac:dyDescent="0.2">
      <c r="B72" t="s">
        <v>549</v>
      </c>
      <c r="C72" t="s">
        <v>188</v>
      </c>
      <c r="D72" s="246">
        <v>22956.407068262477</v>
      </c>
      <c r="E72" s="246">
        <v>23980.961181163417</v>
      </c>
      <c r="F72" s="246">
        <v>23158.263157843729</v>
      </c>
      <c r="G72" s="246">
        <v>23541.428754768771</v>
      </c>
      <c r="H72" s="246">
        <v>22941.514357415024</v>
      </c>
      <c r="I72" s="342">
        <v>23341.85308803599</v>
      </c>
      <c r="J72" s="246">
        <v>25214.567142387474</v>
      </c>
      <c r="K72" s="342">
        <v>25112.576690982576</v>
      </c>
      <c r="L72" s="246">
        <v>23713.075141359444</v>
      </c>
      <c r="M72" s="256"/>
      <c r="N72" s="265"/>
      <c r="O72" s="265"/>
      <c r="P72" s="265"/>
      <c r="Q72" s="265"/>
      <c r="R72" s="265"/>
    </row>
    <row r="73" spans="2:18" x14ac:dyDescent="0.2">
      <c r="B73" t="s">
        <v>549</v>
      </c>
      <c r="C73" t="s">
        <v>189</v>
      </c>
      <c r="D73" s="246">
        <v>10590.477987619201</v>
      </c>
      <c r="E73" s="246">
        <v>8356.4368426554029</v>
      </c>
      <c r="F73" s="246">
        <v>5429.4156806243373</v>
      </c>
      <c r="G73" s="246">
        <v>5613.7095579989164</v>
      </c>
      <c r="H73" s="246">
        <v>4873.0753774806753</v>
      </c>
      <c r="I73" s="342">
        <v>3047.680320490078</v>
      </c>
      <c r="J73" s="246">
        <v>331.07147780200899</v>
      </c>
      <c r="K73" s="342">
        <v>331.072764488134</v>
      </c>
      <c r="L73" s="246">
        <v>1676.419829851571</v>
      </c>
      <c r="M73" s="256"/>
      <c r="N73" s="265"/>
      <c r="O73" s="265"/>
      <c r="P73" s="265"/>
      <c r="Q73" s="265"/>
      <c r="R73" s="265"/>
    </row>
    <row r="74" spans="2:18" x14ac:dyDescent="0.2">
      <c r="B74" t="s">
        <v>549</v>
      </c>
      <c r="C74" t="s">
        <v>190</v>
      </c>
      <c r="D74" s="246">
        <v>3699.7731792737482</v>
      </c>
      <c r="E74" s="246">
        <v>3290.7964164307418</v>
      </c>
      <c r="F74" s="246">
        <v>2713.4920621639521</v>
      </c>
      <c r="G74" s="246">
        <v>2147.7522326756002</v>
      </c>
      <c r="H74" s="246">
        <v>2015.2354521001421</v>
      </c>
      <c r="I74" s="342">
        <v>1898.4790977378991</v>
      </c>
      <c r="J74" s="246">
        <v>1242.269330497254</v>
      </c>
      <c r="K74" s="342">
        <v>662.39883789578005</v>
      </c>
      <c r="L74" s="246">
        <v>577.46364227861397</v>
      </c>
      <c r="M74" s="256"/>
      <c r="N74" s="265"/>
      <c r="O74" s="265"/>
      <c r="P74" s="265"/>
      <c r="Q74" s="265"/>
      <c r="R74" s="265"/>
    </row>
    <row r="75" spans="2:18" x14ac:dyDescent="0.2">
      <c r="B75" t="s">
        <v>549</v>
      </c>
      <c r="C75" t="s">
        <v>194</v>
      </c>
      <c r="D75" s="246">
        <v>2454.2639414422529</v>
      </c>
      <c r="E75" s="246">
        <v>2567.1450418736599</v>
      </c>
      <c r="F75" s="246">
        <v>1937.7425605908379</v>
      </c>
      <c r="G75" s="246">
        <v>1288.341417397168</v>
      </c>
      <c r="H75" s="246">
        <v>990.32968530200606</v>
      </c>
      <c r="I75" s="342">
        <v>667.165355629077</v>
      </c>
      <c r="J75" s="246">
        <v>450.176661063393</v>
      </c>
      <c r="K75" s="342">
        <v>228.92198998121401</v>
      </c>
      <c r="L75" s="246"/>
      <c r="M75" s="256"/>
      <c r="N75" s="265"/>
      <c r="O75" s="265"/>
      <c r="P75" s="265"/>
      <c r="Q75" s="265"/>
      <c r="R75" s="265"/>
    </row>
    <row r="76" spans="2:18" x14ac:dyDescent="0.2">
      <c r="B76" t="s">
        <v>549</v>
      </c>
      <c r="C76" t="s">
        <v>207</v>
      </c>
      <c r="D76" s="246">
        <v>347.07271859039997</v>
      </c>
      <c r="E76" s="246">
        <v>387.174290765438</v>
      </c>
      <c r="F76" s="246">
        <v>305.89872737153797</v>
      </c>
      <c r="G76" s="246">
        <v>248.14958558363301</v>
      </c>
      <c r="H76" s="246">
        <v>223.837098960129</v>
      </c>
      <c r="I76" s="342">
        <v>194.113413670471</v>
      </c>
      <c r="J76" s="246">
        <v>1043.0555326465151</v>
      </c>
      <c r="K76" s="342">
        <v>199.74660535822201</v>
      </c>
      <c r="L76" s="246">
        <v>992.49739339098801</v>
      </c>
      <c r="M76" s="256"/>
      <c r="N76" s="265"/>
      <c r="O76" s="265"/>
      <c r="P76" s="265"/>
      <c r="Q76" s="265"/>
      <c r="R76" s="265"/>
    </row>
    <row r="77" spans="2:18" x14ac:dyDescent="0.2">
      <c r="B77" t="s">
        <v>550</v>
      </c>
      <c r="C77" t="s">
        <v>321</v>
      </c>
      <c r="D77" s="246">
        <v>242.82913562193099</v>
      </c>
      <c r="E77" s="246">
        <v>207.84010860404501</v>
      </c>
      <c r="F77" s="246">
        <v>243.959900131701</v>
      </c>
      <c r="G77" s="246">
        <v>140.039845829679</v>
      </c>
      <c r="H77" s="246">
        <v>142.737264398549</v>
      </c>
      <c r="I77" s="342">
        <v>144.36950139407301</v>
      </c>
      <c r="J77" s="246">
        <v>146.020403435622</v>
      </c>
      <c r="K77" s="342">
        <v>147.06718868111099</v>
      </c>
      <c r="L77" s="246">
        <v>148.12147807892501</v>
      </c>
      <c r="M77" s="256"/>
      <c r="N77" s="265"/>
      <c r="O77" s="265"/>
      <c r="P77" s="265"/>
      <c r="Q77" s="265"/>
      <c r="R77" s="265"/>
    </row>
    <row r="78" spans="2:18" x14ac:dyDescent="0.2">
      <c r="B78" t="s">
        <v>550</v>
      </c>
      <c r="C78" t="s">
        <v>322</v>
      </c>
      <c r="D78" s="246">
        <v>242.82913562193099</v>
      </c>
      <c r="E78" s="246">
        <v>210.84775363014001</v>
      </c>
      <c r="F78" s="246">
        <v>254.62919200650899</v>
      </c>
      <c r="G78" s="246">
        <v>149.20531519143901</v>
      </c>
      <c r="H78" s="246">
        <v>152.07927713696299</v>
      </c>
      <c r="I78" s="342">
        <v>153.81834242899799</v>
      </c>
      <c r="J78" s="246">
        <v>155.577294375853</v>
      </c>
      <c r="K78" s="342">
        <v>156.692590680027</v>
      </c>
      <c r="L78" s="246">
        <v>157.81588227587201</v>
      </c>
      <c r="M78" s="256"/>
      <c r="N78" s="265"/>
      <c r="O78" s="265"/>
      <c r="P78" s="265"/>
      <c r="Q78" s="265"/>
      <c r="R78" s="265"/>
    </row>
    <row r="79" spans="2:18" x14ac:dyDescent="0.2">
      <c r="B79" t="s">
        <v>550</v>
      </c>
      <c r="C79" t="s">
        <v>193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8" x14ac:dyDescent="0.2">
      <c r="B80" t="s">
        <v>550</v>
      </c>
      <c r="C80" t="s">
        <v>323</v>
      </c>
      <c r="D80" s="246">
        <v>3108.382677779693</v>
      </c>
      <c r="E80" s="246">
        <v>2956.5433601016498</v>
      </c>
      <c r="F80" s="246">
        <v>2805.7621313368932</v>
      </c>
      <c r="G80" s="246">
        <v>2624.2940746702679</v>
      </c>
      <c r="H80" s="246">
        <v>2647.0058629448158</v>
      </c>
      <c r="I80" s="342">
        <v>2631.3641531329322</v>
      </c>
      <c r="J80" s="246">
        <v>2580.998382347243</v>
      </c>
      <c r="K80" s="342">
        <v>2558.8286949574781</v>
      </c>
      <c r="L80" s="246">
        <v>2493.3099249904249</v>
      </c>
      <c r="M80" s="256"/>
      <c r="N80" s="265"/>
      <c r="O80" s="265"/>
      <c r="P80" s="265"/>
      <c r="Q80" s="265"/>
      <c r="R80" s="265"/>
    </row>
    <row r="81" spans="2:18" x14ac:dyDescent="0.2">
      <c r="B81" t="s">
        <v>550</v>
      </c>
      <c r="C81" t="s">
        <v>188</v>
      </c>
      <c r="D81" s="246">
        <v>63435.9827357373</v>
      </c>
      <c r="E81" s="246">
        <v>61810.37248718198</v>
      </c>
      <c r="F81" s="246">
        <v>58029.70433077457</v>
      </c>
      <c r="G81" s="246">
        <v>59874.258227307175</v>
      </c>
      <c r="H81" s="246">
        <v>63565.794244820834</v>
      </c>
      <c r="I81" s="342">
        <v>68418.559183420031</v>
      </c>
      <c r="J81" s="246">
        <v>71578.802914205924</v>
      </c>
      <c r="K81" s="342">
        <v>74838.142179898598</v>
      </c>
      <c r="L81" s="246">
        <v>60072.615227189825</v>
      </c>
      <c r="M81" s="256"/>
      <c r="N81" s="265"/>
      <c r="O81" s="265"/>
      <c r="P81" s="265"/>
      <c r="Q81" s="265"/>
      <c r="R81" s="265"/>
    </row>
    <row r="82" spans="2:18" x14ac:dyDescent="0.2">
      <c r="B82" t="s">
        <v>550</v>
      </c>
      <c r="C82" t="s">
        <v>189</v>
      </c>
      <c r="D82" s="246">
        <v>30180.803805514599</v>
      </c>
      <c r="E82" s="246">
        <v>27371.633666278478</v>
      </c>
      <c r="F82" s="246">
        <v>17921.530049721827</v>
      </c>
      <c r="G82" s="246">
        <v>17586.479904276603</v>
      </c>
      <c r="H82" s="246">
        <v>14753.53164508495</v>
      </c>
      <c r="I82" s="342">
        <v>18248.598276625609</v>
      </c>
      <c r="J82" s="246">
        <v>15045.648325083681</v>
      </c>
      <c r="K82" s="342">
        <v>12941.057725220744</v>
      </c>
      <c r="L82" s="246">
        <v>9307.9884923755653</v>
      </c>
      <c r="M82" s="256"/>
      <c r="N82" s="265"/>
      <c r="O82" s="265"/>
      <c r="P82" s="265"/>
      <c r="Q82" s="265"/>
      <c r="R82" s="265"/>
    </row>
    <row r="83" spans="2:18" x14ac:dyDescent="0.2">
      <c r="B83" t="s">
        <v>550</v>
      </c>
      <c r="C83" t="s">
        <v>190</v>
      </c>
      <c r="D83" s="246">
        <v>10535.49773386665</v>
      </c>
      <c r="E83" s="246">
        <v>9131.932276534435</v>
      </c>
      <c r="F83" s="246">
        <v>7440.3607558469485</v>
      </c>
      <c r="G83" s="246">
        <v>5756.6825056439002</v>
      </c>
      <c r="H83" s="246">
        <v>5465.4414461213128</v>
      </c>
      <c r="I83" s="342">
        <v>3308.390841654631</v>
      </c>
      <c r="J83" s="246">
        <v>1513.6662258369911</v>
      </c>
      <c r="K83" s="342">
        <v>1570.7845500663591</v>
      </c>
      <c r="L83" s="246">
        <v>1623.863554729458</v>
      </c>
      <c r="M83" s="256"/>
      <c r="N83" s="265"/>
      <c r="O83" s="265"/>
      <c r="P83" s="265"/>
      <c r="Q83" s="265"/>
      <c r="R83" s="265"/>
    </row>
    <row r="84" spans="2:18" x14ac:dyDescent="0.2">
      <c r="B84" t="s">
        <v>550</v>
      </c>
      <c r="C84" t="s">
        <v>194</v>
      </c>
      <c r="D84" s="246">
        <v>5039.1884662416796</v>
      </c>
      <c r="E84" s="246">
        <v>5221.3447642105002</v>
      </c>
      <c r="F84" s="246">
        <v>4060.7148660579401</v>
      </c>
      <c r="G84" s="246">
        <v>2771.5885600115698</v>
      </c>
      <c r="H84" s="246">
        <v>2181.13402602517</v>
      </c>
      <c r="I84" s="342">
        <v>1440.4623083959721</v>
      </c>
      <c r="J84" s="246">
        <v>974.73420444004296</v>
      </c>
      <c r="K84" s="342">
        <v>500.55027430297503</v>
      </c>
      <c r="L84" s="246"/>
      <c r="M84" s="256"/>
      <c r="N84" s="265"/>
      <c r="O84" s="265"/>
      <c r="P84" s="265"/>
      <c r="Q84" s="265"/>
      <c r="R84" s="265"/>
    </row>
    <row r="85" spans="2:18" x14ac:dyDescent="0.2">
      <c r="B85" t="s">
        <v>550</v>
      </c>
      <c r="C85" t="s">
        <v>207</v>
      </c>
      <c r="D85" s="246">
        <v>2006.7310321608011</v>
      </c>
      <c r="E85" s="246">
        <v>2217.267218101611</v>
      </c>
      <c r="F85" s="246">
        <v>1917.757255377167</v>
      </c>
      <c r="G85" s="246">
        <v>2999.214846315665</v>
      </c>
      <c r="H85" s="246">
        <v>3072.3358407974151</v>
      </c>
      <c r="I85" s="342">
        <v>1199.472513368614</v>
      </c>
      <c r="J85" s="246">
        <v>1698.4752327759129</v>
      </c>
      <c r="K85" s="342">
        <v>1396.4876825243159</v>
      </c>
      <c r="L85" s="246">
        <v>2446.9744579669868</v>
      </c>
      <c r="M85" s="256"/>
      <c r="N85" s="265"/>
      <c r="O85" s="265"/>
      <c r="P85" s="265"/>
      <c r="Q85" s="265"/>
      <c r="R85" s="265"/>
    </row>
    <row r="86" spans="2:18" x14ac:dyDescent="0.2">
      <c r="B86" t="s">
        <v>551</v>
      </c>
      <c r="C86" t="s">
        <v>321</v>
      </c>
      <c r="D86" s="332"/>
      <c r="E86" s="332"/>
      <c r="F86" s="332"/>
      <c r="G86" s="332"/>
      <c r="H86" s="332"/>
      <c r="I86" s="332"/>
      <c r="J86" s="332"/>
      <c r="K86" s="332"/>
      <c r="L86" s="332"/>
      <c r="M86" s="256"/>
      <c r="N86" s="265"/>
      <c r="O86" s="265"/>
      <c r="P86" s="265"/>
      <c r="Q86" s="265"/>
      <c r="R86" s="265"/>
    </row>
    <row r="87" spans="2:18" x14ac:dyDescent="0.2">
      <c r="B87" t="s">
        <v>551</v>
      </c>
      <c r="C87" t="s">
        <v>322</v>
      </c>
      <c r="D87" s="332"/>
      <c r="E87" s="332"/>
      <c r="F87" s="332"/>
      <c r="G87" s="332"/>
      <c r="H87" s="332"/>
      <c r="I87" s="332"/>
      <c r="J87" s="332"/>
      <c r="K87" s="332"/>
      <c r="L87" s="332"/>
      <c r="M87" s="256"/>
      <c r="N87" s="265"/>
      <c r="O87" s="265"/>
      <c r="P87" s="265"/>
      <c r="Q87" s="265"/>
      <c r="R87" s="265"/>
    </row>
    <row r="88" spans="2:18" x14ac:dyDescent="0.2">
      <c r="B88" t="s">
        <v>551</v>
      </c>
      <c r="C88" t="s">
        <v>193</v>
      </c>
      <c r="D88" s="332"/>
      <c r="E88" s="332"/>
      <c r="F88" s="332"/>
      <c r="G88" s="332"/>
      <c r="H88" s="332"/>
      <c r="I88" s="332"/>
      <c r="J88" s="332"/>
      <c r="K88" s="332"/>
      <c r="L88" s="332"/>
      <c r="M88" s="256"/>
      <c r="N88" s="265"/>
      <c r="O88" s="265"/>
      <c r="P88" s="265"/>
      <c r="Q88" s="265"/>
      <c r="R88" s="265"/>
    </row>
    <row r="89" spans="2:18" x14ac:dyDescent="0.2">
      <c r="B89" t="s">
        <v>551</v>
      </c>
      <c r="C89" t="s">
        <v>323</v>
      </c>
      <c r="D89" s="332"/>
      <c r="E89" s="332"/>
      <c r="F89" s="332"/>
      <c r="G89" s="332"/>
      <c r="H89" s="332"/>
      <c r="I89" s="332"/>
      <c r="J89" s="332"/>
      <c r="K89" s="332"/>
      <c r="L89" s="332"/>
      <c r="M89" s="256"/>
      <c r="N89" s="265"/>
      <c r="O89" s="265"/>
      <c r="P89" s="265"/>
      <c r="Q89" s="265"/>
      <c r="R89" s="265"/>
    </row>
    <row r="90" spans="2:18" x14ac:dyDescent="0.2">
      <c r="B90" t="s">
        <v>551</v>
      </c>
      <c r="C90" t="s">
        <v>188</v>
      </c>
      <c r="D90" s="332"/>
      <c r="E90" s="332"/>
      <c r="F90" s="332"/>
      <c r="G90" s="332"/>
      <c r="H90" s="332"/>
      <c r="I90" s="332"/>
      <c r="J90" s="332"/>
      <c r="K90" s="332"/>
      <c r="L90" s="332"/>
      <c r="M90" s="256"/>
      <c r="N90" s="265"/>
      <c r="O90" s="265"/>
      <c r="P90" s="265"/>
      <c r="Q90" s="265"/>
      <c r="R90" s="265"/>
    </row>
    <row r="91" spans="2:18" x14ac:dyDescent="0.2">
      <c r="B91" t="s">
        <v>551</v>
      </c>
      <c r="C91" t="s">
        <v>189</v>
      </c>
      <c r="D91" s="332"/>
      <c r="E91" s="332"/>
      <c r="F91" s="332"/>
      <c r="G91" s="332"/>
      <c r="H91" s="332"/>
      <c r="I91" s="332"/>
      <c r="J91" s="332"/>
      <c r="K91" s="332"/>
      <c r="L91" s="332"/>
      <c r="M91" s="256"/>
      <c r="N91" s="265"/>
      <c r="O91" s="265"/>
      <c r="P91" s="265"/>
      <c r="Q91" s="265"/>
      <c r="R91" s="265"/>
    </row>
    <row r="92" spans="2:18" x14ac:dyDescent="0.2">
      <c r="B92" t="s">
        <v>551</v>
      </c>
      <c r="C92" t="s">
        <v>190</v>
      </c>
      <c r="D92" s="332"/>
      <c r="E92" s="332"/>
      <c r="F92" s="332"/>
      <c r="G92" s="332"/>
      <c r="H92" s="332"/>
      <c r="I92" s="332"/>
      <c r="J92" s="332"/>
      <c r="K92" s="332"/>
      <c r="L92" s="332"/>
      <c r="M92" s="256"/>
      <c r="N92" s="265"/>
      <c r="O92" s="265"/>
      <c r="P92" s="265"/>
      <c r="Q92" s="265"/>
      <c r="R92" s="265"/>
    </row>
    <row r="93" spans="2:18" x14ac:dyDescent="0.2">
      <c r="B93" t="s">
        <v>551</v>
      </c>
      <c r="C93" t="s">
        <v>194</v>
      </c>
      <c r="D93" s="332"/>
      <c r="E93" s="332"/>
      <c r="F93" s="332"/>
      <c r="G93" s="332"/>
      <c r="H93" s="332"/>
      <c r="I93" s="332"/>
      <c r="J93" s="332"/>
      <c r="K93" s="332"/>
      <c r="L93" s="332"/>
      <c r="M93" s="256"/>
      <c r="N93" s="265"/>
      <c r="O93" s="265"/>
      <c r="P93" s="265"/>
      <c r="Q93" s="265"/>
      <c r="R93" s="265"/>
    </row>
    <row r="94" spans="2:18" x14ac:dyDescent="0.2">
      <c r="B94" t="s">
        <v>551</v>
      </c>
      <c r="C94" t="s">
        <v>207</v>
      </c>
      <c r="D94" s="332"/>
      <c r="E94" s="332"/>
      <c r="F94" s="332"/>
      <c r="G94" s="332"/>
      <c r="H94" s="332"/>
      <c r="I94" s="332"/>
      <c r="J94" s="332"/>
      <c r="K94" s="332"/>
      <c r="L94" s="332"/>
      <c r="M94" s="256"/>
      <c r="N94" s="265"/>
      <c r="O94" s="265"/>
      <c r="P94" s="265"/>
      <c r="Q94" s="265"/>
      <c r="R94" s="265"/>
    </row>
    <row r="95" spans="2:18" x14ac:dyDescent="0.2">
      <c r="B95" t="s">
        <v>552</v>
      </c>
      <c r="C95" t="s">
        <v>321</v>
      </c>
      <c r="D95" s="332"/>
      <c r="E95" s="332"/>
      <c r="F95" s="332"/>
      <c r="G95" s="332"/>
      <c r="H95" s="332"/>
      <c r="I95" s="332"/>
      <c r="J95" s="332"/>
      <c r="K95" s="332"/>
      <c r="L95" s="332"/>
      <c r="M95" s="256"/>
      <c r="N95" s="265"/>
      <c r="O95" s="265"/>
      <c r="P95" s="265"/>
      <c r="Q95" s="265"/>
      <c r="R95" s="265"/>
    </row>
    <row r="96" spans="2:18" x14ac:dyDescent="0.2">
      <c r="B96" t="s">
        <v>552</v>
      </c>
      <c r="C96" t="s">
        <v>322</v>
      </c>
      <c r="D96" s="332"/>
      <c r="E96" s="332"/>
      <c r="F96" s="332"/>
      <c r="G96" s="332"/>
      <c r="H96" s="332"/>
      <c r="I96" s="332"/>
      <c r="J96" s="332"/>
      <c r="K96" s="332"/>
      <c r="L96" s="332"/>
      <c r="M96" s="256"/>
      <c r="N96" s="265"/>
      <c r="O96" s="265"/>
      <c r="P96" s="265"/>
      <c r="Q96" s="265"/>
      <c r="R96" s="265"/>
    </row>
    <row r="97" spans="2:18" x14ac:dyDescent="0.2">
      <c r="B97" t="s">
        <v>552</v>
      </c>
      <c r="C97" t="s">
        <v>193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552</v>
      </c>
      <c r="C98" t="s">
        <v>323</v>
      </c>
      <c r="D98" s="332"/>
      <c r="E98" s="332"/>
      <c r="F98" s="332"/>
      <c r="G98" s="332"/>
      <c r="H98" s="332"/>
      <c r="I98" s="332"/>
      <c r="J98" s="332"/>
      <c r="K98" s="332"/>
      <c r="L98" s="332"/>
      <c r="M98" s="256"/>
      <c r="N98" s="265"/>
      <c r="O98" s="265"/>
      <c r="P98" s="265"/>
      <c r="Q98" s="265"/>
      <c r="R98" s="265"/>
    </row>
    <row r="99" spans="2:18" x14ac:dyDescent="0.2">
      <c r="B99" t="s">
        <v>552</v>
      </c>
      <c r="C99" t="s">
        <v>188</v>
      </c>
      <c r="D99" s="332"/>
      <c r="E99" s="332"/>
      <c r="F99" s="332"/>
      <c r="G99" s="332"/>
      <c r="H99" s="332"/>
      <c r="I99" s="332"/>
      <c r="J99" s="332"/>
      <c r="K99" s="332"/>
      <c r="L99" s="332"/>
      <c r="M99" s="256"/>
      <c r="N99" s="265"/>
      <c r="O99" s="265"/>
      <c r="P99" s="265"/>
      <c r="Q99" s="265"/>
      <c r="R99" s="265"/>
    </row>
    <row r="100" spans="2:18" x14ac:dyDescent="0.2">
      <c r="B100" t="s">
        <v>552</v>
      </c>
      <c r="C100" t="s">
        <v>189</v>
      </c>
      <c r="D100" s="332"/>
      <c r="E100" s="332"/>
      <c r="F100" s="332"/>
      <c r="G100" s="332"/>
      <c r="H100" s="332"/>
      <c r="I100" s="332"/>
      <c r="J100" s="332"/>
      <c r="K100" s="332"/>
      <c r="L100" s="332"/>
      <c r="M100" s="256"/>
      <c r="N100" s="265"/>
      <c r="O100" s="265"/>
      <c r="P100" s="265"/>
      <c r="Q100" s="265"/>
      <c r="R100" s="265"/>
    </row>
    <row r="101" spans="2:18" x14ac:dyDescent="0.2">
      <c r="B101" t="s">
        <v>552</v>
      </c>
      <c r="C101" t="s">
        <v>190</v>
      </c>
      <c r="D101" s="332"/>
      <c r="E101" s="332"/>
      <c r="F101" s="332"/>
      <c r="G101" s="332"/>
      <c r="H101" s="332"/>
      <c r="I101" s="332"/>
      <c r="J101" s="332"/>
      <c r="K101" s="332"/>
      <c r="L101" s="332"/>
      <c r="M101" s="256"/>
      <c r="N101" s="265"/>
      <c r="O101" s="265"/>
      <c r="P101" s="265"/>
      <c r="Q101" s="265"/>
      <c r="R101" s="265"/>
    </row>
    <row r="102" spans="2:18" x14ac:dyDescent="0.2">
      <c r="B102" t="s">
        <v>552</v>
      </c>
      <c r="C102" t="s">
        <v>194</v>
      </c>
      <c r="D102" s="332"/>
      <c r="E102" s="332"/>
      <c r="F102" s="332"/>
      <c r="G102" s="332"/>
      <c r="H102" s="332"/>
      <c r="I102" s="332"/>
      <c r="J102" s="332"/>
      <c r="K102" s="332"/>
      <c r="L102" s="332"/>
      <c r="M102" s="256"/>
      <c r="N102" s="265"/>
      <c r="O102" s="265"/>
      <c r="P102" s="265"/>
      <c r="Q102" s="265"/>
      <c r="R102" s="265"/>
    </row>
    <row r="103" spans="2:18" x14ac:dyDescent="0.2">
      <c r="B103" t="s">
        <v>552</v>
      </c>
      <c r="C103" t="s">
        <v>207</v>
      </c>
      <c r="D103" s="332"/>
      <c r="E103" s="332"/>
      <c r="F103" s="332"/>
      <c r="G103" s="332"/>
      <c r="H103" s="332"/>
      <c r="I103" s="332"/>
      <c r="J103" s="332"/>
      <c r="K103" s="332"/>
      <c r="L103" s="332"/>
      <c r="M103" s="256"/>
      <c r="N103" s="265"/>
      <c r="O103" s="265"/>
      <c r="P103" s="265"/>
      <c r="Q103" s="265"/>
      <c r="R103" s="265"/>
    </row>
    <row r="104" spans="2:18" x14ac:dyDescent="0.2">
      <c r="D104" s="256"/>
      <c r="E104" s="256"/>
      <c r="F104" s="256"/>
      <c r="G104" s="256"/>
      <c r="H104" s="256"/>
      <c r="I104" s="256"/>
      <c r="J104" s="256"/>
      <c r="K104" s="256"/>
      <c r="L104" s="256"/>
      <c r="M104" s="256"/>
      <c r="N104" s="265"/>
      <c r="O104" s="265"/>
      <c r="P104" s="265"/>
      <c r="Q104" s="265"/>
      <c r="R104" s="265"/>
    </row>
    <row r="105" spans="2:18" x14ac:dyDescent="0.2">
      <c r="D105" s="246"/>
      <c r="E105" s="246"/>
      <c r="F105" s="246"/>
      <c r="G105" s="246"/>
      <c r="H105" s="246"/>
      <c r="I105" s="246"/>
      <c r="J105" s="246"/>
      <c r="K105" s="246"/>
      <c r="L105" s="246"/>
      <c r="M105" s="265"/>
      <c r="N105" s="265"/>
      <c r="O105" s="265"/>
      <c r="P105" s="265"/>
      <c r="Q105" s="265"/>
      <c r="R105" s="265"/>
    </row>
    <row r="106" spans="2:18" x14ac:dyDescent="0.2">
      <c r="D106" s="246"/>
      <c r="E106" s="246"/>
      <c r="F106" s="246"/>
      <c r="G106" s="246"/>
      <c r="H106" s="246"/>
      <c r="I106" s="246"/>
      <c r="J106" s="246"/>
      <c r="K106" s="246"/>
      <c r="L106" s="246"/>
      <c r="M106" s="265"/>
      <c r="N106" s="265"/>
      <c r="O106" s="265"/>
      <c r="P106" s="265"/>
      <c r="Q106" s="265"/>
      <c r="R106" s="265"/>
    </row>
    <row r="107" spans="2:18" x14ac:dyDescent="0.2">
      <c r="D107" s="246"/>
      <c r="E107" s="246"/>
      <c r="F107" s="246"/>
      <c r="G107" s="246"/>
      <c r="H107" s="246"/>
      <c r="I107" s="246"/>
      <c r="J107" s="246"/>
      <c r="K107" s="246"/>
      <c r="L107" s="246"/>
      <c r="M107" s="265"/>
      <c r="N107" s="265"/>
      <c r="O107" s="265"/>
      <c r="P107" s="265"/>
      <c r="Q107" s="265"/>
      <c r="R107" s="265"/>
    </row>
    <row r="108" spans="2:18" x14ac:dyDescent="0.2">
      <c r="D108" s="246"/>
      <c r="E108" s="246"/>
      <c r="F108" s="246"/>
      <c r="G108" s="246"/>
      <c r="H108" s="246"/>
      <c r="I108" s="246"/>
      <c r="J108" s="246"/>
      <c r="K108" s="246"/>
      <c r="L108" s="246"/>
      <c r="M108" s="265"/>
      <c r="N108" s="265"/>
      <c r="O108" s="265"/>
      <c r="P108" s="265"/>
      <c r="Q108" s="265"/>
      <c r="R108" s="265"/>
    </row>
    <row r="109" spans="2:18" x14ac:dyDescent="0.2">
      <c r="D109" s="246"/>
      <c r="E109" s="246"/>
      <c r="F109" s="246"/>
      <c r="G109" s="246"/>
      <c r="H109" s="246"/>
      <c r="I109" s="246"/>
      <c r="J109" s="246"/>
      <c r="K109" s="246"/>
      <c r="L109" s="246"/>
      <c r="M109" s="265"/>
      <c r="N109" s="265"/>
      <c r="O109" s="265"/>
      <c r="P109" s="265"/>
      <c r="Q109" s="265"/>
      <c r="R109" s="265"/>
    </row>
    <row r="110" spans="2:18" x14ac:dyDescent="0.2">
      <c r="D110" s="246"/>
      <c r="E110" s="246"/>
      <c r="F110" s="246"/>
      <c r="G110" s="246"/>
      <c r="H110" s="246"/>
      <c r="I110" s="246"/>
      <c r="J110" s="246"/>
      <c r="K110" s="246"/>
      <c r="L110" s="246"/>
      <c r="M110" s="265"/>
      <c r="N110" s="265"/>
      <c r="O110" s="265"/>
      <c r="P110" s="265"/>
      <c r="Q110" s="265"/>
      <c r="R110" s="265"/>
    </row>
    <row r="111" spans="2:18" x14ac:dyDescent="0.2">
      <c r="D111" s="246"/>
      <c r="E111" s="246"/>
      <c r="F111" s="246"/>
      <c r="G111" s="246"/>
      <c r="H111" s="246"/>
      <c r="I111" s="246"/>
      <c r="J111" s="246"/>
      <c r="K111" s="246"/>
      <c r="L111" s="246"/>
      <c r="M111" s="265"/>
      <c r="N111" s="265"/>
      <c r="O111" s="265"/>
      <c r="P111" s="265"/>
      <c r="Q111" s="265"/>
      <c r="R111" s="265"/>
    </row>
    <row r="112" spans="2:18" x14ac:dyDescent="0.2">
      <c r="D112" s="246"/>
      <c r="E112" s="246"/>
      <c r="F112" s="246"/>
      <c r="G112" s="246"/>
      <c r="H112" s="246"/>
      <c r="I112" s="246"/>
      <c r="J112" s="246"/>
      <c r="K112" s="246"/>
      <c r="L112" s="246"/>
      <c r="M112" s="265"/>
      <c r="N112" s="265"/>
      <c r="O112" s="265"/>
      <c r="P112" s="265"/>
      <c r="Q112" s="265"/>
      <c r="R112" s="265"/>
    </row>
    <row r="113" spans="4:18" x14ac:dyDescent="0.2">
      <c r="D113" s="246"/>
      <c r="E113" s="246"/>
      <c r="F113" s="246"/>
      <c r="G113" s="246"/>
      <c r="H113" s="246"/>
      <c r="I113" s="246"/>
      <c r="J113" s="246"/>
      <c r="K113" s="246"/>
      <c r="L113" s="246"/>
      <c r="M113" s="265"/>
      <c r="N113" s="265"/>
      <c r="O113" s="265"/>
      <c r="P113" s="265"/>
      <c r="Q113" s="265"/>
      <c r="R113" s="265"/>
    </row>
    <row r="114" spans="4:18" x14ac:dyDescent="0.2">
      <c r="D114" s="246"/>
      <c r="E114" s="246"/>
      <c r="F114" s="246"/>
      <c r="G114" s="246"/>
      <c r="H114" s="246"/>
      <c r="I114" s="246"/>
      <c r="J114" s="246"/>
      <c r="K114" s="246"/>
      <c r="L114" s="246"/>
      <c r="M114" s="265"/>
      <c r="N114" s="265"/>
      <c r="O114" s="265"/>
      <c r="P114" s="265"/>
      <c r="Q114" s="265"/>
      <c r="R114" s="265"/>
    </row>
    <row r="115" spans="4:18" x14ac:dyDescent="0.2">
      <c r="D115" s="246"/>
      <c r="E115" s="246"/>
      <c r="F115" s="246"/>
      <c r="G115" s="246"/>
      <c r="H115" s="246"/>
      <c r="I115" s="246"/>
      <c r="J115" s="246"/>
      <c r="K115" s="246"/>
      <c r="L115" s="246"/>
      <c r="M115" s="265"/>
      <c r="N115" s="265"/>
      <c r="O115" s="265"/>
      <c r="P115" s="265"/>
      <c r="Q115" s="265"/>
      <c r="R115" s="265"/>
    </row>
    <row r="116" spans="4:18" x14ac:dyDescent="0.2"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4:18" x14ac:dyDescent="0.2">
      <c r="D117" s="246"/>
      <c r="E117" s="246"/>
      <c r="F117" s="246"/>
      <c r="G117" s="246"/>
      <c r="H117" s="246"/>
      <c r="I117" s="246"/>
      <c r="J117" s="246"/>
      <c r="K117" s="246"/>
      <c r="L117" s="246"/>
      <c r="M117" s="265"/>
      <c r="N117" s="265"/>
      <c r="O117" s="265"/>
      <c r="P117" s="265"/>
      <c r="Q117" s="265"/>
      <c r="R117" s="265"/>
    </row>
    <row r="118" spans="4:18" x14ac:dyDescent="0.2">
      <c r="D118" s="246"/>
      <c r="E118" s="246"/>
      <c r="F118" s="246"/>
      <c r="G118" s="246"/>
      <c r="H118" s="246"/>
      <c r="I118" s="246"/>
      <c r="J118" s="246"/>
      <c r="K118" s="246"/>
      <c r="L118" s="246"/>
      <c r="M118" s="265"/>
      <c r="N118" s="265"/>
      <c r="O118" s="265"/>
      <c r="P118" s="265"/>
      <c r="Q118" s="265"/>
      <c r="R118" s="265"/>
    </row>
    <row r="119" spans="4:18" x14ac:dyDescent="0.2">
      <c r="D119" s="246"/>
      <c r="E119" s="246"/>
      <c r="F119" s="246"/>
      <c r="G119" s="246"/>
      <c r="H119" s="246"/>
      <c r="I119" s="246"/>
      <c r="J119" s="246"/>
      <c r="K119" s="246"/>
      <c r="L119" s="246"/>
      <c r="M119" s="265"/>
      <c r="N119" s="265"/>
      <c r="O119" s="265"/>
      <c r="P119" s="265"/>
      <c r="Q119" s="265"/>
      <c r="R119" s="265"/>
    </row>
    <row r="120" spans="4:18" x14ac:dyDescent="0.2">
      <c r="D120" s="246"/>
      <c r="E120" s="246"/>
      <c r="F120" s="246"/>
      <c r="G120" s="246"/>
      <c r="H120" s="246"/>
      <c r="I120" s="246"/>
      <c r="J120" s="246"/>
      <c r="K120" s="246"/>
      <c r="L120" s="246"/>
      <c r="M120" s="265"/>
      <c r="N120" s="265"/>
      <c r="O120" s="265"/>
      <c r="P120" s="265"/>
      <c r="Q120" s="265"/>
      <c r="R120" s="265"/>
    </row>
    <row r="121" spans="4:18" x14ac:dyDescent="0.2">
      <c r="D121" s="246"/>
      <c r="E121" s="246"/>
      <c r="F121" s="246"/>
      <c r="G121" s="246"/>
      <c r="H121" s="246"/>
      <c r="I121" s="246"/>
      <c r="J121" s="246"/>
      <c r="K121" s="246"/>
      <c r="L121" s="246"/>
      <c r="M121" s="265"/>
      <c r="N121" s="265"/>
      <c r="O121" s="265"/>
      <c r="P121" s="265"/>
      <c r="Q121" s="265"/>
      <c r="R121" s="265"/>
    </row>
    <row r="122" spans="4:18" x14ac:dyDescent="0.2">
      <c r="D122" s="246"/>
      <c r="E122" s="246"/>
      <c r="F122" s="246"/>
      <c r="G122" s="246"/>
      <c r="H122" s="246"/>
      <c r="I122" s="246"/>
      <c r="J122" s="246"/>
      <c r="K122" s="246"/>
      <c r="L122" s="246"/>
      <c r="M122" s="265"/>
      <c r="N122" s="265"/>
      <c r="O122" s="265"/>
      <c r="P122" s="265"/>
      <c r="Q122" s="265"/>
      <c r="R122" s="265"/>
    </row>
    <row r="123" spans="4:18" x14ac:dyDescent="0.2">
      <c r="D123" s="246"/>
      <c r="E123" s="246"/>
      <c r="F123" s="246"/>
      <c r="G123" s="246"/>
      <c r="H123" s="246"/>
      <c r="I123" s="246"/>
      <c r="J123" s="246"/>
      <c r="K123" s="246"/>
      <c r="L123" s="246"/>
      <c r="M123" s="265"/>
      <c r="N123" s="265"/>
      <c r="O123" s="265"/>
      <c r="P123" s="265"/>
      <c r="Q123" s="265"/>
      <c r="R123" s="265"/>
    </row>
    <row r="124" spans="4:18" x14ac:dyDescent="0.2">
      <c r="D124" s="246"/>
      <c r="E124" s="246"/>
      <c r="F124" s="246"/>
      <c r="G124" s="246"/>
      <c r="H124" s="246"/>
      <c r="I124" s="246"/>
      <c r="J124" s="246"/>
      <c r="K124" s="246"/>
      <c r="L124" s="246"/>
      <c r="M124" s="265"/>
      <c r="N124" s="265"/>
      <c r="O124" s="265"/>
      <c r="P124" s="265"/>
      <c r="Q124" s="265"/>
      <c r="R124" s="265"/>
    </row>
    <row r="125" spans="4:18" x14ac:dyDescent="0.2">
      <c r="D125" s="246"/>
      <c r="E125" s="246"/>
      <c r="F125" s="246"/>
      <c r="G125" s="246"/>
      <c r="H125" s="246"/>
      <c r="I125" s="246"/>
      <c r="J125" s="246"/>
      <c r="K125" s="246"/>
      <c r="L125" s="246"/>
      <c r="M125" s="265"/>
      <c r="N125" s="265"/>
      <c r="O125" s="265"/>
      <c r="P125" s="265"/>
      <c r="Q125" s="265"/>
      <c r="R125" s="265"/>
    </row>
    <row r="126" spans="4:18" x14ac:dyDescent="0.2">
      <c r="D126" s="246"/>
      <c r="E126" s="246"/>
      <c r="F126" s="246"/>
      <c r="G126" s="246"/>
      <c r="H126" s="246"/>
      <c r="I126" s="246"/>
      <c r="J126" s="246"/>
      <c r="K126" s="246"/>
      <c r="L126" s="246"/>
      <c r="M126" s="265"/>
      <c r="N126" s="265"/>
      <c r="O126" s="265"/>
      <c r="P126" s="265"/>
      <c r="Q126" s="265"/>
      <c r="R126" s="265"/>
    </row>
    <row r="127" spans="4:18" x14ac:dyDescent="0.2">
      <c r="D127" s="246"/>
      <c r="E127" s="246"/>
      <c r="F127" s="246"/>
      <c r="G127" s="246"/>
      <c r="H127" s="246"/>
      <c r="I127" s="246"/>
      <c r="J127" s="246"/>
      <c r="K127" s="246"/>
      <c r="L127" s="246"/>
      <c r="M127" s="265"/>
      <c r="N127" s="265"/>
      <c r="O127" s="265"/>
      <c r="P127" s="265"/>
      <c r="Q127" s="265"/>
      <c r="R127" s="265"/>
    </row>
    <row r="128" spans="4:18" x14ac:dyDescent="0.2">
      <c r="D128" s="246"/>
      <c r="E128" s="246"/>
      <c r="F128" s="246"/>
      <c r="G128" s="246"/>
      <c r="H128" s="246"/>
      <c r="I128" s="246"/>
      <c r="J128" s="246"/>
      <c r="K128" s="246"/>
      <c r="L128" s="246"/>
      <c r="M128" s="265"/>
      <c r="N128" s="265"/>
      <c r="O128" s="265"/>
      <c r="P128" s="265"/>
      <c r="Q128" s="265"/>
      <c r="R128" s="265"/>
    </row>
    <row r="129" spans="4:18" x14ac:dyDescent="0.2">
      <c r="D129" s="246"/>
      <c r="E129" s="246"/>
      <c r="F129" s="246"/>
      <c r="G129" s="246"/>
      <c r="H129" s="246"/>
      <c r="I129" s="246"/>
      <c r="J129" s="246"/>
      <c r="K129" s="246"/>
      <c r="L129" s="246"/>
      <c r="M129" s="265"/>
      <c r="N129" s="265"/>
      <c r="O129" s="265"/>
      <c r="P129" s="265"/>
      <c r="Q129" s="265"/>
      <c r="R129" s="265"/>
    </row>
    <row r="130" spans="4:18" x14ac:dyDescent="0.2">
      <c r="D130" s="246"/>
      <c r="E130" s="246"/>
      <c r="F130" s="246"/>
      <c r="G130" s="246"/>
      <c r="H130" s="246"/>
      <c r="I130" s="246"/>
      <c r="J130" s="246"/>
      <c r="K130" s="246"/>
      <c r="L130" s="246"/>
      <c r="M130" s="265"/>
      <c r="N130" s="265"/>
      <c r="O130" s="265"/>
      <c r="P130" s="265"/>
      <c r="Q130" s="265"/>
      <c r="R130" s="265"/>
    </row>
    <row r="131" spans="4:18" x14ac:dyDescent="0.2">
      <c r="D131" s="246"/>
      <c r="E131" s="246"/>
      <c r="F131" s="246"/>
      <c r="G131" s="246"/>
      <c r="H131" s="246"/>
      <c r="I131" s="246"/>
      <c r="J131" s="246"/>
      <c r="K131" s="246"/>
      <c r="L131" s="246"/>
      <c r="M131" s="265"/>
      <c r="N131" s="265"/>
      <c r="O131" s="265"/>
      <c r="P131" s="265"/>
      <c r="Q131" s="265"/>
      <c r="R131" s="265"/>
    </row>
    <row r="132" spans="4:18" x14ac:dyDescent="0.2">
      <c r="D132" s="246"/>
      <c r="E132" s="246"/>
      <c r="F132" s="246"/>
      <c r="G132" s="246"/>
      <c r="H132" s="246"/>
      <c r="I132" s="246"/>
      <c r="J132" s="246"/>
      <c r="K132" s="246"/>
      <c r="L132" s="246"/>
      <c r="M132" s="265"/>
      <c r="N132" s="265"/>
      <c r="O132" s="265"/>
      <c r="P132" s="265"/>
      <c r="Q132" s="265"/>
      <c r="R132" s="265"/>
    </row>
    <row r="133" spans="4:18" x14ac:dyDescent="0.2">
      <c r="D133" s="246"/>
      <c r="E133" s="246"/>
      <c r="F133" s="246"/>
      <c r="G133" s="246"/>
      <c r="H133" s="246"/>
      <c r="I133" s="246"/>
      <c r="J133" s="246"/>
      <c r="K133" s="246"/>
      <c r="L133" s="246"/>
      <c r="M133" s="265"/>
      <c r="N133" s="265"/>
      <c r="O133" s="265"/>
      <c r="P133" s="265"/>
      <c r="Q133" s="265"/>
      <c r="R133" s="265"/>
    </row>
    <row r="134" spans="4:18" x14ac:dyDescent="0.2">
      <c r="D134" s="246"/>
      <c r="E134" s="246"/>
      <c r="F134" s="246"/>
      <c r="G134" s="246"/>
      <c r="H134" s="246"/>
      <c r="I134" s="246"/>
      <c r="J134" s="246"/>
      <c r="K134" s="246"/>
      <c r="L134" s="246"/>
      <c r="M134" s="265"/>
      <c r="N134" s="265"/>
      <c r="O134" s="265"/>
      <c r="P134" s="265"/>
      <c r="Q134" s="265"/>
      <c r="R134" s="265"/>
    </row>
    <row r="135" spans="4:18" x14ac:dyDescent="0.2">
      <c r="D135" s="246"/>
      <c r="E135" s="246"/>
      <c r="F135" s="246"/>
      <c r="G135" s="246"/>
      <c r="H135" s="246"/>
      <c r="I135" s="246"/>
      <c r="J135" s="246"/>
      <c r="K135" s="246"/>
      <c r="L135" s="246"/>
      <c r="M135" s="265"/>
      <c r="N135" s="265"/>
      <c r="O135" s="265"/>
      <c r="P135" s="265"/>
      <c r="Q135" s="265"/>
      <c r="R135" s="265"/>
    </row>
    <row r="136" spans="4:18" x14ac:dyDescent="0.2">
      <c r="D136" s="246"/>
      <c r="E136" s="246"/>
      <c r="F136" s="246"/>
      <c r="G136" s="246"/>
      <c r="H136" s="246"/>
      <c r="I136" s="246"/>
      <c r="J136" s="246"/>
      <c r="K136" s="246"/>
      <c r="L136" s="246"/>
      <c r="M136" s="265"/>
      <c r="N136" s="265"/>
      <c r="O136" s="265"/>
      <c r="P136" s="265"/>
      <c r="Q136" s="265"/>
      <c r="R136" s="265"/>
    </row>
    <row r="137" spans="4:18" x14ac:dyDescent="0.2">
      <c r="D137" s="246"/>
      <c r="E137" s="246"/>
      <c r="F137" s="246"/>
      <c r="G137" s="246"/>
      <c r="H137" s="246"/>
      <c r="I137" s="246"/>
      <c r="J137" s="246"/>
      <c r="K137" s="246"/>
      <c r="L137" s="246"/>
      <c r="M137" s="265"/>
      <c r="N137" s="265"/>
      <c r="O137" s="265"/>
      <c r="P137" s="265"/>
      <c r="Q137" s="265"/>
      <c r="R137" s="265"/>
    </row>
    <row r="138" spans="4:18" x14ac:dyDescent="0.2">
      <c r="D138" s="246"/>
      <c r="E138" s="246"/>
      <c r="F138" s="246"/>
      <c r="G138" s="246"/>
      <c r="H138" s="246"/>
      <c r="I138" s="246"/>
      <c r="J138" s="246"/>
      <c r="K138" s="246"/>
      <c r="L138" s="246"/>
      <c r="M138" s="265"/>
      <c r="N138" s="265"/>
      <c r="O138" s="265"/>
      <c r="P138" s="265"/>
      <c r="Q138" s="265"/>
      <c r="R138" s="265"/>
    </row>
    <row r="139" spans="4:18" x14ac:dyDescent="0.2">
      <c r="D139" s="246"/>
      <c r="E139" s="246"/>
      <c r="F139" s="246"/>
      <c r="G139" s="246"/>
      <c r="H139" s="246"/>
      <c r="I139" s="246"/>
      <c r="J139" s="246"/>
      <c r="K139" s="246"/>
      <c r="L139" s="246"/>
      <c r="M139" s="265"/>
      <c r="N139" s="265"/>
      <c r="O139" s="265"/>
      <c r="P139" s="265"/>
      <c r="Q139" s="265"/>
      <c r="R139" s="265"/>
    </row>
    <row r="140" spans="4:18" x14ac:dyDescent="0.2">
      <c r="D140" s="246"/>
      <c r="E140" s="246"/>
      <c r="F140" s="246"/>
      <c r="G140" s="246"/>
      <c r="H140" s="246"/>
      <c r="I140" s="246"/>
      <c r="J140" s="246"/>
      <c r="K140" s="246"/>
      <c r="L140" s="246"/>
      <c r="M140" s="265"/>
      <c r="N140" s="265"/>
      <c r="O140" s="265"/>
      <c r="P140" s="265"/>
      <c r="Q140" s="265"/>
      <c r="R140" s="265"/>
    </row>
    <row r="141" spans="4:18" x14ac:dyDescent="0.2">
      <c r="D141" s="246"/>
      <c r="E141" s="246"/>
      <c r="F141" s="246"/>
      <c r="G141" s="246"/>
      <c r="H141" s="246"/>
      <c r="I141" s="246"/>
      <c r="J141" s="246"/>
      <c r="K141" s="246"/>
      <c r="L141" s="246"/>
      <c r="M141" s="265"/>
      <c r="N141" s="265"/>
      <c r="O141" s="265"/>
      <c r="P141" s="265"/>
      <c r="Q141" s="265"/>
      <c r="R141" s="265"/>
    </row>
    <row r="142" spans="4:18" x14ac:dyDescent="0.2">
      <c r="D142" s="246"/>
      <c r="E142" s="246"/>
      <c r="F142" s="246"/>
      <c r="G142" s="246"/>
      <c r="H142" s="246"/>
      <c r="I142" s="246"/>
      <c r="J142" s="246"/>
      <c r="K142" s="246"/>
      <c r="L142" s="246"/>
      <c r="M142" s="265"/>
      <c r="N142" s="265"/>
      <c r="O142" s="265"/>
      <c r="P142" s="265"/>
      <c r="Q142" s="265"/>
      <c r="R142" s="265"/>
    </row>
    <row r="143" spans="4:18" x14ac:dyDescent="0.2">
      <c r="D143" s="246"/>
      <c r="E143" s="246"/>
      <c r="F143" s="246"/>
      <c r="G143" s="246"/>
      <c r="H143" s="246"/>
      <c r="I143" s="246"/>
      <c r="J143" s="246"/>
      <c r="K143" s="246"/>
      <c r="L143" s="246"/>
      <c r="M143" s="265"/>
      <c r="N143" s="265"/>
      <c r="O143" s="265"/>
      <c r="P143" s="265"/>
      <c r="Q143" s="265"/>
      <c r="R143" s="265"/>
    </row>
    <row r="144" spans="4:18" x14ac:dyDescent="0.2">
      <c r="D144" s="246"/>
      <c r="E144" s="246"/>
      <c r="F144" s="246"/>
      <c r="G144" s="246"/>
      <c r="H144" s="246"/>
      <c r="I144" s="246"/>
      <c r="J144" s="246"/>
      <c r="K144" s="246"/>
      <c r="L144" s="246"/>
      <c r="M144" s="265"/>
      <c r="N144" s="265"/>
      <c r="O144" s="265"/>
      <c r="P144" s="265"/>
      <c r="Q144" s="265"/>
      <c r="R144" s="265"/>
    </row>
    <row r="145" spans="4:18" x14ac:dyDescent="0.2">
      <c r="D145" s="246"/>
      <c r="E145" s="246"/>
      <c r="F145" s="246"/>
      <c r="G145" s="246"/>
      <c r="H145" s="246"/>
      <c r="I145" s="246"/>
      <c r="J145" s="246"/>
      <c r="K145" s="246"/>
      <c r="L145" s="246"/>
      <c r="M145" s="265"/>
      <c r="N145" s="265"/>
      <c r="O145" s="265"/>
      <c r="P145" s="265"/>
      <c r="Q145" s="265"/>
      <c r="R145" s="265"/>
    </row>
    <row r="146" spans="4:18" x14ac:dyDescent="0.2">
      <c r="D146" s="246"/>
      <c r="E146" s="246"/>
      <c r="F146" s="246"/>
      <c r="G146" s="246"/>
      <c r="H146" s="246"/>
      <c r="I146" s="246"/>
      <c r="J146" s="246"/>
      <c r="K146" s="246"/>
      <c r="L146" s="246"/>
      <c r="M146" s="265"/>
      <c r="N146" s="265"/>
      <c r="O146" s="265"/>
      <c r="P146" s="265"/>
      <c r="Q146" s="265"/>
      <c r="R146" s="265"/>
    </row>
    <row r="147" spans="4:18" x14ac:dyDescent="0.2">
      <c r="D147" s="246"/>
      <c r="E147" s="246"/>
      <c r="F147" s="246"/>
      <c r="G147" s="246"/>
      <c r="H147" s="246"/>
      <c r="I147" s="246"/>
      <c r="J147" s="246"/>
      <c r="K147" s="246"/>
      <c r="L147" s="246"/>
      <c r="M147" s="265"/>
      <c r="N147" s="265"/>
      <c r="O147" s="265"/>
      <c r="P147" s="265"/>
      <c r="Q147" s="265"/>
      <c r="R147" s="265"/>
    </row>
    <row r="148" spans="4:18" x14ac:dyDescent="0.2">
      <c r="D148" s="246"/>
      <c r="E148" s="246"/>
      <c r="F148" s="246"/>
      <c r="G148" s="246"/>
      <c r="H148" s="246"/>
      <c r="I148" s="246"/>
      <c r="J148" s="246"/>
      <c r="K148" s="246"/>
      <c r="L148" s="246"/>
      <c r="M148" s="265"/>
      <c r="N148" s="265"/>
      <c r="O148" s="265"/>
      <c r="P148" s="265"/>
      <c r="Q148" s="265"/>
      <c r="R148" s="265"/>
    </row>
    <row r="149" spans="4:18" x14ac:dyDescent="0.2">
      <c r="D149" s="256"/>
      <c r="E149" s="256"/>
      <c r="F149" s="256"/>
      <c r="G149" s="256"/>
      <c r="H149" s="256"/>
      <c r="I149" s="256"/>
      <c r="J149" s="256"/>
      <c r="K149" s="256"/>
      <c r="L149" s="256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  <row r="1528" spans="4:18" x14ac:dyDescent="0.2">
      <c r="H1528" s="260"/>
      <c r="I1528" s="260"/>
      <c r="J1528" s="260"/>
      <c r="K1528" s="260"/>
      <c r="L1528" s="260"/>
      <c r="M1528" s="326"/>
      <c r="N1528" s="326"/>
    </row>
    <row r="1529" spans="4:18" x14ac:dyDescent="0.2">
      <c r="F1529" s="260"/>
      <c r="G1529" s="260"/>
      <c r="H1529" s="260"/>
      <c r="I1529" s="260"/>
      <c r="J1529" s="260"/>
      <c r="K1529" s="260"/>
      <c r="L1529" s="260"/>
      <c r="M1529" s="326"/>
      <c r="N1529" s="326"/>
    </row>
    <row r="1530" spans="4:18" x14ac:dyDescent="0.2">
      <c r="G1530" s="260"/>
      <c r="H1530" s="260"/>
      <c r="I1530" s="260"/>
      <c r="L1530" s="260"/>
      <c r="M1530" s="326"/>
      <c r="N1530" s="326"/>
    </row>
    <row r="1531" spans="4:18" x14ac:dyDescent="0.2">
      <c r="H1531" s="260"/>
      <c r="I1531" s="260"/>
      <c r="J1531" s="260"/>
      <c r="K1531" s="260"/>
      <c r="L1531" s="260"/>
      <c r="M1531" s="326"/>
      <c r="N1531" s="326"/>
    </row>
    <row r="1532" spans="4:18" x14ac:dyDescent="0.2">
      <c r="N1532" s="326"/>
    </row>
    <row r="1533" spans="4:18" x14ac:dyDescent="0.2">
      <c r="F1533" s="260"/>
      <c r="G1533" s="260"/>
      <c r="H1533" s="260"/>
      <c r="I1533" s="260"/>
      <c r="J1533" s="260"/>
      <c r="K1533" s="260"/>
      <c r="L1533" s="260"/>
      <c r="M1533" s="326"/>
      <c r="N1533" s="326"/>
    </row>
    <row r="1534" spans="4:18" x14ac:dyDescent="0.2">
      <c r="F1534" s="260"/>
      <c r="G1534" s="260"/>
      <c r="H1534" s="260"/>
      <c r="I1534" s="260"/>
      <c r="J1534" s="260"/>
      <c r="K1534" s="260"/>
      <c r="L1534" s="260"/>
      <c r="M1534" s="326"/>
      <c r="N1534" s="326"/>
    </row>
    <row r="1535" spans="4:18" x14ac:dyDescent="0.2">
      <c r="G1535" s="260"/>
      <c r="H1535" s="260"/>
      <c r="I1535" s="260"/>
      <c r="J1535" s="260"/>
      <c r="K1535" s="260"/>
      <c r="L1535" s="260"/>
      <c r="M1535" s="326"/>
    </row>
    <row r="1536" spans="4:18" x14ac:dyDescent="0.2">
      <c r="H1536" s="260"/>
      <c r="I1536" s="260"/>
      <c r="J1536" s="260"/>
      <c r="K1536" s="260"/>
      <c r="L1536" s="260"/>
      <c r="N1536" s="326"/>
    </row>
    <row r="1537" spans="6:14" x14ac:dyDescent="0.2">
      <c r="F1537" s="260"/>
      <c r="H1537" s="260"/>
      <c r="I1537" s="260"/>
      <c r="J1537" s="260"/>
      <c r="K1537" s="260"/>
      <c r="L1537" s="260"/>
    </row>
    <row r="1538" spans="6:14" x14ac:dyDescent="0.2">
      <c r="F1538" s="260"/>
      <c r="G1538" s="260"/>
      <c r="H1538" s="260"/>
      <c r="I1538" s="260"/>
      <c r="J1538" s="260"/>
      <c r="K1538" s="260"/>
      <c r="L1538" s="260"/>
      <c r="M1538" s="326"/>
      <c r="N1538" s="326"/>
    </row>
    <row r="1539" spans="6:14" x14ac:dyDescent="0.2">
      <c r="H1539" s="260"/>
      <c r="I1539" s="260"/>
      <c r="J1539" s="260"/>
      <c r="K1539" s="260"/>
      <c r="L1539" s="260"/>
      <c r="M1539" s="326"/>
      <c r="N1539" s="326"/>
    </row>
    <row r="1540" spans="6:14" x14ac:dyDescent="0.2">
      <c r="J1540" s="260"/>
      <c r="K1540" s="260"/>
      <c r="L1540" s="260"/>
      <c r="M1540" s="326"/>
      <c r="N1540" s="326"/>
    </row>
    <row r="1541" spans="6:14" x14ac:dyDescent="0.2">
      <c r="L1541" s="260"/>
      <c r="N1541" s="326"/>
    </row>
    <row r="1542" spans="6:14" x14ac:dyDescent="0.2">
      <c r="N1542" s="326"/>
    </row>
    <row r="1543" spans="6:14" x14ac:dyDescent="0.2">
      <c r="F1543" s="260"/>
      <c r="G1543" s="260"/>
      <c r="H1543" s="260"/>
      <c r="I1543" s="260"/>
      <c r="J1543" s="260"/>
      <c r="K1543" s="260"/>
      <c r="L1543" s="260"/>
      <c r="M1543" s="326"/>
      <c r="N1543" s="326"/>
    </row>
    <row r="1544" spans="6:14" x14ac:dyDescent="0.2">
      <c r="F1544" s="260"/>
      <c r="G1544" s="260"/>
      <c r="H1544" s="260"/>
      <c r="I1544" s="260"/>
      <c r="J1544" s="260"/>
      <c r="K1544" s="260"/>
      <c r="L1544" s="260"/>
      <c r="M1544" s="326"/>
      <c r="N1544" s="326"/>
    </row>
    <row r="1545" spans="6:14" x14ac:dyDescent="0.2">
      <c r="H1545" s="260"/>
      <c r="I1545" s="260"/>
      <c r="J1545" s="260"/>
      <c r="L1545" s="260"/>
      <c r="M1545" s="326"/>
      <c r="N1545" s="326"/>
    </row>
    <row r="1546" spans="6:14" x14ac:dyDescent="0.2">
      <c r="J1546" s="260"/>
      <c r="K1546" s="260"/>
      <c r="L1546" s="260"/>
      <c r="M1546" s="326"/>
      <c r="N1546" s="326"/>
    </row>
    <row r="1547" spans="6:14" x14ac:dyDescent="0.2">
      <c r="L1547" s="260"/>
      <c r="M1547" s="326"/>
      <c r="N1547" s="326"/>
    </row>
    <row r="1548" spans="6:14" x14ac:dyDescent="0.2">
      <c r="N1548" s="326"/>
    </row>
    <row r="1549" spans="6:14" x14ac:dyDescent="0.2">
      <c r="F1549" s="260"/>
      <c r="G1549" s="260"/>
      <c r="H1549" s="260"/>
      <c r="I1549" s="260"/>
      <c r="J1549" s="260"/>
      <c r="K1549" s="260"/>
      <c r="L1549" s="260"/>
      <c r="M1549" s="326"/>
      <c r="N1549" s="326"/>
    </row>
    <row r="1550" spans="6:14" x14ac:dyDescent="0.2">
      <c r="F1550" s="260"/>
      <c r="G1550" s="260"/>
      <c r="H1550" s="260"/>
      <c r="I1550" s="260"/>
      <c r="J1550" s="260"/>
      <c r="K1550" s="260"/>
      <c r="L1550" s="260"/>
      <c r="M1550" s="326"/>
      <c r="N1550" s="326"/>
    </row>
    <row r="1551" spans="6:14" x14ac:dyDescent="0.2">
      <c r="I1551" s="260"/>
      <c r="J1551" s="260"/>
      <c r="K1551" s="260"/>
      <c r="L1551" s="260"/>
      <c r="M1551" s="326"/>
      <c r="N1551" s="326"/>
    </row>
    <row r="1552" spans="6:14" x14ac:dyDescent="0.2">
      <c r="J1552" s="260"/>
      <c r="K1552" s="260"/>
      <c r="L1552" s="260"/>
      <c r="M1552" s="326"/>
    </row>
    <row r="1553" spans="6:14" x14ac:dyDescent="0.2">
      <c r="L1553" s="260"/>
      <c r="M1553" s="326"/>
      <c r="N1553" s="326"/>
    </row>
    <row r="1554" spans="6:14" x14ac:dyDescent="0.2">
      <c r="N1554" s="326"/>
    </row>
    <row r="1555" spans="6:14" x14ac:dyDescent="0.2">
      <c r="F1555" s="260"/>
      <c r="G1555" s="260"/>
      <c r="H1555" s="260"/>
      <c r="J1555" s="260"/>
      <c r="K1555" s="260"/>
      <c r="M1555" s="326"/>
    </row>
    <row r="1556" spans="6:14" x14ac:dyDescent="0.2">
      <c r="F1556" s="260"/>
      <c r="G1556" s="260"/>
      <c r="H1556" s="260"/>
      <c r="J1556" s="260"/>
      <c r="K1556" s="260"/>
      <c r="L1556" s="260"/>
      <c r="M1556" s="326"/>
      <c r="N1556" s="326"/>
    </row>
    <row r="1557" spans="6:14" x14ac:dyDescent="0.2">
      <c r="G1557" s="260"/>
      <c r="H1557" s="260"/>
      <c r="L1557" s="260"/>
      <c r="N1557" s="326"/>
    </row>
    <row r="1558" spans="6:14" x14ac:dyDescent="0.2">
      <c r="H1558" s="260"/>
      <c r="M1558" s="326"/>
      <c r="N1558" s="326"/>
    </row>
    <row r="1559" spans="6:14" x14ac:dyDescent="0.2">
      <c r="G1559" s="260"/>
      <c r="H1559" s="260"/>
      <c r="J1559" s="260"/>
      <c r="K1559" s="260"/>
      <c r="L1559" s="260"/>
      <c r="N1559" s="326"/>
    </row>
    <row r="1560" spans="6:14" x14ac:dyDescent="0.2">
      <c r="F1560" s="260"/>
      <c r="G1560" s="260"/>
      <c r="H1560" s="260"/>
      <c r="K1560" s="260"/>
      <c r="L1560" s="260"/>
      <c r="M1560" s="326"/>
      <c r="N1560" s="326"/>
    </row>
    <row r="1561" spans="6:14" x14ac:dyDescent="0.2">
      <c r="G1561" s="260"/>
      <c r="H1561" s="260"/>
      <c r="K1561" s="260"/>
      <c r="L1561" s="260"/>
      <c r="M1561" s="326"/>
      <c r="N1561" s="326"/>
    </row>
    <row r="1562" spans="6:14" x14ac:dyDescent="0.2">
      <c r="L1562" s="260"/>
      <c r="M1562" s="326"/>
      <c r="N1562" s="326"/>
    </row>
    <row r="1564" spans="6:14" x14ac:dyDescent="0.2">
      <c r="F1564" s="260"/>
      <c r="G1564" s="260"/>
      <c r="H1564" s="260"/>
      <c r="I1564" s="260"/>
      <c r="J1564" s="260"/>
      <c r="K1564" s="260"/>
      <c r="L1564" s="260"/>
      <c r="M1564" s="326"/>
      <c r="N1564" s="326"/>
    </row>
    <row r="1565" spans="6:14" x14ac:dyDescent="0.2">
      <c r="F1565" s="260"/>
      <c r="G1565" s="260"/>
      <c r="H1565" s="260"/>
      <c r="I1565" s="260"/>
      <c r="J1565" s="260"/>
      <c r="K1565" s="260"/>
      <c r="L1565" s="260"/>
      <c r="M1565" s="326"/>
      <c r="N1565" s="326"/>
    </row>
    <row r="1566" spans="6:14" x14ac:dyDescent="0.2">
      <c r="H1566" s="260"/>
      <c r="I1566" s="260"/>
      <c r="J1566" s="260"/>
      <c r="K1566" s="260"/>
      <c r="L1566" s="260"/>
      <c r="M1566" s="326"/>
      <c r="N1566" s="326"/>
    </row>
    <row r="1567" spans="6:14" x14ac:dyDescent="0.2">
      <c r="J1567" s="260"/>
      <c r="K1567" s="260"/>
      <c r="L1567" s="260"/>
      <c r="M1567" s="326"/>
      <c r="N1567" s="326"/>
    </row>
    <row r="1568" spans="6:14" x14ac:dyDescent="0.2">
      <c r="L1568" s="260"/>
      <c r="M1568" s="326"/>
      <c r="N1568" s="326"/>
    </row>
    <row r="1569" spans="6:14" x14ac:dyDescent="0.2">
      <c r="N1569" s="326"/>
    </row>
    <row r="1570" spans="6:14" x14ac:dyDescent="0.2">
      <c r="F1570" s="260"/>
      <c r="G1570" s="260"/>
      <c r="H1570" s="260"/>
      <c r="I1570" s="260"/>
      <c r="J1570" s="260"/>
      <c r="L1570" s="260"/>
      <c r="M1570" s="326"/>
      <c r="N1570" s="326"/>
    </row>
    <row r="1571" spans="6:14" x14ac:dyDescent="0.2">
      <c r="F1571" s="260"/>
      <c r="G1571" s="260"/>
      <c r="H1571" s="260"/>
      <c r="I1571" s="260"/>
      <c r="J1571" s="260"/>
      <c r="K1571" s="260"/>
      <c r="L1571" s="260"/>
      <c r="M1571" s="326"/>
      <c r="N1571" s="326"/>
    </row>
    <row r="1572" spans="6:14" x14ac:dyDescent="0.2">
      <c r="H1572" s="260"/>
      <c r="I1572" s="260"/>
      <c r="J1572" s="260"/>
      <c r="K1572" s="260"/>
      <c r="L1572" s="260"/>
      <c r="M1572" s="326"/>
      <c r="N1572" s="326"/>
    </row>
    <row r="1573" spans="6:14" x14ac:dyDescent="0.2">
      <c r="J1573" s="260"/>
      <c r="K1573" s="260"/>
      <c r="L1573" s="260"/>
      <c r="M1573" s="326"/>
      <c r="N1573" s="326"/>
    </row>
    <row r="1574" spans="6:14" x14ac:dyDescent="0.2">
      <c r="L1574" s="260"/>
      <c r="M1574" s="326"/>
      <c r="N1574" s="326"/>
    </row>
    <row r="1575" spans="6:14" x14ac:dyDescent="0.2">
      <c r="N1575" s="326"/>
    </row>
    <row r="1576" spans="6:14" x14ac:dyDescent="0.2">
      <c r="F1576" s="260"/>
      <c r="G1576" s="260"/>
      <c r="H1576" s="260"/>
      <c r="I1576" s="260"/>
      <c r="J1576" s="260"/>
      <c r="K1576" s="260"/>
      <c r="L1576" s="260"/>
      <c r="M1576" s="326"/>
      <c r="N1576" s="326"/>
    </row>
    <row r="1577" spans="6:14" x14ac:dyDescent="0.2">
      <c r="F1577" s="260"/>
      <c r="G1577" s="260"/>
      <c r="H1577" s="260"/>
      <c r="I1577" s="260"/>
      <c r="J1577" s="260"/>
      <c r="K1577" s="260"/>
      <c r="M1577" s="326"/>
      <c r="N1577" s="326"/>
    </row>
    <row r="1578" spans="6:14" x14ac:dyDescent="0.2">
      <c r="H1578" s="260"/>
      <c r="I1578" s="260"/>
      <c r="J1578" s="260"/>
      <c r="K1578" s="260"/>
      <c r="L1578" s="260"/>
      <c r="M1578" s="326"/>
      <c r="N1578" s="326"/>
    </row>
    <row r="1579" spans="6:14" x14ac:dyDescent="0.2">
      <c r="J1579" s="260"/>
      <c r="K1579" s="260"/>
      <c r="L1579" s="260"/>
      <c r="M1579" s="326"/>
      <c r="N1579" s="326"/>
    </row>
    <row r="1580" spans="6:14" x14ac:dyDescent="0.2">
      <c r="L1580" s="260"/>
      <c r="M1580" s="326"/>
      <c r="N1580" s="326"/>
    </row>
    <row r="1581" spans="6:14" x14ac:dyDescent="0.2">
      <c r="N1581" s="326"/>
    </row>
    <row r="1583" spans="6:14" x14ac:dyDescent="0.2">
      <c r="K1583" s="260"/>
      <c r="L1583" s="260"/>
      <c r="N1583" s="326"/>
    </row>
    <row r="1584" spans="6:14" x14ac:dyDescent="0.2">
      <c r="K1584" s="260"/>
      <c r="L1584" s="260"/>
      <c r="N1584" s="326"/>
    </row>
    <row r="1585" spans="6:14" x14ac:dyDescent="0.2">
      <c r="M1585" s="326"/>
      <c r="N1585" s="326"/>
    </row>
    <row r="1586" spans="6:14" x14ac:dyDescent="0.2">
      <c r="L1586" s="260"/>
      <c r="M1586" s="326"/>
      <c r="N1586" s="326"/>
    </row>
    <row r="1587" spans="6:14" x14ac:dyDescent="0.2">
      <c r="L1587" s="260"/>
      <c r="M1587" s="326"/>
      <c r="N1587" s="326"/>
    </row>
    <row r="1588" spans="6:14" x14ac:dyDescent="0.2">
      <c r="N1588" s="326"/>
    </row>
    <row r="1589" spans="6:14" x14ac:dyDescent="0.2">
      <c r="F1589" s="260"/>
      <c r="H1589" s="260"/>
      <c r="L1589" s="260"/>
      <c r="M1589" s="326"/>
      <c r="N1589" s="326"/>
    </row>
    <row r="1590" spans="6:14" x14ac:dyDescent="0.2">
      <c r="F1590" s="260"/>
      <c r="G1590" s="260"/>
      <c r="H1590" s="260"/>
      <c r="K1590" s="260"/>
      <c r="M1590" s="326"/>
    </row>
    <row r="1591" spans="6:14" x14ac:dyDescent="0.2">
      <c r="H1591" s="260"/>
      <c r="M1591" s="326"/>
      <c r="N1591" s="326"/>
    </row>
    <row r="1592" spans="6:14" x14ac:dyDescent="0.2">
      <c r="L1592" s="260"/>
      <c r="M1592" s="326"/>
      <c r="N1592" s="326"/>
    </row>
    <row r="1593" spans="6:14" x14ac:dyDescent="0.2">
      <c r="M1593" s="326"/>
      <c r="N1593" s="326"/>
    </row>
    <row r="1594" spans="6:14" x14ac:dyDescent="0.2">
      <c r="N1594" s="326"/>
    </row>
    <row r="1595" spans="6:14" x14ac:dyDescent="0.2">
      <c r="F1595" s="260"/>
      <c r="G1595" s="260"/>
      <c r="H1595" s="260"/>
      <c r="L1595" s="260"/>
      <c r="M1595" s="326"/>
      <c r="N1595" s="326"/>
    </row>
    <row r="1596" spans="6:14" x14ac:dyDescent="0.2">
      <c r="F1596" s="260"/>
      <c r="G1596" s="260"/>
      <c r="K1596" s="260"/>
      <c r="L1596" s="260"/>
      <c r="M1596" s="326"/>
      <c r="N1596" s="326"/>
    </row>
    <row r="1597" spans="6:14" x14ac:dyDescent="0.2">
      <c r="H1597" s="260"/>
      <c r="N1597" s="326"/>
    </row>
    <row r="1598" spans="6:14" x14ac:dyDescent="0.2">
      <c r="M1598" s="326"/>
      <c r="N1598" s="326"/>
    </row>
    <row r="1599" spans="6:14" x14ac:dyDescent="0.2">
      <c r="M1599" s="326"/>
      <c r="N1599" s="326"/>
    </row>
    <row r="1600" spans="6:14" x14ac:dyDescent="0.2">
      <c r="N1600" s="326"/>
    </row>
    <row r="1601" spans="6:14" x14ac:dyDescent="0.2">
      <c r="F1601" s="260"/>
      <c r="G1601" s="260"/>
      <c r="I1601" s="260"/>
      <c r="J1601" s="260"/>
      <c r="K1601" s="260"/>
      <c r="L1601" s="260"/>
      <c r="M1601" s="326"/>
      <c r="N1601" s="326"/>
    </row>
    <row r="1602" spans="6:14" x14ac:dyDescent="0.2">
      <c r="H1602" s="260"/>
      <c r="I1602" s="260"/>
      <c r="J1602" s="260"/>
      <c r="K1602" s="260"/>
      <c r="M1602" s="326"/>
      <c r="N1602" s="326"/>
    </row>
    <row r="1603" spans="6:14" x14ac:dyDescent="0.2">
      <c r="J1603" s="260"/>
      <c r="K1603" s="260"/>
      <c r="M1603" s="326"/>
      <c r="N1603" s="326"/>
    </row>
    <row r="1604" spans="6:14" x14ac:dyDescent="0.2">
      <c r="N1604" s="326"/>
    </row>
    <row r="1605" spans="6:14" x14ac:dyDescent="0.2">
      <c r="N1605" s="326"/>
    </row>
    <row r="1606" spans="6:14" x14ac:dyDescent="0.2">
      <c r="F1606" s="260"/>
      <c r="G1606" s="260"/>
      <c r="H1606" s="260"/>
      <c r="I1606" s="260"/>
      <c r="J1606" s="260"/>
      <c r="K1606" s="260"/>
      <c r="L1606" s="260"/>
      <c r="M1606" s="326"/>
      <c r="N1606" s="326"/>
    </row>
    <row r="1607" spans="6:14" x14ac:dyDescent="0.2">
      <c r="F1607" s="260"/>
      <c r="G1607" s="260"/>
      <c r="H1607" s="260"/>
      <c r="I1607" s="260"/>
      <c r="J1607" s="260"/>
      <c r="L1607" s="260"/>
      <c r="M1607" s="326"/>
      <c r="N1607" s="326"/>
    </row>
    <row r="1608" spans="6:14" x14ac:dyDescent="0.2">
      <c r="H1608" s="260"/>
      <c r="I1608" s="260"/>
      <c r="J1608" s="260"/>
      <c r="K1608" s="260"/>
      <c r="L1608" s="260"/>
      <c r="M1608" s="326"/>
      <c r="N1608" s="326"/>
    </row>
    <row r="1609" spans="6:14" x14ac:dyDescent="0.2">
      <c r="N1609" s="326"/>
    </row>
    <row r="1610" spans="6:14" x14ac:dyDescent="0.2">
      <c r="L1610" s="260"/>
      <c r="M1610" s="326"/>
      <c r="N1610" s="326"/>
    </row>
    <row r="1611" spans="6:14" x14ac:dyDescent="0.2">
      <c r="N1611" s="326"/>
    </row>
    <row r="1613" spans="6:14" x14ac:dyDescent="0.2">
      <c r="K1613" s="260"/>
      <c r="L1613" s="260"/>
      <c r="M1613" s="326"/>
      <c r="N1613" s="326"/>
    </row>
    <row r="1614" spans="6:14" x14ac:dyDescent="0.2">
      <c r="J1614" s="260"/>
      <c r="L1614" s="260"/>
      <c r="M1614" s="326"/>
      <c r="N1614" s="326"/>
    </row>
    <row r="1615" spans="6:14" x14ac:dyDescent="0.2">
      <c r="H1615" s="260"/>
      <c r="L1615" s="260"/>
      <c r="M1615" s="326"/>
      <c r="N1615" s="326"/>
    </row>
    <row r="1616" spans="6:14" x14ac:dyDescent="0.2">
      <c r="M1616" s="326"/>
      <c r="N1616" s="326"/>
    </row>
    <row r="1617" spans="6:14" x14ac:dyDescent="0.2">
      <c r="L1617" s="260"/>
      <c r="M1617" s="326"/>
      <c r="N1617" s="326"/>
    </row>
    <row r="1618" spans="6:14" x14ac:dyDescent="0.2">
      <c r="N1618" s="326"/>
    </row>
    <row r="1619" spans="6:14" x14ac:dyDescent="0.2">
      <c r="F1619" s="260"/>
      <c r="G1619" s="260"/>
      <c r="H1619" s="260"/>
      <c r="I1619" s="260"/>
      <c r="J1619" s="260"/>
      <c r="K1619" s="260"/>
      <c r="L1619" s="260"/>
      <c r="M1619" s="326"/>
      <c r="N1619" s="326"/>
    </row>
    <row r="1620" spans="6:14" x14ac:dyDescent="0.2">
      <c r="F1620" s="260"/>
      <c r="G1620" s="260"/>
      <c r="H1620" s="260"/>
      <c r="I1620" s="260"/>
      <c r="J1620" s="260"/>
      <c r="L1620" s="260"/>
      <c r="M1620" s="326"/>
      <c r="N1620" s="326"/>
    </row>
    <row r="1621" spans="6:14" x14ac:dyDescent="0.2">
      <c r="H1621" s="260"/>
      <c r="I1621" s="260"/>
      <c r="J1621" s="260"/>
      <c r="K1621" s="260"/>
      <c r="L1621" s="260"/>
      <c r="M1621" s="326"/>
      <c r="N1621" s="326"/>
    </row>
    <row r="1622" spans="6:14" x14ac:dyDescent="0.2">
      <c r="J1622" s="260"/>
      <c r="K1622" s="260"/>
      <c r="L1622" s="260"/>
      <c r="M1622" s="326"/>
      <c r="N1622" s="326"/>
    </row>
    <row r="1623" spans="6:14" x14ac:dyDescent="0.2">
      <c r="L1623" s="260"/>
      <c r="M1623" s="326"/>
      <c r="N1623" s="326"/>
    </row>
    <row r="1624" spans="6:14" x14ac:dyDescent="0.2">
      <c r="N1624" s="326"/>
    </row>
    <row r="1625" spans="6:14" x14ac:dyDescent="0.2">
      <c r="F1625" s="260"/>
      <c r="G1625" s="260"/>
      <c r="H1625" s="260"/>
      <c r="I1625" s="260"/>
      <c r="J1625" s="260"/>
      <c r="K1625" s="260"/>
      <c r="L1625" s="260"/>
      <c r="M1625" s="326"/>
      <c r="N1625" s="326"/>
    </row>
    <row r="1626" spans="6:14" x14ac:dyDescent="0.2">
      <c r="F1626" s="260"/>
      <c r="G1626" s="260"/>
      <c r="H1626" s="260"/>
      <c r="I1626" s="260"/>
      <c r="J1626" s="260"/>
      <c r="K1626" s="260"/>
      <c r="L1626" s="260"/>
      <c r="M1626" s="326"/>
      <c r="N1626" s="326"/>
    </row>
    <row r="1627" spans="6:14" x14ac:dyDescent="0.2">
      <c r="H1627" s="260"/>
      <c r="I1627" s="260"/>
      <c r="J1627" s="260"/>
      <c r="K1627" s="260"/>
      <c r="L1627" s="260"/>
      <c r="M1627" s="326"/>
      <c r="N1627" s="326"/>
    </row>
    <row r="1628" spans="6:14" x14ac:dyDescent="0.2">
      <c r="J1628" s="260"/>
      <c r="K1628" s="260"/>
      <c r="L1628" s="260"/>
      <c r="M1628" s="326"/>
      <c r="N1628" s="326"/>
    </row>
    <row r="1629" spans="6:14" x14ac:dyDescent="0.2">
      <c r="L1629" s="260"/>
      <c r="M1629" s="326"/>
      <c r="N1629" s="326"/>
    </row>
    <row r="1630" spans="6:14" x14ac:dyDescent="0.2">
      <c r="N1630" s="326"/>
    </row>
    <row r="1631" spans="6:14" x14ac:dyDescent="0.2">
      <c r="K1631" s="260"/>
      <c r="L1631" s="260"/>
      <c r="M1631" s="326"/>
    </row>
    <row r="1632" spans="6:14" x14ac:dyDescent="0.2">
      <c r="F1632" s="260"/>
      <c r="K1632" s="260"/>
      <c r="L1632" s="260"/>
      <c r="M1632" s="326"/>
      <c r="N1632" s="326"/>
    </row>
    <row r="1633" spans="6:14" x14ac:dyDescent="0.2">
      <c r="L1633" s="260"/>
      <c r="M1633" s="326"/>
      <c r="N1633" s="326"/>
    </row>
    <row r="1634" spans="6:14" x14ac:dyDescent="0.2">
      <c r="J1634" s="260"/>
      <c r="K1634" s="260"/>
      <c r="M1634" s="326"/>
    </row>
    <row r="1635" spans="6:14" x14ac:dyDescent="0.2">
      <c r="L1635" s="260"/>
      <c r="M1635" s="326"/>
      <c r="N1635" s="326"/>
    </row>
    <row r="1636" spans="6:14" x14ac:dyDescent="0.2">
      <c r="N1636" s="326"/>
    </row>
    <row r="1637" spans="6:14" x14ac:dyDescent="0.2">
      <c r="F1637" s="260"/>
      <c r="L1637" s="260"/>
      <c r="M1637" s="326"/>
      <c r="N1637" s="326"/>
    </row>
    <row r="1638" spans="6:14" x14ac:dyDescent="0.2">
      <c r="F1638" s="260"/>
      <c r="L1638" s="260"/>
      <c r="N1638" s="326"/>
    </row>
    <row r="1639" spans="6:14" x14ac:dyDescent="0.2">
      <c r="L1639" s="260"/>
      <c r="M1639" s="326"/>
      <c r="N1639" s="326"/>
    </row>
    <row r="1640" spans="6:14" x14ac:dyDescent="0.2">
      <c r="J1640" s="260"/>
      <c r="L1640" s="260"/>
      <c r="M1640" s="326"/>
      <c r="N1640" s="326"/>
    </row>
    <row r="1641" spans="6:14" x14ac:dyDescent="0.2">
      <c r="L1641" s="260"/>
      <c r="M1641" s="326"/>
      <c r="N1641" s="326"/>
    </row>
    <row r="1642" spans="6:14" x14ac:dyDescent="0.2">
      <c r="N1642" s="326"/>
    </row>
    <row r="1644" spans="6:14" x14ac:dyDescent="0.2">
      <c r="K1644" s="260"/>
      <c r="L1644" s="260"/>
      <c r="M1644" s="326"/>
      <c r="N1644" s="326"/>
    </row>
    <row r="1645" spans="6:14" x14ac:dyDescent="0.2">
      <c r="K1645" s="260"/>
      <c r="L1645" s="260"/>
      <c r="M1645" s="326"/>
      <c r="N1645" s="326"/>
    </row>
    <row r="1646" spans="6:14" x14ac:dyDescent="0.2">
      <c r="K1646" s="260"/>
      <c r="L1646" s="260"/>
      <c r="M1646" s="326"/>
      <c r="N1646" s="326"/>
    </row>
    <row r="1647" spans="6:14" x14ac:dyDescent="0.2">
      <c r="J1647" s="260"/>
      <c r="K1647" s="260"/>
      <c r="L1647" s="260"/>
      <c r="M1647" s="326"/>
      <c r="N1647" s="326"/>
    </row>
    <row r="1648" spans="6:14" x14ac:dyDescent="0.2">
      <c r="L1648" s="260"/>
      <c r="M1648" s="326"/>
      <c r="N1648" s="326"/>
    </row>
    <row r="1649" spans="6:14" x14ac:dyDescent="0.2">
      <c r="N1649" s="326"/>
    </row>
    <row r="1650" spans="6:14" x14ac:dyDescent="0.2">
      <c r="F1650" s="260"/>
      <c r="G1650" s="260"/>
      <c r="H1650" s="260"/>
      <c r="I1650" s="260"/>
      <c r="J1650" s="260"/>
      <c r="K1650" s="260"/>
      <c r="L1650" s="260"/>
      <c r="M1650" s="326"/>
      <c r="N1650" s="326"/>
    </row>
    <row r="1651" spans="6:14" x14ac:dyDescent="0.2">
      <c r="F1651" s="260"/>
      <c r="G1651" s="260"/>
      <c r="H1651" s="260"/>
      <c r="I1651" s="260"/>
      <c r="J1651" s="260"/>
      <c r="K1651" s="260"/>
      <c r="L1651" s="260"/>
      <c r="M1651" s="326"/>
      <c r="N1651" s="326"/>
    </row>
    <row r="1652" spans="6:14" x14ac:dyDescent="0.2">
      <c r="H1652" s="260"/>
      <c r="I1652" s="260"/>
      <c r="J1652" s="260"/>
      <c r="K1652" s="260"/>
      <c r="L1652" s="260"/>
      <c r="M1652" s="326"/>
      <c r="N1652" s="326"/>
    </row>
    <row r="1653" spans="6:14" x14ac:dyDescent="0.2">
      <c r="J1653" s="260"/>
      <c r="K1653" s="260"/>
      <c r="L1653" s="260"/>
      <c r="M1653" s="326"/>
      <c r="N1653" s="326"/>
    </row>
    <row r="1654" spans="6:14" x14ac:dyDescent="0.2">
      <c r="L1654" s="260"/>
      <c r="M1654" s="326"/>
      <c r="N1654" s="326"/>
    </row>
    <row r="1655" spans="6:14" x14ac:dyDescent="0.2">
      <c r="N1655" s="326"/>
    </row>
    <row r="1657" spans="6:14" x14ac:dyDescent="0.2">
      <c r="J1657" s="260"/>
      <c r="K1657" s="260"/>
      <c r="L1657" s="260"/>
      <c r="M1657" s="326"/>
      <c r="N1657" s="326"/>
    </row>
    <row r="1658" spans="6:14" x14ac:dyDescent="0.2">
      <c r="F1658" s="260"/>
      <c r="J1658" s="260"/>
      <c r="K1658" s="260"/>
      <c r="L1658" s="260"/>
      <c r="N1658" s="326"/>
    </row>
    <row r="1659" spans="6:14" x14ac:dyDescent="0.2">
      <c r="K1659" s="260"/>
      <c r="L1659" s="260"/>
      <c r="M1659" s="326"/>
      <c r="N1659" s="326"/>
    </row>
    <row r="1660" spans="6:14" x14ac:dyDescent="0.2">
      <c r="J1660" s="260"/>
      <c r="K1660" s="260"/>
      <c r="L1660" s="260"/>
      <c r="M1660" s="326"/>
      <c r="N1660" s="326"/>
    </row>
    <row r="1661" spans="6:14" x14ac:dyDescent="0.2">
      <c r="L1661" s="260"/>
      <c r="N1661" s="326"/>
    </row>
    <row r="1662" spans="6:14" x14ac:dyDescent="0.2">
      <c r="N1662" s="326"/>
    </row>
    <row r="1663" spans="6:14" x14ac:dyDescent="0.2">
      <c r="F1663" s="260"/>
      <c r="G1663" s="260"/>
      <c r="H1663" s="260"/>
      <c r="I1663" s="260"/>
      <c r="J1663" s="260"/>
      <c r="K1663" s="260"/>
      <c r="L1663" s="260"/>
      <c r="M1663" s="326"/>
    </row>
    <row r="1664" spans="6:14" x14ac:dyDescent="0.2">
      <c r="F1664" s="260"/>
      <c r="G1664" s="260"/>
      <c r="H1664" s="260"/>
      <c r="I1664" s="260"/>
      <c r="J1664" s="260"/>
      <c r="K1664" s="260"/>
      <c r="L1664" s="260"/>
      <c r="M1664" s="326"/>
      <c r="N1664" s="326"/>
    </row>
    <row r="1665" spans="6:14" x14ac:dyDescent="0.2">
      <c r="J1665" s="260"/>
      <c r="K1665" s="260"/>
      <c r="L1665" s="260"/>
      <c r="M1665" s="326"/>
      <c r="N1665" s="326"/>
    </row>
    <row r="1666" spans="6:14" x14ac:dyDescent="0.2">
      <c r="J1666" s="260"/>
      <c r="K1666" s="260"/>
      <c r="M1666" s="326"/>
    </row>
    <row r="1667" spans="6:14" x14ac:dyDescent="0.2">
      <c r="L1667" s="260"/>
      <c r="M1667" s="326"/>
      <c r="N1667" s="326"/>
    </row>
    <row r="1668" spans="6:14" x14ac:dyDescent="0.2">
      <c r="N1668" s="326"/>
    </row>
    <row r="1669" spans="6:14" x14ac:dyDescent="0.2">
      <c r="F1669" s="260"/>
      <c r="G1669" s="260"/>
      <c r="H1669" s="260"/>
      <c r="L1669" s="260"/>
      <c r="M1669" s="326"/>
      <c r="N1669" s="326"/>
    </row>
    <row r="1670" spans="6:14" x14ac:dyDescent="0.2">
      <c r="G1670" s="260"/>
      <c r="H1670" s="260"/>
      <c r="I1670" s="260"/>
      <c r="J1670" s="260"/>
      <c r="K1670" s="260"/>
      <c r="L1670" s="260"/>
      <c r="M1670" s="326"/>
    </row>
    <row r="1671" spans="6:14" x14ac:dyDescent="0.2">
      <c r="H1671" s="260"/>
      <c r="I1671" s="260"/>
      <c r="J1671" s="260"/>
      <c r="K1671" s="260"/>
      <c r="L1671" s="260"/>
      <c r="M1671" s="326"/>
      <c r="N1671" s="326"/>
    </row>
    <row r="1672" spans="6:14" x14ac:dyDescent="0.2">
      <c r="J1672" s="260"/>
      <c r="K1672" s="260"/>
      <c r="L1672" s="260"/>
      <c r="M1672" s="326"/>
      <c r="N1672" s="326"/>
    </row>
    <row r="1673" spans="6:14" x14ac:dyDescent="0.2">
      <c r="L1673" s="260"/>
      <c r="M1673" s="326"/>
      <c r="N1673" s="326"/>
    </row>
    <row r="1674" spans="6:14" x14ac:dyDescent="0.2">
      <c r="N1674" s="326"/>
    </row>
    <row r="1675" spans="6:14" x14ac:dyDescent="0.2">
      <c r="F1675" s="260"/>
      <c r="J1675" s="260"/>
      <c r="K1675" s="260"/>
      <c r="L1675" s="260"/>
      <c r="M1675" s="326"/>
      <c r="N1675" s="326"/>
    </row>
    <row r="1676" spans="6:14" x14ac:dyDescent="0.2">
      <c r="J1676" s="260"/>
      <c r="K1676" s="260"/>
      <c r="L1676" s="260"/>
      <c r="M1676" s="326"/>
      <c r="N1676" s="326"/>
    </row>
    <row r="1677" spans="6:14" x14ac:dyDescent="0.2">
      <c r="H1677" s="260"/>
      <c r="I1677" s="260"/>
      <c r="J1677" s="260"/>
      <c r="K1677" s="260"/>
      <c r="L1677" s="260"/>
      <c r="M1677" s="326"/>
      <c r="N1677" s="326"/>
    </row>
    <row r="1678" spans="6:14" x14ac:dyDescent="0.2">
      <c r="J1678" s="260"/>
      <c r="K1678" s="260"/>
      <c r="L1678" s="260"/>
      <c r="M1678" s="326"/>
      <c r="N1678" s="326"/>
    </row>
    <row r="1679" spans="6:14" x14ac:dyDescent="0.2">
      <c r="L1679" s="260"/>
      <c r="M1679" s="326"/>
      <c r="N1679" s="326"/>
    </row>
    <row r="1680" spans="6:14" x14ac:dyDescent="0.2">
      <c r="N1680" s="326"/>
    </row>
    <row r="1681" spans="6:14" x14ac:dyDescent="0.2">
      <c r="F1681" s="260"/>
      <c r="L1681" s="260"/>
      <c r="M1681" s="326"/>
      <c r="N1681" s="326"/>
    </row>
    <row r="1682" spans="6:14" x14ac:dyDescent="0.2">
      <c r="L1682" s="260"/>
      <c r="M1682" s="326"/>
      <c r="N1682" s="326"/>
    </row>
    <row r="1683" spans="6:14" x14ac:dyDescent="0.2">
      <c r="G1683" s="260"/>
      <c r="L1683" s="260"/>
      <c r="M1683" s="326"/>
      <c r="N1683" s="326"/>
    </row>
    <row r="1684" spans="6:14" x14ac:dyDescent="0.2">
      <c r="J1684" s="260"/>
      <c r="M1684" s="326"/>
      <c r="N1684" s="326"/>
    </row>
    <row r="1685" spans="6:14" x14ac:dyDescent="0.2">
      <c r="L1685" s="260"/>
      <c r="M1685" s="326"/>
      <c r="N1685" s="326"/>
    </row>
    <row r="1686" spans="6:14" x14ac:dyDescent="0.2">
      <c r="N1686" s="326"/>
    </row>
    <row r="1687" spans="6:14" x14ac:dyDescent="0.2">
      <c r="F1687" s="260"/>
      <c r="L1687" s="260"/>
      <c r="M1687" s="326"/>
      <c r="N1687" s="326"/>
    </row>
    <row r="1688" spans="6:14" x14ac:dyDescent="0.2">
      <c r="F1688" s="260"/>
      <c r="L1688" s="260"/>
      <c r="M1688" s="326"/>
      <c r="N1688" s="326"/>
    </row>
    <row r="1689" spans="6:14" x14ac:dyDescent="0.2">
      <c r="G1689" s="260"/>
      <c r="H1689" s="260"/>
      <c r="N1689" s="326"/>
    </row>
    <row r="1694" spans="6:14" x14ac:dyDescent="0.2">
      <c r="K1694" s="260"/>
      <c r="L1694" s="260"/>
      <c r="M1694" s="326"/>
      <c r="N1694" s="326"/>
    </row>
    <row r="1695" spans="6:14" x14ac:dyDescent="0.2">
      <c r="K1695" s="260"/>
      <c r="L1695" s="260"/>
      <c r="M1695" s="326"/>
      <c r="N1695" s="326"/>
    </row>
    <row r="1696" spans="6:14" x14ac:dyDescent="0.2">
      <c r="K1696" s="260"/>
      <c r="L1696" s="260"/>
      <c r="N1696" s="326"/>
    </row>
    <row r="1697" spans="6:14" x14ac:dyDescent="0.2">
      <c r="J1697" s="260"/>
      <c r="L1697" s="260"/>
      <c r="M1697" s="326"/>
      <c r="N1697" s="326"/>
    </row>
    <row r="1698" spans="6:14" x14ac:dyDescent="0.2">
      <c r="L1698" s="260"/>
      <c r="M1698" s="326"/>
      <c r="N1698" s="326"/>
    </row>
    <row r="1699" spans="6:14" x14ac:dyDescent="0.2">
      <c r="N1699" s="326"/>
    </row>
    <row r="1700" spans="6:14" x14ac:dyDescent="0.2">
      <c r="F1700" s="260"/>
      <c r="G1700" s="260"/>
      <c r="H1700" s="260"/>
      <c r="I1700" s="260"/>
      <c r="J1700" s="260"/>
      <c r="K1700" s="260"/>
      <c r="L1700" s="260"/>
      <c r="M1700" s="326"/>
      <c r="N1700" s="326"/>
    </row>
    <row r="1701" spans="6:14" x14ac:dyDescent="0.2">
      <c r="F1701" s="260"/>
      <c r="G1701" s="260"/>
      <c r="H1701" s="260"/>
      <c r="I1701" s="260"/>
      <c r="J1701" s="260"/>
      <c r="K1701" s="260"/>
      <c r="L1701" s="260"/>
      <c r="M1701" s="326"/>
      <c r="N1701" s="326"/>
    </row>
    <row r="1702" spans="6:14" x14ac:dyDescent="0.2">
      <c r="G1702" s="260"/>
      <c r="H1702" s="260"/>
      <c r="I1702" s="260"/>
      <c r="J1702" s="260"/>
      <c r="K1702" s="260"/>
      <c r="L1702" s="260"/>
      <c r="M1702" s="326"/>
      <c r="N1702" s="326"/>
    </row>
    <row r="1703" spans="6:14" x14ac:dyDescent="0.2">
      <c r="J1703" s="260"/>
      <c r="K1703" s="260"/>
      <c r="L1703" s="260"/>
      <c r="M1703" s="326"/>
      <c r="N1703" s="326"/>
    </row>
    <row r="1704" spans="6:14" x14ac:dyDescent="0.2">
      <c r="L1704" s="260"/>
      <c r="M1704" s="326"/>
      <c r="N1704" s="326"/>
    </row>
    <row r="1705" spans="6:14" x14ac:dyDescent="0.2">
      <c r="N1705" s="326"/>
    </row>
    <row r="1706" spans="6:14" x14ac:dyDescent="0.2">
      <c r="F1706" s="260"/>
      <c r="G1706" s="260"/>
      <c r="H1706" s="260"/>
      <c r="I1706" s="260"/>
      <c r="J1706" s="260"/>
      <c r="K1706" s="260"/>
      <c r="L1706" s="260"/>
      <c r="M1706" s="326"/>
      <c r="N1706" s="326"/>
    </row>
    <row r="1707" spans="6:14" x14ac:dyDescent="0.2">
      <c r="F1707" s="260"/>
      <c r="G1707" s="260"/>
      <c r="H1707" s="260"/>
      <c r="I1707" s="260"/>
      <c r="J1707" s="260"/>
      <c r="K1707" s="260"/>
      <c r="L1707" s="260"/>
      <c r="M1707" s="326"/>
      <c r="N1707" s="326"/>
    </row>
    <row r="1708" spans="6:14" x14ac:dyDescent="0.2">
      <c r="G1708" s="260"/>
      <c r="H1708" s="260"/>
      <c r="I1708" s="260"/>
      <c r="J1708" s="260"/>
      <c r="K1708" s="260"/>
      <c r="L1708" s="260"/>
      <c r="M1708" s="326"/>
      <c r="N1708" s="326"/>
    </row>
    <row r="1709" spans="6:14" x14ac:dyDescent="0.2">
      <c r="J1709" s="260"/>
      <c r="K1709" s="260"/>
      <c r="L1709" s="260"/>
      <c r="M1709" s="326"/>
      <c r="N1709" s="326"/>
    </row>
    <row r="1710" spans="6:14" x14ac:dyDescent="0.2">
      <c r="L1710" s="260"/>
      <c r="M1710" s="326"/>
      <c r="N1710" s="326"/>
    </row>
    <row r="1711" spans="6:14" x14ac:dyDescent="0.2">
      <c r="N1711" s="326"/>
    </row>
    <row r="1712" spans="6:14" x14ac:dyDescent="0.2">
      <c r="F1712" s="260"/>
      <c r="G1712" s="260"/>
      <c r="H1712" s="260"/>
      <c r="I1712" s="260"/>
      <c r="J1712" s="260"/>
      <c r="K1712" s="260"/>
      <c r="L1712" s="260"/>
      <c r="M1712" s="326"/>
      <c r="N1712" s="326"/>
    </row>
    <row r="1713" spans="6:14" x14ac:dyDescent="0.2">
      <c r="F1713" s="260"/>
      <c r="G1713" s="260"/>
      <c r="H1713" s="260"/>
      <c r="I1713" s="260"/>
      <c r="J1713" s="260"/>
      <c r="K1713" s="260"/>
      <c r="L1713" s="260"/>
      <c r="M1713" s="326"/>
      <c r="N1713" s="326"/>
    </row>
    <row r="1714" spans="6:14" x14ac:dyDescent="0.2">
      <c r="G1714" s="260"/>
      <c r="H1714" s="260"/>
      <c r="I1714" s="260"/>
      <c r="J1714" s="260"/>
      <c r="K1714" s="260"/>
      <c r="L1714" s="260"/>
      <c r="M1714" s="326"/>
      <c r="N1714" s="326"/>
    </row>
    <row r="1715" spans="6:14" x14ac:dyDescent="0.2">
      <c r="J1715" s="260"/>
      <c r="K1715" s="260"/>
      <c r="L1715" s="260"/>
      <c r="M1715" s="326"/>
      <c r="N1715" s="326"/>
    </row>
    <row r="1716" spans="6:14" x14ac:dyDescent="0.2">
      <c r="L1716" s="260"/>
      <c r="M1716" s="326"/>
      <c r="N1716" s="326"/>
    </row>
    <row r="1717" spans="6:14" x14ac:dyDescent="0.2">
      <c r="N1717" s="326"/>
    </row>
    <row r="1719" spans="6:14" x14ac:dyDescent="0.2">
      <c r="K1719" s="260"/>
      <c r="L1719" s="260"/>
      <c r="M1719" s="326"/>
      <c r="N1719" s="326"/>
    </row>
    <row r="1720" spans="6:14" x14ac:dyDescent="0.2">
      <c r="K1720" s="260"/>
      <c r="L1720" s="260"/>
      <c r="M1720" s="326"/>
      <c r="N1720" s="326"/>
    </row>
    <row r="1721" spans="6:14" x14ac:dyDescent="0.2">
      <c r="K1721" s="260"/>
      <c r="M1721" s="326"/>
      <c r="N1721" s="326"/>
    </row>
    <row r="1722" spans="6:14" x14ac:dyDescent="0.2">
      <c r="J1722" s="260"/>
      <c r="K1722" s="260"/>
      <c r="L1722" s="260"/>
      <c r="M1722" s="326"/>
      <c r="N1722" s="326"/>
    </row>
    <row r="1723" spans="6:14" x14ac:dyDescent="0.2">
      <c r="L1723" s="260"/>
      <c r="N1723" s="326"/>
    </row>
    <row r="1726" spans="6:14" x14ac:dyDescent="0.2">
      <c r="F1726" s="260"/>
      <c r="G1726" s="260"/>
      <c r="H1726" s="260"/>
      <c r="I1726" s="260"/>
      <c r="J1726" s="260"/>
      <c r="L1726" s="260"/>
      <c r="M1726" s="326"/>
    </row>
    <row r="1727" spans="6:14" x14ac:dyDescent="0.2">
      <c r="F1727" s="260"/>
      <c r="G1727" s="260"/>
      <c r="H1727" s="260"/>
      <c r="I1727" s="260"/>
      <c r="J1727" s="260"/>
      <c r="K1727" s="260"/>
      <c r="L1727" s="260"/>
      <c r="M1727" s="326"/>
      <c r="N1727" s="326"/>
    </row>
    <row r="1728" spans="6:14" x14ac:dyDescent="0.2">
      <c r="G1728" s="260"/>
      <c r="H1728" s="260"/>
      <c r="I1728" s="260"/>
      <c r="J1728" s="260"/>
      <c r="K1728" s="260"/>
      <c r="L1728" s="260"/>
      <c r="M1728" s="326"/>
      <c r="N1728" s="326"/>
    </row>
    <row r="1729" spans="6:14" x14ac:dyDescent="0.2">
      <c r="J1729" s="260"/>
      <c r="K1729" s="260"/>
      <c r="M1729" s="326"/>
    </row>
    <row r="1730" spans="6:14" x14ac:dyDescent="0.2">
      <c r="L1730" s="260"/>
      <c r="M1730" s="326"/>
    </row>
    <row r="1731" spans="6:14" x14ac:dyDescent="0.2">
      <c r="N1731" s="326"/>
    </row>
    <row r="1732" spans="6:14" x14ac:dyDescent="0.2">
      <c r="F1732" s="260"/>
      <c r="G1732" s="260"/>
      <c r="H1732" s="260"/>
      <c r="I1732" s="260"/>
      <c r="J1732" s="260"/>
      <c r="K1732" s="260"/>
      <c r="L1732" s="260"/>
      <c r="M1732" s="326"/>
      <c r="N1732" s="326"/>
    </row>
    <row r="1733" spans="6:14" x14ac:dyDescent="0.2">
      <c r="F1733" s="260"/>
      <c r="G1733" s="260"/>
      <c r="H1733" s="260"/>
      <c r="I1733" s="260"/>
      <c r="J1733" s="260"/>
      <c r="K1733" s="260"/>
      <c r="L1733" s="260"/>
      <c r="M1733" s="326"/>
      <c r="N1733" s="326"/>
    </row>
    <row r="1734" spans="6:14" x14ac:dyDescent="0.2">
      <c r="G1734" s="260"/>
      <c r="H1734" s="260"/>
      <c r="I1734" s="260"/>
      <c r="J1734" s="260"/>
      <c r="K1734" s="260"/>
      <c r="L1734" s="260"/>
      <c r="M1734" s="326"/>
      <c r="N1734" s="326"/>
    </row>
    <row r="1735" spans="6:14" x14ac:dyDescent="0.2">
      <c r="J1735" s="260"/>
      <c r="K1735" s="260"/>
      <c r="L1735" s="260"/>
      <c r="M1735" s="326"/>
      <c r="N1735" s="326"/>
    </row>
    <row r="1736" spans="6:14" x14ac:dyDescent="0.2">
      <c r="L1736" s="260"/>
      <c r="M1736" s="326"/>
      <c r="N1736" s="326"/>
    </row>
    <row r="1737" spans="6:14" x14ac:dyDescent="0.2">
      <c r="N1737" s="326"/>
    </row>
    <row r="1738" spans="6:14" x14ac:dyDescent="0.2">
      <c r="L1738" s="260"/>
      <c r="M1738" s="326"/>
      <c r="N1738" s="326"/>
    </row>
    <row r="1739" spans="6:14" x14ac:dyDescent="0.2">
      <c r="L1739" s="260"/>
      <c r="M1739" s="326"/>
      <c r="N1739" s="326"/>
    </row>
    <row r="1740" spans="6:14" x14ac:dyDescent="0.2">
      <c r="M1740" s="326"/>
      <c r="N1740" s="326"/>
    </row>
    <row r="1744" spans="6:14" x14ac:dyDescent="0.2">
      <c r="F1744" s="260"/>
      <c r="I1744" s="260"/>
      <c r="J1744" s="260"/>
      <c r="K1744" s="260"/>
      <c r="L1744" s="260"/>
      <c r="M1744" s="326"/>
      <c r="N1744" s="326"/>
    </row>
    <row r="1745" spans="6:14" x14ac:dyDescent="0.2">
      <c r="F1745" s="260"/>
      <c r="G1745" s="260"/>
      <c r="H1745" s="260"/>
      <c r="I1745" s="260"/>
      <c r="J1745" s="260"/>
      <c r="K1745" s="260"/>
      <c r="L1745" s="260"/>
      <c r="M1745" s="326"/>
      <c r="N1745" s="326"/>
    </row>
    <row r="1746" spans="6:14" x14ac:dyDescent="0.2">
      <c r="H1746" s="260"/>
      <c r="I1746" s="260"/>
      <c r="J1746" s="260"/>
      <c r="K1746" s="260"/>
      <c r="L1746" s="260"/>
      <c r="M1746" s="326"/>
      <c r="N1746" s="326"/>
    </row>
    <row r="1747" spans="6:14" x14ac:dyDescent="0.2">
      <c r="J1747" s="260"/>
      <c r="K1747" s="260"/>
      <c r="L1747" s="260"/>
      <c r="N1747" s="326"/>
    </row>
    <row r="1748" spans="6:14" x14ac:dyDescent="0.2">
      <c r="L1748" s="260"/>
      <c r="N1748" s="326"/>
    </row>
    <row r="1749" spans="6:14" x14ac:dyDescent="0.2">
      <c r="N1749" s="326"/>
    </row>
    <row r="1750" spans="6:14" x14ac:dyDescent="0.2">
      <c r="F1750" s="260"/>
      <c r="G1750" s="260"/>
      <c r="H1750" s="260"/>
      <c r="I1750" s="260"/>
      <c r="J1750" s="260"/>
      <c r="K1750" s="260"/>
      <c r="L1750" s="260"/>
      <c r="M1750" s="326"/>
      <c r="N1750" s="326"/>
    </row>
    <row r="1751" spans="6:14" x14ac:dyDescent="0.2">
      <c r="F1751" s="260"/>
      <c r="G1751" s="260"/>
      <c r="H1751" s="260"/>
      <c r="I1751" s="260"/>
      <c r="J1751" s="260"/>
      <c r="K1751" s="260"/>
      <c r="L1751" s="260"/>
      <c r="M1751" s="326"/>
      <c r="N1751" s="326"/>
    </row>
    <row r="1752" spans="6:14" x14ac:dyDescent="0.2">
      <c r="G1752" s="260"/>
      <c r="H1752" s="260"/>
      <c r="I1752" s="260"/>
      <c r="J1752" s="260"/>
      <c r="K1752" s="260"/>
      <c r="L1752" s="260"/>
      <c r="M1752" s="326"/>
      <c r="N1752" s="326"/>
    </row>
    <row r="1753" spans="6:14" x14ac:dyDescent="0.2">
      <c r="J1753" s="260"/>
      <c r="K1753" s="260"/>
      <c r="M1753" s="326"/>
      <c r="N1753" s="326"/>
    </row>
    <row r="1754" spans="6:14" x14ac:dyDescent="0.2">
      <c r="L1754" s="260"/>
      <c r="M1754" s="326"/>
      <c r="N1754" s="326"/>
    </row>
    <row r="1755" spans="6:14" x14ac:dyDescent="0.2">
      <c r="N1755" s="326"/>
    </row>
    <row r="1756" spans="6:14" x14ac:dyDescent="0.2">
      <c r="F1756" s="260"/>
      <c r="G1756" s="260"/>
      <c r="H1756" s="260"/>
      <c r="I1756" s="260"/>
      <c r="J1756" s="260"/>
      <c r="K1756" s="260"/>
      <c r="L1756" s="260"/>
      <c r="M1756" s="326"/>
      <c r="N1756" s="326"/>
    </row>
    <row r="1757" spans="6:14" x14ac:dyDescent="0.2">
      <c r="F1757" s="260"/>
      <c r="H1757" s="260"/>
      <c r="I1757" s="260"/>
      <c r="J1757" s="260"/>
      <c r="K1757" s="260"/>
      <c r="L1757" s="260"/>
      <c r="M1757" s="326"/>
      <c r="N1757" s="326"/>
    </row>
    <row r="1758" spans="6:14" x14ac:dyDescent="0.2">
      <c r="G1758" s="260"/>
      <c r="H1758" s="260"/>
      <c r="I1758" s="260"/>
      <c r="J1758" s="260"/>
      <c r="K1758" s="260"/>
      <c r="N1758" s="326"/>
    </row>
    <row r="1759" spans="6:14" x14ac:dyDescent="0.2">
      <c r="J1759" s="260"/>
    </row>
    <row r="1761" spans="6:14" x14ac:dyDescent="0.2">
      <c r="N1761" s="326"/>
    </row>
    <row r="1762" spans="6:14" x14ac:dyDescent="0.2">
      <c r="F1762" s="260"/>
      <c r="G1762" s="260"/>
      <c r="H1762" s="260"/>
      <c r="I1762" s="260"/>
      <c r="J1762" s="260"/>
      <c r="K1762" s="260"/>
      <c r="L1762" s="260"/>
      <c r="M1762" s="326"/>
      <c r="N1762" s="326"/>
    </row>
    <row r="1763" spans="6:14" x14ac:dyDescent="0.2">
      <c r="F1763" s="260"/>
      <c r="H1763" s="260"/>
      <c r="J1763" s="260"/>
      <c r="K1763" s="260"/>
      <c r="L1763" s="260"/>
      <c r="M1763" s="326"/>
      <c r="N1763" s="326"/>
    </row>
    <row r="1764" spans="6:14" x14ac:dyDescent="0.2">
      <c r="G1764" s="260"/>
      <c r="H1764" s="260"/>
      <c r="M1764" s="326"/>
      <c r="N1764" s="326"/>
    </row>
    <row r="1765" spans="6:14" x14ac:dyDescent="0.2">
      <c r="J1765" s="260"/>
    </row>
    <row r="1767" spans="6:14" x14ac:dyDescent="0.2">
      <c r="N1767" s="326"/>
    </row>
    <row r="1768" spans="6:14" x14ac:dyDescent="0.2">
      <c r="F1768" s="260"/>
      <c r="G1768" s="260"/>
      <c r="H1768" s="260"/>
      <c r="I1768" s="260"/>
      <c r="J1768" s="260"/>
      <c r="L1768" s="260"/>
      <c r="M1768" s="326"/>
      <c r="N1768" s="326"/>
    </row>
    <row r="1769" spans="6:14" x14ac:dyDescent="0.2">
      <c r="F1769" s="260"/>
      <c r="G1769" s="260"/>
      <c r="H1769" s="260"/>
      <c r="I1769" s="260"/>
      <c r="J1769" s="260"/>
      <c r="K1769" s="260"/>
      <c r="L1769" s="260"/>
      <c r="M1769" s="326"/>
    </row>
    <row r="1770" spans="6:14" x14ac:dyDescent="0.2">
      <c r="G1770" s="260"/>
      <c r="H1770" s="260"/>
      <c r="N1770" s="326"/>
    </row>
    <row r="1771" spans="6:14" x14ac:dyDescent="0.2">
      <c r="J1771" s="260"/>
    </row>
    <row r="1773" spans="6:14" x14ac:dyDescent="0.2">
      <c r="N1773" s="326"/>
    </row>
    <row r="1776" spans="6:14" x14ac:dyDescent="0.2">
      <c r="F1776" s="260"/>
      <c r="G1776" s="260"/>
      <c r="H1776" s="260"/>
      <c r="I1776" s="260"/>
      <c r="J1776" s="260"/>
      <c r="K1776" s="260"/>
      <c r="L1776" s="260"/>
      <c r="M1776" s="326"/>
      <c r="N1776" s="326"/>
    </row>
    <row r="1777" spans="6:14" x14ac:dyDescent="0.2">
      <c r="G1777" s="260"/>
      <c r="H1777" s="260"/>
      <c r="J1777" s="260"/>
      <c r="K1777" s="260"/>
      <c r="L1777" s="260"/>
    </row>
    <row r="1778" spans="6:14" x14ac:dyDescent="0.2">
      <c r="K1778" s="260"/>
      <c r="L1778" s="260"/>
      <c r="M1778" s="326"/>
      <c r="N1778" s="326"/>
    </row>
    <row r="1779" spans="6:14" x14ac:dyDescent="0.2">
      <c r="J1779" s="260"/>
      <c r="K1779" s="260"/>
      <c r="L1779" s="260"/>
      <c r="M1779" s="326"/>
      <c r="N1779" s="326"/>
    </row>
    <row r="1780" spans="6:14" x14ac:dyDescent="0.2">
      <c r="L1780" s="260"/>
      <c r="M1780" s="326"/>
      <c r="N1780" s="326"/>
    </row>
    <row r="1781" spans="6:14" x14ac:dyDescent="0.2">
      <c r="N1781" s="326"/>
    </row>
    <row r="1782" spans="6:14" x14ac:dyDescent="0.2">
      <c r="F1782" s="260"/>
      <c r="G1782" s="260"/>
      <c r="H1782" s="260"/>
      <c r="I1782" s="260"/>
    </row>
    <row r="1783" spans="6:14" x14ac:dyDescent="0.2">
      <c r="H1783" s="260"/>
      <c r="I1783" s="260"/>
      <c r="J1783" s="260"/>
      <c r="K1783" s="260"/>
      <c r="L1783" s="260"/>
      <c r="M1783" s="326"/>
      <c r="N1783" s="326"/>
    </row>
    <row r="1784" spans="6:14" x14ac:dyDescent="0.2">
      <c r="J1784" s="260"/>
      <c r="K1784" s="260"/>
      <c r="L1784" s="260"/>
      <c r="M1784" s="326"/>
      <c r="N1784" s="326"/>
    </row>
    <row r="1785" spans="6:14" x14ac:dyDescent="0.2">
      <c r="L1785" s="260"/>
      <c r="M1785" s="326"/>
      <c r="N1785" s="326"/>
    </row>
    <row r="1786" spans="6:14" x14ac:dyDescent="0.2">
      <c r="N1786" s="326"/>
    </row>
    <row r="1788" spans="6:14" x14ac:dyDescent="0.2">
      <c r="L1788" s="260"/>
      <c r="M1788" s="326"/>
      <c r="N1788" s="326"/>
    </row>
    <row r="1789" spans="6:14" x14ac:dyDescent="0.2">
      <c r="L1789" s="260"/>
      <c r="M1789" s="326"/>
      <c r="N1789" s="326"/>
    </row>
    <row r="1790" spans="6:14" x14ac:dyDescent="0.2">
      <c r="L1790" s="260"/>
      <c r="M1790" s="326"/>
      <c r="N1790" s="326"/>
    </row>
    <row r="1791" spans="6:14" x14ac:dyDescent="0.2">
      <c r="J1791" s="260"/>
      <c r="N1791" s="326"/>
    </row>
    <row r="1792" spans="6:14" x14ac:dyDescent="0.2">
      <c r="L1792" s="260"/>
      <c r="N1792" s="326"/>
    </row>
    <row r="1793" spans="6:14" x14ac:dyDescent="0.2">
      <c r="N1793" s="326"/>
    </row>
    <row r="1794" spans="6:14" x14ac:dyDescent="0.2">
      <c r="F1794" s="260"/>
      <c r="G1794" s="260"/>
      <c r="L1794" s="260"/>
      <c r="M1794" s="326"/>
      <c r="N1794" s="326"/>
    </row>
    <row r="1795" spans="6:14" x14ac:dyDescent="0.2">
      <c r="F1795" s="260"/>
      <c r="G1795" s="260"/>
      <c r="L1795" s="260"/>
      <c r="M1795" s="326"/>
      <c r="N1795" s="326"/>
    </row>
    <row r="1796" spans="6:14" x14ac:dyDescent="0.2">
      <c r="G1796" s="260"/>
      <c r="H1796" s="260"/>
      <c r="L1796" s="260"/>
      <c r="M1796" s="326"/>
      <c r="N1796" s="326"/>
    </row>
    <row r="1797" spans="6:14" x14ac:dyDescent="0.2">
      <c r="J1797" s="260"/>
      <c r="N1797" s="326"/>
    </row>
    <row r="1798" spans="6:14" x14ac:dyDescent="0.2">
      <c r="L1798" s="260"/>
      <c r="N1798" s="326"/>
    </row>
    <row r="1799" spans="6:14" x14ac:dyDescent="0.2">
      <c r="N1799" s="326"/>
    </row>
    <row r="1800" spans="6:14" x14ac:dyDescent="0.2">
      <c r="F1800" s="260"/>
      <c r="G1800" s="260"/>
      <c r="H1800" s="260"/>
      <c r="I1800" s="260"/>
      <c r="J1800" s="260"/>
      <c r="K1800" s="260"/>
      <c r="L1800" s="260"/>
      <c r="M1800" s="326"/>
      <c r="N1800" s="326"/>
    </row>
    <row r="1801" spans="6:14" x14ac:dyDescent="0.2">
      <c r="F1801" s="260"/>
      <c r="G1801" s="260"/>
      <c r="H1801" s="260"/>
      <c r="I1801" s="260"/>
      <c r="J1801" s="260"/>
      <c r="K1801" s="260"/>
      <c r="L1801" s="260"/>
      <c r="M1801" s="326"/>
      <c r="N1801" s="326"/>
    </row>
    <row r="1802" spans="6:14" x14ac:dyDescent="0.2">
      <c r="G1802" s="260"/>
      <c r="H1802" s="260"/>
      <c r="N1802" s="326"/>
    </row>
    <row r="1803" spans="6:14" x14ac:dyDescent="0.2">
      <c r="J1803" s="260"/>
    </row>
    <row r="1805" spans="6:14" x14ac:dyDescent="0.2">
      <c r="N1805" s="326"/>
    </row>
    <row r="1806" spans="6:14" x14ac:dyDescent="0.2">
      <c r="F1806" s="260"/>
      <c r="G1806" s="260"/>
      <c r="H1806" s="260"/>
      <c r="J1806" s="260"/>
      <c r="K1806" s="260"/>
      <c r="L1806" s="260"/>
      <c r="N1806" s="326"/>
    </row>
    <row r="1807" spans="6:14" x14ac:dyDescent="0.2">
      <c r="G1807" s="260"/>
      <c r="H1807" s="260"/>
      <c r="I1807" s="260"/>
      <c r="J1807" s="260"/>
      <c r="K1807" s="260"/>
      <c r="L1807" s="260"/>
      <c r="M1807" s="326"/>
      <c r="N1807" s="326"/>
    </row>
    <row r="1808" spans="6:14" x14ac:dyDescent="0.2">
      <c r="H1808" s="260"/>
      <c r="I1808" s="260"/>
      <c r="J1808" s="260"/>
      <c r="K1808" s="260"/>
      <c r="L1808" s="260"/>
      <c r="M1808" s="326"/>
      <c r="N1808" s="326"/>
    </row>
    <row r="1809" spans="6:14" x14ac:dyDescent="0.2">
      <c r="J1809" s="260"/>
      <c r="K1809" s="260"/>
      <c r="L1809" s="260"/>
      <c r="M1809" s="326"/>
      <c r="N1809" s="326"/>
    </row>
    <row r="1810" spans="6:14" x14ac:dyDescent="0.2">
      <c r="L1810" s="260"/>
    </row>
    <row r="1811" spans="6:14" x14ac:dyDescent="0.2">
      <c r="N1811" s="326"/>
    </row>
    <row r="1813" spans="6:14" x14ac:dyDescent="0.2">
      <c r="F1813" s="260"/>
      <c r="G1813" s="260"/>
      <c r="H1813" s="260"/>
      <c r="I1813" s="260"/>
      <c r="K1813" s="260"/>
      <c r="L1813" s="260"/>
      <c r="M1813" s="326"/>
      <c r="N1813" s="326"/>
    </row>
    <row r="1814" spans="6:14" x14ac:dyDescent="0.2">
      <c r="F1814" s="260"/>
      <c r="G1814" s="260"/>
      <c r="H1814" s="260"/>
      <c r="I1814" s="260"/>
      <c r="K1814" s="260"/>
      <c r="L1814" s="260"/>
      <c r="M1814" s="326"/>
    </row>
    <row r="1815" spans="6:14" x14ac:dyDescent="0.2">
      <c r="G1815" s="260"/>
      <c r="H1815" s="260"/>
      <c r="I1815" s="260"/>
      <c r="J1815" s="260"/>
      <c r="K1815" s="260"/>
      <c r="L1815" s="260"/>
      <c r="M1815" s="326"/>
      <c r="N1815" s="326"/>
    </row>
    <row r="1816" spans="6:14" x14ac:dyDescent="0.2">
      <c r="H1816" s="260"/>
      <c r="I1816" s="260"/>
      <c r="K1816" s="260"/>
      <c r="L1816" s="260"/>
      <c r="M1816" s="326"/>
      <c r="N1816" s="326"/>
    </row>
    <row r="1817" spans="6:14" x14ac:dyDescent="0.2">
      <c r="F1817" s="260"/>
      <c r="G1817" s="260"/>
      <c r="H1817" s="260"/>
      <c r="I1817" s="260"/>
      <c r="J1817" s="260"/>
      <c r="K1817" s="260"/>
      <c r="L1817" s="260"/>
      <c r="M1817" s="326"/>
      <c r="N1817" s="326"/>
    </row>
    <row r="1818" spans="6:14" x14ac:dyDescent="0.2">
      <c r="G1818" s="260"/>
      <c r="H1818" s="260"/>
      <c r="I1818" s="260"/>
    </row>
    <row r="1819" spans="6:14" x14ac:dyDescent="0.2">
      <c r="H1819" s="260"/>
      <c r="I1819" s="260"/>
      <c r="J1819" s="260"/>
      <c r="K1819" s="260"/>
      <c r="L1819" s="260"/>
      <c r="M1819" s="326"/>
      <c r="N1819" s="326"/>
    </row>
    <row r="1820" spans="6:14" x14ac:dyDescent="0.2">
      <c r="N1820" s="326"/>
    </row>
    <row r="1822" spans="6:14" x14ac:dyDescent="0.2">
      <c r="F1822" s="260"/>
      <c r="G1822" s="260"/>
      <c r="H1822" s="260"/>
      <c r="I1822" s="260"/>
      <c r="J1822" s="260"/>
      <c r="K1822" s="260"/>
      <c r="L1822" s="260"/>
      <c r="M1822" s="326"/>
      <c r="N1822" s="326"/>
    </row>
    <row r="1823" spans="6:14" x14ac:dyDescent="0.2">
      <c r="F1823" s="260"/>
      <c r="G1823" s="260"/>
      <c r="H1823" s="260"/>
      <c r="I1823" s="260"/>
      <c r="J1823" s="260"/>
      <c r="K1823" s="260"/>
      <c r="L1823" s="260"/>
      <c r="N1823" s="326"/>
    </row>
    <row r="1824" spans="6:14" x14ac:dyDescent="0.2">
      <c r="G1824" s="260"/>
      <c r="H1824" s="260"/>
      <c r="I1824" s="260"/>
      <c r="J1824" s="260"/>
      <c r="K1824" s="260"/>
      <c r="L1824" s="260"/>
      <c r="M1824" s="326"/>
      <c r="N1824" s="326"/>
    </row>
    <row r="1825" spans="6:14" x14ac:dyDescent="0.2">
      <c r="H1825" s="260"/>
      <c r="I1825" s="260"/>
      <c r="J1825" s="260"/>
      <c r="K1825" s="260"/>
      <c r="L1825" s="260"/>
      <c r="M1825" s="326"/>
      <c r="N1825" s="326"/>
    </row>
    <row r="1826" spans="6:14" x14ac:dyDescent="0.2">
      <c r="F1826" s="260"/>
      <c r="G1826" s="260"/>
      <c r="H1826" s="260"/>
      <c r="I1826" s="260"/>
      <c r="J1826" s="260"/>
      <c r="K1826" s="260"/>
      <c r="L1826" s="260"/>
      <c r="M1826" s="326"/>
      <c r="N1826" s="326"/>
    </row>
    <row r="1827" spans="6:14" x14ac:dyDescent="0.2">
      <c r="F1827" s="260"/>
      <c r="G1827" s="260"/>
      <c r="H1827" s="260"/>
      <c r="I1827" s="260"/>
      <c r="J1827" s="260"/>
      <c r="K1827" s="260"/>
      <c r="L1827" s="260"/>
      <c r="M1827" s="326"/>
      <c r="N1827" s="326"/>
    </row>
    <row r="1828" spans="6:14" x14ac:dyDescent="0.2">
      <c r="H1828" s="260"/>
      <c r="I1828" s="260"/>
      <c r="J1828" s="260"/>
      <c r="K1828" s="260"/>
      <c r="M1828" s="326"/>
      <c r="N1828" s="326"/>
    </row>
    <row r="1829" spans="6:14" x14ac:dyDescent="0.2">
      <c r="J1829" s="260"/>
      <c r="K1829" s="260"/>
      <c r="L1829" s="260"/>
      <c r="M1829" s="326"/>
      <c r="N1829" s="326"/>
    </row>
    <row r="1830" spans="6:14" x14ac:dyDescent="0.2">
      <c r="L1830" s="260"/>
      <c r="M1830" s="326"/>
      <c r="N1830" s="326"/>
    </row>
    <row r="1831" spans="6:14" x14ac:dyDescent="0.2">
      <c r="N1831" s="326"/>
    </row>
    <row r="1832" spans="6:14" x14ac:dyDescent="0.2">
      <c r="F1832" s="260"/>
      <c r="H1832" s="260"/>
      <c r="I1832" s="260"/>
      <c r="J1832" s="260"/>
      <c r="K1832" s="260"/>
      <c r="L1832" s="260"/>
      <c r="M1832" s="326"/>
      <c r="N1832" s="326"/>
    </row>
    <row r="1833" spans="6:14" x14ac:dyDescent="0.2">
      <c r="F1833" s="260"/>
      <c r="G1833" s="260"/>
      <c r="H1833" s="260"/>
      <c r="I1833" s="260"/>
      <c r="J1833" s="260"/>
      <c r="K1833" s="260"/>
      <c r="L1833" s="260"/>
      <c r="M1833" s="326"/>
      <c r="N1833" s="326"/>
    </row>
    <row r="1834" spans="6:14" x14ac:dyDescent="0.2">
      <c r="H1834" s="260"/>
      <c r="I1834" s="260"/>
      <c r="J1834" s="260"/>
      <c r="K1834" s="260"/>
      <c r="L1834" s="260"/>
      <c r="N1834" s="326"/>
    </row>
    <row r="1835" spans="6:14" x14ac:dyDescent="0.2">
      <c r="J1835" s="260"/>
      <c r="K1835" s="260"/>
      <c r="L1835" s="260"/>
      <c r="M1835" s="326"/>
      <c r="N1835" s="326"/>
    </row>
    <row r="1836" spans="6:14" x14ac:dyDescent="0.2">
      <c r="L1836" s="260"/>
      <c r="M1836" s="326"/>
      <c r="N1836" s="326"/>
    </row>
    <row r="1837" spans="6:14" x14ac:dyDescent="0.2">
      <c r="N1837" s="326"/>
    </row>
    <row r="1838" spans="6:14" x14ac:dyDescent="0.2">
      <c r="F1838" s="260"/>
      <c r="G1838" s="260"/>
      <c r="J1838" s="260"/>
      <c r="K1838" s="260"/>
      <c r="L1838" s="260"/>
      <c r="M1838" s="326"/>
      <c r="N1838" s="326"/>
    </row>
    <row r="1839" spans="6:14" x14ac:dyDescent="0.2">
      <c r="F1839" s="260"/>
      <c r="G1839" s="260"/>
      <c r="I1839" s="260"/>
      <c r="J1839" s="260"/>
      <c r="K1839" s="260"/>
      <c r="M1839" s="326"/>
      <c r="N1839" s="326"/>
    </row>
    <row r="1840" spans="6:14" x14ac:dyDescent="0.2">
      <c r="H1840" s="260"/>
      <c r="I1840" s="260"/>
      <c r="J1840" s="260"/>
      <c r="K1840" s="260"/>
      <c r="L1840" s="260"/>
      <c r="M1840" s="326"/>
      <c r="N1840" s="326"/>
    </row>
    <row r="1841" spans="6:14" x14ac:dyDescent="0.2">
      <c r="J1841" s="260"/>
      <c r="K1841" s="260"/>
      <c r="L1841" s="260"/>
      <c r="M1841" s="326"/>
      <c r="N1841" s="326"/>
    </row>
    <row r="1842" spans="6:14" x14ac:dyDescent="0.2">
      <c r="N1842" s="326"/>
    </row>
    <row r="1843" spans="6:14" x14ac:dyDescent="0.2">
      <c r="N1843" s="326"/>
    </row>
    <row r="1844" spans="6:14" x14ac:dyDescent="0.2">
      <c r="F1844" s="260"/>
      <c r="G1844" s="260"/>
      <c r="H1844" s="260"/>
      <c r="I1844" s="260"/>
      <c r="J1844" s="260"/>
      <c r="L1844" s="260"/>
      <c r="N1844" s="326"/>
    </row>
    <row r="1845" spans="6:14" x14ac:dyDescent="0.2">
      <c r="F1845" s="260"/>
      <c r="G1845" s="260"/>
      <c r="H1845" s="260"/>
      <c r="J1845" s="260"/>
      <c r="K1845" s="260"/>
      <c r="M1845" s="326"/>
      <c r="N1845" s="326"/>
    </row>
    <row r="1846" spans="6:14" x14ac:dyDescent="0.2">
      <c r="G1846" s="260"/>
      <c r="H1846" s="260"/>
      <c r="I1846" s="260"/>
      <c r="K1846" s="260"/>
      <c r="L1846" s="260"/>
      <c r="M1846" s="326"/>
      <c r="N1846" s="326"/>
    </row>
    <row r="1847" spans="6:14" x14ac:dyDescent="0.2">
      <c r="H1847" s="260"/>
      <c r="L1847" s="260"/>
      <c r="M1847" s="326"/>
      <c r="N1847" s="326"/>
    </row>
    <row r="1848" spans="6:14" x14ac:dyDescent="0.2">
      <c r="F1848" s="260"/>
      <c r="G1848" s="260"/>
      <c r="H1848" s="260"/>
      <c r="J1848" s="260"/>
      <c r="K1848" s="260"/>
      <c r="L1848" s="260"/>
      <c r="M1848" s="326"/>
      <c r="N1848" s="326"/>
    </row>
    <row r="1849" spans="6:14" x14ac:dyDescent="0.2">
      <c r="F1849" s="260"/>
      <c r="G1849" s="260"/>
      <c r="H1849" s="260"/>
      <c r="I1849" s="260"/>
      <c r="J1849" s="260"/>
      <c r="K1849" s="260"/>
      <c r="L1849" s="260"/>
      <c r="M1849" s="326"/>
      <c r="N1849" s="326"/>
    </row>
    <row r="1850" spans="6:14" x14ac:dyDescent="0.2">
      <c r="G1850" s="260"/>
      <c r="H1850" s="260"/>
      <c r="I1850" s="260"/>
      <c r="K1850" s="260"/>
      <c r="L1850" s="260"/>
      <c r="M1850" s="326"/>
      <c r="N1850" s="326"/>
    </row>
    <row r="1851" spans="6:14" x14ac:dyDescent="0.2">
      <c r="H1851" s="260"/>
      <c r="L1851" s="260"/>
      <c r="M1851" s="326"/>
      <c r="N1851" s="326"/>
    </row>
    <row r="1853" spans="6:14" x14ac:dyDescent="0.2">
      <c r="F1853" s="260"/>
      <c r="G1853" s="260"/>
      <c r="H1853" s="260"/>
      <c r="I1853" s="260"/>
      <c r="J1853" s="260"/>
      <c r="M1853" s="326"/>
      <c r="N1853" s="326"/>
    </row>
    <row r="1854" spans="6:14" x14ac:dyDescent="0.2">
      <c r="F1854" s="260"/>
      <c r="G1854" s="260"/>
      <c r="H1854" s="260"/>
      <c r="I1854" s="260"/>
      <c r="J1854" s="260"/>
      <c r="K1854" s="260"/>
      <c r="L1854" s="260"/>
      <c r="M1854" s="326"/>
      <c r="N1854" s="326"/>
    </row>
    <row r="1855" spans="6:14" x14ac:dyDescent="0.2">
      <c r="H1855" s="260"/>
      <c r="I1855" s="260"/>
      <c r="J1855" s="260"/>
      <c r="K1855" s="260"/>
      <c r="L1855" s="260"/>
      <c r="M1855" s="326"/>
      <c r="N1855" s="326"/>
    </row>
    <row r="1856" spans="6:14" x14ac:dyDescent="0.2">
      <c r="J1856" s="260"/>
      <c r="K1856" s="260"/>
      <c r="L1856" s="260"/>
      <c r="M1856" s="326"/>
      <c r="N1856" s="326"/>
    </row>
    <row r="1857" spans="6:14" x14ac:dyDescent="0.2">
      <c r="L1857" s="260"/>
      <c r="M1857" s="326"/>
      <c r="N1857" s="326"/>
    </row>
    <row r="1858" spans="6:14" x14ac:dyDescent="0.2">
      <c r="N1858" s="326"/>
    </row>
    <row r="1859" spans="6:14" x14ac:dyDescent="0.2">
      <c r="F1859" s="260"/>
      <c r="G1859" s="260"/>
      <c r="H1859" s="260"/>
      <c r="I1859" s="260"/>
      <c r="J1859" s="260"/>
      <c r="K1859" s="260"/>
      <c r="L1859" s="260"/>
      <c r="M1859" s="326"/>
    </row>
    <row r="1860" spans="6:14" x14ac:dyDescent="0.2">
      <c r="F1860" s="260"/>
      <c r="G1860" s="260"/>
      <c r="H1860" s="260"/>
      <c r="I1860" s="260"/>
      <c r="J1860" s="260"/>
      <c r="K1860" s="260"/>
      <c r="L1860" s="260"/>
      <c r="M1860" s="326"/>
      <c r="N1860" s="326"/>
    </row>
    <row r="1861" spans="6:14" x14ac:dyDescent="0.2">
      <c r="H1861" s="260"/>
      <c r="I1861" s="260"/>
      <c r="J1861" s="260"/>
      <c r="K1861" s="260"/>
      <c r="L1861" s="260"/>
      <c r="M1861" s="326"/>
      <c r="N1861" s="326"/>
    </row>
    <row r="1862" spans="6:14" x14ac:dyDescent="0.2">
      <c r="J1862" s="260"/>
      <c r="K1862" s="260"/>
      <c r="L1862" s="260"/>
      <c r="M1862" s="326"/>
      <c r="N1862" s="326"/>
    </row>
    <row r="1863" spans="6:14" x14ac:dyDescent="0.2">
      <c r="L1863" s="260"/>
      <c r="M1863" s="326"/>
      <c r="N1863" s="326"/>
    </row>
    <row r="1864" spans="6:14" x14ac:dyDescent="0.2">
      <c r="N1864" s="326"/>
    </row>
    <row r="1866" spans="6:14" x14ac:dyDescent="0.2">
      <c r="F1866" s="260"/>
      <c r="G1866" s="260"/>
      <c r="H1866" s="260"/>
      <c r="I1866" s="260"/>
      <c r="J1866" s="260"/>
      <c r="K1866" s="260"/>
      <c r="L1866" s="260"/>
      <c r="M1866" s="326"/>
      <c r="N1866" s="326"/>
    </row>
    <row r="1867" spans="6:14" x14ac:dyDescent="0.2">
      <c r="F1867" s="260"/>
      <c r="G1867" s="260"/>
      <c r="H1867" s="260"/>
      <c r="I1867" s="260"/>
      <c r="J1867" s="260"/>
      <c r="K1867" s="260"/>
      <c r="L1867" s="260"/>
      <c r="M1867" s="326"/>
      <c r="N1867" s="326"/>
    </row>
    <row r="1868" spans="6:14" x14ac:dyDescent="0.2">
      <c r="H1868" s="260"/>
      <c r="I1868" s="260"/>
      <c r="J1868" s="260"/>
      <c r="K1868" s="260"/>
      <c r="L1868" s="260"/>
      <c r="M1868" s="326"/>
      <c r="N1868" s="326"/>
    </row>
    <row r="1869" spans="6:14" x14ac:dyDescent="0.2">
      <c r="J1869" s="260"/>
      <c r="K1869" s="260"/>
      <c r="L1869" s="260"/>
      <c r="M1869" s="326"/>
      <c r="N1869" s="326"/>
    </row>
    <row r="1870" spans="6:14" x14ac:dyDescent="0.2">
      <c r="L1870" s="260"/>
      <c r="M1870" s="326"/>
      <c r="N1870" s="326"/>
    </row>
    <row r="1871" spans="6:14" x14ac:dyDescent="0.2">
      <c r="N1871" s="326"/>
    </row>
    <row r="1873" spans="6:14" x14ac:dyDescent="0.2">
      <c r="L1873" s="260"/>
      <c r="M1873" s="326"/>
      <c r="N1873" s="326"/>
    </row>
    <row r="1874" spans="6:14" x14ac:dyDescent="0.2">
      <c r="L1874" s="260"/>
      <c r="M1874" s="326"/>
      <c r="N1874" s="326"/>
    </row>
    <row r="1875" spans="6:14" x14ac:dyDescent="0.2">
      <c r="L1875" s="260"/>
      <c r="M1875" s="326"/>
      <c r="N1875" s="326"/>
    </row>
    <row r="1876" spans="6:14" x14ac:dyDescent="0.2">
      <c r="M1876" s="326"/>
      <c r="N1876" s="326"/>
    </row>
    <row r="1877" spans="6:14" x14ac:dyDescent="0.2">
      <c r="L1877" s="260"/>
      <c r="M1877" s="326"/>
      <c r="N1877" s="326"/>
    </row>
    <row r="1878" spans="6:14" x14ac:dyDescent="0.2">
      <c r="N1878" s="326"/>
    </row>
    <row r="1879" spans="6:14" x14ac:dyDescent="0.2">
      <c r="F1879" s="260"/>
      <c r="G1879" s="260"/>
      <c r="H1879" s="260"/>
      <c r="J1879" s="260"/>
      <c r="K1879" s="260"/>
      <c r="L1879" s="260"/>
      <c r="N1879" s="326"/>
    </row>
    <row r="1880" spans="6:14" x14ac:dyDescent="0.2">
      <c r="F1880" s="260"/>
      <c r="G1880" s="260"/>
      <c r="I1880" s="260"/>
      <c r="J1880" s="260"/>
      <c r="K1880" s="260"/>
      <c r="L1880" s="260"/>
      <c r="M1880" s="326"/>
      <c r="N1880" s="326"/>
    </row>
    <row r="1881" spans="6:14" x14ac:dyDescent="0.2">
      <c r="H1881" s="260"/>
      <c r="L1881" s="260"/>
      <c r="M1881" s="326"/>
      <c r="N1881" s="326"/>
    </row>
    <row r="1882" spans="6:14" x14ac:dyDescent="0.2">
      <c r="M1882" s="326"/>
      <c r="N1882" s="326"/>
    </row>
    <row r="1883" spans="6:14" x14ac:dyDescent="0.2">
      <c r="L1883" s="260"/>
      <c r="M1883" s="326"/>
      <c r="N1883" s="326"/>
    </row>
    <row r="1884" spans="6:14" x14ac:dyDescent="0.2">
      <c r="N1884" s="326"/>
    </row>
    <row r="1885" spans="6:14" x14ac:dyDescent="0.2">
      <c r="F1885" s="260"/>
      <c r="H1885" s="260"/>
      <c r="I1885" s="260"/>
      <c r="K1885" s="260"/>
      <c r="L1885" s="260"/>
      <c r="N1885" s="326"/>
    </row>
    <row r="1886" spans="6:14" x14ac:dyDescent="0.2">
      <c r="F1886" s="260"/>
      <c r="G1886" s="260"/>
      <c r="H1886" s="260"/>
      <c r="I1886" s="260"/>
      <c r="K1886" s="260"/>
      <c r="L1886" s="260"/>
      <c r="M1886" s="326"/>
      <c r="N1886" s="326"/>
    </row>
    <row r="1887" spans="6:14" x14ac:dyDescent="0.2">
      <c r="H1887" s="260"/>
      <c r="L1887" s="260"/>
      <c r="M1887" s="326"/>
    </row>
    <row r="1888" spans="6:14" x14ac:dyDescent="0.2">
      <c r="N1888" s="326"/>
    </row>
    <row r="1889" spans="6:14" x14ac:dyDescent="0.2">
      <c r="L1889" s="260"/>
      <c r="M1889" s="326"/>
      <c r="N1889" s="326"/>
    </row>
    <row r="1890" spans="6:14" x14ac:dyDescent="0.2">
      <c r="N1890" s="326"/>
    </row>
    <row r="1891" spans="6:14" x14ac:dyDescent="0.2">
      <c r="F1891" s="260"/>
      <c r="G1891" s="260"/>
      <c r="H1891" s="260"/>
      <c r="J1891" s="260"/>
      <c r="K1891" s="260"/>
      <c r="M1891" s="326"/>
      <c r="N1891" s="326"/>
    </row>
    <row r="1892" spans="6:14" x14ac:dyDescent="0.2">
      <c r="H1892" s="260"/>
      <c r="I1892" s="260"/>
      <c r="K1892" s="260"/>
      <c r="L1892" s="260"/>
      <c r="N1892" s="326"/>
    </row>
    <row r="1893" spans="6:14" x14ac:dyDescent="0.2">
      <c r="J1893" s="260"/>
      <c r="K1893" s="260"/>
      <c r="L1893" s="260"/>
      <c r="M1893" s="326"/>
      <c r="N1893" s="326"/>
    </row>
    <row r="1894" spans="6:14" x14ac:dyDescent="0.2">
      <c r="L1894" s="260"/>
      <c r="M1894" s="326"/>
      <c r="N1894" s="326"/>
    </row>
    <row r="1895" spans="6:14" x14ac:dyDescent="0.2">
      <c r="N1895" s="326"/>
    </row>
    <row r="1896" spans="6:14" x14ac:dyDescent="0.2">
      <c r="F1896" s="260"/>
      <c r="G1896" s="260"/>
      <c r="H1896" s="260"/>
      <c r="I1896" s="260"/>
      <c r="J1896" s="260"/>
      <c r="K1896" s="260"/>
      <c r="L1896" s="260"/>
      <c r="M1896" s="326"/>
      <c r="N1896" s="326"/>
    </row>
    <row r="1897" spans="6:14" x14ac:dyDescent="0.2">
      <c r="F1897" s="260"/>
      <c r="G1897" s="260"/>
      <c r="H1897" s="260"/>
      <c r="I1897" s="260"/>
      <c r="J1897" s="260"/>
      <c r="L1897" s="260"/>
      <c r="M1897" s="326"/>
      <c r="N1897" s="326"/>
    </row>
    <row r="1898" spans="6:14" x14ac:dyDescent="0.2">
      <c r="H1898" s="260"/>
      <c r="I1898" s="260"/>
      <c r="J1898" s="260"/>
      <c r="K1898" s="260"/>
      <c r="L1898" s="260"/>
      <c r="M1898" s="326"/>
      <c r="N1898" s="326"/>
    </row>
    <row r="1901" spans="6:14" x14ac:dyDescent="0.2">
      <c r="N1901" s="326"/>
    </row>
    <row r="1903" spans="6:14" x14ac:dyDescent="0.2">
      <c r="L1903" s="260"/>
      <c r="M1903" s="326"/>
      <c r="N1903" s="326"/>
    </row>
    <row r="1904" spans="6:14" x14ac:dyDescent="0.2">
      <c r="L1904" s="260"/>
      <c r="M1904" s="326"/>
      <c r="N1904" s="326"/>
    </row>
    <row r="1905" spans="6:14" x14ac:dyDescent="0.2">
      <c r="L1905" s="260"/>
      <c r="M1905" s="326"/>
      <c r="N1905" s="326"/>
    </row>
    <row r="1906" spans="6:14" x14ac:dyDescent="0.2">
      <c r="M1906" s="326"/>
      <c r="N1906" s="326"/>
    </row>
    <row r="1907" spans="6:14" x14ac:dyDescent="0.2">
      <c r="L1907" s="260"/>
      <c r="M1907" s="326"/>
      <c r="N1907" s="326"/>
    </row>
    <row r="1908" spans="6:14" x14ac:dyDescent="0.2">
      <c r="N1908" s="326"/>
    </row>
    <row r="1909" spans="6:14" x14ac:dyDescent="0.2">
      <c r="F1909" s="260"/>
      <c r="G1909" s="260"/>
      <c r="H1909" s="260"/>
    </row>
    <row r="1910" spans="6:14" x14ac:dyDescent="0.2">
      <c r="F1910" s="260"/>
      <c r="G1910" s="260"/>
      <c r="H1910" s="260"/>
      <c r="I1910" s="260"/>
      <c r="J1910" s="260"/>
      <c r="K1910" s="260"/>
      <c r="L1910" s="260"/>
      <c r="M1910" s="326"/>
      <c r="N1910" s="326"/>
    </row>
    <row r="1911" spans="6:14" x14ac:dyDescent="0.2">
      <c r="H1911" s="260"/>
      <c r="I1911" s="260"/>
      <c r="J1911" s="260"/>
      <c r="K1911" s="260"/>
      <c r="L1911" s="260"/>
      <c r="M1911" s="326"/>
      <c r="N1911" s="326"/>
    </row>
    <row r="1912" spans="6:14" x14ac:dyDescent="0.2">
      <c r="J1912" s="260"/>
      <c r="K1912" s="260"/>
      <c r="L1912" s="260"/>
      <c r="M1912" s="326"/>
      <c r="N1912" s="326"/>
    </row>
    <row r="1913" spans="6:14" x14ac:dyDescent="0.2">
      <c r="L1913" s="260"/>
      <c r="M1913" s="326"/>
      <c r="N1913" s="326"/>
    </row>
    <row r="1914" spans="6:14" x14ac:dyDescent="0.2">
      <c r="N1914" s="326"/>
    </row>
    <row r="1916" spans="6:14" x14ac:dyDescent="0.2">
      <c r="F1916" s="260"/>
      <c r="G1916" s="260"/>
      <c r="H1916" s="260"/>
      <c r="I1916" s="260"/>
      <c r="J1916" s="260"/>
      <c r="K1916" s="260"/>
      <c r="L1916" s="260"/>
      <c r="M1916" s="326"/>
      <c r="N1916" s="326"/>
    </row>
    <row r="1917" spans="6:14" x14ac:dyDescent="0.2">
      <c r="F1917" s="260"/>
      <c r="G1917" s="260"/>
      <c r="H1917" s="260"/>
      <c r="I1917" s="260"/>
      <c r="J1917" s="260"/>
      <c r="K1917" s="260"/>
      <c r="L1917" s="260"/>
      <c r="M1917" s="326"/>
      <c r="N1917" s="326"/>
    </row>
    <row r="1918" spans="6:14" x14ac:dyDescent="0.2">
      <c r="H1918" s="260"/>
      <c r="I1918" s="260"/>
      <c r="J1918" s="260"/>
      <c r="K1918" s="260"/>
      <c r="M1918" s="326"/>
      <c r="N1918" s="326"/>
    </row>
    <row r="1919" spans="6:14" x14ac:dyDescent="0.2">
      <c r="K1919" s="260"/>
      <c r="L1919" s="260"/>
      <c r="M1919" s="326"/>
      <c r="N1919" s="326"/>
    </row>
    <row r="1920" spans="6:14" x14ac:dyDescent="0.2">
      <c r="L1920" s="260"/>
      <c r="M1920" s="326"/>
    </row>
    <row r="1921" spans="6:14" x14ac:dyDescent="0.2">
      <c r="N1921" s="326"/>
    </row>
    <row r="1922" spans="6:14" x14ac:dyDescent="0.2">
      <c r="F1922" s="260"/>
      <c r="K1922" s="260"/>
      <c r="L1922" s="260"/>
    </row>
    <row r="1923" spans="6:14" x14ac:dyDescent="0.2">
      <c r="F1923" s="260"/>
      <c r="L1923" s="260"/>
      <c r="M1923" s="326"/>
      <c r="N1923" s="326"/>
    </row>
    <row r="1924" spans="6:14" x14ac:dyDescent="0.2">
      <c r="H1924" s="260"/>
      <c r="L1924" s="260"/>
      <c r="M1924" s="326"/>
      <c r="N1924" s="326"/>
    </row>
    <row r="1925" spans="6:14" x14ac:dyDescent="0.2">
      <c r="J1925" s="260"/>
      <c r="K1925" s="260"/>
      <c r="L1925" s="260"/>
      <c r="M1925" s="326"/>
      <c r="N1925" s="326"/>
    </row>
    <row r="1926" spans="6:14" x14ac:dyDescent="0.2">
      <c r="L1926" s="260"/>
      <c r="M1926" s="326"/>
      <c r="N1926" s="326"/>
    </row>
    <row r="1927" spans="6:14" x14ac:dyDescent="0.2">
      <c r="N1927" s="326"/>
    </row>
    <row r="1928" spans="6:14" x14ac:dyDescent="0.2">
      <c r="F1928" s="260"/>
      <c r="G1928" s="260"/>
      <c r="L1928" s="260"/>
      <c r="M1928" s="326"/>
      <c r="N1928" s="326"/>
    </row>
    <row r="1929" spans="6:14" x14ac:dyDescent="0.2">
      <c r="F1929" s="260"/>
      <c r="G1929" s="260"/>
      <c r="H1929" s="260"/>
      <c r="L1929" s="260"/>
      <c r="M1929" s="326"/>
      <c r="N1929" s="326"/>
    </row>
    <row r="1930" spans="6:14" x14ac:dyDescent="0.2">
      <c r="H1930" s="260"/>
      <c r="L1930" s="260"/>
      <c r="M1930" s="326"/>
      <c r="N1930" s="326"/>
    </row>
    <row r="1931" spans="6:14" x14ac:dyDescent="0.2">
      <c r="J1931" s="260"/>
      <c r="K1931" s="260"/>
      <c r="L1931" s="260"/>
      <c r="M1931" s="326"/>
      <c r="N1931" s="326"/>
    </row>
    <row r="1932" spans="6:14" x14ac:dyDescent="0.2">
      <c r="L1932" s="260"/>
      <c r="M1932" s="326"/>
      <c r="N1932" s="326"/>
    </row>
    <row r="1933" spans="6:14" x14ac:dyDescent="0.2">
      <c r="N1933" s="326"/>
    </row>
    <row r="1935" spans="6:14" x14ac:dyDescent="0.2">
      <c r="K1935" s="260"/>
      <c r="L1935" s="260"/>
      <c r="M1935" s="326"/>
      <c r="N1935" s="326"/>
    </row>
    <row r="1936" spans="6:14" x14ac:dyDescent="0.2">
      <c r="K1936" s="260"/>
      <c r="L1936" s="260"/>
      <c r="M1936" s="326"/>
      <c r="N1936" s="326"/>
    </row>
    <row r="1937" spans="6:14" x14ac:dyDescent="0.2">
      <c r="L1937" s="260"/>
      <c r="M1937" s="326"/>
      <c r="N1937" s="326"/>
    </row>
    <row r="1938" spans="6:14" x14ac:dyDescent="0.2">
      <c r="J1938" s="260"/>
      <c r="K1938" s="260"/>
      <c r="L1938" s="260"/>
      <c r="M1938" s="326"/>
      <c r="N1938" s="326"/>
    </row>
    <row r="1939" spans="6:14" x14ac:dyDescent="0.2">
      <c r="L1939" s="260"/>
      <c r="M1939" s="326"/>
      <c r="N1939" s="326"/>
    </row>
    <row r="1940" spans="6:14" x14ac:dyDescent="0.2">
      <c r="N1940" s="326"/>
    </row>
    <row r="1942" spans="6:14" x14ac:dyDescent="0.2">
      <c r="F1942" s="260"/>
      <c r="G1942" s="260"/>
      <c r="H1942" s="260"/>
      <c r="I1942" s="260"/>
      <c r="J1942" s="260"/>
      <c r="K1942" s="260"/>
      <c r="L1942" s="260"/>
      <c r="M1942" s="326"/>
      <c r="N1942" s="326"/>
    </row>
    <row r="1943" spans="6:14" x14ac:dyDescent="0.2">
      <c r="F1943" s="260"/>
      <c r="G1943" s="260"/>
      <c r="H1943" s="260"/>
      <c r="I1943" s="260"/>
      <c r="J1943" s="260"/>
      <c r="K1943" s="260"/>
      <c r="L1943" s="260"/>
      <c r="M1943" s="326"/>
      <c r="N1943" s="326"/>
    </row>
    <row r="1944" spans="6:14" x14ac:dyDescent="0.2">
      <c r="H1944" s="260"/>
      <c r="I1944" s="260"/>
      <c r="J1944" s="260"/>
      <c r="K1944" s="260"/>
      <c r="L1944" s="260"/>
      <c r="M1944" s="326"/>
      <c r="N1944" s="326"/>
    </row>
    <row r="1945" spans="6:14" x14ac:dyDescent="0.2">
      <c r="J1945" s="260"/>
      <c r="K1945" s="260"/>
      <c r="L1945" s="260"/>
      <c r="M1945" s="326"/>
      <c r="N1945" s="326"/>
    </row>
    <row r="1946" spans="6:14" x14ac:dyDescent="0.2">
      <c r="L1946" s="260"/>
      <c r="M1946" s="326"/>
      <c r="N1946" s="326"/>
    </row>
    <row r="1947" spans="6:14" x14ac:dyDescent="0.2">
      <c r="N1947" s="326"/>
    </row>
    <row r="1949" spans="6:14" x14ac:dyDescent="0.2">
      <c r="J1949" s="260"/>
      <c r="K1949" s="260"/>
      <c r="L1949" s="260"/>
      <c r="M1949" s="326"/>
      <c r="N1949" s="326"/>
    </row>
    <row r="1950" spans="6:14" x14ac:dyDescent="0.2">
      <c r="F1950" s="260"/>
      <c r="J1950" s="260"/>
      <c r="K1950" s="260"/>
      <c r="L1950" s="260"/>
      <c r="M1950" s="326"/>
      <c r="N1950" s="326"/>
    </row>
    <row r="1951" spans="6:14" x14ac:dyDescent="0.2">
      <c r="L1951" s="260"/>
      <c r="M1951" s="326"/>
      <c r="N1951" s="326"/>
    </row>
    <row r="1952" spans="6:14" x14ac:dyDescent="0.2">
      <c r="J1952" s="260"/>
      <c r="K1952" s="260"/>
      <c r="L1952" s="260"/>
      <c r="M1952" s="326"/>
      <c r="N1952" s="326"/>
    </row>
    <row r="1953" spans="6:14" x14ac:dyDescent="0.2">
      <c r="L1953" s="260"/>
      <c r="M1953" s="326"/>
    </row>
    <row r="1954" spans="6:14" x14ac:dyDescent="0.2">
      <c r="N1954" s="326"/>
    </row>
    <row r="1955" spans="6:14" x14ac:dyDescent="0.2">
      <c r="F1955" s="260"/>
      <c r="G1955" s="260"/>
      <c r="H1955" s="260"/>
      <c r="I1955" s="260"/>
      <c r="J1955" s="260"/>
      <c r="K1955" s="260"/>
      <c r="L1955" s="260"/>
      <c r="N1955" s="326"/>
    </row>
    <row r="1956" spans="6:14" x14ac:dyDescent="0.2">
      <c r="F1956" s="260"/>
      <c r="G1956" s="260"/>
      <c r="H1956" s="260"/>
      <c r="I1956" s="260"/>
      <c r="J1956" s="260"/>
      <c r="K1956" s="260"/>
      <c r="L1956" s="260"/>
      <c r="M1956" s="326"/>
      <c r="N1956" s="326"/>
    </row>
    <row r="1957" spans="6:14" x14ac:dyDescent="0.2">
      <c r="H1957" s="260"/>
      <c r="I1957" s="260"/>
      <c r="J1957" s="260"/>
      <c r="K1957" s="260"/>
      <c r="L1957" s="260"/>
      <c r="M1957" s="326"/>
    </row>
    <row r="1958" spans="6:14" x14ac:dyDescent="0.2">
      <c r="J1958" s="260"/>
      <c r="K1958" s="260"/>
      <c r="L1958" s="260"/>
      <c r="M1958" s="326"/>
      <c r="N1958" s="326"/>
    </row>
    <row r="1959" spans="6:14" x14ac:dyDescent="0.2">
      <c r="L1959" s="260"/>
      <c r="M1959" s="326"/>
    </row>
    <row r="1960" spans="6:14" x14ac:dyDescent="0.2">
      <c r="N1960" s="326"/>
    </row>
    <row r="1961" spans="6:14" x14ac:dyDescent="0.2">
      <c r="F1961" s="260"/>
      <c r="G1961" s="260"/>
      <c r="H1961" s="260"/>
      <c r="N1961" s="326"/>
    </row>
    <row r="1962" spans="6:14" x14ac:dyDescent="0.2">
      <c r="F1962" s="260"/>
      <c r="G1962" s="260"/>
      <c r="H1962" s="260"/>
      <c r="I1962" s="260"/>
      <c r="J1962" s="260"/>
      <c r="K1962" s="260"/>
      <c r="L1962" s="260"/>
      <c r="M1962" s="326"/>
      <c r="N1962" s="326"/>
    </row>
    <row r="1963" spans="6:14" x14ac:dyDescent="0.2">
      <c r="H1963" s="260"/>
      <c r="I1963" s="260"/>
      <c r="J1963" s="260"/>
      <c r="K1963" s="260"/>
      <c r="L1963" s="260"/>
      <c r="M1963" s="326"/>
      <c r="N1963" s="326"/>
    </row>
    <row r="1964" spans="6:14" x14ac:dyDescent="0.2">
      <c r="J1964" s="260"/>
      <c r="K1964" s="260"/>
      <c r="L1964" s="260"/>
      <c r="M1964" s="326"/>
      <c r="N1964" s="326"/>
    </row>
    <row r="1965" spans="6:14" x14ac:dyDescent="0.2">
      <c r="L1965" s="260"/>
      <c r="M1965" s="326"/>
      <c r="N1965" s="326"/>
    </row>
    <row r="1966" spans="6:14" x14ac:dyDescent="0.2">
      <c r="N1966" s="326"/>
    </row>
    <row r="1967" spans="6:14" x14ac:dyDescent="0.2">
      <c r="F1967" s="260"/>
      <c r="J1967" s="260"/>
      <c r="K1967" s="260"/>
      <c r="L1967" s="260"/>
      <c r="M1967" s="326"/>
      <c r="N1967" s="326"/>
    </row>
    <row r="1968" spans="6:14" x14ac:dyDescent="0.2">
      <c r="F1968" s="260"/>
      <c r="G1968" s="260"/>
      <c r="H1968" s="260"/>
      <c r="I1968" s="260"/>
      <c r="J1968" s="260"/>
      <c r="K1968" s="260"/>
      <c r="L1968" s="260"/>
      <c r="M1968" s="326"/>
      <c r="N1968" s="326"/>
    </row>
    <row r="1969" spans="6:14" x14ac:dyDescent="0.2">
      <c r="H1969" s="260"/>
      <c r="J1969" s="260"/>
      <c r="K1969" s="260"/>
      <c r="L1969" s="260"/>
      <c r="M1969" s="326"/>
      <c r="N1969" s="326"/>
    </row>
    <row r="1970" spans="6:14" x14ac:dyDescent="0.2">
      <c r="K1970" s="260"/>
      <c r="L1970" s="260"/>
      <c r="M1970" s="326"/>
      <c r="N1970" s="326"/>
    </row>
    <row r="1971" spans="6:14" x14ac:dyDescent="0.2">
      <c r="L1971" s="260"/>
      <c r="M1971" s="326"/>
      <c r="N1971" s="326"/>
    </row>
    <row r="1972" spans="6:14" x14ac:dyDescent="0.2">
      <c r="N1972" s="326"/>
    </row>
    <row r="1973" spans="6:14" x14ac:dyDescent="0.2">
      <c r="F1973" s="260"/>
      <c r="G1973" s="260"/>
      <c r="L1973" s="260"/>
      <c r="M1973" s="326"/>
      <c r="N1973" s="326"/>
    </row>
    <row r="1974" spans="6:14" x14ac:dyDescent="0.2">
      <c r="F1974" s="260"/>
      <c r="L1974" s="260"/>
      <c r="M1974" s="326"/>
    </row>
    <row r="1975" spans="6:14" x14ac:dyDescent="0.2">
      <c r="G1975" s="260"/>
      <c r="M1975" s="326"/>
      <c r="N1975" s="326"/>
    </row>
    <row r="1976" spans="6:14" x14ac:dyDescent="0.2">
      <c r="N1976" s="326"/>
    </row>
    <row r="1977" spans="6:14" x14ac:dyDescent="0.2">
      <c r="L1977" s="260"/>
      <c r="M1977" s="326"/>
    </row>
    <row r="1978" spans="6:14" x14ac:dyDescent="0.2">
      <c r="N1978" s="326"/>
    </row>
    <row r="1979" spans="6:14" x14ac:dyDescent="0.2">
      <c r="F1979" s="260"/>
      <c r="G1979" s="260"/>
      <c r="H1979" s="260"/>
      <c r="M1979" s="326"/>
      <c r="N1979" s="326"/>
    </row>
    <row r="1980" spans="6:14" x14ac:dyDescent="0.2">
      <c r="F1980" s="260"/>
      <c r="G1980" s="260"/>
      <c r="M1980" s="326"/>
      <c r="N1980" s="326"/>
    </row>
    <row r="1981" spans="6:14" x14ac:dyDescent="0.2">
      <c r="G1981" s="260"/>
      <c r="H1981" s="260"/>
      <c r="N1981" s="326"/>
    </row>
    <row r="1986" spans="6:14" x14ac:dyDescent="0.2">
      <c r="L1986" s="260"/>
      <c r="N1986" s="326"/>
    </row>
    <row r="1987" spans="6:14" x14ac:dyDescent="0.2">
      <c r="L1987" s="260"/>
      <c r="M1987" s="326"/>
      <c r="N1987" s="326"/>
    </row>
    <row r="1988" spans="6:14" x14ac:dyDescent="0.2">
      <c r="L1988" s="260"/>
      <c r="M1988" s="326"/>
      <c r="N1988" s="326"/>
    </row>
    <row r="1989" spans="6:14" x14ac:dyDescent="0.2">
      <c r="M1989" s="326"/>
      <c r="N1989" s="326"/>
    </row>
    <row r="1990" spans="6:14" x14ac:dyDescent="0.2">
      <c r="M1990" s="326"/>
      <c r="N1990" s="326"/>
    </row>
    <row r="1992" spans="6:14" x14ac:dyDescent="0.2">
      <c r="F1992" s="260"/>
      <c r="G1992" s="260"/>
      <c r="H1992" s="260"/>
      <c r="I1992" s="260"/>
      <c r="J1992" s="260"/>
      <c r="K1992" s="260"/>
      <c r="L1992" s="260"/>
      <c r="M1992" s="326"/>
      <c r="N1992" s="326"/>
    </row>
    <row r="1993" spans="6:14" x14ac:dyDescent="0.2">
      <c r="F1993" s="260"/>
      <c r="G1993" s="260"/>
      <c r="H1993" s="260"/>
      <c r="I1993" s="260"/>
      <c r="J1993" s="260"/>
      <c r="K1993" s="260"/>
      <c r="L1993" s="260"/>
      <c r="M1993" s="326"/>
      <c r="N1993" s="326"/>
    </row>
    <row r="1994" spans="6:14" x14ac:dyDescent="0.2">
      <c r="G1994" s="260"/>
      <c r="H1994" s="260"/>
      <c r="I1994" s="260"/>
      <c r="J1994" s="260"/>
      <c r="K1994" s="260"/>
      <c r="L1994" s="260"/>
      <c r="M1994" s="326"/>
      <c r="N1994" s="326"/>
    </row>
    <row r="1995" spans="6:14" x14ac:dyDescent="0.2">
      <c r="J1995" s="260"/>
      <c r="K1995" s="260"/>
      <c r="L1995" s="260"/>
      <c r="M1995" s="326"/>
      <c r="N1995" s="326"/>
    </row>
    <row r="1996" spans="6:14" x14ac:dyDescent="0.2">
      <c r="L1996" s="260"/>
      <c r="M1996" s="326"/>
      <c r="N1996" s="326"/>
    </row>
    <row r="1997" spans="6:14" x14ac:dyDescent="0.2">
      <c r="N1997" s="326"/>
    </row>
    <row r="1998" spans="6:14" x14ac:dyDescent="0.2">
      <c r="F1998" s="260"/>
      <c r="G1998" s="260"/>
      <c r="H1998" s="260"/>
      <c r="I1998" s="260"/>
      <c r="J1998" s="260"/>
      <c r="K1998" s="260"/>
      <c r="L1998" s="260"/>
      <c r="M1998" s="326"/>
      <c r="N1998" s="326"/>
    </row>
    <row r="1999" spans="6:14" x14ac:dyDescent="0.2">
      <c r="F1999" s="260"/>
      <c r="G1999" s="260"/>
      <c r="H1999" s="260"/>
      <c r="I1999" s="260"/>
      <c r="J1999" s="260"/>
      <c r="K1999" s="260"/>
      <c r="L1999" s="260"/>
      <c r="M1999" s="326"/>
      <c r="N1999" s="326"/>
    </row>
    <row r="2000" spans="6:14" x14ac:dyDescent="0.2">
      <c r="G2000" s="260"/>
      <c r="H2000" s="260"/>
      <c r="I2000" s="260"/>
      <c r="J2000" s="260"/>
      <c r="K2000" s="260"/>
      <c r="L2000" s="260"/>
      <c r="M2000" s="326"/>
      <c r="N2000" s="326"/>
    </row>
    <row r="2001" spans="6:14" x14ac:dyDescent="0.2">
      <c r="J2001" s="260"/>
      <c r="K2001" s="260"/>
      <c r="L2001" s="260"/>
      <c r="M2001" s="326"/>
      <c r="N2001" s="326"/>
    </row>
    <row r="2002" spans="6:14" x14ac:dyDescent="0.2">
      <c r="L2002" s="260"/>
      <c r="M2002" s="326"/>
      <c r="N2002" s="326"/>
    </row>
    <row r="2003" spans="6:14" x14ac:dyDescent="0.2">
      <c r="N2003" s="326"/>
    </row>
    <row r="2005" spans="6:14" x14ac:dyDescent="0.2">
      <c r="F2005" s="260"/>
      <c r="G2005" s="260"/>
      <c r="H2005" s="260"/>
      <c r="I2005" s="260"/>
      <c r="J2005" s="260"/>
      <c r="K2005" s="260"/>
      <c r="L2005" s="260"/>
      <c r="M2005" s="326"/>
      <c r="N2005" s="326"/>
    </row>
    <row r="2006" spans="6:14" x14ac:dyDescent="0.2">
      <c r="F2006" s="260"/>
      <c r="G2006" s="260"/>
      <c r="H2006" s="260"/>
      <c r="I2006" s="260"/>
      <c r="J2006" s="260"/>
      <c r="K2006" s="260"/>
      <c r="L2006" s="260"/>
      <c r="M2006" s="326"/>
      <c r="N2006" s="326"/>
    </row>
    <row r="2007" spans="6:14" x14ac:dyDescent="0.2">
      <c r="G2007" s="260"/>
      <c r="H2007" s="260"/>
      <c r="I2007" s="260"/>
      <c r="J2007" s="260"/>
      <c r="K2007" s="260"/>
      <c r="L2007" s="260"/>
      <c r="M2007" s="326"/>
      <c r="N2007" s="326"/>
    </row>
    <row r="2008" spans="6:14" x14ac:dyDescent="0.2">
      <c r="J2008" s="260"/>
      <c r="K2008" s="260"/>
      <c r="L2008" s="260"/>
      <c r="M2008" s="326"/>
      <c r="N2008" s="326"/>
    </row>
    <row r="2009" spans="6:14" x14ac:dyDescent="0.2">
      <c r="L2009" s="260"/>
      <c r="M2009" s="326"/>
      <c r="N2009" s="326"/>
    </row>
    <row r="2010" spans="6:14" x14ac:dyDescent="0.2">
      <c r="N2010" s="326"/>
    </row>
    <row r="2012" spans="6:14" x14ac:dyDescent="0.2">
      <c r="L2012" s="260"/>
      <c r="M2012" s="326"/>
    </row>
    <row r="2013" spans="6:14" x14ac:dyDescent="0.2">
      <c r="L2013" s="260"/>
      <c r="M2013" s="326"/>
      <c r="N2013" s="326"/>
    </row>
    <row r="2014" spans="6:14" x14ac:dyDescent="0.2">
      <c r="L2014" s="260"/>
      <c r="M2014" s="326"/>
      <c r="N2014" s="326"/>
    </row>
    <row r="2015" spans="6:14" x14ac:dyDescent="0.2">
      <c r="J2015" s="260"/>
      <c r="N2015" s="326"/>
    </row>
    <row r="2016" spans="6:14" x14ac:dyDescent="0.2">
      <c r="L2016" s="260"/>
      <c r="M2016" s="326"/>
    </row>
    <row r="2017" spans="6:14" x14ac:dyDescent="0.2">
      <c r="N2017" s="326"/>
    </row>
    <row r="2019" spans="6:14" x14ac:dyDescent="0.2">
      <c r="F2019" s="260"/>
      <c r="H2019" s="260"/>
      <c r="I2019" s="260"/>
      <c r="J2019" s="260"/>
      <c r="L2019" s="260"/>
      <c r="M2019" s="326"/>
      <c r="N2019" s="326"/>
    </row>
    <row r="2020" spans="6:14" x14ac:dyDescent="0.2">
      <c r="F2020" s="260"/>
      <c r="G2020" s="260"/>
      <c r="H2020" s="260"/>
      <c r="L2020" s="260"/>
      <c r="N2020" s="326"/>
    </row>
    <row r="2021" spans="6:14" x14ac:dyDescent="0.2">
      <c r="G2021" s="260"/>
      <c r="H2021" s="260"/>
      <c r="M2021" s="326"/>
      <c r="N2021" s="326"/>
    </row>
    <row r="2022" spans="6:14" x14ac:dyDescent="0.2">
      <c r="J2022" s="260"/>
    </row>
    <row r="2024" spans="6:14" x14ac:dyDescent="0.2">
      <c r="N2024" s="326"/>
    </row>
    <row r="2025" spans="6:14" x14ac:dyDescent="0.2">
      <c r="F2025" s="260"/>
      <c r="G2025" s="260"/>
      <c r="H2025" s="260"/>
      <c r="I2025" s="260"/>
      <c r="J2025" s="260"/>
      <c r="K2025" s="260"/>
      <c r="L2025" s="260"/>
      <c r="M2025" s="326"/>
      <c r="N2025" s="326"/>
    </row>
    <row r="2026" spans="6:14" x14ac:dyDescent="0.2">
      <c r="F2026" s="260"/>
      <c r="G2026" s="260"/>
      <c r="H2026" s="260"/>
      <c r="I2026" s="260"/>
      <c r="J2026" s="260"/>
      <c r="K2026" s="260"/>
      <c r="L2026" s="260"/>
      <c r="M2026" s="326"/>
      <c r="N2026" s="326"/>
    </row>
    <row r="2027" spans="6:14" x14ac:dyDescent="0.2">
      <c r="G2027" s="260"/>
      <c r="H2027" s="260"/>
      <c r="I2027" s="260"/>
      <c r="J2027" s="260"/>
      <c r="K2027" s="260"/>
      <c r="L2027" s="260"/>
      <c r="M2027" s="326"/>
      <c r="N2027" s="326"/>
    </row>
    <row r="2028" spans="6:14" x14ac:dyDescent="0.2">
      <c r="J2028" s="260"/>
      <c r="K2028" s="260"/>
      <c r="L2028" s="260"/>
      <c r="M2028" s="326"/>
      <c r="N2028" s="326"/>
    </row>
    <row r="2029" spans="6:14" x14ac:dyDescent="0.2">
      <c r="L2029" s="260"/>
      <c r="M2029" s="326"/>
      <c r="N2029" s="326"/>
    </row>
    <row r="2030" spans="6:14" x14ac:dyDescent="0.2">
      <c r="N2030" s="326"/>
    </row>
    <row r="2031" spans="6:14" x14ac:dyDescent="0.2">
      <c r="F2031" s="260"/>
      <c r="L2031" s="260"/>
      <c r="M2031" s="326"/>
      <c r="N2031" s="326"/>
    </row>
    <row r="2032" spans="6:14" x14ac:dyDescent="0.2">
      <c r="F2032" s="260"/>
      <c r="G2032" s="260"/>
      <c r="L2032" s="260"/>
      <c r="M2032" s="326"/>
      <c r="N2032" s="326"/>
    </row>
    <row r="2033" spans="6:14" x14ac:dyDescent="0.2">
      <c r="G2033" s="260"/>
      <c r="H2033" s="260"/>
      <c r="M2033" s="326"/>
      <c r="N2033" s="326"/>
    </row>
    <row r="2037" spans="6:14" x14ac:dyDescent="0.2">
      <c r="G2037" s="260"/>
      <c r="H2037" s="260"/>
      <c r="I2037" s="260"/>
      <c r="L2037" s="260"/>
      <c r="M2037" s="326"/>
    </row>
    <row r="2038" spans="6:14" x14ac:dyDescent="0.2">
      <c r="F2038" s="260"/>
      <c r="G2038" s="260"/>
      <c r="H2038" s="260"/>
      <c r="K2038" s="260"/>
      <c r="L2038" s="260"/>
      <c r="M2038" s="326"/>
      <c r="N2038" s="326"/>
    </row>
    <row r="2039" spans="6:14" x14ac:dyDescent="0.2">
      <c r="G2039" s="260"/>
      <c r="H2039" s="260"/>
      <c r="M2039" s="326"/>
      <c r="N2039" s="326"/>
    </row>
    <row r="2040" spans="6:14" x14ac:dyDescent="0.2">
      <c r="J2040" s="260"/>
      <c r="K2040" s="260"/>
      <c r="N2040" s="326"/>
    </row>
    <row r="2041" spans="6:14" x14ac:dyDescent="0.2">
      <c r="L2041" s="260"/>
      <c r="N2041" s="326"/>
    </row>
    <row r="2042" spans="6:14" x14ac:dyDescent="0.2">
      <c r="N2042" s="326"/>
    </row>
    <row r="2043" spans="6:14" x14ac:dyDescent="0.2">
      <c r="G2043" s="260"/>
      <c r="H2043" s="260"/>
      <c r="I2043" s="260"/>
      <c r="J2043" s="260"/>
      <c r="K2043" s="260"/>
      <c r="L2043" s="260"/>
      <c r="M2043" s="326"/>
    </row>
    <row r="2044" spans="6:14" x14ac:dyDescent="0.2">
      <c r="F2044" s="260"/>
      <c r="H2044" s="260"/>
      <c r="I2044" s="260"/>
      <c r="J2044" s="260"/>
      <c r="K2044" s="260"/>
      <c r="L2044" s="260"/>
      <c r="N2044" s="326"/>
    </row>
    <row r="2045" spans="6:14" x14ac:dyDescent="0.2">
      <c r="G2045" s="260"/>
      <c r="I2045" s="260"/>
      <c r="K2045" s="260"/>
      <c r="L2045" s="260"/>
      <c r="M2045" s="326"/>
      <c r="N2045" s="326"/>
    </row>
    <row r="2046" spans="6:14" x14ac:dyDescent="0.2">
      <c r="J2046" s="260"/>
      <c r="M2046" s="326"/>
      <c r="N2046" s="326"/>
    </row>
    <row r="2047" spans="6:14" x14ac:dyDescent="0.2">
      <c r="L2047" s="260"/>
      <c r="M2047" s="326"/>
      <c r="N2047" s="326"/>
    </row>
    <row r="2048" spans="6:14" x14ac:dyDescent="0.2">
      <c r="N2048" s="326"/>
    </row>
    <row r="2049" spans="6:14" x14ac:dyDescent="0.2">
      <c r="F2049" s="260"/>
      <c r="G2049" s="260"/>
      <c r="H2049" s="260"/>
      <c r="I2049" s="260"/>
      <c r="J2049" s="260"/>
      <c r="K2049" s="260"/>
      <c r="L2049" s="260"/>
      <c r="M2049" s="326"/>
      <c r="N2049" s="326"/>
    </row>
    <row r="2050" spans="6:14" x14ac:dyDescent="0.2">
      <c r="F2050" s="260"/>
      <c r="H2050" s="260"/>
      <c r="I2050" s="260"/>
      <c r="J2050" s="260"/>
      <c r="K2050" s="260"/>
      <c r="L2050" s="260"/>
      <c r="M2050" s="326"/>
      <c r="N2050" s="326"/>
    </row>
    <row r="2051" spans="6:14" x14ac:dyDescent="0.2">
      <c r="G2051" s="260"/>
      <c r="H2051" s="260"/>
      <c r="I2051" s="260"/>
      <c r="J2051" s="260"/>
    </row>
    <row r="2052" spans="6:14" x14ac:dyDescent="0.2">
      <c r="J2052" s="260"/>
      <c r="N2052" s="326"/>
    </row>
    <row r="2054" spans="6:14" x14ac:dyDescent="0.2">
      <c r="N2054" s="326"/>
    </row>
    <row r="2055" spans="6:14" x14ac:dyDescent="0.2">
      <c r="F2055" s="260"/>
      <c r="G2055" s="260"/>
      <c r="H2055" s="260"/>
      <c r="I2055" s="260"/>
      <c r="J2055" s="260"/>
      <c r="K2055" s="260"/>
      <c r="L2055" s="260"/>
      <c r="N2055" s="326"/>
    </row>
    <row r="2056" spans="6:14" x14ac:dyDescent="0.2">
      <c r="F2056" s="260"/>
      <c r="G2056" s="260"/>
      <c r="H2056" s="260"/>
      <c r="I2056" s="260"/>
      <c r="L2056" s="260"/>
      <c r="M2056" s="326"/>
      <c r="N2056" s="326"/>
    </row>
    <row r="2057" spans="6:14" x14ac:dyDescent="0.2">
      <c r="H2057" s="260"/>
      <c r="M2057" s="326"/>
      <c r="N2057" s="326"/>
    </row>
    <row r="2058" spans="6:14" x14ac:dyDescent="0.2">
      <c r="N2058" s="326"/>
    </row>
    <row r="2060" spans="6:14" x14ac:dyDescent="0.2">
      <c r="N2060" s="326"/>
    </row>
    <row r="2061" spans="6:14" x14ac:dyDescent="0.2">
      <c r="F2061" s="260"/>
      <c r="G2061" s="260"/>
      <c r="H2061" s="260"/>
      <c r="I2061" s="260"/>
      <c r="L2061" s="260"/>
      <c r="M2061" s="326"/>
      <c r="N2061" s="326"/>
    </row>
    <row r="2062" spans="6:14" x14ac:dyDescent="0.2">
      <c r="F2062" s="260"/>
      <c r="G2062" s="260"/>
      <c r="I2062" s="260"/>
      <c r="L2062" s="260"/>
      <c r="M2062" s="326"/>
      <c r="N2062" s="326"/>
    </row>
    <row r="2063" spans="6:14" x14ac:dyDescent="0.2">
      <c r="G2063" s="260"/>
      <c r="H2063" s="260"/>
      <c r="M2063" s="326"/>
      <c r="N2063" s="326"/>
    </row>
    <row r="2064" spans="6:14" x14ac:dyDescent="0.2">
      <c r="N2064" s="326"/>
    </row>
    <row r="2066" spans="6:14" x14ac:dyDescent="0.2">
      <c r="N2066" s="326"/>
    </row>
    <row r="2069" spans="6:14" x14ac:dyDescent="0.2">
      <c r="F2069" s="260"/>
      <c r="G2069" s="260"/>
      <c r="H2069" s="260"/>
      <c r="I2069" s="260"/>
      <c r="J2069" s="260"/>
      <c r="K2069" s="260"/>
      <c r="L2069" s="260"/>
      <c r="M2069" s="326"/>
      <c r="N2069" s="326"/>
    </row>
    <row r="2070" spans="6:14" x14ac:dyDescent="0.2">
      <c r="G2070" s="260"/>
      <c r="H2070" s="260"/>
      <c r="I2070" s="260"/>
      <c r="J2070" s="260"/>
      <c r="K2070" s="260"/>
      <c r="L2070" s="260"/>
    </row>
    <row r="2071" spans="6:14" x14ac:dyDescent="0.2">
      <c r="K2071" s="260"/>
      <c r="L2071" s="260"/>
      <c r="M2071" s="326"/>
      <c r="N2071" s="326"/>
    </row>
    <row r="2072" spans="6:14" x14ac:dyDescent="0.2">
      <c r="J2072" s="260"/>
      <c r="K2072" s="260"/>
      <c r="L2072" s="260"/>
      <c r="M2072" s="326"/>
      <c r="N2072" s="326"/>
    </row>
    <row r="2073" spans="6:14" x14ac:dyDescent="0.2">
      <c r="L2073" s="260"/>
      <c r="M2073" s="326"/>
      <c r="N2073" s="326"/>
    </row>
    <row r="2074" spans="6:14" x14ac:dyDescent="0.2">
      <c r="N2074" s="326"/>
    </row>
    <row r="2075" spans="6:14" x14ac:dyDescent="0.2">
      <c r="F2075" s="260"/>
      <c r="G2075" s="260"/>
      <c r="H2075" s="260"/>
      <c r="I2075" s="260"/>
    </row>
    <row r="2076" spans="6:14" x14ac:dyDescent="0.2">
      <c r="H2076" s="260"/>
      <c r="I2076" s="260"/>
      <c r="J2076" s="260"/>
      <c r="K2076" s="260"/>
      <c r="L2076" s="260"/>
      <c r="M2076" s="326"/>
      <c r="N2076" s="326"/>
    </row>
    <row r="2077" spans="6:14" x14ac:dyDescent="0.2">
      <c r="J2077" s="260"/>
      <c r="K2077" s="260"/>
      <c r="L2077" s="260"/>
      <c r="M2077" s="326"/>
      <c r="N2077" s="326"/>
    </row>
    <row r="2078" spans="6:14" x14ac:dyDescent="0.2">
      <c r="L2078" s="260"/>
      <c r="M2078" s="326"/>
      <c r="N2078" s="326"/>
    </row>
    <row r="2079" spans="6:14" x14ac:dyDescent="0.2">
      <c r="N2079" s="326"/>
    </row>
    <row r="2081" spans="6:14" x14ac:dyDescent="0.2">
      <c r="L2081" s="260"/>
      <c r="M2081" s="326"/>
      <c r="N2081" s="326"/>
    </row>
    <row r="2082" spans="6:14" x14ac:dyDescent="0.2">
      <c r="L2082" s="260"/>
      <c r="M2082" s="326"/>
      <c r="N2082" s="326"/>
    </row>
    <row r="2083" spans="6:14" x14ac:dyDescent="0.2">
      <c r="L2083" s="260"/>
      <c r="M2083" s="326"/>
      <c r="N2083" s="326"/>
    </row>
    <row r="2084" spans="6:14" x14ac:dyDescent="0.2">
      <c r="M2084" s="326"/>
      <c r="N2084" s="326"/>
    </row>
    <row r="2085" spans="6:14" x14ac:dyDescent="0.2">
      <c r="L2085" s="260"/>
      <c r="M2085" s="326"/>
      <c r="N2085" s="326"/>
    </row>
    <row r="2086" spans="6:14" x14ac:dyDescent="0.2">
      <c r="N2086" s="326"/>
    </row>
    <row r="2087" spans="6:14" x14ac:dyDescent="0.2">
      <c r="F2087" s="260"/>
      <c r="L2087" s="260"/>
      <c r="M2087" s="326"/>
      <c r="N2087" s="326"/>
    </row>
    <row r="2088" spans="6:14" x14ac:dyDescent="0.2">
      <c r="F2088" s="260"/>
      <c r="G2088" s="260"/>
      <c r="L2088" s="260"/>
      <c r="M2088" s="326"/>
      <c r="N2088" s="326"/>
    </row>
    <row r="2089" spans="6:14" x14ac:dyDescent="0.2">
      <c r="G2089" s="260"/>
      <c r="L2089" s="260"/>
      <c r="M2089" s="326"/>
    </row>
    <row r="2090" spans="6:14" x14ac:dyDescent="0.2">
      <c r="N2090" s="326"/>
    </row>
    <row r="2091" spans="6:14" x14ac:dyDescent="0.2">
      <c r="N2091" s="326"/>
    </row>
    <row r="2092" spans="6:14" x14ac:dyDescent="0.2">
      <c r="N2092" s="326"/>
    </row>
    <row r="2093" spans="6:14" x14ac:dyDescent="0.2">
      <c r="F2093" s="260"/>
      <c r="G2093" s="260"/>
      <c r="H2093" s="260"/>
      <c r="I2093" s="260"/>
      <c r="M2093" s="326"/>
      <c r="N2093" s="326"/>
    </row>
    <row r="2094" spans="6:14" x14ac:dyDescent="0.2">
      <c r="F2094" s="260"/>
      <c r="G2094" s="260"/>
      <c r="H2094" s="260"/>
      <c r="M2094" s="326"/>
      <c r="N2094" s="326"/>
    </row>
    <row r="2095" spans="6:14" x14ac:dyDescent="0.2">
      <c r="G2095" s="260"/>
      <c r="H2095" s="260"/>
      <c r="N2095" s="326"/>
    </row>
    <row r="2096" spans="6:14" x14ac:dyDescent="0.2">
      <c r="N2096" s="326"/>
    </row>
    <row r="2098" spans="6:14" x14ac:dyDescent="0.2">
      <c r="N2098" s="326"/>
    </row>
    <row r="2099" spans="6:14" x14ac:dyDescent="0.2">
      <c r="F2099" s="260"/>
      <c r="G2099" s="260"/>
      <c r="H2099" s="260"/>
      <c r="I2099" s="260"/>
      <c r="J2099" s="260"/>
      <c r="K2099" s="260"/>
      <c r="N2099" s="326"/>
    </row>
    <row r="2100" spans="6:14" x14ac:dyDescent="0.2">
      <c r="G2100" s="260"/>
      <c r="H2100" s="260"/>
      <c r="I2100" s="260"/>
      <c r="J2100" s="260"/>
      <c r="K2100" s="260"/>
      <c r="L2100" s="260"/>
      <c r="M2100" s="326"/>
      <c r="N2100" s="326"/>
    </row>
    <row r="2101" spans="6:14" x14ac:dyDescent="0.2">
      <c r="H2101" s="260"/>
      <c r="I2101" s="260"/>
      <c r="J2101" s="260"/>
      <c r="L2101" s="260"/>
      <c r="M2101" s="326"/>
      <c r="N2101" s="326"/>
    </row>
    <row r="2102" spans="6:14" x14ac:dyDescent="0.2">
      <c r="J2102" s="260"/>
      <c r="K2102" s="260"/>
      <c r="L2102" s="260"/>
      <c r="M2102" s="326"/>
      <c r="N2102" s="326"/>
    </row>
    <row r="2103" spans="6:14" x14ac:dyDescent="0.2">
      <c r="L2103" s="260"/>
      <c r="M2103" s="326"/>
      <c r="N2103" s="326"/>
    </row>
    <row r="2104" spans="6:14" x14ac:dyDescent="0.2">
      <c r="N2104" s="326"/>
    </row>
    <row r="2105" spans="6:14" x14ac:dyDescent="0.2">
      <c r="F2105" s="260"/>
      <c r="G2105" s="260"/>
      <c r="H2105" s="260"/>
      <c r="I2105" s="260"/>
      <c r="J2105" s="260"/>
      <c r="K2105" s="260"/>
      <c r="L2105" s="260"/>
      <c r="N2105" s="326"/>
    </row>
    <row r="2106" spans="6:14" x14ac:dyDescent="0.2">
      <c r="F2106" s="260"/>
      <c r="G2106" s="260"/>
      <c r="H2106" s="260"/>
      <c r="I2106" s="260"/>
      <c r="K2106" s="260"/>
      <c r="M2106" s="326"/>
      <c r="N2106" s="326"/>
    </row>
    <row r="2107" spans="6:14" x14ac:dyDescent="0.2">
      <c r="G2107" s="260"/>
      <c r="H2107" s="260"/>
      <c r="J2107" s="260"/>
      <c r="K2107" s="260"/>
      <c r="L2107" s="260"/>
      <c r="M2107" s="326"/>
      <c r="N2107" s="326"/>
    </row>
    <row r="2108" spans="6:14" x14ac:dyDescent="0.2">
      <c r="H2108" s="260"/>
      <c r="I2108" s="260"/>
      <c r="J2108" s="260"/>
      <c r="K2108" s="260"/>
      <c r="L2108" s="260"/>
      <c r="M2108" s="326"/>
      <c r="N2108" s="326"/>
    </row>
    <row r="2109" spans="6:14" x14ac:dyDescent="0.2">
      <c r="F2109" s="260"/>
      <c r="G2109" s="260"/>
      <c r="H2109" s="260"/>
      <c r="I2109" s="260"/>
      <c r="J2109" s="260"/>
      <c r="K2109" s="260"/>
      <c r="L2109" s="260"/>
      <c r="M2109" s="326"/>
      <c r="N2109" s="326"/>
    </row>
    <row r="2110" spans="6:14" x14ac:dyDescent="0.2">
      <c r="G2110" s="260"/>
      <c r="H2110" s="260"/>
      <c r="I2110" s="260"/>
      <c r="J2110" s="260"/>
      <c r="K2110" s="260"/>
      <c r="L2110" s="260"/>
      <c r="M2110" s="326"/>
      <c r="N2110" s="326"/>
    </row>
    <row r="2111" spans="6:14" x14ac:dyDescent="0.2">
      <c r="H2111" s="260"/>
      <c r="I2111" s="260"/>
      <c r="J2111" s="260"/>
      <c r="K2111" s="260"/>
      <c r="L2111" s="260"/>
      <c r="M2111" s="326"/>
      <c r="N2111" s="326"/>
    </row>
    <row r="2112" spans="6:14" x14ac:dyDescent="0.2">
      <c r="N2112" s="326"/>
    </row>
    <row r="2114" spans="6:14" x14ac:dyDescent="0.2">
      <c r="F2114" s="260"/>
      <c r="G2114" s="260"/>
      <c r="H2114" s="260"/>
      <c r="I2114" s="260"/>
      <c r="J2114" s="260"/>
      <c r="K2114" s="260"/>
      <c r="L2114" s="260"/>
      <c r="M2114" s="326"/>
      <c r="N2114" s="326"/>
    </row>
    <row r="2115" spans="6:14" x14ac:dyDescent="0.2">
      <c r="F2115" s="260"/>
      <c r="G2115" s="260"/>
      <c r="H2115" s="260"/>
      <c r="I2115" s="260"/>
      <c r="K2115" s="260"/>
      <c r="L2115" s="260"/>
      <c r="M2115" s="326"/>
      <c r="N2115" s="326"/>
    </row>
    <row r="2116" spans="6:14" x14ac:dyDescent="0.2">
      <c r="G2116" s="260"/>
      <c r="H2116" s="260"/>
      <c r="I2116" s="260"/>
      <c r="J2116" s="260"/>
      <c r="L2116" s="260"/>
      <c r="M2116" s="326"/>
      <c r="N2116" s="326"/>
    </row>
    <row r="2117" spans="6:14" x14ac:dyDescent="0.2">
      <c r="H2117" s="260"/>
      <c r="J2117" s="260"/>
      <c r="K2117" s="260"/>
      <c r="M2117" s="326"/>
      <c r="N2117" s="326"/>
    </row>
    <row r="2118" spans="6:14" x14ac:dyDescent="0.2">
      <c r="F2118" s="260"/>
      <c r="G2118" s="260"/>
      <c r="H2118" s="260"/>
      <c r="I2118" s="260"/>
      <c r="J2118" s="260"/>
      <c r="K2118" s="260"/>
      <c r="L2118" s="260"/>
      <c r="M2118" s="326"/>
      <c r="N2118" s="326"/>
    </row>
    <row r="2119" spans="6:14" x14ac:dyDescent="0.2">
      <c r="F2119" s="260"/>
      <c r="G2119" s="260"/>
      <c r="H2119" s="260"/>
      <c r="I2119" s="260"/>
      <c r="J2119" s="260"/>
      <c r="K2119" s="260"/>
      <c r="L2119" s="260"/>
      <c r="M2119" s="326"/>
    </row>
    <row r="2120" spans="6:14" x14ac:dyDescent="0.2">
      <c r="H2120" s="260"/>
      <c r="K2120" s="260"/>
      <c r="L2120" s="260"/>
      <c r="M2120" s="326"/>
    </row>
    <row r="2121" spans="6:14" x14ac:dyDescent="0.2">
      <c r="J2121" s="260"/>
      <c r="K2121" s="260"/>
      <c r="M2121" s="326"/>
      <c r="N2121" s="326"/>
    </row>
    <row r="2122" spans="6:14" x14ac:dyDescent="0.2">
      <c r="L2122" s="260"/>
      <c r="M2122" s="326"/>
      <c r="N2122" s="326"/>
    </row>
    <row r="2123" spans="6:14" x14ac:dyDescent="0.2">
      <c r="N2123" s="326"/>
    </row>
    <row r="2124" spans="6:14" x14ac:dyDescent="0.2">
      <c r="F2124" s="260"/>
      <c r="G2124" s="260"/>
      <c r="H2124" s="260"/>
      <c r="I2124" s="260"/>
      <c r="J2124" s="260"/>
      <c r="K2124" s="260"/>
      <c r="L2124" s="260"/>
      <c r="M2124" s="326"/>
      <c r="N2124" s="326"/>
    </row>
    <row r="2125" spans="6:14" x14ac:dyDescent="0.2">
      <c r="F2125" s="260"/>
      <c r="G2125" s="260"/>
      <c r="H2125" s="260"/>
      <c r="I2125" s="260"/>
      <c r="J2125" s="260"/>
      <c r="K2125" s="260"/>
      <c r="L2125" s="260"/>
      <c r="M2125" s="326"/>
      <c r="N2125" s="326"/>
    </row>
    <row r="2126" spans="6:14" x14ac:dyDescent="0.2">
      <c r="H2126" s="260"/>
      <c r="I2126" s="260"/>
      <c r="J2126" s="260"/>
      <c r="K2126" s="260"/>
      <c r="L2126" s="260"/>
      <c r="M2126" s="326"/>
      <c r="N2126" s="326"/>
    </row>
    <row r="2127" spans="6:14" x14ac:dyDescent="0.2">
      <c r="J2127" s="260"/>
      <c r="K2127" s="260"/>
      <c r="L2127" s="260"/>
      <c r="M2127" s="326"/>
      <c r="N2127" s="326"/>
    </row>
    <row r="2128" spans="6:14" x14ac:dyDescent="0.2">
      <c r="L2128" s="260"/>
      <c r="M2128" s="326"/>
      <c r="N2128" s="326"/>
    </row>
    <row r="2129" spans="6:14" x14ac:dyDescent="0.2">
      <c r="N2129" s="326"/>
    </row>
    <row r="2130" spans="6:14" x14ac:dyDescent="0.2">
      <c r="F2130" s="260"/>
      <c r="G2130" s="260"/>
      <c r="H2130" s="260"/>
      <c r="I2130" s="260"/>
      <c r="J2130" s="260"/>
      <c r="M2130" s="326"/>
      <c r="N2130" s="326"/>
    </row>
    <row r="2131" spans="6:14" x14ac:dyDescent="0.2">
      <c r="F2131" s="260"/>
      <c r="G2131" s="260"/>
      <c r="H2131" s="260"/>
      <c r="I2131" s="260"/>
      <c r="J2131" s="260"/>
      <c r="K2131" s="260"/>
      <c r="L2131" s="260"/>
      <c r="M2131" s="326"/>
      <c r="N2131" s="326"/>
    </row>
    <row r="2132" spans="6:14" x14ac:dyDescent="0.2">
      <c r="I2132" s="260"/>
      <c r="J2132" s="260"/>
      <c r="K2132" s="260"/>
      <c r="L2132" s="260"/>
      <c r="M2132" s="326"/>
      <c r="N2132" s="326"/>
    </row>
    <row r="2133" spans="6:14" x14ac:dyDescent="0.2">
      <c r="K2133" s="260"/>
      <c r="L2133" s="260"/>
      <c r="M2133" s="326"/>
      <c r="N2133" s="326"/>
    </row>
    <row r="2134" spans="6:14" x14ac:dyDescent="0.2">
      <c r="L2134" s="260"/>
      <c r="M2134" s="326"/>
      <c r="N2134" s="326"/>
    </row>
    <row r="2135" spans="6:14" x14ac:dyDescent="0.2">
      <c r="N2135" s="326"/>
    </row>
    <row r="2136" spans="6:14" x14ac:dyDescent="0.2">
      <c r="F2136" s="260"/>
      <c r="G2136" s="260"/>
      <c r="H2136" s="260"/>
      <c r="J2136" s="260"/>
      <c r="K2136" s="260"/>
      <c r="L2136" s="260"/>
      <c r="M2136" s="326"/>
      <c r="N2136" s="326"/>
    </row>
    <row r="2137" spans="6:14" x14ac:dyDescent="0.2">
      <c r="F2137" s="260"/>
      <c r="G2137" s="260"/>
      <c r="H2137" s="260"/>
      <c r="I2137" s="260"/>
      <c r="J2137" s="260"/>
      <c r="K2137" s="260"/>
      <c r="L2137" s="260"/>
      <c r="M2137" s="326"/>
      <c r="N2137" s="326"/>
    </row>
    <row r="2138" spans="6:14" x14ac:dyDescent="0.2">
      <c r="G2138" s="260"/>
      <c r="H2138" s="260"/>
      <c r="K2138" s="260"/>
      <c r="L2138" s="260"/>
      <c r="M2138" s="326"/>
      <c r="N2138" s="326"/>
    </row>
    <row r="2139" spans="6:14" x14ac:dyDescent="0.2">
      <c r="H2139" s="260"/>
      <c r="K2139" s="260"/>
      <c r="L2139" s="260"/>
      <c r="M2139" s="326"/>
      <c r="N2139" s="326"/>
    </row>
    <row r="2140" spans="6:14" x14ac:dyDescent="0.2">
      <c r="F2140" s="260"/>
      <c r="I2140" s="260"/>
      <c r="J2140" s="260"/>
      <c r="K2140" s="260"/>
      <c r="L2140" s="260"/>
      <c r="M2140" s="326"/>
      <c r="N2140" s="326"/>
    </row>
    <row r="2141" spans="6:14" x14ac:dyDescent="0.2">
      <c r="F2141" s="260"/>
      <c r="G2141" s="260"/>
      <c r="H2141" s="260"/>
      <c r="J2141" s="260"/>
      <c r="L2141" s="260"/>
      <c r="M2141" s="326"/>
      <c r="N2141" s="326"/>
    </row>
    <row r="2142" spans="6:14" x14ac:dyDescent="0.2">
      <c r="G2142" s="260"/>
      <c r="H2142" s="260"/>
      <c r="K2142" s="260"/>
      <c r="L2142" s="260"/>
      <c r="M2142" s="326"/>
      <c r="N2142" s="326"/>
    </row>
    <row r="2143" spans="6:14" x14ac:dyDescent="0.2">
      <c r="H2143" s="260"/>
      <c r="L2143" s="260"/>
      <c r="M2143" s="326"/>
      <c r="N2143" s="326"/>
    </row>
    <row r="2145" spans="6:14" x14ac:dyDescent="0.2">
      <c r="F2145" s="260"/>
      <c r="G2145" s="260"/>
      <c r="H2145" s="260"/>
      <c r="I2145" s="260"/>
      <c r="J2145" s="260"/>
      <c r="K2145" s="260"/>
      <c r="L2145" s="260"/>
      <c r="M2145" s="326"/>
      <c r="N2145" s="326"/>
    </row>
    <row r="2146" spans="6:14" x14ac:dyDescent="0.2">
      <c r="F2146" s="260"/>
      <c r="G2146" s="260"/>
      <c r="H2146" s="260"/>
      <c r="I2146" s="260"/>
      <c r="J2146" s="260"/>
      <c r="K2146" s="260"/>
      <c r="L2146" s="260"/>
      <c r="M2146" s="326"/>
      <c r="N2146" s="326"/>
    </row>
    <row r="2147" spans="6:14" x14ac:dyDescent="0.2">
      <c r="H2147" s="260"/>
      <c r="I2147" s="260"/>
      <c r="J2147" s="260"/>
      <c r="K2147" s="260"/>
      <c r="L2147" s="260"/>
      <c r="M2147" s="326"/>
      <c r="N2147" s="326"/>
    </row>
    <row r="2148" spans="6:14" x14ac:dyDescent="0.2">
      <c r="J2148" s="260"/>
      <c r="K2148" s="260"/>
      <c r="L2148" s="260"/>
      <c r="M2148" s="326"/>
      <c r="N2148" s="326"/>
    </row>
    <row r="2149" spans="6:14" x14ac:dyDescent="0.2">
      <c r="L2149" s="260"/>
      <c r="M2149" s="326"/>
      <c r="N2149" s="326"/>
    </row>
    <row r="2150" spans="6:14" x14ac:dyDescent="0.2">
      <c r="N2150" s="326"/>
    </row>
    <row r="2151" spans="6:14" x14ac:dyDescent="0.2">
      <c r="F2151" s="260"/>
      <c r="G2151" s="260"/>
      <c r="H2151" s="260"/>
      <c r="I2151" s="260"/>
      <c r="J2151" s="260"/>
      <c r="K2151" s="260"/>
      <c r="L2151" s="260"/>
      <c r="M2151" s="326"/>
      <c r="N2151" s="326"/>
    </row>
    <row r="2152" spans="6:14" x14ac:dyDescent="0.2">
      <c r="F2152" s="260"/>
      <c r="G2152" s="260"/>
      <c r="H2152" s="260"/>
      <c r="I2152" s="260"/>
      <c r="J2152" s="260"/>
      <c r="K2152" s="260"/>
      <c r="L2152" s="260"/>
      <c r="M2152" s="326"/>
      <c r="N2152" s="326"/>
    </row>
    <row r="2153" spans="6:14" x14ac:dyDescent="0.2">
      <c r="H2153" s="260"/>
      <c r="I2153" s="260"/>
      <c r="J2153" s="260"/>
      <c r="K2153" s="260"/>
      <c r="L2153" s="260"/>
      <c r="M2153" s="326"/>
      <c r="N2153" s="326"/>
    </row>
    <row r="2154" spans="6:14" x14ac:dyDescent="0.2">
      <c r="J2154" s="260"/>
      <c r="K2154" s="260"/>
      <c r="L2154" s="260"/>
      <c r="M2154" s="326"/>
      <c r="N2154" s="326"/>
    </row>
    <row r="2155" spans="6:14" x14ac:dyDescent="0.2">
      <c r="L2155" s="260"/>
      <c r="M2155" s="326"/>
      <c r="N2155" s="326"/>
    </row>
    <row r="2156" spans="6:14" x14ac:dyDescent="0.2">
      <c r="N2156" s="326"/>
    </row>
    <row r="2158" spans="6:14" x14ac:dyDescent="0.2">
      <c r="F2158" s="260"/>
      <c r="G2158" s="260"/>
      <c r="H2158" s="260"/>
      <c r="I2158" s="260"/>
      <c r="J2158" s="260"/>
      <c r="K2158" s="260"/>
      <c r="L2158" s="260"/>
      <c r="N2158" s="326"/>
    </row>
    <row r="2159" spans="6:14" x14ac:dyDescent="0.2">
      <c r="F2159" s="260"/>
      <c r="G2159" s="260"/>
      <c r="H2159" s="260"/>
      <c r="I2159" s="260"/>
      <c r="J2159" s="260"/>
      <c r="K2159" s="260"/>
      <c r="L2159" s="260"/>
      <c r="M2159" s="326"/>
      <c r="N2159" s="326"/>
    </row>
    <row r="2160" spans="6:14" x14ac:dyDescent="0.2">
      <c r="H2160" s="260"/>
      <c r="I2160" s="260"/>
      <c r="J2160" s="260"/>
      <c r="K2160" s="260"/>
      <c r="L2160" s="260"/>
      <c r="M2160" s="326"/>
      <c r="N2160" s="326"/>
    </row>
    <row r="2161" spans="6:14" x14ac:dyDescent="0.2">
      <c r="J2161" s="260"/>
      <c r="K2161" s="260"/>
      <c r="L2161" s="260"/>
      <c r="M2161" s="326"/>
      <c r="N2161" s="326"/>
    </row>
    <row r="2162" spans="6:14" x14ac:dyDescent="0.2">
      <c r="L2162" s="260"/>
      <c r="M2162" s="326"/>
      <c r="N2162" s="326"/>
    </row>
    <row r="2163" spans="6:14" x14ac:dyDescent="0.2">
      <c r="N2163" s="326"/>
    </row>
    <row r="2165" spans="6:14" x14ac:dyDescent="0.2">
      <c r="K2165" s="260"/>
      <c r="L2165" s="260"/>
      <c r="M2165" s="326"/>
      <c r="N2165" s="326"/>
    </row>
    <row r="2166" spans="6:14" x14ac:dyDescent="0.2">
      <c r="L2166" s="260"/>
      <c r="M2166" s="326"/>
      <c r="N2166" s="326"/>
    </row>
    <row r="2167" spans="6:14" x14ac:dyDescent="0.2">
      <c r="L2167" s="260"/>
      <c r="M2167" s="326"/>
      <c r="N2167" s="326"/>
    </row>
    <row r="2168" spans="6:14" x14ac:dyDescent="0.2">
      <c r="L2168" s="260"/>
      <c r="N2168" s="326"/>
    </row>
    <row r="2169" spans="6:14" x14ac:dyDescent="0.2">
      <c r="L2169" s="260"/>
      <c r="M2169" s="326"/>
      <c r="N2169" s="326"/>
    </row>
    <row r="2170" spans="6:14" x14ac:dyDescent="0.2">
      <c r="N2170" s="326"/>
    </row>
    <row r="2171" spans="6:14" x14ac:dyDescent="0.2">
      <c r="F2171" s="260"/>
      <c r="G2171" s="260"/>
      <c r="H2171" s="260"/>
      <c r="J2171" s="260"/>
      <c r="K2171" s="260"/>
      <c r="L2171" s="260"/>
      <c r="M2171" s="326"/>
      <c r="N2171" s="326"/>
    </row>
    <row r="2172" spans="6:14" x14ac:dyDescent="0.2">
      <c r="F2172" s="260"/>
      <c r="G2172" s="260"/>
      <c r="H2172" s="260"/>
      <c r="J2172" s="260"/>
      <c r="K2172" s="260"/>
      <c r="L2172" s="260"/>
      <c r="M2172" s="326"/>
    </row>
    <row r="2173" spans="6:14" x14ac:dyDescent="0.2">
      <c r="H2173" s="260"/>
      <c r="L2173" s="260"/>
      <c r="M2173" s="326"/>
      <c r="N2173" s="326"/>
    </row>
    <row r="2174" spans="6:14" x14ac:dyDescent="0.2">
      <c r="J2174" s="260"/>
      <c r="L2174" s="260"/>
      <c r="M2174" s="326"/>
      <c r="N2174" s="326"/>
    </row>
    <row r="2175" spans="6:14" x14ac:dyDescent="0.2">
      <c r="L2175" s="260"/>
      <c r="M2175" s="326"/>
      <c r="N2175" s="326"/>
    </row>
    <row r="2176" spans="6:14" x14ac:dyDescent="0.2">
      <c r="N2176" s="326"/>
    </row>
    <row r="2177" spans="6:14" x14ac:dyDescent="0.2">
      <c r="F2177" s="260"/>
      <c r="H2177" s="260"/>
      <c r="K2177" s="260"/>
      <c r="M2177" s="326"/>
      <c r="N2177" s="326"/>
    </row>
    <row r="2178" spans="6:14" x14ac:dyDescent="0.2">
      <c r="F2178" s="260"/>
      <c r="G2178" s="260"/>
      <c r="K2178" s="260"/>
      <c r="L2178" s="260"/>
      <c r="M2178" s="326"/>
      <c r="N2178" s="326"/>
    </row>
    <row r="2179" spans="6:14" x14ac:dyDescent="0.2">
      <c r="H2179" s="260"/>
      <c r="L2179" s="260"/>
      <c r="M2179" s="326"/>
      <c r="N2179" s="326"/>
    </row>
    <row r="2180" spans="6:14" x14ac:dyDescent="0.2">
      <c r="M2180" s="326"/>
      <c r="N2180" s="326"/>
    </row>
    <row r="2181" spans="6:14" x14ac:dyDescent="0.2">
      <c r="M2181" s="326"/>
      <c r="N2181" s="326"/>
    </row>
    <row r="2182" spans="6:14" x14ac:dyDescent="0.2">
      <c r="N2182" s="326"/>
    </row>
    <row r="2183" spans="6:14" x14ac:dyDescent="0.2">
      <c r="F2183" s="260"/>
      <c r="G2183" s="260"/>
      <c r="I2183" s="260"/>
      <c r="J2183" s="260"/>
      <c r="K2183" s="260"/>
      <c r="L2183" s="260"/>
      <c r="M2183" s="326"/>
      <c r="N2183" s="326"/>
    </row>
    <row r="2184" spans="6:14" x14ac:dyDescent="0.2">
      <c r="H2184" s="260"/>
      <c r="I2184" s="260"/>
      <c r="J2184" s="260"/>
      <c r="K2184" s="260"/>
      <c r="L2184" s="260"/>
      <c r="M2184" s="326"/>
      <c r="N2184" s="326"/>
    </row>
    <row r="2185" spans="6:14" x14ac:dyDescent="0.2">
      <c r="J2185" s="260"/>
      <c r="K2185" s="260"/>
      <c r="L2185" s="260"/>
      <c r="M2185" s="326"/>
      <c r="N2185" s="326"/>
    </row>
    <row r="2186" spans="6:14" x14ac:dyDescent="0.2">
      <c r="L2186" s="260"/>
      <c r="N2186" s="326"/>
    </row>
    <row r="2187" spans="6:14" x14ac:dyDescent="0.2">
      <c r="N2187" s="326"/>
    </row>
    <row r="2188" spans="6:14" x14ac:dyDescent="0.2">
      <c r="F2188" s="260"/>
      <c r="G2188" s="260"/>
      <c r="H2188" s="260"/>
      <c r="I2188" s="260"/>
      <c r="J2188" s="260"/>
      <c r="K2188" s="260"/>
      <c r="L2188" s="260"/>
      <c r="M2188" s="326"/>
      <c r="N2188" s="326"/>
    </row>
    <row r="2189" spans="6:14" x14ac:dyDescent="0.2">
      <c r="F2189" s="260"/>
      <c r="G2189" s="260"/>
      <c r="H2189" s="260"/>
      <c r="I2189" s="260"/>
      <c r="J2189" s="260"/>
      <c r="K2189" s="260"/>
      <c r="L2189" s="260"/>
      <c r="M2189" s="326"/>
      <c r="N2189" s="326"/>
    </row>
    <row r="2190" spans="6:14" x14ac:dyDescent="0.2">
      <c r="H2190" s="260"/>
      <c r="I2190" s="260"/>
      <c r="J2190" s="260"/>
      <c r="K2190" s="260"/>
      <c r="L2190" s="260"/>
      <c r="M2190" s="326"/>
      <c r="N2190" s="326"/>
    </row>
    <row r="2191" spans="6:14" x14ac:dyDescent="0.2">
      <c r="N2191" s="326"/>
    </row>
    <row r="2192" spans="6:14" x14ac:dyDescent="0.2">
      <c r="L2192" s="260"/>
      <c r="M2192" s="326"/>
      <c r="N2192" s="326"/>
    </row>
    <row r="2193" spans="6:14" x14ac:dyDescent="0.2">
      <c r="N2193" s="326"/>
    </row>
    <row r="2194" spans="6:14" x14ac:dyDescent="0.2">
      <c r="L2194" s="260"/>
      <c r="M2194" s="326"/>
      <c r="N2194" s="326"/>
    </row>
    <row r="2195" spans="6:14" x14ac:dyDescent="0.2">
      <c r="L2195" s="260"/>
      <c r="M2195" s="326"/>
      <c r="N2195" s="326"/>
    </row>
    <row r="2196" spans="6:14" x14ac:dyDescent="0.2">
      <c r="L2196" s="260"/>
      <c r="M2196" s="326"/>
      <c r="N2196" s="326"/>
    </row>
    <row r="2197" spans="6:14" x14ac:dyDescent="0.2">
      <c r="M2197" s="326"/>
      <c r="N2197" s="326"/>
    </row>
    <row r="2198" spans="6:14" x14ac:dyDescent="0.2">
      <c r="L2198" s="260"/>
      <c r="M2198" s="326"/>
      <c r="N2198" s="326"/>
    </row>
    <row r="2199" spans="6:14" x14ac:dyDescent="0.2">
      <c r="N2199" s="326"/>
    </row>
    <row r="2200" spans="6:14" x14ac:dyDescent="0.2">
      <c r="F2200" s="260"/>
      <c r="G2200" s="260"/>
      <c r="H2200" s="260"/>
      <c r="I2200" s="260"/>
      <c r="J2200" s="260"/>
      <c r="K2200" s="260"/>
      <c r="L2200" s="260"/>
      <c r="M2200" s="326"/>
    </row>
    <row r="2201" spans="6:14" x14ac:dyDescent="0.2">
      <c r="F2201" s="260"/>
      <c r="G2201" s="260"/>
      <c r="H2201" s="260"/>
      <c r="I2201" s="260"/>
      <c r="J2201" s="260"/>
      <c r="K2201" s="260"/>
      <c r="L2201" s="260"/>
      <c r="M2201" s="326"/>
      <c r="N2201" s="326"/>
    </row>
    <row r="2202" spans="6:14" x14ac:dyDescent="0.2">
      <c r="H2202" s="260"/>
      <c r="I2202" s="260"/>
      <c r="J2202" s="260"/>
      <c r="K2202" s="260"/>
      <c r="L2202" s="260"/>
      <c r="M2202" s="326"/>
      <c r="N2202" s="326"/>
    </row>
    <row r="2203" spans="6:14" x14ac:dyDescent="0.2">
      <c r="J2203" s="260"/>
      <c r="K2203" s="260"/>
      <c r="L2203" s="260"/>
      <c r="M2203" s="326"/>
      <c r="N2203" s="326"/>
    </row>
    <row r="2204" spans="6:14" x14ac:dyDescent="0.2">
      <c r="L2204" s="260"/>
      <c r="M2204" s="326"/>
      <c r="N2204" s="326"/>
    </row>
    <row r="2205" spans="6:14" x14ac:dyDescent="0.2">
      <c r="N2205" s="326"/>
    </row>
    <row r="2207" spans="6:14" x14ac:dyDescent="0.2">
      <c r="F2207" s="260"/>
      <c r="G2207" s="260"/>
      <c r="H2207" s="260"/>
      <c r="I2207" s="260"/>
      <c r="J2207" s="260"/>
      <c r="K2207" s="260"/>
      <c r="L2207" s="260"/>
      <c r="M2207" s="326"/>
      <c r="N2207" s="326"/>
    </row>
    <row r="2208" spans="6:14" x14ac:dyDescent="0.2">
      <c r="F2208" s="260"/>
      <c r="G2208" s="260"/>
      <c r="H2208" s="260"/>
      <c r="I2208" s="260"/>
      <c r="J2208" s="260"/>
      <c r="L2208" s="260"/>
      <c r="M2208" s="326"/>
      <c r="N2208" s="326"/>
    </row>
    <row r="2209" spans="6:14" x14ac:dyDescent="0.2">
      <c r="H2209" s="260"/>
      <c r="I2209" s="260"/>
      <c r="L2209" s="260"/>
      <c r="M2209" s="326"/>
      <c r="N2209" s="326"/>
    </row>
    <row r="2210" spans="6:14" x14ac:dyDescent="0.2">
      <c r="J2210" s="260"/>
      <c r="K2210" s="260"/>
      <c r="L2210" s="260"/>
      <c r="M2210" s="326"/>
      <c r="N2210" s="326"/>
    </row>
    <row r="2211" spans="6:14" x14ac:dyDescent="0.2">
      <c r="L2211" s="260"/>
      <c r="M2211" s="326"/>
      <c r="N2211" s="326"/>
    </row>
    <row r="2212" spans="6:14" x14ac:dyDescent="0.2">
      <c r="N2212" s="326"/>
    </row>
    <row r="2213" spans="6:14" x14ac:dyDescent="0.2">
      <c r="K2213" s="260"/>
      <c r="L2213" s="260"/>
      <c r="M2213" s="326"/>
      <c r="N2213" s="326"/>
    </row>
    <row r="2214" spans="6:14" x14ac:dyDescent="0.2">
      <c r="F2214" s="260"/>
      <c r="K2214" s="260"/>
      <c r="L2214" s="260"/>
      <c r="N2214" s="326"/>
    </row>
    <row r="2215" spans="6:14" x14ac:dyDescent="0.2">
      <c r="L2215" s="260"/>
      <c r="M2215" s="326"/>
      <c r="N2215" s="326"/>
    </row>
    <row r="2216" spans="6:14" x14ac:dyDescent="0.2">
      <c r="J2216" s="260"/>
      <c r="K2216" s="260"/>
      <c r="L2216" s="260"/>
      <c r="M2216" s="326"/>
      <c r="N2216" s="326"/>
    </row>
    <row r="2217" spans="6:14" x14ac:dyDescent="0.2">
      <c r="L2217" s="260"/>
      <c r="M2217" s="326"/>
      <c r="N2217" s="326"/>
    </row>
    <row r="2218" spans="6:14" x14ac:dyDescent="0.2">
      <c r="N2218" s="326"/>
    </row>
    <row r="2219" spans="6:14" x14ac:dyDescent="0.2">
      <c r="F2219" s="260"/>
      <c r="L2219" s="260"/>
      <c r="M2219" s="326"/>
      <c r="N2219" s="326"/>
    </row>
    <row r="2220" spans="6:14" x14ac:dyDescent="0.2">
      <c r="F2220" s="260"/>
      <c r="G2220" s="260"/>
      <c r="L2220" s="260"/>
      <c r="M2220" s="326"/>
      <c r="N2220" s="326"/>
    </row>
    <row r="2221" spans="6:14" x14ac:dyDescent="0.2">
      <c r="H2221" s="260"/>
      <c r="L2221" s="260"/>
      <c r="M2221" s="326"/>
      <c r="N2221" s="326"/>
    </row>
    <row r="2222" spans="6:14" x14ac:dyDescent="0.2">
      <c r="J2222" s="260"/>
      <c r="K2222" s="260"/>
      <c r="L2222" s="260"/>
      <c r="M2222" s="326"/>
    </row>
    <row r="2223" spans="6:14" x14ac:dyDescent="0.2">
      <c r="L2223" s="260"/>
      <c r="M2223" s="326"/>
      <c r="N2223" s="326"/>
    </row>
    <row r="2224" spans="6:14" x14ac:dyDescent="0.2">
      <c r="N2224" s="326"/>
    </row>
    <row r="2226" spans="6:14" x14ac:dyDescent="0.2">
      <c r="K2226" s="260"/>
      <c r="L2226" s="260"/>
      <c r="M2226" s="326"/>
    </row>
    <row r="2227" spans="6:14" x14ac:dyDescent="0.2">
      <c r="K2227" s="260"/>
      <c r="M2227" s="326"/>
      <c r="N2227" s="326"/>
    </row>
    <row r="2228" spans="6:14" x14ac:dyDescent="0.2">
      <c r="K2228" s="260"/>
      <c r="L2228" s="260"/>
      <c r="M2228" s="326"/>
      <c r="N2228" s="326"/>
    </row>
    <row r="2229" spans="6:14" x14ac:dyDescent="0.2">
      <c r="J2229" s="260"/>
      <c r="K2229" s="260"/>
      <c r="L2229" s="260"/>
      <c r="M2229" s="326"/>
      <c r="N2229" s="326"/>
    </row>
    <row r="2230" spans="6:14" x14ac:dyDescent="0.2">
      <c r="L2230" s="260"/>
      <c r="M2230" s="326"/>
      <c r="N2230" s="326"/>
    </row>
    <row r="2231" spans="6:14" x14ac:dyDescent="0.2">
      <c r="N2231" s="326"/>
    </row>
    <row r="2232" spans="6:14" x14ac:dyDescent="0.2">
      <c r="F2232" s="260"/>
      <c r="G2232" s="260"/>
      <c r="H2232" s="260"/>
      <c r="I2232" s="260"/>
      <c r="J2232" s="260"/>
      <c r="K2232" s="260"/>
      <c r="L2232" s="260"/>
      <c r="M2232" s="326"/>
      <c r="N2232" s="326"/>
    </row>
    <row r="2233" spans="6:14" x14ac:dyDescent="0.2">
      <c r="F2233" s="260"/>
      <c r="G2233" s="260"/>
      <c r="H2233" s="260"/>
      <c r="I2233" s="260"/>
      <c r="J2233" s="260"/>
      <c r="K2233" s="260"/>
      <c r="L2233" s="260"/>
      <c r="M2233" s="326"/>
      <c r="N2233" s="326"/>
    </row>
    <row r="2234" spans="6:14" x14ac:dyDescent="0.2">
      <c r="H2234" s="260"/>
      <c r="I2234" s="260"/>
      <c r="J2234" s="260"/>
      <c r="K2234" s="260"/>
      <c r="L2234" s="260"/>
      <c r="M2234" s="326"/>
      <c r="N2234" s="326"/>
    </row>
    <row r="2235" spans="6:14" x14ac:dyDescent="0.2">
      <c r="J2235" s="260"/>
      <c r="K2235" s="260"/>
      <c r="L2235" s="260"/>
      <c r="M2235" s="326"/>
      <c r="N2235" s="326"/>
    </row>
    <row r="2236" spans="6:14" x14ac:dyDescent="0.2">
      <c r="L2236" s="260"/>
      <c r="M2236" s="326"/>
      <c r="N2236" s="326"/>
    </row>
    <row r="2237" spans="6:14" x14ac:dyDescent="0.2">
      <c r="N2237" s="326"/>
    </row>
    <row r="2239" spans="6:14" x14ac:dyDescent="0.2">
      <c r="J2239" s="260"/>
      <c r="K2239" s="260"/>
      <c r="L2239" s="260"/>
      <c r="M2239" s="326"/>
      <c r="N2239" s="326"/>
    </row>
    <row r="2240" spans="6:14" x14ac:dyDescent="0.2">
      <c r="F2240" s="260"/>
      <c r="J2240" s="260"/>
      <c r="K2240" s="260"/>
      <c r="M2240" s="326"/>
      <c r="N2240" s="326"/>
    </row>
    <row r="2241" spans="6:14" x14ac:dyDescent="0.2">
      <c r="K2241" s="260"/>
      <c r="L2241" s="260"/>
      <c r="M2241" s="326"/>
      <c r="N2241" s="326"/>
    </row>
    <row r="2242" spans="6:14" x14ac:dyDescent="0.2">
      <c r="J2242" s="260"/>
      <c r="K2242" s="260"/>
      <c r="L2242" s="260"/>
      <c r="M2242" s="326"/>
      <c r="N2242" s="326"/>
    </row>
    <row r="2243" spans="6:14" x14ac:dyDescent="0.2">
      <c r="L2243" s="260"/>
      <c r="M2243" s="326"/>
      <c r="N2243" s="326"/>
    </row>
    <row r="2244" spans="6:14" x14ac:dyDescent="0.2">
      <c r="N2244" s="326"/>
    </row>
    <row r="2245" spans="6:14" x14ac:dyDescent="0.2">
      <c r="F2245" s="260"/>
      <c r="G2245" s="260"/>
      <c r="I2245" s="260"/>
      <c r="J2245" s="260"/>
      <c r="K2245" s="260"/>
      <c r="L2245" s="260"/>
      <c r="M2245" s="326"/>
      <c r="N2245" s="326"/>
    </row>
    <row r="2246" spans="6:14" x14ac:dyDescent="0.2">
      <c r="F2246" s="260"/>
      <c r="H2246" s="260"/>
      <c r="J2246" s="260"/>
      <c r="K2246" s="260"/>
      <c r="L2246" s="260"/>
      <c r="M2246" s="326"/>
      <c r="N2246" s="326"/>
    </row>
    <row r="2247" spans="6:14" x14ac:dyDescent="0.2">
      <c r="I2247" s="260"/>
      <c r="J2247" s="260"/>
      <c r="K2247" s="260"/>
      <c r="L2247" s="260"/>
      <c r="M2247" s="326"/>
      <c r="N2247" s="326"/>
    </row>
    <row r="2248" spans="6:14" x14ac:dyDescent="0.2">
      <c r="J2248" s="260"/>
      <c r="K2248" s="260"/>
      <c r="L2248" s="260"/>
      <c r="M2248" s="326"/>
      <c r="N2248" s="326"/>
    </row>
    <row r="2249" spans="6:14" x14ac:dyDescent="0.2">
      <c r="L2249" s="260"/>
      <c r="M2249" s="326"/>
      <c r="N2249" s="326"/>
    </row>
    <row r="2250" spans="6:14" x14ac:dyDescent="0.2">
      <c r="N2250" s="326"/>
    </row>
    <row r="2251" spans="6:14" x14ac:dyDescent="0.2">
      <c r="F2251" s="260"/>
      <c r="G2251" s="260"/>
      <c r="H2251" s="260"/>
      <c r="I2251" s="260"/>
      <c r="J2251" s="260"/>
      <c r="K2251" s="260"/>
      <c r="L2251" s="260"/>
      <c r="M2251" s="326"/>
    </row>
    <row r="2252" spans="6:14" x14ac:dyDescent="0.2">
      <c r="F2252" s="260"/>
      <c r="G2252" s="260"/>
      <c r="H2252" s="260"/>
      <c r="I2252" s="260"/>
      <c r="J2252" s="260"/>
      <c r="K2252" s="260"/>
      <c r="L2252" s="260"/>
      <c r="M2252" s="326"/>
      <c r="N2252" s="326"/>
    </row>
    <row r="2253" spans="6:14" x14ac:dyDescent="0.2">
      <c r="H2253" s="260"/>
      <c r="I2253" s="260"/>
      <c r="J2253" s="260"/>
      <c r="K2253" s="260"/>
      <c r="L2253" s="260"/>
      <c r="M2253" s="326"/>
      <c r="N2253" s="326"/>
    </row>
    <row r="2254" spans="6:14" x14ac:dyDescent="0.2">
      <c r="J2254" s="260"/>
      <c r="K2254" s="260"/>
      <c r="L2254" s="260"/>
      <c r="M2254" s="326"/>
      <c r="N2254" s="326"/>
    </row>
    <row r="2255" spans="6:14" x14ac:dyDescent="0.2">
      <c r="L2255" s="260"/>
      <c r="M2255" s="326"/>
      <c r="N2255" s="326"/>
    </row>
    <row r="2256" spans="6:14" x14ac:dyDescent="0.2">
      <c r="N2256" s="326"/>
    </row>
    <row r="2257" spans="6:14" x14ac:dyDescent="0.2">
      <c r="J2257" s="260"/>
      <c r="K2257" s="260"/>
      <c r="L2257" s="260"/>
      <c r="M2257" s="326"/>
      <c r="N2257" s="326"/>
    </row>
    <row r="2258" spans="6:14" x14ac:dyDescent="0.2">
      <c r="F2258" s="260"/>
      <c r="G2258" s="260"/>
      <c r="J2258" s="260"/>
      <c r="K2258" s="260"/>
      <c r="L2258" s="260"/>
      <c r="M2258" s="326"/>
      <c r="N2258" s="326"/>
    </row>
    <row r="2259" spans="6:14" x14ac:dyDescent="0.2">
      <c r="I2259" s="260"/>
      <c r="J2259" s="260"/>
      <c r="K2259" s="260"/>
      <c r="L2259" s="260"/>
      <c r="M2259" s="326"/>
      <c r="N2259" s="326"/>
    </row>
    <row r="2260" spans="6:14" x14ac:dyDescent="0.2">
      <c r="J2260" s="260"/>
      <c r="K2260" s="260"/>
      <c r="L2260" s="260"/>
      <c r="M2260" s="326"/>
      <c r="N2260" s="326"/>
    </row>
    <row r="2261" spans="6:14" x14ac:dyDescent="0.2">
      <c r="L2261" s="260"/>
      <c r="M2261" s="326"/>
      <c r="N2261" s="326"/>
    </row>
    <row r="2262" spans="6:14" x14ac:dyDescent="0.2">
      <c r="N2262" s="326"/>
    </row>
    <row r="2263" spans="6:14" x14ac:dyDescent="0.2">
      <c r="L2263" s="260"/>
      <c r="M2263" s="326"/>
      <c r="N2263" s="326"/>
    </row>
    <row r="2264" spans="6:14" x14ac:dyDescent="0.2">
      <c r="L2264" s="260"/>
      <c r="M2264" s="326"/>
    </row>
    <row r="2265" spans="6:14" x14ac:dyDescent="0.2">
      <c r="G2265" s="260"/>
      <c r="L2265" s="260"/>
      <c r="N2265" s="326"/>
    </row>
    <row r="2266" spans="6:14" x14ac:dyDescent="0.2">
      <c r="J2266" s="260"/>
      <c r="M2266" s="326"/>
      <c r="N2266" s="326"/>
    </row>
    <row r="2267" spans="6:14" x14ac:dyDescent="0.2">
      <c r="L2267" s="260"/>
      <c r="M2267" s="326"/>
      <c r="N2267" s="326"/>
    </row>
    <row r="2268" spans="6:14" x14ac:dyDescent="0.2">
      <c r="N2268" s="326"/>
    </row>
    <row r="2269" spans="6:14" x14ac:dyDescent="0.2">
      <c r="F2269" s="260"/>
      <c r="G2269" s="260"/>
      <c r="M2269" s="326"/>
      <c r="N2269" s="326"/>
    </row>
    <row r="2270" spans="6:14" x14ac:dyDescent="0.2">
      <c r="F2270" s="260"/>
      <c r="G2270" s="260"/>
      <c r="L2270" s="260"/>
      <c r="M2270" s="326"/>
      <c r="N2270" s="326"/>
    </row>
    <row r="2271" spans="6:14" x14ac:dyDescent="0.2">
      <c r="G2271" s="260"/>
      <c r="M2271" s="326"/>
      <c r="N2271" s="326"/>
    </row>
    <row r="2276" spans="6:14" x14ac:dyDescent="0.2">
      <c r="K2276" s="260"/>
      <c r="L2276" s="260"/>
      <c r="N2276" s="326"/>
    </row>
    <row r="2277" spans="6:14" x14ac:dyDescent="0.2">
      <c r="K2277" s="260"/>
      <c r="L2277" s="260"/>
      <c r="M2277" s="326"/>
      <c r="N2277" s="326"/>
    </row>
    <row r="2278" spans="6:14" x14ac:dyDescent="0.2">
      <c r="K2278" s="260"/>
      <c r="L2278" s="260"/>
      <c r="M2278" s="326"/>
      <c r="N2278" s="326"/>
    </row>
    <row r="2279" spans="6:14" x14ac:dyDescent="0.2">
      <c r="J2279" s="260"/>
      <c r="K2279" s="260"/>
      <c r="L2279" s="260"/>
      <c r="M2279" s="326"/>
      <c r="N2279" s="326"/>
    </row>
    <row r="2280" spans="6:14" x14ac:dyDescent="0.2">
      <c r="L2280" s="260"/>
      <c r="M2280" s="326"/>
      <c r="N2280" s="326"/>
    </row>
    <row r="2281" spans="6:14" x14ac:dyDescent="0.2">
      <c r="N2281" s="326"/>
    </row>
    <row r="2282" spans="6:14" x14ac:dyDescent="0.2">
      <c r="F2282" s="260"/>
      <c r="G2282" s="260"/>
      <c r="H2282" s="260"/>
      <c r="I2282" s="260"/>
      <c r="J2282" s="260"/>
      <c r="K2282" s="260"/>
      <c r="L2282" s="260"/>
      <c r="M2282" s="326"/>
      <c r="N2282" s="326"/>
    </row>
    <row r="2283" spans="6:14" x14ac:dyDescent="0.2">
      <c r="F2283" s="260"/>
      <c r="G2283" s="260"/>
      <c r="H2283" s="260"/>
      <c r="I2283" s="260"/>
      <c r="J2283" s="260"/>
      <c r="K2283" s="260"/>
      <c r="L2283" s="260"/>
      <c r="M2283" s="326"/>
      <c r="N2283" s="326"/>
    </row>
    <row r="2284" spans="6:14" x14ac:dyDescent="0.2">
      <c r="G2284" s="260"/>
      <c r="H2284" s="260"/>
      <c r="I2284" s="260"/>
      <c r="J2284" s="260"/>
      <c r="K2284" s="260"/>
      <c r="L2284" s="260"/>
      <c r="M2284" s="326"/>
      <c r="N2284" s="326"/>
    </row>
    <row r="2285" spans="6:14" x14ac:dyDescent="0.2">
      <c r="J2285" s="260"/>
      <c r="K2285" s="260"/>
      <c r="L2285" s="260"/>
      <c r="M2285" s="326"/>
      <c r="N2285" s="326"/>
    </row>
    <row r="2286" spans="6:14" x14ac:dyDescent="0.2">
      <c r="L2286" s="260"/>
      <c r="M2286" s="326"/>
      <c r="N2286" s="326"/>
    </row>
    <row r="2287" spans="6:14" x14ac:dyDescent="0.2">
      <c r="N2287" s="326"/>
    </row>
    <row r="2288" spans="6:14" x14ac:dyDescent="0.2">
      <c r="F2288" s="260"/>
      <c r="G2288" s="260"/>
      <c r="H2288" s="260"/>
      <c r="I2288" s="260"/>
      <c r="J2288" s="260"/>
      <c r="K2288" s="260"/>
      <c r="L2288" s="260"/>
      <c r="M2288" s="326"/>
      <c r="N2288" s="326"/>
    </row>
    <row r="2289" spans="6:14" x14ac:dyDescent="0.2">
      <c r="F2289" s="260"/>
      <c r="G2289" s="260"/>
      <c r="H2289" s="260"/>
      <c r="I2289" s="260"/>
      <c r="J2289" s="260"/>
      <c r="K2289" s="260"/>
      <c r="L2289" s="260"/>
      <c r="M2289" s="326"/>
      <c r="N2289" s="326"/>
    </row>
    <row r="2290" spans="6:14" x14ac:dyDescent="0.2">
      <c r="G2290" s="260"/>
      <c r="H2290" s="260"/>
      <c r="I2290" s="260"/>
      <c r="J2290" s="260"/>
      <c r="K2290" s="260"/>
      <c r="L2290" s="260"/>
      <c r="M2290" s="326"/>
      <c r="N2290" s="326"/>
    </row>
    <row r="2291" spans="6:14" x14ac:dyDescent="0.2">
      <c r="J2291" s="260"/>
      <c r="K2291" s="260"/>
      <c r="L2291" s="260"/>
      <c r="M2291" s="326"/>
      <c r="N2291" s="326"/>
    </row>
    <row r="2292" spans="6:14" x14ac:dyDescent="0.2">
      <c r="L2292" s="260"/>
      <c r="M2292" s="326"/>
      <c r="N2292" s="326"/>
    </row>
    <row r="2293" spans="6:14" x14ac:dyDescent="0.2">
      <c r="N2293" s="326"/>
    </row>
    <row r="2294" spans="6:14" x14ac:dyDescent="0.2">
      <c r="F2294" s="260"/>
      <c r="G2294" s="260"/>
      <c r="H2294" s="260"/>
      <c r="I2294" s="260"/>
      <c r="J2294" s="260"/>
      <c r="K2294" s="260"/>
      <c r="L2294" s="260"/>
      <c r="M2294" s="326"/>
      <c r="N2294" s="326"/>
    </row>
    <row r="2295" spans="6:14" x14ac:dyDescent="0.2">
      <c r="F2295" s="260"/>
      <c r="G2295" s="260"/>
      <c r="H2295" s="260"/>
      <c r="I2295" s="260"/>
      <c r="J2295" s="260"/>
      <c r="K2295" s="260"/>
      <c r="L2295" s="260"/>
      <c r="M2295" s="326"/>
      <c r="N2295" s="326"/>
    </row>
    <row r="2296" spans="6:14" x14ac:dyDescent="0.2">
      <c r="G2296" s="260"/>
      <c r="H2296" s="260"/>
      <c r="I2296" s="260"/>
      <c r="J2296" s="260"/>
      <c r="K2296" s="260"/>
      <c r="L2296" s="260"/>
      <c r="M2296" s="326"/>
      <c r="N2296" s="326"/>
    </row>
    <row r="2297" spans="6:14" x14ac:dyDescent="0.2">
      <c r="J2297" s="260"/>
      <c r="K2297" s="260"/>
      <c r="L2297" s="260"/>
      <c r="M2297" s="326"/>
      <c r="N2297" s="326"/>
    </row>
    <row r="2298" spans="6:14" x14ac:dyDescent="0.2">
      <c r="L2298" s="260"/>
      <c r="M2298" s="326"/>
      <c r="N2298" s="326"/>
    </row>
    <row r="2299" spans="6:14" x14ac:dyDescent="0.2">
      <c r="N2299" s="326"/>
    </row>
    <row r="2301" spans="6:14" x14ac:dyDescent="0.2">
      <c r="K2301" s="260"/>
      <c r="L2301" s="260"/>
      <c r="N2301" s="326"/>
    </row>
    <row r="2302" spans="6:14" x14ac:dyDescent="0.2">
      <c r="K2302" s="260"/>
      <c r="L2302" s="260"/>
      <c r="M2302" s="326"/>
      <c r="N2302" s="326"/>
    </row>
    <row r="2303" spans="6:14" x14ac:dyDescent="0.2">
      <c r="K2303" s="260"/>
      <c r="L2303" s="260"/>
      <c r="M2303" s="326"/>
      <c r="N2303" s="326"/>
    </row>
    <row r="2304" spans="6:14" x14ac:dyDescent="0.2">
      <c r="J2304" s="260"/>
      <c r="K2304" s="260"/>
      <c r="L2304" s="260"/>
      <c r="M2304" s="326"/>
      <c r="N2304" s="326"/>
    </row>
    <row r="2305" spans="6:14" x14ac:dyDescent="0.2">
      <c r="L2305" s="260"/>
      <c r="M2305" s="326"/>
      <c r="N2305" s="326"/>
    </row>
    <row r="2306" spans="6:14" x14ac:dyDescent="0.2">
      <c r="N2306" s="326"/>
    </row>
    <row r="2307" spans="6:14" x14ac:dyDescent="0.2">
      <c r="F2307" s="260"/>
      <c r="G2307" s="260"/>
      <c r="K2307" s="260"/>
      <c r="L2307" s="260"/>
      <c r="M2307" s="326"/>
      <c r="N2307" s="326"/>
    </row>
    <row r="2308" spans="6:14" x14ac:dyDescent="0.2">
      <c r="F2308" s="260"/>
      <c r="G2308" s="260"/>
      <c r="K2308" s="260"/>
      <c r="L2308" s="260"/>
      <c r="M2308" s="326"/>
      <c r="N2308" s="326"/>
    </row>
    <row r="2309" spans="6:14" x14ac:dyDescent="0.2">
      <c r="G2309" s="260"/>
      <c r="H2309" s="260"/>
      <c r="L2309" s="260"/>
      <c r="M2309" s="326"/>
      <c r="N2309" s="326"/>
    </row>
    <row r="2310" spans="6:14" x14ac:dyDescent="0.2">
      <c r="J2310" s="260"/>
      <c r="K2310" s="260"/>
      <c r="M2310" s="326"/>
      <c r="N2310" s="326"/>
    </row>
    <row r="2311" spans="6:14" x14ac:dyDescent="0.2">
      <c r="L2311" s="260"/>
      <c r="M2311" s="326"/>
      <c r="N2311" s="326"/>
    </row>
    <row r="2312" spans="6:14" x14ac:dyDescent="0.2">
      <c r="N2312" s="326"/>
    </row>
    <row r="2313" spans="6:14" x14ac:dyDescent="0.2">
      <c r="F2313" s="260"/>
      <c r="G2313" s="260"/>
      <c r="H2313" s="260"/>
      <c r="I2313" s="260"/>
      <c r="J2313" s="260"/>
      <c r="K2313" s="260"/>
      <c r="L2313" s="260"/>
      <c r="M2313" s="326"/>
      <c r="N2313" s="326"/>
    </row>
    <row r="2314" spans="6:14" x14ac:dyDescent="0.2">
      <c r="F2314" s="260"/>
      <c r="G2314" s="260"/>
      <c r="H2314" s="260"/>
      <c r="I2314" s="260"/>
      <c r="J2314" s="260"/>
      <c r="K2314" s="260"/>
      <c r="L2314" s="260"/>
      <c r="M2314" s="326"/>
      <c r="N2314" s="326"/>
    </row>
    <row r="2315" spans="6:14" x14ac:dyDescent="0.2">
      <c r="G2315" s="260"/>
      <c r="H2315" s="260"/>
      <c r="I2315" s="260"/>
      <c r="J2315" s="260"/>
      <c r="K2315" s="260"/>
      <c r="L2315" s="260"/>
      <c r="M2315" s="326"/>
      <c r="N2315" s="326"/>
    </row>
    <row r="2316" spans="6:14" x14ac:dyDescent="0.2">
      <c r="J2316" s="260"/>
      <c r="K2316" s="260"/>
      <c r="L2316" s="260"/>
      <c r="M2316" s="326"/>
      <c r="N2316" s="326"/>
    </row>
    <row r="2317" spans="6:14" x14ac:dyDescent="0.2">
      <c r="L2317" s="260"/>
      <c r="M2317" s="326"/>
      <c r="N2317" s="326"/>
    </row>
    <row r="2318" spans="6:14" x14ac:dyDescent="0.2">
      <c r="N2318" s="326"/>
    </row>
    <row r="2320" spans="6:14" x14ac:dyDescent="0.2">
      <c r="L2320" s="260"/>
      <c r="M2320" s="326"/>
      <c r="N2320" s="326"/>
    </row>
    <row r="2321" spans="6:14" x14ac:dyDescent="0.2">
      <c r="F2321" s="260"/>
      <c r="L2321" s="260"/>
      <c r="M2321" s="326"/>
      <c r="N2321" s="326"/>
    </row>
    <row r="2322" spans="6:14" x14ac:dyDescent="0.2">
      <c r="G2322" s="260"/>
      <c r="M2322" s="326"/>
      <c r="N2322" s="326"/>
    </row>
    <row r="2326" spans="6:14" x14ac:dyDescent="0.2">
      <c r="F2326" s="260"/>
      <c r="G2326" s="260"/>
      <c r="H2326" s="260"/>
      <c r="I2326" s="260"/>
      <c r="K2326" s="260"/>
      <c r="M2326" s="326"/>
      <c r="N2326" s="326"/>
    </row>
    <row r="2327" spans="6:14" x14ac:dyDescent="0.2">
      <c r="F2327" s="260"/>
      <c r="G2327" s="260"/>
      <c r="H2327" s="260"/>
      <c r="I2327" s="260"/>
      <c r="K2327" s="260"/>
      <c r="L2327" s="260"/>
      <c r="M2327" s="326"/>
      <c r="N2327" s="326"/>
    </row>
    <row r="2328" spans="6:14" x14ac:dyDescent="0.2">
      <c r="G2328" s="260"/>
      <c r="H2328" s="260"/>
      <c r="I2328" s="260"/>
      <c r="K2328" s="260"/>
      <c r="L2328" s="260"/>
      <c r="M2328" s="326"/>
    </row>
    <row r="2329" spans="6:14" x14ac:dyDescent="0.2">
      <c r="J2329" s="260"/>
      <c r="K2329" s="260"/>
      <c r="M2329" s="326"/>
      <c r="N2329" s="326"/>
    </row>
    <row r="2330" spans="6:14" x14ac:dyDescent="0.2">
      <c r="L2330" s="260"/>
      <c r="M2330" s="326"/>
      <c r="N2330" s="326"/>
    </row>
    <row r="2331" spans="6:14" x14ac:dyDescent="0.2">
      <c r="N2331" s="326"/>
    </row>
    <row r="2332" spans="6:14" x14ac:dyDescent="0.2">
      <c r="F2332" s="260"/>
      <c r="G2332" s="260"/>
      <c r="H2332" s="260"/>
      <c r="I2332" s="260"/>
      <c r="J2332" s="260"/>
      <c r="K2332" s="260"/>
      <c r="M2332" s="326"/>
      <c r="N2332" s="326"/>
    </row>
    <row r="2333" spans="6:14" x14ac:dyDescent="0.2">
      <c r="F2333" s="260"/>
      <c r="G2333" s="260"/>
      <c r="H2333" s="260"/>
      <c r="I2333" s="260"/>
      <c r="J2333" s="260"/>
      <c r="K2333" s="260"/>
      <c r="L2333" s="260"/>
      <c r="M2333" s="326"/>
      <c r="N2333" s="326"/>
    </row>
    <row r="2334" spans="6:14" x14ac:dyDescent="0.2">
      <c r="G2334" s="260"/>
      <c r="H2334" s="260"/>
      <c r="I2334" s="260"/>
      <c r="J2334" s="260"/>
      <c r="K2334" s="260"/>
      <c r="L2334" s="260"/>
      <c r="M2334" s="326"/>
      <c r="N2334" s="326"/>
    </row>
    <row r="2335" spans="6:14" x14ac:dyDescent="0.2">
      <c r="K2335" s="260"/>
      <c r="M2335" s="326"/>
      <c r="N2335" s="326"/>
    </row>
    <row r="2336" spans="6:14" x14ac:dyDescent="0.2">
      <c r="L2336" s="260"/>
      <c r="M2336" s="326"/>
      <c r="N2336" s="326"/>
    </row>
    <row r="2337" spans="6:14" x14ac:dyDescent="0.2">
      <c r="N2337" s="326"/>
    </row>
    <row r="2338" spans="6:14" x14ac:dyDescent="0.2">
      <c r="G2338" s="260"/>
      <c r="H2338" s="260"/>
      <c r="I2338" s="260"/>
      <c r="J2338" s="260"/>
      <c r="K2338" s="260"/>
      <c r="L2338" s="260"/>
      <c r="M2338" s="326"/>
      <c r="N2338" s="326"/>
    </row>
    <row r="2339" spans="6:14" x14ac:dyDescent="0.2">
      <c r="F2339" s="260"/>
      <c r="G2339" s="260"/>
      <c r="H2339" s="260"/>
      <c r="I2339" s="260"/>
      <c r="J2339" s="260"/>
      <c r="K2339" s="260"/>
      <c r="M2339" s="326"/>
    </row>
    <row r="2340" spans="6:14" x14ac:dyDescent="0.2">
      <c r="G2340" s="260"/>
      <c r="H2340" s="260"/>
      <c r="I2340" s="260"/>
      <c r="J2340" s="260"/>
      <c r="N2340" s="326"/>
    </row>
    <row r="2341" spans="6:14" x14ac:dyDescent="0.2">
      <c r="J2341" s="260"/>
    </row>
    <row r="2343" spans="6:14" x14ac:dyDescent="0.2">
      <c r="N2343" s="326"/>
    </row>
    <row r="2344" spans="6:14" x14ac:dyDescent="0.2">
      <c r="F2344" s="260"/>
      <c r="G2344" s="260"/>
      <c r="H2344" s="260"/>
      <c r="I2344" s="260"/>
      <c r="J2344" s="260"/>
      <c r="K2344" s="260"/>
      <c r="L2344" s="260"/>
      <c r="M2344" s="326"/>
      <c r="N2344" s="326"/>
    </row>
    <row r="2345" spans="6:14" x14ac:dyDescent="0.2">
      <c r="F2345" s="260"/>
      <c r="H2345" s="260"/>
      <c r="I2345" s="260"/>
      <c r="L2345" s="260"/>
      <c r="M2345" s="326"/>
      <c r="N2345" s="326"/>
    </row>
    <row r="2346" spans="6:14" x14ac:dyDescent="0.2">
      <c r="G2346" s="260"/>
      <c r="H2346" s="260"/>
      <c r="M2346" s="326"/>
    </row>
    <row r="2347" spans="6:14" x14ac:dyDescent="0.2">
      <c r="N2347" s="326"/>
    </row>
    <row r="2349" spans="6:14" x14ac:dyDescent="0.2">
      <c r="N2349" s="326"/>
    </row>
    <row r="2350" spans="6:14" x14ac:dyDescent="0.2">
      <c r="F2350" s="260"/>
      <c r="G2350" s="260"/>
      <c r="H2350" s="260"/>
      <c r="I2350" s="260"/>
      <c r="J2350" s="260"/>
      <c r="K2350" s="260"/>
      <c r="L2350" s="260"/>
      <c r="M2350" s="326"/>
      <c r="N2350" s="326"/>
    </row>
    <row r="2351" spans="6:14" x14ac:dyDescent="0.2">
      <c r="F2351" s="260"/>
      <c r="G2351" s="260"/>
      <c r="H2351" s="260"/>
      <c r="I2351" s="260"/>
      <c r="L2351" s="260"/>
      <c r="M2351" s="326"/>
      <c r="N2351" s="326"/>
    </row>
    <row r="2352" spans="6:14" x14ac:dyDescent="0.2">
      <c r="H2352" s="260"/>
      <c r="N2352" s="326"/>
    </row>
    <row r="2353" spans="6:14" x14ac:dyDescent="0.2">
      <c r="N2353" s="326"/>
    </row>
    <row r="2355" spans="6:14" x14ac:dyDescent="0.2">
      <c r="N2355" s="326"/>
    </row>
    <row r="2357" spans="6:14" x14ac:dyDescent="0.2">
      <c r="F2357" s="260"/>
      <c r="G2357" s="260"/>
      <c r="H2357" s="260"/>
      <c r="I2357" s="260"/>
      <c r="J2357" s="260"/>
      <c r="K2357" s="260"/>
      <c r="L2357" s="260"/>
      <c r="M2357" s="326"/>
      <c r="N2357" s="326"/>
    </row>
    <row r="2358" spans="6:14" x14ac:dyDescent="0.2">
      <c r="G2358" s="260"/>
      <c r="H2358" s="260"/>
      <c r="I2358" s="260"/>
      <c r="L2358" s="260"/>
      <c r="M2358" s="326"/>
      <c r="N2358" s="326"/>
    </row>
    <row r="2359" spans="6:14" x14ac:dyDescent="0.2">
      <c r="H2359" s="260"/>
      <c r="I2359" s="260"/>
      <c r="J2359" s="260"/>
      <c r="K2359" s="260"/>
      <c r="L2359" s="260"/>
      <c r="M2359" s="326"/>
    </row>
    <row r="2360" spans="6:14" x14ac:dyDescent="0.2">
      <c r="J2360" s="260"/>
      <c r="K2360" s="260"/>
      <c r="L2360" s="260"/>
      <c r="M2360" s="326"/>
      <c r="N2360" s="326"/>
    </row>
    <row r="2361" spans="6:14" x14ac:dyDescent="0.2">
      <c r="L2361" s="260"/>
      <c r="M2361" s="326"/>
      <c r="N2361" s="326"/>
    </row>
    <row r="2362" spans="6:14" x14ac:dyDescent="0.2">
      <c r="F2362" s="260"/>
      <c r="G2362" s="260"/>
      <c r="H2362" s="260"/>
      <c r="I2362" s="260"/>
    </row>
    <row r="2363" spans="6:14" x14ac:dyDescent="0.2">
      <c r="H2363" s="260"/>
      <c r="I2363" s="260"/>
      <c r="J2363" s="260"/>
      <c r="K2363" s="260"/>
      <c r="L2363" s="260"/>
      <c r="M2363" s="326"/>
      <c r="N2363" s="326"/>
    </row>
    <row r="2364" spans="6:14" x14ac:dyDescent="0.2">
      <c r="J2364" s="260"/>
      <c r="K2364" s="260"/>
      <c r="L2364" s="260"/>
      <c r="M2364" s="326"/>
      <c r="N2364" s="326"/>
    </row>
    <row r="2365" spans="6:14" x14ac:dyDescent="0.2">
      <c r="L2365" s="260"/>
      <c r="M2365" s="326"/>
      <c r="N2365" s="326"/>
    </row>
    <row r="2366" spans="6:14" x14ac:dyDescent="0.2">
      <c r="N2366" s="326"/>
    </row>
    <row r="2368" spans="6:14" x14ac:dyDescent="0.2">
      <c r="L2368" s="260"/>
      <c r="M2368" s="326"/>
      <c r="N2368" s="326"/>
    </row>
    <row r="2369" spans="6:14" x14ac:dyDescent="0.2">
      <c r="L2369" s="260"/>
      <c r="M2369" s="326"/>
      <c r="N2369" s="326"/>
    </row>
    <row r="2370" spans="6:14" x14ac:dyDescent="0.2">
      <c r="L2370" s="260"/>
      <c r="M2370" s="326"/>
      <c r="N2370" s="326"/>
    </row>
    <row r="2371" spans="6:14" x14ac:dyDescent="0.2">
      <c r="M2371" s="326"/>
      <c r="N2371" s="326"/>
    </row>
    <row r="2372" spans="6:14" x14ac:dyDescent="0.2">
      <c r="L2372" s="260"/>
      <c r="M2372" s="326"/>
      <c r="N2372" s="326"/>
    </row>
    <row r="2373" spans="6:14" x14ac:dyDescent="0.2">
      <c r="N2373" s="326"/>
    </row>
    <row r="2374" spans="6:14" x14ac:dyDescent="0.2">
      <c r="F2374" s="260"/>
      <c r="L2374" s="260"/>
      <c r="M2374" s="326"/>
      <c r="N2374" s="326"/>
    </row>
    <row r="2375" spans="6:14" x14ac:dyDescent="0.2">
      <c r="F2375" s="260"/>
      <c r="G2375" s="260"/>
      <c r="L2375" s="260"/>
      <c r="M2375" s="326"/>
    </row>
    <row r="2376" spans="6:14" x14ac:dyDescent="0.2">
      <c r="G2376" s="260"/>
      <c r="M2376" s="326"/>
      <c r="N2376" s="326"/>
    </row>
    <row r="2378" spans="6:14" x14ac:dyDescent="0.2">
      <c r="L2378" s="260"/>
      <c r="N2378" s="326"/>
    </row>
    <row r="2379" spans="6:14" x14ac:dyDescent="0.2">
      <c r="N2379" s="326"/>
    </row>
    <row r="2380" spans="6:14" x14ac:dyDescent="0.2">
      <c r="F2380" s="260"/>
      <c r="G2380" s="260"/>
      <c r="H2380" s="260"/>
      <c r="I2380" s="260"/>
      <c r="L2380" s="260"/>
      <c r="M2380" s="326"/>
      <c r="N2380" s="326"/>
    </row>
    <row r="2381" spans="6:14" x14ac:dyDescent="0.2">
      <c r="F2381" s="260"/>
      <c r="G2381" s="260"/>
      <c r="H2381" s="260"/>
      <c r="I2381" s="260"/>
      <c r="L2381" s="260"/>
      <c r="M2381" s="326"/>
      <c r="N2381" s="326"/>
    </row>
    <row r="2382" spans="6:14" x14ac:dyDescent="0.2">
      <c r="G2382" s="260"/>
      <c r="H2382" s="260"/>
      <c r="N2382" s="326"/>
    </row>
    <row r="2383" spans="6:14" x14ac:dyDescent="0.2">
      <c r="N2383" s="326"/>
    </row>
    <row r="2385" spans="6:14" x14ac:dyDescent="0.2">
      <c r="N2385" s="326"/>
    </row>
    <row r="2386" spans="6:14" x14ac:dyDescent="0.2">
      <c r="F2386" s="260"/>
      <c r="H2386" s="260"/>
      <c r="I2386" s="260"/>
      <c r="J2386" s="260"/>
      <c r="K2386" s="260"/>
      <c r="N2386" s="326"/>
    </row>
    <row r="2387" spans="6:14" x14ac:dyDescent="0.2">
      <c r="G2387" s="260"/>
      <c r="H2387" s="260"/>
      <c r="I2387" s="260"/>
      <c r="J2387" s="260"/>
      <c r="K2387" s="260"/>
      <c r="L2387" s="260"/>
      <c r="M2387" s="326"/>
      <c r="N2387" s="326"/>
    </row>
    <row r="2388" spans="6:14" x14ac:dyDescent="0.2">
      <c r="H2388" s="260"/>
      <c r="I2388" s="260"/>
      <c r="J2388" s="260"/>
      <c r="K2388" s="260"/>
      <c r="L2388" s="260"/>
      <c r="N2388" s="326"/>
    </row>
    <row r="2389" spans="6:14" x14ac:dyDescent="0.2">
      <c r="J2389" s="260"/>
      <c r="K2389" s="260"/>
      <c r="L2389" s="260"/>
      <c r="N2389" s="326"/>
    </row>
    <row r="2390" spans="6:14" x14ac:dyDescent="0.2">
      <c r="L2390" s="260"/>
    </row>
    <row r="2391" spans="6:14" x14ac:dyDescent="0.2">
      <c r="N2391" s="326"/>
    </row>
    <row r="2393" spans="6:14" x14ac:dyDescent="0.2">
      <c r="F2393" s="260"/>
      <c r="G2393" s="260"/>
      <c r="H2393" s="260"/>
      <c r="I2393" s="260"/>
      <c r="J2393" s="260"/>
      <c r="K2393" s="260"/>
      <c r="L2393" s="260"/>
      <c r="M2393" s="326"/>
      <c r="N2393" s="326"/>
    </row>
    <row r="2394" spans="6:14" x14ac:dyDescent="0.2">
      <c r="F2394" s="260"/>
      <c r="G2394" s="260"/>
      <c r="H2394" s="260"/>
      <c r="I2394" s="260"/>
      <c r="J2394" s="260"/>
      <c r="K2394" s="260"/>
      <c r="L2394" s="260"/>
      <c r="M2394" s="326"/>
      <c r="N2394" s="326"/>
    </row>
    <row r="2395" spans="6:14" x14ac:dyDescent="0.2">
      <c r="G2395" s="260"/>
      <c r="H2395" s="260"/>
      <c r="I2395" s="260"/>
      <c r="J2395" s="260"/>
      <c r="K2395" s="260"/>
      <c r="L2395" s="260"/>
      <c r="M2395" s="326"/>
      <c r="N2395" s="326"/>
    </row>
    <row r="2396" spans="6:14" x14ac:dyDescent="0.2">
      <c r="H2396" s="260"/>
      <c r="I2396" s="260"/>
      <c r="J2396" s="260"/>
      <c r="K2396" s="260"/>
      <c r="L2396" s="260"/>
      <c r="M2396" s="326"/>
      <c r="N2396" s="326"/>
    </row>
    <row r="2397" spans="6:14" x14ac:dyDescent="0.2">
      <c r="F2397" s="260"/>
      <c r="G2397" s="260"/>
      <c r="H2397" s="260"/>
      <c r="I2397" s="260"/>
      <c r="J2397" s="260"/>
      <c r="K2397" s="260"/>
      <c r="L2397" s="260"/>
      <c r="M2397" s="326"/>
      <c r="N2397" s="326"/>
    </row>
    <row r="2398" spans="6:14" x14ac:dyDescent="0.2">
      <c r="G2398" s="260"/>
      <c r="H2398" s="260"/>
      <c r="I2398" s="260"/>
      <c r="J2398" s="260"/>
      <c r="K2398" s="260"/>
      <c r="L2398" s="260"/>
      <c r="M2398" s="326"/>
      <c r="N2398" s="326"/>
    </row>
    <row r="2399" spans="6:14" x14ac:dyDescent="0.2">
      <c r="H2399" s="260"/>
      <c r="I2399" s="260"/>
      <c r="J2399" s="260"/>
      <c r="K2399" s="260"/>
      <c r="L2399" s="260"/>
      <c r="M2399" s="326"/>
      <c r="N2399" s="326"/>
    </row>
    <row r="2400" spans="6:14" x14ac:dyDescent="0.2">
      <c r="N2400" s="326"/>
    </row>
    <row r="2401" spans="6:14" x14ac:dyDescent="0.2">
      <c r="F2401" s="260"/>
      <c r="G2401" s="260"/>
      <c r="H2401" s="260"/>
      <c r="I2401" s="260"/>
      <c r="J2401" s="260"/>
      <c r="K2401" s="260"/>
      <c r="L2401" s="260"/>
      <c r="M2401" s="326"/>
    </row>
    <row r="2402" spans="6:14" x14ac:dyDescent="0.2">
      <c r="F2402" s="260"/>
      <c r="G2402" s="260"/>
      <c r="H2402" s="260"/>
      <c r="I2402" s="260"/>
      <c r="J2402" s="260"/>
      <c r="K2402" s="260"/>
      <c r="L2402" s="260"/>
      <c r="N2402" s="326"/>
    </row>
    <row r="2403" spans="6:14" x14ac:dyDescent="0.2">
      <c r="G2403" s="260"/>
      <c r="H2403" s="260"/>
      <c r="I2403" s="260"/>
      <c r="J2403" s="260"/>
      <c r="L2403" s="260"/>
      <c r="M2403" s="326"/>
      <c r="N2403" s="326"/>
    </row>
    <row r="2404" spans="6:14" x14ac:dyDescent="0.2">
      <c r="H2404" s="260"/>
      <c r="J2404" s="260"/>
      <c r="K2404" s="260"/>
      <c r="L2404" s="260"/>
      <c r="M2404" s="326"/>
      <c r="N2404" s="326"/>
    </row>
    <row r="2405" spans="6:14" x14ac:dyDescent="0.2">
      <c r="F2405" s="260"/>
      <c r="G2405" s="260"/>
      <c r="H2405" s="260"/>
      <c r="I2405" s="260"/>
      <c r="J2405" s="260"/>
      <c r="K2405" s="260"/>
      <c r="L2405" s="260"/>
      <c r="M2405" s="326"/>
      <c r="N2405" s="326"/>
    </row>
    <row r="2406" spans="6:14" x14ac:dyDescent="0.2">
      <c r="F2406" s="260"/>
      <c r="G2406" s="260"/>
      <c r="H2406" s="260"/>
      <c r="I2406" s="260"/>
      <c r="J2406" s="260"/>
      <c r="L2406" s="260"/>
      <c r="M2406" s="326"/>
      <c r="N2406" s="326"/>
    </row>
    <row r="2407" spans="6:14" x14ac:dyDescent="0.2">
      <c r="I2407" s="260"/>
      <c r="J2407" s="260"/>
      <c r="L2407" s="260"/>
      <c r="M2407" s="326"/>
      <c r="N2407" s="326"/>
    </row>
    <row r="2408" spans="6:14" x14ac:dyDescent="0.2">
      <c r="J2408" s="260"/>
      <c r="K2408" s="260"/>
      <c r="L2408" s="260"/>
      <c r="M2408" s="326"/>
      <c r="N2408" s="326"/>
    </row>
    <row r="2409" spans="6:14" x14ac:dyDescent="0.2">
      <c r="L2409" s="260"/>
      <c r="N2409" s="326"/>
    </row>
    <row r="2410" spans="6:14" x14ac:dyDescent="0.2">
      <c r="N2410" s="326"/>
    </row>
    <row r="2411" spans="6:14" x14ac:dyDescent="0.2">
      <c r="F2411" s="260"/>
      <c r="G2411" s="260"/>
      <c r="H2411" s="260"/>
      <c r="I2411" s="260"/>
      <c r="J2411" s="260"/>
      <c r="K2411" s="260"/>
      <c r="L2411" s="260"/>
      <c r="M2411" s="326"/>
      <c r="N2411" s="326"/>
    </row>
    <row r="2412" spans="6:14" x14ac:dyDescent="0.2">
      <c r="F2412" s="260"/>
      <c r="G2412" s="260"/>
      <c r="H2412" s="260"/>
      <c r="I2412" s="260"/>
      <c r="J2412" s="260"/>
      <c r="K2412" s="260"/>
      <c r="L2412" s="260"/>
      <c r="M2412" s="326"/>
      <c r="N2412" s="326"/>
    </row>
    <row r="2413" spans="6:14" x14ac:dyDescent="0.2">
      <c r="H2413" s="260"/>
      <c r="I2413" s="260"/>
      <c r="J2413" s="260"/>
      <c r="K2413" s="260"/>
      <c r="M2413" s="326"/>
      <c r="N2413" s="326"/>
    </row>
    <row r="2414" spans="6:14" x14ac:dyDescent="0.2">
      <c r="J2414" s="260"/>
      <c r="K2414" s="260"/>
      <c r="L2414" s="260"/>
      <c r="M2414" s="326"/>
      <c r="N2414" s="326"/>
    </row>
    <row r="2415" spans="6:14" x14ac:dyDescent="0.2">
      <c r="L2415" s="260"/>
      <c r="M2415" s="326"/>
      <c r="N2415" s="326"/>
    </row>
    <row r="2416" spans="6:14" x14ac:dyDescent="0.2">
      <c r="N2416" s="326"/>
    </row>
    <row r="2417" spans="6:14" x14ac:dyDescent="0.2">
      <c r="F2417" s="260"/>
      <c r="G2417" s="260"/>
      <c r="H2417" s="260"/>
      <c r="I2417" s="260"/>
      <c r="J2417" s="260"/>
      <c r="K2417" s="260"/>
      <c r="L2417" s="260"/>
      <c r="M2417" s="326"/>
      <c r="N2417" s="326"/>
    </row>
    <row r="2418" spans="6:14" x14ac:dyDescent="0.2">
      <c r="F2418" s="260"/>
      <c r="G2418" s="260"/>
      <c r="H2418" s="260"/>
      <c r="I2418" s="260"/>
      <c r="J2418" s="260"/>
      <c r="K2418" s="260"/>
      <c r="L2418" s="260"/>
      <c r="M2418" s="326"/>
      <c r="N2418" s="326"/>
    </row>
    <row r="2419" spans="6:14" x14ac:dyDescent="0.2">
      <c r="H2419" s="260"/>
      <c r="I2419" s="260"/>
      <c r="J2419" s="260"/>
      <c r="K2419" s="260"/>
      <c r="L2419" s="260"/>
      <c r="M2419" s="326"/>
    </row>
    <row r="2420" spans="6:14" x14ac:dyDescent="0.2">
      <c r="J2420" s="260"/>
      <c r="L2420" s="260"/>
      <c r="M2420" s="326"/>
      <c r="N2420" s="326"/>
    </row>
    <row r="2421" spans="6:14" x14ac:dyDescent="0.2">
      <c r="L2421" s="260"/>
      <c r="M2421" s="326"/>
      <c r="N2421" s="326"/>
    </row>
    <row r="2422" spans="6:14" x14ac:dyDescent="0.2">
      <c r="N2422" s="326"/>
    </row>
    <row r="2423" spans="6:14" x14ac:dyDescent="0.2">
      <c r="G2423" s="260"/>
      <c r="H2423" s="260"/>
      <c r="I2423" s="260"/>
      <c r="J2423" s="260"/>
      <c r="K2423" s="260"/>
      <c r="L2423" s="260"/>
      <c r="M2423" s="326"/>
      <c r="N2423" s="326"/>
    </row>
    <row r="2424" spans="6:14" x14ac:dyDescent="0.2">
      <c r="F2424" s="260"/>
      <c r="H2424" s="260"/>
      <c r="J2424" s="260"/>
      <c r="K2424" s="260"/>
      <c r="L2424" s="260"/>
      <c r="M2424" s="326"/>
      <c r="N2424" s="326"/>
    </row>
    <row r="2425" spans="6:14" x14ac:dyDescent="0.2">
      <c r="G2425" s="260"/>
      <c r="H2425" s="260"/>
      <c r="K2425" s="260"/>
      <c r="L2425" s="260"/>
      <c r="M2425" s="326"/>
      <c r="N2425" s="326"/>
    </row>
    <row r="2426" spans="6:14" x14ac:dyDescent="0.2">
      <c r="L2426" s="260"/>
      <c r="N2426" s="326"/>
    </row>
    <row r="2427" spans="6:14" x14ac:dyDescent="0.2">
      <c r="F2427" s="260"/>
      <c r="G2427" s="260"/>
      <c r="H2427" s="260"/>
      <c r="J2427" s="260"/>
      <c r="K2427" s="260"/>
      <c r="L2427" s="260"/>
      <c r="M2427" s="326"/>
      <c r="N2427" s="326"/>
    </row>
    <row r="2428" spans="6:14" x14ac:dyDescent="0.2">
      <c r="F2428" s="260"/>
      <c r="G2428" s="260"/>
      <c r="H2428" s="260"/>
      <c r="J2428" s="260"/>
      <c r="K2428" s="260"/>
      <c r="L2428" s="260"/>
      <c r="M2428" s="326"/>
      <c r="N2428" s="326"/>
    </row>
    <row r="2429" spans="6:14" x14ac:dyDescent="0.2">
      <c r="G2429" s="260"/>
      <c r="H2429" s="260"/>
      <c r="K2429" s="260"/>
      <c r="L2429" s="260"/>
      <c r="N2429" s="326"/>
    </row>
    <row r="2430" spans="6:14" x14ac:dyDescent="0.2">
      <c r="H2430" s="260"/>
      <c r="L2430" s="260"/>
      <c r="M2430" s="326"/>
      <c r="N2430" s="326"/>
    </row>
    <row r="2432" spans="6:14" x14ac:dyDescent="0.2">
      <c r="F2432" s="260"/>
      <c r="G2432" s="260"/>
      <c r="H2432" s="260"/>
      <c r="I2432" s="260"/>
      <c r="J2432" s="260"/>
      <c r="K2432" s="260"/>
      <c r="L2432" s="260"/>
      <c r="M2432" s="326"/>
    </row>
    <row r="2433" spans="6:14" x14ac:dyDescent="0.2">
      <c r="F2433" s="260"/>
      <c r="G2433" s="260"/>
      <c r="H2433" s="260"/>
      <c r="I2433" s="260"/>
      <c r="J2433" s="260"/>
      <c r="K2433" s="260"/>
      <c r="L2433" s="260"/>
      <c r="M2433" s="326"/>
      <c r="N2433" s="326"/>
    </row>
    <row r="2434" spans="6:14" x14ac:dyDescent="0.2">
      <c r="H2434" s="260"/>
      <c r="I2434" s="260"/>
      <c r="J2434" s="260"/>
      <c r="K2434" s="260"/>
      <c r="L2434" s="260"/>
      <c r="M2434" s="326"/>
      <c r="N2434" s="326"/>
    </row>
    <row r="2435" spans="6:14" x14ac:dyDescent="0.2">
      <c r="J2435" s="260"/>
      <c r="K2435" s="260"/>
      <c r="L2435" s="260"/>
      <c r="M2435" s="326"/>
      <c r="N2435" s="326"/>
    </row>
    <row r="2436" spans="6:14" x14ac:dyDescent="0.2">
      <c r="L2436" s="260"/>
      <c r="M2436" s="326"/>
      <c r="N2436" s="326"/>
    </row>
    <row r="2437" spans="6:14" x14ac:dyDescent="0.2">
      <c r="N2437" s="326"/>
    </row>
    <row r="2438" spans="6:14" x14ac:dyDescent="0.2">
      <c r="F2438" s="260"/>
      <c r="G2438" s="260"/>
      <c r="H2438" s="260"/>
      <c r="I2438" s="260"/>
      <c r="J2438" s="260"/>
      <c r="K2438" s="260"/>
      <c r="L2438" s="260"/>
      <c r="M2438" s="326"/>
      <c r="N2438" s="326"/>
    </row>
    <row r="2439" spans="6:14" x14ac:dyDescent="0.2">
      <c r="F2439" s="260"/>
      <c r="G2439" s="260"/>
      <c r="H2439" s="260"/>
      <c r="I2439" s="260"/>
      <c r="J2439" s="260"/>
      <c r="K2439" s="260"/>
      <c r="L2439" s="260"/>
      <c r="M2439" s="326"/>
      <c r="N2439" s="326"/>
    </row>
    <row r="2440" spans="6:14" x14ac:dyDescent="0.2">
      <c r="H2440" s="260"/>
      <c r="I2440" s="260"/>
      <c r="J2440" s="260"/>
      <c r="K2440" s="260"/>
      <c r="L2440" s="260"/>
      <c r="M2440" s="326"/>
      <c r="N2440" s="326"/>
    </row>
    <row r="2441" spans="6:14" x14ac:dyDescent="0.2">
      <c r="J2441" s="260"/>
      <c r="K2441" s="260"/>
      <c r="L2441" s="260"/>
      <c r="M2441" s="326"/>
      <c r="N2441" s="326"/>
    </row>
    <row r="2442" spans="6:14" x14ac:dyDescent="0.2">
      <c r="L2442" s="260"/>
      <c r="M2442" s="326"/>
      <c r="N2442" s="326"/>
    </row>
    <row r="2443" spans="6:14" x14ac:dyDescent="0.2">
      <c r="N2443" s="326"/>
    </row>
    <row r="2444" spans="6:14" x14ac:dyDescent="0.2">
      <c r="F2444" s="260"/>
      <c r="G2444" s="260"/>
      <c r="H2444" s="260"/>
      <c r="I2444" s="260"/>
      <c r="J2444" s="260"/>
      <c r="K2444" s="260"/>
      <c r="L2444" s="260"/>
      <c r="N2444" s="326"/>
    </row>
    <row r="2445" spans="6:14" x14ac:dyDescent="0.2">
      <c r="F2445" s="260"/>
      <c r="G2445" s="260"/>
      <c r="H2445" s="260"/>
      <c r="I2445" s="260"/>
      <c r="J2445" s="260"/>
      <c r="K2445" s="260"/>
      <c r="L2445" s="260"/>
      <c r="M2445" s="326"/>
      <c r="N2445" s="326"/>
    </row>
    <row r="2446" spans="6:14" x14ac:dyDescent="0.2">
      <c r="H2446" s="260"/>
      <c r="I2446" s="260"/>
      <c r="J2446" s="260"/>
      <c r="K2446" s="260"/>
      <c r="L2446" s="260"/>
      <c r="M2446" s="326"/>
      <c r="N2446" s="326"/>
    </row>
    <row r="2447" spans="6:14" x14ac:dyDescent="0.2">
      <c r="J2447" s="260"/>
      <c r="K2447" s="260"/>
      <c r="L2447" s="260"/>
      <c r="M2447" s="326"/>
      <c r="N2447" s="326"/>
    </row>
    <row r="2448" spans="6:14" x14ac:dyDescent="0.2">
      <c r="L2448" s="260"/>
      <c r="M2448" s="326"/>
      <c r="N2448" s="326"/>
    </row>
    <row r="2449" spans="6:14" x14ac:dyDescent="0.2">
      <c r="N2449" s="326"/>
    </row>
    <row r="2451" spans="6:14" x14ac:dyDescent="0.2">
      <c r="K2451" s="260"/>
      <c r="L2451" s="260"/>
      <c r="M2451" s="326"/>
      <c r="N2451" s="326"/>
    </row>
    <row r="2452" spans="6:14" x14ac:dyDescent="0.2">
      <c r="K2452" s="260"/>
      <c r="L2452" s="260"/>
      <c r="M2452" s="326"/>
      <c r="N2452" s="326"/>
    </row>
    <row r="2453" spans="6:14" x14ac:dyDescent="0.2">
      <c r="L2453" s="260"/>
      <c r="M2453" s="326"/>
      <c r="N2453" s="326"/>
    </row>
    <row r="2454" spans="6:14" x14ac:dyDescent="0.2">
      <c r="M2454" s="326"/>
      <c r="N2454" s="326"/>
    </row>
    <row r="2455" spans="6:14" x14ac:dyDescent="0.2">
      <c r="L2455" s="260"/>
      <c r="M2455" s="326"/>
      <c r="N2455" s="326"/>
    </row>
    <row r="2456" spans="6:14" x14ac:dyDescent="0.2">
      <c r="N2456" s="326"/>
    </row>
    <row r="2457" spans="6:14" x14ac:dyDescent="0.2">
      <c r="F2457" s="260"/>
      <c r="H2457" s="260"/>
      <c r="K2457" s="260"/>
      <c r="L2457" s="260"/>
      <c r="M2457" s="326"/>
      <c r="N2457" s="326"/>
    </row>
    <row r="2458" spans="6:14" x14ac:dyDescent="0.2">
      <c r="F2458" s="260"/>
      <c r="G2458" s="260"/>
      <c r="H2458" s="260"/>
      <c r="K2458" s="260"/>
      <c r="L2458" s="260"/>
      <c r="M2458" s="326"/>
      <c r="N2458" s="326"/>
    </row>
    <row r="2459" spans="6:14" x14ac:dyDescent="0.2">
      <c r="H2459" s="260"/>
      <c r="L2459" s="260"/>
      <c r="N2459" s="326"/>
    </row>
    <row r="2460" spans="6:14" x14ac:dyDescent="0.2">
      <c r="M2460" s="326"/>
      <c r="N2460" s="326"/>
    </row>
    <row r="2461" spans="6:14" x14ac:dyDescent="0.2">
      <c r="L2461" s="260"/>
      <c r="M2461" s="326"/>
      <c r="N2461" s="326"/>
    </row>
    <row r="2462" spans="6:14" x14ac:dyDescent="0.2">
      <c r="N2462" s="326"/>
    </row>
    <row r="2463" spans="6:14" x14ac:dyDescent="0.2">
      <c r="G2463" s="260"/>
      <c r="H2463" s="260"/>
      <c r="L2463" s="260"/>
      <c r="M2463" s="326"/>
      <c r="N2463" s="326"/>
    </row>
    <row r="2464" spans="6:14" x14ac:dyDescent="0.2">
      <c r="F2464" s="260"/>
      <c r="G2464" s="260"/>
      <c r="H2464" s="260"/>
      <c r="L2464" s="260"/>
      <c r="M2464" s="326"/>
    </row>
    <row r="2465" spans="6:14" x14ac:dyDescent="0.2">
      <c r="L2465" s="260"/>
      <c r="M2465" s="326"/>
      <c r="N2465" s="326"/>
    </row>
    <row r="2466" spans="6:14" x14ac:dyDescent="0.2">
      <c r="M2466" s="326"/>
      <c r="N2466" s="326"/>
    </row>
    <row r="2467" spans="6:14" x14ac:dyDescent="0.2">
      <c r="L2467" s="260"/>
      <c r="M2467" s="326"/>
    </row>
    <row r="2468" spans="6:14" x14ac:dyDescent="0.2">
      <c r="N2468" s="326"/>
    </row>
    <row r="2469" spans="6:14" x14ac:dyDescent="0.2">
      <c r="F2469" s="260"/>
      <c r="G2469" s="260"/>
      <c r="H2469" s="260"/>
      <c r="I2469" s="260"/>
      <c r="J2469" s="260"/>
      <c r="K2469" s="260"/>
      <c r="L2469" s="260"/>
      <c r="M2469" s="326"/>
      <c r="N2469" s="326"/>
    </row>
    <row r="2470" spans="6:14" x14ac:dyDescent="0.2">
      <c r="H2470" s="260"/>
      <c r="I2470" s="260"/>
      <c r="J2470" s="260"/>
      <c r="K2470" s="260"/>
      <c r="L2470" s="260"/>
      <c r="M2470" s="326"/>
      <c r="N2470" s="326"/>
    </row>
    <row r="2471" spans="6:14" x14ac:dyDescent="0.2">
      <c r="J2471" s="260"/>
      <c r="K2471" s="260"/>
      <c r="L2471" s="260"/>
      <c r="M2471" s="326"/>
      <c r="N2471" s="326"/>
    </row>
    <row r="2472" spans="6:14" x14ac:dyDescent="0.2">
      <c r="L2472" s="260"/>
      <c r="M2472" s="326"/>
      <c r="N2472" s="326"/>
    </row>
    <row r="2473" spans="6:14" x14ac:dyDescent="0.2">
      <c r="N2473" s="326"/>
    </row>
    <row r="2474" spans="6:14" x14ac:dyDescent="0.2">
      <c r="F2474" s="260"/>
      <c r="G2474" s="260"/>
      <c r="H2474" s="260"/>
      <c r="I2474" s="260"/>
      <c r="J2474" s="260"/>
      <c r="K2474" s="260"/>
      <c r="L2474" s="260"/>
      <c r="M2474" s="326"/>
      <c r="N2474" s="326"/>
    </row>
    <row r="2475" spans="6:14" x14ac:dyDescent="0.2">
      <c r="F2475" s="260"/>
      <c r="G2475" s="260"/>
      <c r="H2475" s="260"/>
      <c r="I2475" s="260"/>
      <c r="K2475" s="260"/>
      <c r="L2475" s="260"/>
      <c r="M2475" s="326"/>
      <c r="N2475" s="326"/>
    </row>
    <row r="2476" spans="6:14" x14ac:dyDescent="0.2">
      <c r="H2476" s="260"/>
      <c r="I2476" s="260"/>
      <c r="J2476" s="260"/>
      <c r="K2476" s="260"/>
      <c r="L2476" s="260"/>
      <c r="M2476" s="326"/>
      <c r="N2476" s="326"/>
    </row>
    <row r="2477" spans="6:14" x14ac:dyDescent="0.2">
      <c r="N2477" s="326"/>
    </row>
    <row r="2479" spans="6:14" x14ac:dyDescent="0.2">
      <c r="N2479" s="326"/>
    </row>
    <row r="2481" spans="6:14" x14ac:dyDescent="0.2">
      <c r="L2481" s="260"/>
      <c r="M2481" s="326"/>
      <c r="N2481" s="326"/>
    </row>
    <row r="2482" spans="6:14" x14ac:dyDescent="0.2">
      <c r="L2482" s="260"/>
      <c r="M2482" s="326"/>
      <c r="N2482" s="326"/>
    </row>
    <row r="2483" spans="6:14" x14ac:dyDescent="0.2">
      <c r="L2483" s="260"/>
      <c r="M2483" s="326"/>
    </row>
    <row r="2484" spans="6:14" x14ac:dyDescent="0.2">
      <c r="M2484" s="326"/>
      <c r="N2484" s="326"/>
    </row>
    <row r="2485" spans="6:14" x14ac:dyDescent="0.2">
      <c r="L2485" s="260"/>
      <c r="M2485" s="326"/>
      <c r="N2485" s="326"/>
    </row>
    <row r="2486" spans="6:14" x14ac:dyDescent="0.2">
      <c r="N2486" s="326"/>
    </row>
    <row r="2487" spans="6:14" x14ac:dyDescent="0.2">
      <c r="F2487" s="260"/>
      <c r="G2487" s="260"/>
      <c r="H2487" s="260"/>
      <c r="I2487" s="260"/>
      <c r="J2487" s="260"/>
      <c r="K2487" s="260"/>
      <c r="L2487" s="260"/>
      <c r="N2487" s="326"/>
    </row>
    <row r="2488" spans="6:14" x14ac:dyDescent="0.2">
      <c r="G2488" s="260"/>
      <c r="H2488" s="260"/>
      <c r="I2488" s="260"/>
      <c r="J2488" s="260"/>
      <c r="K2488" s="260"/>
      <c r="L2488" s="260"/>
      <c r="M2488" s="326"/>
      <c r="N2488" s="326"/>
    </row>
    <row r="2489" spans="6:14" x14ac:dyDescent="0.2">
      <c r="H2489" s="260"/>
      <c r="I2489" s="260"/>
      <c r="J2489" s="260"/>
      <c r="K2489" s="260"/>
      <c r="L2489" s="260"/>
      <c r="M2489" s="326"/>
      <c r="N2489" s="326"/>
    </row>
    <row r="2490" spans="6:14" x14ac:dyDescent="0.2">
      <c r="J2490" s="260"/>
      <c r="K2490" s="260"/>
      <c r="L2490" s="260"/>
      <c r="M2490" s="326"/>
      <c r="N2490" s="326"/>
    </row>
    <row r="2491" spans="6:14" x14ac:dyDescent="0.2">
      <c r="L2491" s="260"/>
      <c r="M2491" s="326"/>
      <c r="N2491" s="326"/>
    </row>
    <row r="2492" spans="6:14" x14ac:dyDescent="0.2">
      <c r="N2492" s="326"/>
    </row>
    <row r="2493" spans="6:14" x14ac:dyDescent="0.2">
      <c r="F2493" s="260"/>
      <c r="G2493" s="260"/>
      <c r="H2493" s="260"/>
      <c r="I2493" s="260"/>
      <c r="J2493" s="260"/>
      <c r="K2493" s="260"/>
      <c r="L2493" s="260"/>
      <c r="M2493" s="326"/>
      <c r="N2493" s="326"/>
    </row>
    <row r="2494" spans="6:14" x14ac:dyDescent="0.2">
      <c r="F2494" s="260"/>
      <c r="G2494" s="260"/>
      <c r="H2494" s="260"/>
      <c r="I2494" s="260"/>
      <c r="J2494" s="260"/>
      <c r="L2494" s="260"/>
      <c r="M2494" s="326"/>
      <c r="N2494" s="326"/>
    </row>
    <row r="2495" spans="6:14" x14ac:dyDescent="0.2">
      <c r="H2495" s="260"/>
      <c r="I2495" s="260"/>
      <c r="J2495" s="260"/>
      <c r="K2495" s="260"/>
      <c r="L2495" s="260"/>
      <c r="M2495" s="326"/>
      <c r="N2495" s="326"/>
    </row>
    <row r="2496" spans="6:14" x14ac:dyDescent="0.2">
      <c r="J2496" s="260"/>
      <c r="K2496" s="260"/>
      <c r="L2496" s="260"/>
      <c r="M2496" s="326"/>
    </row>
    <row r="2497" spans="6:14" x14ac:dyDescent="0.2">
      <c r="L2497" s="260"/>
      <c r="M2497" s="326"/>
      <c r="N2497" s="326"/>
    </row>
    <row r="2498" spans="6:14" x14ac:dyDescent="0.2">
      <c r="N2498" s="326"/>
    </row>
    <row r="2499" spans="6:14" x14ac:dyDescent="0.2">
      <c r="F2499" s="260"/>
      <c r="K2499" s="260"/>
      <c r="L2499" s="260"/>
      <c r="M2499" s="326"/>
      <c r="N2499" s="326"/>
    </row>
    <row r="2500" spans="6:14" x14ac:dyDescent="0.2">
      <c r="F2500" s="260"/>
      <c r="K2500" s="260"/>
      <c r="L2500" s="260"/>
      <c r="M2500" s="326"/>
      <c r="N2500" s="326"/>
    </row>
    <row r="2501" spans="6:14" x14ac:dyDescent="0.2">
      <c r="L2501" s="260"/>
      <c r="M2501" s="326"/>
      <c r="N2501" s="326"/>
    </row>
    <row r="2502" spans="6:14" x14ac:dyDescent="0.2">
      <c r="K2502" s="260"/>
      <c r="L2502" s="260"/>
      <c r="M2502" s="326"/>
      <c r="N2502" s="326"/>
    </row>
    <row r="2503" spans="6:14" x14ac:dyDescent="0.2">
      <c r="L2503" s="260"/>
      <c r="M2503" s="326"/>
      <c r="N2503" s="326"/>
    </row>
    <row r="2504" spans="6:14" x14ac:dyDescent="0.2">
      <c r="N2504" s="326"/>
    </row>
    <row r="2505" spans="6:14" x14ac:dyDescent="0.2">
      <c r="F2505" s="260"/>
      <c r="L2505" s="260"/>
      <c r="M2505" s="326"/>
      <c r="N2505" s="326"/>
    </row>
    <row r="2506" spans="6:14" x14ac:dyDescent="0.2">
      <c r="F2506" s="260"/>
      <c r="M2506" s="326"/>
      <c r="N2506" s="326"/>
    </row>
    <row r="2507" spans="6:14" x14ac:dyDescent="0.2">
      <c r="H2507" s="260"/>
      <c r="L2507" s="260"/>
      <c r="M2507" s="326"/>
      <c r="N2507" s="326"/>
    </row>
    <row r="2508" spans="6:14" x14ac:dyDescent="0.2">
      <c r="J2508" s="260"/>
      <c r="L2508" s="260"/>
      <c r="M2508" s="326"/>
      <c r="N2508" s="326"/>
    </row>
    <row r="2509" spans="6:14" x14ac:dyDescent="0.2">
      <c r="L2509" s="260"/>
      <c r="M2509" s="326"/>
      <c r="N2509" s="326"/>
    </row>
    <row r="2510" spans="6:14" x14ac:dyDescent="0.2">
      <c r="N2510" s="326"/>
    </row>
    <row r="2512" spans="6:14" x14ac:dyDescent="0.2">
      <c r="L2512" s="260"/>
      <c r="N2512" s="326"/>
    </row>
    <row r="2513" spans="6:14" x14ac:dyDescent="0.2">
      <c r="K2513" s="260"/>
      <c r="L2513" s="260"/>
      <c r="M2513" s="326"/>
      <c r="N2513" s="326"/>
    </row>
    <row r="2514" spans="6:14" x14ac:dyDescent="0.2">
      <c r="K2514" s="260"/>
      <c r="L2514" s="260"/>
      <c r="M2514" s="326"/>
      <c r="N2514" s="326"/>
    </row>
    <row r="2515" spans="6:14" x14ac:dyDescent="0.2">
      <c r="J2515" s="260"/>
      <c r="K2515" s="260"/>
      <c r="L2515" s="260"/>
      <c r="M2515" s="326"/>
      <c r="N2515" s="326"/>
    </row>
    <row r="2516" spans="6:14" x14ac:dyDescent="0.2">
      <c r="L2516" s="260"/>
      <c r="M2516" s="326"/>
      <c r="N2516" s="326"/>
    </row>
    <row r="2517" spans="6:14" x14ac:dyDescent="0.2">
      <c r="N2517" s="326"/>
    </row>
    <row r="2518" spans="6:14" x14ac:dyDescent="0.2">
      <c r="F2518" s="260"/>
      <c r="G2518" s="260"/>
      <c r="H2518" s="260"/>
      <c r="I2518" s="260"/>
      <c r="J2518" s="260"/>
      <c r="K2518" s="260"/>
      <c r="L2518" s="260"/>
      <c r="M2518" s="326"/>
      <c r="N2518" s="326"/>
    </row>
    <row r="2519" spans="6:14" x14ac:dyDescent="0.2">
      <c r="F2519" s="260"/>
      <c r="G2519" s="260"/>
      <c r="H2519" s="260"/>
      <c r="I2519" s="260"/>
      <c r="J2519" s="260"/>
      <c r="K2519" s="260"/>
      <c r="L2519" s="260"/>
      <c r="M2519" s="326"/>
      <c r="N2519" s="326"/>
    </row>
    <row r="2520" spans="6:14" x14ac:dyDescent="0.2">
      <c r="H2520" s="260"/>
      <c r="I2520" s="260"/>
      <c r="J2520" s="260"/>
      <c r="K2520" s="260"/>
      <c r="L2520" s="260"/>
      <c r="M2520" s="326"/>
      <c r="N2520" s="326"/>
    </row>
    <row r="2521" spans="6:14" x14ac:dyDescent="0.2">
      <c r="J2521" s="260"/>
      <c r="K2521" s="260"/>
      <c r="L2521" s="260"/>
      <c r="M2521" s="326"/>
      <c r="N2521" s="326"/>
    </row>
    <row r="2522" spans="6:14" x14ac:dyDescent="0.2">
      <c r="L2522" s="260"/>
      <c r="M2522" s="326"/>
      <c r="N2522" s="326"/>
    </row>
    <row r="2523" spans="6:14" x14ac:dyDescent="0.2">
      <c r="N2523" s="326"/>
    </row>
    <row r="2524" spans="6:14" x14ac:dyDescent="0.2">
      <c r="J2524" s="260"/>
      <c r="K2524" s="260"/>
      <c r="L2524" s="260"/>
      <c r="N2524" s="326"/>
    </row>
    <row r="2525" spans="6:14" x14ac:dyDescent="0.2">
      <c r="F2525" s="260"/>
      <c r="J2525" s="260"/>
      <c r="K2525" s="260"/>
      <c r="L2525" s="260"/>
      <c r="M2525" s="326"/>
      <c r="N2525" s="326"/>
    </row>
    <row r="2526" spans="6:14" x14ac:dyDescent="0.2">
      <c r="K2526" s="260"/>
      <c r="L2526" s="260"/>
      <c r="M2526" s="326"/>
      <c r="N2526" s="326"/>
    </row>
    <row r="2527" spans="6:14" x14ac:dyDescent="0.2">
      <c r="J2527" s="260"/>
      <c r="K2527" s="260"/>
      <c r="M2527" s="326"/>
      <c r="N2527" s="326"/>
    </row>
    <row r="2528" spans="6:14" x14ac:dyDescent="0.2">
      <c r="L2528" s="260"/>
      <c r="M2528" s="326"/>
      <c r="N2528" s="326"/>
    </row>
    <row r="2529" spans="6:14" x14ac:dyDescent="0.2">
      <c r="N2529" s="326"/>
    </row>
    <row r="2530" spans="6:14" x14ac:dyDescent="0.2">
      <c r="F2530" s="260"/>
      <c r="G2530" s="260"/>
      <c r="H2530" s="260"/>
      <c r="I2530" s="260"/>
      <c r="J2530" s="260"/>
      <c r="L2530" s="260"/>
      <c r="M2530" s="326"/>
      <c r="N2530" s="326"/>
    </row>
    <row r="2531" spans="6:14" x14ac:dyDescent="0.2">
      <c r="F2531" s="260"/>
      <c r="G2531" s="260"/>
      <c r="H2531" s="260"/>
      <c r="I2531" s="260"/>
      <c r="J2531" s="260"/>
      <c r="K2531" s="260"/>
      <c r="L2531" s="260"/>
      <c r="M2531" s="326"/>
      <c r="N2531" s="326"/>
    </row>
    <row r="2532" spans="6:14" x14ac:dyDescent="0.2">
      <c r="H2532" s="260"/>
      <c r="I2532" s="260"/>
      <c r="J2532" s="260"/>
      <c r="K2532" s="260"/>
      <c r="L2532" s="260"/>
      <c r="M2532" s="326"/>
      <c r="N2532" s="326"/>
    </row>
    <row r="2533" spans="6:14" x14ac:dyDescent="0.2">
      <c r="J2533" s="260"/>
      <c r="K2533" s="260"/>
      <c r="L2533" s="260"/>
      <c r="M2533" s="326"/>
      <c r="N2533" s="326"/>
    </row>
    <row r="2534" spans="6:14" x14ac:dyDescent="0.2">
      <c r="L2534" s="260"/>
      <c r="M2534" s="326"/>
      <c r="N2534" s="326"/>
    </row>
    <row r="2535" spans="6:14" x14ac:dyDescent="0.2">
      <c r="N2535" s="326"/>
    </row>
    <row r="2536" spans="6:14" x14ac:dyDescent="0.2">
      <c r="F2536" s="260"/>
      <c r="G2536" s="260"/>
      <c r="H2536" s="260"/>
      <c r="I2536" s="260"/>
      <c r="J2536" s="260"/>
      <c r="K2536" s="260"/>
      <c r="L2536" s="260"/>
      <c r="M2536" s="326"/>
      <c r="N2536" s="326"/>
    </row>
    <row r="2537" spans="6:14" x14ac:dyDescent="0.2">
      <c r="G2537" s="260"/>
      <c r="H2537" s="260"/>
      <c r="I2537" s="260"/>
      <c r="J2537" s="260"/>
      <c r="K2537" s="260"/>
      <c r="L2537" s="260"/>
      <c r="M2537" s="326"/>
    </row>
    <row r="2538" spans="6:14" x14ac:dyDescent="0.2">
      <c r="H2538" s="260"/>
      <c r="I2538" s="260"/>
      <c r="J2538" s="260"/>
      <c r="K2538" s="260"/>
      <c r="L2538" s="260"/>
      <c r="M2538" s="326"/>
      <c r="N2538" s="326"/>
    </row>
    <row r="2539" spans="6:14" x14ac:dyDescent="0.2">
      <c r="J2539" s="260"/>
      <c r="K2539" s="260"/>
      <c r="L2539" s="260"/>
      <c r="M2539" s="326"/>
      <c r="N2539" s="326"/>
    </row>
    <row r="2540" spans="6:14" x14ac:dyDescent="0.2">
      <c r="L2540" s="260"/>
      <c r="M2540" s="326"/>
      <c r="N2540" s="326"/>
    </row>
    <row r="2541" spans="6:14" x14ac:dyDescent="0.2">
      <c r="N2541" s="326"/>
    </row>
    <row r="2542" spans="6:14" x14ac:dyDescent="0.2">
      <c r="I2542" s="260"/>
      <c r="J2542" s="260"/>
      <c r="L2542" s="260"/>
      <c r="M2542" s="326"/>
      <c r="N2542" s="326"/>
    </row>
    <row r="2543" spans="6:14" x14ac:dyDescent="0.2">
      <c r="G2543" s="260"/>
      <c r="I2543" s="260"/>
      <c r="J2543" s="260"/>
      <c r="K2543" s="260"/>
      <c r="L2543" s="260"/>
      <c r="M2543" s="326"/>
      <c r="N2543" s="326"/>
    </row>
    <row r="2544" spans="6:14" x14ac:dyDescent="0.2">
      <c r="H2544" s="260"/>
      <c r="I2544" s="260"/>
      <c r="J2544" s="260"/>
      <c r="K2544" s="260"/>
      <c r="L2544" s="260"/>
      <c r="M2544" s="326"/>
      <c r="N2544" s="326"/>
    </row>
    <row r="2545" spans="6:14" x14ac:dyDescent="0.2">
      <c r="J2545" s="260"/>
      <c r="K2545" s="260"/>
      <c r="L2545" s="260"/>
      <c r="N2545" s="326"/>
    </row>
    <row r="2546" spans="6:14" x14ac:dyDescent="0.2">
      <c r="L2546" s="260"/>
      <c r="M2546" s="326"/>
      <c r="N2546" s="326"/>
    </row>
    <row r="2547" spans="6:14" x14ac:dyDescent="0.2">
      <c r="N2547" s="326"/>
    </row>
    <row r="2548" spans="6:14" x14ac:dyDescent="0.2">
      <c r="F2548" s="260"/>
      <c r="L2548" s="260"/>
      <c r="M2548" s="326"/>
      <c r="N2548" s="326"/>
    </row>
    <row r="2549" spans="6:14" x14ac:dyDescent="0.2">
      <c r="L2549" s="260"/>
      <c r="M2549" s="326"/>
      <c r="N2549" s="326"/>
    </row>
    <row r="2550" spans="6:14" x14ac:dyDescent="0.2">
      <c r="L2550" s="260"/>
      <c r="M2550" s="326"/>
      <c r="N2550" s="326"/>
    </row>
    <row r="2551" spans="6:14" x14ac:dyDescent="0.2">
      <c r="N2551" s="326"/>
    </row>
    <row r="2552" spans="6:14" x14ac:dyDescent="0.2">
      <c r="L2552" s="260"/>
      <c r="M2552" s="326"/>
      <c r="N2552" s="326"/>
    </row>
    <row r="2553" spans="6:14" x14ac:dyDescent="0.2">
      <c r="N2553" s="326"/>
    </row>
    <row r="2554" spans="6:14" x14ac:dyDescent="0.2">
      <c r="F2554" s="260"/>
      <c r="G2554" s="260"/>
      <c r="M2554" s="326"/>
      <c r="N2554" s="326"/>
    </row>
    <row r="2555" spans="6:14" x14ac:dyDescent="0.2">
      <c r="F2555" s="260"/>
      <c r="G2555" s="260"/>
      <c r="M2555" s="326"/>
      <c r="N2555" s="326"/>
    </row>
    <row r="2556" spans="6:14" x14ac:dyDescent="0.2">
      <c r="H2556" s="260"/>
      <c r="N2556" s="326"/>
    </row>
    <row r="2561" spans="6:14" x14ac:dyDescent="0.2">
      <c r="L2561" s="260"/>
      <c r="M2561" s="326"/>
    </row>
    <row r="2562" spans="6:14" x14ac:dyDescent="0.2">
      <c r="L2562" s="260"/>
      <c r="M2562" s="326"/>
      <c r="N2562" s="326"/>
    </row>
    <row r="2563" spans="6:14" x14ac:dyDescent="0.2">
      <c r="L2563" s="260"/>
      <c r="M2563" s="326"/>
      <c r="N2563" s="326"/>
    </row>
    <row r="2564" spans="6:14" x14ac:dyDescent="0.2">
      <c r="J2564" s="260"/>
      <c r="N2564" s="326"/>
    </row>
    <row r="2565" spans="6:14" x14ac:dyDescent="0.2">
      <c r="L2565" s="260"/>
      <c r="M2565" s="326"/>
      <c r="N2565" s="326"/>
    </row>
    <row r="2566" spans="6:14" x14ac:dyDescent="0.2">
      <c r="N2566" s="326"/>
    </row>
    <row r="2567" spans="6:14" x14ac:dyDescent="0.2">
      <c r="F2567" s="260"/>
      <c r="G2567" s="260"/>
      <c r="H2567" s="260"/>
      <c r="I2567" s="260"/>
      <c r="J2567" s="260"/>
      <c r="K2567" s="260"/>
      <c r="L2567" s="260"/>
      <c r="M2567" s="326"/>
      <c r="N2567" s="326"/>
    </row>
    <row r="2568" spans="6:14" x14ac:dyDescent="0.2">
      <c r="F2568" s="260"/>
      <c r="G2568" s="260"/>
      <c r="H2568" s="260"/>
      <c r="I2568" s="260"/>
      <c r="J2568" s="260"/>
      <c r="K2568" s="260"/>
      <c r="L2568" s="260"/>
      <c r="M2568" s="326"/>
      <c r="N2568" s="326"/>
    </row>
    <row r="2569" spans="6:14" x14ac:dyDescent="0.2">
      <c r="G2569" s="260"/>
      <c r="H2569" s="260"/>
      <c r="I2569" s="260"/>
      <c r="J2569" s="260"/>
      <c r="K2569" s="260"/>
      <c r="L2569" s="260"/>
      <c r="M2569" s="326"/>
      <c r="N2569" s="326"/>
    </row>
    <row r="2570" spans="6:14" x14ac:dyDescent="0.2">
      <c r="J2570" s="260"/>
      <c r="K2570" s="260"/>
      <c r="L2570" s="260"/>
      <c r="M2570" s="326"/>
      <c r="N2570" s="326"/>
    </row>
    <row r="2571" spans="6:14" x14ac:dyDescent="0.2">
      <c r="L2571" s="260"/>
      <c r="M2571" s="326"/>
      <c r="N2571" s="326"/>
    </row>
    <row r="2572" spans="6:14" x14ac:dyDescent="0.2">
      <c r="N2572" s="326"/>
    </row>
    <row r="2573" spans="6:14" x14ac:dyDescent="0.2">
      <c r="F2573" s="260"/>
      <c r="G2573" s="260"/>
      <c r="H2573" s="260"/>
      <c r="I2573" s="260"/>
      <c r="J2573" s="260"/>
      <c r="K2573" s="260"/>
      <c r="L2573" s="260"/>
      <c r="M2573" s="326"/>
      <c r="N2573" s="326"/>
    </row>
    <row r="2574" spans="6:14" x14ac:dyDescent="0.2">
      <c r="F2574" s="260"/>
      <c r="G2574" s="260"/>
      <c r="H2574" s="260"/>
      <c r="I2574" s="260"/>
      <c r="J2574" s="260"/>
      <c r="K2574" s="260"/>
      <c r="L2574" s="260"/>
      <c r="M2574" s="326"/>
      <c r="N2574" s="326"/>
    </row>
    <row r="2575" spans="6:14" x14ac:dyDescent="0.2">
      <c r="G2575" s="260"/>
      <c r="H2575" s="260"/>
      <c r="I2575" s="260"/>
      <c r="J2575" s="260"/>
      <c r="K2575" s="260"/>
      <c r="L2575" s="260"/>
      <c r="M2575" s="326"/>
      <c r="N2575" s="326"/>
    </row>
    <row r="2576" spans="6:14" x14ac:dyDescent="0.2">
      <c r="J2576" s="260"/>
      <c r="K2576" s="260"/>
      <c r="L2576" s="260"/>
      <c r="M2576" s="326"/>
      <c r="N2576" s="326"/>
    </row>
    <row r="2577" spans="6:14" x14ac:dyDescent="0.2">
      <c r="L2577" s="260"/>
      <c r="M2577" s="326"/>
      <c r="N2577" s="326"/>
    </row>
    <row r="2578" spans="6:14" x14ac:dyDescent="0.2">
      <c r="N2578" s="326"/>
    </row>
    <row r="2579" spans="6:14" x14ac:dyDescent="0.2">
      <c r="F2579" s="260"/>
      <c r="G2579" s="260"/>
      <c r="H2579" s="260"/>
      <c r="I2579" s="260"/>
      <c r="J2579" s="260"/>
      <c r="K2579" s="260"/>
      <c r="L2579" s="260"/>
      <c r="M2579" s="326"/>
      <c r="N2579" s="326"/>
    </row>
    <row r="2580" spans="6:14" x14ac:dyDescent="0.2">
      <c r="F2580" s="260"/>
      <c r="G2580" s="260"/>
      <c r="H2580" s="260"/>
      <c r="I2580" s="260"/>
      <c r="J2580" s="260"/>
      <c r="K2580" s="260"/>
      <c r="L2580" s="260"/>
      <c r="M2580" s="326"/>
      <c r="N2580" s="326"/>
    </row>
    <row r="2581" spans="6:14" x14ac:dyDescent="0.2">
      <c r="G2581" s="260"/>
      <c r="H2581" s="260"/>
      <c r="I2581" s="260"/>
      <c r="J2581" s="260"/>
      <c r="K2581" s="260"/>
      <c r="L2581" s="260"/>
      <c r="M2581" s="326"/>
      <c r="N2581" s="326"/>
    </row>
    <row r="2582" spans="6:14" x14ac:dyDescent="0.2">
      <c r="J2582" s="260"/>
      <c r="K2582" s="260"/>
      <c r="L2582" s="260"/>
      <c r="M2582" s="326"/>
      <c r="N2582" s="326"/>
    </row>
    <row r="2583" spans="6:14" x14ac:dyDescent="0.2">
      <c r="L2583" s="260"/>
      <c r="M2583" s="326"/>
      <c r="N2583" s="326"/>
    </row>
    <row r="2584" spans="6:14" x14ac:dyDescent="0.2">
      <c r="N2584" s="326"/>
    </row>
    <row r="2586" spans="6:14" x14ac:dyDescent="0.2">
      <c r="K2586" s="260"/>
      <c r="L2586" s="260"/>
      <c r="M2586" s="326"/>
      <c r="N2586" s="326"/>
    </row>
    <row r="2587" spans="6:14" x14ac:dyDescent="0.2">
      <c r="K2587" s="260"/>
      <c r="L2587" s="260"/>
      <c r="N2587" s="326"/>
    </row>
    <row r="2588" spans="6:14" x14ac:dyDescent="0.2">
      <c r="L2588" s="260"/>
      <c r="M2588" s="326"/>
      <c r="N2588" s="326"/>
    </row>
    <row r="2589" spans="6:14" x14ac:dyDescent="0.2">
      <c r="J2589" s="260"/>
      <c r="K2589" s="260"/>
      <c r="L2589" s="260"/>
      <c r="M2589" s="326"/>
      <c r="N2589" s="326"/>
    </row>
    <row r="2590" spans="6:14" x14ac:dyDescent="0.2">
      <c r="M2590" s="326"/>
      <c r="N2590" s="326"/>
    </row>
    <row r="2591" spans="6:14" x14ac:dyDescent="0.2">
      <c r="N2591" s="326"/>
    </row>
    <row r="2592" spans="6:14" x14ac:dyDescent="0.2">
      <c r="F2592" s="260"/>
      <c r="G2592" s="260"/>
      <c r="J2592" s="260"/>
      <c r="L2592" s="260"/>
      <c r="M2592" s="326"/>
      <c r="N2592" s="326"/>
    </row>
    <row r="2593" spans="6:14" x14ac:dyDescent="0.2">
      <c r="F2593" s="260"/>
      <c r="G2593" s="260"/>
      <c r="H2593" s="260"/>
      <c r="K2593" s="260"/>
      <c r="L2593" s="260"/>
      <c r="M2593" s="326"/>
      <c r="N2593" s="326"/>
    </row>
    <row r="2594" spans="6:14" x14ac:dyDescent="0.2">
      <c r="G2594" s="260"/>
      <c r="H2594" s="260"/>
      <c r="L2594" s="260"/>
      <c r="M2594" s="326"/>
      <c r="N2594" s="326"/>
    </row>
    <row r="2595" spans="6:14" x14ac:dyDescent="0.2">
      <c r="N2595" s="326"/>
    </row>
    <row r="2596" spans="6:14" x14ac:dyDescent="0.2">
      <c r="L2596" s="260"/>
      <c r="M2596" s="326"/>
    </row>
    <row r="2597" spans="6:14" x14ac:dyDescent="0.2">
      <c r="N2597" s="326"/>
    </row>
    <row r="2598" spans="6:14" x14ac:dyDescent="0.2">
      <c r="F2598" s="260"/>
      <c r="G2598" s="260"/>
      <c r="H2598" s="260"/>
      <c r="I2598" s="260"/>
      <c r="J2598" s="260"/>
      <c r="K2598" s="260"/>
      <c r="L2598" s="260"/>
      <c r="M2598" s="326"/>
      <c r="N2598" s="326"/>
    </row>
    <row r="2599" spans="6:14" x14ac:dyDescent="0.2">
      <c r="F2599" s="260"/>
      <c r="G2599" s="260"/>
      <c r="H2599" s="260"/>
      <c r="I2599" s="260"/>
      <c r="J2599" s="260"/>
      <c r="K2599" s="260"/>
      <c r="L2599" s="260"/>
      <c r="M2599" s="326"/>
      <c r="N2599" s="326"/>
    </row>
    <row r="2600" spans="6:14" x14ac:dyDescent="0.2">
      <c r="G2600" s="260"/>
      <c r="H2600" s="260"/>
      <c r="I2600" s="260"/>
      <c r="J2600" s="260"/>
      <c r="K2600" s="260"/>
      <c r="L2600" s="260"/>
      <c r="M2600" s="326"/>
      <c r="N2600" s="326"/>
    </row>
    <row r="2601" spans="6:14" x14ac:dyDescent="0.2">
      <c r="J2601" s="260"/>
      <c r="K2601" s="260"/>
      <c r="L2601" s="260"/>
      <c r="M2601" s="326"/>
      <c r="N2601" s="326"/>
    </row>
    <row r="2602" spans="6:14" x14ac:dyDescent="0.2">
      <c r="L2602" s="260"/>
      <c r="M2602" s="326"/>
      <c r="N2602" s="326"/>
    </row>
    <row r="2603" spans="6:14" x14ac:dyDescent="0.2">
      <c r="N2603" s="326"/>
    </row>
    <row r="2604" spans="6:14" x14ac:dyDescent="0.2">
      <c r="L2604" s="260"/>
      <c r="M2604" s="326"/>
      <c r="N2604" s="326"/>
    </row>
    <row r="2605" spans="6:14" x14ac:dyDescent="0.2">
      <c r="L2605" s="260"/>
      <c r="M2605" s="326"/>
      <c r="N2605" s="326"/>
    </row>
    <row r="2606" spans="6:14" x14ac:dyDescent="0.2">
      <c r="G2606" s="260"/>
      <c r="H2606" s="260"/>
      <c r="L2606" s="260"/>
      <c r="M2606" s="326"/>
      <c r="N2606" s="326"/>
    </row>
    <row r="2607" spans="6:14" x14ac:dyDescent="0.2">
      <c r="N2607" s="326"/>
    </row>
    <row r="2608" spans="6:14" x14ac:dyDescent="0.2">
      <c r="L2608" s="260"/>
    </row>
    <row r="2610" spans="6:14" x14ac:dyDescent="0.2">
      <c r="H2610" s="260"/>
      <c r="I2610" s="260"/>
      <c r="J2610" s="260"/>
      <c r="K2610" s="260"/>
      <c r="L2610" s="260"/>
      <c r="M2610" s="326"/>
      <c r="N2610" s="326"/>
    </row>
    <row r="2611" spans="6:14" x14ac:dyDescent="0.2">
      <c r="F2611" s="260"/>
      <c r="G2611" s="260"/>
      <c r="H2611" s="260"/>
      <c r="I2611" s="260"/>
      <c r="J2611" s="260"/>
      <c r="K2611" s="260"/>
      <c r="L2611" s="260"/>
      <c r="M2611" s="326"/>
      <c r="N2611" s="326"/>
    </row>
    <row r="2612" spans="6:14" x14ac:dyDescent="0.2">
      <c r="G2612" s="260"/>
      <c r="H2612" s="260"/>
      <c r="I2612" s="260"/>
      <c r="J2612" s="260"/>
      <c r="K2612" s="260"/>
      <c r="M2612" s="326"/>
      <c r="N2612" s="326"/>
    </row>
    <row r="2613" spans="6:14" x14ac:dyDescent="0.2">
      <c r="J2613" s="260"/>
      <c r="K2613" s="260"/>
      <c r="M2613" s="326"/>
      <c r="N2613" s="326"/>
    </row>
    <row r="2614" spans="6:14" x14ac:dyDescent="0.2">
      <c r="L2614" s="260"/>
      <c r="N2614" s="326"/>
    </row>
    <row r="2615" spans="6:14" x14ac:dyDescent="0.2">
      <c r="N2615" s="326"/>
    </row>
    <row r="2616" spans="6:14" x14ac:dyDescent="0.2">
      <c r="F2616" s="260"/>
      <c r="G2616" s="260"/>
      <c r="H2616" s="260"/>
      <c r="I2616" s="260"/>
      <c r="J2616" s="260"/>
      <c r="K2616" s="260"/>
      <c r="L2616" s="260"/>
      <c r="M2616" s="326"/>
      <c r="N2616" s="326"/>
    </row>
    <row r="2617" spans="6:14" x14ac:dyDescent="0.2">
      <c r="F2617" s="260"/>
      <c r="G2617" s="260"/>
      <c r="I2617" s="260"/>
      <c r="J2617" s="260"/>
      <c r="K2617" s="260"/>
      <c r="L2617" s="260"/>
      <c r="M2617" s="326"/>
      <c r="N2617" s="326"/>
    </row>
    <row r="2618" spans="6:14" x14ac:dyDescent="0.2">
      <c r="G2618" s="260"/>
      <c r="H2618" s="260"/>
      <c r="I2618" s="260"/>
      <c r="J2618" s="260"/>
      <c r="K2618" s="260"/>
      <c r="L2618" s="260"/>
      <c r="M2618" s="326"/>
      <c r="N2618" s="326"/>
    </row>
    <row r="2619" spans="6:14" x14ac:dyDescent="0.2">
      <c r="J2619" s="260"/>
      <c r="K2619" s="260"/>
      <c r="M2619" s="326"/>
      <c r="N2619" s="326"/>
    </row>
    <row r="2620" spans="6:14" x14ac:dyDescent="0.2">
      <c r="N2620" s="326"/>
    </row>
    <row r="2621" spans="6:14" x14ac:dyDescent="0.2">
      <c r="N2621" s="326"/>
    </row>
    <row r="2622" spans="6:14" x14ac:dyDescent="0.2">
      <c r="F2622" s="260"/>
      <c r="G2622" s="260"/>
      <c r="I2622" s="260"/>
      <c r="J2622" s="260"/>
      <c r="L2622" s="260"/>
      <c r="M2622" s="326"/>
      <c r="N2622" s="326"/>
    </row>
    <row r="2623" spans="6:14" x14ac:dyDescent="0.2">
      <c r="F2623" s="260"/>
      <c r="G2623" s="260"/>
      <c r="H2623" s="260"/>
      <c r="I2623" s="260"/>
      <c r="J2623" s="260"/>
      <c r="K2623" s="260"/>
      <c r="L2623" s="260"/>
      <c r="M2623" s="326"/>
      <c r="N2623" s="326"/>
    </row>
    <row r="2624" spans="6:14" x14ac:dyDescent="0.2">
      <c r="G2624" s="260"/>
      <c r="H2624" s="260"/>
      <c r="I2624" s="260"/>
      <c r="J2624" s="260"/>
      <c r="N2624" s="326"/>
    </row>
    <row r="2627" spans="6:14" x14ac:dyDescent="0.2">
      <c r="N2627" s="326"/>
    </row>
    <row r="2628" spans="6:14" x14ac:dyDescent="0.2">
      <c r="F2628" s="260"/>
      <c r="H2628" s="260"/>
      <c r="I2628" s="260"/>
      <c r="J2628" s="260"/>
      <c r="K2628" s="260"/>
      <c r="L2628" s="260"/>
      <c r="M2628" s="326"/>
      <c r="N2628" s="326"/>
    </row>
    <row r="2629" spans="6:14" x14ac:dyDescent="0.2">
      <c r="G2629" s="260"/>
      <c r="H2629" s="260"/>
      <c r="I2629" s="260"/>
      <c r="J2629" s="260"/>
      <c r="K2629" s="260"/>
      <c r="L2629" s="260"/>
      <c r="M2629" s="326"/>
      <c r="N2629" s="326"/>
    </row>
    <row r="2630" spans="6:14" x14ac:dyDescent="0.2">
      <c r="G2630" s="260"/>
      <c r="H2630" s="260"/>
      <c r="M2630" s="326"/>
      <c r="N2630" s="326"/>
    </row>
    <row r="2633" spans="6:14" x14ac:dyDescent="0.2">
      <c r="N2633" s="326"/>
    </row>
    <row r="2634" spans="6:14" x14ac:dyDescent="0.2">
      <c r="F2634" s="260"/>
      <c r="G2634" s="260"/>
      <c r="I2634" s="260"/>
      <c r="J2634" s="260"/>
      <c r="K2634" s="260"/>
      <c r="L2634" s="260"/>
      <c r="M2634" s="326"/>
      <c r="N2634" s="326"/>
    </row>
    <row r="2635" spans="6:14" x14ac:dyDescent="0.2">
      <c r="F2635" s="260"/>
      <c r="G2635" s="260"/>
      <c r="H2635" s="260"/>
      <c r="I2635" s="260"/>
      <c r="J2635" s="260"/>
      <c r="L2635" s="260"/>
      <c r="M2635" s="326"/>
      <c r="N2635" s="326"/>
    </row>
    <row r="2636" spans="6:14" x14ac:dyDescent="0.2">
      <c r="G2636" s="260"/>
      <c r="H2636" s="260"/>
      <c r="N2636" s="326"/>
    </row>
    <row r="2639" spans="6:14" x14ac:dyDescent="0.2">
      <c r="N2639" s="326"/>
    </row>
    <row r="2641" spans="6:14" x14ac:dyDescent="0.2">
      <c r="F2641" s="260"/>
      <c r="G2641" s="260"/>
      <c r="H2641" s="260"/>
      <c r="I2641" s="260"/>
      <c r="J2641" s="260"/>
      <c r="K2641" s="260"/>
      <c r="L2641" s="260"/>
      <c r="M2641" s="326"/>
      <c r="N2641" s="326"/>
    </row>
    <row r="2642" spans="6:14" x14ac:dyDescent="0.2">
      <c r="G2642" s="260"/>
      <c r="H2642" s="260"/>
      <c r="I2642" s="260"/>
      <c r="J2642" s="260"/>
      <c r="L2642" s="260"/>
      <c r="M2642" s="326"/>
      <c r="N2642" s="326"/>
    </row>
    <row r="2643" spans="6:14" x14ac:dyDescent="0.2">
      <c r="I2643" s="260"/>
      <c r="J2643" s="260"/>
      <c r="K2643" s="260"/>
      <c r="L2643" s="260"/>
      <c r="M2643" s="326"/>
      <c r="N2643" s="326"/>
    </row>
    <row r="2644" spans="6:14" x14ac:dyDescent="0.2">
      <c r="J2644" s="260"/>
      <c r="K2644" s="260"/>
      <c r="L2644" s="260"/>
      <c r="M2644" s="326"/>
      <c r="N2644" s="326"/>
    </row>
    <row r="2645" spans="6:14" x14ac:dyDescent="0.2">
      <c r="L2645" s="260"/>
      <c r="M2645" s="326"/>
      <c r="N2645" s="326"/>
    </row>
    <row r="2646" spans="6:14" x14ac:dyDescent="0.2">
      <c r="N2646" s="326"/>
    </row>
    <row r="2647" spans="6:14" x14ac:dyDescent="0.2">
      <c r="F2647" s="260"/>
      <c r="G2647" s="260"/>
      <c r="H2647" s="260"/>
      <c r="I2647" s="260"/>
    </row>
    <row r="2648" spans="6:14" x14ac:dyDescent="0.2">
      <c r="H2648" s="260"/>
      <c r="I2648" s="260"/>
      <c r="J2648" s="260"/>
      <c r="K2648" s="260"/>
      <c r="L2648" s="260"/>
      <c r="M2648" s="326"/>
      <c r="N2648" s="326"/>
    </row>
    <row r="2649" spans="6:14" x14ac:dyDescent="0.2">
      <c r="J2649" s="260"/>
      <c r="K2649" s="260"/>
      <c r="L2649" s="260"/>
      <c r="M2649" s="326"/>
      <c r="N2649" s="326"/>
    </row>
    <row r="2650" spans="6:14" x14ac:dyDescent="0.2">
      <c r="L2650" s="260"/>
      <c r="M2650" s="326"/>
      <c r="N2650" s="326"/>
    </row>
    <row r="2651" spans="6:14" x14ac:dyDescent="0.2">
      <c r="N2651" s="326"/>
    </row>
    <row r="2653" spans="6:14" x14ac:dyDescent="0.2">
      <c r="M2653" s="326"/>
      <c r="N2653" s="326"/>
    </row>
    <row r="2654" spans="6:14" x14ac:dyDescent="0.2">
      <c r="L2654" s="260"/>
      <c r="M2654" s="326"/>
      <c r="N2654" s="326"/>
    </row>
    <row r="2655" spans="6:14" x14ac:dyDescent="0.2">
      <c r="L2655" s="260"/>
      <c r="M2655" s="326"/>
      <c r="N2655" s="326"/>
    </row>
    <row r="2656" spans="6:14" x14ac:dyDescent="0.2">
      <c r="N2656" s="326"/>
    </row>
    <row r="2657" spans="6:14" x14ac:dyDescent="0.2">
      <c r="L2657" s="260"/>
      <c r="M2657" s="326"/>
      <c r="N2657" s="326"/>
    </row>
    <row r="2658" spans="6:14" x14ac:dyDescent="0.2">
      <c r="N2658" s="326"/>
    </row>
    <row r="2659" spans="6:14" x14ac:dyDescent="0.2">
      <c r="F2659" s="260"/>
      <c r="M2659" s="326"/>
      <c r="N2659" s="326"/>
    </row>
    <row r="2660" spans="6:14" x14ac:dyDescent="0.2">
      <c r="F2660" s="260"/>
      <c r="G2660" s="260"/>
      <c r="M2660" s="326"/>
      <c r="N2660" s="326"/>
    </row>
    <row r="2661" spans="6:14" x14ac:dyDescent="0.2">
      <c r="G2661" s="260"/>
      <c r="M2661" s="326"/>
      <c r="N2661" s="326"/>
    </row>
    <row r="2662" spans="6:14" x14ac:dyDescent="0.2">
      <c r="N2662" s="326"/>
    </row>
    <row r="2664" spans="6:14" x14ac:dyDescent="0.2">
      <c r="N2664" s="326"/>
    </row>
    <row r="2665" spans="6:14" x14ac:dyDescent="0.2">
      <c r="F2665" s="260"/>
      <c r="G2665" s="260"/>
      <c r="H2665" s="260"/>
      <c r="I2665" s="260"/>
      <c r="J2665" s="260"/>
      <c r="L2665" s="260"/>
      <c r="M2665" s="326"/>
      <c r="N2665" s="326"/>
    </row>
    <row r="2666" spans="6:14" x14ac:dyDescent="0.2">
      <c r="F2666" s="260"/>
      <c r="G2666" s="260"/>
      <c r="H2666" s="260"/>
      <c r="I2666" s="260"/>
      <c r="M2666" s="326"/>
      <c r="N2666" s="326"/>
    </row>
    <row r="2667" spans="6:14" x14ac:dyDescent="0.2">
      <c r="G2667" s="260"/>
      <c r="H2667" s="260"/>
      <c r="N2667" s="326"/>
    </row>
    <row r="2670" spans="6:14" x14ac:dyDescent="0.2">
      <c r="N2670" s="326"/>
    </row>
    <row r="2671" spans="6:14" x14ac:dyDescent="0.2">
      <c r="F2671" s="260"/>
      <c r="G2671" s="260"/>
      <c r="H2671" s="260"/>
      <c r="I2671" s="260"/>
      <c r="J2671" s="260"/>
      <c r="K2671" s="260"/>
      <c r="N2671" s="326"/>
    </row>
    <row r="2672" spans="6:14" x14ac:dyDescent="0.2">
      <c r="G2672" s="260"/>
      <c r="H2672" s="260"/>
      <c r="I2672" s="260"/>
      <c r="J2672" s="260"/>
      <c r="K2672" s="260"/>
      <c r="L2672" s="260"/>
      <c r="N2672" s="326"/>
    </row>
    <row r="2673" spans="6:14" x14ac:dyDescent="0.2">
      <c r="H2673" s="260"/>
      <c r="I2673" s="260"/>
      <c r="J2673" s="260"/>
      <c r="K2673" s="260"/>
      <c r="L2673" s="260"/>
      <c r="M2673" s="326"/>
      <c r="N2673" s="326"/>
    </row>
    <row r="2674" spans="6:14" x14ac:dyDescent="0.2">
      <c r="J2674" s="260"/>
      <c r="K2674" s="260"/>
      <c r="L2674" s="260"/>
      <c r="M2674" s="326"/>
      <c r="N2674" s="326"/>
    </row>
    <row r="2675" spans="6:14" x14ac:dyDescent="0.2">
      <c r="L2675" s="260"/>
    </row>
    <row r="2676" spans="6:14" x14ac:dyDescent="0.2">
      <c r="N2676" s="326"/>
    </row>
    <row r="2678" spans="6:14" x14ac:dyDescent="0.2">
      <c r="F2678" s="260"/>
      <c r="G2678" s="260"/>
      <c r="H2678" s="260"/>
      <c r="I2678" s="260"/>
      <c r="J2678" s="260"/>
      <c r="K2678" s="260"/>
      <c r="L2678" s="260"/>
      <c r="M2678" s="326"/>
      <c r="N2678" s="326"/>
    </row>
    <row r="2679" spans="6:14" x14ac:dyDescent="0.2">
      <c r="F2679" s="260"/>
      <c r="G2679" s="260"/>
      <c r="H2679" s="260"/>
      <c r="I2679" s="260"/>
      <c r="J2679" s="260"/>
      <c r="K2679" s="260"/>
      <c r="L2679" s="260"/>
      <c r="M2679" s="326"/>
      <c r="N2679" s="326"/>
    </row>
    <row r="2680" spans="6:14" x14ac:dyDescent="0.2">
      <c r="G2680" s="260"/>
      <c r="H2680" s="260"/>
      <c r="I2680" s="260"/>
      <c r="J2680" s="260"/>
      <c r="K2680" s="260"/>
      <c r="L2680" s="260"/>
      <c r="M2680" s="326"/>
      <c r="N2680" s="326"/>
    </row>
    <row r="2681" spans="6:14" x14ac:dyDescent="0.2">
      <c r="H2681" s="260"/>
      <c r="I2681" s="260"/>
      <c r="J2681" s="260"/>
      <c r="M2681" s="326"/>
      <c r="N2681" s="326"/>
    </row>
    <row r="2682" spans="6:14" x14ac:dyDescent="0.2">
      <c r="F2682" s="260"/>
      <c r="G2682" s="260"/>
      <c r="H2682" s="260"/>
      <c r="I2682" s="260"/>
      <c r="J2682" s="260"/>
      <c r="K2682" s="260"/>
      <c r="L2682" s="260"/>
      <c r="M2682" s="326"/>
      <c r="N2682" s="326"/>
    </row>
    <row r="2683" spans="6:14" x14ac:dyDescent="0.2">
      <c r="G2683" s="260"/>
      <c r="H2683" s="260"/>
      <c r="I2683" s="260"/>
    </row>
    <row r="2684" spans="6:14" x14ac:dyDescent="0.2">
      <c r="H2684" s="260"/>
      <c r="I2684" s="260"/>
      <c r="J2684" s="260"/>
      <c r="K2684" s="260"/>
      <c r="L2684" s="260"/>
      <c r="M2684" s="326"/>
      <c r="N2684" s="326"/>
    </row>
    <row r="2685" spans="6:14" x14ac:dyDescent="0.2">
      <c r="N2685" s="326"/>
    </row>
    <row r="2686" spans="6:14" x14ac:dyDescent="0.2">
      <c r="G2686" s="260"/>
      <c r="H2686" s="260"/>
      <c r="I2686" s="260"/>
      <c r="J2686" s="260"/>
      <c r="K2686" s="260"/>
      <c r="L2686" s="260"/>
      <c r="M2686" s="326"/>
      <c r="N2686" s="326"/>
    </row>
    <row r="2687" spans="6:14" x14ac:dyDescent="0.2">
      <c r="F2687" s="260"/>
      <c r="G2687" s="260"/>
      <c r="H2687" s="260"/>
      <c r="I2687" s="260"/>
      <c r="K2687" s="260"/>
      <c r="L2687" s="260"/>
      <c r="M2687" s="326"/>
      <c r="N2687" s="326"/>
    </row>
    <row r="2688" spans="6:14" x14ac:dyDescent="0.2">
      <c r="G2688" s="260"/>
      <c r="H2688" s="260"/>
      <c r="I2688" s="260"/>
      <c r="J2688" s="260"/>
      <c r="K2688" s="260"/>
      <c r="L2688" s="260"/>
      <c r="M2688" s="326"/>
      <c r="N2688" s="326"/>
    </row>
    <row r="2689" spans="6:14" x14ac:dyDescent="0.2">
      <c r="H2689" s="260"/>
      <c r="I2689" s="260"/>
      <c r="K2689" s="260"/>
      <c r="L2689" s="260"/>
      <c r="N2689" s="326"/>
    </row>
    <row r="2690" spans="6:14" x14ac:dyDescent="0.2">
      <c r="F2690" s="260"/>
      <c r="G2690" s="260"/>
      <c r="H2690" s="260"/>
      <c r="I2690" s="260"/>
      <c r="J2690" s="260"/>
      <c r="K2690" s="260"/>
      <c r="L2690" s="260"/>
      <c r="M2690" s="326"/>
      <c r="N2690" s="326"/>
    </row>
    <row r="2691" spans="6:14" x14ac:dyDescent="0.2">
      <c r="F2691" s="260"/>
      <c r="G2691" s="260"/>
      <c r="H2691" s="260"/>
      <c r="I2691" s="260"/>
      <c r="J2691" s="260"/>
      <c r="K2691" s="260"/>
      <c r="M2691" s="326"/>
      <c r="N2691" s="326"/>
    </row>
    <row r="2692" spans="6:14" x14ac:dyDescent="0.2">
      <c r="H2692" s="260"/>
      <c r="I2692" s="260"/>
      <c r="J2692" s="260"/>
      <c r="K2692" s="260"/>
      <c r="L2692" s="260"/>
      <c r="M2692" s="326"/>
      <c r="N2692" s="326"/>
    </row>
    <row r="2693" spans="6:14" x14ac:dyDescent="0.2">
      <c r="J2693" s="260"/>
      <c r="K2693" s="260"/>
      <c r="L2693" s="260"/>
      <c r="M2693" s="326"/>
      <c r="N2693" s="326"/>
    </row>
    <row r="2694" spans="6:14" x14ac:dyDescent="0.2">
      <c r="L2694" s="260"/>
      <c r="N2694" s="326"/>
    </row>
    <row r="2695" spans="6:14" x14ac:dyDescent="0.2">
      <c r="N2695" s="326"/>
    </row>
    <row r="2696" spans="6:14" x14ac:dyDescent="0.2">
      <c r="F2696" s="260"/>
      <c r="G2696" s="260"/>
      <c r="H2696" s="260"/>
      <c r="I2696" s="260"/>
      <c r="J2696" s="260"/>
      <c r="K2696" s="260"/>
      <c r="M2696" s="326"/>
      <c r="N2696" s="326"/>
    </row>
    <row r="2697" spans="6:14" x14ac:dyDescent="0.2">
      <c r="F2697" s="260"/>
      <c r="G2697" s="260"/>
      <c r="H2697" s="260"/>
      <c r="I2697" s="260"/>
      <c r="J2697" s="260"/>
      <c r="K2697" s="260"/>
      <c r="L2697" s="260"/>
      <c r="M2697" s="326"/>
      <c r="N2697" s="326"/>
    </row>
    <row r="2698" spans="6:14" x14ac:dyDescent="0.2">
      <c r="H2698" s="260"/>
      <c r="I2698" s="260"/>
      <c r="K2698" s="260"/>
      <c r="L2698" s="260"/>
      <c r="M2698" s="326"/>
      <c r="N2698" s="326"/>
    </row>
    <row r="2699" spans="6:14" x14ac:dyDescent="0.2">
      <c r="J2699" s="260"/>
      <c r="K2699" s="260"/>
      <c r="L2699" s="260"/>
      <c r="M2699" s="326"/>
      <c r="N2699" s="326"/>
    </row>
    <row r="2700" spans="6:14" x14ac:dyDescent="0.2">
      <c r="L2700" s="260"/>
      <c r="M2700" s="326"/>
      <c r="N2700" s="326"/>
    </row>
    <row r="2701" spans="6:14" x14ac:dyDescent="0.2">
      <c r="N2701" s="326"/>
    </row>
    <row r="2702" spans="6:14" x14ac:dyDescent="0.2">
      <c r="F2702" s="260"/>
      <c r="G2702" s="260"/>
      <c r="H2702" s="260"/>
      <c r="I2702" s="260"/>
      <c r="J2702" s="260"/>
      <c r="K2702" s="260"/>
      <c r="L2702" s="260"/>
      <c r="M2702" s="326"/>
      <c r="N2702" s="326"/>
    </row>
    <row r="2703" spans="6:14" x14ac:dyDescent="0.2">
      <c r="F2703" s="260"/>
      <c r="G2703" s="260"/>
      <c r="H2703" s="260"/>
      <c r="J2703" s="260"/>
      <c r="K2703" s="260"/>
      <c r="L2703" s="260"/>
      <c r="N2703" s="326"/>
    </row>
    <row r="2704" spans="6:14" x14ac:dyDescent="0.2">
      <c r="H2704" s="260"/>
      <c r="I2704" s="260"/>
      <c r="J2704" s="260"/>
      <c r="K2704" s="260"/>
      <c r="L2704" s="260"/>
      <c r="M2704" s="326"/>
      <c r="N2704" s="326"/>
    </row>
    <row r="2705" spans="6:14" x14ac:dyDescent="0.2">
      <c r="J2705" s="260"/>
      <c r="K2705" s="260"/>
      <c r="L2705" s="260"/>
      <c r="M2705" s="326"/>
      <c r="N2705" s="326"/>
    </row>
    <row r="2706" spans="6:14" x14ac:dyDescent="0.2">
      <c r="L2706" s="260"/>
      <c r="M2706" s="326"/>
      <c r="N2706" s="326"/>
    </row>
    <row r="2707" spans="6:14" x14ac:dyDescent="0.2">
      <c r="N2707" s="326"/>
    </row>
    <row r="2708" spans="6:14" x14ac:dyDescent="0.2">
      <c r="F2708" s="260"/>
      <c r="H2708" s="260"/>
      <c r="I2708" s="260"/>
      <c r="J2708" s="260"/>
      <c r="K2708" s="260"/>
      <c r="L2708" s="260"/>
    </row>
    <row r="2709" spans="6:14" x14ac:dyDescent="0.2">
      <c r="G2709" s="260"/>
      <c r="H2709" s="260"/>
      <c r="I2709" s="260"/>
      <c r="J2709" s="260"/>
      <c r="K2709" s="260"/>
      <c r="L2709" s="260"/>
      <c r="M2709" s="326"/>
      <c r="N2709" s="326"/>
    </row>
    <row r="2710" spans="6:14" x14ac:dyDescent="0.2">
      <c r="G2710" s="260"/>
      <c r="I2710" s="260"/>
      <c r="J2710" s="260"/>
      <c r="K2710" s="260"/>
      <c r="L2710" s="260"/>
    </row>
    <row r="2711" spans="6:14" x14ac:dyDescent="0.2">
      <c r="H2711" s="260"/>
      <c r="K2711" s="260"/>
      <c r="L2711" s="260"/>
      <c r="M2711" s="326"/>
      <c r="N2711" s="326"/>
    </row>
    <row r="2712" spans="6:14" x14ac:dyDescent="0.2">
      <c r="F2712" s="260"/>
      <c r="G2712" s="260"/>
      <c r="H2712" s="260"/>
      <c r="I2712" s="260"/>
      <c r="J2712" s="260"/>
      <c r="K2712" s="260"/>
      <c r="L2712" s="260"/>
      <c r="M2712" s="326"/>
      <c r="N2712" s="326"/>
    </row>
    <row r="2713" spans="6:14" x14ac:dyDescent="0.2">
      <c r="F2713" s="260"/>
      <c r="G2713" s="260"/>
      <c r="H2713" s="260"/>
      <c r="I2713" s="260"/>
      <c r="J2713" s="260"/>
      <c r="K2713" s="260"/>
      <c r="L2713" s="260"/>
      <c r="N2713" s="326"/>
    </row>
    <row r="2714" spans="6:14" x14ac:dyDescent="0.2">
      <c r="G2714" s="260"/>
      <c r="H2714" s="260"/>
      <c r="I2714" s="260"/>
      <c r="J2714" s="260"/>
      <c r="K2714" s="260"/>
      <c r="L2714" s="260"/>
      <c r="M2714" s="326"/>
    </row>
    <row r="2715" spans="6:14" x14ac:dyDescent="0.2">
      <c r="H2715" s="260"/>
      <c r="I2715" s="260"/>
      <c r="K2715" s="260"/>
      <c r="L2715" s="260"/>
      <c r="M2715" s="326"/>
      <c r="N2715" s="326"/>
    </row>
    <row r="2717" spans="6:14" x14ac:dyDescent="0.2">
      <c r="F2717" s="260"/>
      <c r="G2717" s="260"/>
      <c r="H2717" s="260"/>
      <c r="I2717" s="260"/>
      <c r="J2717" s="260"/>
      <c r="N2717" s="326"/>
    </row>
    <row r="2718" spans="6:14" x14ac:dyDescent="0.2">
      <c r="F2718" s="260"/>
      <c r="G2718" s="260"/>
      <c r="H2718" s="260"/>
      <c r="I2718" s="260"/>
      <c r="J2718" s="260"/>
      <c r="K2718" s="260"/>
      <c r="L2718" s="260"/>
      <c r="M2718" s="326"/>
      <c r="N2718" s="326"/>
    </row>
    <row r="2719" spans="6:14" x14ac:dyDescent="0.2">
      <c r="H2719" s="260"/>
      <c r="I2719" s="260"/>
      <c r="J2719" s="260"/>
      <c r="K2719" s="260"/>
      <c r="L2719" s="260"/>
      <c r="M2719" s="326"/>
      <c r="N2719" s="326"/>
    </row>
    <row r="2720" spans="6:14" x14ac:dyDescent="0.2">
      <c r="J2720" s="260"/>
      <c r="K2720" s="260"/>
      <c r="L2720" s="260"/>
      <c r="M2720" s="326"/>
      <c r="N2720" s="326"/>
    </row>
    <row r="2721" spans="6:14" x14ac:dyDescent="0.2">
      <c r="L2721" s="260"/>
      <c r="M2721" s="326"/>
      <c r="N2721" s="326"/>
    </row>
    <row r="2722" spans="6:14" x14ac:dyDescent="0.2">
      <c r="N2722" s="326"/>
    </row>
    <row r="2723" spans="6:14" x14ac:dyDescent="0.2">
      <c r="F2723" s="260"/>
      <c r="G2723" s="260"/>
      <c r="H2723" s="260"/>
      <c r="I2723" s="260"/>
      <c r="J2723" s="260"/>
      <c r="K2723" s="260"/>
      <c r="L2723" s="260"/>
      <c r="M2723" s="326"/>
      <c r="N2723" s="326"/>
    </row>
    <row r="2724" spans="6:14" x14ac:dyDescent="0.2">
      <c r="F2724" s="260"/>
      <c r="G2724" s="260"/>
      <c r="H2724" s="260"/>
      <c r="I2724" s="260"/>
      <c r="J2724" s="260"/>
      <c r="K2724" s="260"/>
      <c r="L2724" s="260"/>
      <c r="M2724" s="326"/>
      <c r="N2724" s="326"/>
    </row>
    <row r="2725" spans="6:14" x14ac:dyDescent="0.2">
      <c r="H2725" s="260"/>
      <c r="I2725" s="260"/>
      <c r="J2725" s="260"/>
      <c r="K2725" s="260"/>
      <c r="L2725" s="260"/>
      <c r="M2725" s="326"/>
      <c r="N2725" s="326"/>
    </row>
    <row r="2726" spans="6:14" x14ac:dyDescent="0.2">
      <c r="J2726" s="260"/>
      <c r="K2726" s="260"/>
      <c r="L2726" s="260"/>
      <c r="M2726" s="326"/>
      <c r="N2726" s="326"/>
    </row>
    <row r="2727" spans="6:14" x14ac:dyDescent="0.2">
      <c r="L2727" s="260"/>
      <c r="M2727" s="326"/>
      <c r="N2727" s="326"/>
    </row>
    <row r="2728" spans="6:14" x14ac:dyDescent="0.2">
      <c r="N2728" s="326"/>
    </row>
    <row r="2729" spans="6:14" x14ac:dyDescent="0.2">
      <c r="F2729" s="260"/>
      <c r="G2729" s="260"/>
      <c r="H2729" s="260"/>
      <c r="I2729" s="260"/>
      <c r="J2729" s="260"/>
      <c r="K2729" s="260"/>
      <c r="L2729" s="260"/>
      <c r="M2729" s="326"/>
      <c r="N2729" s="326"/>
    </row>
    <row r="2730" spans="6:14" x14ac:dyDescent="0.2">
      <c r="F2730" s="260"/>
      <c r="G2730" s="260"/>
      <c r="H2730" s="260"/>
      <c r="I2730" s="260"/>
      <c r="J2730" s="260"/>
      <c r="K2730" s="260"/>
      <c r="L2730" s="260"/>
      <c r="M2730" s="326"/>
      <c r="N2730" s="326"/>
    </row>
    <row r="2731" spans="6:14" x14ac:dyDescent="0.2">
      <c r="H2731" s="260"/>
      <c r="I2731" s="260"/>
      <c r="J2731" s="260"/>
      <c r="K2731" s="260"/>
      <c r="L2731" s="260"/>
      <c r="M2731" s="326"/>
      <c r="N2731" s="326"/>
    </row>
    <row r="2732" spans="6:14" x14ac:dyDescent="0.2">
      <c r="J2732" s="260"/>
      <c r="K2732" s="260"/>
      <c r="L2732" s="260"/>
      <c r="M2732" s="326"/>
      <c r="N2732" s="326"/>
    </row>
    <row r="2733" spans="6:14" x14ac:dyDescent="0.2">
      <c r="L2733" s="260"/>
      <c r="M2733" s="326"/>
      <c r="N2733" s="326"/>
    </row>
    <row r="2734" spans="6:14" x14ac:dyDescent="0.2">
      <c r="N2734" s="326"/>
    </row>
    <row r="2736" spans="6:14" x14ac:dyDescent="0.2">
      <c r="K2736" s="260"/>
      <c r="L2736" s="260"/>
      <c r="M2736" s="326"/>
      <c r="N2736" s="326"/>
    </row>
    <row r="2737" spans="6:14" x14ac:dyDescent="0.2">
      <c r="K2737" s="260"/>
      <c r="L2737" s="260"/>
      <c r="M2737" s="326"/>
      <c r="N2737" s="326"/>
    </row>
    <row r="2738" spans="6:14" x14ac:dyDescent="0.2">
      <c r="H2738" s="260"/>
      <c r="L2738" s="260"/>
      <c r="M2738" s="326"/>
      <c r="N2738" s="326"/>
    </row>
    <row r="2739" spans="6:14" x14ac:dyDescent="0.2">
      <c r="M2739" s="326"/>
      <c r="N2739" s="326"/>
    </row>
    <row r="2740" spans="6:14" x14ac:dyDescent="0.2">
      <c r="L2740" s="260"/>
      <c r="M2740" s="326"/>
      <c r="N2740" s="326"/>
    </row>
    <row r="2741" spans="6:14" x14ac:dyDescent="0.2">
      <c r="N2741" s="326"/>
    </row>
    <row r="2742" spans="6:14" x14ac:dyDescent="0.2">
      <c r="F2742" s="260"/>
      <c r="G2742" s="260"/>
      <c r="H2742" s="260"/>
      <c r="I2742" s="260"/>
      <c r="K2742" s="260"/>
      <c r="L2742" s="260"/>
      <c r="M2742" s="326"/>
      <c r="N2742" s="326"/>
    </row>
    <row r="2743" spans="6:14" x14ac:dyDescent="0.2">
      <c r="F2743" s="260"/>
      <c r="G2743" s="260"/>
      <c r="I2743" s="260"/>
      <c r="J2743" s="260"/>
      <c r="K2743" s="260"/>
      <c r="L2743" s="260"/>
      <c r="M2743" s="326"/>
      <c r="N2743" s="326"/>
    </row>
    <row r="2744" spans="6:14" x14ac:dyDescent="0.2">
      <c r="H2744" s="260"/>
      <c r="L2744" s="260"/>
      <c r="M2744" s="326"/>
      <c r="N2744" s="326"/>
    </row>
    <row r="2745" spans="6:14" x14ac:dyDescent="0.2">
      <c r="J2745" s="260"/>
      <c r="M2745" s="326"/>
    </row>
    <row r="2746" spans="6:14" x14ac:dyDescent="0.2">
      <c r="M2746" s="326"/>
      <c r="N2746" s="326"/>
    </row>
    <row r="2747" spans="6:14" x14ac:dyDescent="0.2">
      <c r="N2747" s="326"/>
    </row>
    <row r="2748" spans="6:14" x14ac:dyDescent="0.2">
      <c r="F2748" s="260"/>
      <c r="G2748" s="260"/>
      <c r="H2748" s="260"/>
      <c r="K2748" s="260"/>
      <c r="L2748" s="260"/>
      <c r="M2748" s="326"/>
      <c r="N2748" s="326"/>
    </row>
    <row r="2749" spans="6:14" x14ac:dyDescent="0.2">
      <c r="G2749" s="260"/>
      <c r="H2749" s="260"/>
      <c r="I2749" s="260"/>
      <c r="J2749" s="260"/>
      <c r="K2749" s="260"/>
      <c r="L2749" s="260"/>
      <c r="M2749" s="326"/>
      <c r="N2749" s="326"/>
    </row>
    <row r="2750" spans="6:14" x14ac:dyDescent="0.2">
      <c r="H2750" s="260"/>
      <c r="L2750" s="260"/>
      <c r="M2750" s="326"/>
      <c r="N2750" s="326"/>
    </row>
    <row r="2751" spans="6:14" x14ac:dyDescent="0.2">
      <c r="M2751" s="326"/>
      <c r="N2751" s="326"/>
    </row>
    <row r="2752" spans="6:14" x14ac:dyDescent="0.2">
      <c r="L2752" s="260"/>
      <c r="M2752" s="326"/>
      <c r="N2752" s="326"/>
    </row>
    <row r="2753" spans="6:14" x14ac:dyDescent="0.2">
      <c r="N2753" s="326"/>
    </row>
    <row r="2754" spans="6:14" x14ac:dyDescent="0.2">
      <c r="F2754" s="260"/>
      <c r="G2754" s="260"/>
      <c r="H2754" s="260"/>
      <c r="I2754" s="260"/>
      <c r="J2754" s="260"/>
      <c r="K2754" s="260"/>
      <c r="L2754" s="260"/>
      <c r="M2754" s="326"/>
      <c r="N2754" s="326"/>
    </row>
    <row r="2755" spans="6:14" x14ac:dyDescent="0.2">
      <c r="H2755" s="260"/>
      <c r="K2755" s="260"/>
      <c r="L2755" s="260"/>
      <c r="M2755" s="326"/>
      <c r="N2755" s="326"/>
    </row>
    <row r="2756" spans="6:14" x14ac:dyDescent="0.2">
      <c r="J2756" s="260"/>
      <c r="K2756" s="260"/>
      <c r="L2756" s="260"/>
      <c r="M2756" s="326"/>
      <c r="N2756" s="326"/>
    </row>
    <row r="2757" spans="6:14" x14ac:dyDescent="0.2">
      <c r="M2757" s="326"/>
      <c r="N2757" s="326"/>
    </row>
    <row r="2758" spans="6:14" x14ac:dyDescent="0.2">
      <c r="N2758" s="326"/>
    </row>
    <row r="2759" spans="6:14" x14ac:dyDescent="0.2">
      <c r="F2759" s="260"/>
      <c r="G2759" s="260"/>
      <c r="H2759" s="260"/>
      <c r="I2759" s="260"/>
      <c r="J2759" s="260"/>
      <c r="K2759" s="260"/>
      <c r="L2759" s="260"/>
      <c r="M2759" s="326"/>
      <c r="N2759" s="326"/>
    </row>
    <row r="2760" spans="6:14" x14ac:dyDescent="0.2">
      <c r="F2760" s="260"/>
      <c r="G2760" s="260"/>
      <c r="H2760" s="260"/>
      <c r="I2760" s="260"/>
      <c r="J2760" s="260"/>
      <c r="K2760" s="260"/>
      <c r="M2760" s="326"/>
      <c r="N2760" s="326"/>
    </row>
    <row r="2761" spans="6:14" x14ac:dyDescent="0.2">
      <c r="H2761" s="260"/>
      <c r="I2761" s="260"/>
      <c r="L2761" s="260"/>
      <c r="N2761" s="326"/>
    </row>
    <row r="2762" spans="6:14" x14ac:dyDescent="0.2">
      <c r="N2762" s="326"/>
    </row>
    <row r="2763" spans="6:14" x14ac:dyDescent="0.2">
      <c r="L2763" s="260"/>
      <c r="M2763" s="326"/>
      <c r="N2763" s="326"/>
    </row>
    <row r="2764" spans="6:14" x14ac:dyDescent="0.2">
      <c r="N2764" s="326"/>
    </row>
    <row r="2766" spans="6:14" x14ac:dyDescent="0.2">
      <c r="L2766" s="260"/>
      <c r="M2766" s="326"/>
      <c r="N2766" s="326"/>
    </row>
    <row r="2767" spans="6:14" x14ac:dyDescent="0.2">
      <c r="L2767" s="260"/>
      <c r="M2767" s="326"/>
      <c r="N2767" s="326"/>
    </row>
    <row r="2768" spans="6:14" x14ac:dyDescent="0.2">
      <c r="M2768" s="326"/>
      <c r="N2768" s="326"/>
    </row>
    <row r="2769" spans="6:14" x14ac:dyDescent="0.2">
      <c r="N2769" s="326"/>
    </row>
    <row r="2770" spans="6:14" x14ac:dyDescent="0.2">
      <c r="L2770" s="260"/>
      <c r="M2770" s="326"/>
      <c r="N2770" s="326"/>
    </row>
    <row r="2771" spans="6:14" x14ac:dyDescent="0.2">
      <c r="N2771" s="326"/>
    </row>
    <row r="2772" spans="6:14" x14ac:dyDescent="0.2">
      <c r="F2772" s="260"/>
      <c r="G2772" s="260"/>
      <c r="H2772" s="260"/>
      <c r="I2772" s="260"/>
      <c r="J2772" s="260"/>
    </row>
    <row r="2773" spans="6:14" x14ac:dyDescent="0.2">
      <c r="F2773" s="260"/>
      <c r="G2773" s="260"/>
      <c r="H2773" s="260"/>
      <c r="I2773" s="260"/>
      <c r="J2773" s="260"/>
      <c r="K2773" s="260"/>
      <c r="L2773" s="260"/>
      <c r="M2773" s="326"/>
      <c r="N2773" s="326"/>
    </row>
    <row r="2774" spans="6:14" x14ac:dyDescent="0.2">
      <c r="H2774" s="260"/>
      <c r="I2774" s="260"/>
      <c r="J2774" s="260"/>
      <c r="K2774" s="260"/>
      <c r="L2774" s="260"/>
      <c r="M2774" s="326"/>
      <c r="N2774" s="326"/>
    </row>
    <row r="2775" spans="6:14" x14ac:dyDescent="0.2">
      <c r="J2775" s="260"/>
      <c r="K2775" s="260"/>
      <c r="L2775" s="260"/>
      <c r="M2775" s="326"/>
      <c r="N2775" s="326"/>
    </row>
    <row r="2776" spans="6:14" x14ac:dyDescent="0.2">
      <c r="L2776" s="260"/>
      <c r="M2776" s="326"/>
      <c r="N2776" s="326"/>
    </row>
    <row r="2777" spans="6:14" x14ac:dyDescent="0.2">
      <c r="N2777" s="326"/>
    </row>
    <row r="2778" spans="6:14" x14ac:dyDescent="0.2">
      <c r="F2778" s="260"/>
      <c r="G2778" s="260"/>
      <c r="H2778" s="260"/>
      <c r="I2778" s="260"/>
      <c r="J2778" s="260"/>
      <c r="K2778" s="260"/>
      <c r="L2778" s="260"/>
      <c r="M2778" s="326"/>
      <c r="N2778" s="326"/>
    </row>
    <row r="2779" spans="6:14" x14ac:dyDescent="0.2">
      <c r="F2779" s="260"/>
      <c r="G2779" s="260"/>
      <c r="H2779" s="260"/>
      <c r="I2779" s="260"/>
      <c r="J2779" s="260"/>
      <c r="K2779" s="260"/>
      <c r="L2779" s="260"/>
      <c r="M2779" s="326"/>
      <c r="N2779" s="326"/>
    </row>
    <row r="2780" spans="6:14" x14ac:dyDescent="0.2">
      <c r="H2780" s="260"/>
      <c r="I2780" s="260"/>
      <c r="J2780" s="260"/>
      <c r="K2780" s="260"/>
      <c r="L2780" s="260"/>
      <c r="M2780" s="326"/>
      <c r="N2780" s="326"/>
    </row>
    <row r="2781" spans="6:14" x14ac:dyDescent="0.2">
      <c r="J2781" s="260"/>
      <c r="K2781" s="260"/>
      <c r="L2781" s="260"/>
      <c r="M2781" s="326"/>
      <c r="N2781" s="326"/>
    </row>
    <row r="2782" spans="6:14" x14ac:dyDescent="0.2">
      <c r="L2782" s="260"/>
      <c r="M2782" s="326"/>
      <c r="N2782" s="326"/>
    </row>
    <row r="2783" spans="6:14" x14ac:dyDescent="0.2">
      <c r="N2783" s="326"/>
    </row>
    <row r="2784" spans="6:14" x14ac:dyDescent="0.2">
      <c r="F2784" s="260"/>
      <c r="K2784" s="260"/>
      <c r="L2784" s="260"/>
      <c r="M2784" s="326"/>
      <c r="N2784" s="326"/>
    </row>
    <row r="2785" spans="6:14" x14ac:dyDescent="0.2">
      <c r="F2785" s="260"/>
      <c r="L2785" s="260"/>
      <c r="M2785" s="326"/>
      <c r="N2785" s="326"/>
    </row>
    <row r="2786" spans="6:14" x14ac:dyDescent="0.2">
      <c r="H2786" s="260"/>
      <c r="L2786" s="260"/>
      <c r="M2786" s="326"/>
      <c r="N2786" s="326"/>
    </row>
    <row r="2787" spans="6:14" x14ac:dyDescent="0.2">
      <c r="J2787" s="260"/>
      <c r="K2787" s="260"/>
      <c r="L2787" s="260"/>
      <c r="N2787" s="326"/>
    </row>
    <row r="2788" spans="6:14" x14ac:dyDescent="0.2">
      <c r="L2788" s="260"/>
      <c r="M2788" s="326"/>
      <c r="N2788" s="326"/>
    </row>
    <row r="2789" spans="6:14" x14ac:dyDescent="0.2">
      <c r="N2789" s="326"/>
    </row>
    <row r="2790" spans="6:14" x14ac:dyDescent="0.2">
      <c r="F2790" s="260"/>
      <c r="L2790" s="260"/>
      <c r="M2790" s="326"/>
      <c r="N2790" s="326"/>
    </row>
    <row r="2791" spans="6:14" x14ac:dyDescent="0.2">
      <c r="G2791" s="260"/>
      <c r="L2791" s="260"/>
      <c r="M2791" s="326"/>
      <c r="N2791" s="326"/>
    </row>
    <row r="2792" spans="6:14" x14ac:dyDescent="0.2">
      <c r="H2792" s="260"/>
      <c r="L2792" s="260"/>
      <c r="M2792" s="326"/>
      <c r="N2792" s="326"/>
    </row>
    <row r="2793" spans="6:14" x14ac:dyDescent="0.2">
      <c r="J2793" s="260"/>
      <c r="K2793" s="260"/>
      <c r="L2793" s="260"/>
      <c r="M2793" s="326"/>
      <c r="N2793" s="326"/>
    </row>
    <row r="2794" spans="6:14" x14ac:dyDescent="0.2">
      <c r="L2794" s="260"/>
      <c r="N2794" s="326"/>
    </row>
    <row r="2795" spans="6:14" x14ac:dyDescent="0.2">
      <c r="N2795" s="326"/>
    </row>
    <row r="2797" spans="6:14" x14ac:dyDescent="0.2">
      <c r="K2797" s="260"/>
      <c r="L2797" s="260"/>
      <c r="N2797" s="326"/>
    </row>
    <row r="2798" spans="6:14" x14ac:dyDescent="0.2">
      <c r="K2798" s="260"/>
      <c r="L2798" s="260"/>
      <c r="M2798" s="326"/>
      <c r="N2798" s="326"/>
    </row>
    <row r="2799" spans="6:14" x14ac:dyDescent="0.2">
      <c r="L2799" s="260"/>
      <c r="M2799" s="326"/>
      <c r="N2799" s="326"/>
    </row>
    <row r="2800" spans="6:14" x14ac:dyDescent="0.2">
      <c r="J2800" s="260"/>
      <c r="K2800" s="260"/>
      <c r="L2800" s="260"/>
      <c r="M2800" s="326"/>
      <c r="N2800" s="326"/>
    </row>
    <row r="2801" spans="6:14" x14ac:dyDescent="0.2">
      <c r="L2801" s="260"/>
      <c r="N2801" s="326"/>
    </row>
    <row r="2802" spans="6:14" x14ac:dyDescent="0.2">
      <c r="N2802" s="326"/>
    </row>
    <row r="2803" spans="6:14" x14ac:dyDescent="0.2">
      <c r="F2803" s="260"/>
      <c r="G2803" s="260"/>
      <c r="H2803" s="260"/>
      <c r="I2803" s="260"/>
      <c r="J2803" s="260"/>
      <c r="K2803" s="260"/>
      <c r="L2803" s="260"/>
      <c r="M2803" s="326"/>
      <c r="N2803" s="326"/>
    </row>
    <row r="2804" spans="6:14" x14ac:dyDescent="0.2">
      <c r="F2804" s="260"/>
      <c r="G2804" s="260"/>
      <c r="H2804" s="260"/>
      <c r="I2804" s="260"/>
      <c r="J2804" s="260"/>
      <c r="K2804" s="260"/>
      <c r="L2804" s="260"/>
      <c r="M2804" s="326"/>
      <c r="N2804" s="326"/>
    </row>
    <row r="2805" spans="6:14" x14ac:dyDescent="0.2">
      <c r="H2805" s="260"/>
      <c r="I2805" s="260"/>
      <c r="J2805" s="260"/>
      <c r="K2805" s="260"/>
      <c r="L2805" s="260"/>
      <c r="M2805" s="326"/>
      <c r="N2805" s="326"/>
    </row>
    <row r="2806" spans="6:14" x14ac:dyDescent="0.2">
      <c r="J2806" s="260"/>
      <c r="K2806" s="260"/>
      <c r="L2806" s="260"/>
      <c r="M2806" s="326"/>
      <c r="N2806" s="326"/>
    </row>
    <row r="2807" spans="6:14" x14ac:dyDescent="0.2">
      <c r="L2807" s="260"/>
      <c r="M2807" s="326"/>
      <c r="N2807" s="326"/>
    </row>
    <row r="2808" spans="6:14" x14ac:dyDescent="0.2">
      <c r="N2808" s="326"/>
    </row>
    <row r="2810" spans="6:14" x14ac:dyDescent="0.2">
      <c r="J2810" s="260"/>
      <c r="K2810" s="260"/>
      <c r="M2810" s="326"/>
      <c r="N2810" s="326"/>
    </row>
    <row r="2811" spans="6:14" x14ac:dyDescent="0.2">
      <c r="F2811" s="260"/>
      <c r="J2811" s="260"/>
      <c r="K2811" s="260"/>
      <c r="L2811" s="260"/>
      <c r="M2811" s="326"/>
      <c r="N2811" s="326"/>
    </row>
    <row r="2812" spans="6:14" x14ac:dyDescent="0.2">
      <c r="M2812" s="326"/>
      <c r="N2812" s="326"/>
    </row>
    <row r="2813" spans="6:14" x14ac:dyDescent="0.2">
      <c r="J2813" s="260"/>
      <c r="K2813" s="260"/>
      <c r="L2813" s="260"/>
    </row>
    <row r="2814" spans="6:14" x14ac:dyDescent="0.2">
      <c r="L2814" s="260"/>
      <c r="M2814" s="326"/>
      <c r="N2814" s="326"/>
    </row>
    <row r="2815" spans="6:14" x14ac:dyDescent="0.2">
      <c r="N2815" s="326"/>
    </row>
    <row r="2817" spans="6:14" x14ac:dyDescent="0.2">
      <c r="F2817" s="260"/>
      <c r="I2817" s="260"/>
      <c r="J2817" s="260"/>
      <c r="K2817" s="260"/>
      <c r="L2817" s="260"/>
      <c r="M2817" s="326"/>
      <c r="N2817" s="326"/>
    </row>
    <row r="2818" spans="6:14" x14ac:dyDescent="0.2">
      <c r="F2818" s="260"/>
      <c r="G2818" s="260"/>
      <c r="I2818" s="260"/>
      <c r="J2818" s="260"/>
      <c r="K2818" s="260"/>
      <c r="N2818" s="326"/>
    </row>
    <row r="2819" spans="6:14" x14ac:dyDescent="0.2">
      <c r="H2819" s="260"/>
      <c r="I2819" s="260"/>
      <c r="J2819" s="260"/>
      <c r="K2819" s="260"/>
      <c r="L2819" s="260"/>
      <c r="M2819" s="326"/>
      <c r="N2819" s="326"/>
    </row>
    <row r="2820" spans="6:14" x14ac:dyDescent="0.2">
      <c r="J2820" s="260"/>
      <c r="K2820" s="260"/>
      <c r="L2820" s="260"/>
      <c r="N2820" s="326"/>
    </row>
    <row r="2821" spans="6:14" x14ac:dyDescent="0.2">
      <c r="L2821" s="260"/>
      <c r="M2821" s="326"/>
      <c r="N2821" s="326"/>
    </row>
    <row r="2822" spans="6:14" x14ac:dyDescent="0.2">
      <c r="N2822" s="326"/>
    </row>
    <row r="2823" spans="6:14" x14ac:dyDescent="0.2">
      <c r="F2823" s="260"/>
      <c r="G2823" s="260"/>
      <c r="H2823" s="260"/>
      <c r="I2823" s="260"/>
      <c r="J2823" s="260"/>
      <c r="K2823" s="260"/>
      <c r="N2823" s="326"/>
    </row>
    <row r="2824" spans="6:14" x14ac:dyDescent="0.2">
      <c r="F2824" s="260"/>
      <c r="G2824" s="260"/>
      <c r="H2824" s="260"/>
      <c r="I2824" s="260"/>
      <c r="J2824" s="260"/>
      <c r="K2824" s="260"/>
      <c r="L2824" s="260"/>
      <c r="M2824" s="326"/>
      <c r="N2824" s="326"/>
    </row>
    <row r="2825" spans="6:14" x14ac:dyDescent="0.2">
      <c r="H2825" s="260"/>
      <c r="I2825" s="260"/>
      <c r="J2825" s="260"/>
      <c r="K2825" s="260"/>
      <c r="L2825" s="260"/>
      <c r="M2825" s="326"/>
      <c r="N2825" s="326"/>
    </row>
    <row r="2826" spans="6:14" x14ac:dyDescent="0.2">
      <c r="J2826" s="260"/>
      <c r="K2826" s="260"/>
      <c r="L2826" s="260"/>
      <c r="M2826" s="326"/>
      <c r="N2826" s="326"/>
    </row>
    <row r="2827" spans="6:14" x14ac:dyDescent="0.2">
      <c r="L2827" s="260"/>
      <c r="M2827" s="326"/>
      <c r="N2827" s="326"/>
    </row>
    <row r="2828" spans="6:14" x14ac:dyDescent="0.2">
      <c r="N2828" s="326"/>
    </row>
    <row r="2829" spans="6:14" x14ac:dyDescent="0.2">
      <c r="F2829" s="260"/>
      <c r="J2829" s="260"/>
      <c r="K2829" s="260"/>
      <c r="L2829" s="260"/>
      <c r="M2829" s="326"/>
      <c r="N2829" s="326"/>
    </row>
    <row r="2830" spans="6:14" x14ac:dyDescent="0.2">
      <c r="F2830" s="260"/>
      <c r="J2830" s="260"/>
      <c r="K2830" s="260"/>
      <c r="L2830" s="260"/>
      <c r="M2830" s="326"/>
      <c r="N2830" s="326"/>
    </row>
    <row r="2831" spans="6:14" x14ac:dyDescent="0.2">
      <c r="H2831" s="260"/>
      <c r="I2831" s="260"/>
      <c r="K2831" s="260"/>
      <c r="L2831" s="260"/>
      <c r="M2831" s="326"/>
    </row>
    <row r="2832" spans="6:14" x14ac:dyDescent="0.2">
      <c r="J2832" s="260"/>
      <c r="K2832" s="260"/>
      <c r="L2832" s="260"/>
      <c r="M2832" s="326"/>
      <c r="N2832" s="326"/>
    </row>
    <row r="2833" spans="6:14" x14ac:dyDescent="0.2">
      <c r="L2833" s="260"/>
      <c r="M2833" s="326"/>
      <c r="N2833" s="326"/>
    </row>
    <row r="2834" spans="6:14" x14ac:dyDescent="0.2">
      <c r="N2834" s="326"/>
    </row>
    <row r="2835" spans="6:14" x14ac:dyDescent="0.2">
      <c r="F2835" s="260"/>
      <c r="L2835" s="260"/>
      <c r="M2835" s="326"/>
      <c r="N2835" s="326"/>
    </row>
    <row r="2836" spans="6:14" x14ac:dyDescent="0.2">
      <c r="L2836" s="260"/>
      <c r="M2836" s="326"/>
      <c r="N2836" s="326"/>
    </row>
    <row r="2837" spans="6:14" x14ac:dyDescent="0.2">
      <c r="L2837" s="260"/>
      <c r="M2837" s="326"/>
      <c r="N2837" s="326"/>
    </row>
    <row r="2838" spans="6:14" x14ac:dyDescent="0.2">
      <c r="J2838" s="260"/>
      <c r="N2838" s="326"/>
    </row>
    <row r="2839" spans="6:14" x14ac:dyDescent="0.2">
      <c r="M2839" s="326"/>
      <c r="N2839" s="326"/>
    </row>
    <row r="2840" spans="6:14" x14ac:dyDescent="0.2">
      <c r="N2840" s="326"/>
    </row>
    <row r="2841" spans="6:14" x14ac:dyDescent="0.2">
      <c r="F2841" s="260"/>
      <c r="H2841" s="260"/>
      <c r="L2841" s="260"/>
      <c r="M2841" s="326"/>
      <c r="N2841" s="326"/>
    </row>
    <row r="2842" spans="6:14" x14ac:dyDescent="0.2">
      <c r="F2842" s="260"/>
      <c r="G2842" s="260"/>
      <c r="M2842" s="326"/>
      <c r="N2842" s="326"/>
    </row>
    <row r="2843" spans="6:14" x14ac:dyDescent="0.2">
      <c r="G2843" s="260"/>
      <c r="M2843" s="326"/>
      <c r="N2843" s="326"/>
    </row>
    <row r="2844" spans="6:14" x14ac:dyDescent="0.2">
      <c r="J2844" s="260"/>
      <c r="N2844" s="326"/>
    </row>
    <row r="2848" spans="6:14" x14ac:dyDescent="0.2">
      <c r="K2848" s="260"/>
      <c r="L2848" s="260"/>
      <c r="M2848" s="326"/>
      <c r="N2848" s="326"/>
    </row>
    <row r="2849" spans="6:14" x14ac:dyDescent="0.2">
      <c r="K2849" s="260"/>
      <c r="L2849" s="260"/>
      <c r="M2849" s="326"/>
      <c r="N2849" s="326"/>
    </row>
    <row r="2850" spans="6:14" x14ac:dyDescent="0.2">
      <c r="L2850" s="260"/>
      <c r="M2850" s="326"/>
      <c r="N2850" s="326"/>
    </row>
    <row r="2851" spans="6:14" x14ac:dyDescent="0.2">
      <c r="J2851" s="260"/>
      <c r="K2851" s="260"/>
      <c r="L2851" s="260"/>
      <c r="N2851" s="326"/>
    </row>
    <row r="2852" spans="6:14" x14ac:dyDescent="0.2">
      <c r="L2852" s="260"/>
      <c r="M2852" s="326"/>
    </row>
    <row r="2853" spans="6:14" x14ac:dyDescent="0.2">
      <c r="N2853" s="326"/>
    </row>
    <row r="2854" spans="6:14" x14ac:dyDescent="0.2">
      <c r="F2854" s="260"/>
      <c r="G2854" s="260"/>
      <c r="H2854" s="260"/>
      <c r="I2854" s="260"/>
      <c r="J2854" s="260"/>
      <c r="K2854" s="260"/>
      <c r="L2854" s="260"/>
      <c r="M2854" s="326"/>
      <c r="N2854" s="326"/>
    </row>
    <row r="2855" spans="6:14" x14ac:dyDescent="0.2">
      <c r="F2855" s="260"/>
      <c r="G2855" s="260"/>
      <c r="H2855" s="260"/>
      <c r="I2855" s="260"/>
      <c r="J2855" s="260"/>
      <c r="K2855" s="260"/>
      <c r="L2855" s="260"/>
      <c r="M2855" s="326"/>
      <c r="N2855" s="326"/>
    </row>
    <row r="2856" spans="6:14" x14ac:dyDescent="0.2">
      <c r="G2856" s="260"/>
      <c r="H2856" s="260"/>
      <c r="I2856" s="260"/>
      <c r="J2856" s="260"/>
      <c r="K2856" s="260"/>
      <c r="L2856" s="260"/>
      <c r="M2856" s="326"/>
      <c r="N2856" s="326"/>
    </row>
    <row r="2857" spans="6:14" x14ac:dyDescent="0.2">
      <c r="J2857" s="260"/>
      <c r="K2857" s="260"/>
      <c r="L2857" s="260"/>
      <c r="M2857" s="326"/>
      <c r="N2857" s="326"/>
    </row>
    <row r="2858" spans="6:14" x14ac:dyDescent="0.2">
      <c r="L2858" s="260"/>
      <c r="M2858" s="326"/>
      <c r="N2858" s="326"/>
    </row>
    <row r="2859" spans="6:14" x14ac:dyDescent="0.2">
      <c r="N2859" s="326"/>
    </row>
    <row r="2860" spans="6:14" x14ac:dyDescent="0.2">
      <c r="F2860" s="260"/>
      <c r="G2860" s="260"/>
      <c r="H2860" s="260"/>
      <c r="I2860" s="260"/>
      <c r="J2860" s="260"/>
      <c r="K2860" s="260"/>
      <c r="L2860" s="260"/>
      <c r="M2860" s="326"/>
      <c r="N2860" s="326"/>
    </row>
    <row r="2861" spans="6:14" x14ac:dyDescent="0.2">
      <c r="F2861" s="260"/>
      <c r="G2861" s="260"/>
      <c r="H2861" s="260"/>
      <c r="I2861" s="260"/>
      <c r="J2861" s="260"/>
      <c r="K2861" s="260"/>
      <c r="L2861" s="260"/>
      <c r="M2861" s="326"/>
      <c r="N2861" s="326"/>
    </row>
    <row r="2862" spans="6:14" x14ac:dyDescent="0.2">
      <c r="G2862" s="260"/>
      <c r="H2862" s="260"/>
      <c r="I2862" s="260"/>
      <c r="J2862" s="260"/>
      <c r="K2862" s="260"/>
      <c r="L2862" s="260"/>
      <c r="M2862" s="326"/>
      <c r="N2862" s="326"/>
    </row>
    <row r="2863" spans="6:14" x14ac:dyDescent="0.2">
      <c r="J2863" s="260"/>
      <c r="K2863" s="260"/>
      <c r="L2863" s="260"/>
      <c r="M2863" s="326"/>
      <c r="N2863" s="326"/>
    </row>
    <row r="2864" spans="6:14" x14ac:dyDescent="0.2">
      <c r="L2864" s="260"/>
      <c r="M2864" s="326"/>
      <c r="N2864" s="326"/>
    </row>
    <row r="2865" spans="6:14" x14ac:dyDescent="0.2">
      <c r="N2865" s="326"/>
    </row>
    <row r="2866" spans="6:14" x14ac:dyDescent="0.2">
      <c r="F2866" s="260"/>
      <c r="G2866" s="260"/>
      <c r="H2866" s="260"/>
      <c r="I2866" s="260"/>
      <c r="J2866" s="260"/>
      <c r="K2866" s="260"/>
      <c r="L2866" s="260"/>
      <c r="M2866" s="326"/>
      <c r="N2866" s="326"/>
    </row>
    <row r="2867" spans="6:14" x14ac:dyDescent="0.2">
      <c r="F2867" s="260"/>
      <c r="G2867" s="260"/>
      <c r="H2867" s="260"/>
      <c r="I2867" s="260"/>
      <c r="J2867" s="260"/>
      <c r="K2867" s="260"/>
      <c r="L2867" s="260"/>
      <c r="M2867" s="326"/>
      <c r="N2867" s="326"/>
    </row>
    <row r="2868" spans="6:14" x14ac:dyDescent="0.2">
      <c r="G2868" s="260"/>
      <c r="H2868" s="260"/>
      <c r="I2868" s="260"/>
      <c r="J2868" s="260"/>
      <c r="K2868" s="260"/>
      <c r="L2868" s="260"/>
      <c r="M2868" s="326"/>
      <c r="N2868" s="326"/>
    </row>
    <row r="2869" spans="6:14" x14ac:dyDescent="0.2">
      <c r="J2869" s="260"/>
      <c r="K2869" s="260"/>
      <c r="L2869" s="260"/>
      <c r="M2869" s="326"/>
      <c r="N2869" s="326"/>
    </row>
    <row r="2870" spans="6:14" x14ac:dyDescent="0.2">
      <c r="L2870" s="260"/>
      <c r="M2870" s="326"/>
      <c r="N2870" s="326"/>
    </row>
    <row r="2871" spans="6:14" x14ac:dyDescent="0.2">
      <c r="N2871" s="326"/>
    </row>
    <row r="2873" spans="6:14" x14ac:dyDescent="0.2">
      <c r="K2873" s="260"/>
      <c r="M2873" s="326"/>
      <c r="N2873" s="326"/>
    </row>
    <row r="2874" spans="6:14" x14ac:dyDescent="0.2">
      <c r="L2874" s="260"/>
      <c r="M2874" s="326"/>
      <c r="N2874" s="326"/>
    </row>
    <row r="2875" spans="6:14" x14ac:dyDescent="0.2">
      <c r="K2875" s="260"/>
      <c r="M2875" s="326"/>
      <c r="N2875" s="326"/>
    </row>
    <row r="2876" spans="6:14" x14ac:dyDescent="0.2">
      <c r="J2876" s="260"/>
      <c r="K2876" s="260"/>
      <c r="L2876" s="260"/>
      <c r="M2876" s="326"/>
      <c r="N2876" s="326"/>
    </row>
    <row r="2877" spans="6:14" x14ac:dyDescent="0.2">
      <c r="L2877" s="260"/>
      <c r="M2877" s="326"/>
      <c r="N2877" s="326"/>
    </row>
    <row r="2878" spans="6:14" x14ac:dyDescent="0.2">
      <c r="N2878" s="326"/>
    </row>
    <row r="2879" spans="6:14" x14ac:dyDescent="0.2">
      <c r="F2879" s="260"/>
      <c r="K2879" s="260"/>
      <c r="L2879" s="260"/>
      <c r="M2879" s="326"/>
      <c r="N2879" s="326"/>
    </row>
    <row r="2880" spans="6:14" x14ac:dyDescent="0.2">
      <c r="F2880" s="260"/>
      <c r="G2880" s="260"/>
      <c r="K2880" s="260"/>
      <c r="L2880" s="260"/>
      <c r="N2880" s="326"/>
    </row>
    <row r="2881" spans="6:14" x14ac:dyDescent="0.2">
      <c r="G2881" s="260"/>
      <c r="K2881" s="260"/>
      <c r="L2881" s="260"/>
      <c r="M2881" s="326"/>
      <c r="N2881" s="326"/>
    </row>
    <row r="2882" spans="6:14" x14ac:dyDescent="0.2">
      <c r="J2882" s="260"/>
      <c r="M2882" s="326"/>
      <c r="N2882" s="326"/>
    </row>
    <row r="2883" spans="6:14" x14ac:dyDescent="0.2">
      <c r="L2883" s="260"/>
      <c r="M2883" s="326"/>
      <c r="N2883" s="326"/>
    </row>
    <row r="2884" spans="6:14" x14ac:dyDescent="0.2">
      <c r="N2884" s="326"/>
    </row>
    <row r="2885" spans="6:14" x14ac:dyDescent="0.2">
      <c r="F2885" s="260"/>
      <c r="G2885" s="260"/>
      <c r="H2885" s="260"/>
      <c r="I2885" s="260"/>
      <c r="J2885" s="260"/>
      <c r="K2885" s="260"/>
      <c r="L2885" s="260"/>
      <c r="M2885" s="326"/>
      <c r="N2885" s="326"/>
    </row>
    <row r="2886" spans="6:14" x14ac:dyDescent="0.2">
      <c r="F2886" s="260"/>
      <c r="G2886" s="260"/>
      <c r="H2886" s="260"/>
      <c r="I2886" s="260"/>
      <c r="J2886" s="260"/>
      <c r="K2886" s="260"/>
      <c r="L2886" s="260"/>
      <c r="M2886" s="326"/>
      <c r="N2886" s="326"/>
    </row>
    <row r="2887" spans="6:14" x14ac:dyDescent="0.2">
      <c r="G2887" s="260"/>
      <c r="H2887" s="260"/>
      <c r="I2887" s="260"/>
      <c r="J2887" s="260"/>
      <c r="K2887" s="260"/>
      <c r="L2887" s="260"/>
      <c r="M2887" s="326"/>
      <c r="N2887" s="326"/>
    </row>
    <row r="2888" spans="6:14" x14ac:dyDescent="0.2">
      <c r="J2888" s="260"/>
      <c r="K2888" s="260"/>
      <c r="L2888" s="260"/>
      <c r="M2888" s="326"/>
      <c r="N2888" s="326"/>
    </row>
    <row r="2889" spans="6:14" x14ac:dyDescent="0.2">
      <c r="L2889" s="260"/>
      <c r="M2889" s="326"/>
      <c r="N2889" s="326"/>
    </row>
    <row r="2890" spans="6:14" x14ac:dyDescent="0.2">
      <c r="N2890" s="326"/>
    </row>
    <row r="2891" spans="6:14" x14ac:dyDescent="0.2">
      <c r="L2891" s="260"/>
      <c r="N2891" s="326"/>
    </row>
    <row r="2892" spans="6:14" x14ac:dyDescent="0.2">
      <c r="F2892" s="260"/>
      <c r="M2892" s="326"/>
      <c r="N2892" s="326"/>
    </row>
    <row r="2893" spans="6:14" x14ac:dyDescent="0.2">
      <c r="M2893" s="326"/>
      <c r="N2893" s="326"/>
    </row>
    <row r="2897" spans="6:14" x14ac:dyDescent="0.2">
      <c r="F2897" s="260"/>
      <c r="G2897" s="260"/>
      <c r="H2897" s="260"/>
      <c r="K2897" s="260"/>
      <c r="M2897" s="326"/>
      <c r="N2897" s="326"/>
    </row>
    <row r="2898" spans="6:14" x14ac:dyDescent="0.2">
      <c r="F2898" s="260"/>
      <c r="G2898" s="260"/>
      <c r="H2898" s="260"/>
      <c r="L2898" s="260"/>
      <c r="M2898" s="326"/>
      <c r="N2898" s="326"/>
    </row>
    <row r="2899" spans="6:14" x14ac:dyDescent="0.2">
      <c r="G2899" s="260"/>
      <c r="L2899" s="260"/>
      <c r="N2899" s="326"/>
    </row>
    <row r="2900" spans="6:14" x14ac:dyDescent="0.2">
      <c r="J2900" s="260"/>
      <c r="M2900" s="326"/>
      <c r="N2900" s="326"/>
    </row>
    <row r="2901" spans="6:14" x14ac:dyDescent="0.2">
      <c r="L2901" s="260"/>
      <c r="M2901" s="326"/>
    </row>
    <row r="2902" spans="6:14" x14ac:dyDescent="0.2">
      <c r="N2902" s="326"/>
    </row>
    <row r="2903" spans="6:14" x14ac:dyDescent="0.2">
      <c r="F2903" s="260"/>
      <c r="G2903" s="260"/>
      <c r="H2903" s="260"/>
      <c r="I2903" s="260"/>
      <c r="K2903" s="260"/>
      <c r="L2903" s="260"/>
      <c r="M2903" s="326"/>
      <c r="N2903" s="326"/>
    </row>
    <row r="2904" spans="6:14" x14ac:dyDescent="0.2">
      <c r="F2904" s="260"/>
      <c r="G2904" s="260"/>
      <c r="H2904" s="260"/>
      <c r="I2904" s="260"/>
      <c r="J2904" s="260"/>
      <c r="K2904" s="260"/>
      <c r="M2904" s="326"/>
      <c r="N2904" s="326"/>
    </row>
    <row r="2905" spans="6:14" x14ac:dyDescent="0.2">
      <c r="G2905" s="260"/>
      <c r="H2905" s="260"/>
      <c r="I2905" s="260"/>
      <c r="J2905" s="260"/>
      <c r="L2905" s="260"/>
      <c r="M2905" s="326"/>
      <c r="N2905" s="326"/>
    </row>
    <row r="2906" spans="6:14" x14ac:dyDescent="0.2">
      <c r="J2906" s="260"/>
      <c r="M2906" s="326"/>
      <c r="N2906" s="326"/>
    </row>
    <row r="2907" spans="6:14" x14ac:dyDescent="0.2">
      <c r="L2907" s="260"/>
      <c r="M2907" s="326"/>
      <c r="N2907" s="326"/>
    </row>
    <row r="2908" spans="6:14" x14ac:dyDescent="0.2">
      <c r="N2908" s="326"/>
    </row>
    <row r="2909" spans="6:14" x14ac:dyDescent="0.2">
      <c r="F2909" s="260"/>
      <c r="G2909" s="260"/>
      <c r="H2909" s="260"/>
      <c r="I2909" s="260"/>
      <c r="J2909" s="260"/>
      <c r="K2909" s="260"/>
      <c r="M2909" s="326"/>
      <c r="N2909" s="326"/>
    </row>
    <row r="2910" spans="6:14" x14ac:dyDescent="0.2">
      <c r="F2910" s="260"/>
      <c r="G2910" s="260"/>
      <c r="H2910" s="260"/>
      <c r="I2910" s="260"/>
      <c r="J2910" s="260"/>
      <c r="K2910" s="260"/>
      <c r="M2910" s="326"/>
      <c r="N2910" s="326"/>
    </row>
    <row r="2911" spans="6:14" x14ac:dyDescent="0.2">
      <c r="G2911" s="260"/>
      <c r="H2911" s="260"/>
      <c r="I2911" s="260"/>
      <c r="J2911" s="260"/>
      <c r="N2911" s="326"/>
    </row>
    <row r="2912" spans="6:14" x14ac:dyDescent="0.2">
      <c r="J2912" s="260"/>
      <c r="N2912" s="326"/>
    </row>
    <row r="2914" spans="6:14" x14ac:dyDescent="0.2">
      <c r="N2914" s="326"/>
    </row>
    <row r="2915" spans="6:14" x14ac:dyDescent="0.2">
      <c r="F2915" s="260"/>
      <c r="G2915" s="260"/>
      <c r="H2915" s="260"/>
      <c r="I2915" s="260"/>
      <c r="L2915" s="260"/>
      <c r="M2915" s="326"/>
      <c r="N2915" s="326"/>
    </row>
    <row r="2916" spans="6:14" x14ac:dyDescent="0.2">
      <c r="F2916" s="260"/>
      <c r="G2916" s="260"/>
      <c r="H2916" s="260"/>
      <c r="L2916" s="260"/>
      <c r="N2916" s="326"/>
    </row>
    <row r="2917" spans="6:14" x14ac:dyDescent="0.2">
      <c r="G2917" s="260"/>
      <c r="M2917" s="326"/>
      <c r="N2917" s="326"/>
    </row>
    <row r="2920" spans="6:14" x14ac:dyDescent="0.2">
      <c r="N2920" s="326"/>
    </row>
    <row r="2921" spans="6:14" x14ac:dyDescent="0.2">
      <c r="F2921" s="260"/>
      <c r="G2921" s="260"/>
      <c r="H2921" s="260"/>
      <c r="L2921" s="260"/>
      <c r="M2921" s="326"/>
      <c r="N2921" s="326"/>
    </row>
    <row r="2922" spans="6:14" x14ac:dyDescent="0.2">
      <c r="G2922" s="260"/>
      <c r="H2922" s="260"/>
      <c r="L2922" s="260"/>
      <c r="M2922" s="326"/>
      <c r="N2922" s="326"/>
    </row>
    <row r="2923" spans="6:14" x14ac:dyDescent="0.2">
      <c r="G2923" s="260"/>
      <c r="H2923" s="260"/>
      <c r="M2923" s="326"/>
      <c r="N2923" s="326"/>
    </row>
    <row r="2924" spans="6:14" x14ac:dyDescent="0.2">
      <c r="N2924" s="326"/>
    </row>
    <row r="2926" spans="6:14" x14ac:dyDescent="0.2">
      <c r="N2926" s="326"/>
    </row>
    <row r="2928" spans="6:14" x14ac:dyDescent="0.2">
      <c r="F2928" s="260"/>
      <c r="G2928" s="260"/>
      <c r="H2928" s="260"/>
      <c r="I2928" s="260"/>
      <c r="J2928" s="260"/>
      <c r="K2928" s="260"/>
      <c r="L2928" s="260"/>
      <c r="M2928" s="326"/>
      <c r="N2928" s="326"/>
    </row>
    <row r="2929" spans="6:14" x14ac:dyDescent="0.2">
      <c r="G2929" s="260"/>
      <c r="H2929" s="260"/>
      <c r="I2929" s="260"/>
      <c r="K2929" s="260"/>
      <c r="L2929" s="260"/>
      <c r="M2929" s="326"/>
      <c r="N2929" s="326"/>
    </row>
    <row r="2930" spans="6:14" x14ac:dyDescent="0.2">
      <c r="H2930" s="260"/>
      <c r="I2930" s="260"/>
      <c r="J2930" s="260"/>
      <c r="K2930" s="260"/>
      <c r="L2930" s="260"/>
      <c r="M2930" s="326"/>
      <c r="N2930" s="326"/>
    </row>
    <row r="2931" spans="6:14" x14ac:dyDescent="0.2">
      <c r="J2931" s="260"/>
      <c r="K2931" s="260"/>
      <c r="L2931" s="260"/>
      <c r="M2931" s="326"/>
      <c r="N2931" s="326"/>
    </row>
    <row r="2932" spans="6:14" x14ac:dyDescent="0.2">
      <c r="L2932" s="260"/>
      <c r="M2932" s="326"/>
      <c r="N2932" s="326"/>
    </row>
    <row r="2933" spans="6:14" x14ac:dyDescent="0.2">
      <c r="F2933" s="260"/>
      <c r="G2933" s="260"/>
      <c r="H2933" s="260"/>
      <c r="I2933" s="260"/>
    </row>
    <row r="2934" spans="6:14" x14ac:dyDescent="0.2">
      <c r="H2934" s="260"/>
      <c r="I2934" s="260"/>
      <c r="J2934" s="260"/>
      <c r="K2934" s="260"/>
      <c r="L2934" s="260"/>
      <c r="M2934" s="326"/>
      <c r="N2934" s="326"/>
    </row>
    <row r="2935" spans="6:14" x14ac:dyDescent="0.2">
      <c r="J2935" s="260"/>
      <c r="K2935" s="260"/>
      <c r="L2935" s="260"/>
      <c r="M2935" s="326"/>
      <c r="N2935" s="326"/>
    </row>
    <row r="2936" spans="6:14" x14ac:dyDescent="0.2">
      <c r="L2936" s="260"/>
      <c r="M2936" s="326"/>
      <c r="N2936" s="326"/>
    </row>
    <row r="2937" spans="6:14" x14ac:dyDescent="0.2">
      <c r="N2937" s="326"/>
    </row>
    <row r="2939" spans="6:14" x14ac:dyDescent="0.2">
      <c r="L2939" s="260"/>
      <c r="M2939" s="326"/>
      <c r="N2939" s="326"/>
    </row>
    <row r="2940" spans="6:14" x14ac:dyDescent="0.2">
      <c r="L2940" s="260"/>
      <c r="M2940" s="326"/>
      <c r="N2940" s="326"/>
    </row>
    <row r="2941" spans="6:14" x14ac:dyDescent="0.2">
      <c r="N2941" s="326"/>
    </row>
    <row r="2942" spans="6:14" x14ac:dyDescent="0.2">
      <c r="M2942" s="326"/>
      <c r="N2942" s="326"/>
    </row>
    <row r="2943" spans="6:14" x14ac:dyDescent="0.2">
      <c r="L2943" s="260"/>
      <c r="M2943" s="326"/>
      <c r="N2943" s="326"/>
    </row>
    <row r="2944" spans="6:14" x14ac:dyDescent="0.2">
      <c r="N2944" s="326"/>
    </row>
    <row r="2945" spans="6:14" x14ac:dyDescent="0.2">
      <c r="F2945" s="260"/>
      <c r="L2945" s="260"/>
      <c r="M2945" s="326"/>
      <c r="N2945" s="326"/>
    </row>
    <row r="2946" spans="6:14" x14ac:dyDescent="0.2">
      <c r="G2946" s="260"/>
      <c r="L2946" s="260"/>
      <c r="M2946" s="326"/>
      <c r="N2946" s="326"/>
    </row>
    <row r="2947" spans="6:14" x14ac:dyDescent="0.2">
      <c r="G2947" s="260"/>
      <c r="L2947" s="260"/>
      <c r="M2947" s="326"/>
      <c r="N2947" s="326"/>
    </row>
    <row r="2948" spans="6:14" x14ac:dyDescent="0.2">
      <c r="J2948" s="260"/>
      <c r="M2948" s="326"/>
      <c r="N2948" s="326"/>
    </row>
    <row r="2949" spans="6:14" x14ac:dyDescent="0.2">
      <c r="L2949" s="260"/>
      <c r="M2949" s="326"/>
      <c r="N2949" s="326"/>
    </row>
    <row r="2950" spans="6:14" x14ac:dyDescent="0.2">
      <c r="N2950" s="326"/>
    </row>
    <row r="2951" spans="6:14" x14ac:dyDescent="0.2">
      <c r="F2951" s="260"/>
      <c r="G2951" s="260"/>
      <c r="H2951" s="260"/>
      <c r="L2951" s="260"/>
      <c r="M2951" s="326"/>
      <c r="N2951" s="326"/>
    </row>
    <row r="2952" spans="6:14" x14ac:dyDescent="0.2">
      <c r="F2952" s="260"/>
      <c r="G2952" s="260"/>
      <c r="H2952" s="260"/>
      <c r="M2952" s="326"/>
      <c r="N2952" s="326"/>
    </row>
    <row r="2953" spans="6:14" x14ac:dyDescent="0.2">
      <c r="G2953" s="260"/>
      <c r="H2953" s="260"/>
      <c r="M2953" s="326"/>
      <c r="N2953" s="326"/>
    </row>
    <row r="2956" spans="6:14" x14ac:dyDescent="0.2">
      <c r="N2956" s="326"/>
    </row>
    <row r="2957" spans="6:14" x14ac:dyDescent="0.2">
      <c r="F2957" s="260"/>
      <c r="H2957" s="260"/>
      <c r="I2957" s="260"/>
      <c r="J2957" s="260"/>
      <c r="M2957" s="326"/>
      <c r="N2957" s="326"/>
    </row>
    <row r="2958" spans="6:14" x14ac:dyDescent="0.2">
      <c r="G2958" s="260"/>
      <c r="H2958" s="260"/>
      <c r="I2958" s="260"/>
      <c r="J2958" s="260"/>
      <c r="K2958" s="260"/>
      <c r="L2958" s="260"/>
      <c r="M2958" s="326"/>
      <c r="N2958" s="326"/>
    </row>
    <row r="2959" spans="6:14" x14ac:dyDescent="0.2">
      <c r="H2959" s="260"/>
      <c r="I2959" s="260"/>
      <c r="J2959" s="260"/>
      <c r="K2959" s="260"/>
      <c r="L2959" s="260"/>
      <c r="M2959" s="326"/>
      <c r="N2959" s="326"/>
    </row>
    <row r="2960" spans="6:14" x14ac:dyDescent="0.2">
      <c r="J2960" s="260"/>
      <c r="K2960" s="260"/>
      <c r="L2960" s="260"/>
      <c r="M2960" s="326"/>
      <c r="N2960" s="326"/>
    </row>
    <row r="2961" spans="6:14" x14ac:dyDescent="0.2">
      <c r="L2961" s="260"/>
      <c r="M2961" s="326"/>
      <c r="N2961" s="326"/>
    </row>
    <row r="2962" spans="6:14" x14ac:dyDescent="0.2">
      <c r="N2962" s="326"/>
    </row>
    <row r="2964" spans="6:14" x14ac:dyDescent="0.2">
      <c r="F2964" s="260"/>
      <c r="G2964" s="260"/>
      <c r="H2964" s="260"/>
      <c r="I2964" s="260"/>
      <c r="J2964" s="260"/>
      <c r="K2964" s="260"/>
      <c r="L2964" s="260"/>
      <c r="M2964" s="326"/>
      <c r="N2964" s="326"/>
    </row>
    <row r="2965" spans="6:14" x14ac:dyDescent="0.2">
      <c r="F2965" s="260"/>
      <c r="G2965" s="260"/>
      <c r="H2965" s="260"/>
      <c r="I2965" s="260"/>
      <c r="J2965" s="260"/>
      <c r="K2965" s="260"/>
      <c r="L2965" s="260"/>
      <c r="M2965" s="326"/>
      <c r="N2965" s="326"/>
    </row>
    <row r="2966" spans="6:14" x14ac:dyDescent="0.2">
      <c r="G2966" s="260"/>
      <c r="H2966" s="260"/>
      <c r="I2966" s="260"/>
      <c r="J2966" s="260"/>
      <c r="K2966" s="260"/>
      <c r="L2966" s="260"/>
      <c r="M2966" s="326"/>
      <c r="N2966" s="326"/>
    </row>
    <row r="2967" spans="6:14" x14ac:dyDescent="0.2">
      <c r="H2967" s="260"/>
      <c r="I2967" s="260"/>
      <c r="J2967" s="260"/>
      <c r="K2967" s="260"/>
      <c r="L2967" s="260"/>
      <c r="N2967" s="326"/>
    </row>
    <row r="2968" spans="6:14" x14ac:dyDescent="0.2">
      <c r="F2968" s="260"/>
      <c r="G2968" s="260"/>
      <c r="H2968" s="260"/>
      <c r="I2968" s="260"/>
      <c r="J2968" s="260"/>
      <c r="K2968" s="260"/>
      <c r="L2968" s="260"/>
      <c r="M2968" s="326"/>
      <c r="N2968" s="326"/>
    </row>
    <row r="2969" spans="6:14" x14ac:dyDescent="0.2">
      <c r="G2969" s="260"/>
      <c r="H2969" s="260"/>
      <c r="I2969" s="260"/>
      <c r="J2969" s="260"/>
      <c r="K2969" s="260"/>
      <c r="L2969" s="260"/>
      <c r="M2969" s="326"/>
      <c r="N2969" s="326"/>
    </row>
    <row r="2970" spans="6:14" x14ac:dyDescent="0.2">
      <c r="I2970" s="260"/>
      <c r="J2970" s="260"/>
      <c r="K2970" s="260"/>
      <c r="L2970" s="260"/>
      <c r="M2970" s="326"/>
      <c r="N2970" s="326"/>
    </row>
    <row r="2971" spans="6:14" x14ac:dyDescent="0.2">
      <c r="N2971" s="326"/>
    </row>
    <row r="2973" spans="6:14" x14ac:dyDescent="0.2">
      <c r="F2973" s="260"/>
      <c r="G2973" s="260"/>
      <c r="H2973" s="260"/>
      <c r="I2973" s="260"/>
      <c r="K2973" s="260"/>
      <c r="L2973" s="260"/>
      <c r="M2973" s="326"/>
      <c r="N2973" s="326"/>
    </row>
    <row r="2974" spans="6:14" x14ac:dyDescent="0.2">
      <c r="F2974" s="260"/>
      <c r="G2974" s="260"/>
      <c r="H2974" s="260"/>
      <c r="I2974" s="260"/>
      <c r="J2974" s="260"/>
      <c r="L2974" s="260"/>
      <c r="M2974" s="326"/>
      <c r="N2974" s="326"/>
    </row>
    <row r="2975" spans="6:14" x14ac:dyDescent="0.2">
      <c r="G2975" s="260"/>
      <c r="H2975" s="260"/>
      <c r="I2975" s="260"/>
      <c r="J2975" s="260"/>
      <c r="K2975" s="260"/>
      <c r="L2975" s="260"/>
      <c r="M2975" s="326"/>
      <c r="N2975" s="326"/>
    </row>
    <row r="2976" spans="6:14" x14ac:dyDescent="0.2">
      <c r="H2976" s="260"/>
      <c r="I2976" s="260"/>
      <c r="J2976" s="260"/>
      <c r="K2976" s="260"/>
      <c r="L2976" s="260"/>
      <c r="M2976" s="326"/>
      <c r="N2976" s="326"/>
    </row>
    <row r="2977" spans="6:14" x14ac:dyDescent="0.2">
      <c r="F2977" s="260"/>
      <c r="G2977" s="260"/>
      <c r="H2977" s="260"/>
      <c r="I2977" s="260"/>
      <c r="J2977" s="260"/>
      <c r="L2977" s="260"/>
      <c r="M2977" s="326"/>
      <c r="N2977" s="326"/>
    </row>
    <row r="2978" spans="6:14" x14ac:dyDescent="0.2">
      <c r="G2978" s="260"/>
      <c r="H2978" s="260"/>
      <c r="I2978" s="260"/>
      <c r="J2978" s="260"/>
      <c r="K2978" s="260"/>
      <c r="L2978" s="260"/>
      <c r="M2978" s="326"/>
      <c r="N2978" s="326"/>
    </row>
    <row r="2979" spans="6:14" x14ac:dyDescent="0.2">
      <c r="H2979" s="260"/>
      <c r="I2979" s="260"/>
      <c r="J2979" s="260"/>
      <c r="K2979" s="260"/>
      <c r="L2979" s="260"/>
      <c r="M2979" s="326"/>
      <c r="N2979" s="326"/>
    </row>
    <row r="2980" spans="6:14" x14ac:dyDescent="0.2">
      <c r="J2980" s="260"/>
      <c r="K2980" s="260"/>
      <c r="L2980" s="260"/>
      <c r="M2980" s="326"/>
      <c r="N2980" s="326"/>
    </row>
    <row r="2981" spans="6:14" x14ac:dyDescent="0.2">
      <c r="L2981" s="260"/>
      <c r="M2981" s="326"/>
      <c r="N2981" s="326"/>
    </row>
    <row r="2982" spans="6:14" x14ac:dyDescent="0.2">
      <c r="N2982" s="326"/>
    </row>
    <row r="2983" spans="6:14" x14ac:dyDescent="0.2">
      <c r="F2983" s="260"/>
      <c r="G2983" s="260"/>
      <c r="H2983" s="260"/>
      <c r="I2983" s="260"/>
      <c r="J2983" s="260"/>
      <c r="K2983" s="260"/>
      <c r="L2983" s="260"/>
      <c r="M2983" s="326"/>
      <c r="N2983" s="326"/>
    </row>
    <row r="2984" spans="6:14" x14ac:dyDescent="0.2">
      <c r="F2984" s="260"/>
      <c r="G2984" s="260"/>
      <c r="H2984" s="260"/>
      <c r="I2984" s="260"/>
      <c r="J2984" s="260"/>
      <c r="K2984" s="260"/>
      <c r="L2984" s="260"/>
      <c r="M2984" s="326"/>
      <c r="N2984" s="326"/>
    </row>
    <row r="2985" spans="6:14" x14ac:dyDescent="0.2">
      <c r="H2985" s="260"/>
      <c r="I2985" s="260"/>
      <c r="J2985" s="260"/>
      <c r="K2985" s="260"/>
      <c r="L2985" s="260"/>
      <c r="M2985" s="326"/>
      <c r="N2985" s="326"/>
    </row>
    <row r="2986" spans="6:14" x14ac:dyDescent="0.2">
      <c r="K2986" s="260"/>
      <c r="L2986" s="260"/>
      <c r="M2986" s="326"/>
      <c r="N2986" s="326"/>
    </row>
    <row r="2987" spans="6:14" x14ac:dyDescent="0.2">
      <c r="L2987" s="260"/>
      <c r="M2987" s="326"/>
      <c r="N2987" s="326"/>
    </row>
    <row r="2988" spans="6:14" x14ac:dyDescent="0.2">
      <c r="N2988" s="326"/>
    </row>
    <row r="2989" spans="6:14" x14ac:dyDescent="0.2">
      <c r="F2989" s="260"/>
      <c r="G2989" s="260"/>
      <c r="H2989" s="260"/>
      <c r="I2989" s="260"/>
      <c r="J2989" s="260"/>
      <c r="K2989" s="260"/>
      <c r="L2989" s="260"/>
      <c r="M2989" s="326"/>
      <c r="N2989" s="326"/>
    </row>
    <row r="2990" spans="6:14" x14ac:dyDescent="0.2">
      <c r="F2990" s="260"/>
      <c r="I2990" s="260"/>
      <c r="J2990" s="260"/>
      <c r="K2990" s="260"/>
      <c r="L2990" s="260"/>
      <c r="M2990" s="326"/>
      <c r="N2990" s="326"/>
    </row>
    <row r="2991" spans="6:14" x14ac:dyDescent="0.2">
      <c r="H2991" s="260"/>
      <c r="I2991" s="260"/>
      <c r="L2991" s="260"/>
      <c r="M2991" s="326"/>
    </row>
    <row r="2992" spans="6:14" x14ac:dyDescent="0.2">
      <c r="J2992" s="260"/>
      <c r="K2992" s="260"/>
      <c r="L2992" s="260"/>
      <c r="N2992" s="326"/>
    </row>
    <row r="2993" spans="6:14" x14ac:dyDescent="0.2">
      <c r="L2993" s="260"/>
      <c r="M2993" s="326"/>
      <c r="N2993" s="326"/>
    </row>
    <row r="2994" spans="6:14" x14ac:dyDescent="0.2">
      <c r="N2994" s="326"/>
    </row>
    <row r="2995" spans="6:14" x14ac:dyDescent="0.2">
      <c r="F2995" s="260"/>
      <c r="G2995" s="260"/>
      <c r="J2995" s="260"/>
      <c r="K2995" s="260"/>
      <c r="L2995" s="260"/>
      <c r="M2995" s="326"/>
      <c r="N2995" s="326"/>
    </row>
    <row r="2996" spans="6:14" x14ac:dyDescent="0.2">
      <c r="F2996" s="260"/>
      <c r="G2996" s="260"/>
      <c r="H2996" s="260"/>
      <c r="J2996" s="260"/>
      <c r="K2996" s="260"/>
      <c r="L2996" s="260"/>
      <c r="M2996" s="326"/>
      <c r="N2996" s="326"/>
    </row>
    <row r="2997" spans="6:14" x14ac:dyDescent="0.2">
      <c r="G2997" s="260"/>
      <c r="H2997" s="260"/>
      <c r="K2997" s="260"/>
      <c r="L2997" s="260"/>
      <c r="M2997" s="326"/>
      <c r="N2997" s="326"/>
    </row>
    <row r="2998" spans="6:14" x14ac:dyDescent="0.2">
      <c r="H2998" s="260"/>
      <c r="L2998" s="260"/>
      <c r="N2998" s="326"/>
    </row>
    <row r="2999" spans="6:14" x14ac:dyDescent="0.2">
      <c r="F2999" s="260"/>
      <c r="G2999" s="260"/>
      <c r="J2999" s="260"/>
      <c r="K2999" s="260"/>
      <c r="L2999" s="260"/>
      <c r="M2999" s="326"/>
      <c r="N2999" s="326"/>
    </row>
    <row r="3000" spans="6:14" x14ac:dyDescent="0.2">
      <c r="F3000" s="260"/>
      <c r="G3000" s="260"/>
      <c r="H3000" s="260"/>
      <c r="J3000" s="260"/>
      <c r="K3000" s="260"/>
      <c r="L3000" s="260"/>
      <c r="M3000" s="326"/>
      <c r="N3000" s="326"/>
    </row>
    <row r="3001" spans="6:14" x14ac:dyDescent="0.2">
      <c r="G3001" s="260"/>
      <c r="H3001" s="260"/>
      <c r="K3001" s="260"/>
      <c r="L3001" s="260"/>
      <c r="M3001" s="326"/>
      <c r="N3001" s="326"/>
    </row>
    <row r="3002" spans="6:14" x14ac:dyDescent="0.2">
      <c r="H3002" s="260"/>
      <c r="L3002" s="260"/>
      <c r="M3002" s="326"/>
      <c r="N3002" s="326"/>
    </row>
    <row r="3004" spans="6:14" x14ac:dyDescent="0.2">
      <c r="F3004" s="260"/>
      <c r="G3004" s="260"/>
      <c r="H3004" s="260"/>
      <c r="I3004" s="260"/>
      <c r="J3004" s="260"/>
      <c r="K3004" s="260"/>
    </row>
    <row r="3005" spans="6:14" x14ac:dyDescent="0.2">
      <c r="F3005" s="260"/>
      <c r="G3005" s="260"/>
      <c r="H3005" s="260"/>
      <c r="I3005" s="260"/>
      <c r="J3005" s="260"/>
      <c r="K3005" s="260"/>
      <c r="L3005" s="260"/>
      <c r="M3005" s="326"/>
      <c r="N3005" s="326"/>
    </row>
    <row r="3006" spans="6:14" x14ac:dyDescent="0.2">
      <c r="H3006" s="260"/>
      <c r="I3006" s="260"/>
      <c r="J3006" s="260"/>
      <c r="K3006" s="260"/>
      <c r="L3006" s="260"/>
      <c r="M3006" s="326"/>
      <c r="N3006" s="326"/>
    </row>
    <row r="3007" spans="6:14" x14ac:dyDescent="0.2">
      <c r="J3007" s="260"/>
      <c r="K3007" s="260"/>
      <c r="L3007" s="260"/>
      <c r="M3007" s="326"/>
      <c r="N3007" s="326"/>
    </row>
    <row r="3008" spans="6:14" x14ac:dyDescent="0.2">
      <c r="L3008" s="260"/>
      <c r="M3008" s="326"/>
      <c r="N3008" s="326"/>
    </row>
    <row r="3009" spans="6:14" x14ac:dyDescent="0.2">
      <c r="N3009" s="326"/>
    </row>
    <row r="3010" spans="6:14" x14ac:dyDescent="0.2">
      <c r="F3010" s="260"/>
      <c r="G3010" s="260"/>
      <c r="H3010" s="260"/>
      <c r="I3010" s="260"/>
      <c r="J3010" s="260"/>
      <c r="L3010" s="260"/>
      <c r="M3010" s="326"/>
      <c r="N3010" s="326"/>
    </row>
    <row r="3011" spans="6:14" x14ac:dyDescent="0.2">
      <c r="F3011" s="260"/>
      <c r="G3011" s="260"/>
      <c r="H3011" s="260"/>
      <c r="I3011" s="260"/>
      <c r="J3011" s="260"/>
      <c r="K3011" s="260"/>
      <c r="L3011" s="260"/>
      <c r="M3011" s="326"/>
    </row>
    <row r="3012" spans="6:14" x14ac:dyDescent="0.2">
      <c r="H3012" s="260"/>
      <c r="I3012" s="260"/>
      <c r="J3012" s="260"/>
      <c r="K3012" s="260"/>
      <c r="L3012" s="260"/>
      <c r="M3012" s="326"/>
      <c r="N3012" s="326"/>
    </row>
    <row r="3013" spans="6:14" x14ac:dyDescent="0.2">
      <c r="J3013" s="260"/>
      <c r="K3013" s="260"/>
      <c r="L3013" s="260"/>
      <c r="M3013" s="326"/>
      <c r="N3013" s="326"/>
    </row>
    <row r="3014" spans="6:14" x14ac:dyDescent="0.2">
      <c r="L3014" s="260"/>
      <c r="M3014" s="326"/>
      <c r="N3014" s="326"/>
    </row>
    <row r="3015" spans="6:14" x14ac:dyDescent="0.2">
      <c r="N3015" s="326"/>
    </row>
    <row r="3016" spans="6:14" x14ac:dyDescent="0.2">
      <c r="F3016" s="260"/>
      <c r="G3016" s="260"/>
      <c r="H3016" s="260"/>
      <c r="I3016" s="260"/>
      <c r="J3016" s="260"/>
      <c r="K3016" s="260"/>
      <c r="L3016" s="260"/>
      <c r="M3016" s="326"/>
    </row>
    <row r="3017" spans="6:14" x14ac:dyDescent="0.2">
      <c r="F3017" s="260"/>
      <c r="G3017" s="260"/>
      <c r="H3017" s="260"/>
      <c r="I3017" s="260"/>
      <c r="J3017" s="260"/>
      <c r="K3017" s="260"/>
      <c r="L3017" s="260"/>
      <c r="M3017" s="326"/>
      <c r="N3017" s="326"/>
    </row>
    <row r="3018" spans="6:14" x14ac:dyDescent="0.2">
      <c r="H3018" s="260"/>
      <c r="I3018" s="260"/>
      <c r="J3018" s="260"/>
      <c r="K3018" s="260"/>
      <c r="L3018" s="260"/>
      <c r="M3018" s="326"/>
      <c r="N3018" s="326"/>
    </row>
    <row r="3019" spans="6:14" x14ac:dyDescent="0.2">
      <c r="J3019" s="260"/>
      <c r="K3019" s="260"/>
      <c r="L3019" s="260"/>
      <c r="M3019" s="326"/>
      <c r="N3019" s="326"/>
    </row>
    <row r="3020" spans="6:14" x14ac:dyDescent="0.2">
      <c r="L3020" s="260"/>
      <c r="M3020" s="326"/>
      <c r="N3020" s="326"/>
    </row>
    <row r="3021" spans="6:14" x14ac:dyDescent="0.2">
      <c r="N3021" s="326"/>
    </row>
    <row r="3023" spans="6:14" x14ac:dyDescent="0.2">
      <c r="K3023" s="260"/>
      <c r="L3023" s="260"/>
      <c r="M3023" s="326"/>
      <c r="N3023" s="326"/>
    </row>
    <row r="3024" spans="6:14" x14ac:dyDescent="0.2">
      <c r="K3024" s="260"/>
      <c r="L3024" s="260"/>
      <c r="M3024" s="326"/>
    </row>
    <row r="3025" spans="6:14" x14ac:dyDescent="0.2">
      <c r="M3025" s="326"/>
      <c r="N3025" s="326"/>
    </row>
    <row r="3026" spans="6:14" x14ac:dyDescent="0.2">
      <c r="J3026" s="260"/>
      <c r="L3026" s="260"/>
      <c r="N3026" s="326"/>
    </row>
    <row r="3027" spans="6:14" x14ac:dyDescent="0.2">
      <c r="L3027" s="260"/>
      <c r="M3027" s="326"/>
      <c r="N3027" s="326"/>
    </row>
    <row r="3028" spans="6:14" x14ac:dyDescent="0.2">
      <c r="N3028" s="326"/>
    </row>
    <row r="3029" spans="6:14" x14ac:dyDescent="0.2">
      <c r="F3029" s="260"/>
      <c r="K3029" s="260"/>
      <c r="M3029" s="326"/>
      <c r="N3029" s="326"/>
    </row>
    <row r="3030" spans="6:14" x14ac:dyDescent="0.2">
      <c r="F3030" s="260"/>
      <c r="K3030" s="260"/>
      <c r="L3030" s="260"/>
      <c r="M3030" s="326"/>
      <c r="N3030" s="326"/>
    </row>
    <row r="3031" spans="6:14" x14ac:dyDescent="0.2">
      <c r="H3031" s="260"/>
      <c r="L3031" s="260"/>
      <c r="M3031" s="326"/>
      <c r="N3031" s="326"/>
    </row>
    <row r="3032" spans="6:14" x14ac:dyDescent="0.2">
      <c r="J3032" s="260"/>
      <c r="L3032" s="260"/>
      <c r="M3032" s="326"/>
      <c r="N3032" s="326"/>
    </row>
    <row r="3033" spans="6:14" x14ac:dyDescent="0.2">
      <c r="L3033" s="260"/>
      <c r="M3033" s="326"/>
    </row>
    <row r="3034" spans="6:14" x14ac:dyDescent="0.2">
      <c r="N3034" s="326"/>
    </row>
    <row r="3035" spans="6:14" x14ac:dyDescent="0.2">
      <c r="F3035" s="260"/>
      <c r="G3035" s="260"/>
      <c r="H3035" s="260"/>
      <c r="L3035" s="260"/>
      <c r="N3035" s="326"/>
    </row>
    <row r="3036" spans="6:14" x14ac:dyDescent="0.2">
      <c r="F3036" s="260"/>
      <c r="G3036" s="260"/>
      <c r="K3036" s="260"/>
      <c r="L3036" s="260"/>
      <c r="M3036" s="326"/>
      <c r="N3036" s="326"/>
    </row>
    <row r="3037" spans="6:14" x14ac:dyDescent="0.2">
      <c r="H3037" s="260"/>
      <c r="L3037" s="260"/>
      <c r="M3037" s="326"/>
    </row>
    <row r="3038" spans="6:14" x14ac:dyDescent="0.2">
      <c r="M3038" s="326"/>
      <c r="N3038" s="326"/>
    </row>
    <row r="3039" spans="6:14" x14ac:dyDescent="0.2">
      <c r="L3039" s="260"/>
      <c r="N3039" s="326"/>
    </row>
    <row r="3040" spans="6:14" x14ac:dyDescent="0.2">
      <c r="N3040" s="326"/>
    </row>
    <row r="3041" spans="6:14" x14ac:dyDescent="0.2">
      <c r="F3041" s="260"/>
      <c r="G3041" s="260"/>
      <c r="H3041" s="260"/>
      <c r="I3041" s="260"/>
      <c r="J3041" s="260"/>
      <c r="K3041" s="260"/>
      <c r="L3041" s="260"/>
      <c r="M3041" s="326"/>
      <c r="N3041" s="326"/>
    </row>
    <row r="3042" spans="6:14" x14ac:dyDescent="0.2">
      <c r="H3042" s="260"/>
      <c r="I3042" s="260"/>
      <c r="J3042" s="260"/>
      <c r="K3042" s="260"/>
      <c r="L3042" s="260"/>
      <c r="M3042" s="326"/>
      <c r="N3042" s="326"/>
    </row>
    <row r="3043" spans="6:14" x14ac:dyDescent="0.2">
      <c r="J3043" s="260"/>
      <c r="K3043" s="260"/>
      <c r="M3043" s="326"/>
      <c r="N3043" s="326"/>
    </row>
    <row r="3044" spans="6:14" x14ac:dyDescent="0.2">
      <c r="L3044" s="260"/>
      <c r="M3044" s="326"/>
      <c r="N3044" s="326"/>
    </row>
    <row r="3045" spans="6:14" x14ac:dyDescent="0.2">
      <c r="N3045" s="326"/>
    </row>
    <row r="3046" spans="6:14" x14ac:dyDescent="0.2">
      <c r="F3046" s="260"/>
      <c r="G3046" s="260"/>
      <c r="H3046" s="260"/>
      <c r="I3046" s="260"/>
      <c r="J3046" s="260"/>
      <c r="K3046" s="260"/>
      <c r="L3046" s="260"/>
      <c r="M3046" s="326"/>
      <c r="N3046" s="326"/>
    </row>
    <row r="3047" spans="6:14" x14ac:dyDescent="0.2">
      <c r="F3047" s="260"/>
      <c r="G3047" s="260"/>
      <c r="H3047" s="260"/>
      <c r="I3047" s="260"/>
      <c r="J3047" s="260"/>
      <c r="K3047" s="260"/>
      <c r="L3047" s="260"/>
      <c r="M3047" s="326"/>
      <c r="N3047" s="326"/>
    </row>
    <row r="3048" spans="6:14" x14ac:dyDescent="0.2">
      <c r="H3048" s="260"/>
      <c r="I3048" s="260"/>
      <c r="J3048" s="260"/>
      <c r="L3048" s="260"/>
      <c r="M3048" s="326"/>
      <c r="N3048" s="326"/>
    </row>
    <row r="3049" spans="6:14" x14ac:dyDescent="0.2">
      <c r="N3049" s="326"/>
    </row>
    <row r="3050" spans="6:14" x14ac:dyDescent="0.2">
      <c r="M3050" s="326"/>
      <c r="N3050" s="326"/>
    </row>
    <row r="3051" spans="6:14" x14ac:dyDescent="0.2">
      <c r="N3051" s="326"/>
    </row>
    <row r="3053" spans="6:14" x14ac:dyDescent="0.2">
      <c r="L3053" s="260"/>
      <c r="M3053" s="326"/>
      <c r="N3053" s="326"/>
    </row>
    <row r="3054" spans="6:14" x14ac:dyDescent="0.2">
      <c r="L3054" s="260"/>
      <c r="M3054" s="326"/>
      <c r="N3054" s="326"/>
    </row>
    <row r="3055" spans="6:14" x14ac:dyDescent="0.2">
      <c r="L3055" s="260"/>
      <c r="M3055" s="326"/>
      <c r="N3055" s="326"/>
    </row>
    <row r="3056" spans="6:14" x14ac:dyDescent="0.2">
      <c r="N3056" s="326"/>
    </row>
    <row r="3057" spans="6:14" x14ac:dyDescent="0.2">
      <c r="L3057" s="260"/>
      <c r="M3057" s="326"/>
      <c r="N3057" s="326"/>
    </row>
    <row r="3058" spans="6:14" x14ac:dyDescent="0.2">
      <c r="N3058" s="326"/>
    </row>
    <row r="3059" spans="6:14" x14ac:dyDescent="0.2">
      <c r="F3059" s="260"/>
      <c r="G3059" s="260"/>
      <c r="H3059" s="260"/>
      <c r="I3059" s="260"/>
      <c r="J3059" s="260"/>
      <c r="K3059" s="260"/>
      <c r="L3059" s="260"/>
      <c r="M3059" s="326"/>
    </row>
    <row r="3060" spans="6:14" x14ac:dyDescent="0.2">
      <c r="F3060" s="260"/>
      <c r="G3060" s="260"/>
      <c r="H3060" s="260"/>
      <c r="I3060" s="260"/>
      <c r="J3060" s="260"/>
      <c r="L3060" s="260"/>
      <c r="M3060" s="326"/>
      <c r="N3060" s="326"/>
    </row>
    <row r="3061" spans="6:14" x14ac:dyDescent="0.2">
      <c r="H3061" s="260"/>
      <c r="I3061" s="260"/>
      <c r="J3061" s="260"/>
      <c r="K3061" s="260"/>
      <c r="L3061" s="260"/>
      <c r="M3061" s="326"/>
      <c r="N3061" s="326"/>
    </row>
    <row r="3062" spans="6:14" x14ac:dyDescent="0.2">
      <c r="J3062" s="260"/>
      <c r="K3062" s="260"/>
      <c r="L3062" s="260"/>
      <c r="M3062" s="326"/>
      <c r="N3062" s="326"/>
    </row>
    <row r="3063" spans="6:14" x14ac:dyDescent="0.2">
      <c r="L3063" s="260"/>
      <c r="M3063" s="326"/>
      <c r="N3063" s="326"/>
    </row>
    <row r="3064" spans="6:14" x14ac:dyDescent="0.2">
      <c r="N3064" s="326"/>
    </row>
    <row r="3066" spans="6:14" x14ac:dyDescent="0.2">
      <c r="F3066" s="260"/>
      <c r="G3066" s="260"/>
      <c r="H3066" s="260"/>
      <c r="I3066" s="260"/>
      <c r="J3066" s="260"/>
      <c r="K3066" s="260"/>
      <c r="M3066" s="326"/>
      <c r="N3066" s="326"/>
    </row>
    <row r="3067" spans="6:14" x14ac:dyDescent="0.2">
      <c r="F3067" s="260"/>
      <c r="G3067" s="260"/>
      <c r="H3067" s="260"/>
      <c r="I3067" s="260"/>
      <c r="J3067" s="260"/>
      <c r="K3067" s="260"/>
      <c r="L3067" s="260"/>
      <c r="M3067" s="326"/>
      <c r="N3067" s="326"/>
    </row>
    <row r="3068" spans="6:14" x14ac:dyDescent="0.2">
      <c r="H3068" s="260"/>
      <c r="I3068" s="260"/>
      <c r="J3068" s="260"/>
      <c r="K3068" s="260"/>
      <c r="L3068" s="260"/>
      <c r="M3068" s="326"/>
      <c r="N3068" s="326"/>
    </row>
    <row r="3069" spans="6:14" x14ac:dyDescent="0.2">
      <c r="J3069" s="260"/>
      <c r="K3069" s="260"/>
      <c r="M3069" s="326"/>
      <c r="N3069" s="326"/>
    </row>
    <row r="3070" spans="6:14" x14ac:dyDescent="0.2">
      <c r="L3070" s="260"/>
      <c r="M3070" s="326"/>
      <c r="N3070" s="326"/>
    </row>
    <row r="3071" spans="6:14" x14ac:dyDescent="0.2">
      <c r="N3071" s="326"/>
    </row>
    <row r="3072" spans="6:14" x14ac:dyDescent="0.2">
      <c r="K3072" s="260"/>
      <c r="L3072" s="260"/>
      <c r="M3072" s="326"/>
      <c r="N3072" s="326"/>
    </row>
    <row r="3073" spans="6:14" x14ac:dyDescent="0.2">
      <c r="F3073" s="260"/>
      <c r="K3073" s="260"/>
      <c r="L3073" s="260"/>
      <c r="M3073" s="326"/>
      <c r="N3073" s="326"/>
    </row>
    <row r="3074" spans="6:14" x14ac:dyDescent="0.2">
      <c r="L3074" s="260"/>
      <c r="M3074" s="326"/>
      <c r="N3074" s="326"/>
    </row>
    <row r="3075" spans="6:14" x14ac:dyDescent="0.2">
      <c r="J3075" s="260"/>
      <c r="K3075" s="260"/>
      <c r="L3075" s="260"/>
      <c r="M3075" s="326"/>
      <c r="N3075" s="326"/>
    </row>
    <row r="3076" spans="6:14" x14ac:dyDescent="0.2">
      <c r="L3076" s="260"/>
      <c r="M3076" s="326"/>
      <c r="N3076" s="326"/>
    </row>
    <row r="3077" spans="6:14" x14ac:dyDescent="0.2">
      <c r="N3077" s="326"/>
    </row>
    <row r="3078" spans="6:14" x14ac:dyDescent="0.2">
      <c r="F3078" s="260"/>
      <c r="L3078" s="260"/>
      <c r="M3078" s="326"/>
      <c r="N3078" s="326"/>
    </row>
    <row r="3079" spans="6:14" x14ac:dyDescent="0.2">
      <c r="F3079" s="260"/>
      <c r="L3079" s="260"/>
      <c r="M3079" s="326"/>
      <c r="N3079" s="326"/>
    </row>
    <row r="3080" spans="6:14" x14ac:dyDescent="0.2">
      <c r="L3080" s="260"/>
      <c r="M3080" s="326"/>
    </row>
    <row r="3081" spans="6:14" x14ac:dyDescent="0.2">
      <c r="K3081" s="260"/>
      <c r="L3081" s="260"/>
      <c r="M3081" s="326"/>
      <c r="N3081" s="326"/>
    </row>
    <row r="3082" spans="6:14" x14ac:dyDescent="0.2">
      <c r="L3082" s="260"/>
      <c r="M3082" s="326"/>
      <c r="N3082" s="326"/>
    </row>
    <row r="3083" spans="6:14" x14ac:dyDescent="0.2">
      <c r="N3083" s="326"/>
    </row>
    <row r="3085" spans="6:14" x14ac:dyDescent="0.2">
      <c r="J3085" s="260"/>
      <c r="L3085" s="260"/>
      <c r="M3085" s="326"/>
    </row>
    <row r="3086" spans="6:14" x14ac:dyDescent="0.2">
      <c r="K3086" s="260"/>
      <c r="L3086" s="260"/>
      <c r="M3086" s="326"/>
      <c r="N3086" s="326"/>
    </row>
    <row r="3087" spans="6:14" x14ac:dyDescent="0.2">
      <c r="L3087" s="260"/>
      <c r="M3087" s="326"/>
      <c r="N3087" s="326"/>
    </row>
    <row r="3088" spans="6:14" x14ac:dyDescent="0.2">
      <c r="K3088" s="260"/>
      <c r="L3088" s="260"/>
      <c r="M3088" s="326"/>
      <c r="N3088" s="326"/>
    </row>
    <row r="3089" spans="6:14" x14ac:dyDescent="0.2">
      <c r="L3089" s="260"/>
      <c r="M3089" s="326"/>
    </row>
    <row r="3090" spans="6:14" x14ac:dyDescent="0.2">
      <c r="N3090" s="326"/>
    </row>
    <row r="3091" spans="6:14" x14ac:dyDescent="0.2">
      <c r="F3091" s="260"/>
      <c r="G3091" s="260"/>
      <c r="H3091" s="260"/>
      <c r="I3091" s="260"/>
      <c r="J3091" s="260"/>
      <c r="K3091" s="260"/>
      <c r="L3091" s="260"/>
      <c r="M3091" s="326"/>
      <c r="N3091" s="326"/>
    </row>
    <row r="3092" spans="6:14" x14ac:dyDescent="0.2">
      <c r="F3092" s="260"/>
      <c r="G3092" s="260"/>
      <c r="H3092" s="260"/>
      <c r="I3092" s="260"/>
      <c r="J3092" s="260"/>
      <c r="K3092" s="260"/>
      <c r="L3092" s="260"/>
      <c r="M3092" s="326"/>
      <c r="N3092" s="326"/>
    </row>
    <row r="3093" spans="6:14" x14ac:dyDescent="0.2">
      <c r="H3093" s="260"/>
      <c r="I3093" s="260"/>
      <c r="J3093" s="260"/>
      <c r="K3093" s="260"/>
      <c r="L3093" s="260"/>
      <c r="M3093" s="326"/>
      <c r="N3093" s="326"/>
    </row>
    <row r="3094" spans="6:14" x14ac:dyDescent="0.2">
      <c r="J3094" s="260"/>
      <c r="K3094" s="260"/>
      <c r="L3094" s="260"/>
      <c r="M3094" s="326"/>
      <c r="N3094" s="326"/>
    </row>
    <row r="3095" spans="6:14" x14ac:dyDescent="0.2">
      <c r="L3095" s="260"/>
      <c r="M3095" s="326"/>
      <c r="N3095" s="326"/>
    </row>
    <row r="3096" spans="6:14" x14ac:dyDescent="0.2">
      <c r="N3096" s="326"/>
    </row>
    <row r="3097" spans="6:14" x14ac:dyDescent="0.2">
      <c r="F3097" s="260"/>
      <c r="J3097" s="260"/>
      <c r="K3097" s="260"/>
      <c r="L3097" s="260"/>
      <c r="M3097" s="326"/>
      <c r="N3097" s="326"/>
    </row>
    <row r="3098" spans="6:14" x14ac:dyDescent="0.2">
      <c r="F3098" s="260"/>
      <c r="G3098" s="260"/>
      <c r="J3098" s="260"/>
      <c r="K3098" s="260"/>
      <c r="L3098" s="260"/>
      <c r="M3098" s="326"/>
      <c r="N3098" s="326"/>
    </row>
    <row r="3099" spans="6:14" x14ac:dyDescent="0.2">
      <c r="L3099" s="260"/>
      <c r="M3099" s="326"/>
      <c r="N3099" s="326"/>
    </row>
    <row r="3100" spans="6:14" x14ac:dyDescent="0.2">
      <c r="J3100" s="260"/>
      <c r="K3100" s="260"/>
      <c r="L3100" s="260"/>
      <c r="M3100" s="326"/>
      <c r="N3100" s="326"/>
    </row>
    <row r="3101" spans="6:14" x14ac:dyDescent="0.2">
      <c r="L3101" s="260"/>
      <c r="N3101" s="326"/>
    </row>
    <row r="3102" spans="6:14" x14ac:dyDescent="0.2">
      <c r="N3102" s="326"/>
    </row>
    <row r="3103" spans="6:14" x14ac:dyDescent="0.2">
      <c r="F3103" s="260"/>
      <c r="G3103" s="260"/>
      <c r="H3103" s="260"/>
      <c r="I3103" s="260"/>
      <c r="J3103" s="260"/>
      <c r="K3103" s="260"/>
      <c r="L3103" s="260"/>
      <c r="M3103" s="326"/>
      <c r="N3103" s="326"/>
    </row>
    <row r="3104" spans="6:14" x14ac:dyDescent="0.2">
      <c r="F3104" s="260"/>
      <c r="G3104" s="260"/>
      <c r="H3104" s="260"/>
      <c r="I3104" s="260"/>
      <c r="J3104" s="260"/>
      <c r="K3104" s="260"/>
      <c r="L3104" s="260"/>
      <c r="M3104" s="326"/>
      <c r="N3104" s="326"/>
    </row>
    <row r="3105" spans="6:14" x14ac:dyDescent="0.2">
      <c r="H3105" s="260"/>
      <c r="I3105" s="260"/>
      <c r="K3105" s="260"/>
      <c r="L3105" s="260"/>
      <c r="M3105" s="326"/>
      <c r="N3105" s="326"/>
    </row>
    <row r="3106" spans="6:14" x14ac:dyDescent="0.2">
      <c r="J3106" s="260"/>
      <c r="K3106" s="260"/>
      <c r="L3106" s="260"/>
      <c r="N3106" s="326"/>
    </row>
    <row r="3107" spans="6:14" x14ac:dyDescent="0.2">
      <c r="L3107" s="260"/>
      <c r="M3107" s="326"/>
      <c r="N3107" s="326"/>
    </row>
    <row r="3108" spans="6:14" x14ac:dyDescent="0.2">
      <c r="N3108" s="326"/>
    </row>
    <row r="3109" spans="6:14" x14ac:dyDescent="0.2">
      <c r="F3109" s="260"/>
      <c r="G3109" s="260"/>
      <c r="H3109" s="260"/>
      <c r="I3109" s="260"/>
      <c r="J3109" s="260"/>
      <c r="K3109" s="260"/>
      <c r="L3109" s="260"/>
      <c r="M3109" s="326"/>
      <c r="N3109" s="326"/>
    </row>
    <row r="3110" spans="6:14" x14ac:dyDescent="0.2">
      <c r="F3110" s="260"/>
      <c r="G3110" s="260"/>
      <c r="H3110" s="260"/>
      <c r="I3110" s="260"/>
      <c r="J3110" s="260"/>
      <c r="K3110" s="260"/>
      <c r="L3110" s="260"/>
      <c r="M3110" s="326"/>
      <c r="N3110" s="326"/>
    </row>
    <row r="3111" spans="6:14" x14ac:dyDescent="0.2">
      <c r="H3111" s="260"/>
      <c r="I3111" s="260"/>
      <c r="J3111" s="260"/>
      <c r="K3111" s="260"/>
      <c r="L3111" s="260"/>
      <c r="M3111" s="326"/>
      <c r="N3111" s="326"/>
    </row>
    <row r="3112" spans="6:14" x14ac:dyDescent="0.2">
      <c r="J3112" s="260"/>
      <c r="K3112" s="260"/>
      <c r="L3112" s="260"/>
      <c r="M3112" s="326"/>
      <c r="N3112" s="326"/>
    </row>
    <row r="3113" spans="6:14" x14ac:dyDescent="0.2">
      <c r="L3113" s="260"/>
      <c r="M3113" s="326"/>
      <c r="N3113" s="326"/>
    </row>
    <row r="3114" spans="6:14" x14ac:dyDescent="0.2">
      <c r="N3114" s="326"/>
    </row>
    <row r="3115" spans="6:14" x14ac:dyDescent="0.2">
      <c r="J3115" s="260"/>
      <c r="K3115" s="260"/>
      <c r="M3115" s="326"/>
      <c r="N3115" s="326"/>
    </row>
    <row r="3116" spans="6:14" x14ac:dyDescent="0.2">
      <c r="J3116" s="260"/>
      <c r="L3116" s="260"/>
      <c r="M3116" s="326"/>
    </row>
    <row r="3117" spans="6:14" x14ac:dyDescent="0.2">
      <c r="H3117" s="260"/>
      <c r="K3117" s="260"/>
      <c r="M3117" s="326"/>
      <c r="N3117" s="326"/>
    </row>
    <row r="3118" spans="6:14" x14ac:dyDescent="0.2">
      <c r="K3118" s="260"/>
      <c r="L3118" s="260"/>
      <c r="M3118" s="326"/>
      <c r="N3118" s="326"/>
    </row>
    <row r="3119" spans="6:14" x14ac:dyDescent="0.2">
      <c r="L3119" s="260"/>
      <c r="M3119" s="326"/>
      <c r="N3119" s="326"/>
    </row>
    <row r="3120" spans="6:14" x14ac:dyDescent="0.2">
      <c r="N3120" s="326"/>
    </row>
    <row r="3121" spans="6:14" x14ac:dyDescent="0.2">
      <c r="G3121" s="260"/>
      <c r="L3121" s="260"/>
      <c r="M3121" s="326"/>
      <c r="N3121" s="326"/>
    </row>
    <row r="3122" spans="6:14" x14ac:dyDescent="0.2">
      <c r="L3122" s="260"/>
      <c r="M3122" s="326"/>
      <c r="N3122" s="326"/>
    </row>
    <row r="3123" spans="6:14" x14ac:dyDescent="0.2">
      <c r="G3123" s="260"/>
      <c r="K3123" s="260"/>
      <c r="L3123" s="260"/>
      <c r="M3123" s="326"/>
      <c r="N3123" s="326"/>
    </row>
    <row r="3124" spans="6:14" x14ac:dyDescent="0.2">
      <c r="J3124" s="260"/>
      <c r="K3124" s="260"/>
      <c r="M3124" s="326"/>
    </row>
    <row r="3125" spans="6:14" x14ac:dyDescent="0.2">
      <c r="L3125" s="260"/>
      <c r="M3125" s="326"/>
      <c r="N3125" s="326"/>
    </row>
    <row r="3126" spans="6:14" x14ac:dyDescent="0.2">
      <c r="N3126" s="326"/>
    </row>
    <row r="3127" spans="6:14" x14ac:dyDescent="0.2">
      <c r="F3127" s="260"/>
      <c r="G3127" s="260"/>
      <c r="H3127" s="260"/>
      <c r="L3127" s="260"/>
      <c r="M3127" s="326"/>
      <c r="N3127" s="326"/>
    </row>
    <row r="3128" spans="6:14" x14ac:dyDescent="0.2">
      <c r="F3128" s="260"/>
      <c r="G3128" s="260"/>
      <c r="H3128" s="260"/>
      <c r="K3128" s="260"/>
      <c r="L3128" s="260"/>
      <c r="M3128" s="326"/>
      <c r="N3128" s="326"/>
    </row>
    <row r="3129" spans="6:14" x14ac:dyDescent="0.2">
      <c r="G3129" s="260"/>
      <c r="H3129" s="260"/>
      <c r="L3129" s="260"/>
      <c r="M3129" s="326"/>
      <c r="N3129" s="326"/>
    </row>
    <row r="3130" spans="6:14" x14ac:dyDescent="0.2">
      <c r="J3130" s="260"/>
      <c r="N3130" s="326"/>
    </row>
    <row r="3131" spans="6:14" x14ac:dyDescent="0.2">
      <c r="L3131" s="260"/>
    </row>
    <row r="3132" spans="6:14" x14ac:dyDescent="0.2">
      <c r="N3132" s="326"/>
    </row>
    <row r="3134" spans="6:14" x14ac:dyDescent="0.2">
      <c r="F3134" s="260"/>
      <c r="K3134" s="260"/>
      <c r="L3134" s="260"/>
      <c r="M3134" s="326"/>
      <c r="N3134" s="326"/>
    </row>
    <row r="3135" spans="6:14" x14ac:dyDescent="0.2">
      <c r="K3135" s="260"/>
      <c r="L3135" s="260"/>
      <c r="M3135" s="326"/>
      <c r="N3135" s="326"/>
    </row>
    <row r="3136" spans="6:14" x14ac:dyDescent="0.2">
      <c r="G3136" s="260"/>
      <c r="K3136" s="260"/>
      <c r="L3136" s="260"/>
      <c r="M3136" s="326"/>
      <c r="N3136" s="326"/>
    </row>
    <row r="3137" spans="6:14" x14ac:dyDescent="0.2">
      <c r="J3137" s="260"/>
      <c r="L3137" s="260"/>
      <c r="M3137" s="326"/>
      <c r="N3137" s="326"/>
    </row>
    <row r="3138" spans="6:14" x14ac:dyDescent="0.2">
      <c r="L3138" s="260"/>
      <c r="M3138" s="326"/>
    </row>
    <row r="3139" spans="6:14" x14ac:dyDescent="0.2">
      <c r="N3139" s="326"/>
    </row>
    <row r="3140" spans="6:14" x14ac:dyDescent="0.2">
      <c r="F3140" s="260"/>
      <c r="G3140" s="260"/>
      <c r="H3140" s="260"/>
      <c r="I3140" s="260"/>
      <c r="J3140" s="260"/>
      <c r="K3140" s="260"/>
      <c r="L3140" s="260"/>
      <c r="M3140" s="326"/>
      <c r="N3140" s="326"/>
    </row>
    <row r="3141" spans="6:14" x14ac:dyDescent="0.2">
      <c r="F3141" s="260"/>
      <c r="G3141" s="260"/>
      <c r="H3141" s="260"/>
      <c r="I3141" s="260"/>
      <c r="J3141" s="260"/>
      <c r="K3141" s="260"/>
      <c r="L3141" s="260"/>
      <c r="M3141" s="326"/>
      <c r="N3141" s="326"/>
    </row>
    <row r="3142" spans="6:14" x14ac:dyDescent="0.2">
      <c r="G3142" s="260"/>
      <c r="H3142" s="260"/>
      <c r="I3142" s="260"/>
      <c r="J3142" s="260"/>
      <c r="K3142" s="260"/>
      <c r="L3142" s="260"/>
      <c r="M3142" s="326"/>
      <c r="N3142" s="326"/>
    </row>
    <row r="3143" spans="6:14" x14ac:dyDescent="0.2">
      <c r="J3143" s="260"/>
      <c r="K3143" s="260"/>
      <c r="L3143" s="260"/>
      <c r="M3143" s="326"/>
      <c r="N3143" s="326"/>
    </row>
    <row r="3144" spans="6:14" x14ac:dyDescent="0.2">
      <c r="L3144" s="260"/>
      <c r="M3144" s="326"/>
      <c r="N3144" s="326"/>
    </row>
    <row r="3145" spans="6:14" x14ac:dyDescent="0.2">
      <c r="N3145" s="326"/>
    </row>
    <row r="3146" spans="6:14" x14ac:dyDescent="0.2">
      <c r="F3146" s="260"/>
      <c r="G3146" s="260"/>
      <c r="H3146" s="260"/>
      <c r="I3146" s="260"/>
      <c r="J3146" s="260"/>
      <c r="K3146" s="260"/>
      <c r="L3146" s="260"/>
      <c r="M3146" s="326"/>
      <c r="N3146" s="326"/>
    </row>
    <row r="3147" spans="6:14" x14ac:dyDescent="0.2">
      <c r="F3147" s="260"/>
      <c r="G3147" s="260"/>
      <c r="H3147" s="260"/>
      <c r="I3147" s="260"/>
      <c r="J3147" s="260"/>
      <c r="K3147" s="260"/>
      <c r="L3147" s="260"/>
      <c r="M3147" s="326"/>
      <c r="N3147" s="326"/>
    </row>
    <row r="3148" spans="6:14" x14ac:dyDescent="0.2">
      <c r="G3148" s="260"/>
      <c r="H3148" s="260"/>
      <c r="I3148" s="260"/>
      <c r="J3148" s="260"/>
      <c r="K3148" s="260"/>
      <c r="L3148" s="260"/>
      <c r="M3148" s="326"/>
      <c r="N3148" s="326"/>
    </row>
    <row r="3149" spans="6:14" x14ac:dyDescent="0.2">
      <c r="J3149" s="260"/>
      <c r="K3149" s="260"/>
      <c r="L3149" s="260"/>
      <c r="M3149" s="326"/>
      <c r="N3149" s="326"/>
    </row>
    <row r="3150" spans="6:14" x14ac:dyDescent="0.2">
      <c r="L3150" s="260"/>
      <c r="M3150" s="326"/>
      <c r="N3150" s="326"/>
    </row>
    <row r="3151" spans="6:14" x14ac:dyDescent="0.2">
      <c r="N3151" s="326"/>
    </row>
    <row r="3152" spans="6:14" x14ac:dyDescent="0.2">
      <c r="F3152" s="260"/>
      <c r="G3152" s="260"/>
      <c r="H3152" s="260"/>
      <c r="I3152" s="260"/>
      <c r="J3152" s="260"/>
      <c r="K3152" s="260"/>
      <c r="L3152" s="260"/>
      <c r="M3152" s="326"/>
      <c r="N3152" s="326"/>
    </row>
    <row r="3153" spans="6:14" x14ac:dyDescent="0.2">
      <c r="F3153" s="260"/>
      <c r="G3153" s="260"/>
      <c r="H3153" s="260"/>
      <c r="I3153" s="260"/>
      <c r="J3153" s="260"/>
      <c r="K3153" s="260"/>
      <c r="L3153" s="260"/>
      <c r="M3153" s="326"/>
      <c r="N3153" s="326"/>
    </row>
    <row r="3154" spans="6:14" x14ac:dyDescent="0.2">
      <c r="G3154" s="260"/>
      <c r="H3154" s="260"/>
      <c r="I3154" s="260"/>
      <c r="J3154" s="260"/>
      <c r="K3154" s="260"/>
      <c r="L3154" s="260"/>
      <c r="M3154" s="326"/>
      <c r="N3154" s="326"/>
    </row>
    <row r="3155" spans="6:14" x14ac:dyDescent="0.2">
      <c r="J3155" s="260"/>
      <c r="K3155" s="260"/>
      <c r="L3155" s="260"/>
      <c r="M3155" s="326"/>
      <c r="N3155" s="326"/>
    </row>
    <row r="3156" spans="6:14" x14ac:dyDescent="0.2">
      <c r="L3156" s="260"/>
      <c r="M3156" s="326"/>
      <c r="N3156" s="326"/>
    </row>
    <row r="3157" spans="6:14" x14ac:dyDescent="0.2">
      <c r="N3157" s="326"/>
    </row>
    <row r="3159" spans="6:14" x14ac:dyDescent="0.2">
      <c r="F3159" s="260"/>
      <c r="G3159" s="260"/>
      <c r="J3159" s="260"/>
      <c r="K3159" s="260"/>
      <c r="L3159" s="260"/>
      <c r="M3159" s="326"/>
      <c r="N3159" s="326"/>
    </row>
    <row r="3160" spans="6:14" x14ac:dyDescent="0.2">
      <c r="J3160" s="260"/>
      <c r="K3160" s="260"/>
      <c r="L3160" s="260"/>
      <c r="M3160" s="326"/>
      <c r="N3160" s="326"/>
    </row>
    <row r="3161" spans="6:14" x14ac:dyDescent="0.2">
      <c r="G3161" s="260"/>
      <c r="K3161" s="260"/>
      <c r="L3161" s="260"/>
      <c r="M3161" s="326"/>
      <c r="N3161" s="326"/>
    </row>
    <row r="3162" spans="6:14" x14ac:dyDescent="0.2">
      <c r="J3162" s="260"/>
      <c r="K3162" s="260"/>
      <c r="L3162" s="260"/>
      <c r="M3162" s="326"/>
      <c r="N3162" s="326"/>
    </row>
    <row r="3163" spans="6:14" x14ac:dyDescent="0.2">
      <c r="L3163" s="260"/>
      <c r="M3163" s="326"/>
    </row>
    <row r="3164" spans="6:14" x14ac:dyDescent="0.2">
      <c r="N3164" s="326"/>
    </row>
    <row r="3166" spans="6:14" x14ac:dyDescent="0.2">
      <c r="F3166" s="260"/>
      <c r="G3166" s="260"/>
      <c r="H3166" s="260"/>
      <c r="I3166" s="260"/>
      <c r="J3166" s="260"/>
      <c r="K3166" s="260"/>
      <c r="L3166" s="260"/>
      <c r="M3166" s="326"/>
      <c r="N3166" s="326"/>
    </row>
    <row r="3167" spans="6:14" x14ac:dyDescent="0.2">
      <c r="F3167" s="260"/>
      <c r="G3167" s="260"/>
      <c r="H3167" s="260"/>
      <c r="I3167" s="260"/>
      <c r="J3167" s="260"/>
      <c r="K3167" s="260"/>
      <c r="L3167" s="260"/>
      <c r="M3167" s="326"/>
      <c r="N3167" s="326"/>
    </row>
    <row r="3168" spans="6:14" x14ac:dyDescent="0.2">
      <c r="G3168" s="260"/>
      <c r="H3168" s="260"/>
      <c r="I3168" s="260"/>
      <c r="J3168" s="260"/>
      <c r="N3168" s="326"/>
    </row>
    <row r="3169" spans="6:14" x14ac:dyDescent="0.2">
      <c r="J3169" s="260"/>
    </row>
    <row r="3171" spans="6:14" x14ac:dyDescent="0.2">
      <c r="N3171" s="326"/>
    </row>
    <row r="3172" spans="6:14" x14ac:dyDescent="0.2">
      <c r="F3172" s="260"/>
      <c r="G3172" s="260"/>
      <c r="H3172" s="260"/>
      <c r="I3172" s="260"/>
      <c r="J3172" s="260"/>
      <c r="K3172" s="260"/>
      <c r="L3172" s="260"/>
      <c r="M3172" s="326"/>
      <c r="N3172" s="326"/>
    </row>
    <row r="3173" spans="6:14" x14ac:dyDescent="0.2">
      <c r="F3173" s="260"/>
      <c r="G3173" s="260"/>
      <c r="H3173" s="260"/>
      <c r="I3173" s="260"/>
      <c r="J3173" s="260"/>
      <c r="K3173" s="260"/>
      <c r="L3173" s="260"/>
      <c r="M3173" s="326"/>
      <c r="N3173" s="326"/>
    </row>
    <row r="3174" spans="6:14" x14ac:dyDescent="0.2">
      <c r="G3174" s="260"/>
      <c r="H3174" s="260"/>
      <c r="I3174" s="260"/>
      <c r="J3174" s="260"/>
      <c r="K3174" s="260"/>
      <c r="L3174" s="260"/>
      <c r="M3174" s="326"/>
      <c r="N3174" s="326"/>
    </row>
    <row r="3175" spans="6:14" x14ac:dyDescent="0.2">
      <c r="J3175" s="260"/>
      <c r="K3175" s="260"/>
      <c r="L3175" s="260"/>
      <c r="M3175" s="326"/>
      <c r="N3175" s="326"/>
    </row>
    <row r="3176" spans="6:14" x14ac:dyDescent="0.2">
      <c r="L3176" s="260"/>
      <c r="M3176" s="326"/>
      <c r="N3176" s="326"/>
    </row>
    <row r="3177" spans="6:14" x14ac:dyDescent="0.2">
      <c r="N3177" s="326"/>
    </row>
    <row r="3179" spans="6:14" x14ac:dyDescent="0.2">
      <c r="L3179" s="260"/>
      <c r="M3179" s="326"/>
      <c r="N3179" s="326"/>
    </row>
    <row r="3180" spans="6:14" x14ac:dyDescent="0.2">
      <c r="L3180" s="260"/>
      <c r="M3180" s="326"/>
      <c r="N3180" s="326"/>
    </row>
    <row r="3181" spans="6:14" x14ac:dyDescent="0.2">
      <c r="M3181" s="326"/>
      <c r="N3181" s="326"/>
    </row>
    <row r="3182" spans="6:14" x14ac:dyDescent="0.2">
      <c r="N3182" s="326"/>
    </row>
    <row r="3185" spans="6:14" x14ac:dyDescent="0.2">
      <c r="F3185" s="260"/>
      <c r="G3185" s="260"/>
      <c r="H3185" s="260"/>
      <c r="I3185" s="260"/>
      <c r="J3185" s="260"/>
      <c r="K3185" s="260"/>
      <c r="L3185" s="260"/>
      <c r="M3185" s="326"/>
      <c r="N3185" s="326"/>
    </row>
    <row r="3186" spans="6:14" x14ac:dyDescent="0.2">
      <c r="F3186" s="260"/>
      <c r="G3186" s="260"/>
      <c r="H3186" s="260"/>
      <c r="I3186" s="260"/>
      <c r="J3186" s="260"/>
      <c r="K3186" s="260"/>
      <c r="L3186" s="260"/>
      <c r="M3186" s="326"/>
      <c r="N3186" s="326"/>
    </row>
    <row r="3187" spans="6:14" x14ac:dyDescent="0.2">
      <c r="G3187" s="260"/>
      <c r="H3187" s="260"/>
      <c r="I3187" s="260"/>
      <c r="J3187" s="260"/>
      <c r="K3187" s="260"/>
      <c r="L3187" s="260"/>
      <c r="M3187" s="326"/>
      <c r="N3187" s="326"/>
    </row>
    <row r="3188" spans="6:14" x14ac:dyDescent="0.2">
      <c r="J3188" s="260"/>
      <c r="K3188" s="260"/>
      <c r="M3188" s="326"/>
      <c r="N3188" s="326"/>
    </row>
    <row r="3189" spans="6:14" x14ac:dyDescent="0.2">
      <c r="L3189" s="260"/>
      <c r="M3189" s="326"/>
      <c r="N3189" s="326"/>
    </row>
    <row r="3190" spans="6:14" x14ac:dyDescent="0.2">
      <c r="N3190" s="326"/>
    </row>
    <row r="3191" spans="6:14" x14ac:dyDescent="0.2">
      <c r="F3191" s="260"/>
      <c r="G3191" s="260"/>
      <c r="H3191" s="260"/>
      <c r="I3191" s="260"/>
      <c r="J3191" s="260"/>
      <c r="K3191" s="260"/>
      <c r="L3191" s="260"/>
      <c r="N3191" s="326"/>
    </row>
    <row r="3192" spans="6:14" x14ac:dyDescent="0.2">
      <c r="F3192" s="260"/>
      <c r="G3192" s="260"/>
      <c r="H3192" s="260"/>
      <c r="I3192" s="260"/>
      <c r="K3192" s="260"/>
      <c r="L3192" s="260"/>
      <c r="N3192" s="326"/>
    </row>
    <row r="3193" spans="6:14" x14ac:dyDescent="0.2">
      <c r="G3193" s="260"/>
      <c r="H3193" s="260"/>
      <c r="I3193" s="260"/>
      <c r="J3193" s="260"/>
      <c r="K3193" s="260"/>
      <c r="L3193" s="260"/>
      <c r="M3193" s="326"/>
      <c r="N3193" s="326"/>
    </row>
    <row r="3194" spans="6:14" x14ac:dyDescent="0.2">
      <c r="J3194" s="260"/>
      <c r="N3194" s="326"/>
    </row>
    <row r="3195" spans="6:14" x14ac:dyDescent="0.2">
      <c r="L3195" s="260"/>
      <c r="N3195" s="326"/>
    </row>
    <row r="3196" spans="6:14" x14ac:dyDescent="0.2">
      <c r="N3196" s="326"/>
    </row>
    <row r="3197" spans="6:14" x14ac:dyDescent="0.2">
      <c r="F3197" s="260"/>
      <c r="G3197" s="260"/>
      <c r="H3197" s="260"/>
      <c r="I3197" s="260"/>
      <c r="J3197" s="260"/>
      <c r="K3197" s="260"/>
      <c r="L3197" s="260"/>
      <c r="M3197" s="326"/>
      <c r="N3197" s="326"/>
    </row>
    <row r="3198" spans="6:14" x14ac:dyDescent="0.2">
      <c r="F3198" s="260"/>
      <c r="G3198" s="260"/>
      <c r="H3198" s="260"/>
      <c r="I3198" s="260"/>
      <c r="J3198" s="260"/>
      <c r="K3198" s="260"/>
      <c r="L3198" s="260"/>
      <c r="M3198" s="326"/>
      <c r="N3198" s="326"/>
    </row>
    <row r="3199" spans="6:14" x14ac:dyDescent="0.2">
      <c r="G3199" s="260"/>
      <c r="I3199" s="260"/>
      <c r="N3199" s="326"/>
    </row>
    <row r="3200" spans="6:14" x14ac:dyDescent="0.2">
      <c r="J3200" s="260"/>
    </row>
    <row r="3202" spans="6:14" x14ac:dyDescent="0.2">
      <c r="N3202" s="326"/>
    </row>
    <row r="3203" spans="6:14" x14ac:dyDescent="0.2">
      <c r="F3203" s="260"/>
      <c r="G3203" s="260"/>
      <c r="H3203" s="260"/>
      <c r="I3203" s="260"/>
      <c r="J3203" s="260"/>
      <c r="K3203" s="260"/>
      <c r="L3203" s="260"/>
      <c r="M3203" s="326"/>
    </row>
    <row r="3204" spans="6:14" x14ac:dyDescent="0.2">
      <c r="F3204" s="260"/>
      <c r="G3204" s="260"/>
      <c r="H3204" s="260"/>
      <c r="I3204" s="260"/>
      <c r="J3204" s="260"/>
      <c r="K3204" s="260"/>
      <c r="L3204" s="260"/>
      <c r="M3204" s="326"/>
      <c r="N3204" s="326"/>
    </row>
    <row r="3205" spans="6:14" x14ac:dyDescent="0.2">
      <c r="G3205" s="260"/>
      <c r="H3205" s="260"/>
      <c r="N3205" s="326"/>
    </row>
    <row r="3209" spans="6:14" x14ac:dyDescent="0.2">
      <c r="G3209" s="260"/>
      <c r="H3209" s="260"/>
      <c r="I3209" s="260"/>
      <c r="J3209" s="260"/>
      <c r="L3209" s="260"/>
      <c r="M3209" s="326"/>
      <c r="N3209" s="326"/>
    </row>
    <row r="3210" spans="6:14" x14ac:dyDescent="0.2">
      <c r="G3210" s="260"/>
      <c r="H3210" s="260"/>
      <c r="I3210" s="260"/>
      <c r="J3210" s="260"/>
      <c r="L3210" s="260"/>
      <c r="M3210" s="326"/>
      <c r="N3210" s="326"/>
    </row>
    <row r="3211" spans="6:14" x14ac:dyDescent="0.2">
      <c r="G3211" s="260"/>
      <c r="N3211" s="326"/>
    </row>
    <row r="3214" spans="6:14" x14ac:dyDescent="0.2">
      <c r="N3214" s="326"/>
    </row>
    <row r="3217" spans="6:14" x14ac:dyDescent="0.2">
      <c r="F3217" s="260"/>
      <c r="G3217" s="260"/>
      <c r="H3217" s="260"/>
      <c r="I3217" s="260"/>
      <c r="J3217" s="260"/>
      <c r="K3217" s="260"/>
      <c r="L3217" s="260"/>
      <c r="M3217" s="326"/>
      <c r="N3217" s="326"/>
    </row>
    <row r="3218" spans="6:14" x14ac:dyDescent="0.2">
      <c r="G3218" s="260"/>
      <c r="H3218" s="260"/>
      <c r="I3218" s="260"/>
      <c r="J3218" s="260"/>
      <c r="M3218" s="326"/>
      <c r="N3218" s="326"/>
    </row>
    <row r="3219" spans="6:14" x14ac:dyDescent="0.2">
      <c r="I3219" s="260"/>
      <c r="J3219" s="260"/>
      <c r="K3219" s="260"/>
      <c r="L3219" s="260"/>
      <c r="M3219" s="326"/>
      <c r="N3219" s="326"/>
    </row>
    <row r="3220" spans="6:14" x14ac:dyDescent="0.2">
      <c r="J3220" s="260"/>
      <c r="K3220" s="260"/>
      <c r="M3220" s="326"/>
      <c r="N3220" s="326"/>
    </row>
    <row r="3221" spans="6:14" x14ac:dyDescent="0.2">
      <c r="L3221" s="260"/>
      <c r="M3221" s="326"/>
      <c r="N3221" s="326"/>
    </row>
    <row r="3222" spans="6:14" x14ac:dyDescent="0.2">
      <c r="N3222" s="326"/>
    </row>
    <row r="3223" spans="6:14" x14ac:dyDescent="0.2">
      <c r="F3223" s="260"/>
      <c r="G3223" s="260"/>
      <c r="H3223" s="260"/>
      <c r="I3223" s="260"/>
    </row>
    <row r="3224" spans="6:14" x14ac:dyDescent="0.2">
      <c r="H3224" s="260"/>
      <c r="I3224" s="260"/>
      <c r="J3224" s="260"/>
      <c r="K3224" s="260"/>
      <c r="L3224" s="260"/>
      <c r="M3224" s="326"/>
      <c r="N3224" s="326"/>
    </row>
    <row r="3225" spans="6:14" x14ac:dyDescent="0.2">
      <c r="J3225" s="260"/>
      <c r="K3225" s="260"/>
      <c r="L3225" s="260"/>
      <c r="M3225" s="326"/>
      <c r="N3225" s="326"/>
    </row>
    <row r="3226" spans="6:14" x14ac:dyDescent="0.2">
      <c r="L3226" s="260"/>
      <c r="M3226" s="326"/>
      <c r="N3226" s="326"/>
    </row>
    <row r="3227" spans="6:14" x14ac:dyDescent="0.2">
      <c r="N3227" s="326"/>
    </row>
    <row r="3229" spans="6:14" x14ac:dyDescent="0.2">
      <c r="L3229" s="260"/>
      <c r="M3229" s="326"/>
      <c r="N3229" s="326"/>
    </row>
    <row r="3230" spans="6:14" x14ac:dyDescent="0.2">
      <c r="L3230" s="260"/>
      <c r="M3230" s="326"/>
      <c r="N3230" s="326"/>
    </row>
    <row r="3231" spans="6:14" x14ac:dyDescent="0.2">
      <c r="L3231" s="260"/>
      <c r="N3231" s="326"/>
    </row>
    <row r="3232" spans="6:14" x14ac:dyDescent="0.2">
      <c r="M3232" s="326"/>
      <c r="N3232" s="326"/>
    </row>
    <row r="3233" spans="6:14" x14ac:dyDescent="0.2">
      <c r="L3233" s="260"/>
      <c r="M3233" s="326"/>
      <c r="N3233" s="326"/>
    </row>
    <row r="3234" spans="6:14" x14ac:dyDescent="0.2">
      <c r="N3234" s="326"/>
    </row>
    <row r="3235" spans="6:14" x14ac:dyDescent="0.2">
      <c r="F3235" s="260"/>
      <c r="L3235" s="260"/>
      <c r="M3235" s="326"/>
      <c r="N3235" s="326"/>
    </row>
    <row r="3236" spans="6:14" x14ac:dyDescent="0.2">
      <c r="F3236" s="260"/>
      <c r="G3236" s="260"/>
      <c r="M3236" s="326"/>
      <c r="N3236" s="326"/>
    </row>
    <row r="3237" spans="6:14" x14ac:dyDescent="0.2">
      <c r="G3237" s="260"/>
      <c r="M3237" s="326"/>
      <c r="N3237" s="326"/>
    </row>
    <row r="3239" spans="6:14" x14ac:dyDescent="0.2">
      <c r="L3239" s="260"/>
    </row>
    <row r="3241" spans="6:14" x14ac:dyDescent="0.2">
      <c r="F3241" s="260"/>
      <c r="G3241" s="260"/>
      <c r="H3241" s="260"/>
      <c r="I3241" s="260"/>
      <c r="J3241" s="260"/>
      <c r="L3241" s="260"/>
      <c r="M3241" s="326"/>
    </row>
    <row r="3242" spans="6:14" x14ac:dyDescent="0.2">
      <c r="F3242" s="260"/>
      <c r="G3242" s="260"/>
      <c r="H3242" s="260"/>
      <c r="I3242" s="260"/>
      <c r="M3242" s="326"/>
      <c r="N3242" s="326"/>
    </row>
    <row r="3243" spans="6:14" x14ac:dyDescent="0.2">
      <c r="G3243" s="260"/>
      <c r="H3243" s="260"/>
      <c r="N3243" s="326"/>
    </row>
    <row r="3246" spans="6:14" x14ac:dyDescent="0.2">
      <c r="N3246" s="326"/>
    </row>
    <row r="3247" spans="6:14" x14ac:dyDescent="0.2">
      <c r="F3247" s="260"/>
      <c r="G3247" s="260"/>
      <c r="H3247" s="260"/>
      <c r="I3247" s="260"/>
      <c r="J3247" s="260"/>
      <c r="L3247" s="260"/>
    </row>
    <row r="3248" spans="6:14" x14ac:dyDescent="0.2">
      <c r="G3248" s="260"/>
      <c r="H3248" s="260"/>
      <c r="I3248" s="260"/>
      <c r="J3248" s="260"/>
      <c r="K3248" s="260"/>
      <c r="L3248" s="260"/>
      <c r="M3248" s="326"/>
      <c r="N3248" s="326"/>
    </row>
    <row r="3249" spans="6:14" x14ac:dyDescent="0.2">
      <c r="H3249" s="260"/>
      <c r="I3249" s="260"/>
      <c r="J3249" s="260"/>
      <c r="K3249" s="260"/>
      <c r="L3249" s="260"/>
      <c r="M3249" s="326"/>
      <c r="N3249" s="326"/>
    </row>
    <row r="3250" spans="6:14" x14ac:dyDescent="0.2">
      <c r="J3250" s="260"/>
      <c r="K3250" s="260"/>
      <c r="L3250" s="260"/>
      <c r="N3250" s="326"/>
    </row>
    <row r="3251" spans="6:14" x14ac:dyDescent="0.2">
      <c r="L3251" s="260"/>
    </row>
    <row r="3252" spans="6:14" x14ac:dyDescent="0.2">
      <c r="N3252" s="326"/>
    </row>
    <row r="3254" spans="6:14" x14ac:dyDescent="0.2">
      <c r="F3254" s="260"/>
      <c r="G3254" s="260"/>
      <c r="H3254" s="260"/>
      <c r="I3254" s="260"/>
      <c r="J3254" s="260"/>
      <c r="K3254" s="260"/>
      <c r="L3254" s="260"/>
      <c r="M3254" s="326"/>
      <c r="N3254" s="326"/>
    </row>
    <row r="3255" spans="6:14" x14ac:dyDescent="0.2">
      <c r="F3255" s="260"/>
      <c r="G3255" s="260"/>
      <c r="H3255" s="260"/>
      <c r="I3255" s="260"/>
      <c r="J3255" s="260"/>
      <c r="K3255" s="260"/>
      <c r="L3255" s="260"/>
      <c r="M3255" s="326"/>
      <c r="N3255" s="326"/>
    </row>
    <row r="3256" spans="6:14" x14ac:dyDescent="0.2">
      <c r="G3256" s="260"/>
      <c r="H3256" s="260"/>
      <c r="I3256" s="260"/>
      <c r="J3256" s="260"/>
      <c r="K3256" s="260"/>
      <c r="L3256" s="260"/>
      <c r="N3256" s="326"/>
    </row>
    <row r="3257" spans="6:14" x14ac:dyDescent="0.2">
      <c r="H3257" s="260"/>
      <c r="I3257" s="260"/>
      <c r="J3257" s="260"/>
      <c r="L3257" s="260"/>
      <c r="M3257" s="326"/>
      <c r="N3257" s="326"/>
    </row>
    <row r="3258" spans="6:14" x14ac:dyDescent="0.2">
      <c r="F3258" s="260"/>
      <c r="G3258" s="260"/>
      <c r="H3258" s="260"/>
      <c r="I3258" s="260"/>
      <c r="J3258" s="260"/>
      <c r="K3258" s="260"/>
      <c r="L3258" s="260"/>
      <c r="M3258" s="326"/>
      <c r="N3258" s="326"/>
    </row>
    <row r="3259" spans="6:14" x14ac:dyDescent="0.2">
      <c r="G3259" s="260"/>
      <c r="H3259" s="260"/>
      <c r="I3259" s="260"/>
      <c r="J3259" s="260"/>
      <c r="K3259" s="260"/>
      <c r="L3259" s="260"/>
    </row>
    <row r="3260" spans="6:14" x14ac:dyDescent="0.2">
      <c r="H3260" s="260"/>
      <c r="I3260" s="260"/>
      <c r="J3260" s="260"/>
      <c r="K3260" s="260"/>
      <c r="L3260" s="260"/>
      <c r="M3260" s="326"/>
      <c r="N3260" s="326"/>
    </row>
    <row r="3261" spans="6:14" x14ac:dyDescent="0.2">
      <c r="N3261" s="326"/>
    </row>
    <row r="3263" spans="6:14" x14ac:dyDescent="0.2">
      <c r="F3263" s="260"/>
      <c r="G3263" s="260"/>
      <c r="H3263" s="260"/>
      <c r="I3263" s="260"/>
      <c r="J3263" s="260"/>
      <c r="K3263" s="260"/>
      <c r="L3263" s="260"/>
      <c r="M3263" s="326"/>
      <c r="N3263" s="326"/>
    </row>
    <row r="3264" spans="6:14" x14ac:dyDescent="0.2">
      <c r="F3264" s="260"/>
      <c r="G3264" s="260"/>
      <c r="H3264" s="260"/>
      <c r="I3264" s="260"/>
      <c r="J3264" s="260"/>
      <c r="K3264" s="260"/>
      <c r="L3264" s="260"/>
      <c r="M3264" s="326"/>
      <c r="N3264" s="326"/>
    </row>
    <row r="3265" spans="6:14" x14ac:dyDescent="0.2">
      <c r="G3265" s="260"/>
      <c r="H3265" s="260"/>
      <c r="I3265" s="260"/>
      <c r="J3265" s="260"/>
      <c r="K3265" s="260"/>
      <c r="L3265" s="260"/>
      <c r="M3265" s="326"/>
      <c r="N3265" s="326"/>
    </row>
    <row r="3266" spans="6:14" x14ac:dyDescent="0.2">
      <c r="H3266" s="260"/>
      <c r="I3266" s="260"/>
      <c r="J3266" s="260"/>
      <c r="L3266" s="260"/>
      <c r="M3266" s="326"/>
      <c r="N3266" s="326"/>
    </row>
    <row r="3267" spans="6:14" x14ac:dyDescent="0.2">
      <c r="F3267" s="260"/>
      <c r="G3267" s="260"/>
      <c r="H3267" s="260"/>
      <c r="I3267" s="260"/>
      <c r="J3267" s="260"/>
      <c r="L3267" s="260"/>
      <c r="M3267" s="326"/>
      <c r="N3267" s="326"/>
    </row>
    <row r="3268" spans="6:14" x14ac:dyDescent="0.2">
      <c r="F3268" s="260"/>
      <c r="G3268" s="260"/>
      <c r="H3268" s="260"/>
      <c r="I3268" s="260"/>
      <c r="J3268" s="260"/>
      <c r="K3268" s="260"/>
      <c r="L3268" s="260"/>
      <c r="M3268" s="326"/>
      <c r="N3268" s="326"/>
    </row>
    <row r="3269" spans="6:14" x14ac:dyDescent="0.2">
      <c r="H3269" s="260"/>
      <c r="I3269" s="260"/>
      <c r="J3269" s="260"/>
      <c r="K3269" s="260"/>
      <c r="L3269" s="260"/>
      <c r="M3269" s="326"/>
      <c r="N3269" s="326"/>
    </row>
    <row r="3270" spans="6:14" x14ac:dyDescent="0.2">
      <c r="J3270" s="260"/>
      <c r="L3270" s="260"/>
      <c r="M3270" s="326"/>
      <c r="N3270" s="326"/>
    </row>
    <row r="3271" spans="6:14" x14ac:dyDescent="0.2">
      <c r="L3271" s="260"/>
      <c r="M3271" s="326"/>
    </row>
    <row r="3272" spans="6:14" x14ac:dyDescent="0.2">
      <c r="N3272" s="326"/>
    </row>
    <row r="3273" spans="6:14" x14ac:dyDescent="0.2">
      <c r="F3273" s="260"/>
      <c r="G3273" s="260"/>
      <c r="H3273" s="260"/>
      <c r="I3273" s="260"/>
      <c r="J3273" s="260"/>
      <c r="K3273" s="260"/>
      <c r="L3273" s="260"/>
      <c r="M3273" s="326"/>
      <c r="N3273" s="326"/>
    </row>
    <row r="3274" spans="6:14" x14ac:dyDescent="0.2">
      <c r="F3274" s="260"/>
      <c r="G3274" s="260"/>
      <c r="I3274" s="260"/>
      <c r="J3274" s="260"/>
      <c r="K3274" s="260"/>
      <c r="L3274" s="260"/>
      <c r="N3274" s="326"/>
    </row>
    <row r="3275" spans="6:14" x14ac:dyDescent="0.2">
      <c r="H3275" s="260"/>
      <c r="I3275" s="260"/>
      <c r="J3275" s="260"/>
      <c r="K3275" s="260"/>
      <c r="L3275" s="260"/>
      <c r="M3275" s="326"/>
      <c r="N3275" s="326"/>
    </row>
    <row r="3276" spans="6:14" x14ac:dyDescent="0.2">
      <c r="J3276" s="260"/>
      <c r="K3276" s="260"/>
      <c r="L3276" s="260"/>
      <c r="M3276" s="326"/>
      <c r="N3276" s="326"/>
    </row>
    <row r="3277" spans="6:14" x14ac:dyDescent="0.2">
      <c r="L3277" s="260"/>
      <c r="M3277" s="326"/>
      <c r="N3277" s="326"/>
    </row>
    <row r="3278" spans="6:14" x14ac:dyDescent="0.2">
      <c r="N3278" s="326"/>
    </row>
    <row r="3279" spans="6:14" x14ac:dyDescent="0.2">
      <c r="F3279" s="260"/>
      <c r="G3279" s="260"/>
      <c r="H3279" s="260"/>
      <c r="I3279" s="260"/>
      <c r="J3279" s="260"/>
      <c r="K3279" s="260"/>
      <c r="L3279" s="260"/>
      <c r="M3279" s="326"/>
    </row>
    <row r="3280" spans="6:14" x14ac:dyDescent="0.2">
      <c r="F3280" s="260"/>
      <c r="G3280" s="260"/>
      <c r="H3280" s="260"/>
      <c r="I3280" s="260"/>
      <c r="J3280" s="260"/>
      <c r="K3280" s="260"/>
      <c r="L3280" s="260"/>
      <c r="M3280" s="326"/>
      <c r="N3280" s="326"/>
    </row>
    <row r="3281" spans="6:14" x14ac:dyDescent="0.2">
      <c r="H3281" s="260"/>
      <c r="I3281" s="260"/>
      <c r="J3281" s="260"/>
      <c r="K3281" s="260"/>
      <c r="L3281" s="260"/>
      <c r="M3281" s="326"/>
      <c r="N3281" s="326"/>
    </row>
    <row r="3282" spans="6:14" x14ac:dyDescent="0.2">
      <c r="J3282" s="260"/>
      <c r="L3282" s="260"/>
      <c r="M3282" s="326"/>
      <c r="N3282" s="326"/>
    </row>
    <row r="3283" spans="6:14" x14ac:dyDescent="0.2">
      <c r="L3283" s="260"/>
      <c r="M3283" s="326"/>
      <c r="N3283" s="326"/>
    </row>
    <row r="3284" spans="6:14" x14ac:dyDescent="0.2">
      <c r="N3284" s="326"/>
    </row>
    <row r="3285" spans="6:14" x14ac:dyDescent="0.2">
      <c r="F3285" s="260"/>
      <c r="G3285" s="260"/>
      <c r="H3285" s="260"/>
      <c r="I3285" s="260"/>
      <c r="J3285" s="260"/>
      <c r="K3285" s="260"/>
      <c r="L3285" s="260"/>
      <c r="M3285" s="326"/>
      <c r="N3285" s="326"/>
    </row>
    <row r="3286" spans="6:14" x14ac:dyDescent="0.2">
      <c r="F3286" s="260"/>
      <c r="G3286" s="260"/>
      <c r="H3286" s="260"/>
      <c r="I3286" s="260"/>
      <c r="J3286" s="260"/>
      <c r="K3286" s="260"/>
      <c r="M3286" s="326"/>
      <c r="N3286" s="326"/>
    </row>
    <row r="3287" spans="6:14" x14ac:dyDescent="0.2">
      <c r="G3287" s="260"/>
      <c r="H3287" s="260"/>
      <c r="I3287" s="260"/>
      <c r="K3287" s="260"/>
      <c r="L3287" s="260"/>
      <c r="M3287" s="326"/>
      <c r="N3287" s="326"/>
    </row>
    <row r="3288" spans="6:14" x14ac:dyDescent="0.2">
      <c r="H3288" s="260"/>
      <c r="L3288" s="260"/>
      <c r="M3288" s="326"/>
      <c r="N3288" s="326"/>
    </row>
    <row r="3289" spans="6:14" x14ac:dyDescent="0.2">
      <c r="F3289" s="260"/>
      <c r="G3289" s="260"/>
      <c r="H3289" s="260"/>
      <c r="I3289" s="260"/>
      <c r="J3289" s="260"/>
      <c r="K3289" s="260"/>
      <c r="L3289" s="260"/>
      <c r="M3289" s="326"/>
      <c r="N3289" s="326"/>
    </row>
    <row r="3290" spans="6:14" x14ac:dyDescent="0.2">
      <c r="F3290" s="260"/>
      <c r="G3290" s="260"/>
      <c r="H3290" s="260"/>
      <c r="J3290" s="260"/>
      <c r="K3290" s="260"/>
      <c r="L3290" s="260"/>
      <c r="N3290" s="326"/>
    </row>
    <row r="3291" spans="6:14" x14ac:dyDescent="0.2">
      <c r="G3291" s="260"/>
      <c r="H3291" s="260"/>
      <c r="K3291" s="260"/>
      <c r="L3291" s="260"/>
      <c r="M3291" s="326"/>
      <c r="N3291" s="326"/>
    </row>
    <row r="3292" spans="6:14" x14ac:dyDescent="0.2">
      <c r="H3292" s="260"/>
      <c r="L3292" s="260"/>
      <c r="N3292" s="326"/>
    </row>
    <row r="3294" spans="6:14" x14ac:dyDescent="0.2">
      <c r="F3294" s="260"/>
      <c r="G3294" s="260"/>
      <c r="H3294" s="260"/>
      <c r="I3294" s="260"/>
      <c r="J3294" s="260"/>
      <c r="K3294" s="260"/>
      <c r="L3294" s="260"/>
      <c r="M3294" s="326"/>
      <c r="N3294" s="326"/>
    </row>
    <row r="3295" spans="6:14" x14ac:dyDescent="0.2">
      <c r="F3295" s="260"/>
      <c r="G3295" s="260"/>
      <c r="H3295" s="260"/>
      <c r="I3295" s="260"/>
      <c r="J3295" s="260"/>
      <c r="K3295" s="260"/>
      <c r="L3295" s="260"/>
      <c r="N3295" s="326"/>
    </row>
    <row r="3296" spans="6:14" x14ac:dyDescent="0.2">
      <c r="H3296" s="260"/>
      <c r="I3296" s="260"/>
      <c r="J3296" s="260"/>
      <c r="K3296" s="260"/>
      <c r="L3296" s="260"/>
      <c r="M3296" s="326"/>
      <c r="N3296" s="326"/>
    </row>
    <row r="3297" spans="6:14" x14ac:dyDescent="0.2">
      <c r="J3297" s="260"/>
      <c r="K3297" s="260"/>
      <c r="L3297" s="260"/>
      <c r="M3297" s="326"/>
      <c r="N3297" s="326"/>
    </row>
    <row r="3298" spans="6:14" x14ac:dyDescent="0.2">
      <c r="L3298" s="260"/>
      <c r="M3298" s="326"/>
      <c r="N3298" s="326"/>
    </row>
    <row r="3299" spans="6:14" x14ac:dyDescent="0.2">
      <c r="N3299" s="326"/>
    </row>
    <row r="3300" spans="6:14" x14ac:dyDescent="0.2">
      <c r="F3300" s="260"/>
      <c r="G3300" s="260"/>
      <c r="H3300" s="260"/>
      <c r="I3300" s="260"/>
      <c r="J3300" s="260"/>
    </row>
    <row r="3301" spans="6:14" x14ac:dyDescent="0.2">
      <c r="F3301" s="260"/>
      <c r="G3301" s="260"/>
      <c r="H3301" s="260"/>
      <c r="I3301" s="260"/>
      <c r="J3301" s="260"/>
      <c r="K3301" s="260"/>
      <c r="L3301" s="260"/>
      <c r="M3301" s="326"/>
      <c r="N3301" s="326"/>
    </row>
    <row r="3302" spans="6:14" x14ac:dyDescent="0.2">
      <c r="H3302" s="260"/>
      <c r="I3302" s="260"/>
      <c r="J3302" s="260"/>
      <c r="K3302" s="260"/>
      <c r="L3302" s="260"/>
      <c r="M3302" s="326"/>
      <c r="N3302" s="326"/>
    </row>
    <row r="3303" spans="6:14" x14ac:dyDescent="0.2">
      <c r="J3303" s="260"/>
      <c r="K3303" s="260"/>
      <c r="L3303" s="260"/>
      <c r="M3303" s="326"/>
      <c r="N3303" s="326"/>
    </row>
    <row r="3304" spans="6:14" x14ac:dyDescent="0.2">
      <c r="L3304" s="260"/>
      <c r="M3304" s="326"/>
      <c r="N3304" s="326"/>
    </row>
    <row r="3305" spans="6:14" x14ac:dyDescent="0.2">
      <c r="N3305" s="326"/>
    </row>
    <row r="3306" spans="6:14" x14ac:dyDescent="0.2">
      <c r="F3306" s="260"/>
    </row>
    <row r="3307" spans="6:14" x14ac:dyDescent="0.2">
      <c r="F3307" s="260"/>
      <c r="G3307" s="260"/>
      <c r="H3307" s="260"/>
      <c r="I3307" s="260"/>
      <c r="J3307" s="260"/>
      <c r="L3307" s="260"/>
      <c r="M3307" s="326"/>
      <c r="N3307" s="326"/>
    </row>
    <row r="3308" spans="6:14" x14ac:dyDescent="0.2">
      <c r="F3308" s="260"/>
      <c r="G3308" s="260"/>
      <c r="H3308" s="260"/>
      <c r="I3308" s="260"/>
      <c r="J3308" s="260"/>
      <c r="K3308" s="260"/>
      <c r="L3308" s="260"/>
      <c r="M3308" s="326"/>
    </row>
    <row r="3309" spans="6:14" x14ac:dyDescent="0.2">
      <c r="H3309" s="260"/>
      <c r="I3309" s="260"/>
      <c r="J3309" s="260"/>
      <c r="K3309" s="260"/>
      <c r="L3309" s="260"/>
      <c r="M3309" s="326"/>
      <c r="N3309" s="326"/>
    </row>
    <row r="3310" spans="6:14" x14ac:dyDescent="0.2">
      <c r="J3310" s="260"/>
      <c r="K3310" s="260"/>
      <c r="L3310" s="260"/>
      <c r="M3310" s="326"/>
      <c r="N3310" s="326"/>
    </row>
    <row r="3311" spans="6:14" x14ac:dyDescent="0.2">
      <c r="L3311" s="260"/>
      <c r="M3311" s="326"/>
      <c r="N3311" s="326"/>
    </row>
    <row r="3312" spans="6:14" x14ac:dyDescent="0.2">
      <c r="N3312" s="326"/>
    </row>
    <row r="3314" spans="6:14" x14ac:dyDescent="0.2">
      <c r="M3314" s="326"/>
    </row>
    <row r="3315" spans="6:14" x14ac:dyDescent="0.2">
      <c r="L3315" s="260"/>
      <c r="M3315" s="326"/>
      <c r="N3315" s="326"/>
    </row>
    <row r="3316" spans="6:14" x14ac:dyDescent="0.2">
      <c r="L3316" s="260"/>
      <c r="N3316" s="326"/>
    </row>
    <row r="3317" spans="6:14" x14ac:dyDescent="0.2">
      <c r="M3317" s="326"/>
      <c r="N3317" s="326"/>
    </row>
    <row r="3318" spans="6:14" x14ac:dyDescent="0.2">
      <c r="L3318" s="260"/>
      <c r="M3318" s="326"/>
      <c r="N3318" s="326"/>
    </row>
    <row r="3319" spans="6:14" x14ac:dyDescent="0.2">
      <c r="N3319" s="326"/>
    </row>
    <row r="3320" spans="6:14" x14ac:dyDescent="0.2">
      <c r="F3320" s="260"/>
      <c r="G3320" s="260"/>
      <c r="H3320" s="260"/>
      <c r="I3320" s="260"/>
      <c r="J3320" s="260"/>
      <c r="K3320" s="260"/>
      <c r="L3320" s="260"/>
      <c r="M3320" s="326"/>
      <c r="N3320" s="326"/>
    </row>
    <row r="3321" spans="6:14" x14ac:dyDescent="0.2">
      <c r="F3321" s="260"/>
      <c r="G3321" s="260"/>
      <c r="H3321" s="260"/>
      <c r="J3321" s="260"/>
      <c r="K3321" s="260"/>
      <c r="L3321" s="260"/>
      <c r="M3321" s="326"/>
      <c r="N3321" s="326"/>
    </row>
    <row r="3322" spans="6:14" x14ac:dyDescent="0.2">
      <c r="H3322" s="260"/>
      <c r="M3322" s="326"/>
      <c r="N3322" s="326"/>
    </row>
    <row r="3323" spans="6:14" x14ac:dyDescent="0.2">
      <c r="M3323" s="326"/>
      <c r="N3323" s="326"/>
    </row>
    <row r="3324" spans="6:14" x14ac:dyDescent="0.2">
      <c r="L3324" s="260"/>
      <c r="M3324" s="326"/>
      <c r="N3324" s="326"/>
    </row>
    <row r="3325" spans="6:14" x14ac:dyDescent="0.2">
      <c r="N3325" s="326"/>
    </row>
    <row r="3326" spans="6:14" x14ac:dyDescent="0.2">
      <c r="F3326" s="260"/>
      <c r="G3326" s="260"/>
      <c r="H3326" s="260"/>
      <c r="I3326" s="260"/>
      <c r="L3326" s="260"/>
      <c r="M3326" s="326"/>
    </row>
    <row r="3327" spans="6:14" x14ac:dyDescent="0.2">
      <c r="G3327" s="260"/>
      <c r="H3327" s="260"/>
      <c r="K3327" s="260"/>
      <c r="L3327" s="260"/>
      <c r="M3327" s="326"/>
      <c r="N3327" s="326"/>
    </row>
    <row r="3328" spans="6:14" x14ac:dyDescent="0.2">
      <c r="H3328" s="260"/>
      <c r="L3328" s="260"/>
      <c r="M3328" s="326"/>
      <c r="N3328" s="326"/>
    </row>
    <row r="3329" spans="6:14" x14ac:dyDescent="0.2">
      <c r="M3329" s="326"/>
      <c r="N3329" s="326"/>
    </row>
    <row r="3330" spans="6:14" x14ac:dyDescent="0.2">
      <c r="L3330" s="260"/>
      <c r="M3330" s="326"/>
      <c r="N3330" s="326"/>
    </row>
    <row r="3331" spans="6:14" x14ac:dyDescent="0.2">
      <c r="N3331" s="326"/>
    </row>
    <row r="3332" spans="6:14" x14ac:dyDescent="0.2">
      <c r="F3332" s="260"/>
      <c r="G3332" s="260"/>
      <c r="J3332" s="260"/>
      <c r="K3332" s="260"/>
      <c r="L3332" s="260"/>
      <c r="M3332" s="326"/>
      <c r="N3332" s="326"/>
    </row>
    <row r="3333" spans="6:14" x14ac:dyDescent="0.2">
      <c r="H3333" s="260"/>
      <c r="I3333" s="260"/>
      <c r="J3333" s="260"/>
      <c r="K3333" s="260"/>
      <c r="L3333" s="260"/>
      <c r="M3333" s="326"/>
      <c r="N3333" s="326"/>
    </row>
    <row r="3334" spans="6:14" x14ac:dyDescent="0.2">
      <c r="K3334" s="260"/>
      <c r="L3334" s="260"/>
      <c r="M3334" s="326"/>
      <c r="N3334" s="326"/>
    </row>
    <row r="3335" spans="6:14" x14ac:dyDescent="0.2">
      <c r="L3335" s="260"/>
      <c r="M3335" s="326"/>
      <c r="N3335" s="326"/>
    </row>
    <row r="3336" spans="6:14" x14ac:dyDescent="0.2">
      <c r="N3336" s="326"/>
    </row>
    <row r="3337" spans="6:14" x14ac:dyDescent="0.2">
      <c r="F3337" s="260"/>
      <c r="G3337" s="260"/>
      <c r="H3337" s="260"/>
      <c r="I3337" s="260"/>
      <c r="J3337" s="260"/>
      <c r="K3337" s="260"/>
      <c r="L3337" s="260"/>
      <c r="M3337" s="326"/>
      <c r="N3337" s="326"/>
    </row>
    <row r="3338" spans="6:14" x14ac:dyDescent="0.2">
      <c r="F3338" s="260"/>
      <c r="H3338" s="260"/>
      <c r="I3338" s="260"/>
      <c r="J3338" s="260"/>
      <c r="K3338" s="260"/>
      <c r="M3338" s="326"/>
      <c r="N3338" s="326"/>
    </row>
    <row r="3339" spans="6:14" x14ac:dyDescent="0.2">
      <c r="H3339" s="260"/>
      <c r="I3339" s="260"/>
      <c r="J3339" s="260"/>
      <c r="K3339" s="260"/>
      <c r="L3339" s="260"/>
      <c r="M3339" s="326"/>
      <c r="N3339" s="326"/>
    </row>
    <row r="3340" spans="6:14" x14ac:dyDescent="0.2">
      <c r="N3340" s="326"/>
    </row>
    <row r="3342" spans="6:14" x14ac:dyDescent="0.2">
      <c r="N3342" s="326"/>
    </row>
    <row r="3344" spans="6:14" x14ac:dyDescent="0.2">
      <c r="L3344" s="260"/>
      <c r="M3344" s="326"/>
      <c r="N3344" s="326"/>
    </row>
    <row r="3345" spans="6:14" x14ac:dyDescent="0.2">
      <c r="L3345" s="260"/>
      <c r="M3345" s="326"/>
    </row>
    <row r="3346" spans="6:14" x14ac:dyDescent="0.2">
      <c r="L3346" s="260"/>
      <c r="M3346" s="326"/>
      <c r="N3346" s="326"/>
    </row>
    <row r="3347" spans="6:14" x14ac:dyDescent="0.2">
      <c r="M3347" s="326"/>
      <c r="N3347" s="326"/>
    </row>
    <row r="3348" spans="6:14" x14ac:dyDescent="0.2">
      <c r="L3348" s="260"/>
      <c r="M3348" s="326"/>
      <c r="N3348" s="326"/>
    </row>
    <row r="3349" spans="6:14" x14ac:dyDescent="0.2">
      <c r="N3349" s="326"/>
    </row>
    <row r="3350" spans="6:14" x14ac:dyDescent="0.2">
      <c r="F3350" s="260"/>
      <c r="G3350" s="260"/>
      <c r="H3350" s="260"/>
      <c r="I3350" s="260"/>
      <c r="J3350" s="260"/>
      <c r="K3350" s="260"/>
      <c r="L3350" s="260"/>
      <c r="M3350" s="326"/>
      <c r="N3350" s="326"/>
    </row>
    <row r="3351" spans="6:14" x14ac:dyDescent="0.2">
      <c r="F3351" s="260"/>
      <c r="G3351" s="260"/>
      <c r="H3351" s="260"/>
      <c r="I3351" s="260"/>
      <c r="J3351" s="260"/>
      <c r="M3351" s="326"/>
      <c r="N3351" s="326"/>
    </row>
    <row r="3352" spans="6:14" x14ac:dyDescent="0.2">
      <c r="H3352" s="260"/>
      <c r="I3352" s="260"/>
      <c r="J3352" s="260"/>
      <c r="K3352" s="260"/>
      <c r="L3352" s="260"/>
      <c r="M3352" s="326"/>
      <c r="N3352" s="326"/>
    </row>
    <row r="3353" spans="6:14" x14ac:dyDescent="0.2">
      <c r="J3353" s="260"/>
      <c r="K3353" s="260"/>
      <c r="L3353" s="260"/>
      <c r="M3353" s="326"/>
      <c r="N3353" s="326"/>
    </row>
    <row r="3354" spans="6:14" x14ac:dyDescent="0.2">
      <c r="L3354" s="260"/>
      <c r="M3354" s="326"/>
      <c r="N3354" s="326"/>
    </row>
    <row r="3355" spans="6:14" x14ac:dyDescent="0.2">
      <c r="N3355" s="326"/>
    </row>
    <row r="3357" spans="6:14" x14ac:dyDescent="0.2">
      <c r="F3357" s="260"/>
      <c r="G3357" s="260"/>
      <c r="H3357" s="260"/>
      <c r="I3357" s="260"/>
      <c r="L3357" s="260"/>
      <c r="M3357" s="326"/>
      <c r="N3357" s="326"/>
    </row>
    <row r="3358" spans="6:14" x14ac:dyDescent="0.2">
      <c r="F3358" s="260"/>
      <c r="G3358" s="260"/>
      <c r="H3358" s="260"/>
      <c r="I3358" s="260"/>
      <c r="J3358" s="260"/>
      <c r="K3358" s="260"/>
      <c r="L3358" s="260"/>
      <c r="M3358" s="326"/>
      <c r="N3358" s="326"/>
    </row>
    <row r="3359" spans="6:14" x14ac:dyDescent="0.2">
      <c r="H3359" s="260"/>
      <c r="I3359" s="260"/>
      <c r="J3359" s="260"/>
      <c r="K3359" s="260"/>
      <c r="L3359" s="260"/>
      <c r="M3359" s="326"/>
    </row>
    <row r="3360" spans="6:14" x14ac:dyDescent="0.2">
      <c r="J3360" s="260"/>
      <c r="K3360" s="260"/>
      <c r="L3360" s="260"/>
      <c r="M3360" s="326"/>
      <c r="N3360" s="326"/>
    </row>
    <row r="3361" spans="6:14" x14ac:dyDescent="0.2">
      <c r="L3361" s="260"/>
      <c r="M3361" s="326"/>
      <c r="N3361" s="326"/>
    </row>
    <row r="3362" spans="6:14" x14ac:dyDescent="0.2">
      <c r="N3362" s="326"/>
    </row>
    <row r="3363" spans="6:14" x14ac:dyDescent="0.2">
      <c r="F3363" s="260"/>
      <c r="K3363" s="260"/>
      <c r="L3363" s="260"/>
      <c r="M3363" s="326"/>
      <c r="N3363" s="326"/>
    </row>
    <row r="3364" spans="6:14" x14ac:dyDescent="0.2">
      <c r="F3364" s="260"/>
      <c r="L3364" s="260"/>
      <c r="M3364" s="326"/>
      <c r="N3364" s="326"/>
    </row>
    <row r="3365" spans="6:14" x14ac:dyDescent="0.2">
      <c r="L3365" s="260"/>
      <c r="M3365" s="326"/>
      <c r="N3365" s="326"/>
    </row>
    <row r="3366" spans="6:14" x14ac:dyDescent="0.2">
      <c r="J3366" s="260"/>
      <c r="K3366" s="260"/>
      <c r="L3366" s="260"/>
      <c r="M3366" s="326"/>
      <c r="N3366" s="326"/>
    </row>
    <row r="3367" spans="6:14" x14ac:dyDescent="0.2">
      <c r="L3367" s="260"/>
      <c r="M3367" s="326"/>
      <c r="N3367" s="326"/>
    </row>
    <row r="3368" spans="6:14" x14ac:dyDescent="0.2">
      <c r="N3368" s="326"/>
    </row>
    <row r="3369" spans="6:14" x14ac:dyDescent="0.2">
      <c r="F3369" s="260"/>
      <c r="L3369" s="260"/>
      <c r="M3369" s="326"/>
      <c r="N3369" s="326"/>
    </row>
    <row r="3370" spans="6:14" x14ac:dyDescent="0.2">
      <c r="F3370" s="260"/>
      <c r="G3370" s="260"/>
      <c r="L3370" s="260"/>
      <c r="M3370" s="326"/>
      <c r="N3370" s="326"/>
    </row>
    <row r="3371" spans="6:14" x14ac:dyDescent="0.2">
      <c r="H3371" s="260"/>
      <c r="L3371" s="260"/>
      <c r="M3371" s="326"/>
      <c r="N3371" s="326"/>
    </row>
    <row r="3372" spans="6:14" x14ac:dyDescent="0.2">
      <c r="J3372" s="260"/>
      <c r="K3372" s="260"/>
      <c r="L3372" s="260"/>
      <c r="M3372" s="326"/>
      <c r="N3372" s="326"/>
    </row>
    <row r="3373" spans="6:14" x14ac:dyDescent="0.2">
      <c r="L3373" s="260"/>
      <c r="M3373" s="326"/>
      <c r="N3373" s="326"/>
    </row>
    <row r="3374" spans="6:14" x14ac:dyDescent="0.2">
      <c r="N3374" s="326"/>
    </row>
    <row r="3376" spans="6:14" x14ac:dyDescent="0.2">
      <c r="K3376" s="260"/>
      <c r="L3376" s="260"/>
      <c r="M3376" s="326"/>
      <c r="N3376" s="326"/>
    </row>
    <row r="3377" spans="6:14" x14ac:dyDescent="0.2">
      <c r="K3377" s="260"/>
      <c r="L3377" s="260"/>
      <c r="M3377" s="326"/>
    </row>
    <row r="3378" spans="6:14" x14ac:dyDescent="0.2">
      <c r="L3378" s="260"/>
      <c r="M3378" s="326"/>
      <c r="N3378" s="326"/>
    </row>
    <row r="3379" spans="6:14" x14ac:dyDescent="0.2">
      <c r="J3379" s="260"/>
      <c r="K3379" s="260"/>
      <c r="M3379" s="326"/>
      <c r="N3379" s="326"/>
    </row>
    <row r="3380" spans="6:14" x14ac:dyDescent="0.2">
      <c r="L3380" s="260"/>
      <c r="M3380" s="326"/>
      <c r="N3380" s="326"/>
    </row>
    <row r="3381" spans="6:14" x14ac:dyDescent="0.2">
      <c r="N3381" s="326"/>
    </row>
    <row r="3382" spans="6:14" x14ac:dyDescent="0.2">
      <c r="F3382" s="260"/>
      <c r="G3382" s="260"/>
      <c r="H3382" s="260"/>
      <c r="I3382" s="260"/>
      <c r="J3382" s="260"/>
      <c r="K3382" s="260"/>
      <c r="L3382" s="260"/>
      <c r="M3382" s="326"/>
      <c r="N3382" s="326"/>
    </row>
    <row r="3383" spans="6:14" x14ac:dyDescent="0.2">
      <c r="F3383" s="260"/>
      <c r="G3383" s="260"/>
      <c r="H3383" s="260"/>
      <c r="I3383" s="260"/>
      <c r="J3383" s="260"/>
      <c r="K3383" s="260"/>
      <c r="L3383" s="260"/>
      <c r="M3383" s="326"/>
      <c r="N3383" s="326"/>
    </row>
    <row r="3384" spans="6:14" x14ac:dyDescent="0.2">
      <c r="H3384" s="260"/>
      <c r="I3384" s="260"/>
      <c r="J3384" s="260"/>
      <c r="K3384" s="260"/>
      <c r="L3384" s="260"/>
      <c r="M3384" s="326"/>
      <c r="N3384" s="326"/>
    </row>
    <row r="3385" spans="6:14" x14ac:dyDescent="0.2">
      <c r="J3385" s="260"/>
      <c r="K3385" s="260"/>
      <c r="L3385" s="260"/>
      <c r="M3385" s="326"/>
      <c r="N3385" s="326"/>
    </row>
    <row r="3386" spans="6:14" x14ac:dyDescent="0.2">
      <c r="L3386" s="260"/>
      <c r="M3386" s="326"/>
      <c r="N3386" s="326"/>
    </row>
    <row r="3387" spans="6:14" x14ac:dyDescent="0.2">
      <c r="N3387" s="326"/>
    </row>
    <row r="3389" spans="6:14" x14ac:dyDescent="0.2">
      <c r="J3389" s="260"/>
      <c r="K3389" s="260"/>
      <c r="L3389" s="260"/>
      <c r="M3389" s="326"/>
      <c r="N3389" s="326"/>
    </row>
    <row r="3390" spans="6:14" x14ac:dyDescent="0.2">
      <c r="F3390" s="260"/>
      <c r="J3390" s="260"/>
      <c r="K3390" s="260"/>
      <c r="L3390" s="260"/>
      <c r="M3390" s="326"/>
      <c r="N3390" s="326"/>
    </row>
    <row r="3391" spans="6:14" x14ac:dyDescent="0.2">
      <c r="L3391" s="260"/>
      <c r="M3391" s="326"/>
      <c r="N3391" s="326"/>
    </row>
    <row r="3392" spans="6:14" x14ac:dyDescent="0.2">
      <c r="J3392" s="260"/>
      <c r="K3392" s="260"/>
      <c r="L3392" s="260"/>
      <c r="M3392" s="326"/>
      <c r="N3392" s="326"/>
    </row>
    <row r="3393" spans="6:14" x14ac:dyDescent="0.2">
      <c r="L3393" s="260"/>
      <c r="M3393" s="326"/>
      <c r="N3393" s="326"/>
    </row>
    <row r="3394" spans="6:14" x14ac:dyDescent="0.2">
      <c r="N3394" s="326"/>
    </row>
    <row r="3395" spans="6:14" x14ac:dyDescent="0.2">
      <c r="I3395" s="260"/>
      <c r="J3395" s="260"/>
      <c r="K3395" s="260"/>
      <c r="L3395" s="260"/>
      <c r="M3395" s="326"/>
      <c r="N3395" s="326"/>
    </row>
    <row r="3396" spans="6:14" x14ac:dyDescent="0.2">
      <c r="F3396" s="260"/>
      <c r="G3396" s="260"/>
      <c r="H3396" s="260"/>
      <c r="I3396" s="260"/>
      <c r="J3396" s="260"/>
      <c r="K3396" s="260"/>
      <c r="L3396" s="260"/>
      <c r="M3396" s="326"/>
      <c r="N3396" s="326"/>
    </row>
    <row r="3397" spans="6:14" x14ac:dyDescent="0.2">
      <c r="H3397" s="260"/>
      <c r="I3397" s="260"/>
      <c r="J3397" s="260"/>
      <c r="K3397" s="260"/>
      <c r="L3397" s="260"/>
      <c r="M3397" s="326"/>
      <c r="N3397" s="326"/>
    </row>
    <row r="3398" spans="6:14" x14ac:dyDescent="0.2">
      <c r="J3398" s="260"/>
      <c r="K3398" s="260"/>
      <c r="L3398" s="260"/>
      <c r="M3398" s="326"/>
      <c r="N3398" s="326"/>
    </row>
    <row r="3399" spans="6:14" x14ac:dyDescent="0.2">
      <c r="L3399" s="260"/>
      <c r="M3399" s="326"/>
      <c r="N3399" s="326"/>
    </row>
    <row r="3400" spans="6:14" x14ac:dyDescent="0.2">
      <c r="N3400" s="326"/>
    </row>
    <row r="3401" spans="6:14" x14ac:dyDescent="0.2">
      <c r="F3401" s="260"/>
      <c r="G3401" s="260"/>
      <c r="H3401" s="260"/>
      <c r="I3401" s="260"/>
      <c r="J3401" s="260"/>
      <c r="K3401" s="260"/>
      <c r="L3401" s="260"/>
      <c r="M3401" s="326"/>
      <c r="N3401" s="326"/>
    </row>
    <row r="3402" spans="6:14" x14ac:dyDescent="0.2">
      <c r="F3402" s="260"/>
      <c r="G3402" s="260"/>
      <c r="H3402" s="260"/>
      <c r="I3402" s="260"/>
      <c r="J3402" s="260"/>
      <c r="K3402" s="260"/>
      <c r="L3402" s="260"/>
      <c r="M3402" s="326"/>
      <c r="N3402" s="326"/>
    </row>
    <row r="3403" spans="6:14" x14ac:dyDescent="0.2">
      <c r="H3403" s="260"/>
      <c r="I3403" s="260"/>
      <c r="J3403" s="260"/>
      <c r="K3403" s="260"/>
      <c r="L3403" s="260"/>
      <c r="M3403" s="326"/>
      <c r="N3403" s="326"/>
    </row>
    <row r="3404" spans="6:14" x14ac:dyDescent="0.2">
      <c r="J3404" s="260"/>
      <c r="K3404" s="260"/>
      <c r="L3404" s="260"/>
      <c r="M3404" s="326"/>
      <c r="N3404" s="326"/>
    </row>
    <row r="3405" spans="6:14" x14ac:dyDescent="0.2">
      <c r="L3405" s="260"/>
      <c r="M3405" s="326"/>
      <c r="N3405" s="326"/>
    </row>
    <row r="3406" spans="6:14" x14ac:dyDescent="0.2">
      <c r="N3406" s="326"/>
    </row>
    <row r="3407" spans="6:14" x14ac:dyDescent="0.2">
      <c r="F3407" s="260"/>
      <c r="I3407" s="260"/>
      <c r="J3407" s="260"/>
      <c r="K3407" s="260"/>
      <c r="M3407" s="326"/>
      <c r="N3407" s="326"/>
    </row>
    <row r="3408" spans="6:14" x14ac:dyDescent="0.2">
      <c r="F3408" s="260"/>
      <c r="G3408" s="260"/>
      <c r="J3408" s="260"/>
      <c r="K3408" s="260"/>
      <c r="L3408" s="260"/>
      <c r="M3408" s="326"/>
      <c r="N3408" s="326"/>
    </row>
    <row r="3409" spans="6:14" x14ac:dyDescent="0.2">
      <c r="H3409" s="260"/>
      <c r="J3409" s="260"/>
      <c r="K3409" s="260"/>
      <c r="L3409" s="260"/>
      <c r="M3409" s="326"/>
      <c r="N3409" s="326"/>
    </row>
    <row r="3410" spans="6:14" x14ac:dyDescent="0.2">
      <c r="J3410" s="260"/>
      <c r="K3410" s="260"/>
      <c r="M3410" s="326"/>
      <c r="N3410" s="326"/>
    </row>
    <row r="3411" spans="6:14" x14ac:dyDescent="0.2">
      <c r="L3411" s="260"/>
      <c r="M3411" s="326"/>
    </row>
    <row r="3412" spans="6:14" x14ac:dyDescent="0.2">
      <c r="N3412" s="326"/>
    </row>
    <row r="3413" spans="6:14" x14ac:dyDescent="0.2">
      <c r="L3413" s="260"/>
      <c r="M3413" s="326"/>
      <c r="N3413" s="326"/>
    </row>
    <row r="3414" spans="6:14" x14ac:dyDescent="0.2">
      <c r="L3414" s="260"/>
      <c r="M3414" s="326"/>
      <c r="N3414" s="326"/>
    </row>
    <row r="3415" spans="6:14" x14ac:dyDescent="0.2">
      <c r="G3415" s="260"/>
      <c r="L3415" s="260"/>
      <c r="M3415" s="326"/>
      <c r="N3415" s="326"/>
    </row>
    <row r="3416" spans="6:14" x14ac:dyDescent="0.2">
      <c r="N3416" s="326"/>
    </row>
    <row r="3417" spans="6:14" x14ac:dyDescent="0.2">
      <c r="L3417" s="260"/>
      <c r="M3417" s="326"/>
    </row>
    <row r="3418" spans="6:14" x14ac:dyDescent="0.2">
      <c r="N3418" s="326"/>
    </row>
    <row r="3419" spans="6:14" x14ac:dyDescent="0.2">
      <c r="F3419" s="260"/>
      <c r="G3419" s="260"/>
      <c r="H3419" s="260"/>
      <c r="N3419" s="326"/>
    </row>
    <row r="3420" spans="6:14" x14ac:dyDescent="0.2">
      <c r="F3420" s="260"/>
      <c r="H3420" s="260"/>
      <c r="N3420" s="326"/>
    </row>
    <row r="3421" spans="6:14" x14ac:dyDescent="0.2">
      <c r="G3421" s="260"/>
      <c r="H3421" s="260"/>
      <c r="N3421" s="326"/>
    </row>
    <row r="3426" spans="6:14" x14ac:dyDescent="0.2">
      <c r="L3426" s="260"/>
      <c r="M3426" s="326"/>
      <c r="N3426" s="326"/>
    </row>
    <row r="3427" spans="6:14" x14ac:dyDescent="0.2">
      <c r="L3427" s="260"/>
      <c r="M3427" s="326"/>
      <c r="N3427" s="326"/>
    </row>
    <row r="3428" spans="6:14" x14ac:dyDescent="0.2">
      <c r="M3428" s="326"/>
      <c r="N3428" s="326"/>
    </row>
    <row r="3429" spans="6:14" x14ac:dyDescent="0.2">
      <c r="J3429" s="260"/>
      <c r="M3429" s="326"/>
      <c r="N3429" s="326"/>
    </row>
    <row r="3430" spans="6:14" x14ac:dyDescent="0.2">
      <c r="L3430" s="260"/>
      <c r="M3430" s="326"/>
      <c r="N3430" s="326"/>
    </row>
    <row r="3431" spans="6:14" x14ac:dyDescent="0.2">
      <c r="N3431" s="326"/>
    </row>
    <row r="3432" spans="6:14" x14ac:dyDescent="0.2">
      <c r="F3432" s="260"/>
      <c r="G3432" s="260"/>
      <c r="H3432" s="260"/>
      <c r="I3432" s="260"/>
      <c r="J3432" s="260"/>
      <c r="K3432" s="260"/>
      <c r="L3432" s="260"/>
      <c r="M3432" s="326"/>
      <c r="N3432" s="326"/>
    </row>
    <row r="3433" spans="6:14" x14ac:dyDescent="0.2">
      <c r="F3433" s="260"/>
      <c r="G3433" s="260"/>
      <c r="H3433" s="260"/>
      <c r="I3433" s="260"/>
      <c r="J3433" s="260"/>
      <c r="K3433" s="260"/>
      <c r="L3433" s="260"/>
      <c r="M3433" s="326"/>
      <c r="N3433" s="326"/>
    </row>
    <row r="3434" spans="6:14" x14ac:dyDescent="0.2">
      <c r="G3434" s="260"/>
      <c r="H3434" s="260"/>
      <c r="I3434" s="260"/>
      <c r="J3434" s="260"/>
      <c r="K3434" s="260"/>
      <c r="L3434" s="260"/>
      <c r="M3434" s="326"/>
      <c r="N3434" s="326"/>
    </row>
    <row r="3435" spans="6:14" x14ac:dyDescent="0.2">
      <c r="J3435" s="260"/>
      <c r="K3435" s="260"/>
      <c r="L3435" s="260"/>
      <c r="M3435" s="326"/>
      <c r="N3435" s="326"/>
    </row>
    <row r="3436" spans="6:14" x14ac:dyDescent="0.2">
      <c r="L3436" s="260"/>
      <c r="M3436" s="326"/>
      <c r="N3436" s="326"/>
    </row>
    <row r="3437" spans="6:14" x14ac:dyDescent="0.2">
      <c r="N3437" s="326"/>
    </row>
    <row r="3438" spans="6:14" x14ac:dyDescent="0.2">
      <c r="F3438" s="260"/>
      <c r="G3438" s="260"/>
      <c r="H3438" s="260"/>
      <c r="I3438" s="260"/>
      <c r="J3438" s="260"/>
      <c r="K3438" s="260"/>
      <c r="L3438" s="260"/>
      <c r="M3438" s="326"/>
      <c r="N3438" s="326"/>
    </row>
    <row r="3439" spans="6:14" x14ac:dyDescent="0.2">
      <c r="F3439" s="260"/>
      <c r="G3439" s="260"/>
      <c r="H3439" s="260"/>
      <c r="I3439" s="260"/>
      <c r="J3439" s="260"/>
      <c r="K3439" s="260"/>
      <c r="L3439" s="260"/>
      <c r="M3439" s="326"/>
      <c r="N3439" s="326"/>
    </row>
    <row r="3440" spans="6:14" x14ac:dyDescent="0.2">
      <c r="G3440" s="260"/>
      <c r="H3440" s="260"/>
      <c r="I3440" s="260"/>
      <c r="J3440" s="260"/>
      <c r="K3440" s="260"/>
      <c r="L3440" s="260"/>
      <c r="M3440" s="326"/>
      <c r="N3440" s="326"/>
    </row>
    <row r="3441" spans="6:14" x14ac:dyDescent="0.2">
      <c r="J3441" s="260"/>
      <c r="K3441" s="260"/>
      <c r="L3441" s="260"/>
      <c r="M3441" s="326"/>
      <c r="N3441" s="326"/>
    </row>
    <row r="3442" spans="6:14" x14ac:dyDescent="0.2">
      <c r="L3442" s="260"/>
      <c r="M3442" s="326"/>
      <c r="N3442" s="326"/>
    </row>
    <row r="3443" spans="6:14" x14ac:dyDescent="0.2">
      <c r="N3443" s="326"/>
    </row>
    <row r="3444" spans="6:14" x14ac:dyDescent="0.2">
      <c r="F3444" s="260"/>
      <c r="G3444" s="260"/>
      <c r="H3444" s="260"/>
      <c r="I3444" s="260"/>
      <c r="J3444" s="260"/>
      <c r="K3444" s="260"/>
      <c r="L3444" s="260"/>
      <c r="M3444" s="326"/>
      <c r="N3444" s="326"/>
    </row>
    <row r="3445" spans="6:14" x14ac:dyDescent="0.2">
      <c r="F3445" s="260"/>
      <c r="G3445" s="260"/>
      <c r="H3445" s="260"/>
      <c r="I3445" s="260"/>
      <c r="J3445" s="260"/>
      <c r="K3445" s="260"/>
      <c r="L3445" s="260"/>
      <c r="M3445" s="326"/>
      <c r="N3445" s="326"/>
    </row>
    <row r="3446" spans="6:14" x14ac:dyDescent="0.2">
      <c r="G3446" s="260"/>
      <c r="H3446" s="260"/>
      <c r="I3446" s="260"/>
      <c r="J3446" s="260"/>
      <c r="K3446" s="260"/>
      <c r="L3446" s="260"/>
      <c r="M3446" s="326"/>
      <c r="N3446" s="326"/>
    </row>
    <row r="3447" spans="6:14" x14ac:dyDescent="0.2">
      <c r="J3447" s="260"/>
      <c r="K3447" s="260"/>
      <c r="L3447" s="260"/>
      <c r="M3447" s="326"/>
      <c r="N3447" s="326"/>
    </row>
    <row r="3448" spans="6:14" x14ac:dyDescent="0.2">
      <c r="L3448" s="260"/>
      <c r="M3448" s="326"/>
      <c r="N3448" s="326"/>
    </row>
    <row r="3449" spans="6:14" x14ac:dyDescent="0.2">
      <c r="N3449" s="326"/>
    </row>
    <row r="3451" spans="6:14" x14ac:dyDescent="0.2">
      <c r="L3451" s="260"/>
      <c r="N3451" s="326"/>
    </row>
    <row r="3452" spans="6:14" x14ac:dyDescent="0.2">
      <c r="K3452" s="260"/>
      <c r="M3452" s="326"/>
      <c r="N3452" s="326"/>
    </row>
    <row r="3453" spans="6:14" x14ac:dyDescent="0.2">
      <c r="L3453" s="260"/>
      <c r="M3453" s="326"/>
    </row>
    <row r="3454" spans="6:14" x14ac:dyDescent="0.2">
      <c r="J3454" s="260"/>
      <c r="K3454" s="260"/>
      <c r="M3454" s="326"/>
      <c r="N3454" s="326"/>
    </row>
    <row r="3455" spans="6:14" x14ac:dyDescent="0.2">
      <c r="L3455" s="260"/>
      <c r="M3455" s="326"/>
      <c r="N3455" s="326"/>
    </row>
    <row r="3456" spans="6:14" x14ac:dyDescent="0.2">
      <c r="N3456" s="326"/>
    </row>
    <row r="3458" spans="6:14" x14ac:dyDescent="0.2">
      <c r="F3458" s="260"/>
      <c r="K3458" s="260"/>
      <c r="L3458" s="260"/>
      <c r="M3458" s="326"/>
      <c r="N3458" s="326"/>
    </row>
    <row r="3459" spans="6:14" x14ac:dyDescent="0.2">
      <c r="F3459" s="260"/>
      <c r="H3459" s="260"/>
      <c r="K3459" s="260"/>
      <c r="L3459" s="260"/>
      <c r="M3459" s="326"/>
      <c r="N3459" s="326"/>
    </row>
    <row r="3460" spans="6:14" x14ac:dyDescent="0.2">
      <c r="G3460" s="260"/>
      <c r="L3460" s="260"/>
      <c r="M3460" s="326"/>
      <c r="N3460" s="326"/>
    </row>
    <row r="3461" spans="6:14" x14ac:dyDescent="0.2">
      <c r="J3461" s="260"/>
      <c r="K3461" s="260"/>
      <c r="M3461" s="326"/>
      <c r="N3461" s="326"/>
    </row>
    <row r="3462" spans="6:14" x14ac:dyDescent="0.2">
      <c r="L3462" s="260"/>
      <c r="M3462" s="326"/>
      <c r="N3462" s="326"/>
    </row>
    <row r="3463" spans="6:14" x14ac:dyDescent="0.2">
      <c r="N3463" s="326"/>
    </row>
    <row r="3464" spans="6:14" x14ac:dyDescent="0.2">
      <c r="F3464" s="260"/>
      <c r="G3464" s="260"/>
      <c r="H3464" s="260"/>
      <c r="I3464" s="260"/>
      <c r="J3464" s="260"/>
      <c r="K3464" s="260"/>
      <c r="L3464" s="260"/>
      <c r="M3464" s="326"/>
      <c r="N3464" s="326"/>
    </row>
    <row r="3465" spans="6:14" x14ac:dyDescent="0.2">
      <c r="F3465" s="260"/>
      <c r="G3465" s="260"/>
      <c r="H3465" s="260"/>
      <c r="I3465" s="260"/>
      <c r="J3465" s="260"/>
      <c r="K3465" s="260"/>
      <c r="L3465" s="260"/>
      <c r="M3465" s="326"/>
      <c r="N3465" s="326"/>
    </row>
    <row r="3466" spans="6:14" x14ac:dyDescent="0.2">
      <c r="G3466" s="260"/>
      <c r="H3466" s="260"/>
      <c r="I3466" s="260"/>
      <c r="J3466" s="260"/>
      <c r="K3466" s="260"/>
      <c r="L3466" s="260"/>
      <c r="M3466" s="326"/>
      <c r="N3466" s="326"/>
    </row>
    <row r="3467" spans="6:14" x14ac:dyDescent="0.2">
      <c r="J3467" s="260"/>
      <c r="K3467" s="260"/>
      <c r="L3467" s="260"/>
      <c r="M3467" s="326"/>
      <c r="N3467" s="326"/>
    </row>
    <row r="3468" spans="6:14" x14ac:dyDescent="0.2">
      <c r="L3468" s="260"/>
      <c r="M3468" s="326"/>
      <c r="N3468" s="326"/>
    </row>
    <row r="3469" spans="6:14" x14ac:dyDescent="0.2">
      <c r="N3469" s="326"/>
    </row>
    <row r="3471" spans="6:14" x14ac:dyDescent="0.2">
      <c r="F3471" s="260"/>
      <c r="L3471" s="260"/>
      <c r="M3471" s="326"/>
      <c r="N3471" s="326"/>
    </row>
    <row r="3472" spans="6:14" x14ac:dyDescent="0.2">
      <c r="G3472" s="260"/>
      <c r="L3472" s="260"/>
      <c r="M3472" s="326"/>
      <c r="N3472" s="326"/>
    </row>
    <row r="3473" spans="6:14" x14ac:dyDescent="0.2">
      <c r="G3473" s="260"/>
      <c r="M3473" s="326"/>
      <c r="N3473" s="326"/>
    </row>
    <row r="3477" spans="6:14" x14ac:dyDescent="0.2">
      <c r="F3477" s="260"/>
      <c r="G3477" s="260"/>
      <c r="H3477" s="260"/>
      <c r="L3477" s="260"/>
      <c r="M3477" s="326"/>
      <c r="N3477" s="326"/>
    </row>
    <row r="3478" spans="6:14" x14ac:dyDescent="0.2">
      <c r="F3478" s="260"/>
      <c r="G3478" s="260"/>
      <c r="H3478" s="260"/>
      <c r="M3478" s="326"/>
    </row>
    <row r="3479" spans="6:14" x14ac:dyDescent="0.2">
      <c r="G3479" s="260"/>
      <c r="L3479" s="260"/>
      <c r="N3479" s="326"/>
    </row>
    <row r="3480" spans="6:14" x14ac:dyDescent="0.2">
      <c r="J3480" s="260"/>
      <c r="K3480" s="260"/>
      <c r="M3480" s="326"/>
      <c r="N3480" s="326"/>
    </row>
    <row r="3481" spans="6:14" x14ac:dyDescent="0.2">
      <c r="L3481" s="260"/>
      <c r="M3481" s="326"/>
      <c r="N3481" s="326"/>
    </row>
    <row r="3482" spans="6:14" x14ac:dyDescent="0.2">
      <c r="N3482" s="326"/>
    </row>
    <row r="3483" spans="6:14" x14ac:dyDescent="0.2">
      <c r="F3483" s="260"/>
      <c r="G3483" s="260"/>
      <c r="H3483" s="260"/>
      <c r="I3483" s="260"/>
      <c r="J3483" s="260"/>
      <c r="K3483" s="260"/>
      <c r="L3483" s="260"/>
      <c r="M3483" s="326"/>
      <c r="N3483" s="326"/>
    </row>
    <row r="3484" spans="6:14" x14ac:dyDescent="0.2">
      <c r="F3484" s="260"/>
      <c r="G3484" s="260"/>
      <c r="H3484" s="260"/>
      <c r="I3484" s="260"/>
      <c r="K3484" s="260"/>
      <c r="L3484" s="260"/>
      <c r="M3484" s="326"/>
      <c r="N3484" s="326"/>
    </row>
    <row r="3485" spans="6:14" x14ac:dyDescent="0.2">
      <c r="G3485" s="260"/>
      <c r="H3485" s="260"/>
      <c r="I3485" s="260"/>
      <c r="L3485" s="260"/>
      <c r="M3485" s="326"/>
      <c r="N3485" s="326"/>
    </row>
    <row r="3486" spans="6:14" x14ac:dyDescent="0.2">
      <c r="J3486" s="260"/>
      <c r="M3486" s="326"/>
    </row>
    <row r="3487" spans="6:14" x14ac:dyDescent="0.2">
      <c r="L3487" s="260"/>
      <c r="M3487" s="326"/>
      <c r="N3487" s="326"/>
    </row>
    <row r="3488" spans="6:14" x14ac:dyDescent="0.2">
      <c r="N3488" s="326"/>
    </row>
    <row r="3489" spans="6:14" x14ac:dyDescent="0.2">
      <c r="F3489" s="260"/>
      <c r="G3489" s="260"/>
      <c r="H3489" s="260"/>
      <c r="I3489" s="260"/>
      <c r="J3489" s="260"/>
      <c r="K3489" s="260"/>
      <c r="M3489" s="326"/>
      <c r="N3489" s="326"/>
    </row>
    <row r="3490" spans="6:14" x14ac:dyDescent="0.2">
      <c r="F3490" s="260"/>
      <c r="G3490" s="260"/>
      <c r="H3490" s="260"/>
      <c r="I3490" s="260"/>
      <c r="J3490" s="260"/>
      <c r="M3490" s="326"/>
      <c r="N3490" s="326"/>
    </row>
    <row r="3491" spans="6:14" x14ac:dyDescent="0.2">
      <c r="G3491" s="260"/>
      <c r="H3491" s="260"/>
      <c r="M3491" s="326"/>
      <c r="N3491" s="326"/>
    </row>
    <row r="3492" spans="6:14" x14ac:dyDescent="0.2">
      <c r="J3492" s="260"/>
      <c r="N3492" s="326"/>
    </row>
    <row r="3494" spans="6:14" x14ac:dyDescent="0.2">
      <c r="N3494" s="326"/>
    </row>
    <row r="3495" spans="6:14" x14ac:dyDescent="0.2">
      <c r="G3495" s="260"/>
      <c r="H3495" s="260"/>
      <c r="L3495" s="260"/>
      <c r="M3495" s="326"/>
      <c r="N3495" s="326"/>
    </row>
    <row r="3496" spans="6:14" x14ac:dyDescent="0.2">
      <c r="F3496" s="260"/>
      <c r="G3496" s="260"/>
      <c r="H3496" s="260"/>
      <c r="L3496" s="260"/>
      <c r="M3496" s="326"/>
      <c r="N3496" s="326"/>
    </row>
    <row r="3497" spans="6:14" x14ac:dyDescent="0.2">
      <c r="H3497" s="260"/>
      <c r="M3497" s="326"/>
      <c r="N3497" s="326"/>
    </row>
    <row r="3498" spans="6:14" x14ac:dyDescent="0.2">
      <c r="N3498" s="326"/>
    </row>
    <row r="3500" spans="6:14" x14ac:dyDescent="0.2">
      <c r="N3500" s="326"/>
    </row>
    <row r="3501" spans="6:14" x14ac:dyDescent="0.2">
      <c r="F3501" s="260"/>
      <c r="G3501" s="260"/>
      <c r="L3501" s="260"/>
      <c r="M3501" s="326"/>
      <c r="N3501" s="326"/>
    </row>
    <row r="3502" spans="6:14" x14ac:dyDescent="0.2">
      <c r="F3502" s="260"/>
      <c r="G3502" s="260"/>
      <c r="L3502" s="260"/>
      <c r="M3502" s="326"/>
      <c r="N3502" s="326"/>
    </row>
    <row r="3503" spans="6:14" x14ac:dyDescent="0.2">
      <c r="H3503" s="260"/>
      <c r="M3503" s="326"/>
      <c r="N3503" s="326"/>
    </row>
    <row r="3504" spans="6:14" x14ac:dyDescent="0.2">
      <c r="N3504" s="326"/>
    </row>
    <row r="3506" spans="6:14" x14ac:dyDescent="0.2">
      <c r="N3506" s="326"/>
    </row>
    <row r="3508" spans="6:14" x14ac:dyDescent="0.2">
      <c r="F3508" s="260"/>
      <c r="G3508" s="260"/>
      <c r="H3508" s="260"/>
      <c r="I3508" s="260"/>
      <c r="J3508" s="260"/>
      <c r="K3508" s="260"/>
      <c r="L3508" s="260"/>
      <c r="M3508" s="326"/>
      <c r="N3508" s="326"/>
    </row>
    <row r="3509" spans="6:14" x14ac:dyDescent="0.2">
      <c r="G3509" s="260"/>
      <c r="H3509" s="260"/>
      <c r="I3509" s="260"/>
      <c r="J3509" s="260"/>
      <c r="K3509" s="260"/>
      <c r="L3509" s="260"/>
      <c r="M3509" s="326"/>
      <c r="N3509" s="326"/>
    </row>
    <row r="3510" spans="6:14" x14ac:dyDescent="0.2">
      <c r="K3510" s="260"/>
      <c r="L3510" s="260"/>
      <c r="M3510" s="326"/>
      <c r="N3510" s="326"/>
    </row>
    <row r="3511" spans="6:14" x14ac:dyDescent="0.2">
      <c r="J3511" s="260"/>
      <c r="K3511" s="260"/>
      <c r="L3511" s="260"/>
      <c r="M3511" s="326"/>
      <c r="N3511" s="326"/>
    </row>
    <row r="3512" spans="6:14" x14ac:dyDescent="0.2">
      <c r="L3512" s="260"/>
      <c r="M3512" s="326"/>
      <c r="N3512" s="326"/>
    </row>
    <row r="3513" spans="6:14" x14ac:dyDescent="0.2">
      <c r="F3513" s="260"/>
      <c r="G3513" s="260"/>
      <c r="H3513" s="260"/>
      <c r="I3513" s="260"/>
    </row>
    <row r="3514" spans="6:14" x14ac:dyDescent="0.2">
      <c r="H3514" s="260"/>
      <c r="I3514" s="260"/>
      <c r="J3514" s="260"/>
      <c r="K3514" s="260"/>
      <c r="L3514" s="260"/>
      <c r="M3514" s="326"/>
      <c r="N3514" s="326"/>
    </row>
    <row r="3515" spans="6:14" x14ac:dyDescent="0.2">
      <c r="J3515" s="260"/>
      <c r="K3515" s="260"/>
      <c r="L3515" s="260"/>
      <c r="M3515" s="326"/>
      <c r="N3515" s="326"/>
    </row>
    <row r="3516" spans="6:14" x14ac:dyDescent="0.2">
      <c r="L3516" s="260"/>
      <c r="M3516" s="326"/>
      <c r="N3516" s="326"/>
    </row>
    <row r="3517" spans="6:14" x14ac:dyDescent="0.2">
      <c r="N3517" s="326"/>
    </row>
    <row r="3519" spans="6:14" x14ac:dyDescent="0.2">
      <c r="L3519" s="260"/>
      <c r="M3519" s="326"/>
      <c r="N3519" s="326"/>
    </row>
    <row r="3520" spans="6:14" x14ac:dyDescent="0.2">
      <c r="L3520" s="260"/>
      <c r="M3520" s="326"/>
      <c r="N3520" s="326"/>
    </row>
    <row r="3521" spans="6:14" x14ac:dyDescent="0.2">
      <c r="L3521" s="260"/>
      <c r="M3521" s="326"/>
      <c r="N3521" s="326"/>
    </row>
    <row r="3522" spans="6:14" x14ac:dyDescent="0.2">
      <c r="M3522" s="326"/>
      <c r="N3522" s="326"/>
    </row>
    <row r="3523" spans="6:14" x14ac:dyDescent="0.2">
      <c r="L3523" s="260"/>
      <c r="M3523" s="326"/>
      <c r="N3523" s="326"/>
    </row>
    <row r="3524" spans="6:14" x14ac:dyDescent="0.2">
      <c r="N3524" s="326"/>
    </row>
    <row r="3525" spans="6:14" x14ac:dyDescent="0.2">
      <c r="F3525" s="260"/>
      <c r="L3525" s="260"/>
      <c r="M3525" s="326"/>
      <c r="N3525" s="326"/>
    </row>
    <row r="3526" spans="6:14" x14ac:dyDescent="0.2">
      <c r="F3526" s="260"/>
      <c r="G3526" s="260"/>
      <c r="L3526" s="260"/>
      <c r="M3526" s="326"/>
      <c r="N3526" s="326"/>
    </row>
    <row r="3527" spans="6:14" x14ac:dyDescent="0.2">
      <c r="G3527" s="260"/>
      <c r="L3527" s="260"/>
      <c r="M3527" s="326"/>
      <c r="N3527" s="326"/>
    </row>
    <row r="3528" spans="6:14" x14ac:dyDescent="0.2">
      <c r="N3528" s="326"/>
    </row>
    <row r="3529" spans="6:14" x14ac:dyDescent="0.2">
      <c r="N3529" s="326"/>
    </row>
    <row r="3530" spans="6:14" x14ac:dyDescent="0.2">
      <c r="N3530" s="326"/>
    </row>
    <row r="3531" spans="6:14" x14ac:dyDescent="0.2">
      <c r="F3531" s="260"/>
      <c r="G3531" s="260"/>
      <c r="H3531" s="260"/>
      <c r="L3531" s="260"/>
      <c r="N3531" s="326"/>
    </row>
    <row r="3532" spans="6:14" x14ac:dyDescent="0.2">
      <c r="F3532" s="260"/>
      <c r="G3532" s="260"/>
      <c r="H3532" s="260"/>
      <c r="M3532" s="326"/>
      <c r="N3532" s="326"/>
    </row>
    <row r="3533" spans="6:14" x14ac:dyDescent="0.2">
      <c r="G3533" s="260"/>
      <c r="H3533" s="260"/>
      <c r="N3533" s="326"/>
    </row>
    <row r="3534" spans="6:14" x14ac:dyDescent="0.2">
      <c r="N3534" s="326"/>
    </row>
    <row r="3536" spans="6:14" x14ac:dyDescent="0.2">
      <c r="N3536" s="326"/>
    </row>
    <row r="3537" spans="6:14" x14ac:dyDescent="0.2">
      <c r="F3537" s="260"/>
      <c r="G3537" s="260"/>
      <c r="I3537" s="260"/>
      <c r="J3537" s="260"/>
      <c r="K3537" s="260"/>
      <c r="N3537" s="326"/>
    </row>
    <row r="3538" spans="6:14" x14ac:dyDescent="0.2">
      <c r="G3538" s="260"/>
      <c r="H3538" s="260"/>
      <c r="I3538" s="260"/>
      <c r="J3538" s="260"/>
      <c r="K3538" s="260"/>
      <c r="L3538" s="260"/>
      <c r="M3538" s="326"/>
      <c r="N3538" s="326"/>
    </row>
    <row r="3539" spans="6:14" x14ac:dyDescent="0.2">
      <c r="H3539" s="260"/>
      <c r="I3539" s="260"/>
      <c r="J3539" s="260"/>
      <c r="L3539" s="260"/>
      <c r="M3539" s="326"/>
      <c r="N3539" s="326"/>
    </row>
    <row r="3540" spans="6:14" x14ac:dyDescent="0.2">
      <c r="J3540" s="260"/>
      <c r="K3540" s="260"/>
      <c r="L3540" s="260"/>
      <c r="M3540" s="326"/>
      <c r="N3540" s="326"/>
    </row>
    <row r="3541" spans="6:14" x14ac:dyDescent="0.2">
      <c r="N3541" s="326"/>
    </row>
    <row r="3542" spans="6:14" x14ac:dyDescent="0.2">
      <c r="N3542" s="326"/>
    </row>
    <row r="3544" spans="6:14" x14ac:dyDescent="0.2">
      <c r="F3544" s="260"/>
      <c r="G3544" s="260"/>
      <c r="H3544" s="260"/>
      <c r="I3544" s="260"/>
      <c r="K3544" s="260"/>
      <c r="L3544" s="260"/>
      <c r="N3544" s="326"/>
    </row>
    <row r="3545" spans="6:14" x14ac:dyDescent="0.2">
      <c r="F3545" s="260"/>
      <c r="G3545" s="260"/>
      <c r="H3545" s="260"/>
      <c r="I3545" s="260"/>
      <c r="J3545" s="260"/>
      <c r="K3545" s="260"/>
      <c r="L3545" s="260"/>
      <c r="M3545" s="326"/>
      <c r="N3545" s="326"/>
    </row>
    <row r="3546" spans="6:14" x14ac:dyDescent="0.2">
      <c r="G3546" s="260"/>
      <c r="H3546" s="260"/>
      <c r="I3546" s="260"/>
      <c r="J3546" s="260"/>
      <c r="K3546" s="260"/>
      <c r="L3546" s="260"/>
      <c r="M3546" s="326"/>
      <c r="N3546" s="326"/>
    </row>
    <row r="3547" spans="6:14" x14ac:dyDescent="0.2">
      <c r="H3547" s="260"/>
      <c r="I3547" s="260"/>
      <c r="J3547" s="260"/>
      <c r="K3547" s="260"/>
      <c r="L3547" s="260"/>
      <c r="M3547" s="326"/>
      <c r="N3547" s="326"/>
    </row>
    <row r="3548" spans="6:14" x14ac:dyDescent="0.2">
      <c r="F3548" s="260"/>
      <c r="G3548" s="260"/>
      <c r="H3548" s="260"/>
      <c r="I3548" s="260"/>
      <c r="J3548" s="260"/>
      <c r="K3548" s="260"/>
      <c r="L3548" s="260"/>
      <c r="M3548" s="326"/>
      <c r="N3548" s="326"/>
    </row>
    <row r="3549" spans="6:14" x14ac:dyDescent="0.2">
      <c r="G3549" s="260"/>
      <c r="H3549" s="260"/>
      <c r="I3549" s="260"/>
      <c r="J3549" s="260"/>
      <c r="K3549" s="260"/>
      <c r="L3549" s="260"/>
      <c r="M3549" s="326"/>
      <c r="N3549" s="326"/>
    </row>
    <row r="3550" spans="6:14" x14ac:dyDescent="0.2">
      <c r="I3550" s="260"/>
      <c r="J3550" s="260"/>
      <c r="K3550" s="260"/>
      <c r="M3550" s="326"/>
      <c r="N3550" s="326"/>
    </row>
    <row r="3551" spans="6:14" x14ac:dyDescent="0.2">
      <c r="N3551" s="326"/>
    </row>
    <row r="3553" spans="6:14" x14ac:dyDescent="0.2">
      <c r="F3553" s="260"/>
      <c r="G3553" s="260"/>
      <c r="H3553" s="260"/>
      <c r="I3553" s="260"/>
      <c r="J3553" s="260"/>
      <c r="K3553" s="260"/>
      <c r="L3553" s="260"/>
      <c r="M3553" s="326"/>
      <c r="N3553" s="326"/>
    </row>
    <row r="3554" spans="6:14" x14ac:dyDescent="0.2">
      <c r="F3554" s="260"/>
      <c r="G3554" s="260"/>
      <c r="H3554" s="260"/>
      <c r="I3554" s="260"/>
      <c r="J3554" s="260"/>
      <c r="K3554" s="260"/>
      <c r="L3554" s="260"/>
      <c r="M3554" s="326"/>
      <c r="N3554" s="326"/>
    </row>
    <row r="3555" spans="6:14" x14ac:dyDescent="0.2">
      <c r="G3555" s="260"/>
      <c r="H3555" s="260"/>
      <c r="J3555" s="260"/>
      <c r="K3555" s="260"/>
      <c r="L3555" s="260"/>
      <c r="M3555" s="326"/>
      <c r="N3555" s="326"/>
    </row>
    <row r="3556" spans="6:14" x14ac:dyDescent="0.2">
      <c r="H3556" s="260"/>
      <c r="I3556" s="260"/>
      <c r="J3556" s="260"/>
      <c r="L3556" s="260"/>
      <c r="M3556" s="326"/>
      <c r="N3556" s="326"/>
    </row>
    <row r="3557" spans="6:14" x14ac:dyDescent="0.2">
      <c r="F3557" s="260"/>
      <c r="G3557" s="260"/>
      <c r="H3557" s="260"/>
      <c r="I3557" s="260"/>
      <c r="J3557" s="260"/>
      <c r="K3557" s="260"/>
      <c r="L3557" s="260"/>
      <c r="M3557" s="326"/>
      <c r="N3557" s="326"/>
    </row>
    <row r="3558" spans="6:14" x14ac:dyDescent="0.2">
      <c r="F3558" s="260"/>
      <c r="G3558" s="260"/>
      <c r="I3558" s="260"/>
      <c r="J3558" s="260"/>
      <c r="K3558" s="260"/>
      <c r="L3558" s="260"/>
      <c r="M3558" s="326"/>
      <c r="N3558" s="326"/>
    </row>
    <row r="3559" spans="6:14" x14ac:dyDescent="0.2">
      <c r="H3559" s="260"/>
      <c r="I3559" s="260"/>
      <c r="J3559" s="260"/>
      <c r="K3559" s="260"/>
      <c r="L3559" s="260"/>
      <c r="M3559" s="326"/>
      <c r="N3559" s="326"/>
    </row>
    <row r="3560" spans="6:14" x14ac:dyDescent="0.2">
      <c r="J3560" s="260"/>
      <c r="K3560" s="260"/>
      <c r="L3560" s="260"/>
      <c r="M3560" s="326"/>
      <c r="N3560" s="326"/>
    </row>
    <row r="3561" spans="6:14" x14ac:dyDescent="0.2">
      <c r="L3561" s="260"/>
      <c r="M3561" s="326"/>
      <c r="N3561" s="326"/>
    </row>
    <row r="3562" spans="6:14" x14ac:dyDescent="0.2">
      <c r="N3562" s="326"/>
    </row>
    <row r="3563" spans="6:14" x14ac:dyDescent="0.2">
      <c r="F3563" s="260"/>
      <c r="G3563" s="260"/>
      <c r="H3563" s="260"/>
      <c r="I3563" s="260"/>
      <c r="J3563" s="260"/>
      <c r="K3563" s="260"/>
      <c r="L3563" s="260"/>
      <c r="M3563" s="326"/>
      <c r="N3563" s="326"/>
    </row>
    <row r="3564" spans="6:14" x14ac:dyDescent="0.2">
      <c r="F3564" s="260"/>
      <c r="G3564" s="260"/>
      <c r="H3564" s="260"/>
      <c r="J3564" s="260"/>
      <c r="K3564" s="260"/>
      <c r="L3564" s="260"/>
      <c r="M3564" s="326"/>
      <c r="N3564" s="326"/>
    </row>
    <row r="3565" spans="6:14" x14ac:dyDescent="0.2">
      <c r="H3565" s="260"/>
      <c r="I3565" s="260"/>
      <c r="J3565" s="260"/>
      <c r="K3565" s="260"/>
      <c r="L3565" s="260"/>
      <c r="M3565" s="326"/>
      <c r="N3565" s="326"/>
    </row>
    <row r="3566" spans="6:14" x14ac:dyDescent="0.2">
      <c r="J3566" s="260"/>
      <c r="K3566" s="260"/>
      <c r="L3566" s="260"/>
      <c r="M3566" s="326"/>
    </row>
    <row r="3567" spans="6:14" x14ac:dyDescent="0.2">
      <c r="M3567" s="326"/>
      <c r="N3567" s="326"/>
    </row>
    <row r="3568" spans="6:14" x14ac:dyDescent="0.2">
      <c r="N3568" s="326"/>
    </row>
    <row r="3569" spans="6:14" x14ac:dyDescent="0.2">
      <c r="F3569" s="260"/>
      <c r="G3569" s="260"/>
      <c r="H3569" s="260"/>
      <c r="I3569" s="260"/>
      <c r="J3569" s="260"/>
      <c r="K3569" s="260"/>
      <c r="M3569" s="326"/>
      <c r="N3569" s="326"/>
    </row>
    <row r="3570" spans="6:14" x14ac:dyDescent="0.2">
      <c r="F3570" s="260"/>
      <c r="G3570" s="260"/>
      <c r="H3570" s="260"/>
      <c r="J3570" s="260"/>
      <c r="K3570" s="260"/>
      <c r="L3570" s="260"/>
      <c r="M3570" s="326"/>
      <c r="N3570" s="326"/>
    </row>
    <row r="3571" spans="6:14" x14ac:dyDescent="0.2">
      <c r="H3571" s="260"/>
      <c r="I3571" s="260"/>
      <c r="J3571" s="260"/>
      <c r="K3571" s="260"/>
      <c r="L3571" s="260"/>
      <c r="M3571" s="326"/>
      <c r="N3571" s="326"/>
    </row>
    <row r="3572" spans="6:14" x14ac:dyDescent="0.2">
      <c r="J3572" s="260"/>
      <c r="K3572" s="260"/>
      <c r="L3572" s="260"/>
      <c r="M3572" s="326"/>
      <c r="N3572" s="326"/>
    </row>
    <row r="3573" spans="6:14" x14ac:dyDescent="0.2">
      <c r="L3573" s="260"/>
      <c r="M3573" s="326"/>
      <c r="N3573" s="326"/>
    </row>
    <row r="3574" spans="6:14" x14ac:dyDescent="0.2">
      <c r="N3574" s="326"/>
    </row>
    <row r="3575" spans="6:14" x14ac:dyDescent="0.2">
      <c r="F3575" s="260"/>
      <c r="G3575" s="260"/>
      <c r="M3575" s="326"/>
      <c r="N3575" s="326"/>
    </row>
    <row r="3576" spans="6:14" x14ac:dyDescent="0.2">
      <c r="F3576" s="260"/>
      <c r="G3576" s="260"/>
      <c r="H3576" s="260"/>
      <c r="J3576" s="260"/>
      <c r="K3576" s="260"/>
      <c r="L3576" s="260"/>
      <c r="M3576" s="326"/>
      <c r="N3576" s="326"/>
    </row>
    <row r="3577" spans="6:14" x14ac:dyDescent="0.2">
      <c r="G3577" s="260"/>
      <c r="H3577" s="260"/>
      <c r="K3577" s="260"/>
      <c r="L3577" s="260"/>
      <c r="M3577" s="326"/>
    </row>
    <row r="3578" spans="6:14" x14ac:dyDescent="0.2">
      <c r="H3578" s="260"/>
      <c r="L3578" s="260"/>
      <c r="M3578" s="326"/>
      <c r="N3578" s="326"/>
    </row>
    <row r="3579" spans="6:14" x14ac:dyDescent="0.2">
      <c r="G3579" s="260"/>
      <c r="J3579" s="260"/>
      <c r="K3579" s="260"/>
      <c r="M3579" s="326"/>
      <c r="N3579" s="326"/>
    </row>
    <row r="3580" spans="6:14" x14ac:dyDescent="0.2">
      <c r="F3580" s="260"/>
      <c r="G3580" s="260"/>
      <c r="J3580" s="260"/>
      <c r="K3580" s="260"/>
      <c r="L3580" s="260"/>
      <c r="M3580" s="326"/>
      <c r="N3580" s="326"/>
    </row>
    <row r="3581" spans="6:14" x14ac:dyDescent="0.2">
      <c r="G3581" s="260"/>
      <c r="H3581" s="260"/>
      <c r="L3581" s="260"/>
      <c r="M3581" s="326"/>
      <c r="N3581" s="326"/>
    </row>
    <row r="3582" spans="6:14" x14ac:dyDescent="0.2">
      <c r="H3582" s="260"/>
      <c r="L3582" s="260"/>
      <c r="M3582" s="326"/>
      <c r="N3582" s="326"/>
    </row>
    <row r="3584" spans="6:14" x14ac:dyDescent="0.2">
      <c r="F3584" s="260"/>
      <c r="G3584" s="260"/>
      <c r="H3584" s="260"/>
      <c r="I3584" s="260"/>
      <c r="J3584" s="260"/>
      <c r="K3584" s="260"/>
      <c r="M3584" s="326"/>
      <c r="N3584" s="326"/>
    </row>
    <row r="3585" spans="6:14" x14ac:dyDescent="0.2">
      <c r="F3585" s="260"/>
      <c r="G3585" s="260"/>
      <c r="H3585" s="260"/>
      <c r="I3585" s="260"/>
      <c r="J3585" s="260"/>
      <c r="K3585" s="260"/>
      <c r="L3585" s="260"/>
      <c r="M3585" s="326"/>
      <c r="N3585" s="326"/>
    </row>
    <row r="3586" spans="6:14" x14ac:dyDescent="0.2">
      <c r="H3586" s="260"/>
      <c r="I3586" s="260"/>
      <c r="J3586" s="260"/>
      <c r="K3586" s="260"/>
      <c r="L3586" s="260"/>
      <c r="M3586" s="326"/>
      <c r="N3586" s="326"/>
    </row>
    <row r="3587" spans="6:14" x14ac:dyDescent="0.2">
      <c r="J3587" s="260"/>
      <c r="K3587" s="260"/>
      <c r="L3587" s="260"/>
      <c r="M3587" s="326"/>
      <c r="N3587" s="326"/>
    </row>
    <row r="3588" spans="6:14" x14ac:dyDescent="0.2">
      <c r="L3588" s="260"/>
      <c r="M3588" s="326"/>
      <c r="N3588" s="326"/>
    </row>
    <row r="3589" spans="6:14" x14ac:dyDescent="0.2">
      <c r="N3589" s="326"/>
    </row>
    <row r="3590" spans="6:14" x14ac:dyDescent="0.2">
      <c r="F3590" s="260"/>
      <c r="G3590" s="260"/>
      <c r="H3590" s="260"/>
      <c r="I3590" s="260"/>
      <c r="J3590" s="260"/>
      <c r="K3590" s="260"/>
      <c r="L3590" s="260"/>
      <c r="M3590" s="326"/>
      <c r="N3590" s="326"/>
    </row>
    <row r="3591" spans="6:14" x14ac:dyDescent="0.2">
      <c r="F3591" s="260"/>
      <c r="G3591" s="260"/>
      <c r="H3591" s="260"/>
      <c r="I3591" s="260"/>
      <c r="J3591" s="260"/>
      <c r="K3591" s="260"/>
      <c r="L3591" s="260"/>
      <c r="M3591" s="326"/>
      <c r="N3591" s="326"/>
    </row>
    <row r="3592" spans="6:14" x14ac:dyDescent="0.2">
      <c r="H3592" s="260"/>
      <c r="I3592" s="260"/>
      <c r="J3592" s="260"/>
      <c r="K3592" s="260"/>
      <c r="L3592" s="260"/>
      <c r="M3592" s="326"/>
      <c r="N3592" s="326"/>
    </row>
    <row r="3593" spans="6:14" x14ac:dyDescent="0.2">
      <c r="J3593" s="260"/>
      <c r="K3593" s="260"/>
      <c r="L3593" s="260"/>
      <c r="M3593" s="326"/>
      <c r="N3593" s="326"/>
    </row>
    <row r="3594" spans="6:14" x14ac:dyDescent="0.2">
      <c r="L3594" s="260"/>
      <c r="M3594" s="326"/>
      <c r="N3594" s="326"/>
    </row>
    <row r="3595" spans="6:14" x14ac:dyDescent="0.2">
      <c r="N3595" s="326"/>
    </row>
    <row r="3596" spans="6:14" x14ac:dyDescent="0.2">
      <c r="F3596" s="260"/>
      <c r="G3596" s="260"/>
      <c r="H3596" s="260"/>
      <c r="I3596" s="260"/>
      <c r="J3596" s="260"/>
      <c r="K3596" s="260"/>
      <c r="L3596" s="260"/>
      <c r="M3596" s="326"/>
      <c r="N3596" s="326"/>
    </row>
    <row r="3597" spans="6:14" x14ac:dyDescent="0.2">
      <c r="F3597" s="260"/>
      <c r="G3597" s="260"/>
      <c r="H3597" s="260"/>
      <c r="I3597" s="260"/>
      <c r="J3597" s="260"/>
      <c r="M3597" s="326"/>
      <c r="N3597" s="326"/>
    </row>
    <row r="3598" spans="6:14" x14ac:dyDescent="0.2">
      <c r="H3598" s="260"/>
      <c r="I3598" s="260"/>
      <c r="J3598" s="260"/>
      <c r="K3598" s="260"/>
      <c r="L3598" s="260"/>
      <c r="M3598" s="326"/>
      <c r="N3598" s="326"/>
    </row>
    <row r="3599" spans="6:14" x14ac:dyDescent="0.2">
      <c r="J3599" s="260"/>
      <c r="K3599" s="260"/>
      <c r="L3599" s="260"/>
      <c r="M3599" s="326"/>
      <c r="N3599" s="326"/>
    </row>
    <row r="3600" spans="6:14" x14ac:dyDescent="0.2">
      <c r="L3600" s="260"/>
      <c r="M3600" s="326"/>
      <c r="N3600" s="326"/>
    </row>
    <row r="3601" spans="6:14" x14ac:dyDescent="0.2">
      <c r="N3601" s="326"/>
    </row>
    <row r="3603" spans="6:14" x14ac:dyDescent="0.2">
      <c r="K3603" s="260"/>
      <c r="L3603" s="260"/>
      <c r="M3603" s="326"/>
      <c r="N3603" s="326"/>
    </row>
    <row r="3604" spans="6:14" x14ac:dyDescent="0.2">
      <c r="K3604" s="260"/>
      <c r="M3604" s="326"/>
      <c r="N3604" s="326"/>
    </row>
    <row r="3605" spans="6:14" x14ac:dyDescent="0.2">
      <c r="L3605" s="260"/>
      <c r="N3605" s="326"/>
    </row>
    <row r="3606" spans="6:14" x14ac:dyDescent="0.2">
      <c r="J3606" s="260"/>
      <c r="L3606" s="260"/>
      <c r="M3606" s="326"/>
      <c r="N3606" s="326"/>
    </row>
    <row r="3607" spans="6:14" x14ac:dyDescent="0.2">
      <c r="L3607" s="260"/>
      <c r="M3607" s="326"/>
      <c r="N3607" s="326"/>
    </row>
    <row r="3608" spans="6:14" x14ac:dyDescent="0.2">
      <c r="N3608" s="326"/>
    </row>
    <row r="3609" spans="6:14" x14ac:dyDescent="0.2">
      <c r="F3609" s="260"/>
      <c r="J3609" s="260"/>
      <c r="K3609" s="260"/>
      <c r="L3609" s="260"/>
      <c r="M3609" s="326"/>
      <c r="N3609" s="326"/>
    </row>
    <row r="3610" spans="6:14" x14ac:dyDescent="0.2">
      <c r="F3610" s="260"/>
      <c r="G3610" s="260"/>
      <c r="J3610" s="260"/>
      <c r="K3610" s="260"/>
      <c r="L3610" s="260"/>
      <c r="M3610" s="326"/>
      <c r="N3610" s="326"/>
    </row>
    <row r="3611" spans="6:14" x14ac:dyDescent="0.2">
      <c r="H3611" s="260"/>
      <c r="L3611" s="260"/>
      <c r="M3611" s="326"/>
      <c r="N3611" s="326"/>
    </row>
    <row r="3612" spans="6:14" x14ac:dyDescent="0.2">
      <c r="L3612" s="260"/>
      <c r="M3612" s="326"/>
      <c r="N3612" s="326"/>
    </row>
    <row r="3613" spans="6:14" x14ac:dyDescent="0.2">
      <c r="L3613" s="260"/>
      <c r="M3613" s="326"/>
      <c r="N3613" s="326"/>
    </row>
    <row r="3614" spans="6:14" x14ac:dyDescent="0.2">
      <c r="N3614" s="326"/>
    </row>
    <row r="3615" spans="6:14" x14ac:dyDescent="0.2">
      <c r="F3615" s="260"/>
      <c r="G3615" s="260"/>
      <c r="H3615" s="260"/>
      <c r="K3615" s="260"/>
      <c r="M3615" s="326"/>
      <c r="N3615" s="326"/>
    </row>
    <row r="3616" spans="6:14" x14ac:dyDescent="0.2">
      <c r="F3616" s="260"/>
      <c r="G3616" s="260"/>
      <c r="H3616" s="260"/>
      <c r="K3616" s="260"/>
      <c r="L3616" s="260"/>
      <c r="M3616" s="326"/>
      <c r="N3616" s="326"/>
    </row>
    <row r="3617" spans="6:14" x14ac:dyDescent="0.2">
      <c r="H3617" s="260"/>
      <c r="L3617" s="260"/>
      <c r="M3617" s="326"/>
      <c r="N3617" s="326"/>
    </row>
    <row r="3618" spans="6:14" x14ac:dyDescent="0.2">
      <c r="M3618" s="326"/>
      <c r="N3618" s="326"/>
    </row>
    <row r="3619" spans="6:14" x14ac:dyDescent="0.2">
      <c r="L3619" s="260"/>
      <c r="N3619" s="326"/>
    </row>
    <row r="3620" spans="6:14" x14ac:dyDescent="0.2">
      <c r="N3620" s="326"/>
    </row>
    <row r="3621" spans="6:14" x14ac:dyDescent="0.2">
      <c r="F3621" s="260"/>
      <c r="G3621" s="260"/>
      <c r="I3621" s="260"/>
      <c r="J3621" s="260"/>
      <c r="K3621" s="260"/>
      <c r="L3621" s="260"/>
      <c r="M3621" s="326"/>
      <c r="N3621" s="326"/>
    </row>
    <row r="3622" spans="6:14" x14ac:dyDescent="0.2">
      <c r="H3622" s="260"/>
      <c r="I3622" s="260"/>
      <c r="K3622" s="260"/>
      <c r="L3622" s="260"/>
      <c r="M3622" s="326"/>
      <c r="N3622" s="326"/>
    </row>
    <row r="3623" spans="6:14" x14ac:dyDescent="0.2">
      <c r="K3623" s="260"/>
      <c r="L3623" s="260"/>
      <c r="M3623" s="326"/>
      <c r="N3623" s="326"/>
    </row>
    <row r="3624" spans="6:14" x14ac:dyDescent="0.2">
      <c r="L3624" s="260"/>
    </row>
    <row r="3625" spans="6:14" x14ac:dyDescent="0.2">
      <c r="N3625" s="326"/>
    </row>
    <row r="3626" spans="6:14" x14ac:dyDescent="0.2">
      <c r="F3626" s="260"/>
      <c r="G3626" s="260"/>
      <c r="H3626" s="260"/>
      <c r="I3626" s="260"/>
      <c r="J3626" s="260"/>
      <c r="K3626" s="260"/>
      <c r="L3626" s="260"/>
      <c r="M3626" s="326"/>
      <c r="N3626" s="326"/>
    </row>
    <row r="3627" spans="6:14" x14ac:dyDescent="0.2">
      <c r="F3627" s="260"/>
      <c r="G3627" s="260"/>
      <c r="H3627" s="260"/>
      <c r="I3627" s="260"/>
      <c r="J3627" s="260"/>
      <c r="K3627" s="260"/>
      <c r="L3627" s="260"/>
      <c r="M3627" s="326"/>
      <c r="N3627" s="326"/>
    </row>
    <row r="3628" spans="6:14" x14ac:dyDescent="0.2">
      <c r="H3628" s="260"/>
      <c r="I3628" s="260"/>
      <c r="J3628" s="260"/>
      <c r="K3628" s="260"/>
      <c r="L3628" s="260"/>
      <c r="M3628" s="326"/>
      <c r="N3628" s="326"/>
    </row>
    <row r="3629" spans="6:14" x14ac:dyDescent="0.2">
      <c r="N3629" s="326"/>
    </row>
    <row r="3630" spans="6:14" x14ac:dyDescent="0.2">
      <c r="L3630" s="260"/>
      <c r="N3630" s="326"/>
    </row>
    <row r="3631" spans="6:14" x14ac:dyDescent="0.2">
      <c r="N3631" s="326"/>
    </row>
    <row r="3633" spans="6:14" x14ac:dyDescent="0.2">
      <c r="K3633" s="260"/>
      <c r="L3633" s="260"/>
      <c r="M3633" s="326"/>
      <c r="N3633" s="326"/>
    </row>
    <row r="3634" spans="6:14" x14ac:dyDescent="0.2">
      <c r="L3634" s="260"/>
      <c r="N3634" s="326"/>
    </row>
    <row r="3635" spans="6:14" x14ac:dyDescent="0.2">
      <c r="L3635" s="260"/>
      <c r="M3635" s="326"/>
      <c r="N3635" s="326"/>
    </row>
    <row r="3636" spans="6:14" x14ac:dyDescent="0.2">
      <c r="M3636" s="326"/>
      <c r="N3636" s="326"/>
    </row>
    <row r="3637" spans="6:14" x14ac:dyDescent="0.2">
      <c r="L3637" s="260"/>
      <c r="M3637" s="326"/>
      <c r="N3637" s="326"/>
    </row>
    <row r="3638" spans="6:14" x14ac:dyDescent="0.2">
      <c r="N3638" s="326"/>
    </row>
    <row r="3639" spans="6:14" x14ac:dyDescent="0.2">
      <c r="F3639" s="260"/>
      <c r="G3639" s="260"/>
      <c r="H3639" s="260"/>
      <c r="I3639" s="260"/>
      <c r="J3639" s="260"/>
      <c r="K3639" s="260"/>
      <c r="L3639" s="260"/>
      <c r="M3639" s="326"/>
    </row>
    <row r="3640" spans="6:14" x14ac:dyDescent="0.2">
      <c r="F3640" s="260"/>
      <c r="G3640" s="260"/>
      <c r="H3640" s="260"/>
      <c r="I3640" s="260"/>
      <c r="J3640" s="260"/>
      <c r="L3640" s="260"/>
      <c r="M3640" s="326"/>
      <c r="N3640" s="326"/>
    </row>
    <row r="3641" spans="6:14" x14ac:dyDescent="0.2">
      <c r="H3641" s="260"/>
      <c r="I3641" s="260"/>
      <c r="J3641" s="260"/>
      <c r="K3641" s="260"/>
      <c r="L3641" s="260"/>
      <c r="M3641" s="326"/>
      <c r="N3641" s="326"/>
    </row>
    <row r="3642" spans="6:14" x14ac:dyDescent="0.2">
      <c r="J3642" s="260"/>
      <c r="K3642" s="260"/>
      <c r="L3642" s="260"/>
      <c r="M3642" s="326"/>
      <c r="N3642" s="326"/>
    </row>
    <row r="3643" spans="6:14" x14ac:dyDescent="0.2">
      <c r="L3643" s="260"/>
      <c r="M3643" s="326"/>
      <c r="N3643" s="326"/>
    </row>
    <row r="3644" spans="6:14" x14ac:dyDescent="0.2">
      <c r="N3644" s="326"/>
    </row>
    <row r="3646" spans="6:14" x14ac:dyDescent="0.2">
      <c r="F3646" s="260"/>
      <c r="G3646" s="260"/>
      <c r="H3646" s="260"/>
      <c r="J3646" s="260"/>
      <c r="K3646" s="260"/>
      <c r="M3646" s="326"/>
      <c r="N3646" s="326"/>
    </row>
    <row r="3647" spans="6:14" x14ac:dyDescent="0.2">
      <c r="F3647" s="260"/>
      <c r="G3647" s="260"/>
      <c r="H3647" s="260"/>
      <c r="I3647" s="260"/>
      <c r="K3647" s="260"/>
      <c r="L3647" s="260"/>
      <c r="M3647" s="326"/>
      <c r="N3647" s="326"/>
    </row>
    <row r="3648" spans="6:14" x14ac:dyDescent="0.2">
      <c r="H3648" s="260"/>
      <c r="I3648" s="260"/>
      <c r="J3648" s="260"/>
      <c r="K3648" s="260"/>
      <c r="L3648" s="260"/>
      <c r="M3648" s="326"/>
      <c r="N3648" s="326"/>
    </row>
    <row r="3649" spans="6:14" x14ac:dyDescent="0.2">
      <c r="J3649" s="260"/>
      <c r="K3649" s="260"/>
      <c r="N3649" s="326"/>
    </row>
    <row r="3650" spans="6:14" x14ac:dyDescent="0.2">
      <c r="L3650" s="260"/>
    </row>
    <row r="3651" spans="6:14" x14ac:dyDescent="0.2">
      <c r="N3651" s="326"/>
    </row>
    <row r="3652" spans="6:14" x14ac:dyDescent="0.2">
      <c r="F3652" s="260"/>
      <c r="K3652" s="260"/>
      <c r="L3652" s="260"/>
      <c r="M3652" s="326"/>
      <c r="N3652" s="326"/>
    </row>
    <row r="3653" spans="6:14" x14ac:dyDescent="0.2">
      <c r="F3653" s="260"/>
      <c r="K3653" s="260"/>
      <c r="L3653" s="260"/>
      <c r="M3653" s="326"/>
      <c r="N3653" s="326"/>
    </row>
    <row r="3654" spans="6:14" x14ac:dyDescent="0.2">
      <c r="L3654" s="260"/>
      <c r="M3654" s="326"/>
      <c r="N3654" s="326"/>
    </row>
    <row r="3655" spans="6:14" x14ac:dyDescent="0.2">
      <c r="J3655" s="260"/>
      <c r="K3655" s="260"/>
      <c r="L3655" s="260"/>
      <c r="M3655" s="326"/>
      <c r="N3655" s="326"/>
    </row>
    <row r="3656" spans="6:14" x14ac:dyDescent="0.2">
      <c r="L3656" s="260"/>
      <c r="M3656" s="326"/>
      <c r="N3656" s="326"/>
    </row>
    <row r="3657" spans="6:14" x14ac:dyDescent="0.2">
      <c r="N3657" s="326"/>
    </row>
    <row r="3658" spans="6:14" x14ac:dyDescent="0.2">
      <c r="F3658" s="260"/>
      <c r="L3658" s="260"/>
      <c r="M3658" s="326"/>
      <c r="N3658" s="326"/>
    </row>
    <row r="3659" spans="6:14" x14ac:dyDescent="0.2">
      <c r="F3659" s="260"/>
      <c r="G3659" s="260"/>
      <c r="L3659" s="260"/>
      <c r="M3659" s="326"/>
      <c r="N3659" s="326"/>
    </row>
    <row r="3660" spans="6:14" x14ac:dyDescent="0.2">
      <c r="L3660" s="260"/>
      <c r="M3660" s="326"/>
      <c r="N3660" s="326"/>
    </row>
    <row r="3661" spans="6:14" x14ac:dyDescent="0.2">
      <c r="J3661" s="260"/>
      <c r="L3661" s="260"/>
      <c r="M3661" s="326"/>
      <c r="N3661" s="326"/>
    </row>
    <row r="3662" spans="6:14" x14ac:dyDescent="0.2">
      <c r="L3662" s="260"/>
      <c r="M3662" s="326"/>
      <c r="N3662" s="326"/>
    </row>
    <row r="3663" spans="6:14" x14ac:dyDescent="0.2">
      <c r="N3663" s="326"/>
    </row>
    <row r="3665" spans="6:14" x14ac:dyDescent="0.2">
      <c r="K3665" s="260"/>
      <c r="L3665" s="260"/>
      <c r="M3665" s="326"/>
      <c r="N3665" s="326"/>
    </row>
    <row r="3666" spans="6:14" x14ac:dyDescent="0.2">
      <c r="K3666" s="260"/>
      <c r="L3666" s="260"/>
      <c r="M3666" s="326"/>
    </row>
    <row r="3667" spans="6:14" x14ac:dyDescent="0.2">
      <c r="K3667" s="260"/>
      <c r="L3667" s="260"/>
      <c r="M3667" s="326"/>
      <c r="N3667" s="326"/>
    </row>
    <row r="3668" spans="6:14" x14ac:dyDescent="0.2">
      <c r="J3668" s="260"/>
      <c r="K3668" s="260"/>
      <c r="L3668" s="260"/>
      <c r="M3668" s="326"/>
      <c r="N3668" s="326"/>
    </row>
    <row r="3669" spans="6:14" x14ac:dyDescent="0.2">
      <c r="L3669" s="260"/>
      <c r="M3669" s="326"/>
      <c r="N3669" s="326"/>
    </row>
    <row r="3670" spans="6:14" x14ac:dyDescent="0.2">
      <c r="N3670" s="326"/>
    </row>
    <row r="3671" spans="6:14" x14ac:dyDescent="0.2">
      <c r="F3671" s="260"/>
      <c r="G3671" s="260"/>
      <c r="H3671" s="260"/>
      <c r="I3671" s="260"/>
      <c r="J3671" s="260"/>
      <c r="K3671" s="260"/>
      <c r="L3671" s="260"/>
      <c r="M3671" s="326"/>
      <c r="N3671" s="326"/>
    </row>
    <row r="3672" spans="6:14" x14ac:dyDescent="0.2">
      <c r="F3672" s="260"/>
      <c r="G3672" s="260"/>
      <c r="H3672" s="260"/>
      <c r="I3672" s="260"/>
      <c r="J3672" s="260"/>
      <c r="K3672" s="260"/>
      <c r="L3672" s="260"/>
      <c r="M3672" s="326"/>
      <c r="N3672" s="326"/>
    </row>
    <row r="3673" spans="6:14" x14ac:dyDescent="0.2">
      <c r="H3673" s="260"/>
      <c r="I3673" s="260"/>
      <c r="J3673" s="260"/>
      <c r="K3673" s="260"/>
      <c r="L3673" s="260"/>
      <c r="M3673" s="326"/>
      <c r="N3673" s="326"/>
    </row>
    <row r="3674" spans="6:14" x14ac:dyDescent="0.2">
      <c r="J3674" s="260"/>
      <c r="K3674" s="260"/>
      <c r="L3674" s="260"/>
      <c r="M3674" s="326"/>
      <c r="N3674" s="326"/>
    </row>
    <row r="3675" spans="6:14" x14ac:dyDescent="0.2">
      <c r="L3675" s="260"/>
      <c r="M3675" s="326"/>
      <c r="N3675" s="326"/>
    </row>
    <row r="3676" spans="6:14" x14ac:dyDescent="0.2">
      <c r="N3676" s="326"/>
    </row>
    <row r="3678" spans="6:14" x14ac:dyDescent="0.2">
      <c r="J3678" s="260"/>
      <c r="K3678" s="260"/>
      <c r="L3678" s="260"/>
      <c r="M3678" s="326"/>
      <c r="N3678" s="326"/>
    </row>
    <row r="3679" spans="6:14" x14ac:dyDescent="0.2">
      <c r="F3679" s="260"/>
      <c r="J3679" s="260"/>
      <c r="K3679" s="260"/>
      <c r="L3679" s="260"/>
      <c r="M3679" s="326"/>
      <c r="N3679" s="326"/>
    </row>
    <row r="3680" spans="6:14" x14ac:dyDescent="0.2">
      <c r="K3680" s="260"/>
      <c r="N3680" s="326"/>
    </row>
    <row r="3681" spans="6:14" x14ac:dyDescent="0.2">
      <c r="J3681" s="260"/>
      <c r="K3681" s="260"/>
      <c r="L3681" s="260"/>
      <c r="M3681" s="326"/>
      <c r="N3681" s="326"/>
    </row>
    <row r="3682" spans="6:14" x14ac:dyDescent="0.2">
      <c r="L3682" s="260"/>
      <c r="M3682" s="326"/>
    </row>
    <row r="3683" spans="6:14" x14ac:dyDescent="0.2">
      <c r="N3683" s="326"/>
    </row>
    <row r="3684" spans="6:14" x14ac:dyDescent="0.2">
      <c r="F3684" s="260"/>
      <c r="G3684" s="260"/>
      <c r="I3684" s="260"/>
      <c r="J3684" s="260"/>
      <c r="K3684" s="260"/>
      <c r="M3684" s="326"/>
      <c r="N3684" s="326"/>
    </row>
    <row r="3685" spans="6:14" x14ac:dyDescent="0.2">
      <c r="G3685" s="260"/>
      <c r="H3685" s="260"/>
      <c r="I3685" s="260"/>
      <c r="J3685" s="260"/>
      <c r="K3685" s="260"/>
      <c r="L3685" s="260"/>
      <c r="M3685" s="326"/>
      <c r="N3685" s="326"/>
    </row>
    <row r="3686" spans="6:14" x14ac:dyDescent="0.2">
      <c r="H3686" s="260"/>
      <c r="J3686" s="260"/>
      <c r="K3686" s="260"/>
      <c r="L3686" s="260"/>
      <c r="M3686" s="326"/>
      <c r="N3686" s="326"/>
    </row>
    <row r="3687" spans="6:14" x14ac:dyDescent="0.2">
      <c r="J3687" s="260"/>
      <c r="K3687" s="260"/>
      <c r="L3687" s="260"/>
      <c r="M3687" s="326"/>
      <c r="N3687" s="326"/>
    </row>
    <row r="3688" spans="6:14" x14ac:dyDescent="0.2">
      <c r="L3688" s="260"/>
      <c r="M3688" s="326"/>
      <c r="N3688" s="326"/>
    </row>
    <row r="3689" spans="6:14" x14ac:dyDescent="0.2">
      <c r="N3689" s="326"/>
    </row>
    <row r="3690" spans="6:14" x14ac:dyDescent="0.2">
      <c r="F3690" s="260"/>
      <c r="G3690" s="260"/>
      <c r="H3690" s="260"/>
      <c r="I3690" s="260"/>
      <c r="J3690" s="260"/>
      <c r="K3690" s="260"/>
      <c r="L3690" s="260"/>
      <c r="M3690" s="326"/>
    </row>
    <row r="3691" spans="6:14" x14ac:dyDescent="0.2">
      <c r="F3691" s="260"/>
      <c r="G3691" s="260"/>
      <c r="H3691" s="260"/>
      <c r="I3691" s="260"/>
      <c r="J3691" s="260"/>
      <c r="K3691" s="260"/>
      <c r="L3691" s="260"/>
      <c r="M3691" s="326"/>
      <c r="N3691" s="326"/>
    </row>
    <row r="3692" spans="6:14" x14ac:dyDescent="0.2">
      <c r="H3692" s="260"/>
      <c r="I3692" s="260"/>
      <c r="J3692" s="260"/>
      <c r="K3692" s="260"/>
      <c r="L3692" s="260"/>
      <c r="M3692" s="326"/>
      <c r="N3692" s="326"/>
    </row>
    <row r="3693" spans="6:14" x14ac:dyDescent="0.2">
      <c r="J3693" s="260"/>
      <c r="K3693" s="260"/>
      <c r="L3693" s="260"/>
      <c r="M3693" s="326"/>
      <c r="N3693" s="326"/>
    </row>
    <row r="3694" spans="6:14" x14ac:dyDescent="0.2">
      <c r="L3694" s="260"/>
      <c r="M3694" s="326"/>
      <c r="N3694" s="326"/>
    </row>
    <row r="3695" spans="6:14" x14ac:dyDescent="0.2">
      <c r="N3695" s="326"/>
    </row>
    <row r="3696" spans="6:14" x14ac:dyDescent="0.2">
      <c r="F3696" s="260"/>
      <c r="J3696" s="260"/>
      <c r="K3696" s="260"/>
      <c r="L3696" s="260"/>
      <c r="M3696" s="326"/>
      <c r="N3696" s="326"/>
    </row>
    <row r="3697" spans="6:14" x14ac:dyDescent="0.2">
      <c r="F3697" s="260"/>
      <c r="G3697" s="260"/>
      <c r="K3697" s="260"/>
      <c r="L3697" s="260"/>
      <c r="M3697" s="326"/>
    </row>
    <row r="3698" spans="6:14" x14ac:dyDescent="0.2">
      <c r="H3698" s="260"/>
      <c r="I3698" s="260"/>
      <c r="J3698" s="260"/>
      <c r="K3698" s="260"/>
      <c r="L3698" s="260"/>
      <c r="M3698" s="326"/>
      <c r="N3698" s="326"/>
    </row>
    <row r="3699" spans="6:14" x14ac:dyDescent="0.2">
      <c r="J3699" s="260"/>
      <c r="K3699" s="260"/>
      <c r="L3699" s="260"/>
      <c r="M3699" s="326"/>
      <c r="N3699" s="326"/>
    </row>
    <row r="3700" spans="6:14" x14ac:dyDescent="0.2">
      <c r="L3700" s="260"/>
      <c r="M3700" s="326"/>
      <c r="N3700" s="326"/>
    </row>
    <row r="3701" spans="6:14" x14ac:dyDescent="0.2">
      <c r="N3701" s="326"/>
    </row>
    <row r="3702" spans="6:14" x14ac:dyDescent="0.2">
      <c r="L3702" s="260"/>
      <c r="M3702" s="326"/>
      <c r="N3702" s="326"/>
    </row>
    <row r="3703" spans="6:14" x14ac:dyDescent="0.2">
      <c r="L3703" s="260"/>
      <c r="M3703" s="326"/>
      <c r="N3703" s="326"/>
    </row>
    <row r="3704" spans="6:14" x14ac:dyDescent="0.2">
      <c r="G3704" s="260"/>
      <c r="L3704" s="260"/>
      <c r="M3704" s="326"/>
      <c r="N3704" s="326"/>
    </row>
    <row r="3705" spans="6:14" x14ac:dyDescent="0.2">
      <c r="N3705" s="326"/>
    </row>
    <row r="3706" spans="6:14" x14ac:dyDescent="0.2">
      <c r="N3706" s="326"/>
    </row>
    <row r="3707" spans="6:14" x14ac:dyDescent="0.2">
      <c r="N3707" s="326"/>
    </row>
    <row r="3708" spans="6:14" x14ac:dyDescent="0.2">
      <c r="F3708" s="260"/>
      <c r="M3708" s="326"/>
    </row>
    <row r="3709" spans="6:14" x14ac:dyDescent="0.2">
      <c r="F3709" s="260"/>
      <c r="G3709" s="260"/>
      <c r="M3709" s="326"/>
      <c r="N3709" s="326"/>
    </row>
    <row r="3710" spans="6:14" x14ac:dyDescent="0.2">
      <c r="G3710" s="260"/>
      <c r="N3710" s="326"/>
    </row>
    <row r="3715" spans="6:14" x14ac:dyDescent="0.2">
      <c r="L3715" s="260"/>
      <c r="M3715" s="326"/>
      <c r="N3715" s="326"/>
    </row>
    <row r="3716" spans="6:14" x14ac:dyDescent="0.2">
      <c r="K3716" s="260"/>
      <c r="L3716" s="260"/>
      <c r="M3716" s="326"/>
      <c r="N3716" s="326"/>
    </row>
    <row r="3717" spans="6:14" x14ac:dyDescent="0.2">
      <c r="L3717" s="260"/>
      <c r="M3717" s="326"/>
      <c r="N3717" s="326"/>
    </row>
    <row r="3718" spans="6:14" x14ac:dyDescent="0.2">
      <c r="J3718" s="260"/>
      <c r="K3718" s="260"/>
      <c r="M3718" s="326"/>
      <c r="N3718" s="326"/>
    </row>
    <row r="3719" spans="6:14" x14ac:dyDescent="0.2">
      <c r="L3719" s="260"/>
      <c r="M3719" s="326"/>
      <c r="N3719" s="326"/>
    </row>
    <row r="3720" spans="6:14" x14ac:dyDescent="0.2">
      <c r="N3720" s="326"/>
    </row>
    <row r="3721" spans="6:14" x14ac:dyDescent="0.2">
      <c r="F3721" s="260"/>
      <c r="G3721" s="260"/>
      <c r="H3721" s="260"/>
      <c r="I3721" s="260"/>
      <c r="J3721" s="260"/>
      <c r="K3721" s="260"/>
      <c r="L3721" s="260"/>
      <c r="M3721" s="326"/>
      <c r="N3721" s="326"/>
    </row>
    <row r="3722" spans="6:14" x14ac:dyDescent="0.2">
      <c r="F3722" s="260"/>
      <c r="G3722" s="260"/>
      <c r="H3722" s="260"/>
      <c r="I3722" s="260"/>
      <c r="J3722" s="260"/>
      <c r="K3722" s="260"/>
      <c r="L3722" s="260"/>
      <c r="M3722" s="326"/>
      <c r="N3722" s="326"/>
    </row>
    <row r="3723" spans="6:14" x14ac:dyDescent="0.2">
      <c r="G3723" s="260"/>
      <c r="H3723" s="260"/>
      <c r="I3723" s="260"/>
      <c r="J3723" s="260"/>
      <c r="K3723" s="260"/>
      <c r="L3723" s="260"/>
      <c r="M3723" s="326"/>
      <c r="N3723" s="326"/>
    </row>
    <row r="3724" spans="6:14" x14ac:dyDescent="0.2">
      <c r="J3724" s="260"/>
      <c r="K3724" s="260"/>
      <c r="L3724" s="260"/>
      <c r="M3724" s="326"/>
      <c r="N3724" s="326"/>
    </row>
    <row r="3725" spans="6:14" x14ac:dyDescent="0.2">
      <c r="L3725" s="260"/>
      <c r="M3725" s="326"/>
      <c r="N3725" s="326"/>
    </row>
    <row r="3726" spans="6:14" x14ac:dyDescent="0.2">
      <c r="N3726" s="326"/>
    </row>
    <row r="3727" spans="6:14" x14ac:dyDescent="0.2">
      <c r="F3727" s="260"/>
      <c r="G3727" s="260"/>
      <c r="H3727" s="260"/>
      <c r="I3727" s="260"/>
      <c r="J3727" s="260"/>
      <c r="K3727" s="260"/>
      <c r="L3727" s="260"/>
      <c r="M3727" s="326"/>
      <c r="N3727" s="326"/>
    </row>
    <row r="3728" spans="6:14" x14ac:dyDescent="0.2">
      <c r="F3728" s="260"/>
      <c r="G3728" s="260"/>
      <c r="H3728" s="260"/>
      <c r="I3728" s="260"/>
      <c r="J3728" s="260"/>
      <c r="K3728" s="260"/>
      <c r="L3728" s="260"/>
      <c r="M3728" s="326"/>
      <c r="N3728" s="326"/>
    </row>
    <row r="3729" spans="6:14" x14ac:dyDescent="0.2">
      <c r="G3729" s="260"/>
      <c r="H3729" s="260"/>
      <c r="I3729" s="260"/>
      <c r="J3729" s="260"/>
      <c r="K3729" s="260"/>
      <c r="L3729" s="260"/>
      <c r="M3729" s="326"/>
      <c r="N3729" s="326"/>
    </row>
    <row r="3730" spans="6:14" x14ac:dyDescent="0.2">
      <c r="J3730" s="260"/>
      <c r="K3730" s="260"/>
      <c r="L3730" s="260"/>
      <c r="M3730" s="326"/>
      <c r="N3730" s="326"/>
    </row>
    <row r="3731" spans="6:14" x14ac:dyDescent="0.2">
      <c r="L3731" s="260"/>
      <c r="M3731" s="326"/>
      <c r="N3731" s="326"/>
    </row>
    <row r="3732" spans="6:14" x14ac:dyDescent="0.2">
      <c r="N3732" s="326"/>
    </row>
    <row r="3733" spans="6:14" x14ac:dyDescent="0.2">
      <c r="F3733" s="260"/>
      <c r="G3733" s="260"/>
      <c r="H3733" s="260"/>
      <c r="I3733" s="260"/>
      <c r="J3733" s="260"/>
      <c r="K3733" s="260"/>
      <c r="L3733" s="260"/>
      <c r="M3733" s="326"/>
      <c r="N3733" s="326"/>
    </row>
    <row r="3734" spans="6:14" x14ac:dyDescent="0.2">
      <c r="F3734" s="260"/>
      <c r="G3734" s="260"/>
      <c r="H3734" s="260"/>
      <c r="I3734" s="260"/>
      <c r="J3734" s="260"/>
      <c r="K3734" s="260"/>
      <c r="L3734" s="260"/>
      <c r="M3734" s="326"/>
      <c r="N3734" s="326"/>
    </row>
    <row r="3735" spans="6:14" x14ac:dyDescent="0.2">
      <c r="G3735" s="260"/>
      <c r="H3735" s="260"/>
      <c r="I3735" s="260"/>
      <c r="J3735" s="260"/>
      <c r="K3735" s="260"/>
      <c r="L3735" s="260"/>
      <c r="M3735" s="326"/>
      <c r="N3735" s="326"/>
    </row>
    <row r="3736" spans="6:14" x14ac:dyDescent="0.2">
      <c r="J3736" s="260"/>
      <c r="K3736" s="260"/>
      <c r="L3736" s="260"/>
      <c r="M3736" s="326"/>
      <c r="N3736" s="326"/>
    </row>
    <row r="3737" spans="6:14" x14ac:dyDescent="0.2">
      <c r="L3737" s="260"/>
      <c r="M3737" s="326"/>
      <c r="N3737" s="326"/>
    </row>
    <row r="3738" spans="6:14" x14ac:dyDescent="0.2">
      <c r="N3738" s="326"/>
    </row>
    <row r="3740" spans="6:14" x14ac:dyDescent="0.2">
      <c r="L3740" s="260"/>
      <c r="M3740" s="326"/>
      <c r="N3740" s="326"/>
    </row>
    <row r="3741" spans="6:14" x14ac:dyDescent="0.2">
      <c r="K3741" s="260"/>
      <c r="L3741" s="260"/>
      <c r="M3741" s="326"/>
      <c r="N3741" s="326"/>
    </row>
    <row r="3742" spans="6:14" x14ac:dyDescent="0.2">
      <c r="K3742" s="260"/>
      <c r="L3742" s="260"/>
      <c r="M3742" s="326"/>
      <c r="N3742" s="326"/>
    </row>
    <row r="3743" spans="6:14" x14ac:dyDescent="0.2">
      <c r="J3743" s="260"/>
      <c r="K3743" s="260"/>
      <c r="M3743" s="326"/>
      <c r="N3743" s="326"/>
    </row>
    <row r="3744" spans="6:14" x14ac:dyDescent="0.2">
      <c r="L3744" s="260"/>
      <c r="M3744" s="326"/>
      <c r="N3744" s="326"/>
    </row>
    <row r="3745" spans="6:14" x14ac:dyDescent="0.2">
      <c r="N3745" s="326"/>
    </row>
    <row r="3747" spans="6:14" x14ac:dyDescent="0.2">
      <c r="F3747" s="260"/>
      <c r="G3747" s="260"/>
      <c r="K3747" s="260"/>
      <c r="M3747" s="326"/>
      <c r="N3747" s="326"/>
    </row>
    <row r="3748" spans="6:14" x14ac:dyDescent="0.2">
      <c r="F3748" s="260"/>
      <c r="G3748" s="260"/>
      <c r="K3748" s="260"/>
      <c r="M3748" s="326"/>
      <c r="N3748" s="326"/>
    </row>
    <row r="3749" spans="6:14" x14ac:dyDescent="0.2">
      <c r="G3749" s="260"/>
      <c r="H3749" s="260"/>
      <c r="L3749" s="260"/>
      <c r="M3749" s="326"/>
      <c r="N3749" s="326"/>
    </row>
    <row r="3750" spans="6:14" x14ac:dyDescent="0.2">
      <c r="J3750" s="260"/>
      <c r="M3750" s="326"/>
      <c r="N3750" s="326"/>
    </row>
    <row r="3751" spans="6:14" x14ac:dyDescent="0.2">
      <c r="N3751" s="326"/>
    </row>
    <row r="3752" spans="6:14" x14ac:dyDescent="0.2">
      <c r="N3752" s="326"/>
    </row>
    <row r="3753" spans="6:14" x14ac:dyDescent="0.2">
      <c r="F3753" s="260"/>
      <c r="G3753" s="260"/>
      <c r="H3753" s="260"/>
      <c r="I3753" s="260"/>
      <c r="J3753" s="260"/>
      <c r="K3753" s="260"/>
      <c r="L3753" s="260"/>
      <c r="M3753" s="326"/>
      <c r="N3753" s="326"/>
    </row>
    <row r="3754" spans="6:14" x14ac:dyDescent="0.2">
      <c r="F3754" s="260"/>
      <c r="G3754" s="260"/>
      <c r="H3754" s="260"/>
      <c r="I3754" s="260"/>
      <c r="J3754" s="260"/>
      <c r="K3754" s="260"/>
      <c r="L3754" s="260"/>
      <c r="M3754" s="326"/>
      <c r="N3754" s="326"/>
    </row>
    <row r="3755" spans="6:14" x14ac:dyDescent="0.2">
      <c r="G3755" s="260"/>
      <c r="H3755" s="260"/>
      <c r="I3755" s="260"/>
      <c r="J3755" s="260"/>
      <c r="K3755" s="260"/>
      <c r="L3755" s="260"/>
      <c r="M3755" s="326"/>
      <c r="N3755" s="326"/>
    </row>
    <row r="3756" spans="6:14" x14ac:dyDescent="0.2">
      <c r="J3756" s="260"/>
      <c r="K3756" s="260"/>
      <c r="L3756" s="260"/>
      <c r="M3756" s="326"/>
      <c r="N3756" s="326"/>
    </row>
    <row r="3757" spans="6:14" x14ac:dyDescent="0.2">
      <c r="L3757" s="260"/>
      <c r="M3757" s="326"/>
      <c r="N3757" s="326"/>
    </row>
    <row r="3758" spans="6:14" x14ac:dyDescent="0.2">
      <c r="N3758" s="326"/>
    </row>
    <row r="3759" spans="6:14" x14ac:dyDescent="0.2">
      <c r="F3759" s="260"/>
      <c r="L3759" s="260"/>
      <c r="M3759" s="326"/>
      <c r="N3759" s="326"/>
    </row>
    <row r="3760" spans="6:14" x14ac:dyDescent="0.2">
      <c r="F3760" s="260"/>
      <c r="L3760" s="260"/>
      <c r="M3760" s="326"/>
      <c r="N3760" s="326"/>
    </row>
    <row r="3761" spans="6:14" x14ac:dyDescent="0.2">
      <c r="G3761" s="260"/>
      <c r="L3761" s="260"/>
      <c r="M3761" s="326"/>
      <c r="N3761" s="326"/>
    </row>
    <row r="3763" spans="6:14" x14ac:dyDescent="0.2">
      <c r="L3763" s="260"/>
    </row>
    <row r="3765" spans="6:14" x14ac:dyDescent="0.2">
      <c r="F3765" s="260"/>
      <c r="H3765" s="260"/>
      <c r="L3765" s="260"/>
      <c r="M3765" s="326"/>
      <c r="N3765" s="326"/>
    </row>
    <row r="3766" spans="6:14" x14ac:dyDescent="0.2">
      <c r="F3766" s="260"/>
      <c r="G3766" s="260"/>
      <c r="H3766" s="260"/>
      <c r="L3766" s="260"/>
      <c r="M3766" s="326"/>
      <c r="N3766" s="326"/>
    </row>
    <row r="3767" spans="6:14" x14ac:dyDescent="0.2">
      <c r="G3767" s="260"/>
      <c r="H3767" s="260"/>
      <c r="L3767" s="260"/>
      <c r="M3767" s="326"/>
      <c r="N3767" s="326"/>
    </row>
    <row r="3768" spans="6:14" x14ac:dyDescent="0.2">
      <c r="J3768" s="260"/>
      <c r="K3768" s="260"/>
      <c r="M3768" s="326"/>
      <c r="N3768" s="326"/>
    </row>
    <row r="3769" spans="6:14" x14ac:dyDescent="0.2">
      <c r="L3769" s="260"/>
      <c r="M3769" s="326"/>
      <c r="N3769" s="326"/>
    </row>
    <row r="3770" spans="6:14" x14ac:dyDescent="0.2">
      <c r="N3770" s="326"/>
    </row>
    <row r="3771" spans="6:14" x14ac:dyDescent="0.2">
      <c r="G3771" s="260"/>
      <c r="H3771" s="260"/>
      <c r="L3771" s="260"/>
      <c r="M3771" s="326"/>
      <c r="N3771" s="326"/>
    </row>
    <row r="3772" spans="6:14" x14ac:dyDescent="0.2">
      <c r="F3772" s="260"/>
      <c r="G3772" s="260"/>
      <c r="H3772" s="260"/>
      <c r="L3772" s="260"/>
      <c r="M3772" s="326"/>
      <c r="N3772" s="326"/>
    </row>
    <row r="3773" spans="6:14" x14ac:dyDescent="0.2">
      <c r="L3773" s="260"/>
      <c r="M3773" s="326"/>
      <c r="N3773" s="326"/>
    </row>
    <row r="3774" spans="6:14" x14ac:dyDescent="0.2">
      <c r="J3774" s="260"/>
      <c r="M3774" s="326"/>
      <c r="N3774" s="326"/>
    </row>
    <row r="3775" spans="6:14" x14ac:dyDescent="0.2">
      <c r="L3775" s="260"/>
      <c r="M3775" s="326"/>
    </row>
    <row r="3776" spans="6:14" x14ac:dyDescent="0.2">
      <c r="N3776" s="326"/>
    </row>
    <row r="3777" spans="6:14" x14ac:dyDescent="0.2">
      <c r="F3777" s="260"/>
      <c r="G3777" s="260"/>
      <c r="H3777" s="260"/>
      <c r="I3777" s="260"/>
      <c r="J3777" s="260"/>
      <c r="M3777" s="326"/>
      <c r="N3777" s="326"/>
    </row>
    <row r="3778" spans="6:14" x14ac:dyDescent="0.2">
      <c r="F3778" s="260"/>
      <c r="G3778" s="260"/>
      <c r="H3778" s="260"/>
      <c r="I3778" s="260"/>
      <c r="M3778" s="326"/>
      <c r="N3778" s="326"/>
    </row>
    <row r="3779" spans="6:14" x14ac:dyDescent="0.2">
      <c r="G3779" s="260"/>
      <c r="H3779" s="260"/>
      <c r="N3779" s="326"/>
    </row>
    <row r="3780" spans="6:14" x14ac:dyDescent="0.2">
      <c r="J3780" s="260"/>
      <c r="N3780" s="326"/>
    </row>
    <row r="3782" spans="6:14" x14ac:dyDescent="0.2">
      <c r="N3782" s="326"/>
    </row>
    <row r="3783" spans="6:14" x14ac:dyDescent="0.2">
      <c r="F3783" s="260"/>
      <c r="G3783" s="260"/>
      <c r="H3783" s="260"/>
      <c r="L3783" s="260"/>
      <c r="M3783" s="326"/>
      <c r="N3783" s="326"/>
    </row>
    <row r="3784" spans="6:14" x14ac:dyDescent="0.2">
      <c r="F3784" s="260"/>
      <c r="G3784" s="260"/>
      <c r="H3784" s="260"/>
      <c r="L3784" s="260"/>
      <c r="M3784" s="326"/>
      <c r="N3784" s="326"/>
    </row>
    <row r="3785" spans="6:14" x14ac:dyDescent="0.2">
      <c r="G3785" s="260"/>
      <c r="H3785" s="260"/>
      <c r="M3785" s="326"/>
      <c r="N3785" s="326"/>
    </row>
    <row r="3786" spans="6:14" x14ac:dyDescent="0.2">
      <c r="N3786" s="326"/>
    </row>
    <row r="3787" spans="6:14" x14ac:dyDescent="0.2">
      <c r="L3787" s="260"/>
      <c r="M3787" s="326"/>
      <c r="N3787" s="326"/>
    </row>
    <row r="3788" spans="6:14" x14ac:dyDescent="0.2">
      <c r="N3788" s="326"/>
    </row>
    <row r="3789" spans="6:14" x14ac:dyDescent="0.2">
      <c r="F3789" s="260"/>
      <c r="G3789" s="260"/>
      <c r="H3789" s="260"/>
      <c r="L3789" s="260"/>
      <c r="M3789" s="326"/>
      <c r="N3789" s="326"/>
    </row>
    <row r="3790" spans="6:14" x14ac:dyDescent="0.2">
      <c r="F3790" s="260"/>
      <c r="H3790" s="260"/>
      <c r="L3790" s="260"/>
      <c r="M3790" s="326"/>
      <c r="N3790" s="326"/>
    </row>
    <row r="3791" spans="6:14" x14ac:dyDescent="0.2">
      <c r="H3791" s="260"/>
      <c r="M3791" s="326"/>
      <c r="N3791" s="326"/>
    </row>
    <row r="3792" spans="6:14" x14ac:dyDescent="0.2">
      <c r="N3792" s="326"/>
    </row>
    <row r="3793" spans="6:14" x14ac:dyDescent="0.2">
      <c r="N3793" s="326"/>
    </row>
    <row r="3794" spans="6:14" x14ac:dyDescent="0.2">
      <c r="N3794" s="326"/>
    </row>
    <row r="3797" spans="6:14" x14ac:dyDescent="0.2">
      <c r="F3797" s="260"/>
      <c r="G3797" s="260"/>
      <c r="H3797" s="260"/>
      <c r="I3797" s="260"/>
      <c r="J3797" s="260"/>
      <c r="K3797" s="260"/>
      <c r="L3797" s="260"/>
      <c r="M3797" s="326"/>
      <c r="N3797" s="326"/>
    </row>
    <row r="3798" spans="6:14" x14ac:dyDescent="0.2">
      <c r="G3798" s="260"/>
      <c r="H3798" s="260"/>
      <c r="I3798" s="260"/>
      <c r="J3798" s="260"/>
      <c r="K3798" s="260"/>
      <c r="L3798" s="260"/>
      <c r="M3798" s="326"/>
    </row>
    <row r="3799" spans="6:14" x14ac:dyDescent="0.2">
      <c r="H3799" s="260"/>
      <c r="I3799" s="260"/>
      <c r="J3799" s="260"/>
      <c r="K3799" s="260"/>
      <c r="L3799" s="260"/>
      <c r="M3799" s="326"/>
      <c r="N3799" s="326"/>
    </row>
    <row r="3800" spans="6:14" x14ac:dyDescent="0.2">
      <c r="J3800" s="260"/>
      <c r="K3800" s="260"/>
      <c r="L3800" s="260"/>
      <c r="M3800" s="326"/>
      <c r="N3800" s="326"/>
    </row>
    <row r="3801" spans="6:14" x14ac:dyDescent="0.2">
      <c r="L3801" s="260"/>
      <c r="M3801" s="326"/>
      <c r="N3801" s="326"/>
    </row>
    <row r="3802" spans="6:14" x14ac:dyDescent="0.2">
      <c r="F3802" s="260"/>
      <c r="G3802" s="260"/>
      <c r="H3802" s="260"/>
      <c r="I3802" s="260"/>
    </row>
    <row r="3803" spans="6:14" x14ac:dyDescent="0.2">
      <c r="H3803" s="260"/>
      <c r="I3803" s="260"/>
      <c r="J3803" s="260"/>
      <c r="K3803" s="260"/>
      <c r="L3803" s="260"/>
      <c r="M3803" s="326"/>
      <c r="N3803" s="326"/>
    </row>
    <row r="3804" spans="6:14" x14ac:dyDescent="0.2">
      <c r="J3804" s="260"/>
      <c r="K3804" s="260"/>
      <c r="L3804" s="260"/>
      <c r="M3804" s="326"/>
      <c r="N3804" s="326"/>
    </row>
    <row r="3805" spans="6:14" x14ac:dyDescent="0.2">
      <c r="L3805" s="260"/>
      <c r="M3805" s="326"/>
      <c r="N3805" s="326"/>
    </row>
    <row r="3806" spans="6:14" x14ac:dyDescent="0.2">
      <c r="N3806" s="326"/>
    </row>
    <row r="3808" spans="6:14" x14ac:dyDescent="0.2">
      <c r="L3808" s="260"/>
      <c r="M3808" s="326"/>
      <c r="N3808" s="326"/>
    </row>
    <row r="3809" spans="6:14" x14ac:dyDescent="0.2">
      <c r="L3809" s="260"/>
      <c r="M3809" s="326"/>
    </row>
    <row r="3810" spans="6:14" x14ac:dyDescent="0.2">
      <c r="L3810" s="260"/>
      <c r="N3810" s="326"/>
    </row>
    <row r="3811" spans="6:14" x14ac:dyDescent="0.2">
      <c r="M3811" s="326"/>
      <c r="N3811" s="326"/>
    </row>
    <row r="3812" spans="6:14" x14ac:dyDescent="0.2">
      <c r="L3812" s="260"/>
      <c r="M3812" s="326"/>
      <c r="N3812" s="326"/>
    </row>
    <row r="3813" spans="6:14" x14ac:dyDescent="0.2">
      <c r="N3813" s="326"/>
    </row>
    <row r="3814" spans="6:14" x14ac:dyDescent="0.2">
      <c r="L3814" s="260"/>
      <c r="M3814" s="326"/>
      <c r="N3814" s="326"/>
    </row>
    <row r="3815" spans="6:14" x14ac:dyDescent="0.2">
      <c r="F3815" s="260"/>
      <c r="L3815" s="260"/>
      <c r="M3815" s="326"/>
      <c r="N3815" s="326"/>
    </row>
    <row r="3816" spans="6:14" x14ac:dyDescent="0.2">
      <c r="G3816" s="260"/>
      <c r="L3816" s="260"/>
      <c r="M3816" s="326"/>
      <c r="N3816" s="326"/>
    </row>
    <row r="3817" spans="6:14" x14ac:dyDescent="0.2">
      <c r="J3817" s="260"/>
      <c r="M3817" s="326"/>
      <c r="N3817" s="326"/>
    </row>
    <row r="3818" spans="6:14" x14ac:dyDescent="0.2">
      <c r="L3818" s="260"/>
      <c r="M3818" s="326"/>
      <c r="N3818" s="326"/>
    </row>
    <row r="3819" spans="6:14" x14ac:dyDescent="0.2">
      <c r="N3819" s="326"/>
    </row>
    <row r="3820" spans="6:14" x14ac:dyDescent="0.2">
      <c r="F3820" s="260"/>
      <c r="G3820" s="260"/>
      <c r="H3820" s="260"/>
      <c r="L3820" s="260"/>
      <c r="M3820" s="326"/>
      <c r="N3820" s="326"/>
    </row>
    <row r="3821" spans="6:14" x14ac:dyDescent="0.2">
      <c r="F3821" s="260"/>
      <c r="G3821" s="260"/>
      <c r="H3821" s="260"/>
      <c r="L3821" s="260"/>
      <c r="M3821" s="326"/>
      <c r="N3821" s="326"/>
    </row>
    <row r="3822" spans="6:14" x14ac:dyDescent="0.2">
      <c r="H3822" s="260"/>
      <c r="M3822" s="326"/>
      <c r="N3822" s="326"/>
    </row>
    <row r="3823" spans="6:14" x14ac:dyDescent="0.2">
      <c r="N3823" s="326"/>
    </row>
    <row r="3825" spans="6:14" x14ac:dyDescent="0.2">
      <c r="N3825" s="326"/>
    </row>
    <row r="3826" spans="6:14" x14ac:dyDescent="0.2">
      <c r="F3826" s="260"/>
      <c r="G3826" s="260"/>
      <c r="H3826" s="260"/>
      <c r="I3826" s="260"/>
      <c r="J3826" s="260"/>
      <c r="N3826" s="326"/>
    </row>
    <row r="3827" spans="6:14" x14ac:dyDescent="0.2">
      <c r="G3827" s="260"/>
      <c r="H3827" s="260"/>
      <c r="I3827" s="260"/>
      <c r="J3827" s="260"/>
      <c r="K3827" s="260"/>
      <c r="M3827" s="326"/>
    </row>
    <row r="3828" spans="6:14" x14ac:dyDescent="0.2">
      <c r="H3828" s="260"/>
      <c r="I3828" s="260"/>
      <c r="J3828" s="260"/>
      <c r="K3828" s="260"/>
      <c r="L3828" s="260"/>
      <c r="M3828" s="326"/>
      <c r="N3828" s="326"/>
    </row>
    <row r="3829" spans="6:14" x14ac:dyDescent="0.2">
      <c r="J3829" s="260"/>
      <c r="L3829" s="260"/>
    </row>
    <row r="3830" spans="6:14" x14ac:dyDescent="0.2">
      <c r="L3830" s="260"/>
    </row>
    <row r="3833" spans="6:14" x14ac:dyDescent="0.2">
      <c r="F3833" s="260"/>
      <c r="G3833" s="260"/>
      <c r="H3833" s="260"/>
      <c r="I3833" s="260"/>
      <c r="J3833" s="260"/>
      <c r="K3833" s="260"/>
      <c r="L3833" s="260"/>
      <c r="M3833" s="326"/>
      <c r="N3833" s="326"/>
    </row>
    <row r="3834" spans="6:14" x14ac:dyDescent="0.2">
      <c r="F3834" s="260"/>
      <c r="G3834" s="260"/>
      <c r="H3834" s="260"/>
      <c r="I3834" s="260"/>
      <c r="J3834" s="260"/>
      <c r="L3834" s="260"/>
      <c r="M3834" s="326"/>
    </row>
    <row r="3835" spans="6:14" x14ac:dyDescent="0.2">
      <c r="G3835" s="260"/>
      <c r="H3835" s="260"/>
      <c r="I3835" s="260"/>
      <c r="J3835" s="260"/>
      <c r="K3835" s="260"/>
      <c r="L3835" s="260"/>
      <c r="M3835" s="326"/>
      <c r="N3835" s="326"/>
    </row>
    <row r="3836" spans="6:14" x14ac:dyDescent="0.2">
      <c r="H3836" s="260"/>
      <c r="J3836" s="260"/>
      <c r="K3836" s="260"/>
      <c r="L3836" s="260"/>
      <c r="M3836" s="326"/>
    </row>
    <row r="3837" spans="6:14" x14ac:dyDescent="0.2">
      <c r="F3837" s="260"/>
      <c r="G3837" s="260"/>
      <c r="H3837" s="260"/>
      <c r="I3837" s="260"/>
      <c r="J3837" s="260"/>
      <c r="K3837" s="260"/>
      <c r="L3837" s="260"/>
      <c r="M3837" s="326"/>
      <c r="N3837" s="326"/>
    </row>
    <row r="3838" spans="6:14" x14ac:dyDescent="0.2">
      <c r="G3838" s="260"/>
      <c r="H3838" s="260"/>
      <c r="I3838" s="260"/>
      <c r="L3838" s="260"/>
      <c r="M3838" s="326"/>
      <c r="N3838" s="326"/>
    </row>
    <row r="3839" spans="6:14" x14ac:dyDescent="0.2">
      <c r="H3839" s="260"/>
      <c r="I3839" s="260"/>
      <c r="J3839" s="260"/>
      <c r="K3839" s="260"/>
      <c r="L3839" s="260"/>
      <c r="M3839" s="326"/>
      <c r="N3839" s="326"/>
    </row>
    <row r="3840" spans="6:14" x14ac:dyDescent="0.2">
      <c r="N3840" s="326"/>
    </row>
    <row r="3841" spans="6:14" x14ac:dyDescent="0.2">
      <c r="F3841" s="260"/>
      <c r="G3841" s="260"/>
      <c r="H3841" s="260"/>
      <c r="I3841" s="260"/>
      <c r="K3841" s="260"/>
      <c r="L3841" s="260"/>
      <c r="M3841" s="326"/>
    </row>
    <row r="3842" spans="6:14" x14ac:dyDescent="0.2">
      <c r="F3842" s="260"/>
      <c r="G3842" s="260"/>
      <c r="H3842" s="260"/>
      <c r="I3842" s="260"/>
      <c r="J3842" s="260"/>
      <c r="K3842" s="260"/>
      <c r="L3842" s="260"/>
      <c r="M3842" s="326"/>
      <c r="N3842" s="326"/>
    </row>
    <row r="3843" spans="6:14" x14ac:dyDescent="0.2">
      <c r="G3843" s="260"/>
      <c r="H3843" s="260"/>
      <c r="J3843" s="260"/>
      <c r="K3843" s="260"/>
      <c r="L3843" s="260"/>
      <c r="M3843" s="326"/>
      <c r="N3843" s="326"/>
    </row>
    <row r="3844" spans="6:14" x14ac:dyDescent="0.2">
      <c r="H3844" s="260"/>
      <c r="I3844" s="260"/>
      <c r="J3844" s="260"/>
      <c r="K3844" s="260"/>
      <c r="L3844" s="260"/>
      <c r="M3844" s="326"/>
      <c r="N3844" s="326"/>
    </row>
    <row r="3845" spans="6:14" x14ac:dyDescent="0.2">
      <c r="H3845" s="260"/>
      <c r="I3845" s="260"/>
      <c r="J3845" s="260"/>
      <c r="K3845" s="260"/>
      <c r="L3845" s="260"/>
      <c r="M3845" s="326"/>
      <c r="N3845" s="326"/>
    </row>
    <row r="3846" spans="6:14" x14ac:dyDescent="0.2">
      <c r="F3846" s="260"/>
      <c r="G3846" s="260"/>
      <c r="H3846" s="260"/>
      <c r="I3846" s="260"/>
      <c r="J3846" s="260"/>
      <c r="K3846" s="260"/>
      <c r="L3846" s="260"/>
      <c r="M3846" s="326"/>
      <c r="N3846" s="326"/>
    </row>
    <row r="3847" spans="6:14" x14ac:dyDescent="0.2">
      <c r="H3847" s="260"/>
      <c r="K3847" s="260"/>
      <c r="L3847" s="260"/>
      <c r="M3847" s="326"/>
      <c r="N3847" s="326"/>
    </row>
    <row r="3848" spans="6:14" x14ac:dyDescent="0.2">
      <c r="J3848" s="260"/>
      <c r="L3848" s="260"/>
      <c r="M3848" s="326"/>
      <c r="N3848" s="326"/>
    </row>
    <row r="3849" spans="6:14" x14ac:dyDescent="0.2">
      <c r="L3849" s="260"/>
      <c r="M3849" s="326"/>
      <c r="N3849" s="326"/>
    </row>
    <row r="3850" spans="6:14" x14ac:dyDescent="0.2">
      <c r="N3850" s="326"/>
    </row>
    <row r="3851" spans="6:14" x14ac:dyDescent="0.2">
      <c r="F3851" s="260"/>
      <c r="G3851" s="260"/>
      <c r="H3851" s="260"/>
      <c r="I3851" s="260"/>
      <c r="J3851" s="260"/>
      <c r="L3851" s="260"/>
      <c r="M3851" s="326"/>
      <c r="N3851" s="326"/>
    </row>
    <row r="3852" spans="6:14" x14ac:dyDescent="0.2">
      <c r="F3852" s="260"/>
      <c r="G3852" s="260"/>
      <c r="H3852" s="260"/>
      <c r="I3852" s="260"/>
      <c r="J3852" s="260"/>
      <c r="K3852" s="260"/>
      <c r="M3852" s="326"/>
      <c r="N3852" s="326"/>
    </row>
    <row r="3853" spans="6:14" x14ac:dyDescent="0.2">
      <c r="H3853" s="260"/>
      <c r="K3853" s="260"/>
      <c r="L3853" s="260"/>
      <c r="M3853" s="326"/>
      <c r="N3853" s="326"/>
    </row>
    <row r="3854" spans="6:14" x14ac:dyDescent="0.2">
      <c r="J3854" s="260"/>
      <c r="K3854" s="260"/>
      <c r="L3854" s="260"/>
      <c r="M3854" s="326"/>
      <c r="N3854" s="326"/>
    </row>
    <row r="3855" spans="6:14" x14ac:dyDescent="0.2">
      <c r="L3855" s="260"/>
      <c r="M3855" s="326"/>
    </row>
    <row r="3856" spans="6:14" x14ac:dyDescent="0.2">
      <c r="N3856" s="326"/>
    </row>
    <row r="3857" spans="6:14" x14ac:dyDescent="0.2">
      <c r="F3857" s="260"/>
      <c r="H3857" s="260"/>
      <c r="I3857" s="260"/>
      <c r="J3857" s="260"/>
      <c r="K3857" s="260"/>
      <c r="L3857" s="260"/>
      <c r="M3857" s="326"/>
      <c r="N3857" s="326"/>
    </row>
    <row r="3858" spans="6:14" x14ac:dyDescent="0.2">
      <c r="F3858" s="260"/>
      <c r="H3858" s="260"/>
      <c r="I3858" s="260"/>
      <c r="J3858" s="260"/>
      <c r="K3858" s="260"/>
      <c r="L3858" s="260"/>
      <c r="M3858" s="326"/>
      <c r="N3858" s="326"/>
    </row>
    <row r="3859" spans="6:14" x14ac:dyDescent="0.2">
      <c r="L3859" s="260"/>
      <c r="M3859" s="326"/>
      <c r="N3859" s="326"/>
    </row>
    <row r="3860" spans="6:14" x14ac:dyDescent="0.2">
      <c r="J3860" s="260"/>
      <c r="K3860" s="260"/>
      <c r="L3860" s="260"/>
      <c r="M3860" s="326"/>
      <c r="N3860" s="326"/>
    </row>
    <row r="3861" spans="6:14" x14ac:dyDescent="0.2">
      <c r="L3861" s="260"/>
      <c r="M3861" s="326"/>
      <c r="N3861" s="326"/>
    </row>
    <row r="3862" spans="6:14" x14ac:dyDescent="0.2">
      <c r="N3862" s="326"/>
    </row>
    <row r="3863" spans="6:14" x14ac:dyDescent="0.2">
      <c r="F3863" s="260"/>
      <c r="K3863" s="260"/>
      <c r="L3863" s="260"/>
      <c r="M3863" s="326"/>
      <c r="N3863" s="326"/>
    </row>
    <row r="3864" spans="6:14" x14ac:dyDescent="0.2">
      <c r="F3864" s="260"/>
      <c r="G3864" s="260"/>
      <c r="J3864" s="260"/>
      <c r="K3864" s="260"/>
      <c r="L3864" s="260"/>
      <c r="M3864" s="326"/>
      <c r="N3864" s="326"/>
    </row>
    <row r="3865" spans="6:14" x14ac:dyDescent="0.2">
      <c r="G3865" s="260"/>
      <c r="K3865" s="260"/>
      <c r="L3865" s="260"/>
      <c r="M3865" s="326"/>
      <c r="N3865" s="326"/>
    </row>
    <row r="3866" spans="6:14" x14ac:dyDescent="0.2">
      <c r="M3866" s="326"/>
      <c r="N3866" s="326"/>
    </row>
    <row r="3867" spans="6:14" x14ac:dyDescent="0.2">
      <c r="F3867" s="260"/>
      <c r="K3867" s="260"/>
      <c r="L3867" s="260"/>
      <c r="M3867" s="326"/>
      <c r="N3867" s="326"/>
    </row>
    <row r="3868" spans="6:14" x14ac:dyDescent="0.2">
      <c r="F3868" s="260"/>
      <c r="K3868" s="260"/>
      <c r="L3868" s="260"/>
      <c r="M3868" s="326"/>
    </row>
    <row r="3869" spans="6:14" x14ac:dyDescent="0.2">
      <c r="G3869" s="260"/>
      <c r="K3869" s="260"/>
      <c r="L3869" s="260"/>
      <c r="M3869" s="326"/>
      <c r="N3869" s="326"/>
    </row>
    <row r="3870" spans="6:14" x14ac:dyDescent="0.2">
      <c r="H3870" s="260"/>
      <c r="L3870" s="260"/>
      <c r="M3870" s="326"/>
      <c r="N3870" s="326"/>
    </row>
    <row r="3872" spans="6:14" x14ac:dyDescent="0.2">
      <c r="F3872" s="260"/>
      <c r="G3872" s="260"/>
      <c r="H3872" s="260"/>
      <c r="I3872" s="260"/>
      <c r="J3872" s="260"/>
      <c r="L3872" s="260"/>
      <c r="M3872" s="326"/>
      <c r="N3872" s="326"/>
    </row>
    <row r="3873" spans="6:14" x14ac:dyDescent="0.2">
      <c r="F3873" s="260"/>
      <c r="G3873" s="260"/>
      <c r="H3873" s="260"/>
      <c r="I3873" s="260"/>
      <c r="J3873" s="260"/>
      <c r="K3873" s="260"/>
      <c r="L3873" s="260"/>
      <c r="M3873" s="326"/>
      <c r="N3873" s="326"/>
    </row>
    <row r="3874" spans="6:14" x14ac:dyDescent="0.2">
      <c r="H3874" s="260"/>
      <c r="I3874" s="260"/>
      <c r="J3874" s="260"/>
      <c r="K3874" s="260"/>
      <c r="L3874" s="260"/>
      <c r="M3874" s="326"/>
      <c r="N3874" s="326"/>
    </row>
    <row r="3875" spans="6:14" x14ac:dyDescent="0.2">
      <c r="J3875" s="260"/>
      <c r="K3875" s="260"/>
      <c r="L3875" s="260"/>
      <c r="M3875" s="326"/>
      <c r="N3875" s="326"/>
    </row>
    <row r="3876" spans="6:14" x14ac:dyDescent="0.2">
      <c r="L3876" s="260"/>
      <c r="M3876" s="326"/>
      <c r="N3876" s="326"/>
    </row>
    <row r="3877" spans="6:14" x14ac:dyDescent="0.2">
      <c r="N3877" s="326"/>
    </row>
    <row r="3878" spans="6:14" x14ac:dyDescent="0.2">
      <c r="F3878" s="260"/>
      <c r="G3878" s="260"/>
      <c r="H3878" s="260"/>
      <c r="I3878" s="260"/>
      <c r="J3878" s="260"/>
      <c r="K3878" s="260"/>
      <c r="L3878" s="260"/>
      <c r="M3878" s="326"/>
      <c r="N3878" s="326"/>
    </row>
    <row r="3879" spans="6:14" x14ac:dyDescent="0.2">
      <c r="F3879" s="260"/>
      <c r="G3879" s="260"/>
      <c r="H3879" s="260"/>
      <c r="I3879" s="260"/>
      <c r="J3879" s="260"/>
      <c r="K3879" s="260"/>
      <c r="L3879" s="260"/>
      <c r="M3879" s="326"/>
      <c r="N3879" s="326"/>
    </row>
    <row r="3880" spans="6:14" x14ac:dyDescent="0.2">
      <c r="H3880" s="260"/>
      <c r="I3880" s="260"/>
      <c r="J3880" s="260"/>
      <c r="K3880" s="260"/>
      <c r="L3880" s="260"/>
      <c r="M3880" s="326"/>
      <c r="N3880" s="326"/>
    </row>
    <row r="3881" spans="6:14" x14ac:dyDescent="0.2">
      <c r="J3881" s="260"/>
      <c r="K3881" s="260"/>
      <c r="L3881" s="260"/>
      <c r="M3881" s="326"/>
      <c r="N3881" s="326"/>
    </row>
    <row r="3882" spans="6:14" x14ac:dyDescent="0.2">
      <c r="L3882" s="260"/>
      <c r="M3882" s="326"/>
      <c r="N3882" s="326"/>
    </row>
    <row r="3883" spans="6:14" x14ac:dyDescent="0.2">
      <c r="N3883" s="326"/>
    </row>
    <row r="3885" spans="6:14" x14ac:dyDescent="0.2">
      <c r="F3885" s="260"/>
      <c r="G3885" s="260"/>
      <c r="H3885" s="260"/>
      <c r="I3885" s="260"/>
      <c r="J3885" s="260"/>
      <c r="K3885" s="260"/>
      <c r="L3885" s="260"/>
      <c r="M3885" s="326"/>
      <c r="N3885" s="326"/>
    </row>
    <row r="3886" spans="6:14" x14ac:dyDescent="0.2">
      <c r="F3886" s="260"/>
      <c r="G3886" s="260"/>
      <c r="H3886" s="260"/>
      <c r="I3886" s="260"/>
      <c r="J3886" s="260"/>
      <c r="K3886" s="260"/>
      <c r="L3886" s="260"/>
      <c r="M3886" s="326"/>
      <c r="N3886" s="326"/>
    </row>
    <row r="3887" spans="6:14" x14ac:dyDescent="0.2">
      <c r="H3887" s="260"/>
      <c r="I3887" s="260"/>
      <c r="J3887" s="260"/>
      <c r="K3887" s="260"/>
      <c r="L3887" s="260"/>
      <c r="M3887" s="326"/>
      <c r="N3887" s="326"/>
    </row>
    <row r="3888" spans="6:14" x14ac:dyDescent="0.2">
      <c r="J3888" s="260"/>
      <c r="K3888" s="260"/>
      <c r="L3888" s="260"/>
      <c r="M3888" s="326"/>
      <c r="N3888" s="326"/>
    </row>
    <row r="3889" spans="6:14" x14ac:dyDescent="0.2">
      <c r="L3889" s="260"/>
      <c r="M3889" s="326"/>
      <c r="N3889" s="326"/>
    </row>
    <row r="3890" spans="6:14" x14ac:dyDescent="0.2">
      <c r="N3890" s="326"/>
    </row>
    <row r="3892" spans="6:14" x14ac:dyDescent="0.2">
      <c r="K3892" s="260"/>
      <c r="L3892" s="260"/>
      <c r="M3892" s="326"/>
      <c r="N3892" s="326"/>
    </row>
    <row r="3893" spans="6:14" x14ac:dyDescent="0.2">
      <c r="K3893" s="260"/>
      <c r="L3893" s="260"/>
      <c r="M3893" s="326"/>
      <c r="N3893" s="326"/>
    </row>
    <row r="3894" spans="6:14" x14ac:dyDescent="0.2">
      <c r="L3894" s="260"/>
      <c r="M3894" s="326"/>
      <c r="N3894" s="326"/>
    </row>
    <row r="3895" spans="6:14" x14ac:dyDescent="0.2">
      <c r="J3895" s="260"/>
      <c r="K3895" s="260"/>
      <c r="L3895" s="260"/>
      <c r="M3895" s="326"/>
      <c r="N3895" s="326"/>
    </row>
    <row r="3896" spans="6:14" x14ac:dyDescent="0.2">
      <c r="L3896" s="260"/>
      <c r="M3896" s="326"/>
      <c r="N3896" s="326"/>
    </row>
    <row r="3897" spans="6:14" x14ac:dyDescent="0.2">
      <c r="N3897" s="326"/>
    </row>
    <row r="3898" spans="6:14" x14ac:dyDescent="0.2">
      <c r="F3898" s="260"/>
      <c r="K3898" s="260"/>
      <c r="L3898" s="260"/>
      <c r="M3898" s="326"/>
      <c r="N3898" s="326"/>
    </row>
    <row r="3899" spans="6:14" x14ac:dyDescent="0.2">
      <c r="K3899" s="260"/>
      <c r="L3899" s="260"/>
      <c r="M3899" s="326"/>
      <c r="N3899" s="326"/>
    </row>
    <row r="3900" spans="6:14" x14ac:dyDescent="0.2">
      <c r="H3900" s="260"/>
      <c r="L3900" s="260"/>
      <c r="M3900" s="326"/>
      <c r="N3900" s="326"/>
    </row>
    <row r="3901" spans="6:14" x14ac:dyDescent="0.2">
      <c r="J3901" s="260"/>
      <c r="K3901" s="260"/>
      <c r="L3901" s="260"/>
      <c r="M3901" s="326"/>
      <c r="N3901" s="326"/>
    </row>
    <row r="3902" spans="6:14" x14ac:dyDescent="0.2">
      <c r="M3902" s="326"/>
      <c r="N3902" s="326"/>
    </row>
    <row r="3903" spans="6:14" x14ac:dyDescent="0.2">
      <c r="N3903" s="326"/>
    </row>
    <row r="3904" spans="6:14" x14ac:dyDescent="0.2">
      <c r="F3904" s="260"/>
      <c r="L3904" s="260"/>
      <c r="M3904" s="326"/>
      <c r="N3904" s="326"/>
    </row>
    <row r="3905" spans="6:14" x14ac:dyDescent="0.2">
      <c r="F3905" s="260"/>
      <c r="L3905" s="260"/>
      <c r="N3905" s="326"/>
    </row>
    <row r="3906" spans="6:14" x14ac:dyDescent="0.2">
      <c r="H3906" s="260"/>
      <c r="L3906" s="260"/>
      <c r="M3906" s="326"/>
      <c r="N3906" s="326"/>
    </row>
    <row r="3907" spans="6:14" x14ac:dyDescent="0.2">
      <c r="M3907" s="326"/>
      <c r="N3907" s="326"/>
    </row>
    <row r="3908" spans="6:14" x14ac:dyDescent="0.2">
      <c r="L3908" s="260"/>
      <c r="M3908" s="326"/>
      <c r="N3908" s="326"/>
    </row>
    <row r="3909" spans="6:14" x14ac:dyDescent="0.2">
      <c r="N3909" s="326"/>
    </row>
    <row r="3910" spans="6:14" x14ac:dyDescent="0.2">
      <c r="F3910" s="260"/>
      <c r="G3910" s="260"/>
      <c r="H3910" s="260"/>
      <c r="I3910" s="260"/>
      <c r="J3910" s="260"/>
      <c r="K3910" s="260"/>
      <c r="L3910" s="260"/>
      <c r="M3910" s="326"/>
      <c r="N3910" s="326"/>
    </row>
    <row r="3911" spans="6:14" x14ac:dyDescent="0.2">
      <c r="H3911" s="260"/>
      <c r="I3911" s="260"/>
      <c r="K3911" s="260"/>
      <c r="L3911" s="260"/>
      <c r="M3911" s="326"/>
      <c r="N3911" s="326"/>
    </row>
    <row r="3912" spans="6:14" x14ac:dyDescent="0.2">
      <c r="J3912" s="260"/>
      <c r="K3912" s="260"/>
      <c r="L3912" s="260"/>
      <c r="M3912" s="326"/>
      <c r="N3912" s="326"/>
    </row>
    <row r="3913" spans="6:14" x14ac:dyDescent="0.2">
      <c r="L3913" s="260"/>
      <c r="M3913" s="326"/>
      <c r="N3913" s="326"/>
    </row>
    <row r="3914" spans="6:14" x14ac:dyDescent="0.2">
      <c r="N3914" s="326"/>
    </row>
    <row r="3915" spans="6:14" x14ac:dyDescent="0.2">
      <c r="F3915" s="260"/>
      <c r="G3915" s="260"/>
      <c r="H3915" s="260"/>
      <c r="I3915" s="260"/>
      <c r="J3915" s="260"/>
      <c r="K3915" s="260"/>
      <c r="L3915" s="260"/>
      <c r="M3915" s="326"/>
      <c r="N3915" s="326"/>
    </row>
    <row r="3916" spans="6:14" x14ac:dyDescent="0.2">
      <c r="F3916" s="260"/>
      <c r="G3916" s="260"/>
      <c r="H3916" s="260"/>
      <c r="I3916" s="260"/>
      <c r="J3916" s="260"/>
      <c r="K3916" s="260"/>
      <c r="L3916" s="260"/>
      <c r="N3916" s="326"/>
    </row>
    <row r="3917" spans="6:14" x14ac:dyDescent="0.2">
      <c r="H3917" s="260"/>
      <c r="I3917" s="260"/>
      <c r="J3917" s="260"/>
      <c r="K3917" s="260"/>
      <c r="L3917" s="260"/>
      <c r="M3917" s="326"/>
    </row>
    <row r="3918" spans="6:14" x14ac:dyDescent="0.2">
      <c r="N3918" s="326"/>
    </row>
    <row r="3920" spans="6:14" x14ac:dyDescent="0.2">
      <c r="N3920" s="326"/>
    </row>
    <row r="3922" spans="6:14" x14ac:dyDescent="0.2">
      <c r="K3922" s="260"/>
      <c r="L3922" s="260"/>
      <c r="M3922" s="326"/>
      <c r="N3922" s="326"/>
    </row>
    <row r="3923" spans="6:14" x14ac:dyDescent="0.2">
      <c r="K3923" s="260"/>
      <c r="L3923" s="260"/>
      <c r="N3923" s="326"/>
    </row>
    <row r="3924" spans="6:14" x14ac:dyDescent="0.2">
      <c r="H3924" s="260"/>
      <c r="L3924" s="260"/>
      <c r="M3924" s="326"/>
      <c r="N3924" s="326"/>
    </row>
    <row r="3925" spans="6:14" x14ac:dyDescent="0.2">
      <c r="J3925" s="260"/>
      <c r="L3925" s="260"/>
      <c r="M3925" s="326"/>
      <c r="N3925" s="326"/>
    </row>
    <row r="3926" spans="6:14" x14ac:dyDescent="0.2">
      <c r="M3926" s="326"/>
    </row>
    <row r="3927" spans="6:14" x14ac:dyDescent="0.2">
      <c r="N3927" s="326"/>
    </row>
    <row r="3928" spans="6:14" x14ac:dyDescent="0.2">
      <c r="F3928" s="260"/>
      <c r="G3928" s="260"/>
      <c r="H3928" s="260"/>
      <c r="J3928" s="260"/>
      <c r="K3928" s="260"/>
      <c r="L3928" s="260"/>
      <c r="M3928" s="326"/>
      <c r="N3928" s="326"/>
    </row>
    <row r="3929" spans="6:14" x14ac:dyDescent="0.2">
      <c r="F3929" s="260"/>
      <c r="G3929" s="260"/>
      <c r="H3929" s="260"/>
      <c r="I3929" s="260"/>
      <c r="J3929" s="260"/>
      <c r="K3929" s="260"/>
      <c r="L3929" s="260"/>
      <c r="M3929" s="326"/>
      <c r="N3929" s="326"/>
    </row>
    <row r="3930" spans="6:14" x14ac:dyDescent="0.2">
      <c r="H3930" s="260"/>
      <c r="I3930" s="260"/>
      <c r="J3930" s="260"/>
      <c r="K3930" s="260"/>
      <c r="L3930" s="260"/>
      <c r="M3930" s="326"/>
      <c r="N3930" s="326"/>
    </row>
    <row r="3931" spans="6:14" x14ac:dyDescent="0.2">
      <c r="J3931" s="260"/>
      <c r="K3931" s="260"/>
      <c r="L3931" s="260"/>
      <c r="M3931" s="326"/>
      <c r="N3931" s="326"/>
    </row>
    <row r="3932" spans="6:14" x14ac:dyDescent="0.2">
      <c r="L3932" s="260"/>
      <c r="M3932" s="326"/>
      <c r="N3932" s="326"/>
    </row>
    <row r="3933" spans="6:14" x14ac:dyDescent="0.2">
      <c r="N3933" s="326"/>
    </row>
    <row r="3934" spans="6:14" x14ac:dyDescent="0.2">
      <c r="F3934" s="260"/>
      <c r="G3934" s="260"/>
      <c r="H3934" s="260"/>
      <c r="I3934" s="260"/>
      <c r="K3934" s="260"/>
      <c r="L3934" s="260"/>
      <c r="M3934" s="326"/>
      <c r="N3934" s="326"/>
    </row>
    <row r="3935" spans="6:14" x14ac:dyDescent="0.2">
      <c r="F3935" s="260"/>
      <c r="G3935" s="260"/>
      <c r="H3935" s="260"/>
      <c r="I3935" s="260"/>
      <c r="J3935" s="260"/>
      <c r="K3935" s="260"/>
      <c r="L3935" s="260"/>
      <c r="M3935" s="326"/>
      <c r="N3935" s="326"/>
    </row>
    <row r="3936" spans="6:14" x14ac:dyDescent="0.2">
      <c r="H3936" s="260"/>
      <c r="I3936" s="260"/>
      <c r="J3936" s="260"/>
      <c r="K3936" s="260"/>
      <c r="L3936" s="260"/>
      <c r="M3936" s="326"/>
      <c r="N3936" s="326"/>
    </row>
    <row r="3937" spans="6:14" x14ac:dyDescent="0.2">
      <c r="J3937" s="260"/>
      <c r="K3937" s="260"/>
      <c r="L3937" s="260"/>
      <c r="M3937" s="326"/>
      <c r="N3937" s="326"/>
    </row>
    <row r="3938" spans="6:14" x14ac:dyDescent="0.2">
      <c r="L3938" s="260"/>
      <c r="M3938" s="326"/>
      <c r="N3938" s="326"/>
    </row>
    <row r="3939" spans="6:14" x14ac:dyDescent="0.2">
      <c r="N3939" s="326"/>
    </row>
    <row r="3940" spans="6:14" x14ac:dyDescent="0.2">
      <c r="K3940" s="260"/>
      <c r="L3940" s="260"/>
      <c r="M3940" s="326"/>
      <c r="N3940" s="326"/>
    </row>
    <row r="3941" spans="6:14" x14ac:dyDescent="0.2">
      <c r="F3941" s="260"/>
      <c r="K3941" s="260"/>
      <c r="L3941" s="260"/>
      <c r="M3941" s="326"/>
      <c r="N3941" s="326"/>
    </row>
    <row r="3942" spans="6:14" x14ac:dyDescent="0.2">
      <c r="L3942" s="260"/>
      <c r="M3942" s="326"/>
      <c r="N3942" s="326"/>
    </row>
    <row r="3943" spans="6:14" x14ac:dyDescent="0.2">
      <c r="J3943" s="260"/>
      <c r="K3943" s="260"/>
      <c r="L3943" s="260"/>
      <c r="M3943" s="326"/>
      <c r="N3943" s="326"/>
    </row>
    <row r="3944" spans="6:14" x14ac:dyDescent="0.2">
      <c r="L3944" s="260"/>
      <c r="M3944" s="326"/>
      <c r="N3944" s="326"/>
    </row>
    <row r="3945" spans="6:14" x14ac:dyDescent="0.2">
      <c r="N3945" s="326"/>
    </row>
    <row r="3946" spans="6:14" x14ac:dyDescent="0.2">
      <c r="F3946" s="260"/>
      <c r="L3946" s="260"/>
      <c r="M3946" s="326"/>
      <c r="N3946" s="326"/>
    </row>
    <row r="3947" spans="6:14" x14ac:dyDescent="0.2">
      <c r="F3947" s="260"/>
      <c r="L3947" s="260"/>
      <c r="M3947" s="326"/>
      <c r="N3947" s="326"/>
    </row>
    <row r="3948" spans="6:14" x14ac:dyDescent="0.2">
      <c r="M3948" s="326"/>
      <c r="N3948" s="326"/>
    </row>
    <row r="3949" spans="6:14" x14ac:dyDescent="0.2">
      <c r="J3949" s="260"/>
      <c r="K3949" s="260"/>
      <c r="L3949" s="260"/>
      <c r="M3949" s="326"/>
      <c r="N3949" s="326"/>
    </row>
    <row r="3950" spans="6:14" x14ac:dyDescent="0.2">
      <c r="L3950" s="260"/>
      <c r="M3950" s="326"/>
      <c r="N3950" s="326"/>
    </row>
    <row r="3951" spans="6:14" x14ac:dyDescent="0.2">
      <c r="N3951" s="326"/>
    </row>
    <row r="3953" spans="6:14" x14ac:dyDescent="0.2">
      <c r="J3953" s="260"/>
      <c r="L3953" s="260"/>
      <c r="M3953" s="326"/>
      <c r="N3953" s="326"/>
    </row>
    <row r="3954" spans="6:14" x14ac:dyDescent="0.2">
      <c r="J3954" s="260"/>
      <c r="K3954" s="260"/>
      <c r="L3954" s="260"/>
      <c r="M3954" s="326"/>
    </row>
    <row r="3955" spans="6:14" x14ac:dyDescent="0.2">
      <c r="K3955" s="260"/>
      <c r="L3955" s="260"/>
      <c r="M3955" s="326"/>
      <c r="N3955" s="326"/>
    </row>
    <row r="3956" spans="6:14" x14ac:dyDescent="0.2">
      <c r="J3956" s="260"/>
      <c r="K3956" s="260"/>
      <c r="L3956" s="260"/>
      <c r="M3956" s="326"/>
      <c r="N3956" s="326"/>
    </row>
    <row r="3957" spans="6:14" x14ac:dyDescent="0.2">
      <c r="L3957" s="260"/>
      <c r="M3957" s="326"/>
      <c r="N3957" s="326"/>
    </row>
    <row r="3958" spans="6:14" x14ac:dyDescent="0.2">
      <c r="N3958" s="326"/>
    </row>
    <row r="3959" spans="6:14" x14ac:dyDescent="0.2">
      <c r="F3959" s="260"/>
      <c r="G3959" s="260"/>
      <c r="H3959" s="260"/>
      <c r="I3959" s="260"/>
      <c r="J3959" s="260"/>
      <c r="K3959" s="260"/>
      <c r="L3959" s="260"/>
      <c r="M3959" s="326"/>
      <c r="N3959" s="326"/>
    </row>
    <row r="3960" spans="6:14" x14ac:dyDescent="0.2">
      <c r="F3960" s="260"/>
      <c r="G3960" s="260"/>
      <c r="H3960" s="260"/>
      <c r="I3960" s="260"/>
      <c r="J3960" s="260"/>
      <c r="K3960" s="260"/>
      <c r="L3960" s="260"/>
      <c r="M3960" s="326"/>
      <c r="N3960" s="326"/>
    </row>
    <row r="3961" spans="6:14" x14ac:dyDescent="0.2">
      <c r="H3961" s="260"/>
      <c r="I3961" s="260"/>
      <c r="J3961" s="260"/>
      <c r="K3961" s="260"/>
      <c r="L3961" s="260"/>
      <c r="M3961" s="326"/>
      <c r="N3961" s="326"/>
    </row>
    <row r="3962" spans="6:14" x14ac:dyDescent="0.2">
      <c r="J3962" s="260"/>
      <c r="K3962" s="260"/>
      <c r="L3962" s="260"/>
      <c r="M3962" s="326"/>
      <c r="N3962" s="326"/>
    </row>
    <row r="3963" spans="6:14" x14ac:dyDescent="0.2">
      <c r="L3963" s="260"/>
      <c r="M3963" s="326"/>
      <c r="N3963" s="326"/>
    </row>
    <row r="3964" spans="6:14" x14ac:dyDescent="0.2">
      <c r="N3964" s="326"/>
    </row>
    <row r="3965" spans="6:14" x14ac:dyDescent="0.2">
      <c r="F3965" s="260"/>
      <c r="I3965" s="260"/>
      <c r="J3965" s="260"/>
      <c r="K3965" s="260"/>
      <c r="L3965" s="260"/>
      <c r="M3965" s="326"/>
      <c r="N3965" s="326"/>
    </row>
    <row r="3966" spans="6:14" x14ac:dyDescent="0.2">
      <c r="F3966" s="260"/>
      <c r="J3966" s="260"/>
      <c r="K3966" s="260"/>
      <c r="L3966" s="260"/>
      <c r="M3966" s="326"/>
      <c r="N3966" s="326"/>
    </row>
    <row r="3967" spans="6:14" x14ac:dyDescent="0.2">
      <c r="K3967" s="260"/>
      <c r="L3967" s="260"/>
      <c r="N3967" s="326"/>
    </row>
    <row r="3968" spans="6:14" x14ac:dyDescent="0.2">
      <c r="J3968" s="260"/>
      <c r="K3968" s="260"/>
      <c r="L3968" s="260"/>
      <c r="M3968" s="326"/>
    </row>
    <row r="3969" spans="6:14" x14ac:dyDescent="0.2">
      <c r="L3969" s="260"/>
      <c r="M3969" s="326"/>
      <c r="N3969" s="326"/>
    </row>
    <row r="3970" spans="6:14" x14ac:dyDescent="0.2">
      <c r="N3970" s="326"/>
    </row>
    <row r="3972" spans="6:14" x14ac:dyDescent="0.2">
      <c r="F3972" s="260"/>
      <c r="H3972" s="260"/>
      <c r="I3972" s="260"/>
      <c r="K3972" s="260"/>
      <c r="L3972" s="260"/>
      <c r="M3972" s="326"/>
      <c r="N3972" s="326"/>
    </row>
    <row r="3973" spans="6:14" x14ac:dyDescent="0.2">
      <c r="F3973" s="260"/>
      <c r="G3973" s="260"/>
      <c r="H3973" s="260"/>
      <c r="I3973" s="260"/>
      <c r="J3973" s="260"/>
      <c r="K3973" s="260"/>
      <c r="M3973" s="326"/>
      <c r="N3973" s="326"/>
    </row>
    <row r="3974" spans="6:14" x14ac:dyDescent="0.2">
      <c r="H3974" s="260"/>
      <c r="I3974" s="260"/>
      <c r="J3974" s="260"/>
      <c r="K3974" s="260"/>
      <c r="L3974" s="260"/>
      <c r="M3974" s="326"/>
      <c r="N3974" s="326"/>
    </row>
    <row r="3975" spans="6:14" x14ac:dyDescent="0.2">
      <c r="J3975" s="260"/>
      <c r="K3975" s="260"/>
      <c r="L3975" s="260"/>
      <c r="M3975" s="326"/>
    </row>
    <row r="3976" spans="6:14" x14ac:dyDescent="0.2">
      <c r="L3976" s="260"/>
      <c r="M3976" s="326"/>
      <c r="N3976" s="326"/>
    </row>
    <row r="3977" spans="6:14" x14ac:dyDescent="0.2">
      <c r="N3977" s="326"/>
    </row>
    <row r="3978" spans="6:14" x14ac:dyDescent="0.2">
      <c r="F3978" s="260"/>
      <c r="G3978" s="260"/>
      <c r="H3978" s="260"/>
      <c r="I3978" s="260"/>
      <c r="J3978" s="260"/>
      <c r="K3978" s="260"/>
      <c r="L3978" s="260"/>
      <c r="M3978" s="326"/>
      <c r="N3978" s="326"/>
    </row>
    <row r="3979" spans="6:14" x14ac:dyDescent="0.2">
      <c r="F3979" s="260"/>
      <c r="G3979" s="260"/>
      <c r="H3979" s="260"/>
      <c r="I3979" s="260"/>
      <c r="J3979" s="260"/>
      <c r="K3979" s="260"/>
      <c r="L3979" s="260"/>
      <c r="M3979" s="326"/>
      <c r="N3979" s="326"/>
    </row>
    <row r="3980" spans="6:14" x14ac:dyDescent="0.2">
      <c r="H3980" s="260"/>
      <c r="I3980" s="260"/>
      <c r="J3980" s="260"/>
      <c r="K3980" s="260"/>
      <c r="L3980" s="260"/>
      <c r="M3980" s="326"/>
      <c r="N3980" s="326"/>
    </row>
    <row r="3981" spans="6:14" x14ac:dyDescent="0.2">
      <c r="J3981" s="260"/>
      <c r="K3981" s="260"/>
      <c r="L3981" s="260"/>
      <c r="M3981" s="326"/>
      <c r="N3981" s="326"/>
    </row>
    <row r="3982" spans="6:14" x14ac:dyDescent="0.2">
      <c r="L3982" s="260"/>
      <c r="M3982" s="326"/>
      <c r="N3982" s="326"/>
    </row>
    <row r="3983" spans="6:14" x14ac:dyDescent="0.2">
      <c r="N3983" s="326"/>
    </row>
    <row r="3984" spans="6:14" x14ac:dyDescent="0.2">
      <c r="F3984" s="260"/>
      <c r="K3984" s="260"/>
      <c r="L3984" s="260"/>
      <c r="M3984" s="326"/>
      <c r="N3984" s="326"/>
    </row>
    <row r="3985" spans="6:14" x14ac:dyDescent="0.2">
      <c r="F3985" s="260"/>
      <c r="K3985" s="260"/>
      <c r="L3985" s="260"/>
      <c r="M3985" s="326"/>
      <c r="N3985" s="326"/>
    </row>
    <row r="3986" spans="6:14" x14ac:dyDescent="0.2">
      <c r="K3986" s="260"/>
      <c r="L3986" s="260"/>
      <c r="M3986" s="326"/>
      <c r="N3986" s="326"/>
    </row>
    <row r="3987" spans="6:14" x14ac:dyDescent="0.2">
      <c r="J3987" s="260"/>
      <c r="K3987" s="260"/>
      <c r="L3987" s="260"/>
      <c r="N3987" s="326"/>
    </row>
    <row r="3988" spans="6:14" x14ac:dyDescent="0.2">
      <c r="L3988" s="260"/>
      <c r="M3988" s="326"/>
      <c r="N3988" s="326"/>
    </row>
    <row r="3989" spans="6:14" x14ac:dyDescent="0.2">
      <c r="N3989" s="326"/>
    </row>
    <row r="3990" spans="6:14" x14ac:dyDescent="0.2">
      <c r="F3990" s="260"/>
      <c r="G3990" s="260"/>
      <c r="H3990" s="260"/>
      <c r="I3990" s="260"/>
      <c r="J3990" s="260"/>
      <c r="K3990" s="260"/>
      <c r="L3990" s="260"/>
      <c r="M3990" s="326"/>
      <c r="N3990" s="326"/>
    </row>
    <row r="3991" spans="6:14" x14ac:dyDescent="0.2">
      <c r="F3991" s="260"/>
      <c r="G3991" s="260"/>
      <c r="H3991" s="260"/>
      <c r="I3991" s="260"/>
      <c r="J3991" s="260"/>
      <c r="K3991" s="260"/>
      <c r="L3991" s="260"/>
      <c r="M3991" s="326"/>
      <c r="N3991" s="326"/>
    </row>
    <row r="3992" spans="6:14" x14ac:dyDescent="0.2">
      <c r="G3992" s="260"/>
      <c r="H3992" s="260"/>
      <c r="I3992" s="260"/>
      <c r="J3992" s="260"/>
      <c r="K3992" s="260"/>
      <c r="L3992" s="260"/>
      <c r="M3992" s="326"/>
      <c r="N3992" s="326"/>
    </row>
    <row r="3993" spans="6:14" x14ac:dyDescent="0.2">
      <c r="J3993" s="260"/>
      <c r="K3993" s="260"/>
      <c r="L3993" s="260"/>
      <c r="M3993" s="326"/>
      <c r="N3993" s="326"/>
    </row>
    <row r="3994" spans="6:14" x14ac:dyDescent="0.2">
      <c r="L3994" s="260"/>
      <c r="M3994" s="326"/>
      <c r="N3994" s="326"/>
    </row>
    <row r="3995" spans="6:14" x14ac:dyDescent="0.2">
      <c r="N3995" s="326"/>
    </row>
    <row r="3996" spans="6:14" x14ac:dyDescent="0.2">
      <c r="F3996" s="260"/>
      <c r="G3996" s="260"/>
      <c r="H3996" s="260"/>
      <c r="I3996" s="260"/>
      <c r="J3996" s="260"/>
      <c r="K3996" s="260"/>
      <c r="L3996" s="260"/>
      <c r="M3996" s="326"/>
      <c r="N3996" s="326"/>
    </row>
    <row r="3997" spans="6:14" x14ac:dyDescent="0.2">
      <c r="F3997" s="260"/>
      <c r="G3997" s="260"/>
      <c r="H3997" s="260"/>
      <c r="I3997" s="260"/>
      <c r="J3997" s="260"/>
      <c r="K3997" s="260"/>
      <c r="L3997" s="260"/>
      <c r="M3997" s="326"/>
      <c r="N3997" s="326"/>
    </row>
    <row r="3998" spans="6:14" x14ac:dyDescent="0.2">
      <c r="G3998" s="260"/>
      <c r="H3998" s="260"/>
      <c r="I3998" s="260"/>
      <c r="J3998" s="260"/>
      <c r="K3998" s="260"/>
      <c r="L3998" s="260"/>
      <c r="M3998" s="326"/>
      <c r="N3998" s="326"/>
    </row>
    <row r="3999" spans="6:14" x14ac:dyDescent="0.2">
      <c r="J3999" s="260"/>
      <c r="K3999" s="260"/>
      <c r="L3999" s="260"/>
      <c r="M3999" s="326"/>
      <c r="N3999" s="326"/>
    </row>
    <row r="4000" spans="6:14" x14ac:dyDescent="0.2">
      <c r="L4000" s="260"/>
      <c r="M4000" s="326"/>
      <c r="N4000" s="326"/>
    </row>
    <row r="4001" spans="6:14" x14ac:dyDescent="0.2">
      <c r="N4001" s="326"/>
    </row>
    <row r="4002" spans="6:14" x14ac:dyDescent="0.2">
      <c r="F4002" s="260"/>
      <c r="G4002" s="260"/>
      <c r="H4002" s="260"/>
      <c r="I4002" s="260"/>
      <c r="J4002" s="260"/>
      <c r="K4002" s="260"/>
      <c r="L4002" s="260"/>
      <c r="M4002" s="326"/>
      <c r="N4002" s="326"/>
    </row>
    <row r="4003" spans="6:14" x14ac:dyDescent="0.2">
      <c r="F4003" s="260"/>
      <c r="G4003" s="260"/>
      <c r="H4003" s="260"/>
      <c r="I4003" s="260"/>
      <c r="J4003" s="260"/>
      <c r="K4003" s="260"/>
      <c r="L4003" s="260"/>
      <c r="M4003" s="326"/>
      <c r="N4003" s="326"/>
    </row>
    <row r="4004" spans="6:14" x14ac:dyDescent="0.2">
      <c r="G4004" s="260"/>
      <c r="H4004" s="260"/>
      <c r="I4004" s="260"/>
      <c r="J4004" s="260"/>
      <c r="K4004" s="260"/>
      <c r="L4004" s="260"/>
      <c r="M4004" s="326"/>
      <c r="N4004" s="326"/>
    </row>
    <row r="4005" spans="6:14" x14ac:dyDescent="0.2">
      <c r="J4005" s="260"/>
      <c r="K4005" s="260"/>
      <c r="L4005" s="260"/>
      <c r="M4005" s="326"/>
      <c r="N4005" s="326"/>
    </row>
    <row r="4006" spans="6:14" x14ac:dyDescent="0.2">
      <c r="L4006" s="260"/>
      <c r="M4006" s="326"/>
      <c r="N4006" s="326"/>
    </row>
    <row r="4007" spans="6:14" x14ac:dyDescent="0.2">
      <c r="N4007" s="326"/>
    </row>
    <row r="4008" spans="6:14" x14ac:dyDescent="0.2">
      <c r="F4008" s="260"/>
      <c r="G4008" s="260"/>
      <c r="H4008" s="260"/>
      <c r="I4008" s="260"/>
      <c r="J4008" s="260"/>
      <c r="K4008" s="260"/>
      <c r="L4008" s="260"/>
      <c r="M4008" s="326"/>
      <c r="N4008" s="326"/>
    </row>
    <row r="4009" spans="6:14" x14ac:dyDescent="0.2">
      <c r="F4009" s="260"/>
      <c r="G4009" s="260"/>
      <c r="H4009" s="260"/>
      <c r="I4009" s="260"/>
      <c r="J4009" s="260"/>
      <c r="K4009" s="260"/>
      <c r="L4009" s="260"/>
      <c r="M4009" s="326"/>
    </row>
    <row r="4010" spans="6:14" x14ac:dyDescent="0.2">
      <c r="G4010" s="260"/>
      <c r="H4010" s="260"/>
      <c r="I4010" s="260"/>
      <c r="J4010" s="260"/>
      <c r="K4010" s="260"/>
      <c r="L4010" s="260"/>
      <c r="M4010" s="326"/>
      <c r="N4010" s="326"/>
    </row>
    <row r="4011" spans="6:14" x14ac:dyDescent="0.2">
      <c r="J4011" s="260"/>
      <c r="K4011" s="260"/>
      <c r="L4011" s="260"/>
      <c r="M4011" s="326"/>
      <c r="N4011" s="326"/>
    </row>
    <row r="4012" spans="6:14" x14ac:dyDescent="0.2">
      <c r="L4012" s="260"/>
      <c r="M4012" s="326"/>
      <c r="N4012" s="326"/>
    </row>
    <row r="4013" spans="6:14" x14ac:dyDescent="0.2">
      <c r="N4013" s="326"/>
    </row>
    <row r="4014" spans="6:14" x14ac:dyDescent="0.2">
      <c r="F4014" s="260"/>
      <c r="G4014" s="260"/>
      <c r="H4014" s="260"/>
      <c r="I4014" s="260"/>
      <c r="J4014" s="260"/>
      <c r="K4014" s="260"/>
      <c r="L4014" s="260"/>
      <c r="M4014" s="326"/>
      <c r="N4014" s="326"/>
    </row>
    <row r="4015" spans="6:14" x14ac:dyDescent="0.2">
      <c r="F4015" s="260"/>
      <c r="G4015" s="260"/>
      <c r="H4015" s="260"/>
      <c r="I4015" s="260"/>
      <c r="J4015" s="260"/>
      <c r="K4015" s="260"/>
      <c r="L4015" s="260"/>
      <c r="M4015" s="326"/>
      <c r="N4015" s="326"/>
    </row>
    <row r="4016" spans="6:14" x14ac:dyDescent="0.2">
      <c r="G4016" s="260"/>
      <c r="H4016" s="260"/>
      <c r="I4016" s="260"/>
      <c r="J4016" s="260"/>
      <c r="K4016" s="260"/>
      <c r="L4016" s="260"/>
      <c r="M4016" s="326"/>
      <c r="N4016" s="326"/>
    </row>
    <row r="4017" spans="6:14" x14ac:dyDescent="0.2">
      <c r="J4017" s="260"/>
      <c r="K4017" s="260"/>
      <c r="L4017" s="260"/>
      <c r="M4017" s="326"/>
      <c r="N4017" s="326"/>
    </row>
    <row r="4018" spans="6:14" x14ac:dyDescent="0.2">
      <c r="L4018" s="260"/>
      <c r="M4018" s="326"/>
      <c r="N4018" s="326"/>
    </row>
    <row r="4019" spans="6:14" x14ac:dyDescent="0.2">
      <c r="N4019" s="326"/>
    </row>
    <row r="4020" spans="6:14" x14ac:dyDescent="0.2">
      <c r="F4020" s="260"/>
      <c r="G4020" s="260"/>
      <c r="H4020" s="260"/>
      <c r="I4020" s="260"/>
      <c r="J4020" s="260"/>
      <c r="K4020" s="260"/>
      <c r="L4020" s="260"/>
      <c r="M4020" s="326"/>
      <c r="N4020" s="326"/>
    </row>
    <row r="4021" spans="6:14" x14ac:dyDescent="0.2">
      <c r="F4021" s="260"/>
      <c r="G4021" s="260"/>
      <c r="H4021" s="260"/>
      <c r="I4021" s="260"/>
      <c r="J4021" s="260"/>
      <c r="K4021" s="260"/>
      <c r="L4021" s="260"/>
      <c r="M4021" s="326"/>
      <c r="N4021" s="326"/>
    </row>
    <row r="4022" spans="6:14" x14ac:dyDescent="0.2">
      <c r="G4022" s="260"/>
      <c r="H4022" s="260"/>
      <c r="I4022" s="260"/>
      <c r="J4022" s="260"/>
      <c r="K4022" s="260"/>
      <c r="L4022" s="260"/>
      <c r="M4022" s="326"/>
      <c r="N4022" s="326"/>
    </row>
    <row r="4023" spans="6:14" x14ac:dyDescent="0.2">
      <c r="J4023" s="260"/>
      <c r="K4023" s="260"/>
      <c r="L4023" s="260"/>
      <c r="M4023" s="326"/>
      <c r="N4023" s="326"/>
    </row>
    <row r="4024" spans="6:14" x14ac:dyDescent="0.2">
      <c r="L4024" s="260"/>
      <c r="M4024" s="326"/>
      <c r="N4024" s="326"/>
    </row>
    <row r="4025" spans="6:14" x14ac:dyDescent="0.2">
      <c r="N4025" s="326"/>
    </row>
    <row r="4026" spans="6:14" x14ac:dyDescent="0.2">
      <c r="F4026" s="260"/>
      <c r="L4026" s="260"/>
      <c r="N4026" s="326"/>
    </row>
    <row r="4027" spans="6:14" x14ac:dyDescent="0.2">
      <c r="F4027" s="260"/>
      <c r="G4027" s="260"/>
      <c r="L4027" s="260"/>
      <c r="M4027" s="326"/>
    </row>
    <row r="4028" spans="6:14" x14ac:dyDescent="0.2">
      <c r="G4028" s="260"/>
      <c r="L4028" s="260"/>
      <c r="N4028" s="326"/>
    </row>
    <row r="4029" spans="6:14" x14ac:dyDescent="0.2">
      <c r="J4029" s="260"/>
      <c r="M4029" s="326"/>
      <c r="N4029" s="326"/>
    </row>
    <row r="4030" spans="6:14" x14ac:dyDescent="0.2">
      <c r="L4030" s="260"/>
      <c r="M4030" s="326"/>
      <c r="N4030" s="326"/>
    </row>
    <row r="4031" spans="6:14" x14ac:dyDescent="0.2">
      <c r="N4031" s="326"/>
    </row>
    <row r="4032" spans="6:14" x14ac:dyDescent="0.2">
      <c r="F4032" s="260"/>
      <c r="G4032" s="260"/>
      <c r="H4032" s="260"/>
      <c r="M4032" s="326"/>
      <c r="N4032" s="326"/>
    </row>
    <row r="4033" spans="6:14" x14ac:dyDescent="0.2">
      <c r="F4033" s="260"/>
      <c r="G4033" s="260"/>
      <c r="H4033" s="260"/>
    </row>
    <row r="4034" spans="6:14" x14ac:dyDescent="0.2">
      <c r="G4034" s="260"/>
      <c r="H4034" s="260"/>
      <c r="M4034" s="326"/>
      <c r="N4034" s="326"/>
    </row>
    <row r="4035" spans="6:14" x14ac:dyDescent="0.2">
      <c r="J4035" s="260"/>
      <c r="N4035" s="326"/>
    </row>
    <row r="4036" spans="6:14" x14ac:dyDescent="0.2">
      <c r="L4036" s="260"/>
      <c r="M4036" s="326"/>
      <c r="N4036" s="326"/>
    </row>
    <row r="4037" spans="6:14" x14ac:dyDescent="0.2">
      <c r="N4037" s="326"/>
    </row>
    <row r="4038" spans="6:14" x14ac:dyDescent="0.2">
      <c r="F4038" s="260"/>
      <c r="G4038" s="260"/>
      <c r="M4038" s="326"/>
      <c r="N4038" s="326"/>
    </row>
    <row r="4039" spans="6:14" x14ac:dyDescent="0.2">
      <c r="G4039" s="260"/>
      <c r="H4039" s="260"/>
      <c r="N4039" s="326"/>
    </row>
    <row r="4040" spans="6:14" x14ac:dyDescent="0.2">
      <c r="G4040" s="260"/>
      <c r="H4040" s="260"/>
      <c r="N4040" s="326"/>
    </row>
    <row r="4041" spans="6:14" x14ac:dyDescent="0.2">
      <c r="N4041" s="326"/>
    </row>
    <row r="4043" spans="6:14" x14ac:dyDescent="0.2">
      <c r="N4043" s="326"/>
    </row>
    <row r="4044" spans="6:14" x14ac:dyDescent="0.2">
      <c r="F4044" s="260"/>
      <c r="G4044" s="260"/>
      <c r="H4044" s="260"/>
      <c r="L4044" s="260"/>
      <c r="M4044" s="326"/>
      <c r="N4044" s="326"/>
    </row>
    <row r="4045" spans="6:14" x14ac:dyDescent="0.2">
      <c r="F4045" s="260"/>
      <c r="G4045" s="260"/>
      <c r="H4045" s="260"/>
      <c r="L4045" s="260"/>
      <c r="M4045" s="326"/>
    </row>
    <row r="4046" spans="6:14" x14ac:dyDescent="0.2">
      <c r="G4046" s="260"/>
      <c r="M4046" s="326"/>
      <c r="N4046" s="326"/>
    </row>
    <row r="4047" spans="6:14" x14ac:dyDescent="0.2">
      <c r="N4047" s="326"/>
    </row>
    <row r="4048" spans="6:14" x14ac:dyDescent="0.2">
      <c r="L4048" s="260"/>
      <c r="M4048" s="326"/>
      <c r="N4048" s="326"/>
    </row>
    <row r="4049" spans="5:14" x14ac:dyDescent="0.2">
      <c r="N4049" s="326"/>
    </row>
    <row r="4050" spans="5:14" x14ac:dyDescent="0.2">
      <c r="G4050" s="260"/>
      <c r="L4050" s="260"/>
      <c r="N4050" s="326"/>
    </row>
    <row r="4051" spans="5:14" x14ac:dyDescent="0.2">
      <c r="F4051" s="260"/>
      <c r="G4051" s="260"/>
      <c r="N4051" s="326"/>
    </row>
    <row r="4052" spans="5:14" x14ac:dyDescent="0.2">
      <c r="G4052" s="260"/>
      <c r="M4052" s="326"/>
    </row>
    <row r="4054" spans="5:14" x14ac:dyDescent="0.2">
      <c r="N4054" s="326"/>
    </row>
    <row r="4055" spans="5:14" x14ac:dyDescent="0.2">
      <c r="N4055" s="326"/>
    </row>
    <row r="4057" spans="5:14" x14ac:dyDescent="0.2">
      <c r="E4057" s="260"/>
      <c r="F4057" s="260"/>
    </row>
    <row r="4058" spans="5:14" x14ac:dyDescent="0.2">
      <c r="F4058" s="260"/>
      <c r="G4058" s="260"/>
      <c r="H4058" s="260"/>
      <c r="I4058" s="260"/>
      <c r="J4058" s="260"/>
      <c r="K4058" s="260"/>
      <c r="L4058" s="260"/>
      <c r="M4058" s="326"/>
      <c r="N4058" s="326"/>
    </row>
    <row r="4059" spans="5:14" x14ac:dyDescent="0.2">
      <c r="G4059" s="260"/>
      <c r="H4059" s="260"/>
      <c r="I4059" s="260"/>
      <c r="J4059" s="260"/>
      <c r="K4059" s="260"/>
      <c r="L4059" s="260"/>
      <c r="M4059" s="326"/>
      <c r="N4059" s="326"/>
    </row>
    <row r="4060" spans="5:14" x14ac:dyDescent="0.2">
      <c r="H4060" s="260"/>
      <c r="I4060" s="260"/>
      <c r="J4060" s="260"/>
      <c r="K4060" s="260"/>
      <c r="L4060" s="260"/>
      <c r="M4060" s="326"/>
      <c r="N4060" s="326"/>
    </row>
    <row r="4061" spans="5:14" x14ac:dyDescent="0.2">
      <c r="J4061" s="260"/>
      <c r="K4061" s="260"/>
      <c r="L4061" s="260"/>
      <c r="M4061" s="326"/>
      <c r="N4061" s="326"/>
    </row>
    <row r="4062" spans="5:14" x14ac:dyDescent="0.2">
      <c r="L4062" s="260"/>
      <c r="M4062" s="326"/>
      <c r="N4062" s="326"/>
    </row>
    <row r="4063" spans="5:14" x14ac:dyDescent="0.2">
      <c r="N4063" s="326"/>
    </row>
    <row r="4064" spans="5:14" x14ac:dyDescent="0.2">
      <c r="F4064" s="260"/>
      <c r="G4064" s="260"/>
      <c r="H4064" s="260"/>
      <c r="I4064" s="260"/>
    </row>
    <row r="4065" spans="6:14" x14ac:dyDescent="0.2">
      <c r="H4065" s="260"/>
      <c r="I4065" s="260"/>
      <c r="J4065" s="260"/>
      <c r="K4065" s="260"/>
      <c r="L4065" s="260"/>
      <c r="M4065" s="326"/>
      <c r="N4065" s="326"/>
    </row>
    <row r="4066" spans="6:14" x14ac:dyDescent="0.2">
      <c r="J4066" s="260"/>
      <c r="K4066" s="260"/>
      <c r="L4066" s="260"/>
      <c r="M4066" s="326"/>
      <c r="N4066" s="326"/>
    </row>
    <row r="4067" spans="6:14" x14ac:dyDescent="0.2">
      <c r="L4067" s="260"/>
      <c r="M4067" s="326"/>
      <c r="N4067" s="326"/>
    </row>
    <row r="4068" spans="6:14" x14ac:dyDescent="0.2">
      <c r="N4068" s="326"/>
    </row>
    <row r="4070" spans="6:14" x14ac:dyDescent="0.2">
      <c r="L4070" s="260"/>
      <c r="M4070" s="326"/>
      <c r="N4070" s="326"/>
    </row>
    <row r="4071" spans="6:14" x14ac:dyDescent="0.2">
      <c r="L4071" s="260"/>
      <c r="M4071" s="326"/>
      <c r="N4071" s="326"/>
    </row>
    <row r="4072" spans="6:14" x14ac:dyDescent="0.2">
      <c r="L4072" s="260"/>
      <c r="M4072" s="326"/>
      <c r="N4072" s="326"/>
    </row>
    <row r="4073" spans="6:14" x14ac:dyDescent="0.2">
      <c r="J4073" s="260"/>
      <c r="M4073" s="326"/>
      <c r="N4073" s="326"/>
    </row>
    <row r="4074" spans="6:14" x14ac:dyDescent="0.2">
      <c r="L4074" s="260"/>
      <c r="N4074" s="326"/>
    </row>
    <row r="4075" spans="6:14" x14ac:dyDescent="0.2">
      <c r="N4075" s="326"/>
    </row>
    <row r="4076" spans="6:14" x14ac:dyDescent="0.2">
      <c r="L4076" s="260"/>
      <c r="M4076" s="326"/>
      <c r="N4076" s="326"/>
    </row>
    <row r="4077" spans="6:14" x14ac:dyDescent="0.2">
      <c r="F4077" s="260"/>
      <c r="L4077" s="260"/>
      <c r="N4077" s="326"/>
    </row>
    <row r="4078" spans="6:14" x14ac:dyDescent="0.2">
      <c r="G4078" s="260"/>
      <c r="L4078" s="260"/>
      <c r="M4078" s="326"/>
      <c r="N4078" s="326"/>
    </row>
    <row r="4079" spans="6:14" x14ac:dyDescent="0.2">
      <c r="M4079" s="326"/>
      <c r="N4079" s="326"/>
    </row>
    <row r="4080" spans="6:14" x14ac:dyDescent="0.2">
      <c r="L4080" s="260"/>
      <c r="M4080" s="326"/>
    </row>
    <row r="4081" spans="6:14" x14ac:dyDescent="0.2">
      <c r="N4081" s="326"/>
    </row>
    <row r="4082" spans="6:14" x14ac:dyDescent="0.2">
      <c r="F4082" s="260"/>
      <c r="N4082" s="326"/>
    </row>
    <row r="4083" spans="6:14" x14ac:dyDescent="0.2">
      <c r="F4083" s="260"/>
      <c r="G4083" s="260"/>
      <c r="M4083" s="326"/>
      <c r="N4083" s="326"/>
    </row>
    <row r="4084" spans="6:14" x14ac:dyDescent="0.2">
      <c r="G4084" s="260"/>
      <c r="M4084" s="326"/>
      <c r="N4084" s="326"/>
    </row>
    <row r="4085" spans="6:14" x14ac:dyDescent="0.2">
      <c r="N4085" s="326"/>
    </row>
    <row r="4086" spans="6:14" x14ac:dyDescent="0.2">
      <c r="N4086" s="326"/>
    </row>
    <row r="4087" spans="6:14" x14ac:dyDescent="0.2">
      <c r="N4087" s="326"/>
    </row>
    <row r="4088" spans="6:14" x14ac:dyDescent="0.2">
      <c r="F4088" s="260"/>
      <c r="G4088" s="260"/>
    </row>
    <row r="4089" spans="6:14" x14ac:dyDescent="0.2">
      <c r="G4089" s="260"/>
      <c r="H4089" s="260"/>
      <c r="I4089" s="260"/>
      <c r="J4089" s="260"/>
      <c r="K4089" s="260"/>
      <c r="L4089" s="260"/>
      <c r="M4089" s="326"/>
      <c r="N4089" s="326"/>
    </row>
    <row r="4090" spans="6:14" x14ac:dyDescent="0.2">
      <c r="H4090" s="260"/>
      <c r="I4090" s="260"/>
      <c r="J4090" s="260"/>
      <c r="L4090" s="260"/>
      <c r="M4090" s="326"/>
      <c r="N4090" s="326"/>
    </row>
    <row r="4091" spans="6:14" x14ac:dyDescent="0.2">
      <c r="N4091" s="326"/>
    </row>
    <row r="4093" spans="6:14" x14ac:dyDescent="0.2">
      <c r="N4093" s="326"/>
    </row>
    <row r="4095" spans="6:14" x14ac:dyDescent="0.2">
      <c r="F4095" s="260"/>
      <c r="G4095" s="260"/>
      <c r="H4095" s="260"/>
      <c r="J4095" s="260"/>
      <c r="L4095" s="260"/>
      <c r="N4095" s="326"/>
    </row>
    <row r="4096" spans="6:14" x14ac:dyDescent="0.2">
      <c r="F4096" s="260"/>
      <c r="G4096" s="260"/>
      <c r="I4096" s="260"/>
      <c r="J4096" s="260"/>
      <c r="K4096" s="260"/>
      <c r="L4096" s="260"/>
      <c r="M4096" s="326"/>
      <c r="N4096" s="326"/>
    </row>
    <row r="4097" spans="6:14" x14ac:dyDescent="0.2">
      <c r="G4097" s="260"/>
      <c r="H4097" s="260"/>
      <c r="I4097" s="260"/>
      <c r="J4097" s="260"/>
      <c r="K4097" s="260"/>
      <c r="L4097" s="260"/>
      <c r="M4097" s="326"/>
      <c r="N4097" s="326"/>
    </row>
    <row r="4098" spans="6:14" x14ac:dyDescent="0.2">
      <c r="H4098" s="260"/>
      <c r="I4098" s="260"/>
      <c r="J4098" s="260"/>
      <c r="K4098" s="260"/>
      <c r="L4098" s="260"/>
      <c r="M4098" s="326"/>
      <c r="N4098" s="326"/>
    </row>
    <row r="4099" spans="6:14" x14ac:dyDescent="0.2">
      <c r="F4099" s="260"/>
      <c r="G4099" s="260"/>
      <c r="H4099" s="260"/>
      <c r="I4099" s="260"/>
      <c r="J4099" s="260"/>
      <c r="K4099" s="260"/>
      <c r="L4099" s="260"/>
      <c r="M4099" s="326"/>
      <c r="N4099" s="326"/>
    </row>
    <row r="4100" spans="6:14" x14ac:dyDescent="0.2">
      <c r="G4100" s="260"/>
      <c r="H4100" s="260"/>
      <c r="I4100" s="260"/>
      <c r="J4100" s="260"/>
      <c r="K4100" s="260"/>
    </row>
    <row r="4101" spans="6:14" x14ac:dyDescent="0.2">
      <c r="H4101" s="260"/>
      <c r="I4101" s="260"/>
      <c r="J4101" s="260"/>
      <c r="K4101" s="260"/>
      <c r="L4101" s="260"/>
      <c r="M4101" s="326"/>
      <c r="N4101" s="326"/>
    </row>
    <row r="4102" spans="6:14" x14ac:dyDescent="0.2">
      <c r="N4102" s="326"/>
    </row>
    <row r="4104" spans="6:14" x14ac:dyDescent="0.2">
      <c r="F4104" s="260"/>
      <c r="G4104" s="260"/>
      <c r="H4104" s="260"/>
      <c r="I4104" s="260"/>
      <c r="J4104" s="260"/>
      <c r="K4104" s="260"/>
      <c r="L4104" s="260"/>
      <c r="M4104" s="326"/>
      <c r="N4104" s="326"/>
    </row>
    <row r="4105" spans="6:14" x14ac:dyDescent="0.2">
      <c r="F4105" s="260"/>
      <c r="G4105" s="260"/>
      <c r="H4105" s="260"/>
      <c r="I4105" s="260"/>
      <c r="J4105" s="260"/>
      <c r="K4105" s="260"/>
      <c r="L4105" s="260"/>
      <c r="M4105" s="326"/>
    </row>
    <row r="4106" spans="6:14" x14ac:dyDescent="0.2">
      <c r="G4106" s="260"/>
      <c r="H4106" s="260"/>
      <c r="I4106" s="260"/>
      <c r="J4106" s="260"/>
      <c r="K4106" s="260"/>
      <c r="M4106" s="326"/>
      <c r="N4106" s="326"/>
    </row>
    <row r="4107" spans="6:14" x14ac:dyDescent="0.2">
      <c r="H4107" s="260"/>
      <c r="K4107" s="260"/>
      <c r="L4107" s="260"/>
      <c r="M4107" s="326"/>
      <c r="N4107" s="326"/>
    </row>
    <row r="4108" spans="6:14" x14ac:dyDescent="0.2">
      <c r="F4108" s="260"/>
      <c r="H4108" s="260"/>
      <c r="I4108" s="260"/>
      <c r="J4108" s="260"/>
      <c r="K4108" s="260"/>
      <c r="L4108" s="260"/>
      <c r="M4108" s="326"/>
      <c r="N4108" s="326"/>
    </row>
    <row r="4109" spans="6:14" x14ac:dyDescent="0.2">
      <c r="F4109" s="260"/>
      <c r="H4109" s="260"/>
      <c r="I4109" s="260"/>
      <c r="J4109" s="260"/>
      <c r="L4109" s="260"/>
      <c r="M4109" s="326"/>
    </row>
    <row r="4110" spans="6:14" x14ac:dyDescent="0.2">
      <c r="H4110" s="260"/>
      <c r="K4110" s="260"/>
      <c r="M4110" s="326"/>
      <c r="N4110" s="326"/>
    </row>
    <row r="4111" spans="6:14" x14ac:dyDescent="0.2">
      <c r="J4111" s="260"/>
      <c r="L4111" s="260"/>
      <c r="M4111" s="326"/>
      <c r="N4111" s="326"/>
    </row>
    <row r="4112" spans="6:14" x14ac:dyDescent="0.2">
      <c r="L4112" s="260"/>
      <c r="M4112" s="326"/>
      <c r="N4112" s="326"/>
    </row>
    <row r="4113" spans="6:14" x14ac:dyDescent="0.2">
      <c r="N4113" s="326"/>
    </row>
    <row r="4114" spans="6:14" x14ac:dyDescent="0.2">
      <c r="F4114" s="260"/>
      <c r="G4114" s="260"/>
      <c r="H4114" s="260"/>
      <c r="I4114" s="260"/>
      <c r="J4114" s="260"/>
      <c r="K4114" s="260"/>
      <c r="M4114" s="326"/>
      <c r="N4114" s="326"/>
    </row>
    <row r="4115" spans="6:14" x14ac:dyDescent="0.2">
      <c r="F4115" s="260"/>
      <c r="G4115" s="260"/>
      <c r="J4115" s="260"/>
      <c r="K4115" s="260"/>
      <c r="M4115" s="326"/>
      <c r="N4115" s="326"/>
    </row>
    <row r="4116" spans="6:14" x14ac:dyDescent="0.2">
      <c r="H4116" s="260"/>
      <c r="M4116" s="326"/>
      <c r="N4116" s="326"/>
    </row>
    <row r="4117" spans="6:14" x14ac:dyDescent="0.2">
      <c r="J4117" s="260"/>
      <c r="K4117" s="260"/>
      <c r="L4117" s="260"/>
      <c r="M4117" s="326"/>
      <c r="N4117" s="326"/>
    </row>
    <row r="4118" spans="6:14" x14ac:dyDescent="0.2">
      <c r="L4118" s="260"/>
      <c r="M4118" s="326"/>
      <c r="N4118" s="326"/>
    </row>
    <row r="4119" spans="6:14" x14ac:dyDescent="0.2">
      <c r="N4119" s="326"/>
    </row>
    <row r="4120" spans="6:14" x14ac:dyDescent="0.2">
      <c r="G4120" s="260"/>
      <c r="I4120" s="260"/>
      <c r="J4120" s="260"/>
      <c r="K4120" s="260"/>
      <c r="L4120" s="260"/>
      <c r="M4120" s="326"/>
      <c r="N4120" s="326"/>
    </row>
    <row r="4121" spans="6:14" x14ac:dyDescent="0.2">
      <c r="F4121" s="260"/>
      <c r="K4121" s="260"/>
      <c r="L4121" s="260"/>
      <c r="M4121" s="326"/>
    </row>
    <row r="4122" spans="6:14" x14ac:dyDescent="0.2">
      <c r="H4122" s="260"/>
      <c r="L4122" s="260"/>
      <c r="M4122" s="326"/>
      <c r="N4122" s="326"/>
    </row>
    <row r="4123" spans="6:14" x14ac:dyDescent="0.2">
      <c r="J4123" s="260"/>
      <c r="K4123" s="260"/>
      <c r="M4123" s="326"/>
      <c r="N4123" s="326"/>
    </row>
    <row r="4124" spans="6:14" x14ac:dyDescent="0.2">
      <c r="L4124" s="260"/>
      <c r="M4124" s="326"/>
      <c r="N4124" s="326"/>
    </row>
    <row r="4125" spans="6:14" x14ac:dyDescent="0.2">
      <c r="N4125" s="326"/>
    </row>
    <row r="4126" spans="6:14" x14ac:dyDescent="0.2">
      <c r="F4126" s="260"/>
      <c r="J4126" s="260"/>
      <c r="K4126" s="260"/>
      <c r="M4126" s="326"/>
      <c r="N4126" s="326"/>
    </row>
    <row r="4127" spans="6:14" x14ac:dyDescent="0.2">
      <c r="F4127" s="260"/>
      <c r="J4127" s="260"/>
      <c r="K4127" s="260"/>
      <c r="L4127" s="260"/>
      <c r="M4127" s="326"/>
      <c r="N4127" s="326"/>
    </row>
    <row r="4128" spans="6:14" x14ac:dyDescent="0.2">
      <c r="K4128" s="260"/>
      <c r="L4128" s="260"/>
      <c r="M4128" s="326"/>
    </row>
    <row r="4129" spans="6:14" x14ac:dyDescent="0.2">
      <c r="H4129" s="260"/>
      <c r="L4129" s="260"/>
      <c r="M4129" s="326"/>
      <c r="N4129" s="326"/>
    </row>
    <row r="4130" spans="6:14" x14ac:dyDescent="0.2">
      <c r="K4130" s="260"/>
      <c r="L4130" s="260"/>
      <c r="M4130" s="326"/>
      <c r="N4130" s="326"/>
    </row>
    <row r="4131" spans="6:14" x14ac:dyDescent="0.2">
      <c r="F4131" s="260"/>
      <c r="K4131" s="260"/>
      <c r="L4131" s="260"/>
      <c r="M4131" s="326"/>
      <c r="N4131" s="326"/>
    </row>
    <row r="4132" spans="6:14" x14ac:dyDescent="0.2">
      <c r="K4132" s="260"/>
      <c r="L4132" s="260"/>
      <c r="M4132" s="326"/>
      <c r="N4132" s="326"/>
    </row>
    <row r="4133" spans="6:14" x14ac:dyDescent="0.2">
      <c r="H4133" s="260"/>
      <c r="L4133" s="260"/>
      <c r="M4133" s="326"/>
      <c r="N4133" s="326"/>
    </row>
    <row r="4135" spans="6:14" x14ac:dyDescent="0.2">
      <c r="F4135" s="260"/>
      <c r="G4135" s="260"/>
      <c r="H4135" s="260"/>
      <c r="I4135" s="260"/>
      <c r="J4135" s="260"/>
      <c r="K4135" s="260"/>
      <c r="M4135" s="326"/>
      <c r="N4135" s="326"/>
    </row>
    <row r="4136" spans="6:14" x14ac:dyDescent="0.2">
      <c r="F4136" s="260"/>
      <c r="G4136" s="260"/>
      <c r="H4136" s="260"/>
      <c r="I4136" s="260"/>
      <c r="J4136" s="260"/>
      <c r="K4136" s="260"/>
      <c r="L4136" s="260"/>
      <c r="M4136" s="326"/>
      <c r="N4136" s="326"/>
    </row>
    <row r="4137" spans="6:14" x14ac:dyDescent="0.2">
      <c r="H4137" s="260"/>
      <c r="I4137" s="260"/>
      <c r="J4137" s="260"/>
      <c r="K4137" s="260"/>
      <c r="L4137" s="260"/>
      <c r="M4137" s="326"/>
      <c r="N4137" s="326"/>
    </row>
    <row r="4138" spans="6:14" x14ac:dyDescent="0.2">
      <c r="J4138" s="260"/>
      <c r="K4138" s="260"/>
      <c r="L4138" s="260"/>
      <c r="M4138" s="326"/>
      <c r="N4138" s="326"/>
    </row>
    <row r="4139" spans="6:14" x14ac:dyDescent="0.2">
      <c r="L4139" s="260"/>
      <c r="M4139" s="326"/>
      <c r="N4139" s="326"/>
    </row>
    <row r="4140" spans="6:14" x14ac:dyDescent="0.2">
      <c r="N4140" s="326"/>
    </row>
    <row r="4141" spans="6:14" x14ac:dyDescent="0.2">
      <c r="F4141" s="260"/>
      <c r="G4141" s="260"/>
      <c r="H4141" s="260"/>
      <c r="I4141" s="260"/>
      <c r="J4141" s="260"/>
      <c r="K4141" s="260"/>
      <c r="L4141" s="260"/>
      <c r="M4141" s="326"/>
      <c r="N4141" s="326"/>
    </row>
    <row r="4142" spans="6:14" x14ac:dyDescent="0.2">
      <c r="F4142" s="260"/>
      <c r="G4142" s="260"/>
      <c r="H4142" s="260"/>
      <c r="I4142" s="260"/>
      <c r="J4142" s="260"/>
      <c r="K4142" s="260"/>
      <c r="L4142" s="260"/>
      <c r="M4142" s="326"/>
      <c r="N4142" s="326"/>
    </row>
    <row r="4143" spans="6:14" x14ac:dyDescent="0.2">
      <c r="H4143" s="260"/>
      <c r="I4143" s="260"/>
      <c r="J4143" s="260"/>
      <c r="K4143" s="260"/>
      <c r="L4143" s="260"/>
      <c r="M4143" s="326"/>
      <c r="N4143" s="326"/>
    </row>
    <row r="4144" spans="6:14" x14ac:dyDescent="0.2">
      <c r="J4144" s="260"/>
      <c r="K4144" s="260"/>
      <c r="L4144" s="260"/>
      <c r="M4144" s="326"/>
      <c r="N4144" s="326"/>
    </row>
    <row r="4145" spans="5:14" x14ac:dyDescent="0.2">
      <c r="L4145" s="260"/>
      <c r="M4145" s="326"/>
      <c r="N4145" s="326"/>
    </row>
    <row r="4146" spans="5:14" x14ac:dyDescent="0.2">
      <c r="N4146" s="326"/>
    </row>
    <row r="4147" spans="5:14" x14ac:dyDescent="0.2">
      <c r="E4147" s="260"/>
      <c r="F4147" s="260"/>
    </row>
    <row r="4148" spans="5:14" x14ac:dyDescent="0.2">
      <c r="F4148" s="260"/>
      <c r="G4148" s="260"/>
      <c r="H4148" s="260"/>
      <c r="I4148" s="260"/>
      <c r="J4148" s="260"/>
      <c r="K4148" s="260"/>
      <c r="L4148" s="260"/>
      <c r="M4148" s="326"/>
      <c r="N4148" s="326"/>
    </row>
    <row r="4149" spans="5:14" x14ac:dyDescent="0.2">
      <c r="F4149" s="260"/>
      <c r="G4149" s="260"/>
      <c r="H4149" s="260"/>
      <c r="I4149" s="260"/>
      <c r="J4149" s="260"/>
      <c r="K4149" s="260"/>
      <c r="L4149" s="260"/>
      <c r="M4149" s="326"/>
      <c r="N4149" s="326"/>
    </row>
    <row r="4150" spans="5:14" x14ac:dyDescent="0.2">
      <c r="H4150" s="260"/>
      <c r="I4150" s="260"/>
      <c r="J4150" s="260"/>
      <c r="K4150" s="260"/>
      <c r="L4150" s="260"/>
      <c r="M4150" s="326"/>
      <c r="N4150" s="326"/>
    </row>
    <row r="4151" spans="5:14" x14ac:dyDescent="0.2">
      <c r="J4151" s="260"/>
      <c r="K4151" s="260"/>
      <c r="L4151" s="260"/>
      <c r="M4151" s="326"/>
      <c r="N4151" s="326"/>
    </row>
    <row r="4152" spans="5:14" x14ac:dyDescent="0.2">
      <c r="L4152" s="260"/>
      <c r="M4152" s="326"/>
      <c r="N4152" s="326"/>
    </row>
    <row r="4153" spans="5:14" x14ac:dyDescent="0.2">
      <c r="N4153" s="326"/>
    </row>
    <row r="4155" spans="5:14" x14ac:dyDescent="0.2">
      <c r="K4155" s="260"/>
      <c r="L4155" s="260"/>
      <c r="M4155" s="326"/>
      <c r="N4155" s="326"/>
    </row>
    <row r="4156" spans="5:14" x14ac:dyDescent="0.2">
      <c r="K4156" s="260"/>
      <c r="L4156" s="260"/>
      <c r="M4156" s="326"/>
      <c r="N4156" s="326"/>
    </row>
    <row r="4157" spans="5:14" x14ac:dyDescent="0.2">
      <c r="L4157" s="260"/>
      <c r="M4157" s="326"/>
      <c r="N4157" s="326"/>
    </row>
    <row r="4158" spans="5:14" x14ac:dyDescent="0.2">
      <c r="J4158" s="260"/>
      <c r="K4158" s="260"/>
      <c r="L4158" s="260"/>
      <c r="M4158" s="326"/>
      <c r="N4158" s="326"/>
    </row>
    <row r="4159" spans="5:14" x14ac:dyDescent="0.2">
      <c r="L4159" s="260"/>
      <c r="M4159" s="326"/>
      <c r="N4159" s="326"/>
    </row>
    <row r="4160" spans="5:14" x14ac:dyDescent="0.2">
      <c r="N4160" s="326"/>
    </row>
    <row r="4161" spans="6:14" x14ac:dyDescent="0.2">
      <c r="K4161" s="260"/>
      <c r="L4161" s="260"/>
      <c r="M4161" s="326"/>
      <c r="N4161" s="326"/>
    </row>
    <row r="4162" spans="6:14" x14ac:dyDescent="0.2">
      <c r="F4162" s="260"/>
      <c r="K4162" s="260"/>
      <c r="L4162" s="260"/>
      <c r="M4162" s="326"/>
      <c r="N4162" s="326"/>
    </row>
    <row r="4163" spans="6:14" x14ac:dyDescent="0.2">
      <c r="H4163" s="260"/>
      <c r="M4163" s="326"/>
      <c r="N4163" s="326"/>
    </row>
    <row r="4164" spans="6:14" x14ac:dyDescent="0.2">
      <c r="J4164" s="260"/>
      <c r="K4164" s="260"/>
      <c r="M4164" s="326"/>
      <c r="N4164" s="326"/>
    </row>
    <row r="4165" spans="6:14" x14ac:dyDescent="0.2">
      <c r="L4165" s="260"/>
      <c r="M4165" s="326"/>
      <c r="N4165" s="326"/>
    </row>
    <row r="4166" spans="6:14" x14ac:dyDescent="0.2">
      <c r="N4166" s="326"/>
    </row>
    <row r="4167" spans="6:14" x14ac:dyDescent="0.2">
      <c r="M4167" s="326"/>
      <c r="N4167" s="326"/>
    </row>
    <row r="4168" spans="6:14" x14ac:dyDescent="0.2">
      <c r="F4168" s="260"/>
      <c r="L4168" s="260"/>
      <c r="M4168" s="326"/>
      <c r="N4168" s="326"/>
    </row>
    <row r="4169" spans="6:14" x14ac:dyDescent="0.2">
      <c r="L4169" s="260"/>
      <c r="M4169" s="326"/>
      <c r="N4169" s="326"/>
    </row>
    <row r="4170" spans="6:14" x14ac:dyDescent="0.2">
      <c r="J4170" s="260"/>
      <c r="L4170" s="260"/>
      <c r="M4170" s="326"/>
      <c r="N4170" s="326"/>
    </row>
    <row r="4171" spans="6:14" x14ac:dyDescent="0.2">
      <c r="L4171" s="260"/>
      <c r="M4171" s="326"/>
      <c r="N4171" s="326"/>
    </row>
    <row r="4172" spans="6:14" x14ac:dyDescent="0.2">
      <c r="N4172" s="326"/>
    </row>
    <row r="4173" spans="6:14" x14ac:dyDescent="0.2">
      <c r="F4173" s="260"/>
      <c r="G4173" s="260"/>
      <c r="H4173" s="260"/>
      <c r="I4173" s="260"/>
      <c r="J4173" s="260"/>
      <c r="K4173" s="260"/>
      <c r="M4173" s="326"/>
      <c r="N4173" s="326"/>
    </row>
    <row r="4174" spans="6:14" x14ac:dyDescent="0.2">
      <c r="H4174" s="260"/>
      <c r="I4174" s="260"/>
      <c r="J4174" s="260"/>
      <c r="K4174" s="260"/>
      <c r="L4174" s="260"/>
      <c r="M4174" s="326"/>
      <c r="N4174" s="326"/>
    </row>
    <row r="4175" spans="6:14" x14ac:dyDescent="0.2">
      <c r="J4175" s="260"/>
      <c r="K4175" s="260"/>
      <c r="L4175" s="260"/>
      <c r="M4175" s="326"/>
      <c r="N4175" s="326"/>
    </row>
    <row r="4176" spans="6:14" x14ac:dyDescent="0.2">
      <c r="L4176" s="260"/>
      <c r="M4176" s="326"/>
      <c r="N4176" s="326"/>
    </row>
    <row r="4177" spans="6:14" x14ac:dyDescent="0.2">
      <c r="N4177" s="326"/>
    </row>
    <row r="4178" spans="6:14" x14ac:dyDescent="0.2">
      <c r="F4178" s="260"/>
      <c r="G4178" s="260"/>
      <c r="H4178" s="260"/>
      <c r="I4178" s="260"/>
      <c r="J4178" s="260"/>
      <c r="K4178" s="260"/>
      <c r="L4178" s="260"/>
      <c r="M4178" s="326"/>
      <c r="N4178" s="326"/>
    </row>
    <row r="4179" spans="6:14" x14ac:dyDescent="0.2">
      <c r="F4179" s="260"/>
      <c r="G4179" s="260"/>
      <c r="H4179" s="260"/>
      <c r="I4179" s="260"/>
      <c r="K4179" s="260"/>
      <c r="L4179" s="260"/>
      <c r="M4179" s="326"/>
      <c r="N4179" s="326"/>
    </row>
    <row r="4180" spans="6:14" x14ac:dyDescent="0.2">
      <c r="H4180" s="260"/>
      <c r="I4180" s="260"/>
      <c r="J4180" s="260"/>
      <c r="K4180" s="260"/>
      <c r="L4180" s="260"/>
      <c r="M4180" s="326"/>
      <c r="N4180" s="326"/>
    </row>
    <row r="4181" spans="6:14" x14ac:dyDescent="0.2">
      <c r="N4181" s="326"/>
    </row>
    <row r="4182" spans="6:14" x14ac:dyDescent="0.2">
      <c r="L4182" s="260"/>
      <c r="M4182" s="326"/>
      <c r="N4182" s="326"/>
    </row>
    <row r="4183" spans="6:14" x14ac:dyDescent="0.2">
      <c r="N4183" s="326"/>
    </row>
    <row r="4185" spans="6:14" x14ac:dyDescent="0.2">
      <c r="K4185" s="260"/>
      <c r="L4185" s="260"/>
      <c r="M4185" s="326"/>
      <c r="N4185" s="326"/>
    </row>
    <row r="4186" spans="6:14" x14ac:dyDescent="0.2">
      <c r="K4186" s="260"/>
      <c r="L4186" s="260"/>
      <c r="M4186" s="326"/>
      <c r="N4186" s="326"/>
    </row>
    <row r="4187" spans="6:14" x14ac:dyDescent="0.2">
      <c r="L4187" s="260"/>
      <c r="M4187" s="326"/>
    </row>
    <row r="4188" spans="6:14" x14ac:dyDescent="0.2">
      <c r="J4188" s="260"/>
      <c r="K4188" s="260"/>
      <c r="L4188" s="260"/>
      <c r="M4188" s="326"/>
      <c r="N4188" s="326"/>
    </row>
    <row r="4189" spans="6:14" x14ac:dyDescent="0.2">
      <c r="L4189" s="260"/>
      <c r="M4189" s="326"/>
      <c r="N4189" s="326"/>
    </row>
    <row r="4190" spans="6:14" x14ac:dyDescent="0.2">
      <c r="N4190" s="326"/>
    </row>
    <row r="4191" spans="6:14" x14ac:dyDescent="0.2">
      <c r="F4191" s="260"/>
      <c r="G4191" s="260"/>
      <c r="H4191" s="260"/>
      <c r="I4191" s="260"/>
      <c r="J4191" s="260"/>
      <c r="K4191" s="260"/>
      <c r="L4191" s="260"/>
      <c r="M4191" s="326"/>
      <c r="N4191" s="326"/>
    </row>
    <row r="4192" spans="6:14" x14ac:dyDescent="0.2">
      <c r="H4192" s="260"/>
      <c r="I4192" s="260"/>
      <c r="J4192" s="260"/>
      <c r="K4192" s="260"/>
      <c r="L4192" s="260"/>
      <c r="M4192" s="326"/>
      <c r="N4192" s="326"/>
    </row>
    <row r="4193" spans="6:14" x14ac:dyDescent="0.2">
      <c r="J4193" s="260"/>
      <c r="K4193" s="260"/>
      <c r="L4193" s="260"/>
      <c r="M4193" s="326"/>
      <c r="N4193" s="326"/>
    </row>
    <row r="4194" spans="6:14" x14ac:dyDescent="0.2">
      <c r="L4194" s="260"/>
      <c r="M4194" s="326"/>
      <c r="N4194" s="326"/>
    </row>
    <row r="4195" spans="6:14" x14ac:dyDescent="0.2">
      <c r="N4195" s="326"/>
    </row>
    <row r="4197" spans="6:14" x14ac:dyDescent="0.2">
      <c r="F4197" s="260"/>
      <c r="H4197" s="260"/>
      <c r="I4197" s="260"/>
      <c r="J4197" s="260"/>
      <c r="K4197" s="260"/>
      <c r="L4197" s="260"/>
      <c r="M4197" s="326"/>
      <c r="N4197" s="326"/>
    </row>
    <row r="4198" spans="6:14" x14ac:dyDescent="0.2">
      <c r="G4198" s="260"/>
      <c r="H4198" s="260"/>
      <c r="I4198" s="260"/>
      <c r="J4198" s="260"/>
      <c r="K4198" s="260"/>
      <c r="L4198" s="260"/>
      <c r="M4198" s="326"/>
      <c r="N4198" s="326"/>
    </row>
    <row r="4199" spans="6:14" x14ac:dyDescent="0.2">
      <c r="H4199" s="260"/>
      <c r="I4199" s="260"/>
      <c r="J4199" s="260"/>
      <c r="L4199" s="260"/>
      <c r="M4199" s="326"/>
      <c r="N4199" s="326"/>
    </row>
    <row r="4200" spans="6:14" x14ac:dyDescent="0.2">
      <c r="K4200" s="260"/>
      <c r="L4200" s="260"/>
      <c r="M4200" s="326"/>
      <c r="N4200" s="326"/>
    </row>
    <row r="4201" spans="6:14" x14ac:dyDescent="0.2">
      <c r="L4201" s="260"/>
      <c r="M4201" s="326"/>
      <c r="N4201" s="326"/>
    </row>
    <row r="4202" spans="6:14" x14ac:dyDescent="0.2">
      <c r="N4202" s="326"/>
    </row>
    <row r="4203" spans="6:14" x14ac:dyDescent="0.2">
      <c r="K4203" s="260"/>
      <c r="L4203" s="260"/>
      <c r="M4203" s="326"/>
    </row>
    <row r="4204" spans="6:14" x14ac:dyDescent="0.2">
      <c r="K4204" s="260"/>
      <c r="L4204" s="260"/>
      <c r="M4204" s="326"/>
      <c r="N4204" s="326"/>
    </row>
    <row r="4205" spans="6:14" x14ac:dyDescent="0.2">
      <c r="M4205" s="326"/>
      <c r="N4205" s="326"/>
    </row>
    <row r="4206" spans="6:14" x14ac:dyDescent="0.2">
      <c r="J4206" s="260"/>
      <c r="K4206" s="260"/>
      <c r="L4206" s="260"/>
      <c r="M4206" s="326"/>
      <c r="N4206" s="326"/>
    </row>
    <row r="4207" spans="6:14" x14ac:dyDescent="0.2">
      <c r="L4207" s="260"/>
      <c r="M4207" s="326"/>
      <c r="N4207" s="326"/>
    </row>
    <row r="4208" spans="6:14" x14ac:dyDescent="0.2">
      <c r="N4208" s="326"/>
    </row>
    <row r="4209" spans="6:14" x14ac:dyDescent="0.2">
      <c r="L4209" s="260"/>
      <c r="N4209" s="326"/>
    </row>
    <row r="4210" spans="6:14" x14ac:dyDescent="0.2">
      <c r="F4210" s="260"/>
      <c r="L4210" s="260"/>
      <c r="M4210" s="326"/>
      <c r="N4210" s="326"/>
    </row>
    <row r="4211" spans="6:14" x14ac:dyDescent="0.2">
      <c r="L4211" s="260"/>
      <c r="M4211" s="326"/>
      <c r="N4211" s="326"/>
    </row>
    <row r="4212" spans="6:14" x14ac:dyDescent="0.2">
      <c r="J4212" s="260"/>
      <c r="K4212" s="260"/>
      <c r="L4212" s="260"/>
      <c r="M4212" s="326"/>
      <c r="N4212" s="326"/>
    </row>
    <row r="4213" spans="6:14" x14ac:dyDescent="0.2">
      <c r="L4213" s="260"/>
      <c r="M4213" s="326"/>
      <c r="N4213" s="326"/>
    </row>
    <row r="4214" spans="6:14" x14ac:dyDescent="0.2">
      <c r="N4214" s="326"/>
    </row>
    <row r="4216" spans="6:14" x14ac:dyDescent="0.2">
      <c r="J4216" s="260"/>
      <c r="K4216" s="260"/>
      <c r="L4216" s="260"/>
      <c r="M4216" s="326"/>
      <c r="N4216" s="326"/>
    </row>
    <row r="4217" spans="6:14" x14ac:dyDescent="0.2">
      <c r="J4217" s="260"/>
      <c r="K4217" s="260"/>
      <c r="L4217" s="260"/>
      <c r="M4217" s="326"/>
      <c r="N4217" s="326"/>
    </row>
    <row r="4218" spans="6:14" x14ac:dyDescent="0.2">
      <c r="K4218" s="260"/>
      <c r="L4218" s="260"/>
      <c r="M4218" s="326"/>
      <c r="N4218" s="326"/>
    </row>
    <row r="4219" spans="6:14" x14ac:dyDescent="0.2">
      <c r="J4219" s="260"/>
      <c r="K4219" s="260"/>
      <c r="L4219" s="260"/>
      <c r="M4219" s="326"/>
      <c r="N4219" s="326"/>
    </row>
    <row r="4220" spans="6:14" x14ac:dyDescent="0.2">
      <c r="L4220" s="260"/>
      <c r="M4220" s="326"/>
      <c r="N4220" s="326"/>
    </row>
    <row r="4221" spans="6:14" x14ac:dyDescent="0.2">
      <c r="N4221" s="326"/>
    </row>
    <row r="4222" spans="6:14" x14ac:dyDescent="0.2">
      <c r="F4222" s="260"/>
      <c r="G4222" s="260"/>
      <c r="H4222" s="260"/>
      <c r="I4222" s="260"/>
      <c r="J4222" s="260"/>
      <c r="K4222" s="260"/>
      <c r="L4222" s="260"/>
      <c r="M4222" s="326"/>
      <c r="N4222" s="326"/>
    </row>
    <row r="4223" spans="6:14" x14ac:dyDescent="0.2">
      <c r="F4223" s="260"/>
      <c r="G4223" s="260"/>
      <c r="H4223" s="260"/>
      <c r="I4223" s="260"/>
      <c r="J4223" s="260"/>
      <c r="K4223" s="260"/>
      <c r="L4223" s="260"/>
      <c r="M4223" s="326"/>
      <c r="N4223" s="326"/>
    </row>
    <row r="4224" spans="6:14" x14ac:dyDescent="0.2">
      <c r="H4224" s="260"/>
      <c r="I4224" s="260"/>
      <c r="J4224" s="260"/>
      <c r="K4224" s="260"/>
      <c r="L4224" s="260"/>
      <c r="M4224" s="326"/>
      <c r="N4224" s="326"/>
    </row>
    <row r="4225" spans="6:14" x14ac:dyDescent="0.2">
      <c r="J4225" s="260"/>
      <c r="K4225" s="260"/>
      <c r="L4225" s="260"/>
      <c r="M4225" s="326"/>
      <c r="N4225" s="326"/>
    </row>
    <row r="4226" spans="6:14" x14ac:dyDescent="0.2">
      <c r="L4226" s="260"/>
      <c r="M4226" s="326"/>
      <c r="N4226" s="326"/>
    </row>
    <row r="4227" spans="6:14" x14ac:dyDescent="0.2">
      <c r="N4227" s="326"/>
    </row>
    <row r="4229" spans="6:14" x14ac:dyDescent="0.2">
      <c r="J4229" s="260"/>
      <c r="K4229" s="260"/>
      <c r="L4229" s="260"/>
      <c r="M4229" s="326"/>
      <c r="N4229" s="326"/>
    </row>
    <row r="4230" spans="6:14" x14ac:dyDescent="0.2">
      <c r="F4230" s="260"/>
      <c r="J4230" s="260"/>
      <c r="K4230" s="260"/>
      <c r="L4230" s="260"/>
      <c r="M4230" s="326"/>
    </row>
    <row r="4231" spans="6:14" x14ac:dyDescent="0.2">
      <c r="H4231" s="260"/>
      <c r="K4231" s="260"/>
      <c r="L4231" s="260"/>
      <c r="M4231" s="326"/>
      <c r="N4231" s="326"/>
    </row>
    <row r="4232" spans="6:14" x14ac:dyDescent="0.2">
      <c r="J4232" s="260"/>
      <c r="K4232" s="260"/>
      <c r="L4232" s="260"/>
      <c r="M4232" s="326"/>
      <c r="N4232" s="326"/>
    </row>
    <row r="4233" spans="6:14" x14ac:dyDescent="0.2">
      <c r="L4233" s="260"/>
      <c r="M4233" s="326"/>
      <c r="N4233" s="326"/>
    </row>
    <row r="4234" spans="6:14" x14ac:dyDescent="0.2">
      <c r="N4234" s="326"/>
    </row>
    <row r="4236" spans="6:14" x14ac:dyDescent="0.2">
      <c r="F4236" s="260"/>
      <c r="G4236" s="260"/>
      <c r="H4236" s="260"/>
      <c r="I4236" s="260"/>
      <c r="J4236" s="260"/>
      <c r="K4236" s="260"/>
      <c r="L4236" s="260"/>
      <c r="M4236" s="326"/>
      <c r="N4236" s="326"/>
    </row>
    <row r="4237" spans="6:14" x14ac:dyDescent="0.2">
      <c r="F4237" s="260"/>
      <c r="G4237" s="260"/>
      <c r="H4237" s="260"/>
      <c r="I4237" s="260"/>
      <c r="L4237" s="260"/>
      <c r="M4237" s="326"/>
      <c r="N4237" s="326"/>
    </row>
    <row r="4238" spans="6:14" x14ac:dyDescent="0.2">
      <c r="H4238" s="260"/>
      <c r="I4238" s="260"/>
      <c r="J4238" s="260"/>
      <c r="K4238" s="260"/>
      <c r="L4238" s="260"/>
      <c r="M4238" s="326"/>
      <c r="N4238" s="326"/>
    </row>
    <row r="4239" spans="6:14" x14ac:dyDescent="0.2">
      <c r="J4239" s="260"/>
      <c r="K4239" s="260"/>
      <c r="L4239" s="260"/>
      <c r="M4239" s="326"/>
      <c r="N4239" s="326"/>
    </row>
    <row r="4240" spans="6:14" x14ac:dyDescent="0.2">
      <c r="L4240" s="260"/>
      <c r="M4240" s="326"/>
      <c r="N4240" s="326"/>
    </row>
    <row r="4241" spans="6:14" x14ac:dyDescent="0.2">
      <c r="N4241" s="326"/>
    </row>
    <row r="4242" spans="6:14" x14ac:dyDescent="0.2">
      <c r="F4242" s="260"/>
      <c r="G4242" s="260"/>
      <c r="H4242" s="260"/>
      <c r="I4242" s="260"/>
      <c r="J4242" s="260"/>
      <c r="K4242" s="260"/>
      <c r="L4242" s="260"/>
      <c r="M4242" s="326"/>
      <c r="N4242" s="326"/>
    </row>
    <row r="4243" spans="6:14" x14ac:dyDescent="0.2">
      <c r="I4243" s="260"/>
      <c r="J4243" s="260"/>
      <c r="K4243" s="260"/>
      <c r="L4243" s="260"/>
      <c r="M4243" s="326"/>
      <c r="N4243" s="326"/>
    </row>
    <row r="4244" spans="6:14" x14ac:dyDescent="0.2">
      <c r="H4244" s="260"/>
      <c r="I4244" s="260"/>
      <c r="J4244" s="260"/>
      <c r="K4244" s="260"/>
      <c r="L4244" s="260"/>
      <c r="M4244" s="326"/>
      <c r="N4244" s="326"/>
    </row>
    <row r="4245" spans="6:14" x14ac:dyDescent="0.2">
      <c r="J4245" s="260"/>
      <c r="K4245" s="260"/>
      <c r="L4245" s="260"/>
      <c r="M4245" s="326"/>
      <c r="N4245" s="326"/>
    </row>
    <row r="4246" spans="6:14" x14ac:dyDescent="0.2">
      <c r="L4246" s="260"/>
      <c r="M4246" s="326"/>
      <c r="N4246" s="326"/>
    </row>
    <row r="4247" spans="6:14" x14ac:dyDescent="0.2">
      <c r="N4247" s="326"/>
    </row>
    <row r="4249" spans="6:14" x14ac:dyDescent="0.2">
      <c r="J4249" s="260"/>
      <c r="K4249" s="260"/>
      <c r="L4249" s="260"/>
      <c r="M4249" s="326"/>
      <c r="N4249" s="326"/>
    </row>
    <row r="4250" spans="6:14" x14ac:dyDescent="0.2">
      <c r="J4250" s="260"/>
      <c r="L4250" s="260"/>
      <c r="M4250" s="326"/>
      <c r="N4250" s="326"/>
    </row>
    <row r="4251" spans="6:14" x14ac:dyDescent="0.2">
      <c r="K4251" s="260"/>
      <c r="L4251" s="260"/>
      <c r="M4251" s="326"/>
      <c r="N4251" s="326"/>
    </row>
    <row r="4252" spans="6:14" x14ac:dyDescent="0.2">
      <c r="K4252" s="260"/>
      <c r="L4252" s="260"/>
      <c r="M4252" s="326"/>
      <c r="N4252" s="326"/>
    </row>
    <row r="4253" spans="6:14" x14ac:dyDescent="0.2">
      <c r="L4253" s="260"/>
      <c r="N4253" s="326"/>
    </row>
    <row r="4254" spans="6:14" x14ac:dyDescent="0.2">
      <c r="N4254" s="326"/>
    </row>
    <row r="4255" spans="6:14" x14ac:dyDescent="0.2">
      <c r="G4255" s="260"/>
      <c r="K4255" s="260"/>
      <c r="L4255" s="260"/>
      <c r="M4255" s="326"/>
      <c r="N4255" s="326"/>
    </row>
    <row r="4256" spans="6:14" x14ac:dyDescent="0.2">
      <c r="K4256" s="260"/>
      <c r="L4256" s="260"/>
      <c r="M4256" s="326"/>
      <c r="N4256" s="326"/>
    </row>
    <row r="4257" spans="6:14" x14ac:dyDescent="0.2">
      <c r="L4257" s="260"/>
      <c r="N4257" s="326"/>
    </row>
    <row r="4258" spans="6:14" x14ac:dyDescent="0.2">
      <c r="J4258" s="260"/>
      <c r="K4258" s="260"/>
      <c r="L4258" s="260"/>
      <c r="N4258" s="326"/>
    </row>
    <row r="4259" spans="6:14" x14ac:dyDescent="0.2">
      <c r="L4259" s="260"/>
      <c r="M4259" s="326"/>
      <c r="N4259" s="326"/>
    </row>
    <row r="4260" spans="6:14" x14ac:dyDescent="0.2">
      <c r="N4260" s="326"/>
    </row>
    <row r="4261" spans="6:14" x14ac:dyDescent="0.2">
      <c r="F4261" s="260"/>
      <c r="G4261" s="260"/>
      <c r="L4261" s="260"/>
      <c r="M4261" s="326"/>
      <c r="N4261" s="326"/>
    </row>
    <row r="4262" spans="6:14" x14ac:dyDescent="0.2">
      <c r="F4262" s="260"/>
      <c r="L4262" s="260"/>
      <c r="M4262" s="326"/>
      <c r="N4262" s="326"/>
    </row>
    <row r="4263" spans="6:14" x14ac:dyDescent="0.2">
      <c r="G4263" s="260"/>
      <c r="H4263" s="260"/>
      <c r="L4263" s="260"/>
      <c r="M4263" s="326"/>
      <c r="N4263" s="326"/>
    </row>
    <row r="4264" spans="6:14" x14ac:dyDescent="0.2">
      <c r="J4264" s="260"/>
    </row>
    <row r="4268" spans="6:14" x14ac:dyDescent="0.2">
      <c r="F4268" s="260"/>
      <c r="J4268" s="260"/>
      <c r="K4268" s="260"/>
      <c r="L4268" s="260"/>
      <c r="M4268" s="326"/>
    </row>
    <row r="4269" spans="6:14" x14ac:dyDescent="0.2">
      <c r="J4269" s="260"/>
      <c r="K4269" s="260"/>
      <c r="L4269" s="260"/>
      <c r="M4269" s="326"/>
      <c r="N4269" s="326"/>
    </row>
    <row r="4270" spans="6:14" x14ac:dyDescent="0.2">
      <c r="G4270" s="260"/>
      <c r="K4270" s="260"/>
      <c r="L4270" s="260"/>
      <c r="M4270" s="326"/>
      <c r="N4270" s="326"/>
    </row>
    <row r="4271" spans="6:14" x14ac:dyDescent="0.2">
      <c r="J4271" s="260"/>
      <c r="K4271" s="260"/>
      <c r="L4271" s="260"/>
      <c r="M4271" s="326"/>
      <c r="N4271" s="326"/>
    </row>
    <row r="4272" spans="6:14" x14ac:dyDescent="0.2">
      <c r="L4272" s="260"/>
      <c r="M4272" s="326"/>
      <c r="N4272" s="326"/>
    </row>
    <row r="4273" spans="6:14" x14ac:dyDescent="0.2">
      <c r="N4273" s="326"/>
    </row>
    <row r="4274" spans="6:14" x14ac:dyDescent="0.2">
      <c r="F4274" s="260"/>
      <c r="G4274" s="260"/>
      <c r="H4274" s="260"/>
      <c r="I4274" s="260"/>
      <c r="J4274" s="260"/>
      <c r="K4274" s="260"/>
      <c r="L4274" s="260"/>
      <c r="M4274" s="326"/>
      <c r="N4274" s="326"/>
    </row>
    <row r="4275" spans="6:14" x14ac:dyDescent="0.2">
      <c r="F4275" s="260"/>
      <c r="G4275" s="260"/>
      <c r="H4275" s="260"/>
      <c r="I4275" s="260"/>
      <c r="J4275" s="260"/>
      <c r="K4275" s="260"/>
      <c r="L4275" s="260"/>
      <c r="M4275" s="326"/>
      <c r="N4275" s="326"/>
    </row>
    <row r="4276" spans="6:14" x14ac:dyDescent="0.2">
      <c r="G4276" s="260"/>
      <c r="H4276" s="260"/>
      <c r="I4276" s="260"/>
      <c r="J4276" s="260"/>
      <c r="K4276" s="260"/>
      <c r="L4276" s="260"/>
      <c r="M4276" s="326"/>
      <c r="N4276" s="326"/>
    </row>
    <row r="4277" spans="6:14" x14ac:dyDescent="0.2">
      <c r="J4277" s="260"/>
      <c r="K4277" s="260"/>
      <c r="L4277" s="260"/>
      <c r="M4277" s="326"/>
      <c r="N4277" s="326"/>
    </row>
    <row r="4278" spans="6:14" x14ac:dyDescent="0.2">
      <c r="L4278" s="260"/>
      <c r="M4278" s="326"/>
      <c r="N4278" s="326"/>
    </row>
    <row r="4279" spans="6:14" x14ac:dyDescent="0.2">
      <c r="N4279" s="326"/>
    </row>
    <row r="4280" spans="6:14" x14ac:dyDescent="0.2">
      <c r="F4280" s="260"/>
      <c r="G4280" s="260"/>
      <c r="H4280" s="260"/>
      <c r="I4280" s="260"/>
      <c r="J4280" s="260"/>
      <c r="K4280" s="260"/>
      <c r="L4280" s="260"/>
      <c r="M4280" s="326"/>
      <c r="N4280" s="326"/>
    </row>
    <row r="4281" spans="6:14" x14ac:dyDescent="0.2">
      <c r="F4281" s="260"/>
      <c r="G4281" s="260"/>
      <c r="H4281" s="260"/>
      <c r="I4281" s="260"/>
      <c r="J4281" s="260"/>
      <c r="K4281" s="260"/>
      <c r="L4281" s="260"/>
      <c r="M4281" s="326"/>
      <c r="N4281" s="326"/>
    </row>
    <row r="4282" spans="6:14" x14ac:dyDescent="0.2">
      <c r="G4282" s="260"/>
      <c r="H4282" s="260"/>
      <c r="I4282" s="260"/>
      <c r="J4282" s="260"/>
      <c r="K4282" s="260"/>
      <c r="L4282" s="260"/>
      <c r="M4282" s="326"/>
      <c r="N4282" s="326"/>
    </row>
    <row r="4283" spans="6:14" x14ac:dyDescent="0.2">
      <c r="J4283" s="260"/>
      <c r="K4283" s="260"/>
      <c r="L4283" s="260"/>
      <c r="M4283" s="326"/>
      <c r="N4283" s="326"/>
    </row>
    <row r="4284" spans="6:14" x14ac:dyDescent="0.2">
      <c r="L4284" s="260"/>
      <c r="M4284" s="326"/>
      <c r="N4284" s="326"/>
    </row>
    <row r="4285" spans="6:14" x14ac:dyDescent="0.2">
      <c r="N4285" s="326"/>
    </row>
    <row r="4286" spans="6:14" x14ac:dyDescent="0.2">
      <c r="F4286" s="260"/>
      <c r="G4286" s="260"/>
      <c r="H4286" s="260"/>
      <c r="I4286" s="260"/>
      <c r="J4286" s="260"/>
      <c r="K4286" s="260"/>
      <c r="L4286" s="260"/>
      <c r="M4286" s="326"/>
      <c r="N4286" s="326"/>
    </row>
    <row r="4287" spans="6:14" x14ac:dyDescent="0.2">
      <c r="F4287" s="260"/>
      <c r="G4287" s="260"/>
      <c r="H4287" s="260"/>
      <c r="I4287" s="260"/>
      <c r="J4287" s="260"/>
      <c r="K4287" s="260"/>
      <c r="L4287" s="260"/>
      <c r="M4287" s="326"/>
      <c r="N4287" s="326"/>
    </row>
    <row r="4288" spans="6:14" x14ac:dyDescent="0.2">
      <c r="G4288" s="260"/>
      <c r="H4288" s="260"/>
      <c r="I4288" s="260"/>
      <c r="J4288" s="260"/>
      <c r="K4288" s="260"/>
      <c r="L4288" s="260"/>
      <c r="M4288" s="326"/>
      <c r="N4288" s="326"/>
    </row>
    <row r="4289" spans="6:14" x14ac:dyDescent="0.2">
      <c r="J4289" s="260"/>
      <c r="K4289" s="260"/>
      <c r="L4289" s="260"/>
      <c r="M4289" s="326"/>
      <c r="N4289" s="326"/>
    </row>
    <row r="4290" spans="6:14" x14ac:dyDescent="0.2">
      <c r="L4290" s="260"/>
      <c r="M4290" s="326"/>
      <c r="N4290" s="326"/>
    </row>
    <row r="4291" spans="6:14" x14ac:dyDescent="0.2">
      <c r="N4291" s="326"/>
    </row>
    <row r="4293" spans="6:14" x14ac:dyDescent="0.2">
      <c r="F4293" s="260"/>
      <c r="G4293" s="260"/>
      <c r="J4293" s="260"/>
      <c r="K4293" s="260"/>
      <c r="L4293" s="260"/>
      <c r="M4293" s="326"/>
      <c r="N4293" s="326"/>
    </row>
    <row r="4294" spans="6:14" x14ac:dyDescent="0.2">
      <c r="I4294" s="260"/>
      <c r="J4294" s="260"/>
      <c r="K4294" s="260"/>
      <c r="L4294" s="260"/>
      <c r="M4294" s="326"/>
      <c r="N4294" s="326"/>
    </row>
    <row r="4295" spans="6:14" x14ac:dyDescent="0.2">
      <c r="G4295" s="260"/>
      <c r="H4295" s="260"/>
      <c r="J4295" s="260"/>
      <c r="K4295" s="260"/>
      <c r="L4295" s="260"/>
      <c r="M4295" s="326"/>
      <c r="N4295" s="326"/>
    </row>
    <row r="4296" spans="6:14" x14ac:dyDescent="0.2">
      <c r="J4296" s="260"/>
      <c r="K4296" s="260"/>
      <c r="L4296" s="260"/>
      <c r="M4296" s="326"/>
      <c r="N4296" s="326"/>
    </row>
    <row r="4297" spans="6:14" x14ac:dyDescent="0.2">
      <c r="L4297" s="260"/>
      <c r="N4297" s="326"/>
    </row>
    <row r="4298" spans="6:14" x14ac:dyDescent="0.2">
      <c r="N4298" s="326"/>
    </row>
    <row r="4300" spans="6:14" x14ac:dyDescent="0.2">
      <c r="F4300" s="260"/>
      <c r="G4300" s="260"/>
      <c r="H4300" s="260"/>
      <c r="I4300" s="260"/>
      <c r="J4300" s="260"/>
      <c r="K4300" s="260"/>
      <c r="L4300" s="260"/>
      <c r="M4300" s="326"/>
      <c r="N4300" s="326"/>
    </row>
    <row r="4301" spans="6:14" x14ac:dyDescent="0.2">
      <c r="F4301" s="260"/>
      <c r="H4301" s="260"/>
      <c r="I4301" s="260"/>
      <c r="J4301" s="260"/>
      <c r="K4301" s="260"/>
      <c r="L4301" s="260"/>
      <c r="M4301" s="326"/>
      <c r="N4301" s="326"/>
    </row>
    <row r="4302" spans="6:14" x14ac:dyDescent="0.2">
      <c r="G4302" s="260"/>
      <c r="H4302" s="260"/>
      <c r="K4302" s="260"/>
      <c r="L4302" s="260"/>
      <c r="M4302" s="326"/>
      <c r="N4302" s="326"/>
    </row>
    <row r="4303" spans="6:14" x14ac:dyDescent="0.2">
      <c r="J4303" s="260"/>
      <c r="K4303" s="260"/>
      <c r="L4303" s="260"/>
      <c r="M4303" s="326"/>
      <c r="N4303" s="326"/>
    </row>
    <row r="4304" spans="6:14" x14ac:dyDescent="0.2">
      <c r="L4304" s="260"/>
      <c r="M4304" s="326"/>
      <c r="N4304" s="326"/>
    </row>
    <row r="4305" spans="6:14" x14ac:dyDescent="0.2">
      <c r="N4305" s="326"/>
    </row>
    <row r="4306" spans="6:14" x14ac:dyDescent="0.2">
      <c r="F4306" s="260"/>
      <c r="G4306" s="260"/>
      <c r="H4306" s="260"/>
      <c r="I4306" s="260"/>
      <c r="J4306" s="260"/>
      <c r="K4306" s="260"/>
      <c r="L4306" s="260"/>
      <c r="M4306" s="326"/>
      <c r="N4306" s="326"/>
    </row>
    <row r="4307" spans="6:14" x14ac:dyDescent="0.2">
      <c r="F4307" s="260"/>
      <c r="G4307" s="260"/>
      <c r="H4307" s="260"/>
      <c r="I4307" s="260"/>
      <c r="J4307" s="260"/>
      <c r="K4307" s="260"/>
      <c r="L4307" s="260"/>
      <c r="M4307" s="326"/>
      <c r="N4307" s="326"/>
    </row>
    <row r="4308" spans="6:14" x14ac:dyDescent="0.2">
      <c r="G4308" s="260"/>
      <c r="H4308" s="260"/>
      <c r="I4308" s="260"/>
      <c r="J4308" s="260"/>
      <c r="K4308" s="260"/>
      <c r="L4308" s="260"/>
      <c r="M4308" s="326"/>
      <c r="N4308" s="326"/>
    </row>
    <row r="4309" spans="6:14" x14ac:dyDescent="0.2">
      <c r="J4309" s="260"/>
      <c r="K4309" s="260"/>
      <c r="L4309" s="260"/>
      <c r="M4309" s="326"/>
      <c r="N4309" s="326"/>
    </row>
    <row r="4310" spans="6:14" x14ac:dyDescent="0.2">
      <c r="L4310" s="260"/>
      <c r="M4310" s="326"/>
      <c r="N4310" s="326"/>
    </row>
    <row r="4311" spans="6:14" x14ac:dyDescent="0.2">
      <c r="N4311" s="326"/>
    </row>
    <row r="4313" spans="6:14" x14ac:dyDescent="0.2">
      <c r="L4313" s="260"/>
      <c r="M4313" s="326"/>
      <c r="N4313" s="326"/>
    </row>
    <row r="4314" spans="6:14" x14ac:dyDescent="0.2">
      <c r="M4314" s="326"/>
      <c r="N4314" s="326"/>
    </row>
    <row r="4315" spans="6:14" x14ac:dyDescent="0.2">
      <c r="M4315" s="326"/>
    </row>
    <row r="4319" spans="6:14" x14ac:dyDescent="0.2">
      <c r="F4319" s="260"/>
      <c r="G4319" s="260"/>
      <c r="M4319" s="326"/>
      <c r="N4319" s="326"/>
    </row>
    <row r="4320" spans="6:14" x14ac:dyDescent="0.2">
      <c r="G4320" s="260"/>
      <c r="L4320" s="260"/>
      <c r="M4320" s="326"/>
      <c r="N4320" s="326"/>
    </row>
    <row r="4321" spans="6:14" x14ac:dyDescent="0.2">
      <c r="G4321" s="260"/>
      <c r="H4321" s="260"/>
      <c r="L4321" s="260"/>
      <c r="M4321" s="326"/>
      <c r="N4321" s="326"/>
    </row>
    <row r="4322" spans="6:14" x14ac:dyDescent="0.2">
      <c r="J4322" s="260"/>
      <c r="M4322" s="326"/>
      <c r="N4322" s="326"/>
    </row>
    <row r="4323" spans="6:14" x14ac:dyDescent="0.2">
      <c r="L4323" s="260"/>
      <c r="M4323" s="326"/>
      <c r="N4323" s="326"/>
    </row>
    <row r="4324" spans="6:14" x14ac:dyDescent="0.2">
      <c r="N4324" s="326"/>
    </row>
    <row r="4325" spans="6:14" x14ac:dyDescent="0.2">
      <c r="G4325" s="260"/>
      <c r="H4325" s="260"/>
      <c r="L4325" s="260"/>
      <c r="M4325" s="326"/>
      <c r="N4325" s="326"/>
    </row>
    <row r="4326" spans="6:14" x14ac:dyDescent="0.2">
      <c r="F4326" s="260"/>
      <c r="G4326" s="260"/>
      <c r="H4326" s="260"/>
      <c r="L4326" s="260"/>
      <c r="M4326" s="326"/>
    </row>
    <row r="4327" spans="6:14" x14ac:dyDescent="0.2">
      <c r="G4327" s="260"/>
      <c r="H4327" s="260"/>
      <c r="M4327" s="326"/>
      <c r="N4327" s="326"/>
    </row>
    <row r="4328" spans="6:14" x14ac:dyDescent="0.2">
      <c r="J4328" s="260"/>
      <c r="N4328" s="326"/>
    </row>
    <row r="4329" spans="6:14" x14ac:dyDescent="0.2">
      <c r="L4329" s="260"/>
      <c r="M4329" s="326"/>
      <c r="N4329" s="326"/>
    </row>
    <row r="4330" spans="6:14" x14ac:dyDescent="0.2">
      <c r="N4330" s="326"/>
    </row>
    <row r="4331" spans="6:14" x14ac:dyDescent="0.2">
      <c r="F4331" s="260"/>
      <c r="G4331" s="260"/>
      <c r="H4331" s="260"/>
      <c r="I4331" s="260"/>
      <c r="M4331" s="326"/>
      <c r="N4331" s="326"/>
    </row>
    <row r="4332" spans="6:14" x14ac:dyDescent="0.2">
      <c r="F4332" s="260"/>
      <c r="G4332" s="260"/>
      <c r="H4332" s="260"/>
      <c r="M4332" s="326"/>
      <c r="N4332" s="326"/>
    </row>
    <row r="4333" spans="6:14" x14ac:dyDescent="0.2">
      <c r="G4333" s="260"/>
      <c r="H4333" s="260"/>
      <c r="N4333" s="326"/>
    </row>
    <row r="4334" spans="6:14" x14ac:dyDescent="0.2">
      <c r="N4334" s="326"/>
    </row>
    <row r="4336" spans="6:14" x14ac:dyDescent="0.2">
      <c r="N4336" s="326"/>
    </row>
    <row r="4337" spans="6:14" x14ac:dyDescent="0.2">
      <c r="F4337" s="260"/>
      <c r="G4337" s="260"/>
      <c r="H4337" s="260"/>
      <c r="L4337" s="260"/>
      <c r="N4337" s="326"/>
    </row>
    <row r="4338" spans="6:14" x14ac:dyDescent="0.2">
      <c r="F4338" s="260"/>
      <c r="G4338" s="260"/>
      <c r="H4338" s="260"/>
      <c r="L4338" s="260"/>
      <c r="M4338" s="326"/>
      <c r="N4338" s="326"/>
    </row>
    <row r="4339" spans="6:14" x14ac:dyDescent="0.2">
      <c r="G4339" s="260"/>
      <c r="N4339" s="326"/>
    </row>
    <row r="4340" spans="6:14" x14ac:dyDescent="0.2">
      <c r="N4340" s="326"/>
    </row>
    <row r="4341" spans="6:14" x14ac:dyDescent="0.2">
      <c r="L4341" s="260"/>
      <c r="M4341" s="326"/>
      <c r="N4341" s="326"/>
    </row>
    <row r="4342" spans="6:14" x14ac:dyDescent="0.2">
      <c r="N4342" s="326"/>
    </row>
    <row r="4343" spans="6:14" x14ac:dyDescent="0.2">
      <c r="F4343" s="260"/>
      <c r="G4343" s="260"/>
      <c r="H4343" s="260"/>
      <c r="L4343" s="260"/>
      <c r="M4343" s="326"/>
    </row>
    <row r="4344" spans="6:14" x14ac:dyDescent="0.2">
      <c r="F4344" s="260"/>
      <c r="G4344" s="260"/>
      <c r="H4344" s="260"/>
      <c r="M4344" s="326"/>
      <c r="N4344" s="326"/>
    </row>
    <row r="4345" spans="6:14" x14ac:dyDescent="0.2">
      <c r="G4345" s="260"/>
      <c r="M4345" s="326"/>
      <c r="N4345" s="326"/>
    </row>
    <row r="4346" spans="6:14" x14ac:dyDescent="0.2">
      <c r="N4346" s="326"/>
    </row>
    <row r="4347" spans="6:14" x14ac:dyDescent="0.2">
      <c r="N4347" s="326"/>
    </row>
    <row r="4348" spans="6:14" x14ac:dyDescent="0.2">
      <c r="N4348" s="326"/>
    </row>
    <row r="4351" spans="6:14" x14ac:dyDescent="0.2">
      <c r="F4351" s="260"/>
      <c r="G4351" s="260"/>
      <c r="H4351" s="260"/>
      <c r="I4351" s="260"/>
      <c r="J4351" s="260"/>
      <c r="K4351" s="260"/>
      <c r="L4351" s="260"/>
      <c r="M4351" s="326"/>
      <c r="N4351" s="326"/>
    </row>
    <row r="4352" spans="6:14" x14ac:dyDescent="0.2">
      <c r="G4352" s="260"/>
      <c r="H4352" s="260"/>
      <c r="I4352" s="260"/>
    </row>
    <row r="4353" spans="6:14" x14ac:dyDescent="0.2">
      <c r="H4353" s="260"/>
      <c r="I4353" s="260"/>
      <c r="J4353" s="260"/>
      <c r="K4353" s="260"/>
      <c r="L4353" s="260"/>
      <c r="M4353" s="326"/>
      <c r="N4353" s="326"/>
    </row>
    <row r="4354" spans="6:14" x14ac:dyDescent="0.2">
      <c r="J4354" s="260"/>
      <c r="K4354" s="260"/>
      <c r="L4354" s="260"/>
      <c r="M4354" s="326"/>
      <c r="N4354" s="326"/>
    </row>
    <row r="4355" spans="6:14" x14ac:dyDescent="0.2">
      <c r="L4355" s="260"/>
      <c r="M4355" s="326"/>
      <c r="N4355" s="326"/>
    </row>
    <row r="4356" spans="6:14" x14ac:dyDescent="0.2">
      <c r="N4356" s="326"/>
    </row>
    <row r="4357" spans="6:14" x14ac:dyDescent="0.2">
      <c r="F4357" s="260"/>
      <c r="G4357" s="260"/>
      <c r="H4357" s="260"/>
      <c r="I4357" s="260"/>
    </row>
    <row r="4358" spans="6:14" x14ac:dyDescent="0.2">
      <c r="H4358" s="260"/>
      <c r="I4358" s="260"/>
      <c r="J4358" s="260"/>
      <c r="K4358" s="260"/>
      <c r="L4358" s="260"/>
      <c r="M4358" s="326"/>
      <c r="N4358" s="326"/>
    </row>
    <row r="4359" spans="6:14" x14ac:dyDescent="0.2">
      <c r="J4359" s="260"/>
      <c r="K4359" s="260"/>
      <c r="L4359" s="260"/>
      <c r="M4359" s="326"/>
      <c r="N4359" s="326"/>
    </row>
    <row r="4360" spans="6:14" x14ac:dyDescent="0.2">
      <c r="L4360" s="260"/>
      <c r="M4360" s="326"/>
      <c r="N4360" s="326"/>
    </row>
    <row r="4361" spans="6:14" x14ac:dyDescent="0.2">
      <c r="N4361" s="326"/>
    </row>
    <row r="4363" spans="6:14" x14ac:dyDescent="0.2">
      <c r="L4363" s="260"/>
      <c r="M4363" s="326"/>
      <c r="N4363" s="326"/>
    </row>
    <row r="4364" spans="6:14" x14ac:dyDescent="0.2">
      <c r="L4364" s="260"/>
      <c r="M4364" s="326"/>
      <c r="N4364" s="326"/>
    </row>
    <row r="4365" spans="6:14" x14ac:dyDescent="0.2">
      <c r="L4365" s="260"/>
      <c r="M4365" s="326"/>
      <c r="N4365" s="326"/>
    </row>
    <row r="4366" spans="6:14" x14ac:dyDescent="0.2">
      <c r="N4366" s="326"/>
    </row>
    <row r="4367" spans="6:14" x14ac:dyDescent="0.2">
      <c r="L4367" s="260"/>
      <c r="M4367" s="326"/>
      <c r="N4367" s="326"/>
    </row>
    <row r="4368" spans="6:14" x14ac:dyDescent="0.2">
      <c r="N4368" s="326"/>
    </row>
    <row r="4369" spans="6:14" x14ac:dyDescent="0.2">
      <c r="L4369" s="260"/>
      <c r="M4369" s="326"/>
      <c r="N4369" s="326"/>
    </row>
    <row r="4370" spans="6:14" x14ac:dyDescent="0.2">
      <c r="F4370" s="260"/>
      <c r="L4370" s="260"/>
      <c r="M4370" s="326"/>
      <c r="N4370" s="326"/>
    </row>
    <row r="4371" spans="6:14" x14ac:dyDescent="0.2">
      <c r="G4371" s="260"/>
      <c r="L4371" s="260"/>
      <c r="M4371" s="326"/>
      <c r="N4371" s="326"/>
    </row>
    <row r="4372" spans="6:14" x14ac:dyDescent="0.2">
      <c r="J4372" s="260"/>
      <c r="M4372" s="326"/>
      <c r="N4372" s="326"/>
    </row>
    <row r="4373" spans="6:14" x14ac:dyDescent="0.2">
      <c r="L4373" s="260"/>
      <c r="M4373" s="326"/>
      <c r="N4373" s="326"/>
    </row>
    <row r="4374" spans="6:14" x14ac:dyDescent="0.2">
      <c r="N4374" s="326"/>
    </row>
    <row r="4375" spans="6:14" x14ac:dyDescent="0.2">
      <c r="G4375" s="260"/>
      <c r="H4375" s="260"/>
      <c r="L4375" s="260"/>
      <c r="M4375" s="326"/>
      <c r="N4375" s="326"/>
    </row>
    <row r="4376" spans="6:14" x14ac:dyDescent="0.2">
      <c r="F4376" s="260"/>
      <c r="G4376" s="260"/>
      <c r="H4376" s="260"/>
      <c r="M4376" s="326"/>
      <c r="N4376" s="326"/>
    </row>
    <row r="4377" spans="6:14" x14ac:dyDescent="0.2">
      <c r="G4377" s="260"/>
      <c r="M4377" s="326"/>
      <c r="N4377" s="326"/>
    </row>
    <row r="4378" spans="6:14" x14ac:dyDescent="0.2">
      <c r="N4378" s="326"/>
    </row>
    <row r="4379" spans="6:14" x14ac:dyDescent="0.2">
      <c r="N4379" s="326"/>
    </row>
    <row r="4380" spans="6:14" x14ac:dyDescent="0.2">
      <c r="N4380" s="326"/>
    </row>
    <row r="4381" spans="6:14" x14ac:dyDescent="0.2">
      <c r="F4381" s="260"/>
      <c r="G4381" s="260"/>
      <c r="H4381" s="260"/>
      <c r="I4381" s="260"/>
      <c r="J4381" s="260"/>
      <c r="N4381" s="326"/>
    </row>
    <row r="4382" spans="6:14" x14ac:dyDescent="0.2">
      <c r="G4382" s="260"/>
      <c r="H4382" s="260"/>
      <c r="I4382" s="260"/>
      <c r="J4382" s="260"/>
      <c r="K4382" s="260"/>
      <c r="L4382" s="260"/>
      <c r="M4382" s="326"/>
      <c r="N4382" s="326"/>
    </row>
    <row r="4383" spans="6:14" x14ac:dyDescent="0.2">
      <c r="H4383" s="260"/>
      <c r="I4383" s="260"/>
      <c r="K4383" s="260"/>
      <c r="L4383" s="260"/>
      <c r="M4383" s="326"/>
      <c r="N4383" s="326"/>
    </row>
    <row r="4384" spans="6:14" x14ac:dyDescent="0.2">
      <c r="J4384" s="260"/>
      <c r="K4384" s="260"/>
      <c r="M4384" s="326"/>
      <c r="N4384" s="326"/>
    </row>
    <row r="4385" spans="6:14" x14ac:dyDescent="0.2">
      <c r="N4385" s="326"/>
    </row>
    <row r="4386" spans="6:14" x14ac:dyDescent="0.2">
      <c r="N4386" s="326"/>
    </row>
    <row r="4388" spans="6:14" x14ac:dyDescent="0.2">
      <c r="F4388" s="260"/>
      <c r="G4388" s="260"/>
      <c r="H4388" s="260"/>
      <c r="I4388" s="260"/>
      <c r="J4388" s="260"/>
      <c r="K4388" s="260"/>
      <c r="L4388" s="260"/>
      <c r="M4388" s="326"/>
      <c r="N4388" s="326"/>
    </row>
    <row r="4389" spans="6:14" x14ac:dyDescent="0.2">
      <c r="F4389" s="260"/>
      <c r="G4389" s="260"/>
      <c r="H4389" s="260"/>
      <c r="I4389" s="260"/>
      <c r="J4389" s="260"/>
      <c r="K4389" s="260"/>
      <c r="M4389" s="326"/>
      <c r="N4389" s="326"/>
    </row>
    <row r="4390" spans="6:14" x14ac:dyDescent="0.2">
      <c r="G4390" s="260"/>
      <c r="H4390" s="260"/>
      <c r="I4390" s="260"/>
      <c r="J4390" s="260"/>
      <c r="K4390" s="260"/>
      <c r="L4390" s="260"/>
      <c r="M4390" s="326"/>
      <c r="N4390" s="326"/>
    </row>
    <row r="4391" spans="6:14" x14ac:dyDescent="0.2">
      <c r="H4391" s="260"/>
      <c r="I4391" s="260"/>
      <c r="J4391" s="260"/>
      <c r="L4391" s="260"/>
      <c r="M4391" s="326"/>
      <c r="N4391" s="326"/>
    </row>
    <row r="4392" spans="6:14" x14ac:dyDescent="0.2">
      <c r="F4392" s="260"/>
      <c r="G4392" s="260"/>
      <c r="H4392" s="260"/>
      <c r="I4392" s="260"/>
      <c r="J4392" s="260"/>
      <c r="K4392" s="260"/>
      <c r="L4392" s="260"/>
      <c r="M4392" s="326"/>
      <c r="N4392" s="326"/>
    </row>
    <row r="4393" spans="6:14" x14ac:dyDescent="0.2">
      <c r="G4393" s="260"/>
      <c r="H4393" s="260"/>
      <c r="I4393" s="260"/>
      <c r="J4393" s="260"/>
      <c r="K4393" s="260"/>
      <c r="L4393" s="260"/>
      <c r="M4393" s="326"/>
      <c r="N4393" s="326"/>
    </row>
    <row r="4394" spans="6:14" x14ac:dyDescent="0.2">
      <c r="H4394" s="260"/>
      <c r="I4394" s="260"/>
      <c r="J4394" s="260"/>
      <c r="K4394" s="260"/>
      <c r="L4394" s="260"/>
      <c r="M4394" s="326"/>
    </row>
    <row r="4395" spans="6:14" x14ac:dyDescent="0.2">
      <c r="N4395" s="326"/>
    </row>
    <row r="4397" spans="6:14" x14ac:dyDescent="0.2">
      <c r="F4397" s="260"/>
      <c r="H4397" s="260"/>
      <c r="J4397" s="260"/>
      <c r="K4397" s="260"/>
      <c r="L4397" s="260"/>
      <c r="M4397" s="326"/>
      <c r="N4397" s="326"/>
    </row>
    <row r="4398" spans="6:14" x14ac:dyDescent="0.2">
      <c r="F4398" s="260"/>
      <c r="G4398" s="260"/>
      <c r="H4398" s="260"/>
      <c r="I4398" s="260"/>
      <c r="J4398" s="260"/>
      <c r="K4398" s="260"/>
      <c r="L4398" s="260"/>
      <c r="M4398" s="326"/>
      <c r="N4398" s="326"/>
    </row>
    <row r="4399" spans="6:14" x14ac:dyDescent="0.2">
      <c r="G4399" s="260"/>
      <c r="H4399" s="260"/>
      <c r="I4399" s="260"/>
      <c r="J4399" s="260"/>
      <c r="L4399" s="260"/>
      <c r="M4399" s="326"/>
      <c r="N4399" s="326"/>
    </row>
    <row r="4400" spans="6:14" x14ac:dyDescent="0.2">
      <c r="I4400" s="260"/>
      <c r="J4400" s="260"/>
      <c r="K4400" s="260"/>
      <c r="L4400" s="260"/>
      <c r="M4400" s="326"/>
    </row>
    <row r="4401" spans="6:14" x14ac:dyDescent="0.2">
      <c r="F4401" s="260"/>
      <c r="G4401" s="260"/>
      <c r="H4401" s="260"/>
      <c r="I4401" s="260"/>
      <c r="J4401" s="260"/>
      <c r="K4401" s="260"/>
      <c r="L4401" s="260"/>
      <c r="M4401" s="326"/>
      <c r="N4401" s="326"/>
    </row>
    <row r="4402" spans="6:14" x14ac:dyDescent="0.2">
      <c r="F4402" s="260"/>
      <c r="G4402" s="260"/>
      <c r="H4402" s="260"/>
      <c r="I4402" s="260"/>
      <c r="J4402" s="260"/>
      <c r="K4402" s="260"/>
      <c r="L4402" s="260"/>
      <c r="M4402" s="326"/>
      <c r="N4402" s="326"/>
    </row>
    <row r="4403" spans="6:14" x14ac:dyDescent="0.2">
      <c r="K4403" s="260"/>
      <c r="L4403" s="260"/>
      <c r="M4403" s="326"/>
      <c r="N4403" s="326"/>
    </row>
    <row r="4404" spans="6:14" x14ac:dyDescent="0.2">
      <c r="J4404" s="260"/>
      <c r="K4404" s="260"/>
      <c r="L4404" s="260"/>
      <c r="M4404" s="326"/>
      <c r="N4404" s="326"/>
    </row>
    <row r="4405" spans="6:14" x14ac:dyDescent="0.2">
      <c r="L4405" s="260"/>
      <c r="M4405" s="326"/>
      <c r="N4405" s="326"/>
    </row>
    <row r="4406" spans="6:14" x14ac:dyDescent="0.2">
      <c r="N4406" s="326"/>
    </row>
    <row r="4407" spans="6:14" x14ac:dyDescent="0.2">
      <c r="G4407" s="260"/>
      <c r="H4407" s="260"/>
      <c r="I4407" s="260"/>
      <c r="J4407" s="260"/>
      <c r="L4407" s="260"/>
      <c r="M4407" s="326"/>
      <c r="N4407" s="326"/>
    </row>
    <row r="4408" spans="6:14" x14ac:dyDescent="0.2">
      <c r="F4408" s="260"/>
      <c r="J4408" s="260"/>
      <c r="K4408" s="260"/>
      <c r="L4408" s="260"/>
      <c r="N4408" s="326"/>
    </row>
    <row r="4409" spans="6:14" x14ac:dyDescent="0.2">
      <c r="H4409" s="260"/>
      <c r="L4409" s="260"/>
      <c r="M4409" s="326"/>
      <c r="N4409" s="326"/>
    </row>
    <row r="4410" spans="6:14" x14ac:dyDescent="0.2">
      <c r="J4410" s="260"/>
      <c r="K4410" s="260"/>
      <c r="L4410" s="260"/>
      <c r="M4410" s="326"/>
      <c r="N4410" s="326"/>
    </row>
    <row r="4411" spans="6:14" x14ac:dyDescent="0.2">
      <c r="L4411" s="260"/>
      <c r="M4411" s="326"/>
      <c r="N4411" s="326"/>
    </row>
    <row r="4412" spans="6:14" x14ac:dyDescent="0.2">
      <c r="N4412" s="326"/>
    </row>
    <row r="4413" spans="6:14" x14ac:dyDescent="0.2">
      <c r="F4413" s="260"/>
      <c r="G4413" s="260"/>
      <c r="H4413" s="260"/>
      <c r="I4413" s="260"/>
      <c r="J4413" s="260"/>
      <c r="K4413" s="260"/>
      <c r="L4413" s="260"/>
      <c r="N4413" s="326"/>
    </row>
    <row r="4414" spans="6:14" x14ac:dyDescent="0.2">
      <c r="F4414" s="260"/>
      <c r="H4414" s="260"/>
      <c r="I4414" s="260"/>
      <c r="J4414" s="260"/>
      <c r="K4414" s="260"/>
      <c r="L4414" s="260"/>
      <c r="N4414" s="326"/>
    </row>
    <row r="4415" spans="6:14" x14ac:dyDescent="0.2">
      <c r="H4415" s="260"/>
      <c r="L4415" s="260"/>
      <c r="M4415" s="326"/>
      <c r="N4415" s="326"/>
    </row>
    <row r="4416" spans="6:14" x14ac:dyDescent="0.2">
      <c r="J4416" s="260"/>
      <c r="K4416" s="260"/>
      <c r="L4416" s="260"/>
      <c r="M4416" s="326"/>
    </row>
    <row r="4417" spans="6:14" x14ac:dyDescent="0.2">
      <c r="L4417" s="260"/>
      <c r="M4417" s="326"/>
      <c r="N4417" s="326"/>
    </row>
    <row r="4418" spans="6:14" x14ac:dyDescent="0.2">
      <c r="N4418" s="326"/>
    </row>
    <row r="4419" spans="6:14" x14ac:dyDescent="0.2">
      <c r="F4419" s="260"/>
      <c r="K4419" s="260"/>
      <c r="L4419" s="260"/>
      <c r="M4419" s="326"/>
    </row>
    <row r="4420" spans="6:14" x14ac:dyDescent="0.2">
      <c r="F4420" s="260"/>
      <c r="K4420" s="260"/>
      <c r="L4420" s="260"/>
      <c r="M4420" s="326"/>
      <c r="N4420" s="326"/>
    </row>
    <row r="4421" spans="6:14" x14ac:dyDescent="0.2">
      <c r="G4421" s="260"/>
      <c r="K4421" s="260"/>
      <c r="L4421" s="260"/>
      <c r="M4421" s="326"/>
      <c r="N4421" s="326"/>
    </row>
    <row r="4422" spans="6:14" x14ac:dyDescent="0.2">
      <c r="H4422" s="260"/>
      <c r="L4422" s="260"/>
      <c r="M4422" s="326"/>
      <c r="N4422" s="326"/>
    </row>
    <row r="4423" spans="6:14" x14ac:dyDescent="0.2">
      <c r="F4423" s="260"/>
      <c r="K4423" s="260"/>
      <c r="L4423" s="260"/>
      <c r="M4423" s="326"/>
      <c r="N4423" s="326"/>
    </row>
    <row r="4424" spans="6:14" x14ac:dyDescent="0.2">
      <c r="F4424" s="260"/>
      <c r="K4424" s="260"/>
      <c r="L4424" s="260"/>
      <c r="M4424" s="326"/>
      <c r="N4424" s="326"/>
    </row>
    <row r="4425" spans="6:14" x14ac:dyDescent="0.2">
      <c r="K4425" s="260"/>
      <c r="L4425" s="260"/>
      <c r="M4425" s="326"/>
      <c r="N4425" s="326"/>
    </row>
    <row r="4426" spans="6:14" x14ac:dyDescent="0.2">
      <c r="H4426" s="260"/>
      <c r="L4426" s="260"/>
      <c r="M4426" s="326"/>
      <c r="N4426" s="326"/>
    </row>
    <row r="4428" spans="6:14" x14ac:dyDescent="0.2">
      <c r="F4428" s="260"/>
      <c r="G4428" s="260"/>
      <c r="H4428" s="260"/>
      <c r="I4428" s="260"/>
      <c r="J4428" s="260"/>
      <c r="K4428" s="260"/>
      <c r="L4428" s="260"/>
      <c r="M4428" s="326"/>
      <c r="N4428" s="326"/>
    </row>
    <row r="4429" spans="6:14" x14ac:dyDescent="0.2">
      <c r="F4429" s="260"/>
      <c r="G4429" s="260"/>
      <c r="H4429" s="260"/>
      <c r="I4429" s="260"/>
      <c r="J4429" s="260"/>
      <c r="K4429" s="260"/>
      <c r="L4429" s="260"/>
      <c r="M4429" s="326"/>
      <c r="N4429" s="326"/>
    </row>
    <row r="4430" spans="6:14" x14ac:dyDescent="0.2">
      <c r="H4430" s="260"/>
      <c r="I4430" s="260"/>
      <c r="J4430" s="260"/>
      <c r="K4430" s="260"/>
      <c r="L4430" s="260"/>
      <c r="M4430" s="326"/>
      <c r="N4430" s="326"/>
    </row>
    <row r="4431" spans="6:14" x14ac:dyDescent="0.2">
      <c r="J4431" s="260"/>
      <c r="K4431" s="260"/>
      <c r="L4431" s="260"/>
      <c r="M4431" s="326"/>
      <c r="N4431" s="326"/>
    </row>
    <row r="4432" spans="6:14" x14ac:dyDescent="0.2">
      <c r="L4432" s="260"/>
      <c r="M4432" s="326"/>
      <c r="N4432" s="326"/>
    </row>
    <row r="4433" spans="6:14" x14ac:dyDescent="0.2">
      <c r="N4433" s="326"/>
    </row>
    <row r="4434" spans="6:14" x14ac:dyDescent="0.2">
      <c r="F4434" s="260"/>
      <c r="G4434" s="260"/>
      <c r="H4434" s="260"/>
      <c r="I4434" s="260"/>
      <c r="J4434" s="260"/>
      <c r="L4434" s="260"/>
      <c r="M4434" s="326"/>
      <c r="N4434" s="326"/>
    </row>
    <row r="4435" spans="6:14" x14ac:dyDescent="0.2">
      <c r="F4435" s="260"/>
      <c r="G4435" s="260"/>
      <c r="H4435" s="260"/>
      <c r="I4435" s="260"/>
      <c r="J4435" s="260"/>
      <c r="K4435" s="260"/>
      <c r="L4435" s="260"/>
      <c r="M4435" s="326"/>
      <c r="N4435" s="326"/>
    </row>
    <row r="4436" spans="6:14" x14ac:dyDescent="0.2">
      <c r="H4436" s="260"/>
      <c r="I4436" s="260"/>
      <c r="J4436" s="260"/>
      <c r="K4436" s="260"/>
      <c r="L4436" s="260"/>
      <c r="M4436" s="326"/>
      <c r="N4436" s="326"/>
    </row>
    <row r="4437" spans="6:14" x14ac:dyDescent="0.2">
      <c r="J4437" s="260"/>
      <c r="K4437" s="260"/>
      <c r="L4437" s="260"/>
      <c r="M4437" s="326"/>
      <c r="N4437" s="326"/>
    </row>
    <row r="4438" spans="6:14" x14ac:dyDescent="0.2">
      <c r="L4438" s="260"/>
      <c r="M4438" s="326"/>
      <c r="N4438" s="326"/>
    </row>
    <row r="4439" spans="6:14" x14ac:dyDescent="0.2">
      <c r="N4439" s="326"/>
    </row>
    <row r="4441" spans="6:14" x14ac:dyDescent="0.2">
      <c r="F4441" s="260"/>
      <c r="G4441" s="260"/>
      <c r="H4441" s="260"/>
      <c r="I4441" s="260"/>
      <c r="J4441" s="260"/>
      <c r="K4441" s="260"/>
      <c r="L4441" s="260"/>
      <c r="M4441" s="326"/>
    </row>
    <row r="4442" spans="6:14" x14ac:dyDescent="0.2">
      <c r="F4442" s="260"/>
      <c r="G4442" s="260"/>
      <c r="H4442" s="260"/>
      <c r="I4442" s="260"/>
      <c r="J4442" s="260"/>
      <c r="K4442" s="260"/>
      <c r="L4442" s="260"/>
      <c r="M4442" s="326"/>
      <c r="N4442" s="326"/>
    </row>
    <row r="4443" spans="6:14" x14ac:dyDescent="0.2">
      <c r="H4443" s="260"/>
      <c r="I4443" s="260"/>
      <c r="J4443" s="260"/>
      <c r="K4443" s="260"/>
      <c r="L4443" s="260"/>
      <c r="M4443" s="326"/>
      <c r="N4443" s="326"/>
    </row>
    <row r="4444" spans="6:14" x14ac:dyDescent="0.2">
      <c r="J4444" s="260"/>
      <c r="K4444" s="260"/>
      <c r="L4444" s="260"/>
      <c r="M4444" s="326"/>
      <c r="N4444" s="326"/>
    </row>
    <row r="4445" spans="6:14" x14ac:dyDescent="0.2">
      <c r="L4445" s="260"/>
      <c r="M4445" s="326"/>
      <c r="N4445" s="326"/>
    </row>
    <row r="4446" spans="6:14" x14ac:dyDescent="0.2">
      <c r="N4446" s="326"/>
    </row>
    <row r="4448" spans="6:14" x14ac:dyDescent="0.2">
      <c r="K4448" s="260"/>
      <c r="L4448" s="260"/>
      <c r="M4448" s="326"/>
      <c r="N4448" s="326"/>
    </row>
    <row r="4449" spans="6:14" x14ac:dyDescent="0.2">
      <c r="K4449" s="260"/>
      <c r="L4449" s="260"/>
      <c r="M4449" s="326"/>
      <c r="N4449" s="326"/>
    </row>
    <row r="4450" spans="6:14" x14ac:dyDescent="0.2">
      <c r="L4450" s="260"/>
      <c r="N4450" s="326"/>
    </row>
    <row r="4451" spans="6:14" x14ac:dyDescent="0.2">
      <c r="J4451" s="260"/>
      <c r="K4451" s="260"/>
      <c r="L4451" s="260"/>
      <c r="M4451" s="326"/>
    </row>
    <row r="4452" spans="6:14" x14ac:dyDescent="0.2">
      <c r="L4452" s="260"/>
      <c r="M4452" s="326"/>
      <c r="N4452" s="326"/>
    </row>
    <row r="4453" spans="6:14" x14ac:dyDescent="0.2">
      <c r="N4453" s="326"/>
    </row>
    <row r="4454" spans="6:14" x14ac:dyDescent="0.2">
      <c r="F4454" s="260"/>
      <c r="K4454" s="260"/>
      <c r="L4454" s="260"/>
      <c r="M4454" s="326"/>
      <c r="N4454" s="326"/>
    </row>
    <row r="4455" spans="6:14" x14ac:dyDescent="0.2">
      <c r="F4455" s="260"/>
      <c r="K4455" s="260"/>
      <c r="L4455" s="260"/>
      <c r="M4455" s="326"/>
      <c r="N4455" s="326"/>
    </row>
    <row r="4456" spans="6:14" x14ac:dyDescent="0.2">
      <c r="H4456" s="260"/>
      <c r="L4456" s="260"/>
      <c r="N4456" s="326"/>
    </row>
    <row r="4457" spans="6:14" x14ac:dyDescent="0.2">
      <c r="J4457" s="260"/>
      <c r="K4457" s="260"/>
      <c r="L4457" s="260"/>
      <c r="M4457" s="326"/>
      <c r="N4457" s="326"/>
    </row>
    <row r="4458" spans="6:14" x14ac:dyDescent="0.2">
      <c r="L4458" s="260"/>
      <c r="M4458" s="326"/>
      <c r="N4458" s="326"/>
    </row>
    <row r="4459" spans="6:14" x14ac:dyDescent="0.2">
      <c r="N4459" s="326"/>
    </row>
    <row r="4460" spans="6:14" x14ac:dyDescent="0.2">
      <c r="F4460" s="260"/>
      <c r="L4460" s="260"/>
      <c r="M4460" s="326"/>
      <c r="N4460" s="326"/>
    </row>
    <row r="4461" spans="6:14" x14ac:dyDescent="0.2">
      <c r="F4461" s="260"/>
      <c r="L4461" s="260"/>
    </row>
    <row r="4462" spans="6:14" x14ac:dyDescent="0.2">
      <c r="H4462" s="260"/>
      <c r="L4462" s="260"/>
      <c r="M4462" s="326"/>
      <c r="N4462" s="326"/>
    </row>
    <row r="4463" spans="6:14" x14ac:dyDescent="0.2">
      <c r="M4463" s="326"/>
    </row>
    <row r="4464" spans="6:14" x14ac:dyDescent="0.2">
      <c r="L4464" s="260"/>
      <c r="M4464" s="326"/>
      <c r="N4464" s="326"/>
    </row>
    <row r="4465" spans="6:14" x14ac:dyDescent="0.2">
      <c r="N4465" s="326"/>
    </row>
    <row r="4466" spans="6:14" x14ac:dyDescent="0.2">
      <c r="F4466" s="260"/>
      <c r="G4466" s="260"/>
      <c r="H4466" s="260"/>
      <c r="I4466" s="260"/>
      <c r="J4466" s="260"/>
      <c r="K4466" s="260"/>
      <c r="L4466" s="260"/>
      <c r="M4466" s="326"/>
      <c r="N4466" s="326"/>
    </row>
    <row r="4467" spans="6:14" x14ac:dyDescent="0.2">
      <c r="H4467" s="260"/>
      <c r="I4467" s="260"/>
      <c r="J4467" s="260"/>
      <c r="K4467" s="260"/>
      <c r="L4467" s="260"/>
      <c r="M4467" s="326"/>
      <c r="N4467" s="326"/>
    </row>
    <row r="4468" spans="6:14" x14ac:dyDescent="0.2">
      <c r="J4468" s="260"/>
      <c r="K4468" s="260"/>
      <c r="L4468" s="260"/>
      <c r="N4468" s="326"/>
    </row>
    <row r="4469" spans="6:14" x14ac:dyDescent="0.2">
      <c r="L4469" s="260"/>
      <c r="M4469" s="326"/>
      <c r="N4469" s="326"/>
    </row>
    <row r="4470" spans="6:14" x14ac:dyDescent="0.2">
      <c r="N4470" s="326"/>
    </row>
    <row r="4471" spans="6:14" x14ac:dyDescent="0.2">
      <c r="F4471" s="260"/>
      <c r="G4471" s="260"/>
      <c r="H4471" s="260"/>
      <c r="I4471" s="260"/>
      <c r="J4471" s="260"/>
      <c r="K4471" s="260"/>
      <c r="L4471" s="260"/>
      <c r="M4471" s="326"/>
      <c r="N4471" s="326"/>
    </row>
    <row r="4472" spans="6:14" x14ac:dyDescent="0.2">
      <c r="F4472" s="260"/>
      <c r="G4472" s="260"/>
      <c r="H4472" s="260"/>
      <c r="I4472" s="260"/>
      <c r="J4472" s="260"/>
      <c r="L4472" s="260"/>
      <c r="M4472" s="326"/>
      <c r="N4472" s="326"/>
    </row>
    <row r="4473" spans="6:14" x14ac:dyDescent="0.2">
      <c r="H4473" s="260"/>
      <c r="J4473" s="260"/>
      <c r="K4473" s="260"/>
      <c r="L4473" s="260"/>
      <c r="M4473" s="326"/>
      <c r="N4473" s="326"/>
    </row>
    <row r="4474" spans="6:14" x14ac:dyDescent="0.2">
      <c r="N4474" s="326"/>
    </row>
    <row r="4475" spans="6:14" x14ac:dyDescent="0.2">
      <c r="L4475" s="260"/>
      <c r="M4475" s="326"/>
      <c r="N4475" s="326"/>
    </row>
    <row r="4476" spans="6:14" x14ac:dyDescent="0.2">
      <c r="N4476" s="326"/>
    </row>
    <row r="4478" spans="6:14" x14ac:dyDescent="0.2">
      <c r="K4478" s="260"/>
      <c r="L4478" s="260"/>
      <c r="M4478" s="326"/>
      <c r="N4478" s="326"/>
    </row>
    <row r="4479" spans="6:14" x14ac:dyDescent="0.2">
      <c r="K4479" s="260"/>
      <c r="L4479" s="260"/>
      <c r="M4479" s="326"/>
      <c r="N4479" s="326"/>
    </row>
    <row r="4480" spans="6:14" x14ac:dyDescent="0.2">
      <c r="L4480" s="260"/>
      <c r="M4480" s="326"/>
      <c r="N4480" s="326"/>
    </row>
    <row r="4481" spans="6:14" x14ac:dyDescent="0.2">
      <c r="J4481" s="260"/>
      <c r="L4481" s="260"/>
      <c r="M4481" s="326"/>
      <c r="N4481" s="326"/>
    </row>
    <row r="4482" spans="6:14" x14ac:dyDescent="0.2">
      <c r="L4482" s="260"/>
    </row>
    <row r="4483" spans="6:14" x14ac:dyDescent="0.2">
      <c r="N4483" s="326"/>
    </row>
    <row r="4484" spans="6:14" x14ac:dyDescent="0.2">
      <c r="F4484" s="260"/>
      <c r="G4484" s="260"/>
      <c r="H4484" s="260"/>
      <c r="I4484" s="260"/>
      <c r="J4484" s="260"/>
      <c r="K4484" s="260"/>
      <c r="L4484" s="260"/>
      <c r="M4484" s="326"/>
      <c r="N4484" s="326"/>
    </row>
    <row r="4485" spans="6:14" x14ac:dyDescent="0.2">
      <c r="K4485" s="260"/>
      <c r="L4485" s="260"/>
      <c r="M4485" s="326"/>
      <c r="N4485" s="326"/>
    </row>
    <row r="4486" spans="6:14" x14ac:dyDescent="0.2">
      <c r="H4486" s="260"/>
      <c r="I4486" s="260"/>
      <c r="J4486" s="260"/>
      <c r="K4486" s="260"/>
      <c r="L4486" s="260"/>
      <c r="M4486" s="326"/>
      <c r="N4486" s="326"/>
    </row>
    <row r="4487" spans="6:14" x14ac:dyDescent="0.2">
      <c r="J4487" s="260"/>
      <c r="K4487" s="260"/>
      <c r="L4487" s="260"/>
      <c r="M4487" s="326"/>
      <c r="N4487" s="326"/>
    </row>
    <row r="4488" spans="6:14" x14ac:dyDescent="0.2">
      <c r="L4488" s="260"/>
      <c r="M4488" s="326"/>
      <c r="N4488" s="326"/>
    </row>
    <row r="4489" spans="6:14" x14ac:dyDescent="0.2">
      <c r="N4489" s="326"/>
    </row>
    <row r="4491" spans="6:14" x14ac:dyDescent="0.2">
      <c r="F4491" s="260"/>
      <c r="G4491" s="260"/>
      <c r="H4491" s="260"/>
      <c r="I4491" s="260"/>
      <c r="J4491" s="260"/>
      <c r="K4491" s="260"/>
      <c r="L4491" s="260"/>
      <c r="M4491" s="326"/>
    </row>
    <row r="4492" spans="6:14" x14ac:dyDescent="0.2">
      <c r="F4492" s="260"/>
      <c r="G4492" s="260"/>
      <c r="H4492" s="260"/>
      <c r="I4492" s="260"/>
      <c r="J4492" s="260"/>
      <c r="K4492" s="260"/>
      <c r="L4492" s="260"/>
      <c r="M4492" s="326"/>
      <c r="N4492" s="326"/>
    </row>
    <row r="4493" spans="6:14" x14ac:dyDescent="0.2">
      <c r="H4493" s="260"/>
      <c r="J4493" s="260"/>
      <c r="K4493" s="260"/>
      <c r="L4493" s="260"/>
      <c r="M4493" s="326"/>
      <c r="N4493" s="326"/>
    </row>
    <row r="4494" spans="6:14" x14ac:dyDescent="0.2">
      <c r="J4494" s="260"/>
      <c r="K4494" s="260"/>
      <c r="L4494" s="260"/>
      <c r="M4494" s="326"/>
      <c r="N4494" s="326"/>
    </row>
    <row r="4495" spans="6:14" x14ac:dyDescent="0.2">
      <c r="L4495" s="260"/>
      <c r="M4495" s="326"/>
      <c r="N4495" s="326"/>
    </row>
    <row r="4496" spans="6:14" x14ac:dyDescent="0.2">
      <c r="N4496" s="326"/>
    </row>
    <row r="4497" spans="6:14" x14ac:dyDescent="0.2">
      <c r="K4497" s="260"/>
      <c r="L4497" s="260"/>
      <c r="M4497" s="326"/>
      <c r="N4497" s="326"/>
    </row>
    <row r="4498" spans="6:14" x14ac:dyDescent="0.2">
      <c r="F4498" s="260"/>
      <c r="K4498" s="260"/>
      <c r="L4498" s="260"/>
      <c r="M4498" s="326"/>
      <c r="N4498" s="326"/>
    </row>
    <row r="4499" spans="6:14" x14ac:dyDescent="0.2">
      <c r="L4499" s="260"/>
      <c r="M4499" s="326"/>
      <c r="N4499" s="326"/>
    </row>
    <row r="4500" spans="6:14" x14ac:dyDescent="0.2">
      <c r="J4500" s="260"/>
      <c r="K4500" s="260"/>
      <c r="L4500" s="260"/>
      <c r="M4500" s="326"/>
      <c r="N4500" s="326"/>
    </row>
    <row r="4501" spans="6:14" x14ac:dyDescent="0.2">
      <c r="L4501" s="260"/>
      <c r="M4501" s="326"/>
    </row>
    <row r="4502" spans="6:14" x14ac:dyDescent="0.2">
      <c r="N4502" s="326"/>
    </row>
    <row r="4503" spans="6:14" x14ac:dyDescent="0.2">
      <c r="L4503" s="260"/>
      <c r="M4503" s="326"/>
    </row>
    <row r="4504" spans="6:14" x14ac:dyDescent="0.2">
      <c r="L4504" s="260"/>
      <c r="N4504" s="326"/>
    </row>
    <row r="4505" spans="6:14" x14ac:dyDescent="0.2">
      <c r="L4505" s="260"/>
      <c r="M4505" s="326"/>
      <c r="N4505" s="326"/>
    </row>
    <row r="4506" spans="6:14" x14ac:dyDescent="0.2">
      <c r="J4506" s="260"/>
      <c r="K4506" s="260"/>
      <c r="L4506" s="260"/>
      <c r="M4506" s="326"/>
      <c r="N4506" s="326"/>
    </row>
    <row r="4507" spans="6:14" x14ac:dyDescent="0.2">
      <c r="L4507" s="260"/>
      <c r="M4507" s="326"/>
      <c r="N4507" s="326"/>
    </row>
    <row r="4508" spans="6:14" x14ac:dyDescent="0.2">
      <c r="N4508" s="326"/>
    </row>
    <row r="4510" spans="6:14" x14ac:dyDescent="0.2">
      <c r="J4510" s="260"/>
      <c r="L4510" s="260"/>
      <c r="M4510" s="326"/>
      <c r="N4510" s="326"/>
    </row>
    <row r="4511" spans="6:14" x14ac:dyDescent="0.2">
      <c r="J4511" s="260"/>
      <c r="K4511" s="260"/>
      <c r="L4511" s="260"/>
      <c r="M4511" s="326"/>
      <c r="N4511" s="326"/>
    </row>
    <row r="4512" spans="6:14" x14ac:dyDescent="0.2">
      <c r="K4512" s="260"/>
      <c r="L4512" s="260"/>
      <c r="M4512" s="326"/>
    </row>
    <row r="4513" spans="6:14" x14ac:dyDescent="0.2">
      <c r="K4513" s="260"/>
      <c r="L4513" s="260"/>
      <c r="M4513" s="326"/>
      <c r="N4513" s="326"/>
    </row>
    <row r="4514" spans="6:14" x14ac:dyDescent="0.2">
      <c r="L4514" s="260"/>
      <c r="M4514" s="326"/>
      <c r="N4514" s="326"/>
    </row>
    <row r="4515" spans="6:14" x14ac:dyDescent="0.2">
      <c r="N4515" s="326"/>
    </row>
    <row r="4516" spans="6:14" x14ac:dyDescent="0.2">
      <c r="F4516" s="260"/>
      <c r="G4516" s="260"/>
      <c r="H4516" s="260"/>
      <c r="I4516" s="260"/>
      <c r="J4516" s="260"/>
      <c r="K4516" s="260"/>
      <c r="L4516" s="260"/>
      <c r="M4516" s="326"/>
      <c r="N4516" s="326"/>
    </row>
    <row r="4517" spans="6:14" x14ac:dyDescent="0.2">
      <c r="F4517" s="260"/>
      <c r="G4517" s="260"/>
      <c r="H4517" s="260"/>
      <c r="I4517" s="260"/>
      <c r="J4517" s="260"/>
      <c r="K4517" s="260"/>
      <c r="L4517" s="260"/>
      <c r="M4517" s="326"/>
      <c r="N4517" s="326"/>
    </row>
    <row r="4518" spans="6:14" x14ac:dyDescent="0.2">
      <c r="H4518" s="260"/>
      <c r="I4518" s="260"/>
      <c r="J4518" s="260"/>
      <c r="K4518" s="260"/>
      <c r="L4518" s="260"/>
      <c r="M4518" s="326"/>
      <c r="N4518" s="326"/>
    </row>
    <row r="4519" spans="6:14" x14ac:dyDescent="0.2">
      <c r="J4519" s="260"/>
      <c r="K4519" s="260"/>
      <c r="L4519" s="260"/>
      <c r="M4519" s="326"/>
      <c r="N4519" s="326"/>
    </row>
    <row r="4520" spans="6:14" x14ac:dyDescent="0.2">
      <c r="L4520" s="260"/>
      <c r="M4520" s="326"/>
      <c r="N4520" s="326"/>
    </row>
    <row r="4521" spans="6:14" x14ac:dyDescent="0.2">
      <c r="N4521" s="326"/>
    </row>
    <row r="4522" spans="6:14" x14ac:dyDescent="0.2">
      <c r="J4522" s="260"/>
      <c r="K4522" s="260"/>
      <c r="L4522" s="260"/>
      <c r="M4522" s="326"/>
      <c r="N4522" s="326"/>
    </row>
    <row r="4523" spans="6:14" x14ac:dyDescent="0.2">
      <c r="F4523" s="260"/>
      <c r="J4523" s="260"/>
      <c r="L4523" s="260"/>
      <c r="M4523" s="326"/>
      <c r="N4523" s="326"/>
    </row>
    <row r="4524" spans="6:14" x14ac:dyDescent="0.2">
      <c r="H4524" s="260"/>
      <c r="K4524" s="260"/>
      <c r="L4524" s="260"/>
      <c r="M4524" s="326"/>
      <c r="N4524" s="326"/>
    </row>
    <row r="4525" spans="6:14" x14ac:dyDescent="0.2">
      <c r="J4525" s="260"/>
      <c r="K4525" s="260"/>
      <c r="L4525" s="260"/>
      <c r="M4525" s="326"/>
      <c r="N4525" s="326"/>
    </row>
    <row r="4526" spans="6:14" x14ac:dyDescent="0.2">
      <c r="L4526" s="260"/>
      <c r="M4526" s="326"/>
      <c r="N4526" s="326"/>
    </row>
    <row r="4527" spans="6:14" x14ac:dyDescent="0.2">
      <c r="N4527" s="326"/>
    </row>
    <row r="4528" spans="6:14" x14ac:dyDescent="0.2">
      <c r="F4528" s="260"/>
      <c r="G4528" s="260"/>
      <c r="H4528" s="260"/>
      <c r="I4528" s="260"/>
      <c r="J4528" s="260"/>
      <c r="K4528" s="260"/>
      <c r="L4528" s="260"/>
      <c r="M4528" s="326"/>
      <c r="N4528" s="326"/>
    </row>
    <row r="4529" spans="6:14" x14ac:dyDescent="0.2">
      <c r="F4529" s="260"/>
      <c r="G4529" s="260"/>
      <c r="H4529" s="260"/>
      <c r="I4529" s="260"/>
      <c r="J4529" s="260"/>
      <c r="K4529" s="260"/>
      <c r="L4529" s="260"/>
      <c r="M4529" s="326"/>
      <c r="N4529" s="326"/>
    </row>
    <row r="4530" spans="6:14" x14ac:dyDescent="0.2">
      <c r="H4530" s="260"/>
      <c r="I4530" s="260"/>
      <c r="J4530" s="260"/>
      <c r="K4530" s="260"/>
      <c r="L4530" s="260"/>
      <c r="M4530" s="326"/>
    </row>
    <row r="4531" spans="6:14" x14ac:dyDescent="0.2">
      <c r="J4531" s="260"/>
      <c r="K4531" s="260"/>
      <c r="L4531" s="260"/>
      <c r="M4531" s="326"/>
      <c r="N4531" s="326"/>
    </row>
    <row r="4532" spans="6:14" x14ac:dyDescent="0.2">
      <c r="L4532" s="260"/>
      <c r="M4532" s="326"/>
      <c r="N4532" s="326"/>
    </row>
    <row r="4533" spans="6:14" x14ac:dyDescent="0.2">
      <c r="N4533" s="326"/>
    </row>
    <row r="4534" spans="6:14" x14ac:dyDescent="0.2">
      <c r="F4534" s="260"/>
      <c r="G4534" s="260"/>
      <c r="H4534" s="260"/>
      <c r="I4534" s="260"/>
      <c r="J4534" s="260"/>
      <c r="K4534" s="260"/>
      <c r="L4534" s="260"/>
      <c r="M4534" s="326"/>
      <c r="N4534" s="326"/>
    </row>
    <row r="4535" spans="6:14" x14ac:dyDescent="0.2">
      <c r="H4535" s="260"/>
      <c r="I4535" s="260"/>
      <c r="J4535" s="260"/>
      <c r="K4535" s="260"/>
      <c r="L4535" s="260"/>
      <c r="M4535" s="326"/>
      <c r="N4535" s="326"/>
    </row>
    <row r="4536" spans="6:14" x14ac:dyDescent="0.2">
      <c r="J4536" s="260"/>
      <c r="K4536" s="260"/>
      <c r="L4536" s="260"/>
      <c r="M4536" s="326"/>
      <c r="N4536" s="326"/>
    </row>
    <row r="4537" spans="6:14" x14ac:dyDescent="0.2">
      <c r="L4537" s="260"/>
      <c r="M4537" s="326"/>
      <c r="N4537" s="326"/>
    </row>
    <row r="4538" spans="6:14" x14ac:dyDescent="0.2">
      <c r="N4538" s="326"/>
    </row>
    <row r="4539" spans="6:14" x14ac:dyDescent="0.2">
      <c r="J4539" s="260"/>
      <c r="K4539" s="260"/>
      <c r="L4539" s="260"/>
      <c r="M4539" s="326"/>
      <c r="N4539" s="326"/>
    </row>
    <row r="4540" spans="6:14" x14ac:dyDescent="0.2">
      <c r="F4540" s="260"/>
      <c r="L4540" s="260"/>
      <c r="M4540" s="326"/>
      <c r="N4540" s="326"/>
    </row>
    <row r="4541" spans="6:14" x14ac:dyDescent="0.2">
      <c r="H4541" s="260"/>
      <c r="J4541" s="260"/>
      <c r="K4541" s="260"/>
      <c r="L4541" s="260"/>
      <c r="M4541" s="326"/>
      <c r="N4541" s="326"/>
    </row>
    <row r="4542" spans="6:14" x14ac:dyDescent="0.2">
      <c r="J4542" s="260"/>
      <c r="K4542" s="260"/>
      <c r="L4542" s="260"/>
      <c r="M4542" s="326"/>
      <c r="N4542" s="326"/>
    </row>
    <row r="4543" spans="6:14" x14ac:dyDescent="0.2">
      <c r="L4543" s="260"/>
      <c r="M4543" s="326"/>
      <c r="N4543" s="326"/>
    </row>
    <row r="4544" spans="6:14" x14ac:dyDescent="0.2">
      <c r="N4544" s="326"/>
    </row>
    <row r="4545" spans="6:14" x14ac:dyDescent="0.2">
      <c r="L4545" s="260"/>
      <c r="M4545" s="326"/>
    </row>
    <row r="4546" spans="6:14" x14ac:dyDescent="0.2">
      <c r="L4546" s="260"/>
      <c r="M4546" s="326"/>
      <c r="N4546" s="326"/>
    </row>
    <row r="4547" spans="6:14" x14ac:dyDescent="0.2">
      <c r="L4547" s="260"/>
      <c r="N4547" s="326"/>
    </row>
    <row r="4548" spans="6:14" x14ac:dyDescent="0.2">
      <c r="J4548" s="260"/>
      <c r="M4548" s="326"/>
      <c r="N4548" s="326"/>
    </row>
    <row r="4549" spans="6:14" x14ac:dyDescent="0.2">
      <c r="L4549" s="260"/>
      <c r="M4549" s="326"/>
      <c r="N4549" s="326"/>
    </row>
    <row r="4550" spans="6:14" x14ac:dyDescent="0.2">
      <c r="N4550" s="326"/>
    </row>
    <row r="4551" spans="6:14" x14ac:dyDescent="0.2">
      <c r="F4551" s="260"/>
      <c r="L4551" s="260"/>
      <c r="M4551" s="326"/>
      <c r="N4551" s="326"/>
    </row>
    <row r="4552" spans="6:14" x14ac:dyDescent="0.2">
      <c r="F4552" s="260"/>
      <c r="L4552" s="260"/>
      <c r="M4552" s="326"/>
    </row>
    <row r="4553" spans="6:14" x14ac:dyDescent="0.2">
      <c r="G4553" s="260"/>
      <c r="M4553" s="326"/>
      <c r="N4553" s="326"/>
    </row>
    <row r="4558" spans="6:14" x14ac:dyDescent="0.2">
      <c r="K4558" s="260"/>
      <c r="L4558" s="260"/>
      <c r="M4558" s="326"/>
    </row>
    <row r="4559" spans="6:14" x14ac:dyDescent="0.2">
      <c r="K4559" s="260"/>
      <c r="L4559" s="260"/>
      <c r="M4559" s="326"/>
      <c r="N4559" s="326"/>
    </row>
    <row r="4560" spans="6:14" x14ac:dyDescent="0.2">
      <c r="K4560" s="260"/>
      <c r="L4560" s="260"/>
      <c r="M4560" s="326"/>
      <c r="N4560" s="326"/>
    </row>
    <row r="4561" spans="6:14" x14ac:dyDescent="0.2">
      <c r="J4561" s="260"/>
      <c r="K4561" s="260"/>
      <c r="L4561" s="260"/>
      <c r="M4561" s="326"/>
      <c r="N4561" s="326"/>
    </row>
    <row r="4562" spans="6:14" x14ac:dyDescent="0.2">
      <c r="L4562" s="260"/>
      <c r="M4562" s="326"/>
      <c r="N4562" s="326"/>
    </row>
    <row r="4563" spans="6:14" x14ac:dyDescent="0.2">
      <c r="N4563" s="326"/>
    </row>
    <row r="4564" spans="6:14" x14ac:dyDescent="0.2">
      <c r="F4564" s="260"/>
      <c r="G4564" s="260"/>
      <c r="H4564" s="260"/>
      <c r="I4564" s="260"/>
      <c r="J4564" s="260"/>
      <c r="K4564" s="260"/>
      <c r="L4564" s="260"/>
      <c r="M4564" s="326"/>
      <c r="N4564" s="326"/>
    </row>
    <row r="4565" spans="6:14" x14ac:dyDescent="0.2">
      <c r="F4565" s="260"/>
      <c r="G4565" s="260"/>
      <c r="H4565" s="260"/>
      <c r="I4565" s="260"/>
      <c r="J4565" s="260"/>
      <c r="K4565" s="260"/>
      <c r="L4565" s="260"/>
      <c r="M4565" s="326"/>
      <c r="N4565" s="326"/>
    </row>
    <row r="4566" spans="6:14" x14ac:dyDescent="0.2">
      <c r="G4566" s="260"/>
      <c r="H4566" s="260"/>
      <c r="I4566" s="260"/>
      <c r="J4566" s="260"/>
      <c r="K4566" s="260"/>
      <c r="L4566" s="260"/>
      <c r="M4566" s="326"/>
      <c r="N4566" s="326"/>
    </row>
    <row r="4567" spans="6:14" x14ac:dyDescent="0.2">
      <c r="J4567" s="260"/>
      <c r="K4567" s="260"/>
      <c r="L4567" s="260"/>
      <c r="M4567" s="326"/>
      <c r="N4567" s="326"/>
    </row>
    <row r="4568" spans="6:14" x14ac:dyDescent="0.2">
      <c r="L4568" s="260"/>
      <c r="M4568" s="326"/>
      <c r="N4568" s="326"/>
    </row>
    <row r="4569" spans="6:14" x14ac:dyDescent="0.2">
      <c r="N4569" s="326"/>
    </row>
    <row r="4570" spans="6:14" x14ac:dyDescent="0.2">
      <c r="F4570" s="260"/>
      <c r="G4570" s="260"/>
      <c r="H4570" s="260"/>
      <c r="I4570" s="260"/>
      <c r="J4570" s="260"/>
      <c r="K4570" s="260"/>
      <c r="L4570" s="260"/>
      <c r="M4570" s="326"/>
      <c r="N4570" s="326"/>
    </row>
    <row r="4571" spans="6:14" x14ac:dyDescent="0.2">
      <c r="F4571" s="260"/>
      <c r="G4571" s="260"/>
      <c r="H4571" s="260"/>
      <c r="I4571" s="260"/>
      <c r="J4571" s="260"/>
      <c r="K4571" s="260"/>
      <c r="L4571" s="260"/>
      <c r="M4571" s="326"/>
      <c r="N4571" s="326"/>
    </row>
    <row r="4572" spans="6:14" x14ac:dyDescent="0.2">
      <c r="G4572" s="260"/>
      <c r="H4572" s="260"/>
      <c r="I4572" s="260"/>
      <c r="J4572" s="260"/>
      <c r="K4572" s="260"/>
      <c r="L4572" s="260"/>
      <c r="M4572" s="326"/>
      <c r="N4572" s="326"/>
    </row>
    <row r="4573" spans="6:14" x14ac:dyDescent="0.2">
      <c r="J4573" s="260"/>
      <c r="K4573" s="260"/>
      <c r="L4573" s="260"/>
      <c r="M4573" s="326"/>
      <c r="N4573" s="326"/>
    </row>
    <row r="4574" spans="6:14" x14ac:dyDescent="0.2">
      <c r="L4574" s="260"/>
      <c r="M4574" s="326"/>
      <c r="N4574" s="326"/>
    </row>
    <row r="4575" spans="6:14" x14ac:dyDescent="0.2">
      <c r="N4575" s="326"/>
    </row>
    <row r="4576" spans="6:14" x14ac:dyDescent="0.2">
      <c r="F4576" s="260"/>
      <c r="G4576" s="260"/>
      <c r="H4576" s="260"/>
      <c r="I4576" s="260"/>
      <c r="J4576" s="260"/>
      <c r="K4576" s="260"/>
      <c r="L4576" s="260"/>
      <c r="M4576" s="326"/>
      <c r="N4576" s="326"/>
    </row>
    <row r="4577" spans="6:14" x14ac:dyDescent="0.2">
      <c r="F4577" s="260"/>
      <c r="G4577" s="260"/>
      <c r="H4577" s="260"/>
      <c r="I4577" s="260"/>
      <c r="J4577" s="260"/>
      <c r="K4577" s="260"/>
      <c r="L4577" s="260"/>
      <c r="M4577" s="326"/>
      <c r="N4577" s="326"/>
    </row>
    <row r="4578" spans="6:14" x14ac:dyDescent="0.2">
      <c r="G4578" s="260"/>
      <c r="H4578" s="260"/>
      <c r="I4578" s="260"/>
      <c r="J4578" s="260"/>
      <c r="K4578" s="260"/>
      <c r="L4578" s="260"/>
      <c r="M4578" s="326"/>
      <c r="N4578" s="326"/>
    </row>
    <row r="4579" spans="6:14" x14ac:dyDescent="0.2">
      <c r="J4579" s="260"/>
      <c r="K4579" s="260"/>
      <c r="L4579" s="260"/>
      <c r="M4579" s="326"/>
      <c r="N4579" s="326"/>
    </row>
    <row r="4580" spans="6:14" x14ac:dyDescent="0.2">
      <c r="L4580" s="260"/>
      <c r="M4580" s="326"/>
      <c r="N4580" s="326"/>
    </row>
    <row r="4581" spans="6:14" x14ac:dyDescent="0.2">
      <c r="N4581" s="326"/>
    </row>
    <row r="4583" spans="6:14" x14ac:dyDescent="0.2">
      <c r="K4583" s="260"/>
      <c r="L4583" s="260"/>
      <c r="M4583" s="326"/>
      <c r="N4583" s="326"/>
    </row>
    <row r="4584" spans="6:14" x14ac:dyDescent="0.2">
      <c r="L4584" s="260"/>
      <c r="N4584" s="326"/>
    </row>
    <row r="4585" spans="6:14" x14ac:dyDescent="0.2">
      <c r="K4585" s="260"/>
      <c r="L4585" s="260"/>
      <c r="M4585" s="326"/>
      <c r="N4585" s="326"/>
    </row>
    <row r="4586" spans="6:14" x14ac:dyDescent="0.2">
      <c r="J4586" s="260"/>
      <c r="K4586" s="260"/>
      <c r="L4586" s="260"/>
      <c r="N4586" s="326"/>
    </row>
    <row r="4587" spans="6:14" x14ac:dyDescent="0.2">
      <c r="L4587" s="260"/>
      <c r="M4587" s="326"/>
      <c r="N4587" s="326"/>
    </row>
    <row r="4588" spans="6:14" x14ac:dyDescent="0.2">
      <c r="N4588" s="326"/>
    </row>
    <row r="4590" spans="6:14" x14ac:dyDescent="0.2">
      <c r="F4590" s="260"/>
      <c r="K4590" s="260"/>
      <c r="L4590" s="260"/>
      <c r="M4590" s="326"/>
      <c r="N4590" s="326"/>
    </row>
    <row r="4591" spans="6:14" x14ac:dyDescent="0.2">
      <c r="F4591" s="260"/>
      <c r="G4591" s="260"/>
      <c r="K4591" s="260"/>
      <c r="L4591" s="260"/>
      <c r="M4591" s="326"/>
      <c r="N4591" s="326"/>
    </row>
    <row r="4592" spans="6:14" x14ac:dyDescent="0.2">
      <c r="G4592" s="260"/>
      <c r="K4592" s="260"/>
      <c r="L4592" s="260"/>
      <c r="M4592" s="326"/>
      <c r="N4592" s="326"/>
    </row>
    <row r="4593" spans="6:14" x14ac:dyDescent="0.2">
      <c r="J4593" s="260"/>
      <c r="K4593" s="260"/>
      <c r="M4593" s="326"/>
      <c r="N4593" s="326"/>
    </row>
    <row r="4594" spans="6:14" x14ac:dyDescent="0.2">
      <c r="L4594" s="260"/>
      <c r="M4594" s="326"/>
      <c r="N4594" s="326"/>
    </row>
    <row r="4595" spans="6:14" x14ac:dyDescent="0.2">
      <c r="N4595" s="326"/>
    </row>
    <row r="4596" spans="6:14" x14ac:dyDescent="0.2">
      <c r="F4596" s="260"/>
      <c r="G4596" s="260"/>
      <c r="H4596" s="260"/>
      <c r="I4596" s="260"/>
      <c r="J4596" s="260"/>
      <c r="K4596" s="260"/>
      <c r="L4596" s="260"/>
      <c r="M4596" s="326"/>
      <c r="N4596" s="326"/>
    </row>
    <row r="4597" spans="6:14" x14ac:dyDescent="0.2">
      <c r="F4597" s="260"/>
      <c r="G4597" s="260"/>
      <c r="H4597" s="260"/>
      <c r="I4597" s="260"/>
      <c r="J4597" s="260"/>
      <c r="K4597" s="260"/>
      <c r="L4597" s="260"/>
      <c r="M4597" s="326"/>
      <c r="N4597" s="326"/>
    </row>
    <row r="4598" spans="6:14" x14ac:dyDescent="0.2">
      <c r="G4598" s="260"/>
      <c r="H4598" s="260"/>
      <c r="I4598" s="260"/>
      <c r="J4598" s="260"/>
      <c r="K4598" s="260"/>
      <c r="L4598" s="260"/>
      <c r="M4598" s="326"/>
      <c r="N4598" s="326"/>
    </row>
    <row r="4599" spans="6:14" x14ac:dyDescent="0.2">
      <c r="J4599" s="260"/>
      <c r="K4599" s="260"/>
      <c r="L4599" s="260"/>
      <c r="M4599" s="326"/>
      <c r="N4599" s="326"/>
    </row>
    <row r="4600" spans="6:14" x14ac:dyDescent="0.2">
      <c r="L4600" s="260"/>
      <c r="M4600" s="326"/>
      <c r="N4600" s="326"/>
    </row>
    <row r="4601" spans="6:14" x14ac:dyDescent="0.2">
      <c r="N4601" s="326"/>
    </row>
    <row r="4602" spans="6:14" x14ac:dyDescent="0.2">
      <c r="L4602" s="260"/>
      <c r="M4602" s="326"/>
      <c r="N4602" s="326"/>
    </row>
    <row r="4603" spans="6:14" x14ac:dyDescent="0.2">
      <c r="L4603" s="260"/>
      <c r="M4603" s="326"/>
      <c r="N4603" s="326"/>
    </row>
    <row r="4604" spans="6:14" x14ac:dyDescent="0.2">
      <c r="M4604" s="326"/>
    </row>
  </sheetData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enableFormatConditionsCalculation="0"/>
  <dimension ref="B2:T1527"/>
  <sheetViews>
    <sheetView showRuler="0" zoomScale="80" zoomScaleNormal="80" workbookViewId="0">
      <selection activeCell="D5" sqref="D5:L21"/>
    </sheetView>
  </sheetViews>
  <sheetFormatPr baseColWidth="10" defaultColWidth="8.83203125" defaultRowHeight="15" x14ac:dyDescent="0.2"/>
  <cols>
    <col min="2" max="2" width="29.1640625" bestFit="1" customWidth="1"/>
    <col min="3" max="3" width="16" bestFit="1" customWidth="1"/>
    <col min="4" max="12" width="10.5" style="249" customWidth="1"/>
    <col min="13" max="13" width="10.5" style="252" customWidth="1"/>
    <col min="14" max="16" width="9.1640625" style="252" bestFit="1" customWidth="1"/>
    <col min="17" max="17" width="10.1640625" style="252" bestFit="1" customWidth="1"/>
    <col min="18" max="18" width="11.5" style="252" customWidth="1"/>
    <col min="19" max="19" width="11.6640625" style="13" customWidth="1"/>
  </cols>
  <sheetData>
    <row r="2" spans="2:19" x14ac:dyDescent="0.2">
      <c r="B2" s="2" t="s">
        <v>505</v>
      </c>
    </row>
    <row r="3" spans="2:19" x14ac:dyDescent="0.2">
      <c r="B3" t="s">
        <v>0</v>
      </c>
    </row>
    <row r="4" spans="2:19" x14ac:dyDescent="0.2">
      <c r="B4" t="s">
        <v>134</v>
      </c>
      <c r="C4" t="s">
        <v>153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  <c r="S4" s="228"/>
    </row>
    <row r="5" spans="2:19" x14ac:dyDescent="0.2">
      <c r="B5" t="s">
        <v>542</v>
      </c>
      <c r="C5" s="244" t="s">
        <v>325</v>
      </c>
      <c r="D5" s="246">
        <v>2482729.8303807955</v>
      </c>
      <c r="E5" s="246">
        <v>184519.73303015018</v>
      </c>
      <c r="F5" s="246">
        <v>244886.67978663999</v>
      </c>
      <c r="G5" s="246">
        <v>255060.47747758869</v>
      </c>
      <c r="H5" s="246">
        <v>264729.32816146332</v>
      </c>
      <c r="I5" s="342">
        <v>266058.59383322549</v>
      </c>
      <c r="J5" s="246">
        <v>266346.13165083458</v>
      </c>
      <c r="K5" s="342">
        <v>277159.80551357678</v>
      </c>
      <c r="L5" s="246">
        <v>293368.9539618573</v>
      </c>
      <c r="M5" s="256"/>
      <c r="N5" s="265"/>
      <c r="O5" s="265"/>
      <c r="P5" s="265"/>
      <c r="Q5" s="265"/>
      <c r="R5" s="265"/>
    </row>
    <row r="6" spans="2:19" x14ac:dyDescent="0.2">
      <c r="B6" t="s">
        <v>543</v>
      </c>
      <c r="C6" s="244" t="s">
        <v>325</v>
      </c>
      <c r="D6" s="246">
        <v>3488089.2540489216</v>
      </c>
      <c r="E6" s="246">
        <v>350311.10300889635</v>
      </c>
      <c r="F6" s="246">
        <v>2091487.4793438062</v>
      </c>
      <c r="G6" s="246">
        <v>503686.23234547052</v>
      </c>
      <c r="H6" s="246">
        <v>514728.06549473258</v>
      </c>
      <c r="I6" s="342">
        <v>516719.25018963974</v>
      </c>
      <c r="J6" s="246">
        <v>1754623.8304076414</v>
      </c>
      <c r="K6" s="342">
        <v>506423.97295728023</v>
      </c>
      <c r="L6" s="246">
        <v>4485270.7859727023</v>
      </c>
      <c r="M6" s="256"/>
      <c r="N6" s="265"/>
      <c r="O6" s="265"/>
      <c r="P6" s="265"/>
      <c r="Q6" s="265"/>
      <c r="R6" s="265"/>
      <c r="S6" s="325"/>
    </row>
    <row r="7" spans="2:19" x14ac:dyDescent="0.2">
      <c r="B7" t="s">
        <v>544</v>
      </c>
      <c r="C7" s="244" t="s">
        <v>325</v>
      </c>
      <c r="D7" s="246">
        <v>-534040.1766468822</v>
      </c>
      <c r="E7" s="246">
        <v>193310.199594987</v>
      </c>
      <c r="F7" s="246">
        <v>314200.77249508211</v>
      </c>
      <c r="G7" s="246">
        <v>310232.7603510489</v>
      </c>
      <c r="H7" s="246">
        <v>307057.00653258967</v>
      </c>
      <c r="I7" s="342">
        <v>303916.33463955275</v>
      </c>
      <c r="J7" s="246">
        <v>287319.95366976119</v>
      </c>
      <c r="K7" s="342">
        <v>302015.5685692812</v>
      </c>
      <c r="L7" s="246">
        <v>306312.74155304499</v>
      </c>
      <c r="M7" s="256"/>
      <c r="N7" s="265"/>
      <c r="O7" s="265"/>
      <c r="P7" s="265"/>
      <c r="Q7" s="265"/>
      <c r="R7" s="265"/>
      <c r="S7" s="325"/>
    </row>
    <row r="8" spans="2:19" x14ac:dyDescent="0.2">
      <c r="B8" t="s">
        <v>545</v>
      </c>
      <c r="C8" s="244" t="s">
        <v>325</v>
      </c>
      <c r="D8" s="246">
        <v>257982.9499603915</v>
      </c>
      <c r="E8" s="246">
        <v>163083.435375236</v>
      </c>
      <c r="F8" s="246">
        <v>218172.99800384569</v>
      </c>
      <c r="G8" s="246">
        <v>234859.17153418204</v>
      </c>
      <c r="H8" s="246">
        <v>235719.07806237997</v>
      </c>
      <c r="I8" s="342">
        <v>238046.30427108501</v>
      </c>
      <c r="J8" s="246">
        <v>231387.26658087561</v>
      </c>
      <c r="K8" s="342">
        <v>242898.8949879203</v>
      </c>
      <c r="L8" s="246">
        <v>247619.48835250398</v>
      </c>
      <c r="M8" s="256"/>
      <c r="N8" s="265"/>
      <c r="O8" s="265"/>
      <c r="P8" s="265"/>
      <c r="Q8" s="265"/>
      <c r="R8" s="265"/>
      <c r="S8" s="325"/>
    </row>
    <row r="9" spans="2:19" x14ac:dyDescent="0.2">
      <c r="B9" t="s">
        <v>546</v>
      </c>
      <c r="C9" s="244" t="s">
        <v>325</v>
      </c>
      <c r="D9" s="246">
        <v>1460472.465938759</v>
      </c>
      <c r="E9" s="246">
        <v>491923.74565969012</v>
      </c>
      <c r="F9" s="246">
        <v>672026.31213885196</v>
      </c>
      <c r="G9" s="246">
        <v>610271.58497682842</v>
      </c>
      <c r="H9" s="246">
        <v>631645.22090288205</v>
      </c>
      <c r="I9" s="342">
        <v>633001.46779080399</v>
      </c>
      <c r="J9" s="246">
        <v>638198.70324403304</v>
      </c>
      <c r="K9" s="342">
        <v>645160.11107443948</v>
      </c>
      <c r="L9" s="246">
        <v>668076.3658852384</v>
      </c>
      <c r="M9" s="256"/>
      <c r="N9" s="265"/>
      <c r="O9" s="265"/>
      <c r="P9" s="265"/>
      <c r="Q9" s="265"/>
      <c r="R9" s="265"/>
      <c r="S9" s="325"/>
    </row>
    <row r="10" spans="2:19" x14ac:dyDescent="0.2">
      <c r="B10" t="s">
        <v>547</v>
      </c>
      <c r="C10" s="244" t="s">
        <v>325</v>
      </c>
      <c r="D10" s="246">
        <v>4464661.9184134416</v>
      </c>
      <c r="E10" s="246">
        <v>226591.3446258991</v>
      </c>
      <c r="F10" s="246">
        <v>288043.1114936503</v>
      </c>
      <c r="G10" s="246">
        <v>322321.68356029829</v>
      </c>
      <c r="H10" s="246">
        <v>338489.82903225935</v>
      </c>
      <c r="I10" s="342">
        <v>342346.02435225504</v>
      </c>
      <c r="J10" s="246">
        <v>342008.38456255279</v>
      </c>
      <c r="K10" s="342">
        <v>349978.18907494668</v>
      </c>
      <c r="L10" s="246">
        <v>370492.45968246518</v>
      </c>
      <c r="M10" s="256"/>
      <c r="N10" s="265"/>
      <c r="O10" s="265"/>
      <c r="P10" s="265"/>
      <c r="Q10" s="265"/>
      <c r="R10" s="265"/>
      <c r="S10" s="325"/>
    </row>
    <row r="11" spans="2:19" x14ac:dyDescent="0.2">
      <c r="B11" t="s">
        <v>548</v>
      </c>
      <c r="C11" s="244" t="s">
        <v>325</v>
      </c>
      <c r="D11" s="246">
        <v>2960925.4281242434</v>
      </c>
      <c r="E11" s="246">
        <v>359685.54156853131</v>
      </c>
      <c r="F11" s="246">
        <v>449920.44998166198</v>
      </c>
      <c r="G11" s="246">
        <v>455487.96202594403</v>
      </c>
      <c r="H11" s="246">
        <v>477282.3579694638</v>
      </c>
      <c r="I11" s="342">
        <v>482590.19039830146</v>
      </c>
      <c r="J11" s="246">
        <v>486915.82698397583</v>
      </c>
      <c r="K11" s="342">
        <v>489945.31629978784</v>
      </c>
      <c r="L11" s="246">
        <v>508034.04862559168</v>
      </c>
      <c r="M11" s="256"/>
      <c r="N11" s="265"/>
      <c r="O11" s="265"/>
      <c r="P11" s="265"/>
      <c r="Q11" s="265"/>
      <c r="R11" s="265"/>
      <c r="S11" s="325"/>
    </row>
    <row r="12" spans="2:19" x14ac:dyDescent="0.2">
      <c r="B12" t="s">
        <v>129</v>
      </c>
      <c r="C12" s="244" t="s">
        <v>325</v>
      </c>
      <c r="D12" s="246">
        <v>-4171295.9843658735</v>
      </c>
      <c r="E12" s="246">
        <v>9851.3100770989549</v>
      </c>
      <c r="F12" s="246">
        <v>-190182.95542421716</v>
      </c>
      <c r="G12" s="246">
        <v>8065.539476656937</v>
      </c>
      <c r="H12" s="246">
        <v>6825.5134985939367</v>
      </c>
      <c r="I12" s="342">
        <v>7719.4915439279284</v>
      </c>
      <c r="J12" s="246">
        <v>4602.1651516109696</v>
      </c>
      <c r="K12" s="342">
        <v>7578.2106685769386</v>
      </c>
      <c r="L12" s="246">
        <v>9356.8286007759161</v>
      </c>
      <c r="M12" s="256"/>
      <c r="N12" s="265"/>
      <c r="O12" s="265"/>
      <c r="P12" s="265"/>
      <c r="Q12" s="265"/>
      <c r="R12" s="265"/>
      <c r="S12" s="325"/>
    </row>
    <row r="13" spans="2:19" x14ac:dyDescent="0.2">
      <c r="B13" t="s">
        <v>549</v>
      </c>
      <c r="C13" s="244" t="s">
        <v>325</v>
      </c>
      <c r="D13" s="246">
        <v>1672211.223625324</v>
      </c>
      <c r="E13" s="246">
        <v>151836.530084053</v>
      </c>
      <c r="F13" s="246">
        <v>233918.7760431786</v>
      </c>
      <c r="G13" s="246">
        <v>207085.16814195691</v>
      </c>
      <c r="H13" s="246">
        <v>210151.4476324135</v>
      </c>
      <c r="I13" s="342">
        <v>217780.04302068081</v>
      </c>
      <c r="J13" s="246">
        <v>214660.44297281239</v>
      </c>
      <c r="K13" s="342">
        <v>219280.3230259892</v>
      </c>
      <c r="L13" s="246">
        <v>231592.0648626422</v>
      </c>
      <c r="M13" s="256"/>
      <c r="N13" s="265"/>
      <c r="O13" s="265"/>
      <c r="P13" s="265"/>
      <c r="Q13" s="265"/>
      <c r="R13" s="265"/>
    </row>
    <row r="14" spans="2:19" x14ac:dyDescent="0.2">
      <c r="B14" t="s">
        <v>550</v>
      </c>
      <c r="C14" s="244" t="s">
        <v>325</v>
      </c>
      <c r="D14" s="246">
        <v>1538899.801789596</v>
      </c>
      <c r="E14" s="246">
        <v>445867.00937282102</v>
      </c>
      <c r="F14" s="246">
        <v>628478.17682875111</v>
      </c>
      <c r="G14" s="246">
        <v>637155.91000437574</v>
      </c>
      <c r="H14" s="246">
        <v>673738.61698574666</v>
      </c>
      <c r="I14" s="342">
        <v>692913.47828963259</v>
      </c>
      <c r="J14" s="246">
        <v>697450.26942511159</v>
      </c>
      <c r="K14" s="342">
        <v>716529.39085428859</v>
      </c>
      <c r="L14" s="246">
        <v>740849.43954772782</v>
      </c>
      <c r="M14" s="256"/>
      <c r="N14" s="265"/>
      <c r="O14" s="265"/>
      <c r="P14" s="265"/>
      <c r="Q14" s="265"/>
      <c r="R14" s="265"/>
      <c r="S14" s="325"/>
    </row>
    <row r="15" spans="2:19" x14ac:dyDescent="0.2">
      <c r="B15" t="s">
        <v>551</v>
      </c>
      <c r="C15" s="244" t="s">
        <v>325</v>
      </c>
      <c r="D15" s="332"/>
      <c r="E15" s="332"/>
      <c r="F15" s="332"/>
      <c r="G15" s="332"/>
      <c r="H15" s="332"/>
      <c r="I15" s="332"/>
      <c r="J15" s="332"/>
      <c r="K15" s="332"/>
      <c r="L15" s="332"/>
      <c r="M15" s="256"/>
      <c r="N15" s="265"/>
      <c r="O15" s="265"/>
      <c r="P15" s="265"/>
      <c r="Q15" s="265"/>
      <c r="R15" s="265"/>
      <c r="S15" s="325"/>
    </row>
    <row r="16" spans="2:19" x14ac:dyDescent="0.2">
      <c r="B16" t="s">
        <v>552</v>
      </c>
      <c r="C16" s="244" t="s">
        <v>325</v>
      </c>
      <c r="D16" s="332"/>
      <c r="E16" s="332"/>
      <c r="F16" s="332"/>
      <c r="G16" s="332"/>
      <c r="H16" s="332"/>
      <c r="I16" s="332"/>
      <c r="J16" s="332"/>
      <c r="K16" s="332"/>
      <c r="L16" s="332"/>
      <c r="M16" s="256"/>
      <c r="N16" s="265"/>
      <c r="O16" s="265"/>
      <c r="P16" s="265"/>
      <c r="Q16" s="265"/>
      <c r="R16" s="265"/>
      <c r="S16" s="325"/>
    </row>
    <row r="17" spans="2:20" x14ac:dyDescent="0.2">
      <c r="C17" s="244"/>
      <c r="D17" s="256"/>
      <c r="E17" s="256"/>
      <c r="F17" s="256"/>
      <c r="G17" s="256"/>
      <c r="H17" s="256"/>
      <c r="I17" s="256"/>
      <c r="J17" s="256"/>
      <c r="K17" s="256"/>
      <c r="L17" s="256"/>
      <c r="M17" s="256"/>
      <c r="N17" s="265"/>
      <c r="O17" s="265"/>
      <c r="P17" s="265"/>
      <c r="Q17" s="265"/>
      <c r="R17" s="265"/>
      <c r="S17" s="325"/>
    </row>
    <row r="18" spans="2:20" x14ac:dyDescent="0.2">
      <c r="C18" s="244"/>
      <c r="D18" s="246"/>
      <c r="E18" s="246"/>
      <c r="F18" s="246"/>
      <c r="G18" s="246"/>
      <c r="H18" s="246"/>
      <c r="I18" s="246"/>
      <c r="J18" s="246"/>
      <c r="K18" s="246"/>
      <c r="L18" s="246"/>
      <c r="M18" s="265"/>
      <c r="N18" s="265"/>
      <c r="O18" s="265"/>
      <c r="P18" s="265"/>
      <c r="Q18" s="265"/>
      <c r="R18" s="265"/>
      <c r="S18" s="325"/>
    </row>
    <row r="19" spans="2:20" x14ac:dyDescent="0.2">
      <c r="C19" s="244"/>
      <c r="D19" s="246"/>
      <c r="E19" s="246"/>
      <c r="F19" s="246"/>
      <c r="G19" s="246"/>
      <c r="H19" s="246"/>
      <c r="I19" s="246"/>
      <c r="J19" s="246"/>
      <c r="K19" s="246"/>
      <c r="L19" s="246"/>
      <c r="M19" s="265"/>
      <c r="N19" s="265"/>
      <c r="O19" s="265"/>
      <c r="P19" s="265"/>
      <c r="Q19" s="265"/>
      <c r="R19" s="265"/>
      <c r="S19" s="325"/>
    </row>
    <row r="20" spans="2:20" x14ac:dyDescent="0.2">
      <c r="C20" s="244"/>
      <c r="D20" s="246"/>
      <c r="E20" s="246"/>
      <c r="F20" s="246"/>
      <c r="G20" s="246"/>
      <c r="H20" s="246"/>
      <c r="I20" s="246"/>
      <c r="J20" s="246"/>
      <c r="K20" s="246"/>
      <c r="L20" s="246"/>
      <c r="M20" s="265"/>
      <c r="N20" s="265"/>
      <c r="O20" s="265"/>
      <c r="P20" s="265"/>
      <c r="Q20" s="265"/>
      <c r="R20" s="265"/>
      <c r="S20" s="325"/>
    </row>
    <row r="21" spans="2:20" x14ac:dyDescent="0.2">
      <c r="D21" s="246"/>
      <c r="E21" s="246"/>
      <c r="F21" s="246"/>
      <c r="G21" s="246"/>
      <c r="H21" s="246"/>
      <c r="I21" s="246"/>
      <c r="J21" s="246"/>
      <c r="K21" s="246"/>
      <c r="L21" s="246"/>
      <c r="M21" s="265"/>
      <c r="N21" s="265"/>
      <c r="O21" s="265"/>
      <c r="P21" s="265"/>
      <c r="Q21" s="265"/>
      <c r="R21" s="265"/>
      <c r="S21" s="325"/>
    </row>
    <row r="22" spans="2:20" x14ac:dyDescent="0.2">
      <c r="D22" s="256"/>
      <c r="E22" s="256"/>
      <c r="F22" s="256"/>
      <c r="G22" s="256"/>
      <c r="H22" s="256"/>
      <c r="I22" s="256"/>
      <c r="J22" s="256"/>
      <c r="K22" s="256"/>
      <c r="L22" s="256"/>
      <c r="M22" s="265"/>
      <c r="N22" s="265"/>
      <c r="O22" s="265"/>
      <c r="P22" s="265"/>
      <c r="Q22" s="265"/>
      <c r="R22" s="265"/>
      <c r="S22" s="325"/>
    </row>
    <row r="23" spans="2:20" x14ac:dyDescent="0.2">
      <c r="D23" s="261"/>
      <c r="E23" s="261"/>
      <c r="F23" s="261"/>
      <c r="G23" s="261"/>
      <c r="H23" s="261"/>
      <c r="I23" s="261"/>
      <c r="J23" s="261"/>
      <c r="K23" s="261"/>
      <c r="L23" s="261"/>
      <c r="M23" s="265"/>
      <c r="N23" s="265"/>
      <c r="O23" s="265"/>
      <c r="P23" s="265"/>
      <c r="Q23" s="265"/>
      <c r="R23" s="265"/>
    </row>
    <row r="24" spans="2:20" x14ac:dyDescent="0.2">
      <c r="D24" s="261"/>
      <c r="E24" s="261"/>
      <c r="F24" s="261"/>
      <c r="G24" s="261"/>
      <c r="H24" s="261"/>
      <c r="I24" s="261"/>
      <c r="J24" s="261"/>
      <c r="K24" s="261"/>
      <c r="L24" s="261"/>
      <c r="M24" s="265"/>
      <c r="N24" s="265"/>
      <c r="O24" s="265"/>
      <c r="P24" s="265"/>
      <c r="Q24" s="265"/>
      <c r="R24" s="265"/>
    </row>
    <row r="25" spans="2:20" x14ac:dyDescent="0.2">
      <c r="D25" s="261"/>
      <c r="E25" s="261"/>
      <c r="F25" s="261"/>
      <c r="G25" s="261"/>
      <c r="H25" s="261"/>
      <c r="I25" s="261"/>
      <c r="J25" s="261"/>
      <c r="K25" s="261"/>
      <c r="L25" s="261"/>
      <c r="M25" s="265"/>
      <c r="N25" s="265"/>
      <c r="O25" s="265"/>
      <c r="P25" s="265"/>
      <c r="Q25" s="265"/>
      <c r="R25" s="265"/>
    </row>
    <row r="26" spans="2:20" x14ac:dyDescent="0.2">
      <c r="B26" s="9"/>
      <c r="C26" s="9"/>
      <c r="D26" s="265"/>
      <c r="E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T26" s="9"/>
    </row>
    <row r="27" spans="2:20" x14ac:dyDescent="0.2">
      <c r="B27" s="9"/>
      <c r="C27" s="9"/>
      <c r="D27" s="265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262"/>
      <c r="S27" s="228"/>
      <c r="T27" s="9"/>
    </row>
    <row r="28" spans="2:20" x14ac:dyDescent="0.2">
      <c r="B28" s="9"/>
      <c r="C28" s="9"/>
      <c r="D28" s="264"/>
      <c r="E28" s="264"/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T28" s="9"/>
    </row>
    <row r="29" spans="2:20" x14ac:dyDescent="0.2">
      <c r="B29" s="9"/>
      <c r="C29" s="9"/>
      <c r="D29" s="265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T29" s="9"/>
    </row>
    <row r="30" spans="2:20" x14ac:dyDescent="0.2">
      <c r="B30" s="9"/>
      <c r="C30" s="9"/>
      <c r="D30" s="265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T30" s="9"/>
    </row>
    <row r="31" spans="2:20" x14ac:dyDescent="0.2">
      <c r="B31" s="9"/>
      <c r="C31" s="9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T31" s="9"/>
    </row>
    <row r="32" spans="2:20" x14ac:dyDescent="0.2">
      <c r="B32" s="9"/>
      <c r="C32" s="9"/>
      <c r="D32" s="265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T32" s="9"/>
    </row>
    <row r="33" spans="2:20" x14ac:dyDescent="0.2">
      <c r="B33" s="9"/>
      <c r="C33" s="9"/>
      <c r="D33" s="265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T33" s="9"/>
    </row>
    <row r="34" spans="2:20" x14ac:dyDescent="0.2">
      <c r="B34" s="9"/>
      <c r="C34" s="9"/>
      <c r="D34" s="265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T34" s="9"/>
    </row>
    <row r="35" spans="2:20" x14ac:dyDescent="0.2">
      <c r="B35" s="9"/>
      <c r="C35" s="9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T35" s="9"/>
    </row>
    <row r="36" spans="2:20" x14ac:dyDescent="0.2">
      <c r="B36" s="9"/>
      <c r="C36" s="9"/>
      <c r="D36" s="265"/>
      <c r="E36" s="265"/>
      <c r="F36" s="265"/>
      <c r="G36" s="265"/>
      <c r="H36" s="265"/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T36" s="9"/>
    </row>
    <row r="37" spans="2:20" x14ac:dyDescent="0.2">
      <c r="B37" s="9"/>
      <c r="C37" s="9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T37" s="9"/>
    </row>
    <row r="38" spans="2:20" x14ac:dyDescent="0.2">
      <c r="B38" s="9"/>
      <c r="C38" s="9"/>
      <c r="D38" s="265"/>
      <c r="E38" s="265"/>
      <c r="F38" s="265"/>
      <c r="G38" s="265"/>
      <c r="H38" s="265"/>
      <c r="I38" s="265"/>
      <c r="J38" s="265"/>
      <c r="K38" s="265"/>
      <c r="L38" s="265"/>
      <c r="M38" s="265"/>
      <c r="N38" s="265"/>
      <c r="O38" s="265"/>
      <c r="P38" s="265"/>
      <c r="Q38" s="265"/>
      <c r="R38" s="265"/>
      <c r="T38" s="9"/>
    </row>
    <row r="39" spans="2:20" x14ac:dyDescent="0.2">
      <c r="B39" s="9"/>
      <c r="C39" s="9"/>
      <c r="D39" s="265"/>
      <c r="E39" s="265"/>
      <c r="F39" s="265"/>
      <c r="G39" s="265"/>
      <c r="H39" s="265"/>
      <c r="I39" s="265"/>
      <c r="J39" s="265"/>
      <c r="K39" s="265"/>
      <c r="L39" s="265"/>
      <c r="M39" s="265"/>
      <c r="N39" s="265"/>
      <c r="O39" s="265"/>
      <c r="P39" s="265"/>
      <c r="Q39" s="265"/>
      <c r="R39" s="265"/>
      <c r="T39" s="9"/>
    </row>
    <row r="40" spans="2:20" x14ac:dyDescent="0.2">
      <c r="B40" s="9"/>
      <c r="C40" s="9"/>
      <c r="D40" s="265"/>
      <c r="E40" s="265"/>
      <c r="F40" s="265"/>
      <c r="G40" s="265"/>
      <c r="H40" s="265"/>
      <c r="I40" s="265"/>
      <c r="J40" s="265"/>
      <c r="K40" s="265"/>
      <c r="L40" s="265"/>
      <c r="M40" s="265"/>
      <c r="N40" s="265"/>
      <c r="O40" s="265"/>
      <c r="P40" s="265"/>
      <c r="Q40" s="265"/>
      <c r="R40" s="265"/>
      <c r="T40" s="9"/>
    </row>
    <row r="41" spans="2:20" x14ac:dyDescent="0.2">
      <c r="B41" s="9"/>
      <c r="C41" s="9"/>
      <c r="D41" s="265"/>
      <c r="E41" s="265"/>
      <c r="F41" s="265"/>
      <c r="G41" s="265"/>
      <c r="H41" s="265"/>
      <c r="I41" s="265"/>
      <c r="J41" s="265"/>
      <c r="K41" s="265"/>
      <c r="L41" s="265"/>
      <c r="M41" s="265"/>
      <c r="N41" s="265"/>
      <c r="O41" s="265"/>
      <c r="P41" s="265"/>
      <c r="Q41" s="265"/>
      <c r="R41" s="265"/>
      <c r="T41" s="9"/>
    </row>
    <row r="42" spans="2:20" x14ac:dyDescent="0.2">
      <c r="B42" s="9"/>
      <c r="C42" s="9"/>
      <c r="D42" s="265"/>
      <c r="E42" s="265"/>
      <c r="F42" s="265"/>
      <c r="G42" s="265"/>
      <c r="H42" s="265"/>
      <c r="I42" s="265"/>
      <c r="J42" s="265"/>
      <c r="K42" s="265"/>
      <c r="L42" s="265"/>
      <c r="M42" s="265"/>
      <c r="N42" s="265"/>
      <c r="O42" s="265"/>
      <c r="P42" s="265"/>
      <c r="Q42" s="265"/>
      <c r="R42" s="265"/>
      <c r="T42" s="9"/>
    </row>
    <row r="43" spans="2:20" x14ac:dyDescent="0.2">
      <c r="B43" s="9"/>
      <c r="C43" s="9"/>
      <c r="D43" s="265"/>
      <c r="E43" s="265"/>
      <c r="F43" s="265"/>
      <c r="G43" s="265"/>
      <c r="H43" s="265"/>
      <c r="I43" s="265"/>
      <c r="J43" s="265"/>
      <c r="K43" s="265"/>
      <c r="L43" s="265"/>
      <c r="M43" s="265"/>
      <c r="N43" s="265"/>
      <c r="O43" s="265"/>
      <c r="P43" s="265"/>
      <c r="Q43" s="265"/>
      <c r="R43" s="265"/>
      <c r="T43" s="9"/>
    </row>
    <row r="44" spans="2:20" x14ac:dyDescent="0.2">
      <c r="B44" s="9"/>
      <c r="C44" s="9"/>
      <c r="D44" s="265"/>
      <c r="E44" s="265"/>
      <c r="F44" s="265"/>
      <c r="G44" s="265"/>
      <c r="H44" s="265"/>
      <c r="I44" s="265"/>
      <c r="J44" s="265"/>
      <c r="K44" s="265"/>
      <c r="L44" s="265"/>
      <c r="M44" s="265"/>
      <c r="N44" s="265"/>
      <c r="O44" s="265"/>
      <c r="P44" s="265"/>
      <c r="Q44" s="265"/>
      <c r="R44" s="265"/>
      <c r="T44" s="9"/>
    </row>
    <row r="45" spans="2:20" x14ac:dyDescent="0.2">
      <c r="B45" s="9"/>
      <c r="C45" s="9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T45" s="9"/>
    </row>
    <row r="46" spans="2:20" x14ac:dyDescent="0.2">
      <c r="B46" s="9"/>
      <c r="C46" s="9"/>
      <c r="D46" s="265"/>
      <c r="E46" s="265"/>
      <c r="F46" s="265"/>
      <c r="G46" s="265"/>
      <c r="H46" s="265"/>
      <c r="I46" s="265"/>
      <c r="J46" s="265"/>
      <c r="K46" s="265"/>
      <c r="L46" s="265"/>
      <c r="M46" s="265"/>
      <c r="N46" s="265"/>
      <c r="O46" s="265"/>
      <c r="P46" s="265"/>
      <c r="Q46" s="265"/>
      <c r="R46" s="265"/>
      <c r="T46" s="9"/>
    </row>
    <row r="47" spans="2:20" x14ac:dyDescent="0.2">
      <c r="B47" s="9"/>
      <c r="C47" s="9"/>
      <c r="D47" s="265"/>
      <c r="E47" s="265"/>
      <c r="F47" s="265"/>
      <c r="G47" s="265"/>
      <c r="H47" s="265"/>
      <c r="I47" s="265"/>
      <c r="J47" s="265"/>
      <c r="K47" s="265"/>
      <c r="L47" s="265"/>
      <c r="M47" s="265"/>
      <c r="N47" s="265"/>
      <c r="O47" s="265"/>
      <c r="P47" s="265"/>
      <c r="Q47" s="265"/>
      <c r="R47" s="265"/>
      <c r="T47" s="9"/>
    </row>
    <row r="48" spans="2:20" x14ac:dyDescent="0.2">
      <c r="B48" s="9"/>
      <c r="C48" s="9"/>
      <c r="D48" s="265"/>
      <c r="E48" s="265"/>
      <c r="F48" s="265"/>
      <c r="G48" s="265"/>
      <c r="H48" s="265"/>
      <c r="I48" s="265"/>
      <c r="J48" s="265"/>
      <c r="K48" s="265"/>
      <c r="L48" s="265"/>
      <c r="M48" s="265"/>
      <c r="N48" s="265"/>
      <c r="O48" s="265"/>
      <c r="P48" s="265"/>
      <c r="Q48" s="265"/>
      <c r="R48" s="265"/>
      <c r="T48" s="9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1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1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1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1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1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1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1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1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1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1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1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1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1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1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1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1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1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1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1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1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1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1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1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1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1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1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1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1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1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1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1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1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1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1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1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1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 enableFormatConditionsCalculation="0"/>
  <dimension ref="B2:S1550"/>
  <sheetViews>
    <sheetView showRuler="0" zoomScale="80" zoomScaleNormal="80" workbookViewId="0">
      <selection activeCell="E5" sqref="E5:M495"/>
    </sheetView>
  </sheetViews>
  <sheetFormatPr baseColWidth="10" defaultColWidth="8.83203125" defaultRowHeight="15" x14ac:dyDescent="0.2"/>
  <cols>
    <col min="2" max="2" width="22.83203125" customWidth="1"/>
    <col min="3" max="3" width="22.33203125" bestFit="1" customWidth="1"/>
    <col min="4" max="4" width="21.1640625" style="272" bestFit="1" customWidth="1"/>
    <col min="5" max="6" width="5.5" style="249" bestFit="1" customWidth="1"/>
    <col min="7" max="13" width="6.5" style="249" bestFit="1" customWidth="1"/>
    <col min="14" max="17" width="6.5" style="252" bestFit="1" customWidth="1"/>
    <col min="18" max="18" width="9.1640625" style="252" customWidth="1"/>
    <col min="19" max="19" width="9.1640625" style="9" customWidth="1"/>
    <col min="20" max="20" width="9.1640625" customWidth="1"/>
  </cols>
  <sheetData>
    <row r="2" spans="2:19" x14ac:dyDescent="0.2">
      <c r="B2" s="2" t="s">
        <v>506</v>
      </c>
      <c r="D2" s="21"/>
    </row>
    <row r="3" spans="2:19" x14ac:dyDescent="0.2">
      <c r="B3" t="s">
        <v>0</v>
      </c>
    </row>
    <row r="4" spans="2:19" x14ac:dyDescent="0.2">
      <c r="B4" t="s">
        <v>134</v>
      </c>
      <c r="C4" t="s">
        <v>158</v>
      </c>
      <c r="D4" s="272" t="s">
        <v>38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  <c r="N4" s="264"/>
      <c r="O4" s="264"/>
      <c r="P4" s="264"/>
      <c r="Q4" s="264"/>
      <c r="R4" s="264"/>
      <c r="S4" s="330"/>
    </row>
    <row r="5" spans="2:19" x14ac:dyDescent="0.2">
      <c r="B5" t="s">
        <v>542</v>
      </c>
      <c r="C5" s="244" t="s">
        <v>297</v>
      </c>
      <c r="D5" s="273" t="s">
        <v>427</v>
      </c>
      <c r="E5" s="246">
        <v>0.72197179199999995</v>
      </c>
      <c r="F5" s="246"/>
      <c r="G5" s="246">
        <v>4.6217124819429998</v>
      </c>
      <c r="H5" s="246">
        <v>7.5950119983170001</v>
      </c>
      <c r="I5" s="246">
        <v>3.1537924643739998</v>
      </c>
      <c r="J5" s="342">
        <v>119.123005374781</v>
      </c>
      <c r="K5" s="246">
        <v>104.301006325069</v>
      </c>
      <c r="L5" s="342">
        <v>122.570472804139</v>
      </c>
      <c r="M5" s="246">
        <v>122.57379197035699</v>
      </c>
      <c r="N5" s="256"/>
      <c r="O5" s="265"/>
      <c r="P5" s="265"/>
      <c r="Q5" s="265"/>
      <c r="R5" s="265"/>
    </row>
    <row r="6" spans="2:19" x14ac:dyDescent="0.2">
      <c r="B6" t="s">
        <v>542</v>
      </c>
      <c r="C6" s="244" t="s">
        <v>297</v>
      </c>
      <c r="D6" s="273" t="s">
        <v>40</v>
      </c>
      <c r="E6" s="246">
        <v>0.19631563347799999</v>
      </c>
      <c r="F6" s="246"/>
      <c r="G6" s="246"/>
      <c r="H6" s="246"/>
      <c r="I6" s="246"/>
      <c r="J6" s="342"/>
      <c r="K6" s="246">
        <v>0.17482486822099999</v>
      </c>
      <c r="L6" s="342">
        <v>0.171536378894</v>
      </c>
      <c r="M6" s="246">
        <v>0.16874796087899999</v>
      </c>
      <c r="N6" s="256"/>
      <c r="O6" s="265"/>
      <c r="P6" s="265"/>
      <c r="Q6" s="265"/>
      <c r="R6" s="265"/>
    </row>
    <row r="7" spans="2:19" x14ac:dyDescent="0.2">
      <c r="B7" t="s">
        <v>542</v>
      </c>
      <c r="C7" s="244" t="s">
        <v>297</v>
      </c>
      <c r="D7" s="273" t="s">
        <v>55</v>
      </c>
      <c r="E7" s="246">
        <v>97.908820415999998</v>
      </c>
      <c r="F7" s="246">
        <v>91.543204154246993</v>
      </c>
      <c r="G7" s="246">
        <v>102.27514409443999</v>
      </c>
      <c r="H7" s="246">
        <v>104.422186565864</v>
      </c>
      <c r="I7" s="246">
        <v>112.756927898135</v>
      </c>
      <c r="J7" s="342">
        <v>110.83117996888799</v>
      </c>
      <c r="K7" s="246">
        <v>108.820181911643</v>
      </c>
      <c r="L7" s="342">
        <v>107.29565202852299</v>
      </c>
      <c r="M7" s="246">
        <v>100.545817792324</v>
      </c>
      <c r="N7" s="256"/>
      <c r="O7" s="265"/>
      <c r="P7" s="265"/>
      <c r="Q7" s="265"/>
      <c r="R7" s="265"/>
    </row>
    <row r="8" spans="2:19" x14ac:dyDescent="0.2">
      <c r="B8" t="s">
        <v>542</v>
      </c>
      <c r="C8" s="244" t="s">
        <v>297</v>
      </c>
      <c r="D8" s="273" t="s">
        <v>41</v>
      </c>
      <c r="E8" s="246">
        <v>323.41661258252202</v>
      </c>
      <c r="F8" s="246">
        <v>317.27226851404401</v>
      </c>
      <c r="G8" s="246">
        <v>296.97364128904002</v>
      </c>
      <c r="H8" s="246">
        <v>282.16475012679302</v>
      </c>
      <c r="I8" s="246">
        <v>266.764759803044</v>
      </c>
      <c r="J8" s="342">
        <v>192.94003695471201</v>
      </c>
      <c r="K8" s="246">
        <v>202.26270282906799</v>
      </c>
      <c r="L8" s="342">
        <v>183.41993277972799</v>
      </c>
      <c r="M8" s="246">
        <v>185.24772422354599</v>
      </c>
      <c r="N8" s="256"/>
      <c r="O8" s="265"/>
      <c r="P8" s="265"/>
      <c r="Q8" s="265"/>
      <c r="R8" s="265"/>
      <c r="S8" s="10"/>
    </row>
    <row r="9" spans="2:19" x14ac:dyDescent="0.2">
      <c r="B9" t="s">
        <v>542</v>
      </c>
      <c r="C9" s="244" t="s">
        <v>297</v>
      </c>
      <c r="D9" s="273" t="s">
        <v>56</v>
      </c>
      <c r="E9" s="246">
        <v>41.225514605999997</v>
      </c>
      <c r="F9" s="246">
        <v>26.144286226702999</v>
      </c>
      <c r="G9" s="246">
        <v>36.016356345897997</v>
      </c>
      <c r="H9" s="246">
        <v>31.536589569317002</v>
      </c>
      <c r="I9" s="246">
        <v>28.91614647814</v>
      </c>
      <c r="J9" s="342">
        <v>4.2258382706109998</v>
      </c>
      <c r="K9" s="246"/>
      <c r="L9" s="342"/>
      <c r="M9" s="246"/>
      <c r="N9" s="256"/>
      <c r="O9" s="265"/>
      <c r="P9" s="265"/>
      <c r="Q9" s="265"/>
      <c r="R9" s="265"/>
    </row>
    <row r="10" spans="2:19" x14ac:dyDescent="0.2">
      <c r="B10" t="s">
        <v>542</v>
      </c>
      <c r="C10" s="244" t="s">
        <v>297</v>
      </c>
      <c r="D10" s="273" t="s">
        <v>57</v>
      </c>
      <c r="E10" s="246">
        <v>835.15413627179805</v>
      </c>
      <c r="F10" s="246">
        <v>817.07092846487103</v>
      </c>
      <c r="G10" s="246">
        <v>819.71548625607295</v>
      </c>
      <c r="H10" s="246">
        <v>799.97273192777504</v>
      </c>
      <c r="I10" s="246">
        <v>779.85456627007397</v>
      </c>
      <c r="J10" s="342">
        <v>762.18313665806204</v>
      </c>
      <c r="K10" s="246">
        <v>743.72941793465895</v>
      </c>
      <c r="L10" s="342">
        <v>729.73972483318596</v>
      </c>
      <c r="M10" s="246">
        <v>717.87740496555602</v>
      </c>
      <c r="N10" s="256"/>
      <c r="O10" s="265"/>
      <c r="P10" s="265"/>
      <c r="Q10" s="265"/>
      <c r="R10" s="265"/>
    </row>
    <row r="11" spans="2:19" x14ac:dyDescent="0.2">
      <c r="B11" t="s">
        <v>542</v>
      </c>
      <c r="C11" s="244" t="s">
        <v>298</v>
      </c>
      <c r="D11" s="273" t="s">
        <v>427</v>
      </c>
      <c r="E11" s="246"/>
      <c r="F11" s="246"/>
      <c r="G11" s="246">
        <v>8.012951332019</v>
      </c>
      <c r="H11" s="246">
        <v>7.6964084772090002</v>
      </c>
      <c r="I11" s="246">
        <v>7.0360750809979997</v>
      </c>
      <c r="J11" s="342">
        <v>11.642296123091</v>
      </c>
      <c r="K11" s="246">
        <v>12.813527926755</v>
      </c>
      <c r="L11" s="342">
        <v>13.873950575753</v>
      </c>
      <c r="M11" s="246">
        <v>13.458148804939</v>
      </c>
      <c r="N11" s="256"/>
      <c r="O11" s="265"/>
      <c r="P11" s="265"/>
      <c r="Q11" s="265"/>
      <c r="R11" s="265"/>
    </row>
    <row r="12" spans="2:19" x14ac:dyDescent="0.2">
      <c r="B12" t="s">
        <v>542</v>
      </c>
      <c r="C12" s="244" t="s">
        <v>298</v>
      </c>
      <c r="D12" s="273" t="s">
        <v>40</v>
      </c>
      <c r="E12" s="246">
        <v>37.582056575999999</v>
      </c>
      <c r="F12" s="246"/>
      <c r="G12" s="246">
        <v>12.593550942617</v>
      </c>
      <c r="H12" s="246">
        <v>8.6395762738670001</v>
      </c>
      <c r="I12" s="246">
        <v>5.0327082591170003</v>
      </c>
      <c r="J12" s="342">
        <v>1.425840244367</v>
      </c>
      <c r="K12" s="246">
        <v>0.14766864934500001</v>
      </c>
      <c r="L12" s="342">
        <v>0.544411425896</v>
      </c>
      <c r="M12" s="246">
        <v>6.7490346409860003</v>
      </c>
      <c r="N12" s="256"/>
      <c r="O12" s="265"/>
      <c r="P12" s="265"/>
      <c r="Q12" s="265"/>
      <c r="R12" s="265"/>
      <c r="S12" s="10"/>
    </row>
    <row r="13" spans="2:19" x14ac:dyDescent="0.2">
      <c r="B13" t="s">
        <v>542</v>
      </c>
      <c r="C13" s="244" t="s">
        <v>298</v>
      </c>
      <c r="D13" s="273" t="s">
        <v>55</v>
      </c>
      <c r="E13" s="246">
        <v>35.413503515999999</v>
      </c>
      <c r="F13" s="246">
        <v>48.763348859011003</v>
      </c>
      <c r="G13" s="246">
        <v>46.542413611915002</v>
      </c>
      <c r="H13" s="246">
        <v>45.300871624799001</v>
      </c>
      <c r="I13" s="246">
        <v>44.037121422570998</v>
      </c>
      <c r="J13" s="342">
        <v>46.082453834291002</v>
      </c>
      <c r="K13" s="246">
        <v>48.404610564016998</v>
      </c>
      <c r="L13" s="342">
        <v>50.843783889619999</v>
      </c>
      <c r="M13" s="246">
        <v>53.405870434503001</v>
      </c>
      <c r="N13" s="256"/>
      <c r="O13" s="265"/>
      <c r="P13" s="265"/>
      <c r="Q13" s="265"/>
      <c r="R13" s="265"/>
      <c r="S13" s="10"/>
    </row>
    <row r="14" spans="2:19" x14ac:dyDescent="0.2">
      <c r="B14" t="s">
        <v>542</v>
      </c>
      <c r="C14" s="244" t="s">
        <v>298</v>
      </c>
      <c r="D14" s="273" t="s">
        <v>41</v>
      </c>
      <c r="E14" s="246">
        <v>0.69421330800000003</v>
      </c>
      <c r="F14" s="246"/>
      <c r="G14" s="246">
        <v>8.3600579860189992</v>
      </c>
      <c r="H14" s="246">
        <v>7.6964084772090002</v>
      </c>
      <c r="I14" s="246"/>
      <c r="J14" s="342"/>
      <c r="K14" s="246">
        <v>6.546894258829</v>
      </c>
      <c r="L14" s="342">
        <v>13.873950575753</v>
      </c>
      <c r="M14" s="246">
        <v>13.458148804939</v>
      </c>
      <c r="N14" s="256"/>
      <c r="O14" s="265"/>
      <c r="P14" s="265"/>
      <c r="Q14" s="265"/>
      <c r="R14" s="265"/>
    </row>
    <row r="15" spans="2:19" x14ac:dyDescent="0.2">
      <c r="B15" t="s">
        <v>542</v>
      </c>
      <c r="C15" s="244" t="s">
        <v>298</v>
      </c>
      <c r="D15" s="273" t="s">
        <v>56</v>
      </c>
      <c r="E15" s="246">
        <v>1.800324E-2</v>
      </c>
      <c r="F15" s="246">
        <v>5.5734715334459999</v>
      </c>
      <c r="G15" s="246"/>
      <c r="H15" s="246"/>
      <c r="I15" s="246">
        <v>0.301663349789</v>
      </c>
      <c r="J15" s="342"/>
      <c r="K15" s="246">
        <v>0.62002319229799996</v>
      </c>
      <c r="L15" s="342"/>
      <c r="M15" s="246"/>
      <c r="N15" s="256"/>
      <c r="O15" s="265"/>
      <c r="P15" s="265"/>
      <c r="Q15" s="265"/>
      <c r="R15" s="265"/>
      <c r="S15" s="10"/>
    </row>
    <row r="16" spans="2:19" x14ac:dyDescent="0.2">
      <c r="B16" t="s">
        <v>542</v>
      </c>
      <c r="C16" s="244" t="s">
        <v>298</v>
      </c>
      <c r="D16" s="273" t="s">
        <v>57</v>
      </c>
      <c r="E16" s="246"/>
      <c r="F16" s="246">
        <v>3.6859379381370001</v>
      </c>
      <c r="G16" s="246">
        <v>3.7691004782230002</v>
      </c>
      <c r="H16" s="246">
        <v>3.9590305125910001</v>
      </c>
      <c r="I16" s="246">
        <v>4.1585313764349996</v>
      </c>
      <c r="J16" s="342">
        <v>4.3680853567050004</v>
      </c>
      <c r="K16" s="246">
        <v>4.588199043436</v>
      </c>
      <c r="L16" s="342">
        <v>4.819404554418</v>
      </c>
      <c r="M16" s="246"/>
      <c r="N16" s="256"/>
      <c r="O16" s="265"/>
      <c r="P16" s="265"/>
      <c r="Q16" s="265"/>
      <c r="R16" s="265"/>
    </row>
    <row r="17" spans="2:19" x14ac:dyDescent="0.2">
      <c r="B17" t="s">
        <v>542</v>
      </c>
      <c r="C17" s="244" t="s">
        <v>299</v>
      </c>
      <c r="D17" s="273" t="s">
        <v>427</v>
      </c>
      <c r="E17" s="246"/>
      <c r="F17" s="246"/>
      <c r="G17" s="246">
        <v>0.22978605822000001</v>
      </c>
      <c r="H17" s="246">
        <v>0.99204619903000002</v>
      </c>
      <c r="I17" s="246">
        <v>0.99204619903000002</v>
      </c>
      <c r="J17" s="342">
        <v>0.938982329964</v>
      </c>
      <c r="K17" s="246">
        <v>0.89867044510000005</v>
      </c>
      <c r="L17" s="342">
        <v>0.86793015571700005</v>
      </c>
      <c r="M17" s="246">
        <v>0.83885549355</v>
      </c>
      <c r="N17" s="256"/>
      <c r="O17" s="265"/>
      <c r="P17" s="265"/>
      <c r="Q17" s="265"/>
      <c r="R17" s="265"/>
    </row>
    <row r="18" spans="2:19" x14ac:dyDescent="0.2">
      <c r="B18" t="s">
        <v>542</v>
      </c>
      <c r="C18" s="244" t="s">
        <v>299</v>
      </c>
      <c r="D18" s="273" t="s">
        <v>40</v>
      </c>
      <c r="E18" s="256"/>
      <c r="F18" s="256"/>
      <c r="G18" s="256"/>
      <c r="H18" s="256"/>
      <c r="I18" s="256"/>
      <c r="J18" s="332"/>
      <c r="K18" s="256"/>
      <c r="L18" s="332"/>
      <c r="M18" s="256"/>
      <c r="N18" s="256"/>
      <c r="O18" s="265"/>
      <c r="P18" s="265"/>
      <c r="Q18" s="265"/>
      <c r="R18" s="265"/>
    </row>
    <row r="19" spans="2:19" x14ac:dyDescent="0.2">
      <c r="B19" t="s">
        <v>542</v>
      </c>
      <c r="C19" s="244" t="s">
        <v>299</v>
      </c>
      <c r="D19" s="273" t="s">
        <v>55</v>
      </c>
      <c r="E19" s="246">
        <v>23.591445696000001</v>
      </c>
      <c r="F19" s="246">
        <v>19.720109279862001</v>
      </c>
      <c r="G19" s="246">
        <v>16.953858475040999</v>
      </c>
      <c r="H19" s="246">
        <v>16.44536008239</v>
      </c>
      <c r="I19" s="246">
        <v>16.851369328025999</v>
      </c>
      <c r="J19" s="342">
        <v>16.098007009875001</v>
      </c>
      <c r="K19" s="246">
        <v>15.329836034895999</v>
      </c>
      <c r="L19" s="342">
        <v>15.09180433016</v>
      </c>
      <c r="M19" s="246">
        <v>14.680064600955999</v>
      </c>
      <c r="N19" s="256"/>
      <c r="O19" s="265"/>
      <c r="P19" s="265"/>
      <c r="Q19" s="265"/>
      <c r="R19" s="265"/>
    </row>
    <row r="20" spans="2:19" x14ac:dyDescent="0.2">
      <c r="B20" t="s">
        <v>542</v>
      </c>
      <c r="C20" s="244" t="s">
        <v>299</v>
      </c>
      <c r="D20" s="273" t="s">
        <v>41</v>
      </c>
      <c r="E20" s="246">
        <v>8.1858638880000001</v>
      </c>
      <c r="F20" s="246">
        <v>7.1028182362240004</v>
      </c>
      <c r="G20" s="246">
        <v>5.9385092947649998</v>
      </c>
      <c r="H20" s="246">
        <v>3.5084887841989998</v>
      </c>
      <c r="I20" s="246">
        <v>1.768992707999</v>
      </c>
      <c r="J20" s="342">
        <v>1.359066011533</v>
      </c>
      <c r="K20" s="246">
        <v>2.1231170810369999</v>
      </c>
      <c r="L20" s="342">
        <v>1.763371090538</v>
      </c>
      <c r="M20" s="246">
        <v>1.3624021146</v>
      </c>
      <c r="N20" s="256"/>
      <c r="O20" s="265"/>
      <c r="P20" s="265"/>
      <c r="Q20" s="265"/>
      <c r="R20" s="265"/>
    </row>
    <row r="21" spans="2:19" x14ac:dyDescent="0.2">
      <c r="B21" t="s">
        <v>542</v>
      </c>
      <c r="C21" t="s">
        <v>299</v>
      </c>
      <c r="D21" s="273" t="s">
        <v>56</v>
      </c>
      <c r="E21" s="246">
        <v>1.3107614759999999</v>
      </c>
      <c r="F21" s="246">
        <v>0.983071107</v>
      </c>
      <c r="G21" s="246">
        <v>0.98351126925400001</v>
      </c>
      <c r="H21" s="246">
        <v>1.1413147253810001</v>
      </c>
      <c r="I21" s="246">
        <v>1.05310258034</v>
      </c>
      <c r="J21" s="342">
        <v>1.1715749861639999</v>
      </c>
      <c r="K21" s="246">
        <v>0.35795062978199998</v>
      </c>
      <c r="L21" s="342">
        <v>0.35795062978199998</v>
      </c>
      <c r="M21" s="246">
        <v>0.60275373461299997</v>
      </c>
      <c r="N21" s="256"/>
      <c r="O21" s="265"/>
      <c r="P21" s="265"/>
      <c r="Q21" s="265"/>
      <c r="R21" s="265"/>
    </row>
    <row r="22" spans="2:19" x14ac:dyDescent="0.2">
      <c r="B22" t="s">
        <v>542</v>
      </c>
      <c r="C22" t="s">
        <v>299</v>
      </c>
      <c r="D22" s="273" t="s">
        <v>57</v>
      </c>
      <c r="E22" s="256"/>
      <c r="F22" s="256"/>
      <c r="G22" s="256"/>
      <c r="H22" s="256"/>
      <c r="I22" s="256"/>
      <c r="J22" s="332"/>
      <c r="K22" s="256"/>
      <c r="L22" s="332"/>
      <c r="M22" s="256"/>
      <c r="N22" s="256"/>
      <c r="O22" s="265"/>
      <c r="P22" s="265"/>
      <c r="Q22" s="265"/>
      <c r="R22" s="265"/>
    </row>
    <row r="23" spans="2:19" x14ac:dyDescent="0.2">
      <c r="B23" t="s">
        <v>542</v>
      </c>
      <c r="C23" t="s">
        <v>300</v>
      </c>
      <c r="D23" s="273" t="s">
        <v>427</v>
      </c>
      <c r="E23" s="246">
        <v>9.8211023639999997</v>
      </c>
      <c r="F23" s="246"/>
      <c r="G23" s="246">
        <v>0.56283846105599999</v>
      </c>
      <c r="H23" s="246">
        <v>4.3195311888959997</v>
      </c>
      <c r="I23" s="246">
        <v>1.864255597896</v>
      </c>
      <c r="J23" s="342">
        <v>1.8155089686629999</v>
      </c>
      <c r="K23" s="246">
        <v>1.6945981210809999</v>
      </c>
      <c r="L23" s="342">
        <v>1.5899516850640001</v>
      </c>
      <c r="M23" s="246">
        <v>1.4986192479010001</v>
      </c>
      <c r="N23" s="256"/>
      <c r="O23" s="265"/>
      <c r="P23" s="265"/>
      <c r="Q23" s="265"/>
      <c r="R23" s="265"/>
    </row>
    <row r="24" spans="2:19" x14ac:dyDescent="0.2">
      <c r="B24" t="s">
        <v>542</v>
      </c>
      <c r="C24" t="s">
        <v>300</v>
      </c>
      <c r="D24" s="273" t="s">
        <v>40</v>
      </c>
      <c r="E24" s="246">
        <v>10.770417395999999</v>
      </c>
      <c r="F24" s="246"/>
      <c r="G24" s="246"/>
      <c r="H24" s="246"/>
      <c r="I24" s="246"/>
      <c r="J24" s="342"/>
      <c r="K24" s="246"/>
      <c r="L24" s="342"/>
      <c r="M24" s="246"/>
      <c r="N24" s="256"/>
      <c r="O24" s="265"/>
      <c r="P24" s="265"/>
      <c r="Q24" s="265"/>
      <c r="R24" s="265"/>
    </row>
    <row r="25" spans="2:19" x14ac:dyDescent="0.2">
      <c r="B25" t="s">
        <v>542</v>
      </c>
      <c r="C25" t="s">
        <v>300</v>
      </c>
      <c r="D25" s="273" t="s">
        <v>55</v>
      </c>
      <c r="E25" s="246">
        <v>9.3832886880000004</v>
      </c>
      <c r="F25" s="246">
        <v>9.2131999053870004</v>
      </c>
      <c r="G25" s="246">
        <v>9.3853248466680004</v>
      </c>
      <c r="H25" s="246">
        <v>7.0104625510060004</v>
      </c>
      <c r="I25" s="246">
        <v>8.3799682462390006</v>
      </c>
      <c r="J25" s="342">
        <v>8.0405520366249998</v>
      </c>
      <c r="K25" s="246">
        <v>5.732334862708</v>
      </c>
      <c r="L25" s="342">
        <v>6.4486911931220003</v>
      </c>
      <c r="M25" s="246">
        <v>5.4838536629170003</v>
      </c>
      <c r="N25" s="256"/>
      <c r="O25" s="265"/>
      <c r="P25" s="265"/>
      <c r="Q25" s="265"/>
      <c r="R25" s="265"/>
      <c r="S25" s="10"/>
    </row>
    <row r="26" spans="2:19" x14ac:dyDescent="0.2">
      <c r="B26" t="s">
        <v>542</v>
      </c>
      <c r="C26" t="s">
        <v>300</v>
      </c>
      <c r="D26" s="273" t="s">
        <v>41</v>
      </c>
      <c r="E26" s="246">
        <v>34.192046484000002</v>
      </c>
      <c r="F26" s="246">
        <v>51.152370928966</v>
      </c>
      <c r="G26" s="246">
        <v>44.985104273689998</v>
      </c>
      <c r="H26" s="246">
        <v>35.195044943947003</v>
      </c>
      <c r="I26" s="246">
        <v>24.078474622464</v>
      </c>
      <c r="J26" s="342">
        <v>19.199594046605998</v>
      </c>
      <c r="K26" s="246">
        <v>19.128137978605999</v>
      </c>
      <c r="L26" s="342">
        <v>14.809770198313</v>
      </c>
      <c r="M26" s="246">
        <v>13.389063772071999</v>
      </c>
      <c r="N26" s="256"/>
      <c r="O26" s="265"/>
      <c r="P26" s="265"/>
      <c r="Q26" s="265"/>
      <c r="R26" s="265"/>
      <c r="S26" s="10"/>
    </row>
    <row r="27" spans="2:19" x14ac:dyDescent="0.2">
      <c r="B27" t="s">
        <v>542</v>
      </c>
      <c r="C27" t="s">
        <v>300</v>
      </c>
      <c r="D27" s="273" t="s">
        <v>56</v>
      </c>
      <c r="E27" s="246">
        <v>3.0144960000000002E-3</v>
      </c>
      <c r="F27" s="246">
        <v>2.9607264747089999</v>
      </c>
      <c r="G27" s="246">
        <v>3.5780492391040002</v>
      </c>
      <c r="H27" s="246">
        <v>0.61883001239500002</v>
      </c>
      <c r="I27" s="246">
        <v>5.5265615946700004</v>
      </c>
      <c r="J27" s="342">
        <v>5.9188511946649998</v>
      </c>
      <c r="K27" s="246">
        <v>2.8633332039970001</v>
      </c>
      <c r="L27" s="342">
        <v>2.3423092035609998</v>
      </c>
      <c r="M27" s="246">
        <v>1.5638779687790001</v>
      </c>
      <c r="N27" s="256"/>
      <c r="O27" s="265"/>
      <c r="P27" s="265"/>
      <c r="Q27" s="265"/>
      <c r="R27" s="265"/>
    </row>
    <row r="28" spans="2:19" x14ac:dyDescent="0.2">
      <c r="B28" t="s">
        <v>542</v>
      </c>
      <c r="C28" t="s">
        <v>300</v>
      </c>
      <c r="D28" s="273" t="s">
        <v>57</v>
      </c>
      <c r="E28" s="256"/>
      <c r="F28" s="256"/>
      <c r="G28" s="256"/>
      <c r="H28" s="256"/>
      <c r="I28" s="256"/>
      <c r="J28" s="332"/>
      <c r="K28" s="256"/>
      <c r="L28" s="332"/>
      <c r="M28" s="256"/>
      <c r="N28" s="256"/>
      <c r="O28" s="265"/>
      <c r="P28" s="265"/>
      <c r="Q28" s="265"/>
      <c r="R28" s="265"/>
    </row>
    <row r="29" spans="2:19" x14ac:dyDescent="0.2">
      <c r="B29" t="s">
        <v>542</v>
      </c>
      <c r="C29" t="s">
        <v>301</v>
      </c>
      <c r="D29" s="273" t="s">
        <v>427</v>
      </c>
      <c r="E29" s="246">
        <v>9.9163939320000001</v>
      </c>
      <c r="F29" s="246"/>
      <c r="G29" s="246">
        <v>5.1215310945050003</v>
      </c>
      <c r="H29" s="246">
        <v>21.912182319593999</v>
      </c>
      <c r="I29" s="246">
        <v>19.371404462064</v>
      </c>
      <c r="J29" s="342">
        <v>19.513965068728002</v>
      </c>
      <c r="K29" s="246">
        <v>19.754993737686998</v>
      </c>
      <c r="L29" s="342">
        <v>20.107383780688</v>
      </c>
      <c r="M29" s="246">
        <v>20.556678062168</v>
      </c>
      <c r="N29" s="256"/>
      <c r="O29" s="265"/>
      <c r="P29" s="265"/>
      <c r="Q29" s="265"/>
      <c r="R29" s="265"/>
    </row>
    <row r="30" spans="2:19" x14ac:dyDescent="0.2">
      <c r="B30" t="s">
        <v>542</v>
      </c>
      <c r="C30" t="s">
        <v>301</v>
      </c>
      <c r="D30" s="273" t="s">
        <v>40</v>
      </c>
      <c r="E30" s="246">
        <v>3.4755882840000001</v>
      </c>
      <c r="F30" s="246"/>
      <c r="G30" s="246"/>
      <c r="H30" s="246"/>
      <c r="I30" s="246"/>
      <c r="J30" s="342"/>
      <c r="K30" s="246"/>
      <c r="L30" s="342"/>
      <c r="M30" s="246"/>
      <c r="N30" s="256"/>
      <c r="O30" s="265"/>
      <c r="P30" s="265"/>
      <c r="Q30" s="265"/>
      <c r="R30" s="265"/>
    </row>
    <row r="31" spans="2:19" x14ac:dyDescent="0.2">
      <c r="B31" t="s">
        <v>542</v>
      </c>
      <c r="C31" t="s">
        <v>301</v>
      </c>
      <c r="D31" s="273" t="s">
        <v>55</v>
      </c>
      <c r="E31" s="246">
        <v>100.126819584</v>
      </c>
      <c r="F31" s="246">
        <v>92.877121590757994</v>
      </c>
      <c r="G31" s="246">
        <v>104.543218537659</v>
      </c>
      <c r="H31" s="246">
        <v>97.744998109780994</v>
      </c>
      <c r="I31" s="246">
        <v>95.521364472117995</v>
      </c>
      <c r="J31" s="342">
        <v>97.982400260828996</v>
      </c>
      <c r="K31" s="246">
        <v>99.091831312140002</v>
      </c>
      <c r="L31" s="342">
        <v>98.648433122140005</v>
      </c>
      <c r="M31" s="246">
        <v>104.850460890178</v>
      </c>
      <c r="N31" s="256"/>
      <c r="O31" s="265"/>
      <c r="P31" s="265"/>
      <c r="Q31" s="265"/>
      <c r="R31" s="265"/>
      <c r="S31" s="10"/>
    </row>
    <row r="32" spans="2:19" x14ac:dyDescent="0.2">
      <c r="B32" t="s">
        <v>542</v>
      </c>
      <c r="C32" t="s">
        <v>301</v>
      </c>
      <c r="D32" s="273" t="s">
        <v>41</v>
      </c>
      <c r="E32" s="246">
        <v>136.42905513599999</v>
      </c>
      <c r="F32" s="246">
        <v>173.94487990278799</v>
      </c>
      <c r="G32" s="246">
        <v>152.292789829979</v>
      </c>
      <c r="H32" s="246">
        <v>110.314320483594</v>
      </c>
      <c r="I32" s="246">
        <v>75.039983537748</v>
      </c>
      <c r="J32" s="342">
        <v>62.911569736362999</v>
      </c>
      <c r="K32" s="246">
        <v>57.230246622392997</v>
      </c>
      <c r="L32" s="342">
        <v>70.656685932629003</v>
      </c>
      <c r="M32" s="246">
        <v>55.490023083193996</v>
      </c>
      <c r="N32" s="256"/>
      <c r="O32" s="265"/>
      <c r="P32" s="265"/>
      <c r="Q32" s="265"/>
      <c r="R32" s="265"/>
      <c r="S32" s="10"/>
    </row>
    <row r="33" spans="2:19" x14ac:dyDescent="0.2">
      <c r="B33" t="s">
        <v>542</v>
      </c>
      <c r="C33" t="s">
        <v>301</v>
      </c>
      <c r="D33" s="273" t="s">
        <v>56</v>
      </c>
      <c r="E33" s="246">
        <v>4.7980644263999999</v>
      </c>
      <c r="F33" s="246">
        <v>7.287146919595</v>
      </c>
      <c r="G33" s="246">
        <v>16.058840323413001</v>
      </c>
      <c r="H33" s="246">
        <v>13.636678157239</v>
      </c>
      <c r="I33" s="246">
        <v>16.64012637379</v>
      </c>
      <c r="J33" s="342">
        <v>16.64012637379</v>
      </c>
      <c r="K33" s="246">
        <v>11.155660416495</v>
      </c>
      <c r="L33" s="342"/>
      <c r="M33" s="246">
        <v>1.324448566004</v>
      </c>
      <c r="N33" s="256"/>
      <c r="O33" s="265"/>
      <c r="P33" s="265"/>
      <c r="Q33" s="265"/>
      <c r="R33" s="265"/>
    </row>
    <row r="34" spans="2:19" x14ac:dyDescent="0.2">
      <c r="B34" t="s">
        <v>542</v>
      </c>
      <c r="C34" t="s">
        <v>301</v>
      </c>
      <c r="D34" s="273" t="s">
        <v>57</v>
      </c>
      <c r="E34" s="256"/>
      <c r="F34" s="256"/>
      <c r="G34" s="256"/>
      <c r="H34" s="256"/>
      <c r="I34" s="256"/>
      <c r="J34" s="332"/>
      <c r="K34" s="256"/>
      <c r="L34" s="332"/>
      <c r="M34" s="256"/>
      <c r="N34" s="256"/>
      <c r="O34" s="265"/>
      <c r="P34" s="265"/>
      <c r="Q34" s="265"/>
      <c r="R34" s="265"/>
    </row>
    <row r="35" spans="2:19" x14ac:dyDescent="0.2">
      <c r="B35" t="s">
        <v>542</v>
      </c>
      <c r="C35" t="s">
        <v>301</v>
      </c>
      <c r="D35" s="273" t="s">
        <v>42</v>
      </c>
      <c r="E35" s="256"/>
      <c r="F35" s="256"/>
      <c r="G35" s="256"/>
      <c r="H35" s="256"/>
      <c r="I35" s="256"/>
      <c r="J35" s="332"/>
      <c r="K35" s="256"/>
      <c r="L35" s="332"/>
      <c r="M35" s="256"/>
      <c r="N35" s="256"/>
      <c r="O35" s="265"/>
      <c r="P35" s="265"/>
      <c r="Q35" s="265"/>
      <c r="R35" s="265"/>
    </row>
    <row r="36" spans="2:19" x14ac:dyDescent="0.2">
      <c r="B36" t="s">
        <v>542</v>
      </c>
      <c r="C36" t="s">
        <v>302</v>
      </c>
      <c r="D36" s="273" t="s">
        <v>427</v>
      </c>
      <c r="E36" s="256"/>
      <c r="F36" s="256"/>
      <c r="G36" s="256"/>
      <c r="H36" s="256"/>
      <c r="I36" s="256"/>
      <c r="J36" s="332"/>
      <c r="K36" s="256"/>
      <c r="L36" s="332"/>
      <c r="M36" s="256"/>
      <c r="N36" s="256"/>
      <c r="O36" s="265"/>
      <c r="P36" s="265"/>
      <c r="Q36" s="265"/>
      <c r="R36" s="265"/>
      <c r="S36" s="10"/>
    </row>
    <row r="37" spans="2:19" x14ac:dyDescent="0.2">
      <c r="B37" t="s">
        <v>542</v>
      </c>
      <c r="C37" t="s">
        <v>302</v>
      </c>
      <c r="D37" s="273" t="s">
        <v>40</v>
      </c>
      <c r="E37" s="246">
        <v>0.57924377999999999</v>
      </c>
      <c r="F37" s="246">
        <v>0.61349351035599997</v>
      </c>
      <c r="G37" s="246">
        <v>0.65460868709800002</v>
      </c>
      <c r="H37" s="246">
        <v>0.68508720361999997</v>
      </c>
      <c r="I37" s="246">
        <v>0.71627362313499998</v>
      </c>
      <c r="J37" s="342">
        <v>0.75425411332299996</v>
      </c>
      <c r="K37" s="246">
        <v>0.79408268752900002</v>
      </c>
      <c r="L37" s="342">
        <v>0.83952892626499998</v>
      </c>
      <c r="M37" s="246">
        <v>0.88740900935599998</v>
      </c>
      <c r="N37" s="256"/>
      <c r="O37" s="265"/>
      <c r="P37" s="265"/>
      <c r="Q37" s="265"/>
      <c r="R37" s="265"/>
    </row>
    <row r="38" spans="2:19" x14ac:dyDescent="0.2">
      <c r="B38" t="s">
        <v>542</v>
      </c>
      <c r="C38" t="s">
        <v>302</v>
      </c>
      <c r="D38" s="273" t="s">
        <v>55</v>
      </c>
      <c r="E38" s="246">
        <v>0.55449979199999999</v>
      </c>
      <c r="F38" s="246">
        <v>0.58728645111300004</v>
      </c>
      <c r="G38" s="246">
        <v>0.62664528022599997</v>
      </c>
      <c r="H38" s="246">
        <v>0.65582182325600002</v>
      </c>
      <c r="I38" s="246">
        <v>0.68567602925899995</v>
      </c>
      <c r="J38" s="342">
        <v>0.72203407855799995</v>
      </c>
      <c r="K38" s="246">
        <v>0.76016126589300004</v>
      </c>
      <c r="L38" s="342">
        <v>0.80366614379900003</v>
      </c>
      <c r="M38" s="246">
        <v>0.84950089771699999</v>
      </c>
      <c r="N38" s="256"/>
      <c r="O38" s="265"/>
      <c r="P38" s="265"/>
      <c r="Q38" s="265"/>
      <c r="R38" s="265"/>
      <c r="S38" s="10"/>
    </row>
    <row r="39" spans="2:19" x14ac:dyDescent="0.2">
      <c r="B39" t="s">
        <v>542</v>
      </c>
      <c r="C39" t="s">
        <v>302</v>
      </c>
      <c r="D39" s="273" t="s">
        <v>41</v>
      </c>
      <c r="E39" s="246">
        <v>1.8003658680000001</v>
      </c>
      <c r="F39" s="246">
        <v>1.9068185355109999</v>
      </c>
      <c r="G39" s="246">
        <v>2.0346099135459998</v>
      </c>
      <c r="H39" s="246">
        <v>2.1293411523570001</v>
      </c>
      <c r="I39" s="246">
        <v>2.2262726467960001</v>
      </c>
      <c r="J39" s="342">
        <v>2.3443210066489999</v>
      </c>
      <c r="K39" s="246">
        <v>2.4681134547460002</v>
      </c>
      <c r="L39" s="342">
        <v>2.6093663432110001</v>
      </c>
      <c r="M39" s="246">
        <v>2.7581839401039998</v>
      </c>
      <c r="N39" s="256"/>
      <c r="O39" s="265"/>
      <c r="P39" s="265"/>
      <c r="Q39" s="265"/>
      <c r="R39" s="265"/>
    </row>
    <row r="40" spans="2:19" x14ac:dyDescent="0.2">
      <c r="B40" t="s">
        <v>542</v>
      </c>
      <c r="C40" t="s">
        <v>302</v>
      </c>
      <c r="D40" s="273" t="s">
        <v>57</v>
      </c>
      <c r="E40" s="256"/>
      <c r="F40" s="256"/>
      <c r="G40" s="256"/>
      <c r="H40" s="256"/>
      <c r="I40" s="256"/>
      <c r="J40" s="332"/>
      <c r="K40" s="256"/>
      <c r="L40" s="332"/>
      <c r="M40" s="256"/>
      <c r="N40" s="256"/>
      <c r="O40" s="265"/>
      <c r="P40" s="265"/>
      <c r="Q40" s="265"/>
      <c r="R40" s="265"/>
    </row>
    <row r="41" spans="2:19" x14ac:dyDescent="0.2">
      <c r="B41" t="s">
        <v>542</v>
      </c>
      <c r="C41" t="s">
        <v>303</v>
      </c>
      <c r="D41" s="273" t="s">
        <v>427</v>
      </c>
      <c r="E41" s="246">
        <v>16.665808607999999</v>
      </c>
      <c r="F41" s="246"/>
      <c r="G41" s="246">
        <v>0.99854801098500001</v>
      </c>
      <c r="H41" s="246">
        <v>6.838542804017</v>
      </c>
      <c r="I41" s="246">
        <v>2.6720906520169998</v>
      </c>
      <c r="J41" s="342">
        <v>8.8731007349480002</v>
      </c>
      <c r="K41" s="246">
        <v>2.5748465474</v>
      </c>
      <c r="L41" s="342">
        <v>8.6242402860780008</v>
      </c>
      <c r="M41" s="246">
        <v>17.271559360605998</v>
      </c>
      <c r="N41" s="256"/>
      <c r="O41" s="265"/>
      <c r="P41" s="265"/>
      <c r="Q41" s="265"/>
      <c r="R41" s="265"/>
    </row>
    <row r="42" spans="2:19" x14ac:dyDescent="0.2">
      <c r="B42" t="s">
        <v>542</v>
      </c>
      <c r="C42" t="s">
        <v>303</v>
      </c>
      <c r="D42" s="273" t="s">
        <v>40</v>
      </c>
      <c r="E42" s="246">
        <v>1.00734408</v>
      </c>
      <c r="F42" s="246"/>
      <c r="G42" s="246"/>
      <c r="H42" s="246"/>
      <c r="I42" s="246"/>
      <c r="J42" s="342"/>
      <c r="K42" s="246"/>
      <c r="L42" s="342"/>
      <c r="M42" s="246"/>
      <c r="N42" s="256"/>
      <c r="O42" s="265"/>
      <c r="P42" s="265"/>
      <c r="Q42" s="265"/>
      <c r="R42" s="265"/>
    </row>
    <row r="43" spans="2:19" x14ac:dyDescent="0.2">
      <c r="B43" t="s">
        <v>542</v>
      </c>
      <c r="C43" t="s">
        <v>303</v>
      </c>
      <c r="D43" s="273" t="s">
        <v>55</v>
      </c>
      <c r="E43" s="246">
        <v>19.256265504000002</v>
      </c>
      <c r="F43" s="246">
        <v>19.524329663004</v>
      </c>
      <c r="G43" s="246">
        <v>15.317738354465</v>
      </c>
      <c r="H43" s="246">
        <v>16.996386697812</v>
      </c>
      <c r="I43" s="246">
        <v>16.734404010704001</v>
      </c>
      <c r="J43" s="342">
        <v>15.966868834956999</v>
      </c>
      <c r="K43" s="246">
        <v>17.316578265017998</v>
      </c>
      <c r="L43" s="342">
        <v>15.33267102392</v>
      </c>
      <c r="M43" s="246">
        <v>13.330228336193001</v>
      </c>
      <c r="N43" s="256"/>
      <c r="O43" s="265"/>
      <c r="P43" s="265"/>
      <c r="Q43" s="265"/>
      <c r="R43" s="265"/>
      <c r="S43" s="10"/>
    </row>
    <row r="44" spans="2:19" x14ac:dyDescent="0.2">
      <c r="B44" t="s">
        <v>542</v>
      </c>
      <c r="C44" t="s">
        <v>303</v>
      </c>
      <c r="D44" s="273" t="s">
        <v>41</v>
      </c>
      <c r="E44" s="246">
        <v>20.458379520000001</v>
      </c>
      <c r="F44" s="246">
        <v>27.813126100632999</v>
      </c>
      <c r="G44" s="246">
        <v>23.777912025734</v>
      </c>
      <c r="H44" s="246">
        <v>14.154942269298999</v>
      </c>
      <c r="I44" s="246">
        <v>13.132023293299</v>
      </c>
      <c r="J44" s="342">
        <v>7.321920987465</v>
      </c>
      <c r="K44" s="246">
        <v>11.078100962977</v>
      </c>
      <c r="L44" s="342">
        <v>9.4661774731420003</v>
      </c>
      <c r="M44" s="246">
        <v>5.9111062041629996</v>
      </c>
      <c r="N44" s="256"/>
      <c r="O44" s="265"/>
      <c r="P44" s="265"/>
      <c r="Q44" s="265"/>
      <c r="R44" s="265"/>
    </row>
    <row r="45" spans="2:19" x14ac:dyDescent="0.2">
      <c r="B45" t="s">
        <v>542</v>
      </c>
      <c r="C45" t="s">
        <v>303</v>
      </c>
      <c r="D45" s="273" t="s">
        <v>56</v>
      </c>
      <c r="E45" s="246">
        <v>8.0524305720000005</v>
      </c>
      <c r="F45" s="246">
        <v>9.6886971141270006</v>
      </c>
      <c r="G45" s="246">
        <v>12.592971106739</v>
      </c>
      <c r="H45" s="246">
        <v>10.579863463739001</v>
      </c>
      <c r="I45" s="246">
        <v>10.723707011435</v>
      </c>
      <c r="J45" s="342">
        <v>10.723707011435</v>
      </c>
      <c r="K45" s="246">
        <v>7.0743328263079999</v>
      </c>
      <c r="L45" s="342">
        <v>5.0374330063880004</v>
      </c>
      <c r="M45" s="246">
        <v>2.1569511906960002</v>
      </c>
      <c r="N45" s="256"/>
      <c r="O45" s="265"/>
      <c r="P45" s="265"/>
      <c r="Q45" s="265"/>
      <c r="R45" s="265"/>
    </row>
    <row r="46" spans="2:19" x14ac:dyDescent="0.2">
      <c r="B46" t="s">
        <v>542</v>
      </c>
      <c r="C46" t="s">
        <v>303</v>
      </c>
      <c r="D46" s="273" t="s">
        <v>57</v>
      </c>
      <c r="E46" s="256"/>
      <c r="F46" s="256"/>
      <c r="G46" s="256"/>
      <c r="H46" s="256"/>
      <c r="I46" s="256"/>
      <c r="J46" s="332"/>
      <c r="K46" s="256"/>
      <c r="L46" s="332"/>
      <c r="M46" s="256"/>
      <c r="N46" s="256"/>
      <c r="O46" s="265"/>
      <c r="P46" s="265"/>
      <c r="Q46" s="265"/>
      <c r="R46" s="265"/>
    </row>
    <row r="47" spans="2:19" x14ac:dyDescent="0.2">
      <c r="B47" t="s">
        <v>543</v>
      </c>
      <c r="C47" t="s">
        <v>297</v>
      </c>
      <c r="D47" s="273" t="s">
        <v>427</v>
      </c>
      <c r="E47" s="246">
        <v>34.044503652000003</v>
      </c>
      <c r="F47" s="246"/>
      <c r="G47" s="246"/>
      <c r="H47" s="246">
        <v>40.981982291148</v>
      </c>
      <c r="I47" s="246">
        <v>78.699877803928999</v>
      </c>
      <c r="J47" s="342">
        <v>180.35141467615099</v>
      </c>
      <c r="K47" s="246">
        <v>121.25132720812201</v>
      </c>
      <c r="L47" s="342">
        <v>342.91977538479398</v>
      </c>
      <c r="M47" s="246">
        <v>354.91779848980002</v>
      </c>
      <c r="N47" s="256"/>
      <c r="O47" s="265"/>
      <c r="P47" s="265"/>
      <c r="Q47" s="265"/>
      <c r="R47" s="265"/>
    </row>
    <row r="48" spans="2:19" x14ac:dyDescent="0.2">
      <c r="B48" t="s">
        <v>543</v>
      </c>
      <c r="C48" t="s">
        <v>297</v>
      </c>
      <c r="D48" s="273" t="s">
        <v>40</v>
      </c>
      <c r="E48" s="246">
        <v>28.038957732</v>
      </c>
      <c r="F48" s="246">
        <v>1.752512080372</v>
      </c>
      <c r="G48" s="246">
        <v>1.991952790736</v>
      </c>
      <c r="H48" s="246">
        <v>2.0405059857030001</v>
      </c>
      <c r="I48" s="246">
        <v>2.098952223785</v>
      </c>
      <c r="J48" s="342">
        <v>1.981955522237</v>
      </c>
      <c r="K48" s="246">
        <v>2.2469669636549998</v>
      </c>
      <c r="L48" s="342">
        <v>2.1308522725649999</v>
      </c>
      <c r="M48" s="246">
        <v>2.2054061963530001</v>
      </c>
      <c r="N48" s="256"/>
      <c r="O48" s="265"/>
      <c r="P48" s="265"/>
      <c r="Q48" s="265"/>
      <c r="R48" s="265"/>
    </row>
    <row r="49" spans="2:18" x14ac:dyDescent="0.2">
      <c r="B49" t="s">
        <v>543</v>
      </c>
      <c r="C49" t="s">
        <v>297</v>
      </c>
      <c r="D49" s="273" t="s">
        <v>55</v>
      </c>
      <c r="E49" s="246">
        <v>188.447114376</v>
      </c>
      <c r="F49" s="246">
        <v>191.77490071284601</v>
      </c>
      <c r="G49" s="246">
        <v>208.44522821487999</v>
      </c>
      <c r="H49" s="246">
        <v>217.451251359624</v>
      </c>
      <c r="I49" s="246">
        <v>237.058096915037</v>
      </c>
      <c r="J49" s="342">
        <v>245.497273397806</v>
      </c>
      <c r="K49" s="246">
        <v>259.01327710059201</v>
      </c>
      <c r="L49" s="342">
        <v>277.88564351683902</v>
      </c>
      <c r="M49" s="246">
        <v>287.60826265632801</v>
      </c>
      <c r="N49" s="256"/>
      <c r="O49" s="265"/>
      <c r="P49" s="265"/>
      <c r="Q49" s="265"/>
      <c r="R49" s="265"/>
    </row>
    <row r="50" spans="2:18" x14ac:dyDescent="0.2">
      <c r="B50" t="s">
        <v>543</v>
      </c>
      <c r="C50" t="s">
        <v>297</v>
      </c>
      <c r="D50" s="273" t="s">
        <v>41</v>
      </c>
      <c r="E50" s="246">
        <v>320.54203602000001</v>
      </c>
      <c r="F50" s="246">
        <v>318.52666116504997</v>
      </c>
      <c r="G50" s="246">
        <v>354.91088201137399</v>
      </c>
      <c r="H50" s="246">
        <v>341.71434555438998</v>
      </c>
      <c r="I50" s="246">
        <v>323.341559064563</v>
      </c>
      <c r="J50" s="342">
        <v>301.09686266057201</v>
      </c>
      <c r="K50" s="246">
        <v>316.57629724994302</v>
      </c>
      <c r="L50" s="342">
        <v>223.50725922256899</v>
      </c>
      <c r="M50" s="246">
        <v>231.32729601479099</v>
      </c>
      <c r="N50" s="256"/>
      <c r="O50" s="265"/>
      <c r="P50" s="265"/>
      <c r="Q50" s="265"/>
      <c r="R50" s="265"/>
    </row>
    <row r="51" spans="2:18" x14ac:dyDescent="0.2">
      <c r="B51" t="s">
        <v>543</v>
      </c>
      <c r="C51" t="s">
        <v>297</v>
      </c>
      <c r="D51" s="273" t="s">
        <v>56</v>
      </c>
      <c r="E51" s="246">
        <v>75.460496723999995</v>
      </c>
      <c r="F51" s="246">
        <v>93.057630968569995</v>
      </c>
      <c r="G51" s="246">
        <v>65.661567403830006</v>
      </c>
      <c r="H51" s="246">
        <v>70.317426580906002</v>
      </c>
      <c r="I51" s="246">
        <v>62.306729143741997</v>
      </c>
      <c r="J51" s="342">
        <v>20.837796030743998</v>
      </c>
      <c r="K51" s="246">
        <v>67.592177495062998</v>
      </c>
      <c r="L51" s="342"/>
      <c r="M51" s="246"/>
      <c r="N51" s="256"/>
      <c r="O51" s="265"/>
      <c r="P51" s="265"/>
      <c r="Q51" s="265"/>
      <c r="R51" s="265"/>
    </row>
    <row r="52" spans="2:18" x14ac:dyDescent="0.2">
      <c r="B52" t="s">
        <v>543</v>
      </c>
      <c r="C52" t="s">
        <v>297</v>
      </c>
      <c r="D52" s="273" t="s">
        <v>57</v>
      </c>
      <c r="E52" s="246">
        <v>714.61998054000196</v>
      </c>
      <c r="F52" s="246">
        <v>741.76922965797803</v>
      </c>
      <c r="G52" s="246">
        <v>770.12545263486595</v>
      </c>
      <c r="H52" s="246">
        <v>788.89700757576304</v>
      </c>
      <c r="I52" s="246">
        <v>811.49339428093106</v>
      </c>
      <c r="J52" s="342">
        <v>838.88358740075103</v>
      </c>
      <c r="K52" s="246">
        <v>868.71860517397101</v>
      </c>
      <c r="L52" s="342">
        <v>901.90570806195399</v>
      </c>
      <c r="M52" s="246">
        <v>933.46144296153795</v>
      </c>
      <c r="N52" s="256"/>
      <c r="O52" s="265"/>
      <c r="P52" s="265"/>
      <c r="Q52" s="265"/>
      <c r="R52" s="265"/>
    </row>
    <row r="53" spans="2:18" x14ac:dyDescent="0.2">
      <c r="B53" t="s">
        <v>543</v>
      </c>
      <c r="C53" t="s">
        <v>298</v>
      </c>
      <c r="D53" s="273" t="s">
        <v>427</v>
      </c>
      <c r="E53" s="246">
        <v>0.1119969</v>
      </c>
      <c r="F53" s="246"/>
      <c r="G53" s="246"/>
      <c r="H53" s="246">
        <v>2.7999224999999999E-2</v>
      </c>
      <c r="I53" s="246">
        <v>9.8018631963510003</v>
      </c>
      <c r="J53" s="342">
        <v>28.601701068297999</v>
      </c>
      <c r="K53" s="246">
        <v>30.042979192421999</v>
      </c>
      <c r="L53" s="342">
        <v>31.556885256617001</v>
      </c>
      <c r="M53" s="246">
        <v>33.147079080308004</v>
      </c>
      <c r="N53" s="256"/>
      <c r="O53" s="265"/>
      <c r="P53" s="265"/>
      <c r="Q53" s="265"/>
      <c r="R53" s="265"/>
    </row>
    <row r="54" spans="2:18" x14ac:dyDescent="0.2">
      <c r="B54" t="s">
        <v>543</v>
      </c>
      <c r="C54" t="s">
        <v>298</v>
      </c>
      <c r="D54" s="273" t="s">
        <v>40</v>
      </c>
      <c r="E54" s="246">
        <v>135.87271315199999</v>
      </c>
      <c r="F54" s="246">
        <v>99.313157557680995</v>
      </c>
      <c r="G54" s="246">
        <v>81.082155391022994</v>
      </c>
      <c r="H54" s="246">
        <v>63.315439875515999</v>
      </c>
      <c r="I54" s="246">
        <v>44.202582738516</v>
      </c>
      <c r="J54" s="342">
        <v>32.746786182515997</v>
      </c>
      <c r="K54" s="246">
        <v>36.195607253605999</v>
      </c>
      <c r="L54" s="342">
        <v>67.258986365124997</v>
      </c>
      <c r="M54" s="246">
        <v>70.194319936599001</v>
      </c>
      <c r="N54" s="256"/>
      <c r="O54" s="265"/>
      <c r="P54" s="265"/>
      <c r="Q54" s="265"/>
      <c r="R54" s="265"/>
    </row>
    <row r="55" spans="2:18" x14ac:dyDescent="0.2">
      <c r="B55" t="s">
        <v>543</v>
      </c>
      <c r="C55" t="s">
        <v>298</v>
      </c>
      <c r="D55" s="273" t="s">
        <v>55</v>
      </c>
      <c r="E55" s="246">
        <v>97.552356263999997</v>
      </c>
      <c r="F55" s="246">
        <v>92.121603776447998</v>
      </c>
      <c r="G55" s="246">
        <v>112.14398065717199</v>
      </c>
      <c r="H55" s="246">
        <v>117.080213814666</v>
      </c>
      <c r="I55" s="246">
        <v>134.665952161387</v>
      </c>
      <c r="J55" s="342">
        <v>139.09508749845301</v>
      </c>
      <c r="K55" s="246">
        <v>135.31397818090301</v>
      </c>
      <c r="L55" s="342">
        <v>132.51580253441799</v>
      </c>
      <c r="M55" s="246">
        <v>128.13191223610599</v>
      </c>
      <c r="N55" s="256"/>
      <c r="O55" s="265"/>
      <c r="P55" s="265"/>
      <c r="Q55" s="265"/>
      <c r="R55" s="265"/>
    </row>
    <row r="56" spans="2:18" x14ac:dyDescent="0.2">
      <c r="B56" t="s">
        <v>543</v>
      </c>
      <c r="C56" t="s">
        <v>298</v>
      </c>
      <c r="D56" s="273" t="s">
        <v>41</v>
      </c>
      <c r="E56" s="246">
        <v>22.597792452</v>
      </c>
      <c r="F56" s="246">
        <v>16.864346663999999</v>
      </c>
      <c r="G56" s="246">
        <v>11.242897776</v>
      </c>
      <c r="H56" s="246">
        <v>5.649448113</v>
      </c>
      <c r="I56" s="246">
        <v>9.8018631963510003</v>
      </c>
      <c r="J56" s="342">
        <v>28.601701068297999</v>
      </c>
      <c r="K56" s="246">
        <v>33.491800263511998</v>
      </c>
      <c r="L56" s="342">
        <v>33.699930912676997</v>
      </c>
      <c r="M56" s="246">
        <v>24.790513219198999</v>
      </c>
      <c r="N56" s="256"/>
      <c r="O56" s="265"/>
      <c r="P56" s="265"/>
      <c r="Q56" s="265"/>
      <c r="R56" s="265"/>
    </row>
    <row r="57" spans="2:18" x14ac:dyDescent="0.2">
      <c r="B57" t="s">
        <v>543</v>
      </c>
      <c r="C57" t="s">
        <v>298</v>
      </c>
      <c r="D57" s="273" t="s">
        <v>56</v>
      </c>
      <c r="E57" s="246">
        <v>1.7736540839999999</v>
      </c>
      <c r="F57" s="246"/>
      <c r="G57" s="246">
        <v>0.107692950413</v>
      </c>
      <c r="H57" s="246">
        <v>0.66600555469400002</v>
      </c>
      <c r="I57" s="246"/>
      <c r="J57" s="342"/>
      <c r="K57" s="246"/>
      <c r="L57" s="342"/>
      <c r="M57" s="246"/>
      <c r="N57" s="256"/>
      <c r="O57" s="265"/>
      <c r="P57" s="265"/>
      <c r="Q57" s="265"/>
      <c r="R57" s="265"/>
    </row>
    <row r="58" spans="2:18" x14ac:dyDescent="0.2">
      <c r="B58" t="s">
        <v>543</v>
      </c>
      <c r="C58" t="s">
        <v>298</v>
      </c>
      <c r="D58" s="273" t="s">
        <v>57</v>
      </c>
      <c r="E58" s="246"/>
      <c r="F58" s="246">
        <v>6.2283829985069996</v>
      </c>
      <c r="G58" s="246">
        <v>10.303591853841001</v>
      </c>
      <c r="H58" s="246">
        <v>10.822803683354</v>
      </c>
      <c r="I58" s="246">
        <v>11.36817929417</v>
      </c>
      <c r="J58" s="342">
        <v>11.941037114364001</v>
      </c>
      <c r="K58" s="246">
        <v>12.542762009369</v>
      </c>
      <c r="L58" s="342">
        <v>13.174808629849</v>
      </c>
      <c r="M58" s="246">
        <v>13.838704928267999</v>
      </c>
      <c r="N58" s="256"/>
      <c r="O58" s="265"/>
      <c r="P58" s="265"/>
      <c r="Q58" s="265"/>
      <c r="R58" s="265"/>
    </row>
    <row r="59" spans="2:18" x14ac:dyDescent="0.2">
      <c r="B59" t="s">
        <v>543</v>
      </c>
      <c r="C59" t="s">
        <v>299</v>
      </c>
      <c r="D59" s="273" t="s">
        <v>427</v>
      </c>
      <c r="E59" s="246">
        <v>0.32895687600000001</v>
      </c>
      <c r="F59" s="246"/>
      <c r="G59" s="246"/>
      <c r="H59" s="246">
        <v>2.1951955900379998</v>
      </c>
      <c r="I59" s="246">
        <v>2.1129563710379999</v>
      </c>
      <c r="J59" s="342">
        <v>2.0006494530199999</v>
      </c>
      <c r="K59" s="246">
        <v>1.91531218946</v>
      </c>
      <c r="L59" s="342">
        <v>1.8502382726740001</v>
      </c>
      <c r="M59" s="246">
        <v>1.788616563093</v>
      </c>
      <c r="N59" s="256"/>
      <c r="O59" s="265"/>
      <c r="P59" s="265"/>
      <c r="Q59" s="265"/>
      <c r="R59" s="265"/>
    </row>
    <row r="60" spans="2:18" x14ac:dyDescent="0.2">
      <c r="B60" t="s">
        <v>543</v>
      </c>
      <c r="C60" t="s">
        <v>299</v>
      </c>
      <c r="D60" s="273" t="s">
        <v>40</v>
      </c>
      <c r="E60" s="246">
        <v>1.1109255119999999</v>
      </c>
      <c r="F60" s="246">
        <v>0.62489560050000004</v>
      </c>
      <c r="G60" s="246">
        <v>0.41659706699999999</v>
      </c>
      <c r="H60" s="246"/>
      <c r="I60" s="246"/>
      <c r="J60" s="342"/>
      <c r="K60" s="246"/>
      <c r="L60" s="342"/>
      <c r="M60" s="246"/>
      <c r="N60" s="256"/>
      <c r="O60" s="265"/>
      <c r="P60" s="265"/>
      <c r="Q60" s="265"/>
      <c r="R60" s="265"/>
    </row>
    <row r="61" spans="2:18" x14ac:dyDescent="0.2">
      <c r="B61" t="s">
        <v>543</v>
      </c>
      <c r="C61" t="s">
        <v>299</v>
      </c>
      <c r="D61" s="273" t="s">
        <v>55</v>
      </c>
      <c r="E61" s="246">
        <v>51.075191879999998</v>
      </c>
      <c r="F61" s="246">
        <v>36.38905276725</v>
      </c>
      <c r="G61" s="246">
        <v>30.032238966489</v>
      </c>
      <c r="H61" s="246">
        <v>32.430632011314998</v>
      </c>
      <c r="I61" s="246">
        <v>36.503119407292999</v>
      </c>
      <c r="J61" s="342">
        <v>34.359926390361998</v>
      </c>
      <c r="K61" s="246">
        <v>32.770980881425999</v>
      </c>
      <c r="L61" s="342">
        <v>33.429300050713003</v>
      </c>
      <c r="M61" s="246">
        <v>34.132808518407003</v>
      </c>
      <c r="N61" s="256"/>
      <c r="O61" s="265"/>
      <c r="P61" s="265"/>
      <c r="Q61" s="265"/>
      <c r="R61" s="265"/>
    </row>
    <row r="62" spans="2:18" x14ac:dyDescent="0.2">
      <c r="B62" t="s">
        <v>543</v>
      </c>
      <c r="C62" t="s">
        <v>299</v>
      </c>
      <c r="D62" s="273" t="s">
        <v>41</v>
      </c>
      <c r="E62" s="246">
        <v>32.195529036000003</v>
      </c>
      <c r="F62" s="246">
        <v>22.314577108072999</v>
      </c>
      <c r="G62" s="246">
        <v>19.174599723734001</v>
      </c>
      <c r="H62" s="246">
        <v>11.144006254368</v>
      </c>
      <c r="I62" s="246">
        <v>3.6694096526100002</v>
      </c>
      <c r="J62" s="342">
        <v>4.3024563342180002</v>
      </c>
      <c r="K62" s="246">
        <v>4.0534168100299999</v>
      </c>
      <c r="L62" s="342">
        <v>1.8057533365180001</v>
      </c>
      <c r="M62" s="246"/>
      <c r="N62" s="256"/>
      <c r="O62" s="265"/>
      <c r="P62" s="265"/>
      <c r="Q62" s="265"/>
      <c r="R62" s="265"/>
    </row>
    <row r="63" spans="2:18" x14ac:dyDescent="0.2">
      <c r="B63" t="s">
        <v>543</v>
      </c>
      <c r="C63" t="s">
        <v>299</v>
      </c>
      <c r="D63" s="273" t="s">
        <v>56</v>
      </c>
      <c r="E63" s="246">
        <v>0.69387836400000003</v>
      </c>
      <c r="F63" s="246">
        <v>2.4279042446700001</v>
      </c>
      <c r="G63" s="246">
        <v>1.9164837560920001</v>
      </c>
      <c r="H63" s="246">
        <v>1.622897464335</v>
      </c>
      <c r="I63" s="246">
        <v>2.1954447976579998</v>
      </c>
      <c r="J63" s="342">
        <v>1.4330458762080001</v>
      </c>
      <c r="K63" s="246">
        <v>1.559612973768</v>
      </c>
      <c r="L63" s="342">
        <v>1.922470357576</v>
      </c>
      <c r="M63" s="246">
        <v>1.858442976993</v>
      </c>
      <c r="N63" s="256"/>
      <c r="O63" s="265"/>
      <c r="P63" s="265"/>
      <c r="Q63" s="265"/>
      <c r="R63" s="265"/>
    </row>
    <row r="64" spans="2:18" x14ac:dyDescent="0.2">
      <c r="B64" t="s">
        <v>543</v>
      </c>
      <c r="C64" t="s">
        <v>299</v>
      </c>
      <c r="D64" s="273" t="s">
        <v>57</v>
      </c>
      <c r="E64" s="256"/>
      <c r="F64" s="256"/>
      <c r="G64" s="256"/>
      <c r="H64" s="256"/>
      <c r="I64" s="256"/>
      <c r="J64" s="332"/>
      <c r="K64" s="256"/>
      <c r="L64" s="332"/>
      <c r="M64" s="256"/>
      <c r="N64" s="256"/>
      <c r="O64" s="265"/>
      <c r="P64" s="265"/>
      <c r="Q64" s="265"/>
      <c r="R64" s="265"/>
    </row>
    <row r="65" spans="2:18" x14ac:dyDescent="0.2">
      <c r="B65" t="s">
        <v>543</v>
      </c>
      <c r="C65" t="s">
        <v>300</v>
      </c>
      <c r="D65" s="273" t="s">
        <v>427</v>
      </c>
      <c r="E65" s="246">
        <v>39.198705660000002</v>
      </c>
      <c r="F65" s="246"/>
      <c r="G65" s="246"/>
      <c r="H65" s="246">
        <v>7.8430207988519998</v>
      </c>
      <c r="I65" s="246">
        <v>7.8430207988519998</v>
      </c>
      <c r="J65" s="342">
        <v>7.2514941589250004</v>
      </c>
      <c r="K65" s="246">
        <v>6.7498468152809998</v>
      </c>
      <c r="L65" s="342">
        <v>6.338843394575</v>
      </c>
      <c r="M65" s="246">
        <v>6.0063309877769999</v>
      </c>
      <c r="N65" s="256"/>
      <c r="O65" s="265"/>
      <c r="P65" s="265"/>
      <c r="Q65" s="265"/>
      <c r="R65" s="265"/>
    </row>
    <row r="66" spans="2:18" x14ac:dyDescent="0.2">
      <c r="B66" t="s">
        <v>543</v>
      </c>
      <c r="C66" t="s">
        <v>300</v>
      </c>
      <c r="D66" s="273" t="s">
        <v>40</v>
      </c>
      <c r="E66" s="246">
        <v>48.598783416000003</v>
      </c>
      <c r="F66" s="246">
        <v>36.449087562000003</v>
      </c>
      <c r="G66" s="246">
        <v>16.756652127349</v>
      </c>
      <c r="H66" s="246"/>
      <c r="I66" s="246"/>
      <c r="J66" s="342"/>
      <c r="K66" s="246"/>
      <c r="L66" s="342"/>
      <c r="M66" s="246"/>
      <c r="N66" s="256"/>
      <c r="O66" s="265"/>
      <c r="P66" s="265"/>
      <c r="Q66" s="265"/>
      <c r="R66" s="265"/>
    </row>
    <row r="67" spans="2:18" x14ac:dyDescent="0.2">
      <c r="B67" t="s">
        <v>543</v>
      </c>
      <c r="C67" t="s">
        <v>300</v>
      </c>
      <c r="D67" s="273" t="s">
        <v>55</v>
      </c>
      <c r="E67" s="246">
        <v>44.050327631999998</v>
      </c>
      <c r="F67" s="246">
        <v>54.631581379951001</v>
      </c>
      <c r="G67" s="246">
        <v>37.675893361847002</v>
      </c>
      <c r="H67" s="246">
        <v>43.555382278296001</v>
      </c>
      <c r="I67" s="246">
        <v>37.533943249994998</v>
      </c>
      <c r="J67" s="342">
        <v>32.353967576427998</v>
      </c>
      <c r="K67" s="246">
        <v>24.976482508383</v>
      </c>
      <c r="L67" s="342">
        <v>24.240148185157999</v>
      </c>
      <c r="M67" s="246">
        <v>21.043401966744</v>
      </c>
      <c r="N67" s="256"/>
      <c r="O67" s="265"/>
      <c r="P67" s="265"/>
      <c r="Q67" s="265"/>
      <c r="R67" s="265"/>
    </row>
    <row r="68" spans="2:18" x14ac:dyDescent="0.2">
      <c r="B68" t="s">
        <v>543</v>
      </c>
      <c r="C68" t="s">
        <v>300</v>
      </c>
      <c r="D68" s="273" t="s">
        <v>41</v>
      </c>
      <c r="E68" s="246">
        <v>102.473562852</v>
      </c>
      <c r="F68" s="246">
        <v>107.657423186636</v>
      </c>
      <c r="G68" s="246">
        <v>126.91037644096301</v>
      </c>
      <c r="H68" s="246">
        <v>97.504075744120996</v>
      </c>
      <c r="I68" s="246">
        <v>74.522103977094005</v>
      </c>
      <c r="J68" s="342">
        <v>66.869847430678007</v>
      </c>
      <c r="K68" s="246">
        <v>59.648508210439999</v>
      </c>
      <c r="L68" s="342">
        <v>41.943856761897997</v>
      </c>
      <c r="M68" s="246">
        <v>33.968044689434002</v>
      </c>
      <c r="N68" s="256"/>
      <c r="O68" s="265"/>
      <c r="P68" s="265"/>
      <c r="Q68" s="265"/>
      <c r="R68" s="265"/>
    </row>
    <row r="69" spans="2:18" x14ac:dyDescent="0.2">
      <c r="B69" t="s">
        <v>543</v>
      </c>
      <c r="C69" t="s">
        <v>300</v>
      </c>
      <c r="D69" s="273" t="s">
        <v>56</v>
      </c>
      <c r="E69" s="246">
        <v>0.60788149199999997</v>
      </c>
      <c r="F69" s="246">
        <v>30.275741393228</v>
      </c>
      <c r="G69" s="246">
        <v>30.540645720038999</v>
      </c>
      <c r="H69" s="246">
        <v>24.319593096416</v>
      </c>
      <c r="I69" s="246">
        <v>30.236704974039</v>
      </c>
      <c r="J69" s="342">
        <v>22.940561139681002</v>
      </c>
      <c r="K69" s="246">
        <v>20.296761549296001</v>
      </c>
      <c r="L69" s="342">
        <v>24.437744399001001</v>
      </c>
      <c r="M69" s="246">
        <v>23.155830223020999</v>
      </c>
      <c r="N69" s="256"/>
      <c r="O69" s="265"/>
      <c r="P69" s="265"/>
      <c r="Q69" s="265"/>
      <c r="R69" s="265"/>
    </row>
    <row r="70" spans="2:18" x14ac:dyDescent="0.2">
      <c r="B70" t="s">
        <v>543</v>
      </c>
      <c r="C70" t="s">
        <v>300</v>
      </c>
      <c r="D70" s="273" t="s">
        <v>57</v>
      </c>
      <c r="E70" s="256"/>
      <c r="F70" s="256"/>
      <c r="G70" s="256"/>
      <c r="H70" s="256"/>
      <c r="I70" s="256"/>
      <c r="J70" s="332"/>
      <c r="K70" s="256"/>
      <c r="L70" s="332"/>
      <c r="M70" s="256"/>
      <c r="N70" s="256"/>
      <c r="O70" s="265"/>
      <c r="P70" s="265"/>
      <c r="Q70" s="265"/>
      <c r="R70" s="265"/>
    </row>
    <row r="71" spans="2:18" x14ac:dyDescent="0.2">
      <c r="B71" t="s">
        <v>543</v>
      </c>
      <c r="C71" t="s">
        <v>301</v>
      </c>
      <c r="D71" s="273" t="s">
        <v>427</v>
      </c>
      <c r="E71" s="246">
        <v>64.280024135999994</v>
      </c>
      <c r="F71" s="246"/>
      <c r="G71" s="246"/>
      <c r="H71" s="246">
        <v>64.271321585189995</v>
      </c>
      <c r="I71" s="246">
        <v>64.271321585189995</v>
      </c>
      <c r="J71" s="342">
        <v>62.746738098020003</v>
      </c>
      <c r="K71" s="246">
        <v>61.114375673421002</v>
      </c>
      <c r="L71" s="342">
        <v>63.570966497752998</v>
      </c>
      <c r="M71" s="246">
        <v>64.546659940843995</v>
      </c>
      <c r="N71" s="256"/>
      <c r="O71" s="265"/>
      <c r="P71" s="265"/>
      <c r="Q71" s="265"/>
      <c r="R71" s="265"/>
    </row>
    <row r="72" spans="2:18" x14ac:dyDescent="0.2">
      <c r="B72" t="s">
        <v>543</v>
      </c>
      <c r="C72" t="s">
        <v>301</v>
      </c>
      <c r="D72" s="273" t="s">
        <v>40</v>
      </c>
      <c r="E72" s="246">
        <v>14.400624204</v>
      </c>
      <c r="F72" s="246">
        <v>5.0767613851500002</v>
      </c>
      <c r="G72" s="246">
        <v>5.3778849381000002</v>
      </c>
      <c r="H72" s="246"/>
      <c r="I72" s="246"/>
      <c r="J72" s="342"/>
      <c r="K72" s="246"/>
      <c r="L72" s="342"/>
      <c r="M72" s="246"/>
      <c r="N72" s="256"/>
      <c r="O72" s="265"/>
      <c r="P72" s="265"/>
      <c r="Q72" s="265"/>
      <c r="R72" s="265"/>
    </row>
    <row r="73" spans="2:18" x14ac:dyDescent="0.2">
      <c r="B73" t="s">
        <v>543</v>
      </c>
      <c r="C73" t="s">
        <v>301</v>
      </c>
      <c r="D73" s="273" t="s">
        <v>55</v>
      </c>
      <c r="E73" s="246">
        <v>342.90411163200002</v>
      </c>
      <c r="F73" s="246">
        <v>338.45941806033102</v>
      </c>
      <c r="G73" s="246">
        <v>340.99116648138602</v>
      </c>
      <c r="H73" s="246">
        <v>287.66019138820599</v>
      </c>
      <c r="I73" s="246">
        <v>292.169623111845</v>
      </c>
      <c r="J73" s="342">
        <v>283.90181409250602</v>
      </c>
      <c r="K73" s="246">
        <v>282.61023743388</v>
      </c>
      <c r="L73" s="342">
        <v>291.44010806113403</v>
      </c>
      <c r="M73" s="246">
        <v>285.07386292046198</v>
      </c>
      <c r="N73" s="256"/>
      <c r="O73" s="265"/>
      <c r="P73" s="265"/>
      <c r="Q73" s="265"/>
      <c r="R73" s="265"/>
    </row>
    <row r="74" spans="2:18" x14ac:dyDescent="0.2">
      <c r="B74" t="s">
        <v>543</v>
      </c>
      <c r="C74" t="s">
        <v>301</v>
      </c>
      <c r="D74" s="273" t="s">
        <v>41</v>
      </c>
      <c r="E74" s="246">
        <v>270.41067446400001</v>
      </c>
      <c r="F74" s="246">
        <v>324.79023841243799</v>
      </c>
      <c r="G74" s="246">
        <v>300.465491870135</v>
      </c>
      <c r="H74" s="246">
        <v>226.16289387237401</v>
      </c>
      <c r="I74" s="246">
        <v>165.320492117974</v>
      </c>
      <c r="J74" s="342">
        <v>138.975008475088</v>
      </c>
      <c r="K74" s="246">
        <v>117.899481068228</v>
      </c>
      <c r="L74" s="342">
        <v>13.078891141009001</v>
      </c>
      <c r="M74" s="246"/>
      <c r="N74" s="256"/>
      <c r="O74" s="265"/>
      <c r="P74" s="265"/>
      <c r="Q74" s="265"/>
      <c r="R74" s="265"/>
    </row>
    <row r="75" spans="2:18" x14ac:dyDescent="0.2">
      <c r="B75" t="s">
        <v>543</v>
      </c>
      <c r="C75" t="s">
        <v>301</v>
      </c>
      <c r="D75" s="273" t="s">
        <v>56</v>
      </c>
      <c r="E75" s="246">
        <v>49.381505676000003</v>
      </c>
      <c r="F75" s="246">
        <v>63.258120421088996</v>
      </c>
      <c r="G75" s="246">
        <v>63.688877998475</v>
      </c>
      <c r="H75" s="246">
        <v>51.343501579475003</v>
      </c>
      <c r="I75" s="246">
        <v>57.648807666727997</v>
      </c>
      <c r="J75" s="342">
        <v>46.801353781312002</v>
      </c>
      <c r="K75" s="246">
        <v>31.426816502638999</v>
      </c>
      <c r="L75" s="342">
        <v>98.652056576152006</v>
      </c>
      <c r="M75" s="246">
        <v>98.426354355414006</v>
      </c>
      <c r="N75" s="256"/>
      <c r="O75" s="265"/>
      <c r="P75" s="265"/>
      <c r="Q75" s="265"/>
      <c r="R75" s="265"/>
    </row>
    <row r="76" spans="2:18" x14ac:dyDescent="0.2">
      <c r="B76" t="s">
        <v>543</v>
      </c>
      <c r="C76" t="s">
        <v>301</v>
      </c>
      <c r="D76" s="273" t="s">
        <v>57</v>
      </c>
      <c r="E76" s="256"/>
      <c r="F76" s="256"/>
      <c r="G76" s="256"/>
      <c r="H76" s="256"/>
      <c r="I76" s="256"/>
      <c r="J76" s="332"/>
      <c r="K76" s="256"/>
      <c r="L76" s="332"/>
      <c r="M76" s="256"/>
      <c r="N76" s="256"/>
      <c r="O76" s="265"/>
      <c r="P76" s="265"/>
      <c r="Q76" s="265"/>
      <c r="R76" s="265"/>
    </row>
    <row r="77" spans="2:18" x14ac:dyDescent="0.2">
      <c r="B77" t="s">
        <v>543</v>
      </c>
      <c r="C77" t="s">
        <v>301</v>
      </c>
      <c r="D77" s="273" t="s">
        <v>42</v>
      </c>
      <c r="E77" s="256"/>
      <c r="F77" s="256"/>
      <c r="G77" s="256"/>
      <c r="H77" s="256"/>
      <c r="I77" s="256"/>
      <c r="J77" s="332"/>
      <c r="K77" s="256"/>
      <c r="L77" s="332"/>
      <c r="M77" s="256"/>
      <c r="N77" s="256"/>
      <c r="O77" s="265"/>
      <c r="P77" s="265"/>
      <c r="Q77" s="265"/>
      <c r="R77" s="265"/>
    </row>
    <row r="78" spans="2:18" x14ac:dyDescent="0.2">
      <c r="B78" s="278" t="s">
        <v>543</v>
      </c>
      <c r="C78" s="278" t="s">
        <v>302</v>
      </c>
      <c r="D78" s="340" t="s">
        <v>427</v>
      </c>
      <c r="E78" s="256"/>
      <c r="F78" s="256"/>
      <c r="G78" s="256"/>
      <c r="H78" s="256"/>
      <c r="I78" s="256"/>
      <c r="J78" s="332"/>
      <c r="K78" s="256"/>
      <c r="L78" s="332"/>
      <c r="M78" s="256"/>
      <c r="N78" s="256"/>
      <c r="O78" s="265"/>
      <c r="P78" s="265"/>
      <c r="Q78" s="265"/>
      <c r="R78" s="265"/>
    </row>
    <row r="79" spans="2:18" x14ac:dyDescent="0.2">
      <c r="B79" s="278" t="s">
        <v>543</v>
      </c>
      <c r="C79" s="278" t="s">
        <v>302</v>
      </c>
      <c r="D79" s="340" t="s">
        <v>40</v>
      </c>
      <c r="E79" s="256"/>
      <c r="F79" s="256"/>
      <c r="G79" s="256"/>
      <c r="H79" s="256"/>
      <c r="I79" s="256"/>
      <c r="J79" s="332"/>
      <c r="K79" s="256"/>
      <c r="L79" s="332"/>
      <c r="M79" s="256"/>
      <c r="N79" s="256"/>
      <c r="O79" s="265"/>
      <c r="P79" s="265"/>
      <c r="Q79" s="265"/>
      <c r="R79" s="265"/>
    </row>
    <row r="80" spans="2:18" x14ac:dyDescent="0.2">
      <c r="B80" s="278" t="s">
        <v>543</v>
      </c>
      <c r="C80" s="278" t="s">
        <v>302</v>
      </c>
      <c r="D80" s="340" t="s">
        <v>55</v>
      </c>
      <c r="E80" s="256"/>
      <c r="F80" s="256"/>
      <c r="G80" s="256"/>
      <c r="H80" s="256"/>
      <c r="I80" s="256"/>
      <c r="J80" s="332"/>
      <c r="K80" s="256"/>
      <c r="L80" s="332"/>
      <c r="M80" s="256"/>
      <c r="N80" s="256"/>
      <c r="O80" s="265"/>
      <c r="P80" s="265"/>
      <c r="Q80" s="265"/>
      <c r="R80" s="265"/>
    </row>
    <row r="81" spans="2:19" x14ac:dyDescent="0.2">
      <c r="B81" s="278" t="s">
        <v>543</v>
      </c>
      <c r="C81" s="278" t="s">
        <v>302</v>
      </c>
      <c r="D81" s="340" t="s">
        <v>41</v>
      </c>
      <c r="E81" s="256"/>
      <c r="F81" s="256"/>
      <c r="G81" s="256"/>
      <c r="H81" s="256"/>
      <c r="I81" s="256"/>
      <c r="J81" s="332"/>
      <c r="K81" s="256"/>
      <c r="L81" s="332"/>
      <c r="M81" s="256"/>
      <c r="N81" s="256"/>
      <c r="O81" s="265"/>
      <c r="P81" s="265"/>
      <c r="Q81" s="265"/>
      <c r="R81" s="265"/>
    </row>
    <row r="82" spans="2:19" x14ac:dyDescent="0.2">
      <c r="B82" s="278" t="s">
        <v>543</v>
      </c>
      <c r="C82" s="278" t="s">
        <v>302</v>
      </c>
      <c r="D82" s="340" t="s">
        <v>57</v>
      </c>
      <c r="E82" s="256"/>
      <c r="F82" s="256"/>
      <c r="G82" s="256"/>
      <c r="H82" s="256"/>
      <c r="I82" s="256"/>
      <c r="J82" s="332"/>
      <c r="K82" s="256"/>
      <c r="L82" s="332"/>
      <c r="M82" s="256"/>
      <c r="N82" s="256"/>
      <c r="O82" s="265"/>
      <c r="P82" s="265"/>
      <c r="Q82" s="265"/>
      <c r="R82" s="265"/>
    </row>
    <row r="83" spans="2:19" x14ac:dyDescent="0.2">
      <c r="B83" t="s">
        <v>543</v>
      </c>
      <c r="C83" t="s">
        <v>303</v>
      </c>
      <c r="D83" s="273" t="s">
        <v>427</v>
      </c>
      <c r="E83" s="246">
        <v>42.746767452</v>
      </c>
      <c r="F83" s="246"/>
      <c r="G83" s="246"/>
      <c r="H83" s="246">
        <v>3.282565755681</v>
      </c>
      <c r="I83" s="246">
        <v>12.619970873586</v>
      </c>
      <c r="J83" s="342">
        <v>12.619970873586</v>
      </c>
      <c r="K83" s="246">
        <v>11.784130037649</v>
      </c>
      <c r="L83" s="342">
        <v>41.51557548724</v>
      </c>
      <c r="M83" s="246">
        <v>33.869620750231</v>
      </c>
      <c r="N83" s="256"/>
      <c r="O83" s="265"/>
      <c r="P83" s="265"/>
      <c r="Q83" s="265"/>
      <c r="R83" s="265"/>
    </row>
    <row r="84" spans="2:19" x14ac:dyDescent="0.2">
      <c r="B84" t="s">
        <v>543</v>
      </c>
      <c r="C84" t="s">
        <v>303</v>
      </c>
      <c r="D84" s="273" t="s">
        <v>40</v>
      </c>
      <c r="E84" s="246">
        <v>14.642830584</v>
      </c>
      <c r="F84" s="246"/>
      <c r="G84" s="246"/>
      <c r="H84" s="246"/>
      <c r="I84" s="246"/>
      <c r="J84" s="342"/>
      <c r="K84" s="246"/>
      <c r="L84" s="342"/>
      <c r="M84" s="246"/>
      <c r="N84" s="256"/>
      <c r="O84" s="265"/>
      <c r="P84" s="265"/>
      <c r="Q84" s="265"/>
      <c r="R84" s="265"/>
    </row>
    <row r="85" spans="2:19" x14ac:dyDescent="0.2">
      <c r="B85" t="s">
        <v>543</v>
      </c>
      <c r="C85" t="s">
        <v>303</v>
      </c>
      <c r="D85" s="273" t="s">
        <v>55</v>
      </c>
      <c r="E85" s="246">
        <v>87.531752879999999</v>
      </c>
      <c r="F85" s="246">
        <v>129.849939463753</v>
      </c>
      <c r="G85" s="246">
        <v>105.10613867404901</v>
      </c>
      <c r="H85" s="246">
        <v>116.00699870396799</v>
      </c>
      <c r="I85" s="246">
        <v>80.532147910768998</v>
      </c>
      <c r="J85" s="342">
        <v>87.014411633023002</v>
      </c>
      <c r="K85" s="246">
        <v>86.217421831007002</v>
      </c>
      <c r="L85" s="342">
        <v>46.292068922182999</v>
      </c>
      <c r="M85" s="246">
        <v>46.297557438219002</v>
      </c>
      <c r="N85" s="256"/>
      <c r="O85" s="265"/>
      <c r="P85" s="265"/>
      <c r="Q85" s="265"/>
      <c r="R85" s="265"/>
    </row>
    <row r="86" spans="2:19" x14ac:dyDescent="0.2">
      <c r="B86" t="s">
        <v>543</v>
      </c>
      <c r="C86" t="s">
        <v>303</v>
      </c>
      <c r="D86" s="273" t="s">
        <v>41</v>
      </c>
      <c r="E86" s="246">
        <v>94.386674916000004</v>
      </c>
      <c r="F86" s="246">
        <v>53.857124182541</v>
      </c>
      <c r="G86" s="246">
        <v>56.585826561967998</v>
      </c>
      <c r="H86" s="246">
        <v>49.506825943267998</v>
      </c>
      <c r="I86" s="246">
        <v>42.427825324567998</v>
      </c>
      <c r="J86" s="342">
        <v>31.844774101841999</v>
      </c>
      <c r="K86" s="246">
        <v>31.554451215754</v>
      </c>
      <c r="L86" s="342"/>
      <c r="M86" s="246"/>
      <c r="N86" s="256"/>
      <c r="O86" s="265"/>
      <c r="P86" s="265"/>
      <c r="Q86" s="265"/>
      <c r="R86" s="265"/>
    </row>
    <row r="87" spans="2:19" x14ac:dyDescent="0.2">
      <c r="B87" t="s">
        <v>543</v>
      </c>
      <c r="C87" t="s">
        <v>303</v>
      </c>
      <c r="D87" s="273" t="s">
        <v>56</v>
      </c>
      <c r="E87" s="246">
        <v>17.721593964</v>
      </c>
      <c r="F87" s="246">
        <v>37.805126207062003</v>
      </c>
      <c r="G87" s="246">
        <v>44.195518265666998</v>
      </c>
      <c r="H87" s="246">
        <v>21.686201818689</v>
      </c>
      <c r="I87" s="246">
        <v>40.40673809994</v>
      </c>
      <c r="J87" s="342">
        <v>32.219085234763</v>
      </c>
      <c r="K87" s="246">
        <v>23.363188760854001</v>
      </c>
      <c r="L87" s="342">
        <v>63.713521462060001</v>
      </c>
      <c r="M87" s="246">
        <v>62.435756076315002</v>
      </c>
      <c r="N87" s="256"/>
      <c r="O87" s="265"/>
      <c r="P87" s="265"/>
      <c r="Q87" s="265"/>
      <c r="R87" s="265"/>
    </row>
    <row r="88" spans="2:19" x14ac:dyDescent="0.2">
      <c r="B88" t="s">
        <v>543</v>
      </c>
      <c r="C88" t="s">
        <v>303</v>
      </c>
      <c r="D88" s="273" t="s">
        <v>57</v>
      </c>
      <c r="E88" s="256"/>
      <c r="F88" s="256"/>
      <c r="G88" s="256"/>
      <c r="H88" s="256"/>
      <c r="I88" s="256"/>
      <c r="J88" s="332"/>
      <c r="K88" s="256"/>
      <c r="L88" s="332"/>
      <c r="M88" s="256"/>
      <c r="N88" s="256"/>
      <c r="O88" s="265"/>
      <c r="P88" s="265"/>
      <c r="Q88" s="265"/>
      <c r="R88" s="265"/>
    </row>
    <row r="89" spans="2:19" x14ac:dyDescent="0.2">
      <c r="B89" t="s">
        <v>543</v>
      </c>
      <c r="C89" t="s">
        <v>303</v>
      </c>
      <c r="D89" s="273" t="s">
        <v>42</v>
      </c>
      <c r="E89" s="256"/>
      <c r="F89" s="256"/>
      <c r="G89" s="256"/>
      <c r="H89" s="256"/>
      <c r="I89" s="256"/>
      <c r="J89" s="332"/>
      <c r="K89" s="256"/>
      <c r="L89" s="332"/>
      <c r="M89" s="256"/>
      <c r="N89" s="256"/>
      <c r="O89" s="265"/>
      <c r="P89" s="265"/>
      <c r="Q89" s="265"/>
      <c r="R89" s="265"/>
    </row>
    <row r="90" spans="2:19" x14ac:dyDescent="0.2">
      <c r="B90" t="s">
        <v>544</v>
      </c>
      <c r="C90" t="s">
        <v>297</v>
      </c>
      <c r="D90" s="273" t="s">
        <v>427</v>
      </c>
      <c r="E90" s="246">
        <v>9.2324739471619992</v>
      </c>
      <c r="F90" s="246">
        <v>0.153572021373</v>
      </c>
      <c r="G90" s="246">
        <v>98.119412044857</v>
      </c>
      <c r="H90" s="246">
        <v>114.12309172157499</v>
      </c>
      <c r="I90" s="246">
        <v>114.12309172157499</v>
      </c>
      <c r="J90" s="342">
        <v>115.256840088929</v>
      </c>
      <c r="K90" s="246">
        <v>139.51221105210399</v>
      </c>
      <c r="L90" s="342">
        <v>192.71049002830699</v>
      </c>
      <c r="M90" s="246">
        <v>220.67372091069001</v>
      </c>
      <c r="N90" s="256"/>
      <c r="O90" s="265"/>
      <c r="P90" s="265"/>
      <c r="Q90" s="265"/>
      <c r="R90" s="265"/>
    </row>
    <row r="91" spans="2:19" x14ac:dyDescent="0.2">
      <c r="B91" t="s">
        <v>544</v>
      </c>
      <c r="C91" t="s">
        <v>297</v>
      </c>
      <c r="D91" s="273" t="s">
        <v>40</v>
      </c>
      <c r="E91" s="246">
        <v>83.411941679999998</v>
      </c>
      <c r="F91" s="246">
        <v>79.518667876869998</v>
      </c>
      <c r="G91" s="246">
        <v>15.753901723386001</v>
      </c>
      <c r="H91" s="246">
        <v>54.036679537038999</v>
      </c>
      <c r="I91" s="246">
        <v>35.987633287064</v>
      </c>
      <c r="J91" s="342">
        <v>35.997899501044003</v>
      </c>
      <c r="K91" s="246">
        <v>30.350734383900001</v>
      </c>
      <c r="L91" s="342">
        <v>19.043903870604002</v>
      </c>
      <c r="M91" s="246">
        <v>11.428805324373</v>
      </c>
      <c r="N91" s="256"/>
      <c r="O91" s="265"/>
      <c r="P91" s="265"/>
      <c r="Q91" s="265"/>
      <c r="R91" s="265"/>
    </row>
    <row r="92" spans="2:19" x14ac:dyDescent="0.2">
      <c r="B92" t="s">
        <v>544</v>
      </c>
      <c r="C92" t="s">
        <v>297</v>
      </c>
      <c r="D92" s="273" t="s">
        <v>55</v>
      </c>
      <c r="E92" s="246">
        <v>47.168488799999999</v>
      </c>
      <c r="F92" s="246">
        <v>56.687521370608003</v>
      </c>
      <c r="G92" s="246">
        <v>67.673709848715006</v>
      </c>
      <c r="H92" s="246">
        <v>71.509571307192004</v>
      </c>
      <c r="I92" s="246">
        <v>77.927933952695</v>
      </c>
      <c r="J92" s="342">
        <v>81.523216820331001</v>
      </c>
      <c r="K92" s="246">
        <v>83.649694577592001</v>
      </c>
      <c r="L92" s="342">
        <v>83.524985741647001</v>
      </c>
      <c r="M92" s="246">
        <v>83.259448248091005</v>
      </c>
      <c r="N92" s="256"/>
      <c r="O92" s="265"/>
      <c r="P92" s="265"/>
      <c r="Q92" s="265"/>
      <c r="R92" s="265"/>
    </row>
    <row r="93" spans="2:19" x14ac:dyDescent="0.2">
      <c r="B93" t="s">
        <v>544</v>
      </c>
      <c r="C93" t="s">
        <v>297</v>
      </c>
      <c r="D93" s="273" t="s">
        <v>41</v>
      </c>
      <c r="E93" s="246">
        <v>154.41898731683801</v>
      </c>
      <c r="F93" s="246">
        <v>185.16901639900999</v>
      </c>
      <c r="G93" s="246">
        <v>220.04127867779499</v>
      </c>
      <c r="H93" s="246">
        <v>244.30107961686099</v>
      </c>
      <c r="I93" s="246">
        <v>271.380376854985</v>
      </c>
      <c r="J93" s="342">
        <v>322.91403240029399</v>
      </c>
      <c r="K93" s="246">
        <v>330.03827500342101</v>
      </c>
      <c r="L93" s="342">
        <v>331.702297066992</v>
      </c>
      <c r="M93" s="246">
        <v>318.84679329045298</v>
      </c>
      <c r="N93" s="256"/>
      <c r="O93" s="265"/>
      <c r="P93" s="265"/>
      <c r="Q93" s="265"/>
      <c r="R93" s="265"/>
      <c r="S93" s="10"/>
    </row>
    <row r="94" spans="2:19" x14ac:dyDescent="0.2">
      <c r="B94" t="s">
        <v>544</v>
      </c>
      <c r="C94" t="s">
        <v>297</v>
      </c>
      <c r="D94" s="273" t="s">
        <v>56</v>
      </c>
      <c r="E94" s="246">
        <v>36.390782185200003</v>
      </c>
      <c r="F94" s="246">
        <v>81.916754310399995</v>
      </c>
      <c r="G94" s="246">
        <v>80.384802053472001</v>
      </c>
      <c r="H94" s="246">
        <v>67.722586177948003</v>
      </c>
      <c r="I94" s="246">
        <v>62.189410960872003</v>
      </c>
      <c r="J94" s="342">
        <v>62.189410960872003</v>
      </c>
      <c r="K94" s="246">
        <v>53.259413991594997</v>
      </c>
      <c r="L94" s="342">
        <v>16.843635543927999</v>
      </c>
      <c r="M94" s="246">
        <v>11.799806684347001</v>
      </c>
      <c r="N94" s="256"/>
      <c r="O94" s="265"/>
      <c r="P94" s="265"/>
      <c r="Q94" s="265"/>
      <c r="R94" s="265"/>
    </row>
    <row r="95" spans="2:19" x14ac:dyDescent="0.2">
      <c r="B95" t="s">
        <v>544</v>
      </c>
      <c r="C95" t="s">
        <v>297</v>
      </c>
      <c r="D95" s="273" t="s">
        <v>57</v>
      </c>
      <c r="E95" s="246">
        <v>155.95122012120001</v>
      </c>
      <c r="F95" s="246">
        <v>191.323800927989</v>
      </c>
      <c r="G95" s="246">
        <v>227.03518337044801</v>
      </c>
      <c r="H95" s="246">
        <v>255.62230915038199</v>
      </c>
      <c r="I95" s="246">
        <v>277.22175503579302</v>
      </c>
      <c r="J95" s="342">
        <v>290.011656883071</v>
      </c>
      <c r="K95" s="246">
        <v>297.576414037679</v>
      </c>
      <c r="L95" s="342">
        <v>297.13277334793497</v>
      </c>
      <c r="M95" s="246">
        <v>296.18814712396801</v>
      </c>
      <c r="N95" s="256"/>
      <c r="O95" s="265"/>
      <c r="P95" s="265"/>
      <c r="Q95" s="265"/>
      <c r="R95" s="265"/>
    </row>
    <row r="96" spans="2:19" x14ac:dyDescent="0.2">
      <c r="B96" t="s">
        <v>544</v>
      </c>
      <c r="C96" t="s">
        <v>298</v>
      </c>
      <c r="D96" s="273" t="s">
        <v>427</v>
      </c>
      <c r="E96" s="246">
        <v>0.30898584000000001</v>
      </c>
      <c r="F96" s="246"/>
      <c r="G96" s="246">
        <v>1.8980938405909999</v>
      </c>
      <c r="H96" s="246">
        <v>1.7436009205909999</v>
      </c>
      <c r="I96" s="246">
        <v>1.7436009205909999</v>
      </c>
      <c r="J96" s="342">
        <v>1.7436009205909999</v>
      </c>
      <c r="K96" s="246">
        <v>1.7436009205909999</v>
      </c>
      <c r="L96" s="342">
        <v>1.793342023059</v>
      </c>
      <c r="M96" s="246">
        <v>5.9650175237149998</v>
      </c>
      <c r="N96" s="256"/>
      <c r="O96" s="265"/>
      <c r="P96" s="265"/>
      <c r="Q96" s="265"/>
      <c r="R96" s="265"/>
    </row>
    <row r="97" spans="2:18" x14ac:dyDescent="0.2">
      <c r="B97" t="s">
        <v>544</v>
      </c>
      <c r="C97" t="s">
        <v>298</v>
      </c>
      <c r="D97" s="273" t="s">
        <v>40</v>
      </c>
      <c r="E97" s="246">
        <v>88.912392048000001</v>
      </c>
      <c r="F97" s="246">
        <v>125.154211461567</v>
      </c>
      <c r="G97" s="246">
        <v>104.988356337634</v>
      </c>
      <c r="H97" s="246">
        <v>187.10455210400801</v>
      </c>
      <c r="I97" s="246">
        <v>175.853996237866</v>
      </c>
      <c r="J97" s="342">
        <v>165.44259419050599</v>
      </c>
      <c r="K97" s="246">
        <v>142.73454900575101</v>
      </c>
      <c r="L97" s="342">
        <v>129.51701114287599</v>
      </c>
      <c r="M97" s="246">
        <v>108.657831028959</v>
      </c>
      <c r="N97" s="256"/>
      <c r="O97" s="265"/>
      <c r="P97" s="265"/>
      <c r="Q97" s="265"/>
      <c r="R97" s="265"/>
    </row>
    <row r="98" spans="2:18" x14ac:dyDescent="0.2">
      <c r="B98" t="s">
        <v>544</v>
      </c>
      <c r="C98" t="s">
        <v>298</v>
      </c>
      <c r="D98" s="273" t="s">
        <v>55</v>
      </c>
      <c r="E98" s="246">
        <v>41.335439039999997</v>
      </c>
      <c r="F98" s="246">
        <v>42.482517462372002</v>
      </c>
      <c r="G98" s="246">
        <v>44.867187139052</v>
      </c>
      <c r="H98" s="246">
        <v>47.558092569521001</v>
      </c>
      <c r="I98" s="246">
        <v>50.364912476823001</v>
      </c>
      <c r="J98" s="342">
        <v>52.902868048169999</v>
      </c>
      <c r="K98" s="246">
        <v>55.568714608806999</v>
      </c>
      <c r="L98" s="342">
        <v>58.368896757419002</v>
      </c>
      <c r="M98" s="246">
        <v>61.310183844675997</v>
      </c>
      <c r="N98" s="256"/>
      <c r="O98" s="265"/>
      <c r="P98" s="265"/>
      <c r="Q98" s="265"/>
      <c r="R98" s="265"/>
    </row>
    <row r="99" spans="2:18" x14ac:dyDescent="0.2">
      <c r="B99" t="s">
        <v>544</v>
      </c>
      <c r="C99" t="s">
        <v>298</v>
      </c>
      <c r="D99" s="273" t="s">
        <v>41</v>
      </c>
      <c r="E99" s="246">
        <v>19.240188192000002</v>
      </c>
      <c r="F99" s="246">
        <v>43.499612961658002</v>
      </c>
      <c r="G99" s="246">
        <v>45.856635387749002</v>
      </c>
      <c r="H99" s="246"/>
      <c r="I99" s="246"/>
      <c r="J99" s="342"/>
      <c r="K99" s="246">
        <v>1.9043346765889999</v>
      </c>
      <c r="L99" s="342">
        <v>1.9043346765889999</v>
      </c>
      <c r="M99" s="246">
        <v>3.5551404632299999</v>
      </c>
      <c r="N99" s="256"/>
      <c r="O99" s="265"/>
      <c r="P99" s="265"/>
      <c r="Q99" s="265"/>
      <c r="R99" s="265"/>
    </row>
    <row r="100" spans="2:18" x14ac:dyDescent="0.2">
      <c r="B100" t="s">
        <v>544</v>
      </c>
      <c r="C100" t="s">
        <v>298</v>
      </c>
      <c r="D100" s="273" t="s">
        <v>56</v>
      </c>
      <c r="E100" s="246">
        <v>7.5769817507999999</v>
      </c>
      <c r="F100" s="246"/>
      <c r="G100" s="246">
        <v>5.9594292126889998</v>
      </c>
      <c r="H100" s="246"/>
      <c r="I100" s="246">
        <v>0.79463746702500004</v>
      </c>
      <c r="J100" s="342">
        <v>1.629317783079</v>
      </c>
      <c r="K100" s="246">
        <v>12.084056412788</v>
      </c>
      <c r="L100" s="342">
        <v>15.801276579048</v>
      </c>
      <c r="M100" s="246">
        <v>19.652570032046</v>
      </c>
      <c r="N100" s="256"/>
      <c r="O100" s="265"/>
      <c r="P100" s="265"/>
      <c r="Q100" s="265"/>
      <c r="R100" s="265"/>
    </row>
    <row r="101" spans="2:18" x14ac:dyDescent="0.2">
      <c r="B101" t="s">
        <v>544</v>
      </c>
      <c r="C101" t="s">
        <v>298</v>
      </c>
      <c r="D101" s="273" t="s">
        <v>57</v>
      </c>
      <c r="E101" s="256"/>
      <c r="F101" s="256"/>
      <c r="G101" s="256"/>
      <c r="H101" s="256"/>
      <c r="I101" s="256"/>
      <c r="J101" s="332"/>
      <c r="K101" s="256"/>
      <c r="L101" s="332"/>
      <c r="M101" s="256"/>
      <c r="N101" s="256"/>
      <c r="O101" s="265"/>
      <c r="P101" s="265"/>
      <c r="Q101" s="265"/>
      <c r="R101" s="265"/>
    </row>
    <row r="102" spans="2:18" x14ac:dyDescent="0.2">
      <c r="B102" t="s">
        <v>544</v>
      </c>
      <c r="C102" t="s">
        <v>299</v>
      </c>
      <c r="D102" s="273" t="s">
        <v>427</v>
      </c>
      <c r="E102" s="246"/>
      <c r="F102" s="246"/>
      <c r="G102" s="246"/>
      <c r="H102" s="246"/>
      <c r="I102" s="246"/>
      <c r="J102" s="342"/>
      <c r="K102" s="246">
        <v>0.18545699969599999</v>
      </c>
      <c r="L102" s="342">
        <v>0.91286190716500004</v>
      </c>
      <c r="M102" s="246">
        <v>0.89611739342999996</v>
      </c>
      <c r="N102" s="256"/>
      <c r="O102" s="265"/>
      <c r="P102" s="265"/>
      <c r="Q102" s="265"/>
      <c r="R102" s="265"/>
    </row>
    <row r="103" spans="2:18" x14ac:dyDescent="0.2">
      <c r="B103" t="s">
        <v>544</v>
      </c>
      <c r="C103" t="s">
        <v>299</v>
      </c>
      <c r="D103" s="273" t="s">
        <v>40</v>
      </c>
      <c r="E103" s="246">
        <v>2.7172332E-2</v>
      </c>
      <c r="F103" s="246">
        <v>1.1454689294430001</v>
      </c>
      <c r="G103" s="246">
        <v>1.1352793049429999</v>
      </c>
      <c r="H103" s="246">
        <v>1.063400410469</v>
      </c>
      <c r="I103" s="246">
        <v>1.004900636341</v>
      </c>
      <c r="J103" s="342">
        <v>0.965520160149</v>
      </c>
      <c r="K103" s="246">
        <v>0.75005978696200004</v>
      </c>
      <c r="L103" s="342"/>
      <c r="M103" s="246"/>
      <c r="N103" s="256"/>
      <c r="O103" s="265"/>
      <c r="P103" s="265"/>
      <c r="Q103" s="265"/>
      <c r="R103" s="265"/>
    </row>
    <row r="104" spans="2:18" x14ac:dyDescent="0.2">
      <c r="B104" t="s">
        <v>544</v>
      </c>
      <c r="C104" t="s">
        <v>299</v>
      </c>
      <c r="D104" s="273" t="s">
        <v>55</v>
      </c>
      <c r="E104" s="246">
        <v>15.731231112</v>
      </c>
      <c r="F104" s="246">
        <v>16.503719042054001</v>
      </c>
      <c r="G104" s="246">
        <v>15.237277082293</v>
      </c>
      <c r="H104" s="246">
        <v>12.669391109413001</v>
      </c>
      <c r="I104" s="246">
        <v>12.063471717262001</v>
      </c>
      <c r="J104" s="342">
        <v>11.59072322494</v>
      </c>
      <c r="K104" s="246">
        <v>11.230543487326999</v>
      </c>
      <c r="L104" s="342">
        <v>10.958579784511</v>
      </c>
      <c r="M104" s="246">
        <v>10.757567902783</v>
      </c>
      <c r="N104" s="256"/>
      <c r="O104" s="265"/>
      <c r="P104" s="265"/>
      <c r="Q104" s="265"/>
      <c r="R104" s="265"/>
    </row>
    <row r="105" spans="2:18" x14ac:dyDescent="0.2">
      <c r="B105" t="s">
        <v>544</v>
      </c>
      <c r="C105" t="s">
        <v>299</v>
      </c>
      <c r="D105" s="273" t="s">
        <v>41</v>
      </c>
      <c r="E105" s="246">
        <v>9.2655558720000002</v>
      </c>
      <c r="F105" s="246">
        <v>6.504793703871</v>
      </c>
      <c r="G105" s="246">
        <v>5.6316140179390004</v>
      </c>
      <c r="H105" s="246">
        <v>3.937614243738</v>
      </c>
      <c r="I105" s="246">
        <v>1.9686836209380001</v>
      </c>
      <c r="J105" s="342">
        <v>6.6495067804749999</v>
      </c>
      <c r="K105" s="246">
        <v>6.7108568084820002</v>
      </c>
      <c r="L105" s="342">
        <v>6.5817942580980002</v>
      </c>
      <c r="M105" s="246">
        <v>5.9750011116910002</v>
      </c>
      <c r="N105" s="256"/>
      <c r="O105" s="265"/>
      <c r="P105" s="265"/>
      <c r="Q105" s="265"/>
      <c r="R105" s="265"/>
    </row>
    <row r="106" spans="2:18" x14ac:dyDescent="0.2">
      <c r="B106" t="s">
        <v>544</v>
      </c>
      <c r="C106" t="s">
        <v>299</v>
      </c>
      <c r="D106" s="273" t="s">
        <v>56</v>
      </c>
      <c r="E106" s="246">
        <v>1.1502018828</v>
      </c>
      <c r="F106" s="246">
        <v>2.001531830102</v>
      </c>
      <c r="G106" s="246">
        <v>1.7785310815240001</v>
      </c>
      <c r="H106" s="246">
        <v>1.490980610824</v>
      </c>
      <c r="I106" s="246">
        <v>1.407602218641</v>
      </c>
      <c r="J106" s="342">
        <v>1.343052496519</v>
      </c>
      <c r="K106" s="246">
        <v>1.02797541264</v>
      </c>
      <c r="L106" s="342">
        <v>0.96896204253600005</v>
      </c>
      <c r="M106" s="246">
        <v>1.446973876488</v>
      </c>
      <c r="N106" s="256"/>
      <c r="O106" s="265"/>
      <c r="P106" s="265"/>
      <c r="Q106" s="265"/>
      <c r="R106" s="265"/>
    </row>
    <row r="107" spans="2:18" x14ac:dyDescent="0.2">
      <c r="B107" t="s">
        <v>544</v>
      </c>
      <c r="C107" t="s">
        <v>299</v>
      </c>
      <c r="D107" s="273" t="s">
        <v>57</v>
      </c>
      <c r="E107" s="256"/>
      <c r="F107" s="256"/>
      <c r="G107" s="256"/>
      <c r="H107" s="256"/>
      <c r="I107" s="256"/>
      <c r="J107" s="332"/>
      <c r="K107" s="256"/>
      <c r="L107" s="332"/>
      <c r="M107" s="256"/>
      <c r="N107" s="256"/>
      <c r="O107" s="265"/>
      <c r="P107" s="265"/>
      <c r="Q107" s="265"/>
      <c r="R107" s="265"/>
    </row>
    <row r="108" spans="2:18" x14ac:dyDescent="0.2">
      <c r="B108" t="s">
        <v>544</v>
      </c>
      <c r="C108" t="s">
        <v>300</v>
      </c>
      <c r="D108" s="273" t="s">
        <v>427</v>
      </c>
      <c r="E108" s="246"/>
      <c r="F108" s="246"/>
      <c r="G108" s="246"/>
      <c r="H108" s="246"/>
      <c r="I108" s="246"/>
      <c r="J108" s="342">
        <v>0.336456220252</v>
      </c>
      <c r="K108" s="246">
        <v>3.2346072712859999</v>
      </c>
      <c r="L108" s="342">
        <v>9.7187691451549991</v>
      </c>
      <c r="M108" s="246">
        <v>11.165999176058</v>
      </c>
      <c r="N108" s="256"/>
      <c r="O108" s="265"/>
      <c r="P108" s="265"/>
      <c r="Q108" s="265"/>
      <c r="R108" s="265"/>
    </row>
    <row r="109" spans="2:18" x14ac:dyDescent="0.2">
      <c r="B109" t="s">
        <v>544</v>
      </c>
      <c r="C109" t="s">
        <v>300</v>
      </c>
      <c r="D109" s="273" t="s">
        <v>40</v>
      </c>
      <c r="E109" s="246">
        <v>44.991310931999998</v>
      </c>
      <c r="F109" s="246">
        <v>41.646987551103997</v>
      </c>
      <c r="G109" s="246">
        <v>31.638033801121999</v>
      </c>
      <c r="H109" s="246">
        <v>21.267146138253999</v>
      </c>
      <c r="I109" s="246">
        <v>10.669887076692</v>
      </c>
      <c r="J109" s="342">
        <v>10.669887076692</v>
      </c>
      <c r="K109" s="246">
        <v>8.0353856259909993</v>
      </c>
      <c r="L109" s="342">
        <v>1.5275087415699999</v>
      </c>
      <c r="M109" s="246"/>
      <c r="N109" s="256"/>
      <c r="O109" s="265"/>
      <c r="P109" s="265"/>
      <c r="Q109" s="265"/>
      <c r="R109" s="265"/>
    </row>
    <row r="110" spans="2:18" x14ac:dyDescent="0.2">
      <c r="B110" t="s">
        <v>544</v>
      </c>
      <c r="C110" t="s">
        <v>300</v>
      </c>
      <c r="D110" s="273" t="s">
        <v>55</v>
      </c>
      <c r="E110" s="246">
        <v>26.414702393096999</v>
      </c>
      <c r="F110" s="246">
        <v>31.963840136908999</v>
      </c>
      <c r="G110" s="246">
        <v>34.404822430068002</v>
      </c>
      <c r="H110" s="246">
        <v>33.433660003306997</v>
      </c>
      <c r="I110" s="246">
        <v>34.682168957093999</v>
      </c>
      <c r="J110" s="342">
        <v>33.168776189029998</v>
      </c>
      <c r="K110" s="246">
        <v>33.963312062556</v>
      </c>
      <c r="L110" s="342">
        <v>33.891844377413001</v>
      </c>
      <c r="M110" s="246">
        <v>33.649916017100999</v>
      </c>
      <c r="N110" s="256"/>
      <c r="O110" s="265"/>
      <c r="P110" s="265"/>
      <c r="Q110" s="265"/>
      <c r="R110" s="265"/>
    </row>
    <row r="111" spans="2:18" x14ac:dyDescent="0.2">
      <c r="B111" t="s">
        <v>544</v>
      </c>
      <c r="C111" t="s">
        <v>300</v>
      </c>
      <c r="D111" s="273" t="s">
        <v>41</v>
      </c>
      <c r="E111" s="246">
        <v>74.735342963999997</v>
      </c>
      <c r="F111" s="246">
        <v>103.78197593325</v>
      </c>
      <c r="G111" s="246">
        <v>135.65797712000199</v>
      </c>
      <c r="H111" s="246">
        <v>120.650846308402</v>
      </c>
      <c r="I111" s="246">
        <v>106.627835265306</v>
      </c>
      <c r="J111" s="342">
        <v>125.885156697607</v>
      </c>
      <c r="K111" s="246">
        <v>115.865177097283</v>
      </c>
      <c r="L111" s="342">
        <v>102.407061629853</v>
      </c>
      <c r="M111" s="246">
        <v>66.205765248603996</v>
      </c>
      <c r="N111" s="256"/>
      <c r="O111" s="265"/>
      <c r="P111" s="265"/>
      <c r="Q111" s="265"/>
      <c r="R111" s="265"/>
    </row>
    <row r="112" spans="2:18" x14ac:dyDescent="0.2">
      <c r="B112" t="s">
        <v>544</v>
      </c>
      <c r="C112" t="s">
        <v>300</v>
      </c>
      <c r="D112" s="273" t="s">
        <v>56</v>
      </c>
      <c r="E112" s="246">
        <v>1.2261923027999999</v>
      </c>
      <c r="F112" s="246">
        <v>0.91964422710000004</v>
      </c>
      <c r="G112" s="246">
        <v>1.934416624432</v>
      </c>
      <c r="H112" s="246">
        <v>1.6278685487319999</v>
      </c>
      <c r="I112" s="246">
        <v>1.3213204730320001</v>
      </c>
      <c r="J112" s="342">
        <v>1.3213204730320001</v>
      </c>
      <c r="K112" s="246">
        <v>1.3213204730320001</v>
      </c>
      <c r="L112" s="342">
        <v>1.3213204730320001</v>
      </c>
      <c r="M112" s="246">
        <v>6.5264447484129997</v>
      </c>
      <c r="N112" s="256"/>
      <c r="O112" s="265"/>
      <c r="P112" s="265"/>
      <c r="Q112" s="265"/>
      <c r="R112" s="265"/>
    </row>
    <row r="113" spans="2:19" x14ac:dyDescent="0.2">
      <c r="B113" t="s">
        <v>544</v>
      </c>
      <c r="C113" t="s">
        <v>300</v>
      </c>
      <c r="D113" s="273" t="s">
        <v>57</v>
      </c>
      <c r="E113" s="256"/>
      <c r="F113" s="256"/>
      <c r="G113" s="256"/>
      <c r="H113" s="256"/>
      <c r="I113" s="256"/>
      <c r="J113" s="332"/>
      <c r="K113" s="256"/>
      <c r="L113" s="332"/>
      <c r="M113" s="256"/>
      <c r="N113" s="256"/>
      <c r="O113" s="265"/>
      <c r="P113" s="265"/>
      <c r="Q113" s="265"/>
      <c r="R113" s="265"/>
    </row>
    <row r="114" spans="2:19" x14ac:dyDescent="0.2">
      <c r="B114" t="s">
        <v>544</v>
      </c>
      <c r="C114" t="s">
        <v>301</v>
      </c>
      <c r="D114" s="273" t="s">
        <v>427</v>
      </c>
      <c r="E114" s="246">
        <v>42.407887860000002</v>
      </c>
      <c r="F114" s="246"/>
      <c r="G114" s="246">
        <v>22.755976154873</v>
      </c>
      <c r="H114" s="246">
        <v>12.154004189873</v>
      </c>
      <c r="I114" s="246">
        <v>1.619634053443</v>
      </c>
      <c r="J114" s="342">
        <v>1.619634053443</v>
      </c>
      <c r="K114" s="246">
        <v>10.619003968275999</v>
      </c>
      <c r="L114" s="342">
        <v>29.006731813386999</v>
      </c>
      <c r="M114" s="246">
        <v>28.092162333828998</v>
      </c>
      <c r="N114" s="256"/>
      <c r="O114" s="265"/>
      <c r="P114" s="265"/>
      <c r="Q114" s="265"/>
      <c r="R114" s="265"/>
    </row>
    <row r="115" spans="2:19" x14ac:dyDescent="0.2">
      <c r="B115" t="s">
        <v>544</v>
      </c>
      <c r="C115" t="s">
        <v>301</v>
      </c>
      <c r="D115" s="273" t="s">
        <v>40</v>
      </c>
      <c r="E115" s="246">
        <v>40.495901904</v>
      </c>
      <c r="F115" s="246">
        <v>30.953046130941001</v>
      </c>
      <c r="G115" s="246">
        <v>13.742287821741</v>
      </c>
      <c r="H115" s="246">
        <v>10.705095178941001</v>
      </c>
      <c r="I115" s="246">
        <v>0.58111970294100002</v>
      </c>
      <c r="J115" s="342">
        <v>0.58111970294100002</v>
      </c>
      <c r="K115" s="246">
        <v>0.38741313529400001</v>
      </c>
      <c r="L115" s="342"/>
      <c r="M115" s="246"/>
      <c r="N115" s="256"/>
      <c r="O115" s="265"/>
      <c r="P115" s="265"/>
      <c r="Q115" s="265"/>
      <c r="R115" s="265"/>
    </row>
    <row r="116" spans="2:19" x14ac:dyDescent="0.2">
      <c r="B116" t="s">
        <v>544</v>
      </c>
      <c r="C116" t="s">
        <v>301</v>
      </c>
      <c r="D116" s="273" t="s">
        <v>55</v>
      </c>
      <c r="E116" s="246">
        <v>137.775195072</v>
      </c>
      <c r="F116" s="246">
        <v>118.53678105427601</v>
      </c>
      <c r="G116" s="246">
        <v>111.056659549809</v>
      </c>
      <c r="H116" s="246">
        <v>94.264528162562002</v>
      </c>
      <c r="I116" s="246">
        <v>85.409385874424999</v>
      </c>
      <c r="J116" s="342">
        <v>81.920794594477996</v>
      </c>
      <c r="K116" s="246">
        <v>80.909107824567002</v>
      </c>
      <c r="L116" s="342">
        <v>77.975085519855995</v>
      </c>
      <c r="M116" s="246">
        <v>75.516565413519999</v>
      </c>
      <c r="N116" s="256"/>
      <c r="O116" s="265"/>
      <c r="P116" s="265"/>
      <c r="Q116" s="265"/>
      <c r="R116" s="265"/>
      <c r="S116" s="10"/>
    </row>
    <row r="117" spans="2:19" x14ac:dyDescent="0.2">
      <c r="B117" t="s">
        <v>544</v>
      </c>
      <c r="C117" t="s">
        <v>301</v>
      </c>
      <c r="D117" s="273" t="s">
        <v>41</v>
      </c>
      <c r="E117" s="246">
        <v>119.69830926</v>
      </c>
      <c r="F117" s="246">
        <v>214.51992642273899</v>
      </c>
      <c r="G117" s="246">
        <v>229.566381120432</v>
      </c>
      <c r="H117" s="246">
        <v>222.90387240574199</v>
      </c>
      <c r="I117" s="246">
        <v>195.97175282224299</v>
      </c>
      <c r="J117" s="342">
        <v>230.92049218845099</v>
      </c>
      <c r="K117" s="246">
        <v>202.53298350732601</v>
      </c>
      <c r="L117" s="342">
        <v>172.14073277878501</v>
      </c>
      <c r="M117" s="246">
        <v>146.26508781998101</v>
      </c>
      <c r="N117" s="256"/>
      <c r="O117" s="265"/>
      <c r="P117" s="265"/>
      <c r="Q117" s="265"/>
      <c r="R117" s="265"/>
      <c r="S117" s="10"/>
    </row>
    <row r="118" spans="2:19" x14ac:dyDescent="0.2">
      <c r="B118" t="s">
        <v>544</v>
      </c>
      <c r="C118" t="s">
        <v>301</v>
      </c>
      <c r="D118" s="273" t="s">
        <v>56</v>
      </c>
      <c r="E118" s="246">
        <v>23.938129483200001</v>
      </c>
      <c r="F118" s="246">
        <v>17.953597112400001</v>
      </c>
      <c r="G118" s="246">
        <v>16.703284808833001</v>
      </c>
      <c r="H118" s="246">
        <v>14.203176590056</v>
      </c>
      <c r="I118" s="246">
        <v>8.2186442192559994</v>
      </c>
      <c r="J118" s="342">
        <v>8.2186442192559994</v>
      </c>
      <c r="K118" s="246">
        <v>12.073776416235001</v>
      </c>
      <c r="L118" s="342">
        <v>12.073776416235001</v>
      </c>
      <c r="M118" s="246">
        <v>15.022102442581</v>
      </c>
      <c r="N118" s="256"/>
      <c r="O118" s="265"/>
      <c r="P118" s="265"/>
      <c r="Q118" s="265"/>
      <c r="R118" s="265"/>
    </row>
    <row r="119" spans="2:19" x14ac:dyDescent="0.2">
      <c r="B119" t="s">
        <v>544</v>
      </c>
      <c r="C119" t="s">
        <v>301</v>
      </c>
      <c r="D119" s="273" t="s">
        <v>57</v>
      </c>
      <c r="E119" s="256"/>
      <c r="F119" s="256"/>
      <c r="G119" s="256"/>
      <c r="H119" s="256"/>
      <c r="I119" s="256"/>
      <c r="J119" s="332"/>
      <c r="K119" s="256"/>
      <c r="L119" s="332"/>
      <c r="M119" s="256"/>
      <c r="N119" s="256"/>
      <c r="O119" s="265"/>
      <c r="P119" s="265"/>
      <c r="Q119" s="265"/>
      <c r="R119" s="265"/>
    </row>
    <row r="120" spans="2:19" x14ac:dyDescent="0.2">
      <c r="B120" t="s">
        <v>544</v>
      </c>
      <c r="C120" t="s">
        <v>301</v>
      </c>
      <c r="D120" s="273" t="s">
        <v>42</v>
      </c>
      <c r="E120" s="256"/>
      <c r="F120" s="256"/>
      <c r="G120" s="256"/>
      <c r="H120" s="256"/>
      <c r="I120" s="256"/>
      <c r="J120" s="332"/>
      <c r="K120" s="256"/>
      <c r="L120" s="332"/>
      <c r="M120" s="256"/>
      <c r="N120" s="256"/>
      <c r="O120" s="265"/>
      <c r="P120" s="265"/>
      <c r="Q120" s="265"/>
      <c r="R120" s="265"/>
    </row>
    <row r="121" spans="2:19" x14ac:dyDescent="0.2">
      <c r="B121" s="278" t="s">
        <v>544</v>
      </c>
      <c r="C121" s="278" t="s">
        <v>302</v>
      </c>
      <c r="D121" s="340" t="s">
        <v>427</v>
      </c>
      <c r="E121" s="256"/>
      <c r="F121" s="256"/>
      <c r="G121" s="256"/>
      <c r="H121" s="256"/>
      <c r="I121" s="256"/>
      <c r="J121" s="332"/>
      <c r="K121" s="256"/>
      <c r="L121" s="332"/>
      <c r="M121" s="256"/>
      <c r="N121" s="256"/>
      <c r="O121" s="265"/>
      <c r="P121" s="265"/>
      <c r="Q121" s="265"/>
      <c r="R121" s="265"/>
    </row>
    <row r="122" spans="2:19" x14ac:dyDescent="0.2">
      <c r="B122" s="278" t="s">
        <v>544</v>
      </c>
      <c r="C122" s="278" t="s">
        <v>302</v>
      </c>
      <c r="D122" s="340" t="s">
        <v>40</v>
      </c>
      <c r="E122" s="246">
        <v>0.110698992</v>
      </c>
      <c r="F122" s="246">
        <v>0.12315998531900001</v>
      </c>
      <c r="G122" s="246">
        <v>0.13478419020400001</v>
      </c>
      <c r="H122" s="246">
        <v>0.14330696731100001</v>
      </c>
      <c r="I122" s="246">
        <v>0.15218875226699999</v>
      </c>
      <c r="J122" s="342">
        <v>0.160438020274</v>
      </c>
      <c r="K122" s="246">
        <v>0.16905852102899999</v>
      </c>
      <c r="L122" s="342">
        <v>0.17546192667400001</v>
      </c>
      <c r="M122" s="246">
        <v>0.182040567775</v>
      </c>
      <c r="N122" s="256"/>
      <c r="O122" s="265"/>
      <c r="P122" s="265"/>
      <c r="Q122" s="265"/>
      <c r="R122" s="265"/>
    </row>
    <row r="123" spans="2:19" x14ac:dyDescent="0.2">
      <c r="B123" s="278" t="s">
        <v>544</v>
      </c>
      <c r="C123" s="278" t="s">
        <v>302</v>
      </c>
      <c r="D123" s="340" t="s">
        <v>55</v>
      </c>
      <c r="E123" s="246">
        <v>6.8628350879999998</v>
      </c>
      <c r="F123" s="246">
        <v>7.6353601186160001</v>
      </c>
      <c r="G123" s="246">
        <v>8.3560080641259997</v>
      </c>
      <c r="H123" s="246">
        <v>8.8843815634169996</v>
      </c>
      <c r="I123" s="246">
        <v>9.4350119200190008</v>
      </c>
      <c r="J123" s="342">
        <v>9.9464290965209994</v>
      </c>
      <c r="K123" s="246">
        <v>10.480861018529</v>
      </c>
      <c r="L123" s="342">
        <v>10.877843106186001</v>
      </c>
      <c r="M123" s="246">
        <v>11.285688996754001</v>
      </c>
      <c r="N123" s="256"/>
      <c r="O123" s="265"/>
      <c r="P123" s="265"/>
      <c r="Q123" s="265"/>
      <c r="R123" s="265"/>
    </row>
    <row r="124" spans="2:19" x14ac:dyDescent="0.2">
      <c r="B124" s="278" t="s">
        <v>544</v>
      </c>
      <c r="C124" s="278" t="s">
        <v>302</v>
      </c>
      <c r="D124" s="340" t="s">
        <v>41</v>
      </c>
      <c r="E124" s="246">
        <v>2.5462861559999999</v>
      </c>
      <c r="F124" s="246">
        <v>2.8329125670090001</v>
      </c>
      <c r="G124" s="246">
        <v>3.100291261597</v>
      </c>
      <c r="H124" s="246">
        <v>3.296331252241</v>
      </c>
      <c r="I124" s="246">
        <v>3.5006291023439999</v>
      </c>
      <c r="J124" s="342">
        <v>3.6903778664870002</v>
      </c>
      <c r="K124" s="246">
        <v>3.8886656858630002</v>
      </c>
      <c r="L124" s="342">
        <v>4.0359561250210003</v>
      </c>
      <c r="M124" s="246">
        <v>4.1872773110350003</v>
      </c>
      <c r="N124" s="256"/>
      <c r="O124" s="265"/>
      <c r="P124" s="265"/>
      <c r="Q124" s="265"/>
      <c r="R124" s="265"/>
    </row>
    <row r="125" spans="2:19" x14ac:dyDescent="0.2">
      <c r="B125" s="278" t="s">
        <v>544</v>
      </c>
      <c r="C125" s="278" t="s">
        <v>302</v>
      </c>
      <c r="D125" s="340" t="s">
        <v>57</v>
      </c>
      <c r="E125" s="256"/>
      <c r="F125" s="256"/>
      <c r="G125" s="256"/>
      <c r="H125" s="256"/>
      <c r="I125" s="256"/>
      <c r="J125" s="332"/>
      <c r="K125" s="256"/>
      <c r="L125" s="332"/>
      <c r="M125" s="256"/>
      <c r="N125" s="256"/>
      <c r="O125" s="265"/>
      <c r="P125" s="265"/>
      <c r="Q125" s="265"/>
      <c r="R125" s="265"/>
    </row>
    <row r="126" spans="2:19" x14ac:dyDescent="0.2">
      <c r="B126" t="s">
        <v>544</v>
      </c>
      <c r="C126" t="s">
        <v>303</v>
      </c>
      <c r="D126" s="273" t="s">
        <v>427</v>
      </c>
      <c r="E126" s="246">
        <v>43.902575460000001</v>
      </c>
      <c r="F126" s="246"/>
      <c r="G126" s="246">
        <v>21.951287730000001</v>
      </c>
      <c r="H126" s="246">
        <v>10.975643865</v>
      </c>
      <c r="I126" s="246"/>
      <c r="J126" s="342">
        <v>9.0900443075999995E-2</v>
      </c>
      <c r="K126" s="246">
        <v>1.7319856365320001</v>
      </c>
      <c r="L126" s="342">
        <v>4.8074087815600004</v>
      </c>
      <c r="M126" s="246">
        <v>5.1078621356870002</v>
      </c>
      <c r="N126" s="256"/>
      <c r="O126" s="265"/>
      <c r="P126" s="265"/>
      <c r="Q126" s="265"/>
      <c r="R126" s="265"/>
    </row>
    <row r="127" spans="2:19" x14ac:dyDescent="0.2">
      <c r="B127" t="s">
        <v>544</v>
      </c>
      <c r="C127" t="s">
        <v>303</v>
      </c>
      <c r="D127" s="273" t="s">
        <v>40</v>
      </c>
      <c r="E127" s="246">
        <v>13.741747488</v>
      </c>
      <c r="F127" s="246">
        <v>15.053755653170001</v>
      </c>
      <c r="G127" s="246">
        <v>5.3637998333820001</v>
      </c>
      <c r="H127" s="246">
        <v>9.1897206985650008</v>
      </c>
      <c r="I127" s="246">
        <v>6.0161669366539998</v>
      </c>
      <c r="J127" s="342">
        <v>6.0161669366539998</v>
      </c>
      <c r="K127" s="246">
        <v>4.4336852575980004</v>
      </c>
      <c r="L127" s="342">
        <v>1.268721899485</v>
      </c>
      <c r="M127" s="246">
        <v>0.85781870200999999</v>
      </c>
      <c r="N127" s="256"/>
      <c r="O127" s="265"/>
      <c r="P127" s="265"/>
      <c r="Q127" s="265"/>
      <c r="R127" s="265"/>
    </row>
    <row r="128" spans="2:19" x14ac:dyDescent="0.2">
      <c r="B128" t="s">
        <v>544</v>
      </c>
      <c r="C128" t="s">
        <v>303</v>
      </c>
      <c r="D128" s="273" t="s">
        <v>55</v>
      </c>
      <c r="E128" s="246">
        <v>25.903061712</v>
      </c>
      <c r="F128" s="246">
        <v>28.674276550603</v>
      </c>
      <c r="G128" s="246">
        <v>28.542711561929998</v>
      </c>
      <c r="H128" s="246">
        <v>32.975014824935002</v>
      </c>
      <c r="I128" s="246">
        <v>33.896610493415999</v>
      </c>
      <c r="J128" s="342">
        <v>31.518755748859999</v>
      </c>
      <c r="K128" s="246">
        <v>31.821210223571001</v>
      </c>
      <c r="L128" s="342">
        <v>31.359090530037001</v>
      </c>
      <c r="M128" s="246">
        <v>30.789055614988001</v>
      </c>
      <c r="N128" s="256"/>
      <c r="O128" s="265"/>
      <c r="P128" s="265"/>
      <c r="Q128" s="265"/>
      <c r="R128" s="265"/>
      <c r="S128" s="10"/>
    </row>
    <row r="129" spans="2:19" x14ac:dyDescent="0.2">
      <c r="B129" t="s">
        <v>544</v>
      </c>
      <c r="C129" t="s">
        <v>303</v>
      </c>
      <c r="D129" s="273" t="s">
        <v>41</v>
      </c>
      <c r="E129" s="246">
        <v>15.544918512000001</v>
      </c>
      <c r="F129" s="246">
        <v>57.437875378485998</v>
      </c>
      <c r="G129" s="246">
        <v>61.190837230682</v>
      </c>
      <c r="H129" s="246">
        <v>60.413591305082001</v>
      </c>
      <c r="I129" s="246">
        <v>62.309277104922998</v>
      </c>
      <c r="J129" s="342">
        <v>69.568430561379003</v>
      </c>
      <c r="K129" s="246">
        <v>69.757912539957999</v>
      </c>
      <c r="L129" s="342">
        <v>69.094760090899001</v>
      </c>
      <c r="M129" s="246">
        <v>65.258753899376998</v>
      </c>
      <c r="N129" s="256"/>
      <c r="O129" s="265"/>
      <c r="P129" s="265"/>
      <c r="Q129" s="265"/>
      <c r="R129" s="265"/>
    </row>
    <row r="130" spans="2:19" x14ac:dyDescent="0.2">
      <c r="B130" t="s">
        <v>544</v>
      </c>
      <c r="C130" t="s">
        <v>303</v>
      </c>
      <c r="D130" s="273" t="s">
        <v>56</v>
      </c>
      <c r="E130" s="246">
        <v>2.0424131496000002</v>
      </c>
      <c r="F130" s="246">
        <v>2.6147345659719998</v>
      </c>
      <c r="G130" s="246">
        <v>2.1041312785719999</v>
      </c>
      <c r="H130" s="246">
        <v>10.949892672271</v>
      </c>
      <c r="I130" s="246">
        <v>25.498273945158999</v>
      </c>
      <c r="J130" s="342">
        <v>24.415349241386</v>
      </c>
      <c r="K130" s="246">
        <v>25.137299043900999</v>
      </c>
      <c r="L130" s="342">
        <v>24.415349241386</v>
      </c>
      <c r="M130" s="246">
        <v>25.348218773296999</v>
      </c>
      <c r="N130" s="256"/>
      <c r="O130" s="265"/>
      <c r="P130" s="265"/>
      <c r="Q130" s="265"/>
      <c r="R130" s="265"/>
    </row>
    <row r="131" spans="2:19" x14ac:dyDescent="0.2">
      <c r="B131" t="s">
        <v>544</v>
      </c>
      <c r="C131" t="s">
        <v>303</v>
      </c>
      <c r="D131" s="273" t="s">
        <v>57</v>
      </c>
      <c r="E131" s="256"/>
      <c r="F131" s="256"/>
      <c r="G131" s="256"/>
      <c r="H131" s="256"/>
      <c r="I131" s="256"/>
      <c r="J131" s="332"/>
      <c r="K131" s="256"/>
      <c r="L131" s="332"/>
      <c r="M131" s="256"/>
      <c r="N131" s="256"/>
      <c r="O131" s="265"/>
      <c r="P131" s="265"/>
      <c r="Q131" s="265"/>
      <c r="R131" s="265"/>
    </row>
    <row r="132" spans="2:19" x14ac:dyDescent="0.2">
      <c r="B132" t="s">
        <v>545</v>
      </c>
      <c r="C132" t="s">
        <v>297</v>
      </c>
      <c r="D132" s="273" t="s">
        <v>427</v>
      </c>
      <c r="E132" s="246">
        <v>1.53174078</v>
      </c>
      <c r="F132" s="246"/>
      <c r="G132" s="246">
        <v>1.0725934883670001</v>
      </c>
      <c r="H132" s="246">
        <v>15.001549390898999</v>
      </c>
      <c r="I132" s="246">
        <v>31.817892927264001</v>
      </c>
      <c r="J132" s="342">
        <v>32.934447776578999</v>
      </c>
      <c r="K132" s="246">
        <v>43.118254547364003</v>
      </c>
      <c r="L132" s="342">
        <v>67.365845876536994</v>
      </c>
      <c r="M132" s="246">
        <v>67.971618971685004</v>
      </c>
      <c r="N132" s="256"/>
      <c r="O132" s="265"/>
      <c r="P132" s="265"/>
      <c r="Q132" s="265"/>
      <c r="R132" s="265"/>
      <c r="S132" s="10"/>
    </row>
    <row r="133" spans="2:19" x14ac:dyDescent="0.2">
      <c r="B133" t="s">
        <v>545</v>
      </c>
      <c r="C133" t="s">
        <v>297</v>
      </c>
      <c r="D133" s="273" t="s">
        <v>40</v>
      </c>
      <c r="E133" s="246">
        <v>8.6264397194709996</v>
      </c>
      <c r="F133" s="246"/>
      <c r="G133" s="246"/>
      <c r="H133" s="246"/>
      <c r="I133" s="246"/>
      <c r="J133" s="342">
        <v>0.13302732323399999</v>
      </c>
      <c r="K133" s="246">
        <v>0.13549139909300001</v>
      </c>
      <c r="L133" s="342"/>
      <c r="M133" s="246">
        <v>0.13857225247800001</v>
      </c>
      <c r="N133" s="256"/>
      <c r="O133" s="265"/>
      <c r="P133" s="265"/>
      <c r="Q133" s="265"/>
      <c r="R133" s="265"/>
      <c r="S133" s="10"/>
    </row>
    <row r="134" spans="2:19" x14ac:dyDescent="0.2">
      <c r="B134" t="s">
        <v>545</v>
      </c>
      <c r="C134" t="s">
        <v>297</v>
      </c>
      <c r="D134" s="273" t="s">
        <v>55</v>
      </c>
      <c r="E134" s="246">
        <v>30.306654215999998</v>
      </c>
      <c r="F134" s="246">
        <v>29.452345720817</v>
      </c>
      <c r="G134" s="246">
        <v>32.347518017955998</v>
      </c>
      <c r="H134" s="246">
        <v>32.368765186582998</v>
      </c>
      <c r="I134" s="246">
        <v>34.299311779284999</v>
      </c>
      <c r="J134" s="342">
        <v>34.715659226768999</v>
      </c>
      <c r="K134" s="246">
        <v>35.358700188260002</v>
      </c>
      <c r="L134" s="342">
        <v>35.840412037881997</v>
      </c>
      <c r="M134" s="246">
        <v>36.162699349042001</v>
      </c>
      <c r="N134" s="256"/>
      <c r="O134" s="265"/>
      <c r="P134" s="265"/>
      <c r="Q134" s="265"/>
      <c r="R134" s="265"/>
      <c r="S134" s="10"/>
    </row>
    <row r="135" spans="2:19" x14ac:dyDescent="0.2">
      <c r="B135" t="s">
        <v>545</v>
      </c>
      <c r="C135" t="s">
        <v>297</v>
      </c>
      <c r="D135" s="273" t="s">
        <v>41</v>
      </c>
      <c r="E135" s="246">
        <v>173.89296134852901</v>
      </c>
      <c r="F135" s="246">
        <v>165.153252834612</v>
      </c>
      <c r="G135" s="246">
        <v>160.69110140576399</v>
      </c>
      <c r="H135" s="246">
        <v>151.27901091522901</v>
      </c>
      <c r="I135" s="246">
        <v>142.58531550900301</v>
      </c>
      <c r="J135" s="342">
        <v>144.091423148008</v>
      </c>
      <c r="K135" s="246">
        <v>146.009975859588</v>
      </c>
      <c r="L135" s="342">
        <v>146.52459324122501</v>
      </c>
      <c r="M135" s="246">
        <v>147.70361234692001</v>
      </c>
      <c r="N135" s="256"/>
      <c r="O135" s="265"/>
      <c r="P135" s="265"/>
      <c r="Q135" s="265"/>
      <c r="R135" s="265"/>
      <c r="S135" s="10"/>
    </row>
    <row r="136" spans="2:19" x14ac:dyDescent="0.2">
      <c r="B136" t="s">
        <v>545</v>
      </c>
      <c r="C136" t="s">
        <v>297</v>
      </c>
      <c r="D136" s="273" t="s">
        <v>56</v>
      </c>
      <c r="E136" s="246">
        <v>28.636841145599998</v>
      </c>
      <c r="F136" s="246">
        <v>35.816438169934997</v>
      </c>
      <c r="G136" s="246">
        <v>34.883178896941999</v>
      </c>
      <c r="H136" s="246">
        <v>27.723968610541998</v>
      </c>
      <c r="I136" s="246">
        <v>20.564758324142002</v>
      </c>
      <c r="J136" s="342">
        <v>20.564758324142002</v>
      </c>
      <c r="K136" s="246">
        <v>15.785155887229999</v>
      </c>
      <c r="L136" s="342"/>
      <c r="M136" s="246"/>
      <c r="N136" s="256"/>
      <c r="O136" s="265"/>
      <c r="P136" s="265"/>
      <c r="Q136" s="265"/>
      <c r="R136" s="265"/>
    </row>
    <row r="137" spans="2:19" x14ac:dyDescent="0.2">
      <c r="B137" t="s">
        <v>545</v>
      </c>
      <c r="C137" t="s">
        <v>297</v>
      </c>
      <c r="D137" s="273" t="s">
        <v>57</v>
      </c>
      <c r="E137" s="246">
        <v>92.413687284000005</v>
      </c>
      <c r="F137" s="246">
        <v>90.082731510366003</v>
      </c>
      <c r="G137" s="246">
        <v>88.419284729603007</v>
      </c>
      <c r="H137" s="246">
        <v>87.152880701241997</v>
      </c>
      <c r="I137" s="246">
        <v>86.884443597081003</v>
      </c>
      <c r="J137" s="342">
        <v>87.939103718268001</v>
      </c>
      <c r="K137" s="246">
        <v>89.568006843462001</v>
      </c>
      <c r="L137" s="342">
        <v>90.788243164758995</v>
      </c>
      <c r="M137" s="246">
        <v>91.604637204636006</v>
      </c>
      <c r="N137" s="256"/>
      <c r="O137" s="265"/>
      <c r="P137" s="265"/>
      <c r="Q137" s="265"/>
      <c r="R137" s="265"/>
      <c r="S137" s="10"/>
    </row>
    <row r="138" spans="2:19" x14ac:dyDescent="0.2">
      <c r="B138" t="s">
        <v>545</v>
      </c>
      <c r="C138" t="s">
        <v>298</v>
      </c>
      <c r="D138" s="273" t="s">
        <v>427</v>
      </c>
      <c r="E138" s="246">
        <v>0.10697274</v>
      </c>
      <c r="F138" s="246"/>
      <c r="G138" s="246">
        <v>10.273057192329</v>
      </c>
      <c r="H138" s="246">
        <v>8.8752006147239992</v>
      </c>
      <c r="I138" s="246">
        <v>7.8989617944740003</v>
      </c>
      <c r="J138" s="342">
        <v>9.5599298910999995</v>
      </c>
      <c r="K138" s="246">
        <v>10.825419248899999</v>
      </c>
      <c r="L138" s="342">
        <v>12.325869538606</v>
      </c>
      <c r="M138" s="246">
        <v>11.46051434286</v>
      </c>
      <c r="N138" s="256"/>
      <c r="O138" s="265"/>
      <c r="P138" s="265"/>
      <c r="Q138" s="265"/>
      <c r="R138" s="265"/>
      <c r="S138" s="10"/>
    </row>
    <row r="139" spans="2:19" x14ac:dyDescent="0.2">
      <c r="B139" t="s">
        <v>545</v>
      </c>
      <c r="C139" t="s">
        <v>298</v>
      </c>
      <c r="D139" s="273" t="s">
        <v>40</v>
      </c>
      <c r="E139" s="246">
        <v>30.922323156000001</v>
      </c>
      <c r="F139" s="246">
        <v>23.221336246187999</v>
      </c>
      <c r="G139" s="246">
        <v>29.194913492544998</v>
      </c>
      <c r="H139" s="246">
        <v>23.872504924432</v>
      </c>
      <c r="I139" s="246">
        <v>28.209263623165</v>
      </c>
      <c r="J139" s="342">
        <v>28.721138104142</v>
      </c>
      <c r="K139" s="246">
        <v>28.310293053641001</v>
      </c>
      <c r="L139" s="342">
        <v>26.406491551058998</v>
      </c>
      <c r="M139" s="246">
        <v>28.492990704147001</v>
      </c>
      <c r="N139" s="256"/>
      <c r="O139" s="265"/>
      <c r="P139" s="265"/>
      <c r="Q139" s="265"/>
      <c r="R139" s="265"/>
      <c r="S139" s="10"/>
    </row>
    <row r="140" spans="2:19" x14ac:dyDescent="0.2">
      <c r="B140" t="s">
        <v>545</v>
      </c>
      <c r="C140" t="s">
        <v>298</v>
      </c>
      <c r="D140" s="273" t="s">
        <v>55</v>
      </c>
      <c r="E140" s="246">
        <v>27.760462263000001</v>
      </c>
      <c r="F140" s="246">
        <v>34.691801569021997</v>
      </c>
      <c r="G140" s="246">
        <v>46.060387969357002</v>
      </c>
      <c r="H140" s="246">
        <v>43.836640242393997</v>
      </c>
      <c r="I140" s="246">
        <v>37.749026795623998</v>
      </c>
      <c r="J140" s="342">
        <v>43.839590635099</v>
      </c>
      <c r="K140" s="246">
        <v>41.649330726654</v>
      </c>
      <c r="L140" s="342">
        <v>43.748096430045003</v>
      </c>
      <c r="M140" s="246">
        <v>45.952621755519999</v>
      </c>
      <c r="N140" s="256"/>
      <c r="O140" s="265"/>
      <c r="P140" s="265"/>
      <c r="Q140" s="265"/>
      <c r="R140" s="265"/>
      <c r="S140" s="10"/>
    </row>
    <row r="141" spans="2:19" x14ac:dyDescent="0.2">
      <c r="B141" t="s">
        <v>545</v>
      </c>
      <c r="C141" t="s">
        <v>298</v>
      </c>
      <c r="D141" s="273" t="s">
        <v>41</v>
      </c>
      <c r="E141" s="246">
        <v>6.2166862439999999</v>
      </c>
      <c r="F141" s="246">
        <v>1.0409294392820001</v>
      </c>
      <c r="G141" s="246">
        <v>17.473106545739999</v>
      </c>
      <c r="H141" s="246">
        <v>11.565825383578</v>
      </c>
      <c r="I141" s="246">
        <v>15.475446774370999</v>
      </c>
      <c r="J141" s="342">
        <v>18.168369394422999</v>
      </c>
      <c r="K141" s="246">
        <v>19.013421988217001</v>
      </c>
      <c r="L141" s="342">
        <v>18.928456342084001</v>
      </c>
      <c r="M141" s="246">
        <v>20.612918403946001</v>
      </c>
      <c r="N141" s="256"/>
      <c r="O141" s="265"/>
      <c r="P141" s="265"/>
      <c r="Q141" s="265"/>
      <c r="R141" s="265"/>
      <c r="S141" s="10"/>
    </row>
    <row r="142" spans="2:19" x14ac:dyDescent="0.2">
      <c r="B142" t="s">
        <v>545</v>
      </c>
      <c r="C142" t="s">
        <v>298</v>
      </c>
      <c r="D142" s="273" t="s">
        <v>56</v>
      </c>
      <c r="E142" s="246">
        <v>1.1436160464</v>
      </c>
      <c r="F142" s="246">
        <v>4.64500563013</v>
      </c>
      <c r="G142" s="246"/>
      <c r="H142" s="246"/>
      <c r="I142" s="246"/>
      <c r="J142" s="342"/>
      <c r="K142" s="246">
        <v>0.27842504864000001</v>
      </c>
      <c r="L142" s="342"/>
      <c r="M142" s="246"/>
      <c r="N142" s="256"/>
      <c r="O142" s="265"/>
      <c r="P142" s="265"/>
      <c r="Q142" s="265"/>
      <c r="R142" s="265"/>
      <c r="S142" s="10"/>
    </row>
    <row r="143" spans="2:19" x14ac:dyDescent="0.2">
      <c r="B143" t="s">
        <v>545</v>
      </c>
      <c r="C143" t="s">
        <v>298</v>
      </c>
      <c r="D143" s="273" t="s">
        <v>57</v>
      </c>
      <c r="E143" s="256"/>
      <c r="F143" s="256"/>
      <c r="G143" s="256"/>
      <c r="H143" s="256"/>
      <c r="I143" s="256"/>
      <c r="J143" s="332"/>
      <c r="K143" s="256"/>
      <c r="L143" s="332"/>
      <c r="M143" s="256"/>
      <c r="N143" s="256"/>
      <c r="O143" s="265"/>
      <c r="P143" s="265"/>
      <c r="Q143" s="265"/>
      <c r="R143" s="265"/>
    </row>
    <row r="144" spans="2:19" x14ac:dyDescent="0.2">
      <c r="B144" t="s">
        <v>545</v>
      </c>
      <c r="C144" t="s">
        <v>299</v>
      </c>
      <c r="D144" s="273" t="s">
        <v>427</v>
      </c>
      <c r="E144" s="246"/>
      <c r="F144" s="246"/>
      <c r="G144" s="246">
        <v>0.92553946503899998</v>
      </c>
      <c r="H144" s="246">
        <v>1.0399497685879999</v>
      </c>
      <c r="I144" s="246">
        <v>0.96290001261199998</v>
      </c>
      <c r="J144" s="342">
        <v>0.90559799586300005</v>
      </c>
      <c r="K144" s="246">
        <v>0.86227724157200003</v>
      </c>
      <c r="L144" s="342">
        <v>0.82926947422899999</v>
      </c>
      <c r="M144" s="246">
        <v>0.80256917521399995</v>
      </c>
      <c r="N144" s="256"/>
      <c r="O144" s="265"/>
      <c r="P144" s="265"/>
      <c r="Q144" s="265"/>
      <c r="R144" s="265"/>
    </row>
    <row r="145" spans="2:19" x14ac:dyDescent="0.2">
      <c r="B145" t="s">
        <v>545</v>
      </c>
      <c r="C145" t="s">
        <v>299</v>
      </c>
      <c r="D145" s="273" t="s">
        <v>40</v>
      </c>
      <c r="E145" s="246">
        <v>5.1331005359999997</v>
      </c>
      <c r="F145" s="246"/>
      <c r="G145" s="246"/>
      <c r="H145" s="246">
        <v>0.9624563505</v>
      </c>
      <c r="I145" s="246"/>
      <c r="J145" s="342"/>
      <c r="K145" s="246"/>
      <c r="L145" s="342"/>
      <c r="M145" s="246"/>
      <c r="N145" s="256"/>
      <c r="O145" s="265"/>
      <c r="P145" s="265"/>
      <c r="Q145" s="265"/>
      <c r="R145" s="265"/>
    </row>
    <row r="146" spans="2:19" x14ac:dyDescent="0.2">
      <c r="B146" t="s">
        <v>545</v>
      </c>
      <c r="C146" t="s">
        <v>299</v>
      </c>
      <c r="D146" s="273" t="s">
        <v>55</v>
      </c>
      <c r="E146" s="246">
        <v>27.084074256000001</v>
      </c>
      <c r="F146" s="246">
        <v>20.695700279539</v>
      </c>
      <c r="G146" s="246">
        <v>21.420817662470998</v>
      </c>
      <c r="H146" s="246">
        <v>19.870450245459001</v>
      </c>
      <c r="I146" s="246">
        <v>20.426075888459</v>
      </c>
      <c r="J146" s="342">
        <v>19.042983038679999</v>
      </c>
      <c r="K146" s="246">
        <v>18.935801838972001</v>
      </c>
      <c r="L146" s="342">
        <v>20.015991502923001</v>
      </c>
      <c r="M146" s="246">
        <v>19.371529148010001</v>
      </c>
      <c r="N146" s="256"/>
      <c r="O146" s="265"/>
      <c r="P146" s="265"/>
      <c r="Q146" s="265"/>
      <c r="R146" s="265"/>
      <c r="S146" s="10"/>
    </row>
    <row r="147" spans="2:19" x14ac:dyDescent="0.2">
      <c r="B147" t="s">
        <v>545</v>
      </c>
      <c r="C147" t="s">
        <v>299</v>
      </c>
      <c r="D147" s="273" t="s">
        <v>41</v>
      </c>
      <c r="E147" s="246">
        <v>7.7990035679999998</v>
      </c>
      <c r="F147" s="246">
        <v>10.042864516286</v>
      </c>
      <c r="G147" s="246">
        <v>8.2880887134859993</v>
      </c>
      <c r="H147" s="246">
        <v>5.3508282739429998</v>
      </c>
      <c r="I147" s="246">
        <v>4.752701082133</v>
      </c>
      <c r="J147" s="342">
        <v>4.5909076393159998</v>
      </c>
      <c r="K147" s="246">
        <v>1.8964891359</v>
      </c>
      <c r="L147" s="342"/>
      <c r="M147" s="246"/>
      <c r="N147" s="256"/>
      <c r="O147" s="265"/>
      <c r="P147" s="265"/>
      <c r="Q147" s="265"/>
      <c r="R147" s="265"/>
    </row>
    <row r="148" spans="2:19" x14ac:dyDescent="0.2">
      <c r="B148" t="s">
        <v>545</v>
      </c>
      <c r="C148" t="s">
        <v>299</v>
      </c>
      <c r="D148" s="273" t="s">
        <v>56</v>
      </c>
      <c r="E148" s="246">
        <v>2.3373983304000001</v>
      </c>
      <c r="F148" s="246">
        <v>1.7530487478000001</v>
      </c>
      <c r="G148" s="246">
        <v>1.2127598847109999</v>
      </c>
      <c r="H148" s="246">
        <v>1.268773422989</v>
      </c>
      <c r="I148" s="246">
        <v>0.68442384038899995</v>
      </c>
      <c r="J148" s="342">
        <v>0.68442384038899995</v>
      </c>
      <c r="K148" s="246">
        <v>2.3882888995639999</v>
      </c>
      <c r="L148" s="342">
        <v>2.3882888995639999</v>
      </c>
      <c r="M148" s="246">
        <v>2.311392269777</v>
      </c>
      <c r="N148" s="256"/>
      <c r="O148" s="265"/>
      <c r="P148" s="265"/>
      <c r="Q148" s="265"/>
      <c r="R148" s="265"/>
    </row>
    <row r="149" spans="2:19" x14ac:dyDescent="0.2">
      <c r="B149" t="s">
        <v>545</v>
      </c>
      <c r="C149" t="s">
        <v>299</v>
      </c>
      <c r="D149" s="273" t="s">
        <v>57</v>
      </c>
      <c r="E149" s="256"/>
      <c r="F149" s="256"/>
      <c r="G149" s="256"/>
      <c r="H149" s="256"/>
      <c r="I149" s="256"/>
      <c r="J149" s="332"/>
      <c r="K149" s="256"/>
      <c r="L149" s="332"/>
      <c r="M149" s="256"/>
      <c r="N149" s="256"/>
      <c r="O149" s="265"/>
      <c r="P149" s="265"/>
      <c r="Q149" s="265"/>
      <c r="R149" s="265"/>
    </row>
    <row r="150" spans="2:19" x14ac:dyDescent="0.2">
      <c r="B150" t="s">
        <v>545</v>
      </c>
      <c r="C150" t="s">
        <v>300</v>
      </c>
      <c r="D150" s="273" t="s">
        <v>427</v>
      </c>
      <c r="E150" s="246"/>
      <c r="F150" s="246"/>
      <c r="G150" s="246">
        <v>3.2191062836770001</v>
      </c>
      <c r="H150" s="246">
        <v>3.6607085008140001</v>
      </c>
      <c r="I150" s="246">
        <v>3.5801326893060001</v>
      </c>
      <c r="J150" s="342">
        <v>3.5311248484359998</v>
      </c>
      <c r="K150" s="246">
        <v>3.5050912854180001</v>
      </c>
      <c r="L150" s="342">
        <v>3.480601800579</v>
      </c>
      <c r="M150" s="246">
        <v>3.4580050342869999</v>
      </c>
      <c r="N150" s="256"/>
      <c r="O150" s="265"/>
      <c r="P150" s="265"/>
      <c r="Q150" s="265"/>
      <c r="R150" s="265"/>
    </row>
    <row r="151" spans="2:19" x14ac:dyDescent="0.2">
      <c r="B151" t="s">
        <v>545</v>
      </c>
      <c r="C151" t="s">
        <v>300</v>
      </c>
      <c r="D151" s="273" t="s">
        <v>40</v>
      </c>
      <c r="E151" s="246">
        <v>21.685656204000001</v>
      </c>
      <c r="F151" s="246"/>
      <c r="G151" s="246"/>
      <c r="H151" s="246">
        <v>5.6175988638000003E-2</v>
      </c>
      <c r="I151" s="246"/>
      <c r="J151" s="342"/>
      <c r="K151" s="246"/>
      <c r="L151" s="342"/>
      <c r="M151" s="246"/>
      <c r="N151" s="256"/>
      <c r="O151" s="265"/>
      <c r="P151" s="265"/>
      <c r="Q151" s="265"/>
      <c r="R151" s="265"/>
      <c r="S151" s="10"/>
    </row>
    <row r="152" spans="2:19" x14ac:dyDescent="0.2">
      <c r="B152" t="s">
        <v>545</v>
      </c>
      <c r="C152" t="s">
        <v>300</v>
      </c>
      <c r="D152" s="273" t="s">
        <v>55</v>
      </c>
      <c r="E152" s="246">
        <v>21.8107829088</v>
      </c>
      <c r="F152" s="246">
        <v>20.120070519371001</v>
      </c>
      <c r="G152" s="246">
        <v>17.107826156190001</v>
      </c>
      <c r="H152" s="246">
        <v>15.598217418003999</v>
      </c>
      <c r="I152" s="246">
        <v>14.653086709255</v>
      </c>
      <c r="J152" s="342">
        <v>14.069084126943</v>
      </c>
      <c r="K152" s="246">
        <v>13.936905956225001</v>
      </c>
      <c r="L152" s="342">
        <v>13.839531132199999</v>
      </c>
      <c r="M152" s="246">
        <v>13.749682115132</v>
      </c>
      <c r="N152" s="256"/>
      <c r="O152" s="265"/>
      <c r="P152" s="265"/>
      <c r="Q152" s="265"/>
      <c r="R152" s="265"/>
      <c r="S152" s="10"/>
    </row>
    <row r="153" spans="2:19" x14ac:dyDescent="0.2">
      <c r="B153" t="s">
        <v>545</v>
      </c>
      <c r="C153" t="s">
        <v>300</v>
      </c>
      <c r="D153" s="273" t="s">
        <v>41</v>
      </c>
      <c r="E153" s="246">
        <v>36.115671743999997</v>
      </c>
      <c r="F153" s="246">
        <v>57.426619967541001</v>
      </c>
      <c r="G153" s="246">
        <v>55.104348338153002</v>
      </c>
      <c r="H153" s="246">
        <v>42.370691004609</v>
      </c>
      <c r="I153" s="246">
        <v>38.013404877115001</v>
      </c>
      <c r="J153" s="342">
        <v>36.310404971048001</v>
      </c>
      <c r="K153" s="246">
        <v>35.957345542684997</v>
      </c>
      <c r="L153" s="342">
        <v>35.706117601157999</v>
      </c>
      <c r="M153" s="246">
        <v>35.474306310795001</v>
      </c>
      <c r="N153" s="256"/>
      <c r="O153" s="265"/>
      <c r="P153" s="265"/>
      <c r="Q153" s="265"/>
      <c r="R153" s="265"/>
      <c r="S153" s="10"/>
    </row>
    <row r="154" spans="2:19" x14ac:dyDescent="0.2">
      <c r="B154" t="s">
        <v>545</v>
      </c>
      <c r="C154" t="s">
        <v>300</v>
      </c>
      <c r="D154" s="273" t="s">
        <v>56</v>
      </c>
      <c r="E154" s="246">
        <v>0.3027391344</v>
      </c>
      <c r="F154" s="246">
        <v>1.457352717769</v>
      </c>
      <c r="G154" s="246">
        <v>1.3349525925400001</v>
      </c>
      <c r="H154" s="246">
        <v>2.4414073449439999</v>
      </c>
      <c r="I154" s="246">
        <v>2.3657225613440001</v>
      </c>
      <c r="J154" s="342">
        <v>2.3657225613440001</v>
      </c>
      <c r="K154" s="246">
        <v>2.3482810405739998</v>
      </c>
      <c r="L154" s="342">
        <v>2.3318739948629998</v>
      </c>
      <c r="M154" s="246">
        <v>2.316735000315</v>
      </c>
      <c r="N154" s="256"/>
      <c r="O154" s="265"/>
      <c r="P154" s="265"/>
      <c r="Q154" s="265"/>
      <c r="R154" s="265"/>
      <c r="S154" s="10"/>
    </row>
    <row r="155" spans="2:19" x14ac:dyDescent="0.2">
      <c r="B155" t="s">
        <v>545</v>
      </c>
      <c r="C155" t="s">
        <v>300</v>
      </c>
      <c r="D155" s="273" t="s">
        <v>57</v>
      </c>
      <c r="E155" s="256"/>
      <c r="F155" s="256"/>
      <c r="G155" s="256"/>
      <c r="H155" s="256"/>
      <c r="I155" s="256"/>
      <c r="J155" s="332"/>
      <c r="K155" s="256"/>
      <c r="L155" s="332"/>
      <c r="M155" s="256"/>
      <c r="N155" s="256"/>
      <c r="O155" s="265"/>
      <c r="P155" s="265"/>
      <c r="Q155" s="265"/>
      <c r="R155" s="265"/>
    </row>
    <row r="156" spans="2:19" x14ac:dyDescent="0.2">
      <c r="B156" t="s">
        <v>545</v>
      </c>
      <c r="C156" t="s">
        <v>301</v>
      </c>
      <c r="D156" s="273" t="s">
        <v>427</v>
      </c>
      <c r="E156" s="246">
        <v>26.029084392000001</v>
      </c>
      <c r="F156" s="246"/>
      <c r="G156" s="246">
        <v>28.285449204765001</v>
      </c>
      <c r="H156" s="246">
        <v>21.778178106765001</v>
      </c>
      <c r="I156" s="246">
        <v>14.959996276401</v>
      </c>
      <c r="J156" s="342">
        <v>14.647380640064</v>
      </c>
      <c r="K156" s="246">
        <v>14.387307601625</v>
      </c>
      <c r="L156" s="342">
        <v>13.949493796964999</v>
      </c>
      <c r="M156" s="246">
        <v>13.327379952085</v>
      </c>
      <c r="N156" s="256"/>
      <c r="O156" s="265"/>
      <c r="P156" s="265"/>
      <c r="Q156" s="265"/>
      <c r="R156" s="265"/>
      <c r="S156" s="10"/>
    </row>
    <row r="157" spans="2:19" x14ac:dyDescent="0.2">
      <c r="B157" t="s">
        <v>545</v>
      </c>
      <c r="C157" t="s">
        <v>301</v>
      </c>
      <c r="D157" s="273" t="s">
        <v>40</v>
      </c>
      <c r="E157" s="246">
        <v>1.4231351880000001</v>
      </c>
      <c r="F157" s="246"/>
      <c r="G157" s="246"/>
      <c r="H157" s="246"/>
      <c r="I157" s="246"/>
      <c r="J157" s="342"/>
      <c r="K157" s="246"/>
      <c r="L157" s="342"/>
      <c r="M157" s="246"/>
      <c r="N157" s="256"/>
      <c r="O157" s="265"/>
      <c r="P157" s="265"/>
      <c r="Q157" s="265"/>
      <c r="R157" s="265"/>
      <c r="S157" s="10"/>
    </row>
    <row r="158" spans="2:19" x14ac:dyDescent="0.2">
      <c r="B158" t="s">
        <v>545</v>
      </c>
      <c r="C158" t="s">
        <v>301</v>
      </c>
      <c r="D158" s="273" t="s">
        <v>55</v>
      </c>
      <c r="E158" s="246">
        <v>93.490825319999999</v>
      </c>
      <c r="F158" s="246">
        <v>93.779912463890994</v>
      </c>
      <c r="G158" s="246">
        <v>87.241189718231993</v>
      </c>
      <c r="H158" s="246">
        <v>86.238377770574004</v>
      </c>
      <c r="I158" s="246">
        <v>91.379025640776007</v>
      </c>
      <c r="J158" s="342">
        <v>88.441452077638004</v>
      </c>
      <c r="K158" s="246">
        <v>91.900491175968</v>
      </c>
      <c r="L158" s="342">
        <v>98.800435694263001</v>
      </c>
      <c r="M158" s="246">
        <v>97.677023291555997</v>
      </c>
      <c r="N158" s="256"/>
      <c r="O158" s="265"/>
      <c r="P158" s="265"/>
      <c r="Q158" s="265"/>
      <c r="R158" s="265"/>
      <c r="S158" s="10"/>
    </row>
    <row r="159" spans="2:19" x14ac:dyDescent="0.2">
      <c r="B159" t="s">
        <v>545</v>
      </c>
      <c r="C159" t="s">
        <v>301</v>
      </c>
      <c r="D159" s="273" t="s">
        <v>41</v>
      </c>
      <c r="E159" s="246">
        <v>79.949290607999998</v>
      </c>
      <c r="F159" s="246">
        <v>114.08493602497499</v>
      </c>
      <c r="G159" s="246">
        <v>96.096345638174995</v>
      </c>
      <c r="H159" s="246">
        <v>67.103565381891002</v>
      </c>
      <c r="I159" s="246">
        <v>48.075241765179001</v>
      </c>
      <c r="J159" s="342">
        <v>37.281433322403998</v>
      </c>
      <c r="K159" s="246">
        <v>19.298454688705998</v>
      </c>
      <c r="L159" s="342"/>
      <c r="M159" s="246"/>
      <c r="N159" s="256"/>
      <c r="O159" s="265"/>
      <c r="P159" s="265"/>
      <c r="Q159" s="265"/>
      <c r="R159" s="265"/>
    </row>
    <row r="160" spans="2:19" x14ac:dyDescent="0.2">
      <c r="B160" t="s">
        <v>545</v>
      </c>
      <c r="C160" t="s">
        <v>301</v>
      </c>
      <c r="D160" s="273" t="s">
        <v>56</v>
      </c>
      <c r="E160" s="246">
        <v>11.6570644056</v>
      </c>
      <c r="F160" s="246">
        <v>8.5573982258430004</v>
      </c>
      <c r="G160" s="246">
        <v>8.9837245555079992</v>
      </c>
      <c r="H160" s="246">
        <v>14.919436531909</v>
      </c>
      <c r="I160" s="246">
        <v>24.356966327075</v>
      </c>
      <c r="J160" s="342">
        <v>25.660194172158</v>
      </c>
      <c r="K160" s="246">
        <v>30.977253202379</v>
      </c>
      <c r="L160" s="342">
        <v>38.252957822161001</v>
      </c>
      <c r="M160" s="246">
        <v>36.149496253689001</v>
      </c>
      <c r="N160" s="256"/>
      <c r="O160" s="265"/>
      <c r="P160" s="265"/>
      <c r="Q160" s="265"/>
      <c r="R160" s="265"/>
      <c r="S160" s="10"/>
    </row>
    <row r="161" spans="2:19" x14ac:dyDescent="0.2">
      <c r="B161" t="s">
        <v>545</v>
      </c>
      <c r="C161" t="s">
        <v>301</v>
      </c>
      <c r="D161" s="273" t="s">
        <v>57</v>
      </c>
      <c r="E161" s="256"/>
      <c r="F161" s="256"/>
      <c r="G161" s="256"/>
      <c r="H161" s="256"/>
      <c r="I161" s="256"/>
      <c r="J161" s="332"/>
      <c r="K161" s="256"/>
      <c r="L161" s="332"/>
      <c r="M161" s="256"/>
      <c r="N161" s="256"/>
      <c r="O161" s="265"/>
      <c r="P161" s="265"/>
      <c r="Q161" s="265"/>
      <c r="R161" s="265"/>
    </row>
    <row r="162" spans="2:19" x14ac:dyDescent="0.2">
      <c r="B162" t="s">
        <v>545</v>
      </c>
      <c r="C162" t="s">
        <v>301</v>
      </c>
      <c r="D162" s="273" t="s">
        <v>42</v>
      </c>
      <c r="E162" s="246"/>
      <c r="F162" s="246">
        <v>0.20537258831999999</v>
      </c>
      <c r="G162" s="246"/>
      <c r="H162" s="246"/>
      <c r="I162" s="246"/>
      <c r="J162" s="342"/>
      <c r="K162" s="246"/>
      <c r="L162" s="342"/>
      <c r="M162" s="246">
        <v>0.24043620096000001</v>
      </c>
      <c r="N162" s="256"/>
      <c r="O162" s="265"/>
      <c r="P162" s="265"/>
      <c r="Q162" s="265"/>
      <c r="R162" s="265"/>
    </row>
    <row r="163" spans="2:19" x14ac:dyDescent="0.2">
      <c r="B163" t="s">
        <v>545</v>
      </c>
      <c r="C163" t="s">
        <v>302</v>
      </c>
      <c r="D163" s="340" t="s">
        <v>427</v>
      </c>
      <c r="E163" s="246">
        <v>5.1910039799999996</v>
      </c>
      <c r="F163" s="246">
        <v>5.3422429138869996</v>
      </c>
      <c r="G163" s="246">
        <v>5.6914607523190002</v>
      </c>
      <c r="H163" s="246">
        <v>5.9911117658019997</v>
      </c>
      <c r="I163" s="246">
        <v>6.2971206319990003</v>
      </c>
      <c r="J163" s="342">
        <v>6.655545107859</v>
      </c>
      <c r="K163" s="246">
        <v>7.0409874551209999</v>
      </c>
      <c r="L163" s="342">
        <v>7.3991380912010003</v>
      </c>
      <c r="M163" s="246">
        <v>7.7865430903580002</v>
      </c>
      <c r="N163" s="256"/>
      <c r="O163" s="265"/>
      <c r="P163" s="265"/>
      <c r="Q163" s="265"/>
      <c r="R163" s="265"/>
    </row>
    <row r="164" spans="2:19" x14ac:dyDescent="0.2">
      <c r="B164" t="s">
        <v>545</v>
      </c>
      <c r="C164" t="s">
        <v>302</v>
      </c>
      <c r="D164" s="340" t="s">
        <v>40</v>
      </c>
      <c r="E164" s="246">
        <v>5.1916319999999998E-3</v>
      </c>
      <c r="F164" s="246">
        <v>5.3428892310000003E-3</v>
      </c>
      <c r="G164" s="246">
        <v>5.6921493189999997E-3</v>
      </c>
      <c r="H164" s="246">
        <v>5.9918365850000002E-3</v>
      </c>
      <c r="I164" s="246">
        <v>6.2978824729999997E-3</v>
      </c>
      <c r="J164" s="342">
        <v>6.6563503119999997E-3</v>
      </c>
      <c r="K164" s="246">
        <v>7.0418392910000004E-3</v>
      </c>
      <c r="L164" s="342">
        <v>7.4000332569999997E-3</v>
      </c>
      <c r="M164" s="246">
        <v>7.7874851250000002E-3</v>
      </c>
      <c r="N164" s="256"/>
      <c r="O164" s="265"/>
      <c r="P164" s="265"/>
      <c r="Q164" s="265"/>
      <c r="R164" s="265"/>
      <c r="S164" s="10"/>
    </row>
    <row r="165" spans="2:19" x14ac:dyDescent="0.2">
      <c r="B165" t="s">
        <v>545</v>
      </c>
      <c r="C165" t="s">
        <v>302</v>
      </c>
      <c r="D165" s="340" t="s">
        <v>55</v>
      </c>
      <c r="E165" s="246">
        <v>0.56170108799999996</v>
      </c>
      <c r="F165" s="246">
        <v>0.57806614455600003</v>
      </c>
      <c r="G165" s="246">
        <v>0.61585383274700001</v>
      </c>
      <c r="H165" s="246">
        <v>0.64827806145900002</v>
      </c>
      <c r="I165" s="246">
        <v>0.68139025203799997</v>
      </c>
      <c r="J165" s="342">
        <v>0.72017415951200003</v>
      </c>
      <c r="K165" s="246">
        <v>0.76188158001299999</v>
      </c>
      <c r="L165" s="342">
        <v>0.800635856205</v>
      </c>
      <c r="M165" s="246">
        <v>0.84255564866900001</v>
      </c>
      <c r="N165" s="256"/>
      <c r="O165" s="265"/>
      <c r="P165" s="265"/>
      <c r="Q165" s="265"/>
      <c r="R165" s="265"/>
      <c r="S165" s="10"/>
    </row>
    <row r="166" spans="2:19" x14ac:dyDescent="0.2">
      <c r="B166" t="s">
        <v>545</v>
      </c>
      <c r="C166" t="s">
        <v>302</v>
      </c>
      <c r="D166" s="340" t="s">
        <v>41</v>
      </c>
      <c r="E166" s="256"/>
      <c r="F166" s="256"/>
      <c r="G166" s="256"/>
      <c r="H166" s="256"/>
      <c r="I166" s="256"/>
      <c r="J166" s="332"/>
      <c r="K166" s="256"/>
      <c r="L166" s="332"/>
      <c r="M166" s="256"/>
      <c r="N166" s="256"/>
      <c r="O166" s="265"/>
      <c r="P166" s="265"/>
      <c r="Q166" s="265"/>
      <c r="R166" s="265"/>
    </row>
    <row r="167" spans="2:19" x14ac:dyDescent="0.2">
      <c r="B167" t="s">
        <v>545</v>
      </c>
      <c r="C167" t="s">
        <v>302</v>
      </c>
      <c r="D167" s="340" t="s">
        <v>57</v>
      </c>
      <c r="E167" s="256"/>
      <c r="F167" s="256"/>
      <c r="G167" s="256"/>
      <c r="H167" s="256"/>
      <c r="I167" s="256"/>
      <c r="J167" s="332"/>
      <c r="K167" s="256"/>
      <c r="L167" s="332"/>
      <c r="M167" s="256"/>
      <c r="N167" s="256"/>
      <c r="O167" s="265"/>
      <c r="P167" s="265"/>
      <c r="Q167" s="265"/>
      <c r="R167" s="265"/>
    </row>
    <row r="168" spans="2:19" x14ac:dyDescent="0.2">
      <c r="B168" t="s">
        <v>545</v>
      </c>
      <c r="C168" t="s">
        <v>303</v>
      </c>
      <c r="D168" s="273" t="s">
        <v>427</v>
      </c>
      <c r="E168" s="246">
        <v>5.8848823440000002</v>
      </c>
      <c r="F168" s="246"/>
      <c r="G168" s="246">
        <v>3.9040546650630001</v>
      </c>
      <c r="H168" s="246">
        <v>3.4681485871670001</v>
      </c>
      <c r="I168" s="246">
        <v>1.9969280011670001</v>
      </c>
      <c r="J168" s="342">
        <v>1.9969280011670001</v>
      </c>
      <c r="K168" s="246">
        <v>2.0882118605779998</v>
      </c>
      <c r="L168" s="342">
        <v>19.431984882390999</v>
      </c>
      <c r="M168" s="246">
        <v>21.496465518215999</v>
      </c>
      <c r="N168" s="256"/>
      <c r="O168" s="265"/>
      <c r="P168" s="265"/>
      <c r="Q168" s="265"/>
      <c r="R168" s="265"/>
      <c r="S168" s="10"/>
    </row>
    <row r="169" spans="2:19" x14ac:dyDescent="0.2">
      <c r="B169" t="s">
        <v>545</v>
      </c>
      <c r="C169" t="s">
        <v>303</v>
      </c>
      <c r="D169" s="273" t="s">
        <v>40</v>
      </c>
      <c r="E169" s="246">
        <v>1.0701042119999999</v>
      </c>
      <c r="F169" s="246"/>
      <c r="G169" s="246"/>
      <c r="H169" s="246"/>
      <c r="I169" s="246"/>
      <c r="J169" s="342"/>
      <c r="K169" s="246"/>
      <c r="L169" s="342"/>
      <c r="M169" s="246"/>
      <c r="N169" s="256"/>
      <c r="O169" s="265"/>
      <c r="P169" s="265"/>
      <c r="Q169" s="265"/>
      <c r="R169" s="265"/>
    </row>
    <row r="170" spans="2:19" x14ac:dyDescent="0.2">
      <c r="B170" t="s">
        <v>545</v>
      </c>
      <c r="C170" t="s">
        <v>303</v>
      </c>
      <c r="D170" s="273" t="s">
        <v>55</v>
      </c>
      <c r="E170" s="246">
        <v>11.133203615999999</v>
      </c>
      <c r="F170" s="246">
        <v>17.343244192814002</v>
      </c>
      <c r="G170" s="246">
        <v>10.373346710478</v>
      </c>
      <c r="H170" s="246">
        <v>16.698973595035</v>
      </c>
      <c r="I170" s="246">
        <v>17.961856280241999</v>
      </c>
      <c r="J170" s="342">
        <v>17.178857684267999</v>
      </c>
      <c r="K170" s="246">
        <v>16.337185017246</v>
      </c>
      <c r="L170" s="342">
        <v>6.33489891287</v>
      </c>
      <c r="M170" s="246">
        <v>6.2071406265949998</v>
      </c>
      <c r="N170" s="256"/>
      <c r="O170" s="265"/>
      <c r="P170" s="265"/>
      <c r="Q170" s="265"/>
      <c r="R170" s="265"/>
      <c r="S170" s="10"/>
    </row>
    <row r="171" spans="2:19" x14ac:dyDescent="0.2">
      <c r="B171" t="s">
        <v>545</v>
      </c>
      <c r="C171" t="s">
        <v>303</v>
      </c>
      <c r="D171" s="273" t="s">
        <v>41</v>
      </c>
      <c r="E171" s="246">
        <v>15.595201980000001</v>
      </c>
      <c r="F171" s="246">
        <v>9.1057757995939994</v>
      </c>
      <c r="G171" s="246">
        <v>7.9361356510940002</v>
      </c>
      <c r="H171" s="246">
        <v>0.77976009899999998</v>
      </c>
      <c r="I171" s="246"/>
      <c r="J171" s="342"/>
      <c r="K171" s="246">
        <v>1.3273315091710001</v>
      </c>
      <c r="L171" s="342"/>
      <c r="M171" s="246"/>
      <c r="N171" s="256"/>
      <c r="O171" s="265"/>
      <c r="P171" s="265"/>
      <c r="Q171" s="265"/>
      <c r="R171" s="265"/>
    </row>
    <row r="172" spans="2:19" x14ac:dyDescent="0.2">
      <c r="B172" t="s">
        <v>545</v>
      </c>
      <c r="C172" t="s">
        <v>303</v>
      </c>
      <c r="D172" s="273" t="s">
        <v>56</v>
      </c>
      <c r="E172" s="246">
        <v>1.4533471367999999</v>
      </c>
      <c r="F172" s="246">
        <v>3.102084161294</v>
      </c>
      <c r="G172" s="246">
        <v>6.1607000263630001</v>
      </c>
      <c r="H172" s="246">
        <v>5.7973632421629997</v>
      </c>
      <c r="I172" s="246">
        <v>5.4340264579630002</v>
      </c>
      <c r="J172" s="342">
        <v>5.4340264579630002</v>
      </c>
      <c r="K172" s="246">
        <v>4.2494170538920004</v>
      </c>
      <c r="L172" s="342">
        <v>1.8801982457519999</v>
      </c>
      <c r="M172" s="246"/>
      <c r="N172" s="256"/>
      <c r="O172" s="265"/>
      <c r="P172" s="265"/>
      <c r="Q172" s="265"/>
      <c r="R172" s="265"/>
    </row>
    <row r="173" spans="2:19" x14ac:dyDescent="0.2">
      <c r="B173" t="s">
        <v>545</v>
      </c>
      <c r="C173" t="s">
        <v>303</v>
      </c>
      <c r="D173" s="273" t="s">
        <v>57</v>
      </c>
      <c r="E173" s="256"/>
      <c r="F173" s="256"/>
      <c r="G173" s="256"/>
      <c r="H173" s="256"/>
      <c r="I173" s="256"/>
      <c r="J173" s="332"/>
      <c r="K173" s="256"/>
      <c r="L173" s="332"/>
      <c r="M173" s="256"/>
      <c r="N173" s="256"/>
      <c r="O173" s="265"/>
      <c r="P173" s="265"/>
      <c r="Q173" s="265"/>
      <c r="R173" s="265"/>
    </row>
    <row r="174" spans="2:19" x14ac:dyDescent="0.2">
      <c r="B174" t="s">
        <v>546</v>
      </c>
      <c r="C174" t="s">
        <v>297</v>
      </c>
      <c r="D174" s="273" t="s">
        <v>427</v>
      </c>
      <c r="E174" s="246"/>
      <c r="F174" s="246">
        <v>6.9515978665999997E-2</v>
      </c>
      <c r="G174" s="246">
        <v>9.032929905324</v>
      </c>
      <c r="H174" s="246">
        <v>37.906901445460001</v>
      </c>
      <c r="I174" s="246">
        <v>69.535338416459993</v>
      </c>
      <c r="J174" s="342">
        <v>117.814542584614</v>
      </c>
      <c r="K174" s="246">
        <v>122.67878602287</v>
      </c>
      <c r="L174" s="342">
        <v>127.778134344365</v>
      </c>
      <c r="M174" s="246">
        <v>132.84230782966199</v>
      </c>
      <c r="N174" s="256"/>
      <c r="O174" s="265"/>
      <c r="P174" s="265"/>
      <c r="Q174" s="265"/>
      <c r="R174" s="265"/>
    </row>
    <row r="175" spans="2:19" x14ac:dyDescent="0.2">
      <c r="B175" t="s">
        <v>546</v>
      </c>
      <c r="C175" t="s">
        <v>297</v>
      </c>
      <c r="D175" s="273" t="s">
        <v>40</v>
      </c>
      <c r="E175" s="246">
        <v>10.374011171999999</v>
      </c>
      <c r="F175" s="246"/>
      <c r="G175" s="246"/>
      <c r="H175" s="246"/>
      <c r="I175" s="246">
        <v>7.8459925892000001E-2</v>
      </c>
      <c r="J175" s="342"/>
      <c r="K175" s="246"/>
      <c r="L175" s="342"/>
      <c r="M175" s="246"/>
      <c r="N175" s="256"/>
      <c r="O175" s="265"/>
      <c r="P175" s="265"/>
      <c r="Q175" s="265"/>
      <c r="R175" s="265"/>
    </row>
    <row r="176" spans="2:19" x14ac:dyDescent="0.2">
      <c r="B176" t="s">
        <v>546</v>
      </c>
      <c r="C176" t="s">
        <v>297</v>
      </c>
      <c r="D176" s="273" t="s">
        <v>55</v>
      </c>
      <c r="E176" s="246">
        <v>99.521910719999994</v>
      </c>
      <c r="F176" s="246">
        <v>96.894476291076998</v>
      </c>
      <c r="G176" s="246">
        <v>105.48954059328101</v>
      </c>
      <c r="H176" s="246">
        <v>110.19852916352001</v>
      </c>
      <c r="I176" s="246">
        <v>115.428142609658</v>
      </c>
      <c r="J176" s="342">
        <v>120.17422195405101</v>
      </c>
      <c r="K176" s="246">
        <v>125.640999953991</v>
      </c>
      <c r="L176" s="342">
        <v>131.37200531419401</v>
      </c>
      <c r="M176" s="246">
        <v>138.610820598413</v>
      </c>
      <c r="N176" s="256"/>
      <c r="O176" s="265"/>
      <c r="P176" s="265"/>
      <c r="Q176" s="265"/>
      <c r="R176" s="265"/>
      <c r="S176" s="10"/>
    </row>
    <row r="177" spans="2:19" x14ac:dyDescent="0.2">
      <c r="B177" t="s">
        <v>546</v>
      </c>
      <c r="C177" t="s">
        <v>297</v>
      </c>
      <c r="D177" s="273" t="s">
        <v>41</v>
      </c>
      <c r="E177" s="246">
        <v>89.529233292000001</v>
      </c>
      <c r="F177" s="246">
        <v>75.240527564378993</v>
      </c>
      <c r="G177" s="246">
        <v>74.481506998518</v>
      </c>
      <c r="H177" s="246">
        <v>77.766216477285994</v>
      </c>
      <c r="I177" s="246">
        <v>81.362398936760002</v>
      </c>
      <c r="J177" s="342">
        <v>84.649343645672005</v>
      </c>
      <c r="K177" s="246">
        <v>88.345041241977995</v>
      </c>
      <c r="L177" s="342">
        <v>92.219364057785995</v>
      </c>
      <c r="M177" s="246">
        <v>93.704861714393004</v>
      </c>
      <c r="N177" s="256"/>
      <c r="O177" s="265"/>
      <c r="P177" s="265"/>
      <c r="Q177" s="265"/>
      <c r="R177" s="265"/>
      <c r="S177" s="10"/>
    </row>
    <row r="178" spans="2:19" x14ac:dyDescent="0.2">
      <c r="B178" t="s">
        <v>546</v>
      </c>
      <c r="C178" t="s">
        <v>297</v>
      </c>
      <c r="D178" s="273" t="s">
        <v>56</v>
      </c>
      <c r="E178" s="246">
        <v>49.678245126</v>
      </c>
      <c r="F178" s="246">
        <v>75.038072289059002</v>
      </c>
      <c r="G178" s="246">
        <v>78.031361913127995</v>
      </c>
      <c r="H178" s="246">
        <v>55.729093674654997</v>
      </c>
      <c r="I178" s="246">
        <v>35.685542887456997</v>
      </c>
      <c r="J178" s="342"/>
      <c r="K178" s="246"/>
      <c r="L178" s="342"/>
      <c r="M178" s="246"/>
      <c r="N178" s="256"/>
      <c r="O178" s="265"/>
      <c r="P178" s="265"/>
      <c r="Q178" s="265"/>
      <c r="R178" s="265"/>
    </row>
    <row r="179" spans="2:19" x14ac:dyDescent="0.2">
      <c r="B179" t="s">
        <v>546</v>
      </c>
      <c r="C179" t="s">
        <v>297</v>
      </c>
      <c r="D179" s="273" t="s">
        <v>57</v>
      </c>
      <c r="E179" s="246">
        <v>377.92400570640001</v>
      </c>
      <c r="F179" s="246">
        <v>390.11147819236101</v>
      </c>
      <c r="G179" s="246">
        <v>405.67313381972002</v>
      </c>
      <c r="H179" s="246">
        <v>421.92463821862901</v>
      </c>
      <c r="I179" s="246">
        <v>440.30334113082699</v>
      </c>
      <c r="J179" s="342">
        <v>458.08658307190899</v>
      </c>
      <c r="K179" s="246">
        <v>478.57023468341902</v>
      </c>
      <c r="L179" s="342">
        <v>500.04392854539299</v>
      </c>
      <c r="M179" s="246">
        <v>519.36547610939999</v>
      </c>
      <c r="N179" s="256"/>
      <c r="O179" s="265"/>
      <c r="P179" s="265"/>
      <c r="Q179" s="265"/>
      <c r="R179" s="265"/>
      <c r="S179" s="10"/>
    </row>
    <row r="180" spans="2:19" x14ac:dyDescent="0.2">
      <c r="B180" t="s">
        <v>546</v>
      </c>
      <c r="C180" t="s">
        <v>298</v>
      </c>
      <c r="D180" s="273" t="s">
        <v>427</v>
      </c>
      <c r="E180" s="246"/>
      <c r="F180" s="246"/>
      <c r="G180" s="246">
        <v>11.171229465143</v>
      </c>
      <c r="H180" s="246">
        <v>10.482780533981</v>
      </c>
      <c r="I180" s="246">
        <v>9.0624018529059995</v>
      </c>
      <c r="J180" s="342">
        <v>12.946559563753</v>
      </c>
      <c r="K180" s="246">
        <v>13.598954085231</v>
      </c>
      <c r="L180" s="342">
        <v>14.284223642702999</v>
      </c>
      <c r="M180" s="246">
        <v>14.249965684280999</v>
      </c>
      <c r="N180" s="256"/>
      <c r="O180" s="265"/>
      <c r="P180" s="265"/>
      <c r="Q180" s="265"/>
      <c r="R180" s="265"/>
    </row>
    <row r="181" spans="2:19" x14ac:dyDescent="0.2">
      <c r="B181" t="s">
        <v>546</v>
      </c>
      <c r="C181" t="s">
        <v>298</v>
      </c>
      <c r="D181" s="273" t="s">
        <v>40</v>
      </c>
      <c r="E181" s="246">
        <v>85.953036204</v>
      </c>
      <c r="F181" s="246">
        <v>69.535127547881999</v>
      </c>
      <c r="G181" s="246">
        <v>48.543698866078998</v>
      </c>
      <c r="H181" s="246">
        <v>36.315166405017997</v>
      </c>
      <c r="I181" s="246">
        <v>32.286638612838999</v>
      </c>
      <c r="J181" s="342">
        <v>10.424149390033</v>
      </c>
      <c r="K181" s="246">
        <v>10.778741587409</v>
      </c>
      <c r="L181" s="342">
        <v>26.980885203299</v>
      </c>
      <c r="M181" s="246">
        <v>26.495246971541999</v>
      </c>
      <c r="N181" s="256"/>
      <c r="O181" s="265"/>
      <c r="P181" s="265"/>
      <c r="Q181" s="265"/>
      <c r="R181" s="265"/>
      <c r="S181" s="10"/>
    </row>
    <row r="182" spans="2:19" x14ac:dyDescent="0.2">
      <c r="B182" t="s">
        <v>546</v>
      </c>
      <c r="C182" t="s">
        <v>298</v>
      </c>
      <c r="D182" s="273" t="s">
        <v>55</v>
      </c>
      <c r="E182" s="246">
        <v>36.787820615999998</v>
      </c>
      <c r="F182" s="246">
        <v>40.597518602713002</v>
      </c>
      <c r="G182" s="246">
        <v>47.519090465974003</v>
      </c>
      <c r="H182" s="246">
        <v>46.175175472573002</v>
      </c>
      <c r="I182" s="246">
        <v>52.790607629592003</v>
      </c>
      <c r="J182" s="342">
        <v>51.329649972843001</v>
      </c>
      <c r="K182" s="246">
        <v>53.916219962096001</v>
      </c>
      <c r="L182" s="342">
        <v>56.633130686436999</v>
      </c>
      <c r="M182" s="246">
        <v>59.486950190534003</v>
      </c>
      <c r="N182" s="256"/>
      <c r="O182" s="265"/>
      <c r="P182" s="265"/>
      <c r="Q182" s="265"/>
      <c r="R182" s="265"/>
      <c r="S182" s="10"/>
    </row>
    <row r="183" spans="2:19" x14ac:dyDescent="0.2">
      <c r="B183" t="s">
        <v>546</v>
      </c>
      <c r="C183" t="s">
        <v>298</v>
      </c>
      <c r="D183" s="273" t="s">
        <v>41</v>
      </c>
      <c r="E183" s="246">
        <v>14.378015484000001</v>
      </c>
      <c r="F183" s="246">
        <v>10.783511613</v>
      </c>
      <c r="G183" s="246">
        <v>24.868333103068</v>
      </c>
      <c r="H183" s="246">
        <v>20.585380300905999</v>
      </c>
      <c r="I183" s="246">
        <v>19.486551242939001</v>
      </c>
      <c r="J183" s="342">
        <v>23.370708953786</v>
      </c>
      <c r="K183" s="246">
        <v>24.023103475264001</v>
      </c>
      <c r="L183" s="342">
        <v>39.662037571458001</v>
      </c>
      <c r="M183" s="246">
        <v>35.289049015753001</v>
      </c>
      <c r="N183" s="256"/>
      <c r="O183" s="265"/>
      <c r="P183" s="265"/>
      <c r="Q183" s="265"/>
      <c r="R183" s="265"/>
    </row>
    <row r="184" spans="2:19" x14ac:dyDescent="0.2">
      <c r="B184" t="s">
        <v>546</v>
      </c>
      <c r="C184" t="s">
        <v>298</v>
      </c>
      <c r="D184" s="273" t="s">
        <v>56</v>
      </c>
      <c r="E184" s="246"/>
      <c r="F184" s="246">
        <v>4.8795643888480003</v>
      </c>
      <c r="G184" s="246"/>
      <c r="H184" s="246"/>
      <c r="I184" s="246"/>
      <c r="J184" s="342"/>
      <c r="K184" s="246"/>
      <c r="L184" s="342"/>
      <c r="M184" s="246"/>
      <c r="N184" s="256"/>
      <c r="O184" s="265"/>
      <c r="P184" s="265"/>
      <c r="Q184" s="265"/>
      <c r="R184" s="265"/>
    </row>
    <row r="185" spans="2:19" x14ac:dyDescent="0.2">
      <c r="B185" t="s">
        <v>546</v>
      </c>
      <c r="C185" t="s">
        <v>298</v>
      </c>
      <c r="D185" s="273" t="s">
        <v>57</v>
      </c>
      <c r="E185" s="246"/>
      <c r="F185" s="246">
        <v>16.490283820308999</v>
      </c>
      <c r="G185" s="246">
        <v>23.799512584035</v>
      </c>
      <c r="H185" s="246">
        <v>30.833837042281001</v>
      </c>
      <c r="I185" s="246">
        <v>34.466638200902999</v>
      </c>
      <c r="J185" s="342">
        <v>55.740136682980001</v>
      </c>
      <c r="K185" s="246">
        <v>58.194364822724999</v>
      </c>
      <c r="L185" s="342">
        <v>59.896246311241001</v>
      </c>
      <c r="M185" s="246">
        <v>59.896246311241001</v>
      </c>
      <c r="N185" s="256"/>
      <c r="O185" s="265"/>
      <c r="P185" s="265"/>
      <c r="Q185" s="265"/>
      <c r="R185" s="265"/>
    </row>
    <row r="186" spans="2:19" x14ac:dyDescent="0.2">
      <c r="B186" t="s">
        <v>546</v>
      </c>
      <c r="C186" t="s">
        <v>299</v>
      </c>
      <c r="D186" s="273" t="s">
        <v>427</v>
      </c>
      <c r="E186" s="246"/>
      <c r="F186" s="246"/>
      <c r="G186" s="246">
        <v>1.506636504779</v>
      </c>
      <c r="H186" s="246">
        <v>1.506636504779</v>
      </c>
      <c r="I186" s="246">
        <v>1.406527410549</v>
      </c>
      <c r="J186" s="342">
        <v>1.3313831484930001</v>
      </c>
      <c r="K186" s="246">
        <v>1.2742946326760001</v>
      </c>
      <c r="L186" s="342">
        <v>1.2307612321979999</v>
      </c>
      <c r="M186" s="246">
        <v>1.189577339385</v>
      </c>
      <c r="N186" s="256"/>
      <c r="O186" s="265"/>
      <c r="P186" s="265"/>
      <c r="Q186" s="265"/>
      <c r="R186" s="265"/>
    </row>
    <row r="187" spans="2:19" x14ac:dyDescent="0.2">
      <c r="B187" t="s">
        <v>546</v>
      </c>
      <c r="C187" t="s">
        <v>299</v>
      </c>
      <c r="D187" s="273" t="s">
        <v>40</v>
      </c>
      <c r="E187" s="246">
        <v>2.6000028000000001E-2</v>
      </c>
      <c r="F187" s="246">
        <v>1.4625015749999999E-2</v>
      </c>
      <c r="G187" s="246"/>
      <c r="H187" s="246">
        <v>4.8750052499999998E-3</v>
      </c>
      <c r="I187" s="246"/>
      <c r="J187" s="342"/>
      <c r="K187" s="246"/>
      <c r="L187" s="342"/>
      <c r="M187" s="246"/>
      <c r="N187" s="256"/>
      <c r="O187" s="265"/>
      <c r="P187" s="265"/>
      <c r="Q187" s="265"/>
      <c r="R187" s="265"/>
    </row>
    <row r="188" spans="2:19" x14ac:dyDescent="0.2">
      <c r="B188" t="s">
        <v>546</v>
      </c>
      <c r="C188" t="s">
        <v>299</v>
      </c>
      <c r="D188" s="273" t="s">
        <v>55</v>
      </c>
      <c r="E188" s="246">
        <v>26.889639263999999</v>
      </c>
      <c r="F188" s="246">
        <v>27.271557319452999</v>
      </c>
      <c r="G188" s="246">
        <v>26.993267520623998</v>
      </c>
      <c r="H188" s="246">
        <v>24.561331043690998</v>
      </c>
      <c r="I188" s="246">
        <v>23.513262331084999</v>
      </c>
      <c r="J188" s="342">
        <v>22.06965174134</v>
      </c>
      <c r="K188" s="246">
        <v>21.750762545518</v>
      </c>
      <c r="L188" s="342">
        <v>22.470132274651</v>
      </c>
      <c r="M188" s="246">
        <v>22.853194608199999</v>
      </c>
      <c r="N188" s="256"/>
      <c r="O188" s="265"/>
      <c r="P188" s="265"/>
      <c r="Q188" s="265"/>
      <c r="R188" s="265"/>
    </row>
    <row r="189" spans="2:19" x14ac:dyDescent="0.2">
      <c r="B189" t="s">
        <v>546</v>
      </c>
      <c r="C189" t="s">
        <v>299</v>
      </c>
      <c r="D189" s="273" t="s">
        <v>41</v>
      </c>
      <c r="E189" s="246">
        <v>8.8246858320000001</v>
      </c>
      <c r="F189" s="246">
        <v>9.3032096115589997</v>
      </c>
      <c r="G189" s="246">
        <v>5.0721349376590004</v>
      </c>
      <c r="H189" s="246">
        <v>4.7525011119769998</v>
      </c>
      <c r="I189" s="246">
        <v>4.005460066695</v>
      </c>
      <c r="J189" s="342">
        <v>4.005460066695</v>
      </c>
      <c r="K189" s="246">
        <v>3.0463749424689999</v>
      </c>
      <c r="L189" s="342">
        <v>1.1282046940179999</v>
      </c>
      <c r="M189" s="246"/>
      <c r="N189" s="256"/>
      <c r="O189" s="265"/>
      <c r="P189" s="265"/>
      <c r="Q189" s="265"/>
      <c r="R189" s="265"/>
    </row>
    <row r="190" spans="2:19" x14ac:dyDescent="0.2">
      <c r="B190" t="s">
        <v>546</v>
      </c>
      <c r="C190" t="s">
        <v>299</v>
      </c>
      <c r="D190" s="273" t="s">
        <v>56</v>
      </c>
      <c r="E190" s="246"/>
      <c r="F190" s="246">
        <v>0.23222950537199999</v>
      </c>
      <c r="G190" s="246">
        <v>0.23222950537199999</v>
      </c>
      <c r="H190" s="246">
        <v>8.5287923868000007E-2</v>
      </c>
      <c r="I190" s="246">
        <v>3.6569331608000001E-2</v>
      </c>
      <c r="J190" s="342"/>
      <c r="K190" s="246">
        <v>0.18819234760600001</v>
      </c>
      <c r="L190" s="342">
        <v>0.59895611984899999</v>
      </c>
      <c r="M190" s="246">
        <v>0.57891377207799999</v>
      </c>
      <c r="N190" s="256"/>
      <c r="O190" s="265"/>
      <c r="P190" s="265"/>
      <c r="Q190" s="265"/>
      <c r="R190" s="265"/>
    </row>
    <row r="191" spans="2:19" x14ac:dyDescent="0.2">
      <c r="B191" t="s">
        <v>546</v>
      </c>
      <c r="C191" t="s">
        <v>299</v>
      </c>
      <c r="D191" s="273" t="s">
        <v>57</v>
      </c>
      <c r="E191" s="256"/>
      <c r="F191" s="256"/>
      <c r="G191" s="256"/>
      <c r="H191" s="256"/>
      <c r="I191" s="256"/>
      <c r="J191" s="332"/>
      <c r="K191" s="256"/>
      <c r="L191" s="332"/>
      <c r="M191" s="256"/>
      <c r="N191" s="256"/>
      <c r="O191" s="265"/>
      <c r="P191" s="265"/>
      <c r="Q191" s="265"/>
      <c r="R191" s="265"/>
    </row>
    <row r="192" spans="2:19" x14ac:dyDescent="0.2">
      <c r="B192" t="s">
        <v>546</v>
      </c>
      <c r="C192" t="s">
        <v>300</v>
      </c>
      <c r="D192" s="273" t="s">
        <v>427</v>
      </c>
      <c r="E192" s="246"/>
      <c r="F192" s="246"/>
      <c r="G192" s="246">
        <v>4.8674377639130002</v>
      </c>
      <c r="H192" s="246">
        <v>4.8674377639130002</v>
      </c>
      <c r="I192" s="246">
        <v>4.4013705724290002</v>
      </c>
      <c r="J192" s="342">
        <v>3.9920414731110001</v>
      </c>
      <c r="K192" s="246">
        <v>3.6306749647730001</v>
      </c>
      <c r="L192" s="342">
        <v>3.3101683458900002</v>
      </c>
      <c r="M192" s="246">
        <v>3.0417195585360002</v>
      </c>
      <c r="N192" s="256"/>
      <c r="O192" s="265"/>
      <c r="P192" s="265"/>
      <c r="Q192" s="265"/>
      <c r="R192" s="265"/>
    </row>
    <row r="193" spans="2:19" x14ac:dyDescent="0.2">
      <c r="B193" t="s">
        <v>546</v>
      </c>
      <c r="C193" t="s">
        <v>300</v>
      </c>
      <c r="D193" s="273" t="s">
        <v>40</v>
      </c>
      <c r="E193" s="246">
        <v>13.364014392</v>
      </c>
      <c r="F193" s="246">
        <v>2.5885835972579998</v>
      </c>
      <c r="G193" s="246"/>
      <c r="H193" s="246">
        <v>3.3410035979999999</v>
      </c>
      <c r="I193" s="246"/>
      <c r="J193" s="342"/>
      <c r="K193" s="246"/>
      <c r="L193" s="342"/>
      <c r="M193" s="246"/>
      <c r="N193" s="256"/>
      <c r="O193" s="265"/>
      <c r="P193" s="265"/>
      <c r="Q193" s="265"/>
      <c r="R193" s="265"/>
    </row>
    <row r="194" spans="2:19" x14ac:dyDescent="0.2">
      <c r="B194" t="s">
        <v>546</v>
      </c>
      <c r="C194" t="s">
        <v>300</v>
      </c>
      <c r="D194" s="273" t="s">
        <v>55</v>
      </c>
      <c r="E194" s="246">
        <v>33.032344752</v>
      </c>
      <c r="F194" s="246">
        <v>32.518163117508003</v>
      </c>
      <c r="G194" s="246">
        <v>28.017299747096001</v>
      </c>
      <c r="H194" s="246">
        <v>21.155749711313</v>
      </c>
      <c r="I194" s="246">
        <v>19.021820507116999</v>
      </c>
      <c r="J194" s="342">
        <v>14.433766859256</v>
      </c>
      <c r="K194" s="246">
        <v>13.268413983703001</v>
      </c>
      <c r="L194" s="342">
        <v>11.968362175414001</v>
      </c>
      <c r="M194" s="246">
        <v>10.997749210489999</v>
      </c>
      <c r="N194" s="256"/>
      <c r="O194" s="265"/>
      <c r="P194" s="265"/>
      <c r="Q194" s="265"/>
      <c r="R194" s="265"/>
      <c r="S194" s="10"/>
    </row>
    <row r="195" spans="2:19" x14ac:dyDescent="0.2">
      <c r="B195" t="s">
        <v>546</v>
      </c>
      <c r="C195" t="s">
        <v>300</v>
      </c>
      <c r="D195" s="273" t="s">
        <v>41</v>
      </c>
      <c r="E195" s="246">
        <v>62.642817864000001</v>
      </c>
      <c r="F195" s="246">
        <v>74.123655658676</v>
      </c>
      <c r="G195" s="246">
        <v>70.737859248611997</v>
      </c>
      <c r="H195" s="246">
        <v>53.461170791603998</v>
      </c>
      <c r="I195" s="246">
        <v>49.396060115917003</v>
      </c>
      <c r="J195" s="342">
        <v>42.111735312001002</v>
      </c>
      <c r="K195" s="246">
        <v>35.205020404869998</v>
      </c>
      <c r="L195" s="342">
        <v>30.137108268919999</v>
      </c>
      <c r="M195" s="246">
        <v>27.693042190168001</v>
      </c>
      <c r="N195" s="256"/>
      <c r="O195" s="265"/>
      <c r="P195" s="265"/>
      <c r="Q195" s="265"/>
      <c r="R195" s="265"/>
      <c r="S195" s="10"/>
    </row>
    <row r="196" spans="2:19" x14ac:dyDescent="0.2">
      <c r="B196" t="s">
        <v>546</v>
      </c>
      <c r="C196" t="s">
        <v>300</v>
      </c>
      <c r="D196" s="273" t="s">
        <v>56</v>
      </c>
      <c r="E196" s="246"/>
      <c r="F196" s="246">
        <v>1.7230146686050001</v>
      </c>
      <c r="G196" s="246">
        <v>2.0220007116069998</v>
      </c>
      <c r="H196" s="246">
        <v>2.0220007116069998</v>
      </c>
      <c r="I196" s="246">
        <v>3.2680308330060002</v>
      </c>
      <c r="J196" s="342">
        <v>2.964102750741</v>
      </c>
      <c r="K196" s="246">
        <v>2.6936926101380001</v>
      </c>
      <c r="L196" s="342">
        <v>2.457809911434</v>
      </c>
      <c r="M196" s="246">
        <v>2.2584858827660002</v>
      </c>
      <c r="N196" s="256"/>
      <c r="O196" s="265"/>
      <c r="P196" s="265"/>
      <c r="Q196" s="265"/>
      <c r="R196" s="265"/>
    </row>
    <row r="197" spans="2:19" x14ac:dyDescent="0.2">
      <c r="B197" t="s">
        <v>546</v>
      </c>
      <c r="C197" t="s">
        <v>300</v>
      </c>
      <c r="D197" s="273" t="s">
        <v>57</v>
      </c>
      <c r="E197" s="256"/>
      <c r="F197" s="256"/>
      <c r="G197" s="256"/>
      <c r="H197" s="256"/>
      <c r="I197" s="256"/>
      <c r="J197" s="332"/>
      <c r="K197" s="256"/>
      <c r="L197" s="332"/>
      <c r="M197" s="256"/>
      <c r="N197" s="256"/>
      <c r="O197" s="265"/>
      <c r="P197" s="265"/>
      <c r="Q197" s="265"/>
      <c r="R197" s="265"/>
    </row>
    <row r="198" spans="2:19" x14ac:dyDescent="0.2">
      <c r="B198" t="s">
        <v>546</v>
      </c>
      <c r="C198" t="s">
        <v>301</v>
      </c>
      <c r="D198" s="273" t="s">
        <v>427</v>
      </c>
      <c r="E198" s="246">
        <v>55.881219600000001</v>
      </c>
      <c r="F198" s="246"/>
      <c r="G198" s="246">
        <v>67.535597523587995</v>
      </c>
      <c r="H198" s="246">
        <v>51.383567623544003</v>
      </c>
      <c r="I198" s="246">
        <v>39.854454373865003</v>
      </c>
      <c r="J198" s="342">
        <v>72.460203603243002</v>
      </c>
      <c r="K198" s="246">
        <v>73.953363531242005</v>
      </c>
      <c r="L198" s="342">
        <v>143.52249976519599</v>
      </c>
      <c r="M198" s="246">
        <v>148.70858154909399</v>
      </c>
      <c r="N198" s="256"/>
      <c r="O198" s="265"/>
      <c r="P198" s="265"/>
      <c r="Q198" s="265"/>
      <c r="R198" s="265"/>
    </row>
    <row r="199" spans="2:19" x14ac:dyDescent="0.2">
      <c r="B199" t="s">
        <v>546</v>
      </c>
      <c r="C199" t="s">
        <v>301</v>
      </c>
      <c r="D199" s="273" t="s">
        <v>40</v>
      </c>
      <c r="E199" s="246">
        <v>14.16101364</v>
      </c>
      <c r="F199" s="246">
        <v>11.223494001108</v>
      </c>
      <c r="G199" s="246"/>
      <c r="H199" s="246">
        <v>2.3011647165000002</v>
      </c>
      <c r="I199" s="246"/>
      <c r="J199" s="342"/>
      <c r="K199" s="246"/>
      <c r="L199" s="342"/>
      <c r="M199" s="246"/>
      <c r="N199" s="256"/>
      <c r="O199" s="265"/>
      <c r="P199" s="265"/>
      <c r="Q199" s="265"/>
      <c r="R199" s="265"/>
    </row>
    <row r="200" spans="2:19" x14ac:dyDescent="0.2">
      <c r="B200" t="s">
        <v>546</v>
      </c>
      <c r="C200" t="s">
        <v>301</v>
      </c>
      <c r="D200" s="273" t="s">
        <v>55</v>
      </c>
      <c r="E200" s="246">
        <v>193.94530387200001</v>
      </c>
      <c r="F200" s="246">
        <v>231.86780089639799</v>
      </c>
      <c r="G200" s="246">
        <v>254.311661176108</v>
      </c>
      <c r="H200" s="246">
        <v>200.91920099561199</v>
      </c>
      <c r="I200" s="246">
        <v>191.079443139755</v>
      </c>
      <c r="J200" s="342">
        <v>192.02475828217499</v>
      </c>
      <c r="K200" s="246">
        <v>187.16114842591699</v>
      </c>
      <c r="L200" s="342">
        <v>181.777283375308</v>
      </c>
      <c r="M200" s="246">
        <v>172.08134722614</v>
      </c>
      <c r="N200" s="256"/>
      <c r="O200" s="265"/>
      <c r="P200" s="265"/>
      <c r="Q200" s="265"/>
      <c r="R200" s="265"/>
      <c r="S200" s="10"/>
    </row>
    <row r="201" spans="2:19" x14ac:dyDescent="0.2">
      <c r="B201" t="s">
        <v>546</v>
      </c>
      <c r="C201" t="s">
        <v>301</v>
      </c>
      <c r="D201" s="273" t="s">
        <v>41</v>
      </c>
      <c r="E201" s="246">
        <v>208.08186660000001</v>
      </c>
      <c r="F201" s="246">
        <v>233.722831236296</v>
      </c>
      <c r="G201" s="246">
        <v>170.042373792386</v>
      </c>
      <c r="H201" s="246">
        <v>140.08599126629599</v>
      </c>
      <c r="I201" s="246">
        <v>116.910850357505</v>
      </c>
      <c r="J201" s="342">
        <v>116.910850357505</v>
      </c>
      <c r="K201" s="246">
        <v>85.821659930406994</v>
      </c>
      <c r="L201" s="342">
        <v>23.643279076209001</v>
      </c>
      <c r="M201" s="246">
        <v>11.456543720271</v>
      </c>
      <c r="N201" s="256"/>
      <c r="O201" s="265"/>
      <c r="P201" s="265"/>
      <c r="Q201" s="265"/>
      <c r="R201" s="265"/>
      <c r="S201" s="10"/>
    </row>
    <row r="202" spans="2:19" x14ac:dyDescent="0.2">
      <c r="B202" t="s">
        <v>546</v>
      </c>
      <c r="C202" t="s">
        <v>301</v>
      </c>
      <c r="D202" s="273" t="s">
        <v>56</v>
      </c>
      <c r="E202" s="246">
        <v>39.7425961008</v>
      </c>
      <c r="F202" s="246">
        <v>38.568141506643002</v>
      </c>
      <c r="G202" s="246">
        <v>35.05726991793</v>
      </c>
      <c r="H202" s="246">
        <v>52.258129198658999</v>
      </c>
      <c r="I202" s="246">
        <v>69.240097795145005</v>
      </c>
      <c r="J202" s="342">
        <v>14.922354843500001</v>
      </c>
      <c r="K202" s="246">
        <v>23.712665192509</v>
      </c>
      <c r="L202" s="342">
        <v>13.628025613095</v>
      </c>
      <c r="M202" s="246">
        <v>12.020456429173001</v>
      </c>
      <c r="N202" s="256"/>
      <c r="O202" s="265"/>
      <c r="P202" s="265"/>
      <c r="Q202" s="265"/>
      <c r="R202" s="265"/>
    </row>
    <row r="203" spans="2:19" x14ac:dyDescent="0.2">
      <c r="B203" t="s">
        <v>546</v>
      </c>
      <c r="C203" t="s">
        <v>301</v>
      </c>
      <c r="D203" s="273" t="s">
        <v>57</v>
      </c>
      <c r="E203" s="256"/>
      <c r="F203" s="256"/>
      <c r="G203" s="256"/>
      <c r="H203" s="256"/>
      <c r="I203" s="256"/>
      <c r="J203" s="332"/>
      <c r="K203" s="256"/>
      <c r="L203" s="332"/>
      <c r="M203" s="256"/>
      <c r="N203" s="256"/>
      <c r="O203" s="265"/>
      <c r="P203" s="265"/>
      <c r="Q203" s="265"/>
      <c r="R203" s="265"/>
      <c r="S203" s="10"/>
    </row>
    <row r="204" spans="2:19" x14ac:dyDescent="0.2">
      <c r="B204" t="s">
        <v>546</v>
      </c>
      <c r="C204" t="s">
        <v>301</v>
      </c>
      <c r="D204" s="273" t="s">
        <v>42</v>
      </c>
      <c r="E204" s="256"/>
      <c r="F204" s="256"/>
      <c r="G204" s="256"/>
      <c r="H204" s="256"/>
      <c r="I204" s="256"/>
      <c r="J204" s="332"/>
      <c r="K204" s="256"/>
      <c r="L204" s="332"/>
      <c r="M204" s="256"/>
      <c r="N204" s="256"/>
      <c r="O204" s="265"/>
      <c r="P204" s="265"/>
      <c r="Q204" s="265"/>
      <c r="R204" s="265"/>
    </row>
    <row r="205" spans="2:19" x14ac:dyDescent="0.2">
      <c r="B205" t="s">
        <v>546</v>
      </c>
      <c r="C205" t="s">
        <v>302</v>
      </c>
      <c r="D205" s="273" t="s">
        <v>427</v>
      </c>
      <c r="E205" s="256"/>
      <c r="F205" s="256"/>
      <c r="G205" s="256"/>
      <c r="H205" s="256"/>
      <c r="I205" s="256"/>
      <c r="J205" s="332"/>
      <c r="K205" s="256"/>
      <c r="L205" s="332"/>
      <c r="M205" s="256"/>
      <c r="N205" s="256"/>
      <c r="O205" s="265"/>
      <c r="P205" s="265"/>
      <c r="Q205" s="265"/>
      <c r="R205" s="265"/>
    </row>
    <row r="206" spans="2:19" x14ac:dyDescent="0.2">
      <c r="B206" t="s">
        <v>546</v>
      </c>
      <c r="C206" t="s">
        <v>302</v>
      </c>
      <c r="D206" s="273" t="s">
        <v>40</v>
      </c>
      <c r="E206" s="246">
        <v>1.4719951440000001</v>
      </c>
      <c r="F206" s="246">
        <v>1.576148428372</v>
      </c>
      <c r="G206" s="246">
        <v>1.686003303486</v>
      </c>
      <c r="H206" s="246">
        <v>1.7932555964579999</v>
      </c>
      <c r="I206" s="246">
        <v>1.9052823635089999</v>
      </c>
      <c r="J206" s="342">
        <v>2.018072640807</v>
      </c>
      <c r="K206" s="246">
        <v>2.1368308049440001</v>
      </c>
      <c r="L206" s="342">
        <v>2.2642709986040002</v>
      </c>
      <c r="M206" s="246">
        <v>2.398692542664</v>
      </c>
      <c r="N206" s="256"/>
      <c r="O206" s="265"/>
      <c r="P206" s="265"/>
      <c r="Q206" s="265"/>
      <c r="R206" s="265"/>
    </row>
    <row r="207" spans="2:19" x14ac:dyDescent="0.2">
      <c r="B207" t="s">
        <v>546</v>
      </c>
      <c r="C207" t="s">
        <v>302</v>
      </c>
      <c r="D207" s="273" t="s">
        <v>55</v>
      </c>
      <c r="E207" s="246">
        <v>9.6677398799999992</v>
      </c>
      <c r="F207" s="246">
        <v>10.351795710657001</v>
      </c>
      <c r="G207" s="246">
        <v>11.073298333464001</v>
      </c>
      <c r="H207" s="246">
        <v>11.777707770012</v>
      </c>
      <c r="I207" s="246">
        <v>12.513474900669999</v>
      </c>
      <c r="J207" s="342">
        <v>13.254256598462</v>
      </c>
      <c r="K207" s="246">
        <v>14.034234062509</v>
      </c>
      <c r="L207" s="342">
        <v>14.871233184132</v>
      </c>
      <c r="M207" s="246">
        <v>15.754084277449</v>
      </c>
      <c r="N207" s="256"/>
      <c r="O207" s="265"/>
      <c r="P207" s="265"/>
      <c r="Q207" s="265"/>
      <c r="R207" s="265"/>
    </row>
    <row r="208" spans="2:19" x14ac:dyDescent="0.2">
      <c r="B208" t="s">
        <v>546</v>
      </c>
      <c r="C208" t="s">
        <v>302</v>
      </c>
      <c r="D208" s="273" t="s">
        <v>41</v>
      </c>
      <c r="E208" s="246">
        <v>73.486546128000001</v>
      </c>
      <c r="F208" s="246">
        <v>78.686199922750006</v>
      </c>
      <c r="G208" s="246">
        <v>84.170494745582005</v>
      </c>
      <c r="H208" s="246">
        <v>89.524860625756006</v>
      </c>
      <c r="I208" s="246">
        <v>95.117583005314003</v>
      </c>
      <c r="J208" s="342">
        <v>100.748422175714</v>
      </c>
      <c r="K208" s="246">
        <v>106.67719669819201</v>
      </c>
      <c r="L208" s="342">
        <v>113.039404962346</v>
      </c>
      <c r="M208" s="246">
        <v>119.75014381118901</v>
      </c>
      <c r="N208" s="256"/>
      <c r="O208" s="265"/>
      <c r="P208" s="265"/>
      <c r="Q208" s="265"/>
      <c r="R208" s="265"/>
    </row>
    <row r="209" spans="2:19" x14ac:dyDescent="0.2">
      <c r="B209" t="s">
        <v>546</v>
      </c>
      <c r="C209" t="s">
        <v>302</v>
      </c>
      <c r="D209" s="273" t="s">
        <v>57</v>
      </c>
      <c r="E209" s="256"/>
      <c r="F209" s="256"/>
      <c r="G209" s="256"/>
      <c r="H209" s="256"/>
      <c r="I209" s="256"/>
      <c r="J209" s="332"/>
      <c r="K209" s="256"/>
      <c r="L209" s="332"/>
      <c r="M209" s="256"/>
      <c r="N209" s="256"/>
      <c r="O209" s="265"/>
      <c r="P209" s="265"/>
      <c r="Q209" s="265"/>
      <c r="R209" s="265"/>
    </row>
    <row r="210" spans="2:19" x14ac:dyDescent="0.2">
      <c r="B210" t="s">
        <v>546</v>
      </c>
      <c r="C210" t="s">
        <v>303</v>
      </c>
      <c r="D210" s="273" t="s">
        <v>427</v>
      </c>
      <c r="E210" s="246">
        <v>26.024018364</v>
      </c>
      <c r="F210" s="246"/>
      <c r="G210" s="246">
        <v>13.386793665002999</v>
      </c>
      <c r="H210" s="246">
        <v>11.226800140790999</v>
      </c>
      <c r="I210" s="246">
        <v>7.2644252734789996</v>
      </c>
      <c r="J210" s="342">
        <v>41.959541609205999</v>
      </c>
      <c r="K210" s="246">
        <v>41.587987513098</v>
      </c>
      <c r="L210" s="342">
        <v>41.255880568610998</v>
      </c>
      <c r="M210" s="246">
        <v>38.054938279810003</v>
      </c>
      <c r="N210" s="256"/>
      <c r="O210" s="265"/>
      <c r="P210" s="265"/>
      <c r="Q210" s="265"/>
      <c r="R210" s="265"/>
      <c r="S210" s="10"/>
    </row>
    <row r="211" spans="2:19" x14ac:dyDescent="0.2">
      <c r="B211" t="s">
        <v>546</v>
      </c>
      <c r="C211" t="s">
        <v>303</v>
      </c>
      <c r="D211" s="273" t="s">
        <v>40</v>
      </c>
      <c r="E211" s="246">
        <v>1.0400011199999999</v>
      </c>
      <c r="F211" s="246"/>
      <c r="G211" s="246"/>
      <c r="H211" s="246"/>
      <c r="I211" s="246"/>
      <c r="J211" s="342"/>
      <c r="K211" s="246"/>
      <c r="L211" s="342"/>
      <c r="M211" s="246"/>
      <c r="N211" s="256"/>
      <c r="O211" s="265"/>
      <c r="P211" s="265"/>
      <c r="Q211" s="265"/>
      <c r="R211" s="265"/>
    </row>
    <row r="212" spans="2:19" x14ac:dyDescent="0.2">
      <c r="B212" t="s">
        <v>546</v>
      </c>
      <c r="C212" t="s">
        <v>303</v>
      </c>
      <c r="D212" s="273" t="s">
        <v>55</v>
      </c>
      <c r="E212" s="246">
        <v>33.140364192</v>
      </c>
      <c r="F212" s="246">
        <v>57.089373709725997</v>
      </c>
      <c r="G212" s="246">
        <v>43.097468524316</v>
      </c>
      <c r="H212" s="246">
        <v>37.804655573864999</v>
      </c>
      <c r="I212" s="246">
        <v>37.756218382695998</v>
      </c>
      <c r="J212" s="342">
        <v>20.502960517272001</v>
      </c>
      <c r="K212" s="246">
        <v>17.483207857156</v>
      </c>
      <c r="L212" s="342">
        <v>14.219635595003</v>
      </c>
      <c r="M212" s="246">
        <v>13.116369047784</v>
      </c>
      <c r="N212" s="256"/>
      <c r="O212" s="265"/>
      <c r="P212" s="265"/>
      <c r="Q212" s="265"/>
      <c r="R212" s="265"/>
      <c r="S212" s="10"/>
    </row>
    <row r="213" spans="2:19" x14ac:dyDescent="0.2">
      <c r="B213" t="s">
        <v>546</v>
      </c>
      <c r="C213" t="s">
        <v>303</v>
      </c>
      <c r="D213" s="273" t="s">
        <v>41</v>
      </c>
      <c r="E213" s="246">
        <v>35.642437739999998</v>
      </c>
      <c r="F213" s="246">
        <v>8.0195484915000002</v>
      </c>
      <c r="G213" s="246">
        <v>1.818702682776</v>
      </c>
      <c r="H213" s="246">
        <v>1.782121887</v>
      </c>
      <c r="I213" s="246"/>
      <c r="J213" s="342"/>
      <c r="K213" s="246"/>
      <c r="L213" s="342"/>
      <c r="M213" s="246"/>
      <c r="N213" s="256"/>
      <c r="O213" s="265"/>
      <c r="P213" s="265"/>
      <c r="Q213" s="265"/>
      <c r="R213" s="265"/>
    </row>
    <row r="214" spans="2:19" x14ac:dyDescent="0.2">
      <c r="B214" t="s">
        <v>546</v>
      </c>
      <c r="C214" t="s">
        <v>303</v>
      </c>
      <c r="D214" s="273" t="s">
        <v>56</v>
      </c>
      <c r="E214" s="246"/>
      <c r="F214" s="246">
        <v>14.314897323537</v>
      </c>
      <c r="G214" s="246">
        <v>16.401560644033001</v>
      </c>
      <c r="H214" s="246">
        <v>16.401560644033001</v>
      </c>
      <c r="I214" s="246">
        <v>16.401560644033001</v>
      </c>
      <c r="J214" s="342">
        <v>2.0866633204960001</v>
      </c>
      <c r="K214" s="246">
        <v>0.69277222240500003</v>
      </c>
      <c r="L214" s="342"/>
      <c r="M214" s="246"/>
      <c r="N214" s="256"/>
      <c r="O214" s="265"/>
      <c r="P214" s="265"/>
      <c r="Q214" s="265"/>
      <c r="R214" s="265"/>
    </row>
    <row r="215" spans="2:19" x14ac:dyDescent="0.2">
      <c r="B215" t="s">
        <v>546</v>
      </c>
      <c r="C215" t="s">
        <v>303</v>
      </c>
      <c r="D215" s="273" t="s">
        <v>57</v>
      </c>
      <c r="E215" s="256"/>
      <c r="F215" s="256"/>
      <c r="G215" s="256"/>
      <c r="H215" s="256"/>
      <c r="I215" s="256"/>
      <c r="J215" s="332"/>
      <c r="K215" s="256"/>
      <c r="L215" s="332"/>
      <c r="M215" s="256"/>
      <c r="N215" s="256"/>
      <c r="O215" s="265"/>
      <c r="P215" s="265"/>
      <c r="Q215" s="265"/>
      <c r="R215" s="265"/>
    </row>
    <row r="216" spans="2:19" x14ac:dyDescent="0.2">
      <c r="B216" t="s">
        <v>547</v>
      </c>
      <c r="C216" t="s">
        <v>297</v>
      </c>
      <c r="D216" s="273" t="s">
        <v>427</v>
      </c>
      <c r="E216" s="246">
        <v>7.4015925119999997</v>
      </c>
      <c r="F216" s="246"/>
      <c r="G216" s="246">
        <v>3.7007962559999998</v>
      </c>
      <c r="H216" s="246">
        <v>0.96947592204900002</v>
      </c>
      <c r="I216" s="246"/>
      <c r="J216" s="342">
        <v>0.35767204433900002</v>
      </c>
      <c r="K216" s="246">
        <v>0.71099741653799997</v>
      </c>
      <c r="L216" s="342">
        <v>2.3981673110880002</v>
      </c>
      <c r="M216" s="246">
        <v>33.982014997294002</v>
      </c>
      <c r="N216" s="256"/>
      <c r="O216" s="265"/>
      <c r="P216" s="265"/>
      <c r="Q216" s="265"/>
      <c r="R216" s="265"/>
    </row>
    <row r="217" spans="2:19" x14ac:dyDescent="0.2">
      <c r="B217" t="s">
        <v>547</v>
      </c>
      <c r="C217" t="s">
        <v>297</v>
      </c>
      <c r="D217" s="273" t="s">
        <v>40</v>
      </c>
      <c r="E217" s="246">
        <v>2.805156E-2</v>
      </c>
      <c r="F217" s="246">
        <v>0.17709765850600001</v>
      </c>
      <c r="G217" s="246">
        <v>2.9548800651000001E-2</v>
      </c>
      <c r="H217" s="246">
        <v>3.0686246067999998E-2</v>
      </c>
      <c r="I217" s="246">
        <v>1.459866601481</v>
      </c>
      <c r="J217" s="342">
        <v>1.463211388648</v>
      </c>
      <c r="K217" s="246">
        <v>1.466528294335</v>
      </c>
      <c r="L217" s="342">
        <v>0.118442936639</v>
      </c>
      <c r="M217" s="246">
        <v>3.5499744431999998E-2</v>
      </c>
      <c r="N217" s="256"/>
      <c r="O217" s="265"/>
      <c r="P217" s="265"/>
      <c r="Q217" s="265"/>
      <c r="R217" s="265"/>
    </row>
    <row r="218" spans="2:19" x14ac:dyDescent="0.2">
      <c r="B218" t="s">
        <v>547</v>
      </c>
      <c r="C218" t="s">
        <v>297</v>
      </c>
      <c r="D218" s="273" t="s">
        <v>55</v>
      </c>
      <c r="E218" s="246">
        <v>70.036204248000004</v>
      </c>
      <c r="F218" s="246">
        <v>70.124278890100996</v>
      </c>
      <c r="G218" s="246">
        <v>81.250174231955995</v>
      </c>
      <c r="H218" s="246">
        <v>85.708553047173993</v>
      </c>
      <c r="I218" s="246">
        <v>93.752053385479002</v>
      </c>
      <c r="J218" s="342">
        <v>96.640168272338002</v>
      </c>
      <c r="K218" s="246">
        <v>99.504208409578993</v>
      </c>
      <c r="L218" s="342">
        <v>102.27162194170999</v>
      </c>
      <c r="M218" s="246">
        <v>104.48870793118699</v>
      </c>
      <c r="N218" s="256"/>
      <c r="O218" s="265"/>
      <c r="P218" s="265"/>
      <c r="Q218" s="265"/>
      <c r="R218" s="265"/>
    </row>
    <row r="219" spans="2:19" x14ac:dyDescent="0.2">
      <c r="B219" t="s">
        <v>547</v>
      </c>
      <c r="C219" t="s">
        <v>297</v>
      </c>
      <c r="D219" s="273" t="s">
        <v>41</v>
      </c>
      <c r="E219" s="246">
        <v>119.97007444800001</v>
      </c>
      <c r="F219" s="246">
        <v>90.551608772074999</v>
      </c>
      <c r="G219" s="246">
        <v>90.708526450302003</v>
      </c>
      <c r="H219" s="246">
        <v>89.440847557690006</v>
      </c>
      <c r="I219" s="246">
        <v>89.656594821010003</v>
      </c>
      <c r="J219" s="342">
        <v>92.024715243583003</v>
      </c>
      <c r="K219" s="246">
        <v>91.135518418605997</v>
      </c>
      <c r="L219" s="342">
        <v>96.346775038481994</v>
      </c>
      <c r="M219" s="246">
        <v>85.761411173791004</v>
      </c>
      <c r="N219" s="256"/>
      <c r="O219" s="265"/>
      <c r="P219" s="265"/>
      <c r="Q219" s="265"/>
      <c r="R219" s="265"/>
      <c r="S219" s="10"/>
    </row>
    <row r="220" spans="2:19" x14ac:dyDescent="0.2">
      <c r="B220" t="s">
        <v>547</v>
      </c>
      <c r="C220" t="s">
        <v>297</v>
      </c>
      <c r="D220" s="273" t="s">
        <v>56</v>
      </c>
      <c r="E220" s="246"/>
      <c r="F220" s="246">
        <v>10.229612045395999</v>
      </c>
      <c r="G220" s="246">
        <v>9.4234821568000005</v>
      </c>
      <c r="H220" s="246">
        <v>10.229612045395999</v>
      </c>
      <c r="I220" s="246">
        <v>9.5341958655360006</v>
      </c>
      <c r="J220" s="342">
        <v>10.229612045395999</v>
      </c>
      <c r="K220" s="246">
        <v>14.221559984119001</v>
      </c>
      <c r="L220" s="342">
        <v>11.8869651969</v>
      </c>
      <c r="M220" s="246"/>
      <c r="N220" s="256"/>
      <c r="O220" s="265"/>
      <c r="P220" s="265"/>
      <c r="Q220" s="265"/>
      <c r="R220" s="265"/>
    </row>
    <row r="221" spans="2:19" x14ac:dyDescent="0.2">
      <c r="B221" t="s">
        <v>547</v>
      </c>
      <c r="C221" t="s">
        <v>297</v>
      </c>
      <c r="D221" s="273" t="s">
        <v>57</v>
      </c>
      <c r="E221" s="246">
        <v>255.29056752060001</v>
      </c>
      <c r="F221" s="246">
        <v>259.40811923024501</v>
      </c>
      <c r="G221" s="246">
        <v>268.91659813679797</v>
      </c>
      <c r="H221" s="246">
        <v>279.26821801822001</v>
      </c>
      <c r="I221" s="246">
        <v>289.87743299232301</v>
      </c>
      <c r="J221" s="342">
        <v>298.80736358432199</v>
      </c>
      <c r="K221" s="246">
        <v>307.662856056115</v>
      </c>
      <c r="L221" s="342">
        <v>316.21958310105998</v>
      </c>
      <c r="M221" s="246">
        <v>323.07472037160397</v>
      </c>
      <c r="N221" s="256"/>
      <c r="O221" s="265"/>
      <c r="P221" s="265"/>
      <c r="Q221" s="265"/>
      <c r="R221" s="265"/>
    </row>
    <row r="222" spans="2:19" x14ac:dyDescent="0.2">
      <c r="B222" t="s">
        <v>547</v>
      </c>
      <c r="C222" t="s">
        <v>298</v>
      </c>
      <c r="D222" s="273" t="s">
        <v>427</v>
      </c>
      <c r="E222" s="246">
        <v>0.56789755200000003</v>
      </c>
      <c r="F222" s="246"/>
      <c r="G222" s="246">
        <v>7.2247169575510002</v>
      </c>
      <c r="H222" s="246">
        <v>6.524557394955</v>
      </c>
      <c r="I222" s="246"/>
      <c r="J222" s="342">
        <v>0.41621078659600003</v>
      </c>
      <c r="K222" s="246"/>
      <c r="L222" s="342">
        <v>16.822059706541001</v>
      </c>
      <c r="M222" s="246">
        <v>22.218856293278002</v>
      </c>
      <c r="N222" s="256"/>
      <c r="O222" s="265"/>
      <c r="P222" s="265"/>
      <c r="Q222" s="265"/>
      <c r="R222" s="265"/>
    </row>
    <row r="223" spans="2:19" x14ac:dyDescent="0.2">
      <c r="B223" t="s">
        <v>547</v>
      </c>
      <c r="C223" t="s">
        <v>298</v>
      </c>
      <c r="D223" s="273" t="s">
        <v>40</v>
      </c>
      <c r="E223" s="246">
        <v>83.501329859999998</v>
      </c>
      <c r="F223" s="246">
        <v>97.771780906401005</v>
      </c>
      <c r="G223" s="246">
        <v>91.003946526090999</v>
      </c>
      <c r="H223" s="246">
        <v>101.510269087805</v>
      </c>
      <c r="I223" s="246">
        <v>110.826274187626</v>
      </c>
      <c r="J223" s="342">
        <v>88.447063496005001</v>
      </c>
      <c r="K223" s="246">
        <v>86.563297037108001</v>
      </c>
      <c r="L223" s="342">
        <v>78.297830247872</v>
      </c>
      <c r="M223" s="246">
        <v>76.784823395405994</v>
      </c>
      <c r="N223" s="256"/>
      <c r="O223" s="265"/>
      <c r="P223" s="265"/>
      <c r="Q223" s="265"/>
      <c r="R223" s="265"/>
      <c r="S223" s="10"/>
    </row>
    <row r="224" spans="2:19" x14ac:dyDescent="0.2">
      <c r="B224" t="s">
        <v>547</v>
      </c>
      <c r="C224" t="s">
        <v>298</v>
      </c>
      <c r="D224" s="273" t="s">
        <v>55</v>
      </c>
      <c r="E224" s="246">
        <v>40.463705412000003</v>
      </c>
      <c r="F224" s="246">
        <v>82.938641934594003</v>
      </c>
      <c r="G224" s="246">
        <v>82.874469406521001</v>
      </c>
      <c r="H224" s="246">
        <v>79.829994966727</v>
      </c>
      <c r="I224" s="246">
        <v>77.867253986427997</v>
      </c>
      <c r="J224" s="342">
        <v>78.467969419670993</v>
      </c>
      <c r="K224" s="246">
        <v>81.444926879869996</v>
      </c>
      <c r="L224" s="342">
        <v>85.549046112240006</v>
      </c>
      <c r="M224" s="246">
        <v>89.859977423873005</v>
      </c>
      <c r="N224" s="256"/>
      <c r="O224" s="265"/>
      <c r="P224" s="265"/>
      <c r="Q224" s="265"/>
      <c r="R224" s="265"/>
      <c r="S224" s="10"/>
    </row>
    <row r="225" spans="2:18" x14ac:dyDescent="0.2">
      <c r="B225" t="s">
        <v>547</v>
      </c>
      <c r="C225" t="s">
        <v>298</v>
      </c>
      <c r="D225" s="273" t="s">
        <v>41</v>
      </c>
      <c r="E225" s="246">
        <v>15.326953703999999</v>
      </c>
      <c r="F225" s="246">
        <v>22.393473725827999</v>
      </c>
      <c r="G225" s="246">
        <v>26.696312146211</v>
      </c>
      <c r="H225" s="246">
        <v>32.172467059409001</v>
      </c>
      <c r="I225" s="246">
        <v>29.836912088129001</v>
      </c>
      <c r="J225" s="342">
        <v>30.253122874725001</v>
      </c>
      <c r="K225" s="246">
        <v>28.786773970300999</v>
      </c>
      <c r="L225" s="342">
        <v>38.059379268956</v>
      </c>
      <c r="M225" s="246">
        <v>42.251797702147002</v>
      </c>
      <c r="N225" s="256"/>
      <c r="O225" s="265"/>
      <c r="P225" s="265"/>
      <c r="Q225" s="265"/>
      <c r="R225" s="265"/>
    </row>
    <row r="226" spans="2:18" x14ac:dyDescent="0.2">
      <c r="B226" t="s">
        <v>547</v>
      </c>
      <c r="C226" t="s">
        <v>298</v>
      </c>
      <c r="D226" s="273" t="s">
        <v>56</v>
      </c>
      <c r="E226" s="246">
        <v>2.4955002720000001</v>
      </c>
      <c r="F226" s="246">
        <v>5.4366591899600003</v>
      </c>
      <c r="G226" s="246">
        <v>0.115539364381</v>
      </c>
      <c r="H226" s="246"/>
      <c r="I226" s="246">
        <v>4.1171138718730003</v>
      </c>
      <c r="J226" s="342">
        <v>4.6976790366210004</v>
      </c>
      <c r="K226" s="246">
        <v>9.3058691361840005</v>
      </c>
      <c r="L226" s="342"/>
      <c r="M226" s="246"/>
      <c r="N226" s="256"/>
      <c r="O226" s="265"/>
      <c r="P226" s="265"/>
      <c r="Q226" s="265"/>
      <c r="R226" s="265"/>
    </row>
    <row r="227" spans="2:18" x14ac:dyDescent="0.2">
      <c r="B227" t="s">
        <v>547</v>
      </c>
      <c r="C227" t="s">
        <v>298</v>
      </c>
      <c r="D227" s="273" t="s">
        <v>57</v>
      </c>
      <c r="E227" s="246"/>
      <c r="F227" s="246"/>
      <c r="G227" s="246"/>
      <c r="H227" s="246"/>
      <c r="I227" s="246"/>
      <c r="J227" s="342">
        <v>25.583547470500999</v>
      </c>
      <c r="K227" s="246">
        <v>25.700119804214001</v>
      </c>
      <c r="L227" s="342">
        <v>25.868232334590001</v>
      </c>
      <c r="M227" s="246">
        <v>25.806641344782001</v>
      </c>
      <c r="N227" s="256"/>
      <c r="O227" s="265"/>
      <c r="P227" s="265"/>
      <c r="Q227" s="265"/>
      <c r="R227" s="265"/>
    </row>
    <row r="228" spans="2:18" x14ac:dyDescent="0.2">
      <c r="B228" t="s">
        <v>547</v>
      </c>
      <c r="C228" t="s">
        <v>299</v>
      </c>
      <c r="D228" s="273" t="s">
        <v>427</v>
      </c>
      <c r="E228" s="246"/>
      <c r="F228" s="246"/>
      <c r="G228" s="246">
        <v>0.70578043623999998</v>
      </c>
      <c r="H228" s="246">
        <v>0.88273012620299995</v>
      </c>
      <c r="I228" s="246">
        <v>5.5827159541000003E-2</v>
      </c>
      <c r="J228" s="342"/>
      <c r="K228" s="246"/>
      <c r="L228" s="342">
        <v>0.92196382216399997</v>
      </c>
      <c r="M228" s="246">
        <v>0.89131766329999995</v>
      </c>
      <c r="N228" s="256"/>
      <c r="O228" s="265"/>
      <c r="P228" s="265"/>
      <c r="Q228" s="265"/>
      <c r="R228" s="265"/>
    </row>
    <row r="229" spans="2:18" x14ac:dyDescent="0.2">
      <c r="B229" t="s">
        <v>547</v>
      </c>
      <c r="C229" t="s">
        <v>299</v>
      </c>
      <c r="D229" s="273" t="s">
        <v>40</v>
      </c>
      <c r="E229" s="246">
        <v>0.15951708000000001</v>
      </c>
      <c r="F229" s="246">
        <v>0.11963781</v>
      </c>
      <c r="G229" s="246"/>
      <c r="H229" s="246">
        <v>2.9909452499999999E-2</v>
      </c>
      <c r="I229" s="246">
        <v>0.99673770950499996</v>
      </c>
      <c r="J229" s="342">
        <v>0.99673770950499996</v>
      </c>
      <c r="K229" s="246">
        <v>0.95431388547999996</v>
      </c>
      <c r="L229" s="342"/>
      <c r="M229" s="246"/>
      <c r="N229" s="256"/>
      <c r="O229" s="265"/>
      <c r="P229" s="265"/>
      <c r="Q229" s="265"/>
      <c r="R229" s="265"/>
    </row>
    <row r="230" spans="2:18" x14ac:dyDescent="0.2">
      <c r="B230" t="s">
        <v>547</v>
      </c>
      <c r="C230" t="s">
        <v>299</v>
      </c>
      <c r="D230" s="273" t="s">
        <v>55</v>
      </c>
      <c r="E230" s="246">
        <v>19.533515399999999</v>
      </c>
      <c r="F230" s="246">
        <v>14.21122807445</v>
      </c>
      <c r="G230" s="246">
        <v>11.282834876023999</v>
      </c>
      <c r="H230" s="246">
        <v>14.131906280371</v>
      </c>
      <c r="I230" s="246">
        <v>17.059503404642001</v>
      </c>
      <c r="J230" s="342">
        <v>16.544881042277002</v>
      </c>
      <c r="K230" s="246">
        <v>15.200699005182001</v>
      </c>
      <c r="L230" s="342">
        <v>14.588670119241</v>
      </c>
      <c r="M230" s="246">
        <v>16.862784816215999</v>
      </c>
      <c r="N230" s="256"/>
      <c r="O230" s="265"/>
      <c r="P230" s="265"/>
      <c r="Q230" s="265"/>
      <c r="R230" s="265"/>
    </row>
    <row r="231" spans="2:18" x14ac:dyDescent="0.2">
      <c r="B231" t="s">
        <v>547</v>
      </c>
      <c r="C231" t="s">
        <v>299</v>
      </c>
      <c r="D231" s="273" t="s">
        <v>41</v>
      </c>
      <c r="E231" s="246">
        <v>20.887568387999998</v>
      </c>
      <c r="F231" s="246">
        <v>13.969526943172999</v>
      </c>
      <c r="G231" s="246">
        <v>12.141395350651001</v>
      </c>
      <c r="H231" s="246">
        <v>7.1805978585009997</v>
      </c>
      <c r="I231" s="246">
        <v>2.741989576051</v>
      </c>
      <c r="J231" s="342">
        <v>2.221659264705</v>
      </c>
      <c r="K231" s="246">
        <v>2.741989576051</v>
      </c>
      <c r="L231" s="342">
        <v>3.5637852919130002</v>
      </c>
      <c r="M231" s="246">
        <v>0.82179571586199995</v>
      </c>
      <c r="N231" s="256"/>
      <c r="O231" s="265"/>
      <c r="P231" s="265"/>
      <c r="Q231" s="265"/>
      <c r="R231" s="265"/>
    </row>
    <row r="232" spans="2:18" x14ac:dyDescent="0.2">
      <c r="B232" t="s">
        <v>547</v>
      </c>
      <c r="C232" t="s">
        <v>299</v>
      </c>
      <c r="D232" s="273" t="s">
        <v>56</v>
      </c>
      <c r="E232" s="246">
        <v>9.8975952000000006E-2</v>
      </c>
      <c r="F232" s="246">
        <v>1.377775552905</v>
      </c>
      <c r="G232" s="246">
        <v>1.169033510899</v>
      </c>
      <c r="H232" s="246">
        <v>1.0728137939489999</v>
      </c>
      <c r="I232" s="246">
        <v>1.0020472479739999</v>
      </c>
      <c r="J232" s="342">
        <v>0.94889950076600005</v>
      </c>
      <c r="K232" s="246">
        <v>0.90851179891199996</v>
      </c>
      <c r="L232" s="342">
        <v>3.9482739641999998E-2</v>
      </c>
      <c r="M232" s="246">
        <v>1.0307436481E-2</v>
      </c>
      <c r="N232" s="256"/>
      <c r="O232" s="265"/>
      <c r="P232" s="265"/>
      <c r="Q232" s="265"/>
      <c r="R232" s="265"/>
    </row>
    <row r="233" spans="2:18" x14ac:dyDescent="0.2">
      <c r="B233" t="s">
        <v>547</v>
      </c>
      <c r="C233" t="s">
        <v>299</v>
      </c>
      <c r="D233" s="273" t="s">
        <v>57</v>
      </c>
      <c r="E233" s="256"/>
      <c r="F233" s="256"/>
      <c r="G233" s="256"/>
      <c r="H233" s="256"/>
      <c r="I233" s="256"/>
      <c r="J233" s="332"/>
      <c r="K233" s="256"/>
      <c r="L233" s="332"/>
      <c r="M233" s="256"/>
      <c r="N233" s="256"/>
      <c r="O233" s="265"/>
      <c r="P233" s="265"/>
      <c r="Q233" s="265"/>
      <c r="R233" s="265"/>
    </row>
    <row r="234" spans="2:18" x14ac:dyDescent="0.2">
      <c r="B234" t="s">
        <v>547</v>
      </c>
      <c r="C234" t="s">
        <v>300</v>
      </c>
      <c r="D234" s="273" t="s">
        <v>427</v>
      </c>
      <c r="E234" s="246">
        <v>20.229863976000001</v>
      </c>
      <c r="F234" s="246"/>
      <c r="G234" s="246">
        <v>5.0431943587130004</v>
      </c>
      <c r="H234" s="246">
        <v>9.4745212796880001</v>
      </c>
      <c r="I234" s="246">
        <v>4.4170552856879999</v>
      </c>
      <c r="J234" s="342">
        <v>3.633405277034</v>
      </c>
      <c r="K234" s="246">
        <v>3.4464662383900002</v>
      </c>
      <c r="L234" s="342">
        <v>4.4170552856879999</v>
      </c>
      <c r="M234" s="246">
        <v>3.9829464048590002</v>
      </c>
      <c r="N234" s="256"/>
      <c r="O234" s="265"/>
      <c r="P234" s="265"/>
      <c r="Q234" s="265"/>
      <c r="R234" s="265"/>
    </row>
    <row r="235" spans="2:18" x14ac:dyDescent="0.2">
      <c r="B235" t="s">
        <v>547</v>
      </c>
      <c r="C235" t="s">
        <v>300</v>
      </c>
      <c r="D235" s="273" t="s">
        <v>40</v>
      </c>
      <c r="E235" s="246">
        <v>5.9417390880000003</v>
      </c>
      <c r="F235" s="246">
        <v>5.8718594132369999</v>
      </c>
      <c r="G235" s="246"/>
      <c r="H235" s="246">
        <v>2.9009898692370002</v>
      </c>
      <c r="I235" s="246">
        <v>1.99340179724</v>
      </c>
      <c r="J235" s="342">
        <v>1.99340179724</v>
      </c>
      <c r="K235" s="246">
        <v>1.521550098161</v>
      </c>
      <c r="L235" s="342"/>
      <c r="M235" s="246"/>
      <c r="N235" s="256"/>
      <c r="O235" s="265"/>
      <c r="P235" s="265"/>
      <c r="Q235" s="265"/>
      <c r="R235" s="265"/>
    </row>
    <row r="236" spans="2:18" x14ac:dyDescent="0.2">
      <c r="B236" t="s">
        <v>547</v>
      </c>
      <c r="C236" t="s">
        <v>300</v>
      </c>
      <c r="D236" s="273" t="s">
        <v>55</v>
      </c>
      <c r="E236" s="246">
        <v>49.415293151999997</v>
      </c>
      <c r="F236" s="246">
        <v>40.99240870026</v>
      </c>
      <c r="G236" s="246">
        <v>47.625373980766</v>
      </c>
      <c r="H236" s="246">
        <v>36.866365794468997</v>
      </c>
      <c r="I236" s="246">
        <v>22.211050546706002</v>
      </c>
      <c r="J236" s="342">
        <v>25.560765132936002</v>
      </c>
      <c r="K236" s="246">
        <v>20.676235288520999</v>
      </c>
      <c r="L236" s="342">
        <v>16.696585471323001</v>
      </c>
      <c r="M236" s="246">
        <v>13.566250589071</v>
      </c>
      <c r="N236" s="256"/>
      <c r="O236" s="265"/>
      <c r="P236" s="265"/>
      <c r="Q236" s="265"/>
      <c r="R236" s="265"/>
    </row>
    <row r="237" spans="2:18" x14ac:dyDescent="0.2">
      <c r="B237" t="s">
        <v>547</v>
      </c>
      <c r="C237" t="s">
        <v>300</v>
      </c>
      <c r="D237" s="273" t="s">
        <v>41</v>
      </c>
      <c r="E237" s="246">
        <v>111.32161102800001</v>
      </c>
      <c r="F237" s="246">
        <v>113.99696637672299</v>
      </c>
      <c r="G237" s="246">
        <v>142.11040066865101</v>
      </c>
      <c r="H237" s="246">
        <v>81.617754769249004</v>
      </c>
      <c r="I237" s="246">
        <v>89.232635430350996</v>
      </c>
      <c r="J237" s="342">
        <v>57.967765201464999</v>
      </c>
      <c r="K237" s="246">
        <v>50.268471618634003</v>
      </c>
      <c r="L237" s="342">
        <v>44.792897167520998</v>
      </c>
      <c r="M237" s="246">
        <v>34.217927409124997</v>
      </c>
      <c r="N237" s="256"/>
      <c r="O237" s="265"/>
      <c r="P237" s="265"/>
      <c r="Q237" s="265"/>
      <c r="R237" s="265"/>
    </row>
    <row r="238" spans="2:18" x14ac:dyDescent="0.2">
      <c r="B238" t="s">
        <v>547</v>
      </c>
      <c r="C238" t="s">
        <v>300</v>
      </c>
      <c r="D238" s="273" t="s">
        <v>56</v>
      </c>
      <c r="E238" s="246">
        <v>3.2873497559999998</v>
      </c>
      <c r="F238" s="246">
        <v>15.553235440068001</v>
      </c>
      <c r="G238" s="246">
        <v>11.991462397921</v>
      </c>
      <c r="H238" s="246">
        <v>5.8351278813930003</v>
      </c>
      <c r="I238" s="246">
        <v>7.7656836414669996</v>
      </c>
      <c r="J238" s="342">
        <v>13.087723123068001</v>
      </c>
      <c r="K238" s="246">
        <v>6.7922179103779996</v>
      </c>
      <c r="L238" s="342">
        <v>0.87980396076</v>
      </c>
      <c r="M238" s="246">
        <v>2.4978779532290001</v>
      </c>
      <c r="N238" s="256"/>
      <c r="O238" s="265"/>
      <c r="P238" s="265"/>
      <c r="Q238" s="265"/>
      <c r="R238" s="265"/>
    </row>
    <row r="239" spans="2:18" x14ac:dyDescent="0.2">
      <c r="B239" t="s">
        <v>547</v>
      </c>
      <c r="C239" t="s">
        <v>300</v>
      </c>
      <c r="D239" s="273" t="s">
        <v>57</v>
      </c>
      <c r="E239" s="256"/>
      <c r="F239" s="256"/>
      <c r="G239" s="256"/>
      <c r="H239" s="256"/>
      <c r="I239" s="256"/>
      <c r="J239" s="332"/>
      <c r="K239" s="256"/>
      <c r="L239" s="332"/>
      <c r="M239" s="256"/>
      <c r="N239" s="256"/>
      <c r="O239" s="265"/>
      <c r="P239" s="265"/>
      <c r="Q239" s="265"/>
      <c r="R239" s="265"/>
    </row>
    <row r="240" spans="2:18" x14ac:dyDescent="0.2">
      <c r="B240" t="s">
        <v>547</v>
      </c>
      <c r="C240" t="s">
        <v>301</v>
      </c>
      <c r="D240" s="273" t="s">
        <v>427</v>
      </c>
      <c r="E240" s="246">
        <v>16.244993340000001</v>
      </c>
      <c r="F240" s="246"/>
      <c r="G240" s="246">
        <v>47.829447182038997</v>
      </c>
      <c r="H240" s="246">
        <v>43.180771904281002</v>
      </c>
      <c r="I240" s="246">
        <v>29.918733052785001</v>
      </c>
      <c r="J240" s="342">
        <v>40.475980513171002</v>
      </c>
      <c r="K240" s="246">
        <v>38.975347684361999</v>
      </c>
      <c r="L240" s="342">
        <v>41.464985343872002</v>
      </c>
      <c r="M240" s="246">
        <v>49.523283606865</v>
      </c>
      <c r="N240" s="256"/>
      <c r="O240" s="265"/>
      <c r="P240" s="265"/>
      <c r="Q240" s="265"/>
      <c r="R240" s="265"/>
    </row>
    <row r="241" spans="2:19" x14ac:dyDescent="0.2">
      <c r="B241" t="s">
        <v>547</v>
      </c>
      <c r="C241" t="s">
        <v>301</v>
      </c>
      <c r="D241" s="273" t="s">
        <v>40</v>
      </c>
      <c r="E241" s="256"/>
      <c r="F241" s="256"/>
      <c r="G241" s="256"/>
      <c r="H241" s="256"/>
      <c r="I241" s="256"/>
      <c r="J241" s="332"/>
      <c r="K241" s="256"/>
      <c r="L241" s="332"/>
      <c r="M241" s="256"/>
      <c r="N241" s="256"/>
      <c r="O241" s="265"/>
      <c r="P241" s="265"/>
      <c r="Q241" s="265"/>
      <c r="R241" s="265"/>
    </row>
    <row r="242" spans="2:19" x14ac:dyDescent="0.2">
      <c r="B242" t="s">
        <v>547</v>
      </c>
      <c r="C242" t="s">
        <v>301</v>
      </c>
      <c r="D242" s="273" t="s">
        <v>55</v>
      </c>
      <c r="E242" s="246">
        <v>286.84922356800001</v>
      </c>
      <c r="F242" s="246">
        <v>279.77341093746702</v>
      </c>
      <c r="G242" s="246">
        <v>267.26939930635803</v>
      </c>
      <c r="H242" s="246">
        <v>257.25338023430999</v>
      </c>
      <c r="I242" s="246">
        <v>269.91318444718598</v>
      </c>
      <c r="J242" s="342">
        <v>266.41092061128302</v>
      </c>
      <c r="K242" s="246">
        <v>279.54532869182299</v>
      </c>
      <c r="L242" s="342">
        <v>280.79574015321998</v>
      </c>
      <c r="M242" s="246">
        <v>302.04339564878097</v>
      </c>
      <c r="N242" s="256"/>
      <c r="O242" s="265"/>
      <c r="P242" s="265"/>
      <c r="Q242" s="265"/>
      <c r="R242" s="265"/>
      <c r="S242" s="10"/>
    </row>
    <row r="243" spans="2:19" x14ac:dyDescent="0.2">
      <c r="B243" t="s">
        <v>547</v>
      </c>
      <c r="C243" t="s">
        <v>301</v>
      </c>
      <c r="D243" s="273" t="s">
        <v>41</v>
      </c>
      <c r="E243" s="246">
        <v>184.99266943200001</v>
      </c>
      <c r="F243" s="246">
        <v>203.723763831322</v>
      </c>
      <c r="G243" s="246">
        <v>195.92340760412901</v>
      </c>
      <c r="H243" s="246">
        <v>154.300056981929</v>
      </c>
      <c r="I243" s="246">
        <v>112.676706359729</v>
      </c>
      <c r="J243" s="342">
        <v>85.542401088893001</v>
      </c>
      <c r="K243" s="246">
        <v>65.057339796671997</v>
      </c>
      <c r="L243" s="342">
        <v>33.822994395007001</v>
      </c>
      <c r="M243" s="246"/>
      <c r="N243" s="256"/>
      <c r="O243" s="265"/>
      <c r="P243" s="265"/>
      <c r="Q243" s="265"/>
      <c r="R243" s="265"/>
      <c r="S243" s="10"/>
    </row>
    <row r="244" spans="2:19" x14ac:dyDescent="0.2">
      <c r="B244" t="s">
        <v>547</v>
      </c>
      <c r="C244" t="s">
        <v>301</v>
      </c>
      <c r="D244" s="273" t="s">
        <v>56</v>
      </c>
      <c r="E244" s="246">
        <v>21.210873083999999</v>
      </c>
      <c r="F244" s="246">
        <v>41.503502178482002</v>
      </c>
      <c r="G244" s="246">
        <v>36.200783907481998</v>
      </c>
      <c r="H244" s="246">
        <v>24.938510152454</v>
      </c>
      <c r="I244" s="246">
        <v>25.595347365481999</v>
      </c>
      <c r="J244" s="342">
        <v>24.137158662333</v>
      </c>
      <c r="K244" s="246"/>
      <c r="L244" s="342"/>
      <c r="M244" s="246"/>
      <c r="N244" s="256"/>
      <c r="O244" s="265"/>
      <c r="P244" s="265"/>
      <c r="Q244" s="265"/>
      <c r="R244" s="265"/>
    </row>
    <row r="245" spans="2:19" x14ac:dyDescent="0.2">
      <c r="B245" t="s">
        <v>547</v>
      </c>
      <c r="C245" t="s">
        <v>301</v>
      </c>
      <c r="D245" s="273" t="s">
        <v>57</v>
      </c>
      <c r="E245" s="256"/>
      <c r="F245" s="256"/>
      <c r="G245" s="256"/>
      <c r="H245" s="256"/>
      <c r="I245" s="256"/>
      <c r="J245" s="332"/>
      <c r="K245" s="256"/>
      <c r="L245" s="332"/>
      <c r="M245" s="256"/>
      <c r="N245" s="256"/>
      <c r="O245" s="265"/>
      <c r="P245" s="265"/>
      <c r="Q245" s="265"/>
      <c r="R245" s="265"/>
    </row>
    <row r="246" spans="2:19" x14ac:dyDescent="0.2">
      <c r="B246" t="s">
        <v>547</v>
      </c>
      <c r="C246" t="s">
        <v>301</v>
      </c>
      <c r="D246" s="273" t="s">
        <v>42</v>
      </c>
      <c r="E246" s="246">
        <v>1.4276987999999999</v>
      </c>
      <c r="F246" s="246">
        <v>6.9132529380059999</v>
      </c>
      <c r="G246" s="246"/>
      <c r="H246" s="246"/>
      <c r="I246" s="246">
        <v>13.156531537878999</v>
      </c>
      <c r="J246" s="342">
        <v>13.202991201439</v>
      </c>
      <c r="K246" s="246">
        <v>13.249450864999</v>
      </c>
      <c r="L246" s="342">
        <v>9.3544649729950002</v>
      </c>
      <c r="M246" s="246"/>
      <c r="N246" s="256"/>
      <c r="O246" s="265"/>
      <c r="P246" s="265"/>
      <c r="Q246" s="265"/>
      <c r="R246" s="265"/>
    </row>
    <row r="247" spans="2:19" x14ac:dyDescent="0.2">
      <c r="B247" t="s">
        <v>547</v>
      </c>
      <c r="C247" t="s">
        <v>302</v>
      </c>
      <c r="D247" s="273" t="s">
        <v>427</v>
      </c>
      <c r="E247" s="256"/>
      <c r="F247" s="256"/>
      <c r="G247" s="256"/>
      <c r="H247" s="256"/>
      <c r="I247" s="256"/>
      <c r="J247" s="332"/>
      <c r="K247" s="256"/>
      <c r="L247" s="332"/>
      <c r="M247" s="256"/>
      <c r="N247" s="256"/>
      <c r="O247" s="265"/>
      <c r="P247" s="265"/>
      <c r="Q247" s="265"/>
      <c r="R247" s="265"/>
    </row>
    <row r="248" spans="2:19" x14ac:dyDescent="0.2">
      <c r="B248" t="s">
        <v>547</v>
      </c>
      <c r="C248" t="s">
        <v>302</v>
      </c>
      <c r="D248" s="273" t="s">
        <v>40</v>
      </c>
      <c r="E248" s="256"/>
      <c r="F248" s="256"/>
      <c r="G248" s="256"/>
      <c r="H248" s="256"/>
      <c r="I248" s="256"/>
      <c r="J248" s="332"/>
      <c r="K248" s="256"/>
      <c r="L248" s="332"/>
      <c r="M248" s="256"/>
      <c r="N248" s="256"/>
      <c r="O248" s="265"/>
      <c r="P248" s="265"/>
      <c r="Q248" s="265"/>
      <c r="R248" s="265"/>
    </row>
    <row r="249" spans="2:19" x14ac:dyDescent="0.2">
      <c r="B249" t="s">
        <v>547</v>
      </c>
      <c r="C249" t="s">
        <v>302</v>
      </c>
      <c r="D249" s="273" t="s">
        <v>55</v>
      </c>
      <c r="E249" s="246">
        <v>0.61548086827899995</v>
      </c>
      <c r="F249" s="246">
        <v>0.61548086827899995</v>
      </c>
      <c r="G249" s="246">
        <v>0.14949889984799999</v>
      </c>
      <c r="H249" s="246">
        <v>0.15700028306700001</v>
      </c>
      <c r="I249" s="246">
        <v>0.16471207539400001</v>
      </c>
      <c r="J249" s="342">
        <v>0.17252704043200001</v>
      </c>
      <c r="K249" s="246">
        <v>0.180644308734</v>
      </c>
      <c r="L249" s="342">
        <v>0.18977356787300001</v>
      </c>
      <c r="M249" s="246">
        <v>0.199294822501</v>
      </c>
      <c r="N249" s="256"/>
      <c r="O249" s="265"/>
      <c r="P249" s="265"/>
      <c r="Q249" s="265"/>
      <c r="R249" s="265"/>
    </row>
    <row r="250" spans="2:19" x14ac:dyDescent="0.2">
      <c r="B250" t="s">
        <v>547</v>
      </c>
      <c r="C250" t="s">
        <v>302</v>
      </c>
      <c r="D250" s="273" t="s">
        <v>41</v>
      </c>
      <c r="E250" s="256"/>
      <c r="F250" s="256"/>
      <c r="G250" s="256"/>
      <c r="H250" s="256"/>
      <c r="I250" s="256"/>
      <c r="J250" s="332"/>
      <c r="K250" s="256"/>
      <c r="L250" s="332"/>
      <c r="M250" s="256"/>
      <c r="N250" s="256"/>
      <c r="O250" s="265"/>
      <c r="P250" s="265"/>
      <c r="Q250" s="265"/>
      <c r="R250" s="265"/>
    </row>
    <row r="251" spans="2:19" x14ac:dyDescent="0.2">
      <c r="B251" t="s">
        <v>547</v>
      </c>
      <c r="C251" t="s">
        <v>302</v>
      </c>
      <c r="D251" s="273" t="s">
        <v>57</v>
      </c>
      <c r="E251" s="256"/>
      <c r="F251" s="256"/>
      <c r="G251" s="256"/>
      <c r="H251" s="256"/>
      <c r="I251" s="256"/>
      <c r="J251" s="332"/>
      <c r="K251" s="256"/>
      <c r="L251" s="332"/>
      <c r="M251" s="256"/>
      <c r="N251" s="256"/>
      <c r="O251" s="265"/>
      <c r="P251" s="265"/>
      <c r="Q251" s="265"/>
      <c r="R251" s="265"/>
    </row>
    <row r="252" spans="2:19" x14ac:dyDescent="0.2">
      <c r="B252" t="s">
        <v>547</v>
      </c>
      <c r="C252" t="s">
        <v>303</v>
      </c>
      <c r="D252" s="273" t="s">
        <v>427</v>
      </c>
      <c r="E252" s="246">
        <v>25.75007604</v>
      </c>
      <c r="F252" s="246"/>
      <c r="G252" s="246">
        <v>8.6005253973600002</v>
      </c>
      <c r="H252" s="246">
        <v>2.2842011499820001</v>
      </c>
      <c r="I252" s="246"/>
      <c r="J252" s="342"/>
      <c r="K252" s="246"/>
      <c r="L252" s="342">
        <v>4.660497954857</v>
      </c>
      <c r="M252" s="246">
        <v>36.635474086564003</v>
      </c>
      <c r="N252" s="256"/>
      <c r="O252" s="265"/>
      <c r="P252" s="265"/>
      <c r="Q252" s="265"/>
      <c r="R252" s="265"/>
    </row>
    <row r="253" spans="2:19" x14ac:dyDescent="0.2">
      <c r="B253" t="s">
        <v>547</v>
      </c>
      <c r="C253" t="s">
        <v>303</v>
      </c>
      <c r="D253" s="273" t="s">
        <v>40</v>
      </c>
      <c r="E253" s="246">
        <v>2.8638130679999998</v>
      </c>
      <c r="F253" s="246">
        <v>2.1478598010000001</v>
      </c>
      <c r="G253" s="246"/>
      <c r="H253" s="246"/>
      <c r="I253" s="246"/>
      <c r="J253" s="342"/>
      <c r="K253" s="246"/>
      <c r="L253" s="342"/>
      <c r="M253" s="246"/>
      <c r="N253" s="256"/>
      <c r="O253" s="265"/>
      <c r="P253" s="265"/>
      <c r="Q253" s="265"/>
      <c r="R253" s="265"/>
    </row>
    <row r="254" spans="2:19" x14ac:dyDescent="0.2">
      <c r="B254" t="s">
        <v>547</v>
      </c>
      <c r="C254" t="s">
        <v>303</v>
      </c>
      <c r="D254" s="273" t="s">
        <v>55</v>
      </c>
      <c r="E254" s="246">
        <v>52.461441360000002</v>
      </c>
      <c r="F254" s="246">
        <v>85.144696713290003</v>
      </c>
      <c r="G254" s="246">
        <v>73.606898098309003</v>
      </c>
      <c r="H254" s="246">
        <v>77.898130894036996</v>
      </c>
      <c r="I254" s="246">
        <v>77.097173899769004</v>
      </c>
      <c r="J254" s="342">
        <v>73.431202689014</v>
      </c>
      <c r="K254" s="246">
        <v>65.186733780894002</v>
      </c>
      <c r="L254" s="342">
        <v>56.411039350982001</v>
      </c>
      <c r="M254" s="246">
        <v>28.425009554186001</v>
      </c>
      <c r="N254" s="256"/>
      <c r="O254" s="265"/>
      <c r="P254" s="265"/>
      <c r="Q254" s="265"/>
      <c r="R254" s="265"/>
    </row>
    <row r="255" spans="2:19" x14ac:dyDescent="0.2">
      <c r="B255" t="s">
        <v>547</v>
      </c>
      <c r="C255" t="s">
        <v>303</v>
      </c>
      <c r="D255" s="273" t="s">
        <v>41</v>
      </c>
      <c r="E255" s="246">
        <v>64.170581184</v>
      </c>
      <c r="F255" s="246">
        <v>19.716119104171</v>
      </c>
      <c r="G255" s="246">
        <v>17.320136555821001</v>
      </c>
      <c r="H255" s="246">
        <v>12.507342967021</v>
      </c>
      <c r="I255" s="246">
        <v>7.6945493782209997</v>
      </c>
      <c r="J255" s="342">
        <v>4.5449262306970004</v>
      </c>
      <c r="K255" s="246">
        <v>5.9353032656310001</v>
      </c>
      <c r="L255" s="342">
        <v>2.4168110404499998</v>
      </c>
      <c r="M255" s="246"/>
      <c r="N255" s="256"/>
      <c r="O255" s="265"/>
      <c r="P255" s="265"/>
      <c r="Q255" s="265"/>
      <c r="R255" s="265"/>
    </row>
    <row r="256" spans="2:19" x14ac:dyDescent="0.2">
      <c r="B256" t="s">
        <v>547</v>
      </c>
      <c r="C256" t="s">
        <v>303</v>
      </c>
      <c r="D256" s="273" t="s">
        <v>56</v>
      </c>
      <c r="E256" s="246">
        <v>22.37572458</v>
      </c>
      <c r="F256" s="246">
        <v>28.964986690920998</v>
      </c>
      <c r="G256" s="246">
        <v>20.133181586589998</v>
      </c>
      <c r="H256" s="246">
        <v>11.256609977997</v>
      </c>
      <c r="I256" s="246">
        <v>6.3879963795109997</v>
      </c>
      <c r="J256" s="342">
        <v>2.4245080503450001</v>
      </c>
      <c r="K256" s="246"/>
      <c r="L256" s="342"/>
      <c r="M256" s="246"/>
      <c r="N256" s="256"/>
      <c r="O256" s="265"/>
      <c r="P256" s="265"/>
      <c r="Q256" s="265"/>
      <c r="R256" s="265"/>
    </row>
    <row r="257" spans="2:19" x14ac:dyDescent="0.2">
      <c r="B257" t="s">
        <v>547</v>
      </c>
      <c r="C257" t="s">
        <v>303</v>
      </c>
      <c r="D257" s="273" t="s">
        <v>57</v>
      </c>
      <c r="E257" s="256"/>
      <c r="F257" s="256"/>
      <c r="G257" s="256"/>
      <c r="H257" s="256"/>
      <c r="I257" s="256"/>
      <c r="J257" s="332"/>
      <c r="K257" s="256"/>
      <c r="L257" s="332"/>
      <c r="M257" s="256"/>
      <c r="N257" s="256"/>
      <c r="O257" s="265"/>
      <c r="P257" s="265"/>
      <c r="Q257" s="265"/>
      <c r="R257" s="265"/>
    </row>
    <row r="258" spans="2:19" x14ac:dyDescent="0.2">
      <c r="B258" t="s">
        <v>548</v>
      </c>
      <c r="C258" t="s">
        <v>297</v>
      </c>
      <c r="D258" s="273" t="s">
        <v>427</v>
      </c>
      <c r="E258" s="246">
        <v>2.4475195439999999</v>
      </c>
      <c r="F258" s="246"/>
      <c r="G258" s="246">
        <v>43.343810516071002</v>
      </c>
      <c r="H258" s="246">
        <v>36.442838832823</v>
      </c>
      <c r="I258" s="246">
        <v>44.811386591374003</v>
      </c>
      <c r="J258" s="342">
        <v>45.59478007205</v>
      </c>
      <c r="K258" s="246">
        <v>46.710224745955998</v>
      </c>
      <c r="L258" s="342">
        <v>48.048315685955998</v>
      </c>
      <c r="M258" s="246">
        <v>49.428724997817</v>
      </c>
      <c r="N258" s="256"/>
      <c r="O258" s="265"/>
      <c r="P258" s="265"/>
      <c r="Q258" s="265"/>
      <c r="R258" s="265"/>
    </row>
    <row r="259" spans="2:19" x14ac:dyDescent="0.2">
      <c r="B259" t="s">
        <v>548</v>
      </c>
      <c r="C259" t="s">
        <v>297</v>
      </c>
      <c r="D259" s="273" t="s">
        <v>40</v>
      </c>
      <c r="E259" s="246">
        <v>1.353449055022</v>
      </c>
      <c r="F259" s="246">
        <v>11.731390114810999</v>
      </c>
      <c r="G259" s="246"/>
      <c r="H259" s="246"/>
      <c r="I259" s="246">
        <v>7.3788975048110004</v>
      </c>
      <c r="J259" s="342"/>
      <c r="K259" s="246"/>
      <c r="L259" s="342"/>
      <c r="M259" s="246"/>
      <c r="N259" s="256"/>
      <c r="O259" s="265"/>
      <c r="P259" s="265"/>
      <c r="Q259" s="265"/>
      <c r="R259" s="265"/>
    </row>
    <row r="260" spans="2:19" x14ac:dyDescent="0.2">
      <c r="B260" t="s">
        <v>548</v>
      </c>
      <c r="C260" t="s">
        <v>297</v>
      </c>
      <c r="D260" s="273" t="s">
        <v>55</v>
      </c>
      <c r="E260" s="246">
        <v>43.575042095999997</v>
      </c>
      <c r="F260" s="246">
        <v>38.770899480011003</v>
      </c>
      <c r="G260" s="246">
        <v>48.480725273662003</v>
      </c>
      <c r="H260" s="246">
        <v>53.586458621577002</v>
      </c>
      <c r="I260" s="246">
        <v>52.937291855672001</v>
      </c>
      <c r="J260" s="342">
        <v>60.068248046754</v>
      </c>
      <c r="K260" s="246">
        <v>61.537776077128001</v>
      </c>
      <c r="L260" s="342">
        <v>63.300626525490998</v>
      </c>
      <c r="M260" s="246">
        <v>65.119228760656</v>
      </c>
      <c r="N260" s="256"/>
      <c r="O260" s="265"/>
      <c r="P260" s="265"/>
      <c r="Q260" s="265"/>
      <c r="R260" s="265"/>
      <c r="S260" s="10"/>
    </row>
    <row r="261" spans="2:19" x14ac:dyDescent="0.2">
      <c r="B261" t="s">
        <v>548</v>
      </c>
      <c r="C261" t="s">
        <v>297</v>
      </c>
      <c r="D261" s="273" t="s">
        <v>41</v>
      </c>
      <c r="E261" s="246">
        <v>97.900195608000004</v>
      </c>
      <c r="F261" s="246">
        <v>56.866346308207</v>
      </c>
      <c r="G261" s="246">
        <v>53.893339689224</v>
      </c>
      <c r="H261" s="246">
        <v>50.623624799942</v>
      </c>
      <c r="I261" s="246">
        <v>47.631442802999999</v>
      </c>
      <c r="J261" s="342">
        <v>48.464136557990003</v>
      </c>
      <c r="K261" s="246">
        <v>49.649778048389997</v>
      </c>
      <c r="L261" s="342">
        <v>51.072077310293999</v>
      </c>
      <c r="M261" s="246">
        <v>52.539358110644997</v>
      </c>
      <c r="N261" s="256"/>
      <c r="O261" s="265"/>
      <c r="P261" s="265"/>
      <c r="Q261" s="265"/>
      <c r="R261" s="265"/>
      <c r="S261" s="10"/>
    </row>
    <row r="262" spans="2:19" x14ac:dyDescent="0.2">
      <c r="B262" t="s">
        <v>548</v>
      </c>
      <c r="C262" t="s">
        <v>297</v>
      </c>
      <c r="D262" s="273" t="s">
        <v>56</v>
      </c>
      <c r="E262" s="246"/>
      <c r="F262" s="246">
        <v>25.417900381879999</v>
      </c>
      <c r="G262" s="246"/>
      <c r="H262" s="246"/>
      <c r="I262" s="246"/>
      <c r="J262" s="342"/>
      <c r="K262" s="246"/>
      <c r="L262" s="342"/>
      <c r="M262" s="246"/>
      <c r="N262" s="256"/>
      <c r="O262" s="265"/>
      <c r="P262" s="265"/>
      <c r="Q262" s="265"/>
      <c r="R262" s="265"/>
    </row>
    <row r="263" spans="2:19" x14ac:dyDescent="0.2">
      <c r="B263" t="s">
        <v>548</v>
      </c>
      <c r="C263" t="s">
        <v>297</v>
      </c>
      <c r="D263" s="273" t="s">
        <v>57</v>
      </c>
      <c r="E263" s="246">
        <v>224.84652974279999</v>
      </c>
      <c r="F263" s="246">
        <v>219.854065541419</v>
      </c>
      <c r="G263" s="246">
        <v>220.39807105643101</v>
      </c>
      <c r="H263" s="246">
        <v>223.465460614492</v>
      </c>
      <c r="I263" s="246">
        <v>227.86051914934501</v>
      </c>
      <c r="J263" s="342">
        <v>231.84398091617101</v>
      </c>
      <c r="K263" s="246">
        <v>237.51588312255299</v>
      </c>
      <c r="L263" s="342">
        <v>244.31991485309601</v>
      </c>
      <c r="M263" s="246">
        <v>251.33913042228701</v>
      </c>
      <c r="N263" s="256"/>
      <c r="O263" s="265"/>
      <c r="P263" s="265"/>
      <c r="Q263" s="265"/>
      <c r="R263" s="265"/>
      <c r="S263" s="10"/>
    </row>
    <row r="264" spans="2:19" x14ac:dyDescent="0.2">
      <c r="B264" t="s">
        <v>548</v>
      </c>
      <c r="C264" t="s">
        <v>298</v>
      </c>
      <c r="D264" s="273" t="s">
        <v>427</v>
      </c>
      <c r="E264" s="246">
        <v>3.2991984000000002E-2</v>
      </c>
      <c r="F264" s="246"/>
      <c r="G264" s="246">
        <v>7.4745103953649998</v>
      </c>
      <c r="H264" s="246">
        <v>7.8391583523439996</v>
      </c>
      <c r="I264" s="246">
        <v>10.491235454943</v>
      </c>
      <c r="J264" s="342">
        <v>15.899131359122</v>
      </c>
      <c r="K264" s="246">
        <v>16.496620475869999</v>
      </c>
      <c r="L264" s="342">
        <v>23.629898537445001</v>
      </c>
      <c r="M264" s="246">
        <v>18.657888935201999</v>
      </c>
      <c r="N264" s="256"/>
      <c r="O264" s="265"/>
      <c r="P264" s="265"/>
      <c r="Q264" s="265"/>
      <c r="R264" s="265"/>
    </row>
    <row r="265" spans="2:19" x14ac:dyDescent="0.2">
      <c r="B265" t="s">
        <v>548</v>
      </c>
      <c r="C265" t="s">
        <v>298</v>
      </c>
      <c r="D265" s="273" t="s">
        <v>40</v>
      </c>
      <c r="E265" s="246">
        <v>25.665879491999998</v>
      </c>
      <c r="F265" s="246">
        <v>36.813928897821</v>
      </c>
      <c r="G265" s="246">
        <v>14.282465972481001</v>
      </c>
      <c r="H265" s="246">
        <v>24.540412532305002</v>
      </c>
      <c r="I265" s="246">
        <v>23.249431726689998</v>
      </c>
      <c r="J265" s="342">
        <v>10.407565416556</v>
      </c>
      <c r="K265" s="246">
        <v>11.818925162788</v>
      </c>
      <c r="L265" s="342">
        <v>6.693883447748</v>
      </c>
      <c r="M265" s="246">
        <v>13.474968611632001</v>
      </c>
      <c r="N265" s="256"/>
      <c r="O265" s="265"/>
      <c r="P265" s="265"/>
      <c r="Q265" s="265"/>
      <c r="R265" s="265"/>
      <c r="S265" s="10"/>
    </row>
    <row r="266" spans="2:19" x14ac:dyDescent="0.2">
      <c r="B266" t="s">
        <v>548</v>
      </c>
      <c r="C266" t="s">
        <v>298</v>
      </c>
      <c r="D266" s="273" t="s">
        <v>55</v>
      </c>
      <c r="E266" s="246">
        <v>23.901855048000002</v>
      </c>
      <c r="F266" s="246">
        <v>39.917997797167999</v>
      </c>
      <c r="G266" s="246">
        <v>39.965695456646003</v>
      </c>
      <c r="H266" s="246">
        <v>42.562867310420998</v>
      </c>
      <c r="I266" s="246">
        <v>45.620758384090998</v>
      </c>
      <c r="J266" s="342">
        <v>48.432375085719002</v>
      </c>
      <c r="K266" s="246">
        <v>50.872947502853997</v>
      </c>
      <c r="L266" s="342">
        <v>53.436503641369001</v>
      </c>
      <c r="M266" s="246">
        <v>56.12924081613</v>
      </c>
      <c r="N266" s="256"/>
      <c r="O266" s="265"/>
      <c r="P266" s="265"/>
      <c r="Q266" s="265"/>
      <c r="R266" s="265"/>
      <c r="S266" s="10"/>
    </row>
    <row r="267" spans="2:19" x14ac:dyDescent="0.2">
      <c r="B267" t="s">
        <v>548</v>
      </c>
      <c r="C267" t="s">
        <v>298</v>
      </c>
      <c r="D267" s="273" t="s">
        <v>41</v>
      </c>
      <c r="E267" s="246">
        <v>3.09865068</v>
      </c>
      <c r="F267" s="246">
        <v>10.37790960615</v>
      </c>
      <c r="G267" s="246">
        <v>8.5407313024680001</v>
      </c>
      <c r="H267" s="246">
        <v>18.528635328366999</v>
      </c>
      <c r="I267" s="246">
        <v>21.598616847731002</v>
      </c>
      <c r="J267" s="342">
        <v>23.53235750484</v>
      </c>
      <c r="K267" s="246">
        <v>24.695009800638999</v>
      </c>
      <c r="L267" s="342">
        <v>26.010303726175</v>
      </c>
      <c r="M267" s="246">
        <v>27.684448501064999</v>
      </c>
      <c r="N267" s="256"/>
      <c r="O267" s="265"/>
      <c r="P267" s="265"/>
      <c r="Q267" s="265"/>
      <c r="R267" s="265"/>
      <c r="S267" s="10"/>
    </row>
    <row r="268" spans="2:19" x14ac:dyDescent="0.2">
      <c r="B268" t="s">
        <v>548</v>
      </c>
      <c r="C268" t="s">
        <v>298</v>
      </c>
      <c r="D268" s="273" t="s">
        <v>56</v>
      </c>
      <c r="E268" s="256"/>
      <c r="F268" s="256"/>
      <c r="G268" s="256"/>
      <c r="H268" s="256"/>
      <c r="I268" s="256"/>
      <c r="J268" s="332"/>
      <c r="K268" s="256"/>
      <c r="L268" s="332"/>
      <c r="M268" s="256"/>
      <c r="N268" s="256"/>
      <c r="O268" s="265"/>
      <c r="P268" s="265"/>
      <c r="Q268" s="265"/>
      <c r="R268" s="265"/>
    </row>
    <row r="269" spans="2:19" x14ac:dyDescent="0.2">
      <c r="B269" t="s">
        <v>548</v>
      </c>
      <c r="C269" t="s">
        <v>298</v>
      </c>
      <c r="D269" s="273" t="s">
        <v>57</v>
      </c>
      <c r="E269" s="246"/>
      <c r="F269" s="246"/>
      <c r="G269" s="246"/>
      <c r="H269" s="246"/>
      <c r="I269" s="246"/>
      <c r="J269" s="342">
        <v>10.031723382412</v>
      </c>
      <c r="K269" s="246">
        <v>9.8771911064920008</v>
      </c>
      <c r="L269" s="342">
        <v>9.7226588305719996</v>
      </c>
      <c r="M269" s="246">
        <v>9.5681265546520002</v>
      </c>
      <c r="N269" s="256"/>
      <c r="O269" s="265"/>
      <c r="P269" s="265"/>
      <c r="Q269" s="265"/>
      <c r="R269" s="265"/>
    </row>
    <row r="270" spans="2:19" x14ac:dyDescent="0.2">
      <c r="B270" t="s">
        <v>548</v>
      </c>
      <c r="C270" t="s">
        <v>299</v>
      </c>
      <c r="D270" s="273" t="s">
        <v>427</v>
      </c>
      <c r="E270" s="246">
        <v>0.29094073199999998</v>
      </c>
      <c r="F270" s="246"/>
      <c r="G270" s="246">
        <v>1.6132925549079999</v>
      </c>
      <c r="H270" s="246">
        <v>1.419276585949</v>
      </c>
      <c r="I270" s="246">
        <v>1.2573835750910001</v>
      </c>
      <c r="J270" s="342">
        <v>1.1904420698310001</v>
      </c>
      <c r="K270" s="246">
        <v>1.139578994973</v>
      </c>
      <c r="L270" s="342">
        <v>1.1007931855540001</v>
      </c>
      <c r="M270" s="246">
        <v>1.06407637326</v>
      </c>
      <c r="N270" s="256"/>
      <c r="O270" s="265"/>
      <c r="P270" s="265"/>
      <c r="Q270" s="265"/>
      <c r="R270" s="265"/>
    </row>
    <row r="271" spans="2:19" x14ac:dyDescent="0.2">
      <c r="B271" t="s">
        <v>548</v>
      </c>
      <c r="C271" t="s">
        <v>299</v>
      </c>
      <c r="D271" s="273" t="s">
        <v>40</v>
      </c>
      <c r="E271" s="246"/>
      <c r="F271" s="246">
        <v>1.7473562801189999</v>
      </c>
      <c r="G271" s="246"/>
      <c r="H271" s="246"/>
      <c r="I271" s="246"/>
      <c r="J271" s="342"/>
      <c r="K271" s="246"/>
      <c r="L271" s="342"/>
      <c r="M271" s="246"/>
      <c r="N271" s="256"/>
      <c r="O271" s="265"/>
      <c r="P271" s="265"/>
      <c r="Q271" s="265"/>
      <c r="R271" s="265"/>
    </row>
    <row r="272" spans="2:19" x14ac:dyDescent="0.2">
      <c r="B272" t="s">
        <v>548</v>
      </c>
      <c r="C272" t="s">
        <v>299</v>
      </c>
      <c r="D272" s="273" t="s">
        <v>55</v>
      </c>
      <c r="E272" s="246">
        <v>37.709586504000001</v>
      </c>
      <c r="F272" s="246">
        <v>25.119230436081001</v>
      </c>
      <c r="G272" s="246">
        <v>21.484886743291</v>
      </c>
      <c r="H272" s="246">
        <v>22.12692753936</v>
      </c>
      <c r="I272" s="246">
        <v>23.154104594551001</v>
      </c>
      <c r="J272" s="342">
        <v>22.572777808007999</v>
      </c>
      <c r="K272" s="246">
        <v>22.821693527141001</v>
      </c>
      <c r="L272" s="342">
        <v>22.044952415150998</v>
      </c>
      <c r="M272" s="246">
        <v>21.309645919358001</v>
      </c>
      <c r="N272" s="256"/>
      <c r="O272" s="265"/>
      <c r="P272" s="265"/>
      <c r="Q272" s="265"/>
      <c r="R272" s="265"/>
      <c r="S272" s="10"/>
    </row>
    <row r="273" spans="2:19" x14ac:dyDescent="0.2">
      <c r="B273" t="s">
        <v>548</v>
      </c>
      <c r="C273" t="s">
        <v>299</v>
      </c>
      <c r="D273" s="273" t="s">
        <v>41</v>
      </c>
      <c r="E273" s="246">
        <v>12.80783988</v>
      </c>
      <c r="F273" s="246">
        <v>9.407589531767</v>
      </c>
      <c r="G273" s="246">
        <v>7.4154204372030001</v>
      </c>
      <c r="H273" s="246">
        <v>4.6937544627029997</v>
      </c>
      <c r="I273" s="246">
        <v>1.9720884882030001</v>
      </c>
      <c r="J273" s="342">
        <v>1.2178145672839999</v>
      </c>
      <c r="K273" s="246"/>
      <c r="L273" s="342"/>
      <c r="M273" s="246"/>
      <c r="N273" s="256"/>
      <c r="O273" s="265"/>
      <c r="P273" s="265"/>
      <c r="Q273" s="265"/>
      <c r="R273" s="265"/>
    </row>
    <row r="274" spans="2:19" x14ac:dyDescent="0.2">
      <c r="B274" t="s">
        <v>548</v>
      </c>
      <c r="C274" t="s">
        <v>299</v>
      </c>
      <c r="D274" s="273" t="s">
        <v>56</v>
      </c>
      <c r="E274" s="246">
        <v>9.0016200000000001E-3</v>
      </c>
      <c r="F274" s="246">
        <v>1.4477529852290001</v>
      </c>
      <c r="G274" s="246">
        <v>1.06663470478</v>
      </c>
      <c r="H274" s="246">
        <v>1.0371298921130001</v>
      </c>
      <c r="I274" s="246">
        <v>1.0347048107579999</v>
      </c>
      <c r="J274" s="342">
        <v>1.0035455418470001</v>
      </c>
      <c r="K274" s="246">
        <v>0.96066784681999995</v>
      </c>
      <c r="L274" s="342">
        <v>0.92797131574500002</v>
      </c>
      <c r="M274" s="246">
        <v>0.89701895424599998</v>
      </c>
      <c r="N274" s="256"/>
      <c r="O274" s="265"/>
      <c r="P274" s="265"/>
      <c r="Q274" s="265"/>
      <c r="R274" s="265"/>
    </row>
    <row r="275" spans="2:19" x14ac:dyDescent="0.2">
      <c r="B275" t="s">
        <v>548</v>
      </c>
      <c r="C275" t="s">
        <v>299</v>
      </c>
      <c r="D275" s="273" t="s">
        <v>57</v>
      </c>
      <c r="E275" s="256"/>
      <c r="F275" s="256"/>
      <c r="G275" s="256"/>
      <c r="H275" s="256"/>
      <c r="I275" s="256"/>
      <c r="J275" s="332"/>
      <c r="K275" s="256"/>
      <c r="L275" s="332"/>
      <c r="M275" s="256"/>
      <c r="N275" s="256"/>
      <c r="O275" s="265"/>
      <c r="P275" s="265"/>
      <c r="Q275" s="265"/>
      <c r="R275" s="265"/>
    </row>
    <row r="276" spans="2:19" x14ac:dyDescent="0.2">
      <c r="B276" t="s">
        <v>548</v>
      </c>
      <c r="C276" t="s">
        <v>300</v>
      </c>
      <c r="D276" s="273" t="s">
        <v>427</v>
      </c>
      <c r="E276" s="246">
        <v>23.138559539999999</v>
      </c>
      <c r="F276" s="246"/>
      <c r="G276" s="246">
        <v>18.082387203029</v>
      </c>
      <c r="H276" s="246">
        <v>11.586123071447</v>
      </c>
      <c r="I276" s="246">
        <v>5.1243161137940003</v>
      </c>
      <c r="J276" s="342">
        <v>4.5279403900500004</v>
      </c>
      <c r="K276" s="246">
        <v>4.021941522763</v>
      </c>
      <c r="L276" s="342">
        <v>3.5888704599799999</v>
      </c>
      <c r="M276" s="246">
        <v>3.2469352479400002</v>
      </c>
      <c r="N276" s="256"/>
      <c r="O276" s="265"/>
      <c r="P276" s="265"/>
      <c r="Q276" s="265"/>
      <c r="R276" s="265"/>
    </row>
    <row r="277" spans="2:19" x14ac:dyDescent="0.2">
      <c r="B277" t="s">
        <v>548</v>
      </c>
      <c r="C277" t="s">
        <v>300</v>
      </c>
      <c r="D277" s="273" t="s">
        <v>40</v>
      </c>
      <c r="E277" s="246">
        <v>2.3575870800000001</v>
      </c>
      <c r="F277" s="246">
        <v>9.2682601444310002</v>
      </c>
      <c r="G277" s="246"/>
      <c r="H277" s="246">
        <v>0.58939677000000001</v>
      </c>
      <c r="I277" s="246"/>
      <c r="J277" s="342"/>
      <c r="K277" s="246"/>
      <c r="L277" s="342"/>
      <c r="M277" s="246"/>
      <c r="N277" s="256"/>
      <c r="O277" s="265"/>
      <c r="P277" s="265"/>
      <c r="Q277" s="265"/>
      <c r="R277" s="265"/>
    </row>
    <row r="278" spans="2:19" x14ac:dyDescent="0.2">
      <c r="B278" t="s">
        <v>548</v>
      </c>
      <c r="C278" t="s">
        <v>300</v>
      </c>
      <c r="D278" s="273" t="s">
        <v>55</v>
      </c>
      <c r="E278" s="246">
        <v>38.562940079999997</v>
      </c>
      <c r="F278" s="246">
        <v>35.191696591884998</v>
      </c>
      <c r="G278" s="246">
        <v>30.497902968028001</v>
      </c>
      <c r="H278" s="246">
        <v>20.771040471530998</v>
      </c>
      <c r="I278" s="246">
        <v>26.680221662853999</v>
      </c>
      <c r="J278" s="342">
        <v>24.714090042355</v>
      </c>
      <c r="K278" s="246">
        <v>20.056538740566999</v>
      </c>
      <c r="L278" s="342">
        <v>16.204391847014001</v>
      </c>
      <c r="M278" s="246">
        <v>13.120739686896</v>
      </c>
      <c r="N278" s="256"/>
      <c r="O278" s="265"/>
      <c r="P278" s="265"/>
      <c r="Q278" s="265"/>
      <c r="R278" s="265"/>
      <c r="S278" s="10"/>
    </row>
    <row r="279" spans="2:19" x14ac:dyDescent="0.2">
      <c r="B279" t="s">
        <v>548</v>
      </c>
      <c r="C279" t="s">
        <v>300</v>
      </c>
      <c r="D279" s="273" t="s">
        <v>41</v>
      </c>
      <c r="E279" s="246">
        <v>80.332675883999997</v>
      </c>
      <c r="F279" s="246">
        <v>81.804048570600003</v>
      </c>
      <c r="G279" s="246">
        <v>115.207595094506</v>
      </c>
      <c r="H279" s="246">
        <v>83.051034074981004</v>
      </c>
      <c r="I279" s="246">
        <v>81.001760228871007</v>
      </c>
      <c r="J279" s="342">
        <v>56.793422500448003</v>
      </c>
      <c r="K279" s="246">
        <v>44.555445222891002</v>
      </c>
      <c r="L279" s="342">
        <v>34.680293439808999</v>
      </c>
      <c r="M279" s="246">
        <v>28.472610290734998</v>
      </c>
      <c r="N279" s="256"/>
      <c r="O279" s="265"/>
      <c r="P279" s="265"/>
      <c r="Q279" s="265"/>
      <c r="R279" s="265"/>
      <c r="S279" s="10"/>
    </row>
    <row r="280" spans="2:19" x14ac:dyDescent="0.2">
      <c r="B280" t="s">
        <v>548</v>
      </c>
      <c r="C280" t="s">
        <v>300</v>
      </c>
      <c r="D280" s="273" t="s">
        <v>56</v>
      </c>
      <c r="E280" s="246">
        <v>0.40092796800000002</v>
      </c>
      <c r="F280" s="246">
        <v>15.205610134798</v>
      </c>
      <c r="G280" s="246">
        <v>3.1688135533319999</v>
      </c>
      <c r="H280" s="246">
        <v>5.9692543042980004</v>
      </c>
      <c r="I280" s="246">
        <v>8.4733137178250004</v>
      </c>
      <c r="J280" s="342">
        <v>12.820907236566001</v>
      </c>
      <c r="K280" s="246">
        <v>11.592229476047001</v>
      </c>
      <c r="L280" s="342">
        <v>10.344011641252999</v>
      </c>
      <c r="M280" s="246">
        <v>7.6426735220120001</v>
      </c>
      <c r="N280" s="256"/>
      <c r="O280" s="265"/>
      <c r="P280" s="265"/>
      <c r="Q280" s="265"/>
      <c r="R280" s="265"/>
    </row>
    <row r="281" spans="2:19" x14ac:dyDescent="0.2">
      <c r="B281" t="s">
        <v>548</v>
      </c>
      <c r="C281" t="s">
        <v>300</v>
      </c>
      <c r="D281" s="273" t="s">
        <v>57</v>
      </c>
      <c r="E281" s="256"/>
      <c r="F281" s="256"/>
      <c r="G281" s="256"/>
      <c r="H281" s="256"/>
      <c r="I281" s="256"/>
      <c r="J281" s="332"/>
      <c r="K281" s="256"/>
      <c r="L281" s="332"/>
      <c r="M281" s="256"/>
      <c r="N281" s="256"/>
      <c r="O281" s="265"/>
      <c r="P281" s="265"/>
      <c r="Q281" s="265"/>
      <c r="R281" s="265"/>
    </row>
    <row r="282" spans="2:19" x14ac:dyDescent="0.2">
      <c r="B282" t="s">
        <v>548</v>
      </c>
      <c r="C282" t="s">
        <v>301</v>
      </c>
      <c r="D282" s="273" t="s">
        <v>427</v>
      </c>
      <c r="E282" s="246">
        <v>44.973391427999999</v>
      </c>
      <c r="F282" s="246"/>
      <c r="G282" s="246">
        <v>68.267428250047999</v>
      </c>
      <c r="H282" s="246">
        <v>55.301801514121998</v>
      </c>
      <c r="I282" s="246">
        <v>85.845538974880995</v>
      </c>
      <c r="J282" s="342">
        <v>98.328674403796001</v>
      </c>
      <c r="K282" s="246">
        <v>92.082121771632004</v>
      </c>
      <c r="L282" s="342">
        <v>86.554611945749997</v>
      </c>
      <c r="M282" s="246">
        <v>82.684306900802</v>
      </c>
      <c r="N282" s="256"/>
      <c r="O282" s="265"/>
      <c r="P282" s="265"/>
      <c r="Q282" s="265"/>
      <c r="R282" s="265"/>
    </row>
    <row r="283" spans="2:19" x14ac:dyDescent="0.2">
      <c r="B283" t="s">
        <v>548</v>
      </c>
      <c r="C283" t="s">
        <v>301</v>
      </c>
      <c r="D283" s="273" t="s">
        <v>40</v>
      </c>
      <c r="E283" s="246"/>
      <c r="F283" s="246">
        <v>3.6257824419209999</v>
      </c>
      <c r="G283" s="246"/>
      <c r="H283" s="246"/>
      <c r="I283" s="246"/>
      <c r="J283" s="342"/>
      <c r="K283" s="246"/>
      <c r="L283" s="342"/>
      <c r="M283" s="246"/>
      <c r="N283" s="256"/>
      <c r="O283" s="265"/>
      <c r="P283" s="265"/>
      <c r="Q283" s="265"/>
      <c r="R283" s="265"/>
    </row>
    <row r="284" spans="2:19" x14ac:dyDescent="0.2">
      <c r="B284" t="s">
        <v>548</v>
      </c>
      <c r="C284" t="s">
        <v>301</v>
      </c>
      <c r="D284" s="273" t="s">
        <v>55</v>
      </c>
      <c r="E284" s="246">
        <v>155.14472102400001</v>
      </c>
      <c r="F284" s="246">
        <v>219.89931937175999</v>
      </c>
      <c r="G284" s="246">
        <v>200.23153827643699</v>
      </c>
      <c r="H284" s="246">
        <v>185.99739004740499</v>
      </c>
      <c r="I284" s="246">
        <v>183.92547135979299</v>
      </c>
      <c r="J284" s="342">
        <v>179.54839657962401</v>
      </c>
      <c r="K284" s="246">
        <v>180.854157905856</v>
      </c>
      <c r="L284" s="342">
        <v>182.77719370442901</v>
      </c>
      <c r="M284" s="246">
        <v>183.12478029666701</v>
      </c>
      <c r="N284" s="256"/>
      <c r="O284" s="265"/>
      <c r="P284" s="265"/>
      <c r="Q284" s="265"/>
      <c r="R284" s="265"/>
      <c r="S284" s="10"/>
    </row>
    <row r="285" spans="2:19" x14ac:dyDescent="0.2">
      <c r="B285" t="s">
        <v>548</v>
      </c>
      <c r="C285" t="s">
        <v>301</v>
      </c>
      <c r="D285" s="273" t="s">
        <v>41</v>
      </c>
      <c r="E285" s="246">
        <v>166.02148313999999</v>
      </c>
      <c r="F285" s="246">
        <v>119.636173634739</v>
      </c>
      <c r="G285" s="246">
        <v>116.160496518521</v>
      </c>
      <c r="H285" s="246">
        <v>78.805662812020998</v>
      </c>
      <c r="I285" s="246">
        <v>41.450829105521002</v>
      </c>
      <c r="J285" s="342">
        <v>10.632617541476</v>
      </c>
      <c r="K285" s="246"/>
      <c r="L285" s="342"/>
      <c r="M285" s="246"/>
      <c r="N285" s="256"/>
      <c r="O285" s="265"/>
      <c r="P285" s="265"/>
      <c r="Q285" s="265"/>
      <c r="R285" s="265"/>
      <c r="S285" s="10"/>
    </row>
    <row r="286" spans="2:19" x14ac:dyDescent="0.2">
      <c r="B286" t="s">
        <v>548</v>
      </c>
      <c r="C286" t="s">
        <v>301</v>
      </c>
      <c r="D286" s="273" t="s">
        <v>56</v>
      </c>
      <c r="E286" s="246"/>
      <c r="F286" s="246">
        <v>7.1266701568249999</v>
      </c>
      <c r="G286" s="246"/>
      <c r="H286" s="246">
        <v>2.886950947441</v>
      </c>
      <c r="I286" s="246"/>
      <c r="J286" s="342"/>
      <c r="K286" s="246"/>
      <c r="L286" s="342"/>
      <c r="M286" s="246"/>
      <c r="N286" s="256"/>
      <c r="O286" s="265"/>
      <c r="P286" s="265"/>
      <c r="Q286" s="265"/>
      <c r="R286" s="265"/>
    </row>
    <row r="287" spans="2:19" x14ac:dyDescent="0.2">
      <c r="B287" t="s">
        <v>548</v>
      </c>
      <c r="C287" t="s">
        <v>301</v>
      </c>
      <c r="D287" s="273" t="s">
        <v>57</v>
      </c>
      <c r="E287" s="256"/>
      <c r="F287" s="256"/>
      <c r="G287" s="256"/>
      <c r="H287" s="256"/>
      <c r="I287" s="256"/>
      <c r="J287" s="332"/>
      <c r="K287" s="256"/>
      <c r="L287" s="332"/>
      <c r="M287" s="256"/>
      <c r="N287" s="256"/>
      <c r="O287" s="265"/>
      <c r="P287" s="265"/>
      <c r="Q287" s="265"/>
      <c r="R287" s="265"/>
    </row>
    <row r="288" spans="2:19" x14ac:dyDescent="0.2">
      <c r="B288" t="s">
        <v>548</v>
      </c>
      <c r="C288" t="s">
        <v>301</v>
      </c>
      <c r="D288" s="273" t="s">
        <v>42</v>
      </c>
      <c r="E288" s="246">
        <v>1.004832E-3</v>
      </c>
      <c r="F288" s="246">
        <v>5.0013465709830003</v>
      </c>
      <c r="G288" s="246"/>
      <c r="H288" s="246"/>
      <c r="I288" s="246"/>
      <c r="J288" s="342"/>
      <c r="K288" s="246"/>
      <c r="L288" s="342"/>
      <c r="M288" s="246"/>
      <c r="N288" s="256"/>
      <c r="O288" s="265"/>
      <c r="P288" s="265"/>
      <c r="Q288" s="265"/>
      <c r="R288" s="265"/>
    </row>
    <row r="289" spans="2:19" x14ac:dyDescent="0.2">
      <c r="B289" t="s">
        <v>548</v>
      </c>
      <c r="C289" t="s">
        <v>302</v>
      </c>
      <c r="D289" s="273" t="s">
        <v>427</v>
      </c>
      <c r="E289" s="246">
        <v>0.479932884</v>
      </c>
      <c r="F289" s="246">
        <v>0.497335902351</v>
      </c>
      <c r="G289" s="246">
        <v>0.53236724039100003</v>
      </c>
      <c r="H289" s="246">
        <v>0.57871151270900001</v>
      </c>
      <c r="I289" s="246">
        <v>0.62846161306899995</v>
      </c>
      <c r="J289" s="342">
        <v>0.66363374215299997</v>
      </c>
      <c r="K289" s="246">
        <v>0.700540508472</v>
      </c>
      <c r="L289" s="342">
        <v>0.73133414465500002</v>
      </c>
      <c r="M289" s="246">
        <v>0.76327359917799997</v>
      </c>
      <c r="N289" s="256"/>
      <c r="O289" s="265"/>
      <c r="P289" s="265"/>
      <c r="Q289" s="265"/>
      <c r="R289" s="265"/>
    </row>
    <row r="290" spans="2:19" x14ac:dyDescent="0.2">
      <c r="B290" t="s">
        <v>548</v>
      </c>
      <c r="C290" t="s">
        <v>302</v>
      </c>
      <c r="D290" s="273" t="s">
        <v>40</v>
      </c>
      <c r="E290" s="246">
        <v>1.8639633600000001</v>
      </c>
      <c r="F290" s="246">
        <v>1.931553203584</v>
      </c>
      <c r="G290" s="246">
        <v>2.0676079160960001</v>
      </c>
      <c r="H290" s="246">
        <v>2.2475998033520002</v>
      </c>
      <c r="I290" s="246">
        <v>2.4408192457319999</v>
      </c>
      <c r="J290" s="342">
        <v>2.577420762509</v>
      </c>
      <c r="K290" s="246">
        <v>2.720759263473</v>
      </c>
      <c r="L290" s="342">
        <v>2.8403555892919998</v>
      </c>
      <c r="M290" s="246">
        <v>2.964402044441</v>
      </c>
      <c r="N290" s="256"/>
      <c r="O290" s="265"/>
      <c r="P290" s="265"/>
      <c r="Q290" s="265"/>
      <c r="R290" s="265"/>
    </row>
    <row r="291" spans="2:19" x14ac:dyDescent="0.2">
      <c r="B291" t="s">
        <v>548</v>
      </c>
      <c r="C291" t="s">
        <v>302</v>
      </c>
      <c r="D291" s="273" t="s">
        <v>55</v>
      </c>
      <c r="E291" s="246">
        <v>8.1482664239999991</v>
      </c>
      <c r="F291" s="246">
        <v>8.4437336337609992</v>
      </c>
      <c r="G291" s="246">
        <v>9.0384932033860004</v>
      </c>
      <c r="H291" s="246">
        <v>9.8253229678499991</v>
      </c>
      <c r="I291" s="246">
        <v>10.669976638948</v>
      </c>
      <c r="J291" s="342">
        <v>11.267126548923001</v>
      </c>
      <c r="K291" s="246">
        <v>11.893727006705999</v>
      </c>
      <c r="L291" s="342">
        <v>12.416539175133</v>
      </c>
      <c r="M291" s="246">
        <v>12.958804965969</v>
      </c>
      <c r="N291" s="256"/>
      <c r="O291" s="265"/>
      <c r="P291" s="265"/>
      <c r="Q291" s="265"/>
      <c r="R291" s="265"/>
    </row>
    <row r="292" spans="2:19" x14ac:dyDescent="0.2">
      <c r="B292" t="s">
        <v>548</v>
      </c>
      <c r="C292" t="s">
        <v>302</v>
      </c>
      <c r="D292" s="273" t="s">
        <v>41</v>
      </c>
      <c r="E292" s="246">
        <v>33.764657939999999</v>
      </c>
      <c r="F292" s="246">
        <v>34.989010305390998</v>
      </c>
      <c r="G292" s="246">
        <v>37.453565632863999</v>
      </c>
      <c r="H292" s="246">
        <v>40.714018405479003</v>
      </c>
      <c r="I292" s="246">
        <v>44.214080970735999</v>
      </c>
      <c r="J292" s="342">
        <v>46.688541352864</v>
      </c>
      <c r="K292" s="246">
        <v>49.285038450672999</v>
      </c>
      <c r="L292" s="342">
        <v>51.451459271403998</v>
      </c>
      <c r="M292" s="246">
        <v>53.698491705959</v>
      </c>
      <c r="N292" s="256"/>
      <c r="O292" s="265"/>
      <c r="P292" s="265"/>
      <c r="Q292" s="265"/>
      <c r="R292" s="265"/>
      <c r="S292" s="10"/>
    </row>
    <row r="293" spans="2:19" x14ac:dyDescent="0.2">
      <c r="B293" t="s">
        <v>548</v>
      </c>
      <c r="C293" t="s">
        <v>302</v>
      </c>
      <c r="D293" s="273" t="s">
        <v>57</v>
      </c>
      <c r="E293" s="256"/>
      <c r="F293" s="256"/>
      <c r="G293" s="256"/>
      <c r="H293" s="256"/>
      <c r="I293" s="256"/>
      <c r="J293" s="332"/>
      <c r="K293" s="256"/>
      <c r="L293" s="332"/>
      <c r="M293" s="256"/>
      <c r="N293" s="256"/>
      <c r="O293" s="265"/>
      <c r="P293" s="265"/>
      <c r="Q293" s="265"/>
      <c r="R293" s="265"/>
    </row>
    <row r="294" spans="2:19" x14ac:dyDescent="0.2">
      <c r="B294" t="s">
        <v>548</v>
      </c>
      <c r="C294" t="s">
        <v>303</v>
      </c>
      <c r="D294" s="273" t="s">
        <v>427</v>
      </c>
      <c r="E294" s="246">
        <v>62.608946652</v>
      </c>
      <c r="F294" s="246"/>
      <c r="G294" s="246">
        <v>35.894913057689003</v>
      </c>
      <c r="H294" s="246">
        <v>83.941888000291996</v>
      </c>
      <c r="I294" s="246">
        <v>70.852564198723002</v>
      </c>
      <c r="J294" s="342">
        <v>70.348098746952004</v>
      </c>
      <c r="K294" s="246">
        <v>62.902627485388003</v>
      </c>
      <c r="L294" s="342">
        <v>56.469817146131</v>
      </c>
      <c r="M294" s="246">
        <v>51.372966360536999</v>
      </c>
      <c r="N294" s="256"/>
      <c r="O294" s="265"/>
      <c r="P294" s="265"/>
      <c r="Q294" s="265"/>
      <c r="R294" s="265"/>
    </row>
    <row r="295" spans="2:19" x14ac:dyDescent="0.2">
      <c r="B295" t="s">
        <v>548</v>
      </c>
      <c r="C295" t="s">
        <v>303</v>
      </c>
      <c r="D295" s="273" t="s">
        <v>40</v>
      </c>
      <c r="E295" s="246"/>
      <c r="F295" s="246">
        <v>1.1737020360299999</v>
      </c>
      <c r="G295" s="246"/>
      <c r="H295" s="246">
        <v>0.56466835970700002</v>
      </c>
      <c r="I295" s="246"/>
      <c r="J295" s="342"/>
      <c r="K295" s="246"/>
      <c r="L295" s="342"/>
      <c r="M295" s="246"/>
      <c r="N295" s="256"/>
      <c r="O295" s="265"/>
      <c r="P295" s="265"/>
      <c r="Q295" s="265"/>
      <c r="R295" s="265"/>
    </row>
    <row r="296" spans="2:19" x14ac:dyDescent="0.2">
      <c r="B296" t="s">
        <v>548</v>
      </c>
      <c r="C296" t="s">
        <v>303</v>
      </c>
      <c r="D296" s="273" t="s">
        <v>55</v>
      </c>
      <c r="E296" s="246">
        <v>36.640194047999998</v>
      </c>
      <c r="F296" s="246">
        <v>48.20991398284</v>
      </c>
      <c r="G296" s="246">
        <v>43.221141739457003</v>
      </c>
      <c r="H296" s="246">
        <v>21.577281900951998</v>
      </c>
      <c r="I296" s="246">
        <v>19.340523089581001</v>
      </c>
      <c r="J296" s="342">
        <v>16.620217573841</v>
      </c>
      <c r="K296" s="246">
        <v>14.861174266187</v>
      </c>
      <c r="L296" s="342">
        <v>13.341379000159</v>
      </c>
      <c r="M296" s="246">
        <v>12.137213279878999</v>
      </c>
      <c r="N296" s="256"/>
      <c r="O296" s="265"/>
      <c r="P296" s="265"/>
      <c r="Q296" s="265"/>
      <c r="R296" s="265"/>
    </row>
    <row r="297" spans="2:19" x14ac:dyDescent="0.2">
      <c r="B297" t="s">
        <v>548</v>
      </c>
      <c r="C297" t="s">
        <v>303</v>
      </c>
      <c r="D297" s="273" t="s">
        <v>41</v>
      </c>
      <c r="E297" s="246">
        <v>34.883915184000003</v>
      </c>
      <c r="F297" s="246">
        <v>7.8488809163999997</v>
      </c>
      <c r="G297" s="246">
        <v>4.2828401648819998</v>
      </c>
      <c r="H297" s="246">
        <v>1.3155627566579999</v>
      </c>
      <c r="I297" s="246">
        <v>0.79444864648199998</v>
      </c>
      <c r="J297" s="342"/>
      <c r="K297" s="246"/>
      <c r="L297" s="342"/>
      <c r="M297" s="246"/>
      <c r="N297" s="256"/>
      <c r="O297" s="265"/>
      <c r="P297" s="265"/>
      <c r="Q297" s="265"/>
      <c r="R297" s="265"/>
    </row>
    <row r="298" spans="2:19" x14ac:dyDescent="0.2">
      <c r="B298" t="s">
        <v>548</v>
      </c>
      <c r="C298" t="s">
        <v>303</v>
      </c>
      <c r="D298" s="273" t="s">
        <v>56</v>
      </c>
      <c r="E298" s="246">
        <v>3.5033467680000001</v>
      </c>
      <c r="F298" s="246">
        <v>54.837264620265998</v>
      </c>
      <c r="G298" s="246">
        <v>21.884244234636999</v>
      </c>
      <c r="H298" s="246"/>
      <c r="I298" s="246">
        <v>4.6703765344120001</v>
      </c>
      <c r="J298" s="342"/>
      <c r="K298" s="246"/>
      <c r="L298" s="342"/>
      <c r="M298" s="246"/>
      <c r="N298" s="256"/>
      <c r="O298" s="265"/>
      <c r="P298" s="265"/>
      <c r="Q298" s="265"/>
      <c r="R298" s="265"/>
    </row>
    <row r="299" spans="2:19" x14ac:dyDescent="0.2">
      <c r="B299" t="s">
        <v>548</v>
      </c>
      <c r="C299" t="s">
        <v>303</v>
      </c>
      <c r="D299" s="273" t="s">
        <v>57</v>
      </c>
      <c r="E299" s="256"/>
      <c r="F299" s="256"/>
      <c r="G299" s="256"/>
      <c r="H299" s="256"/>
      <c r="I299" s="256"/>
      <c r="J299" s="332"/>
      <c r="K299" s="256"/>
      <c r="L299" s="332"/>
      <c r="M299" s="256"/>
      <c r="N299" s="256"/>
      <c r="O299" s="265"/>
      <c r="P299" s="265"/>
      <c r="Q299" s="265"/>
      <c r="R299" s="265"/>
    </row>
    <row r="300" spans="2:19" x14ac:dyDescent="0.2">
      <c r="B300" t="s">
        <v>549</v>
      </c>
      <c r="C300" t="s">
        <v>297</v>
      </c>
      <c r="D300" s="273" t="s">
        <v>427</v>
      </c>
      <c r="E300" s="246">
        <v>0.68753828857300003</v>
      </c>
      <c r="F300" s="246">
        <v>2.0307612103999999E-2</v>
      </c>
      <c r="G300" s="246"/>
      <c r="H300" s="246">
        <v>26.173071899882</v>
      </c>
      <c r="I300" s="246">
        <v>26.518844370309999</v>
      </c>
      <c r="J300" s="342">
        <v>27.540939295335999</v>
      </c>
      <c r="K300" s="246">
        <v>28.354618394075999</v>
      </c>
      <c r="L300" s="342">
        <v>29.318793674443</v>
      </c>
      <c r="M300" s="246">
        <v>30.198726527247999</v>
      </c>
      <c r="N300" s="256"/>
      <c r="O300" s="265"/>
      <c r="P300" s="265"/>
      <c r="Q300" s="265"/>
      <c r="R300" s="265"/>
      <c r="S300" s="10"/>
    </row>
    <row r="301" spans="2:19" x14ac:dyDescent="0.2">
      <c r="B301" t="s">
        <v>549</v>
      </c>
      <c r="C301" t="s">
        <v>297</v>
      </c>
      <c r="D301" s="273" t="s">
        <v>40</v>
      </c>
      <c r="E301" s="246">
        <v>0.25920478800000002</v>
      </c>
      <c r="F301" s="246">
        <v>7.970442467871</v>
      </c>
      <c r="G301" s="246"/>
      <c r="H301" s="246">
        <v>2.1123359554E-2</v>
      </c>
      <c r="I301" s="246">
        <v>3.0730705920960002</v>
      </c>
      <c r="J301" s="342">
        <v>2.2227316893000001E-2</v>
      </c>
      <c r="K301" s="246">
        <v>2.2884008482E-2</v>
      </c>
      <c r="L301" s="342">
        <v>2.3662160210000002E-2</v>
      </c>
      <c r="M301" s="246">
        <v>2.4372322857000001E-2</v>
      </c>
      <c r="N301" s="256"/>
      <c r="O301" s="265"/>
      <c r="P301" s="265"/>
      <c r="Q301" s="265"/>
      <c r="R301" s="265"/>
    </row>
    <row r="302" spans="2:19" x14ac:dyDescent="0.2">
      <c r="B302" t="s">
        <v>549</v>
      </c>
      <c r="C302" t="s">
        <v>297</v>
      </c>
      <c r="D302" s="273" t="s">
        <v>55</v>
      </c>
      <c r="E302" s="246">
        <v>39.113839224000003</v>
      </c>
      <c r="F302" s="246">
        <v>36.702574157011</v>
      </c>
      <c r="G302" s="246">
        <v>39.743212170969997</v>
      </c>
      <c r="H302" s="246">
        <v>40.873491531272002</v>
      </c>
      <c r="I302" s="246">
        <v>40.222325634881003</v>
      </c>
      <c r="J302" s="342">
        <v>43.653712497798999</v>
      </c>
      <c r="K302" s="246">
        <v>44.94343297759</v>
      </c>
      <c r="L302" s="342">
        <v>46.471697138636003</v>
      </c>
      <c r="M302" s="246">
        <v>47.866433003007998</v>
      </c>
      <c r="N302" s="256"/>
      <c r="O302" s="265"/>
      <c r="P302" s="265"/>
      <c r="Q302" s="265"/>
      <c r="R302" s="265"/>
      <c r="S302" s="10"/>
    </row>
    <row r="303" spans="2:19" x14ac:dyDescent="0.2">
      <c r="B303" t="s">
        <v>549</v>
      </c>
      <c r="C303" t="s">
        <v>297</v>
      </c>
      <c r="D303" s="273" t="s">
        <v>41</v>
      </c>
      <c r="E303" s="246">
        <v>53.375647147427003</v>
      </c>
      <c r="F303" s="246">
        <v>60.121734013100998</v>
      </c>
      <c r="G303" s="246">
        <v>61.039265787354999</v>
      </c>
      <c r="H303" s="246">
        <v>52.001469749058998</v>
      </c>
      <c r="I303" s="246">
        <v>52.948163839476003</v>
      </c>
      <c r="J303" s="342">
        <v>54.384459322551002</v>
      </c>
      <c r="K303" s="246">
        <v>55.991212722371998</v>
      </c>
      <c r="L303" s="342">
        <v>57.895147470299001</v>
      </c>
      <c r="M303" s="246">
        <v>59.632730634283</v>
      </c>
      <c r="N303" s="256"/>
      <c r="O303" s="265"/>
      <c r="P303" s="265"/>
      <c r="Q303" s="265"/>
      <c r="R303" s="265"/>
      <c r="S303" s="10"/>
    </row>
    <row r="304" spans="2:19" x14ac:dyDescent="0.2">
      <c r="B304" t="s">
        <v>549</v>
      </c>
      <c r="C304" t="s">
        <v>297</v>
      </c>
      <c r="D304" s="273" t="s">
        <v>56</v>
      </c>
      <c r="E304" s="246">
        <v>11.948227038000001</v>
      </c>
      <c r="F304" s="246">
        <v>5.5153578435419996</v>
      </c>
      <c r="G304" s="246">
        <v>5.9741135190000003</v>
      </c>
      <c r="H304" s="246"/>
      <c r="I304" s="246"/>
      <c r="J304" s="342"/>
      <c r="K304" s="246"/>
      <c r="L304" s="342"/>
      <c r="M304" s="246"/>
      <c r="N304" s="256"/>
      <c r="O304" s="265"/>
      <c r="P304" s="265"/>
      <c r="Q304" s="265"/>
      <c r="R304" s="265"/>
    </row>
    <row r="305" spans="2:19" x14ac:dyDescent="0.2">
      <c r="B305" t="s">
        <v>549</v>
      </c>
      <c r="C305" t="s">
        <v>297</v>
      </c>
      <c r="D305" s="273" t="s">
        <v>57</v>
      </c>
      <c r="E305" s="246">
        <v>73.709623018800002</v>
      </c>
      <c r="F305" s="246">
        <v>76.137845552287004</v>
      </c>
      <c r="G305" s="246">
        <v>77.564494958309993</v>
      </c>
      <c r="H305" s="246">
        <v>79.196267835024997</v>
      </c>
      <c r="I305" s="246">
        <v>81.134367388092997</v>
      </c>
      <c r="J305" s="342">
        <v>83.335254386836993</v>
      </c>
      <c r="K305" s="246">
        <v>85.797340155068994</v>
      </c>
      <c r="L305" s="342">
        <v>88.714807544297003</v>
      </c>
      <c r="M305" s="246">
        <v>91.377368444832001</v>
      </c>
      <c r="N305" s="256"/>
      <c r="O305" s="265"/>
      <c r="P305" s="265"/>
      <c r="Q305" s="265"/>
      <c r="R305" s="265"/>
      <c r="S305" s="10"/>
    </row>
    <row r="306" spans="2:19" x14ac:dyDescent="0.2">
      <c r="B306" t="s">
        <v>549</v>
      </c>
      <c r="C306" t="s">
        <v>298</v>
      </c>
      <c r="D306" s="273" t="s">
        <v>427</v>
      </c>
      <c r="E306" s="246"/>
      <c r="F306" s="246"/>
      <c r="G306" s="246"/>
      <c r="H306" s="246">
        <v>4.3321150106199999</v>
      </c>
      <c r="I306" s="246">
        <v>4.3321150106199999</v>
      </c>
      <c r="J306" s="342">
        <v>4.3321150106199999</v>
      </c>
      <c r="K306" s="246">
        <v>2.8237464864309998</v>
      </c>
      <c r="L306" s="342">
        <v>4.3518481830339999</v>
      </c>
      <c r="M306" s="246">
        <v>6.059509520692</v>
      </c>
      <c r="N306" s="256"/>
      <c r="O306" s="265"/>
      <c r="P306" s="265"/>
      <c r="Q306" s="265"/>
      <c r="R306" s="265"/>
    </row>
    <row r="307" spans="2:19" x14ac:dyDescent="0.2">
      <c r="B307" t="s">
        <v>549</v>
      </c>
      <c r="C307" t="s">
        <v>298</v>
      </c>
      <c r="D307" s="273" t="s">
        <v>40</v>
      </c>
      <c r="E307" s="246">
        <v>37.841428835999999</v>
      </c>
      <c r="F307" s="246">
        <v>37.886450976859997</v>
      </c>
      <c r="G307" s="246">
        <v>10.461926279169001</v>
      </c>
      <c r="H307" s="246">
        <v>6.1579884534399998</v>
      </c>
      <c r="I307" s="246">
        <v>26.809506201148999</v>
      </c>
      <c r="J307" s="342">
        <v>4.7754615609569999</v>
      </c>
      <c r="K307" s="246">
        <v>7.1990773360290001</v>
      </c>
      <c r="L307" s="342">
        <v>6.2652903120990002</v>
      </c>
      <c r="M307" s="246">
        <v>4.9292880727739998</v>
      </c>
      <c r="N307" s="256"/>
      <c r="O307" s="265"/>
      <c r="P307" s="265"/>
      <c r="Q307" s="265"/>
      <c r="R307" s="265"/>
      <c r="S307" s="10"/>
    </row>
    <row r="308" spans="2:19" x14ac:dyDescent="0.2">
      <c r="B308" t="s">
        <v>549</v>
      </c>
      <c r="C308" t="s">
        <v>298</v>
      </c>
      <c r="D308" s="273" t="s">
        <v>55</v>
      </c>
      <c r="E308" s="246">
        <v>21.395050416</v>
      </c>
      <c r="F308" s="246">
        <v>16.535000094903999</v>
      </c>
      <c r="G308" s="246">
        <v>16.494312580888</v>
      </c>
      <c r="H308" s="246">
        <v>17.548042935923998</v>
      </c>
      <c r="I308" s="246">
        <v>18.644683894257</v>
      </c>
      <c r="J308" s="342">
        <v>19.584214552374998</v>
      </c>
      <c r="K308" s="246">
        <v>20.571089421989001</v>
      </c>
      <c r="L308" s="342">
        <v>21.607694241490002</v>
      </c>
      <c r="M308" s="246">
        <v>22.696534969832001</v>
      </c>
      <c r="N308" s="256"/>
      <c r="O308" s="265"/>
      <c r="P308" s="265"/>
      <c r="Q308" s="265"/>
      <c r="R308" s="265"/>
      <c r="S308" s="10"/>
    </row>
    <row r="309" spans="2:19" x14ac:dyDescent="0.2">
      <c r="B309" t="s">
        <v>549</v>
      </c>
      <c r="C309" t="s">
        <v>298</v>
      </c>
      <c r="D309" s="273" t="s">
        <v>41</v>
      </c>
      <c r="E309" s="246">
        <v>3.2232079800000002</v>
      </c>
      <c r="F309" s="246"/>
      <c r="G309" s="246">
        <v>1.6116039900000001</v>
      </c>
      <c r="H309" s="246">
        <v>2.4564939498</v>
      </c>
      <c r="I309" s="246"/>
      <c r="J309" s="342">
        <v>1.6116039900000001</v>
      </c>
      <c r="K309" s="246">
        <v>0.84210606225200002</v>
      </c>
      <c r="L309" s="342"/>
      <c r="M309" s="246"/>
      <c r="N309" s="256"/>
      <c r="O309" s="265"/>
      <c r="P309" s="265"/>
      <c r="Q309" s="265"/>
      <c r="R309" s="265"/>
    </row>
    <row r="310" spans="2:19" x14ac:dyDescent="0.2">
      <c r="B310" t="s">
        <v>549</v>
      </c>
      <c r="C310" t="s">
        <v>298</v>
      </c>
      <c r="D310" s="273" t="s">
        <v>56</v>
      </c>
      <c r="E310" s="246">
        <v>2.6604601919999999</v>
      </c>
      <c r="F310" s="246">
        <v>2.3652048013329998</v>
      </c>
      <c r="G310" s="246">
        <v>4.0123994379420003</v>
      </c>
      <c r="H310" s="246"/>
      <c r="I310" s="246">
        <v>0.70644999364200001</v>
      </c>
      <c r="J310" s="342"/>
      <c r="K310" s="246"/>
      <c r="L310" s="342"/>
      <c r="M310" s="246">
        <v>5.5961123257999998E-2</v>
      </c>
      <c r="N310" s="256"/>
      <c r="O310" s="265"/>
      <c r="P310" s="265"/>
      <c r="Q310" s="265"/>
      <c r="R310" s="265"/>
    </row>
    <row r="311" spans="2:19" x14ac:dyDescent="0.2">
      <c r="B311" t="s">
        <v>549</v>
      </c>
      <c r="C311" t="s">
        <v>298</v>
      </c>
      <c r="D311" s="273" t="s">
        <v>57</v>
      </c>
      <c r="E311" s="246"/>
      <c r="F311" s="246">
        <v>19.064176045406999</v>
      </c>
      <c r="G311" s="246">
        <v>17.897440323672999</v>
      </c>
      <c r="H311" s="246">
        <v>19.176903343410999</v>
      </c>
      <c r="I311" s="246">
        <v>20.237300028724999</v>
      </c>
      <c r="J311" s="342">
        <v>21.780814387010999</v>
      </c>
      <c r="K311" s="246">
        <v>22.422074634466998</v>
      </c>
      <c r="L311" s="342">
        <v>23.462701963101999</v>
      </c>
      <c r="M311" s="246">
        <v>24.739283982484999</v>
      </c>
      <c r="N311" s="256"/>
      <c r="O311" s="265"/>
      <c r="P311" s="265"/>
      <c r="Q311" s="265"/>
      <c r="R311" s="265"/>
    </row>
    <row r="312" spans="2:19" x14ac:dyDescent="0.2">
      <c r="B312" t="s">
        <v>549</v>
      </c>
      <c r="C312" t="s">
        <v>299</v>
      </c>
      <c r="D312" s="273" t="s">
        <v>427</v>
      </c>
      <c r="E312" s="246">
        <v>0.39992313600000001</v>
      </c>
      <c r="F312" s="246"/>
      <c r="G312" s="246"/>
      <c r="H312" s="246">
        <v>0.50682670191599999</v>
      </c>
      <c r="I312" s="246">
        <v>0.406845917916</v>
      </c>
      <c r="J312" s="342">
        <v>0.38511443952199997</v>
      </c>
      <c r="K312" s="246">
        <v>0.368604504045</v>
      </c>
      <c r="L312" s="342">
        <v>0.35601469818100001</v>
      </c>
      <c r="M312" s="246">
        <v>0.34410390955100001</v>
      </c>
      <c r="N312" s="256"/>
      <c r="O312" s="265"/>
      <c r="P312" s="265"/>
      <c r="Q312" s="265"/>
      <c r="R312" s="265"/>
    </row>
    <row r="313" spans="2:19" x14ac:dyDescent="0.2">
      <c r="B313" t="s">
        <v>549</v>
      </c>
      <c r="C313" t="s">
        <v>299</v>
      </c>
      <c r="D313" s="273" t="s">
        <v>40</v>
      </c>
      <c r="E313" s="246">
        <v>1.3698790919999999</v>
      </c>
      <c r="F313" s="246">
        <v>1.597809571217</v>
      </c>
      <c r="G313" s="246">
        <v>0.51370465949999999</v>
      </c>
      <c r="H313" s="246">
        <v>0.28580311485499998</v>
      </c>
      <c r="I313" s="246"/>
      <c r="J313" s="342"/>
      <c r="K313" s="246"/>
      <c r="L313" s="342"/>
      <c r="M313" s="246"/>
      <c r="N313" s="256"/>
      <c r="O313" s="265"/>
      <c r="P313" s="265"/>
      <c r="Q313" s="265"/>
      <c r="R313" s="265"/>
    </row>
    <row r="314" spans="2:19" x14ac:dyDescent="0.2">
      <c r="B314" t="s">
        <v>549</v>
      </c>
      <c r="C314" t="s">
        <v>299</v>
      </c>
      <c r="D314" s="273" t="s">
        <v>55</v>
      </c>
      <c r="E314" s="246">
        <v>16.296532847999998</v>
      </c>
      <c r="F314" s="246">
        <v>10.569746777416</v>
      </c>
      <c r="G314" s="246">
        <v>9.6509017567209998</v>
      </c>
      <c r="H314" s="246">
        <v>9.3583307459220002</v>
      </c>
      <c r="I314" s="246">
        <v>9.3559215374430007</v>
      </c>
      <c r="J314" s="342">
        <v>8.8741995816389991</v>
      </c>
      <c r="K314" s="246">
        <v>8.4940734307590002</v>
      </c>
      <c r="L314" s="342">
        <v>8.2041169544690007</v>
      </c>
      <c r="M314" s="246">
        <v>7.929640918944</v>
      </c>
      <c r="N314" s="256"/>
      <c r="O314" s="265"/>
      <c r="P314" s="265"/>
      <c r="Q314" s="265"/>
      <c r="R314" s="265"/>
    </row>
    <row r="315" spans="2:19" x14ac:dyDescent="0.2">
      <c r="B315" t="s">
        <v>549</v>
      </c>
      <c r="C315" t="s">
        <v>299</v>
      </c>
      <c r="D315" s="273" t="s">
        <v>41</v>
      </c>
      <c r="E315" s="246">
        <v>0.41298595199999999</v>
      </c>
      <c r="F315" s="246">
        <v>0.245304538686</v>
      </c>
      <c r="G315" s="246">
        <v>0.245304538686</v>
      </c>
      <c r="H315" s="246">
        <v>0.33306405348599999</v>
      </c>
      <c r="I315" s="246">
        <v>0.245304538686</v>
      </c>
      <c r="J315" s="342">
        <v>0.13900913722700001</v>
      </c>
      <c r="K315" s="246">
        <v>5.8253921783999997E-2</v>
      </c>
      <c r="L315" s="342"/>
      <c r="M315" s="246"/>
      <c r="N315" s="256"/>
      <c r="O315" s="265"/>
      <c r="P315" s="265"/>
      <c r="Q315" s="265"/>
      <c r="R315" s="265"/>
      <c r="S315" s="10"/>
    </row>
    <row r="316" spans="2:19" x14ac:dyDescent="0.2">
      <c r="B316" t="s">
        <v>549</v>
      </c>
      <c r="C316" t="s">
        <v>299</v>
      </c>
      <c r="D316" s="273" t="s">
        <v>56</v>
      </c>
      <c r="E316" s="246">
        <v>3.183391512</v>
      </c>
      <c r="F316" s="246">
        <v>2.387543634</v>
      </c>
      <c r="G316" s="246">
        <v>2.1205970961660001</v>
      </c>
      <c r="H316" s="246">
        <v>1.8240577726789999</v>
      </c>
      <c r="I316" s="246">
        <v>1.779599141427</v>
      </c>
      <c r="J316" s="342">
        <v>1.779599141427</v>
      </c>
      <c r="K316" s="246">
        <v>1.779599141427</v>
      </c>
      <c r="L316" s="342">
        <v>1.7762058831730001</v>
      </c>
      <c r="M316" s="246">
        <v>1.71678133428</v>
      </c>
      <c r="N316" s="256"/>
      <c r="O316" s="265"/>
      <c r="P316" s="265"/>
      <c r="Q316" s="265"/>
      <c r="R316" s="265"/>
    </row>
    <row r="317" spans="2:19" x14ac:dyDescent="0.2">
      <c r="B317" t="s">
        <v>549</v>
      </c>
      <c r="C317" t="s">
        <v>299</v>
      </c>
      <c r="D317" s="273" t="s">
        <v>57</v>
      </c>
      <c r="E317" s="256"/>
      <c r="F317" s="256"/>
      <c r="G317" s="256"/>
      <c r="H317" s="256"/>
      <c r="I317" s="256"/>
      <c r="J317" s="332"/>
      <c r="K317" s="256"/>
      <c r="L317" s="332"/>
      <c r="M317" s="256"/>
      <c r="N317" s="256"/>
      <c r="O317" s="265"/>
      <c r="P317" s="265"/>
      <c r="Q317" s="265"/>
      <c r="R317" s="265"/>
    </row>
    <row r="318" spans="2:19" x14ac:dyDescent="0.2">
      <c r="B318" t="s">
        <v>549</v>
      </c>
      <c r="C318" t="s">
        <v>300</v>
      </c>
      <c r="D318" s="273" t="s">
        <v>427</v>
      </c>
      <c r="E318" s="246">
        <v>1.5396957</v>
      </c>
      <c r="F318" s="246"/>
      <c r="G318" s="246"/>
      <c r="H318" s="246">
        <v>1.5809866286550001</v>
      </c>
      <c r="I318" s="246">
        <v>1.196062703655</v>
      </c>
      <c r="J318" s="342">
        <v>1.1008788094640001</v>
      </c>
      <c r="K318" s="246">
        <v>1.018841612163</v>
      </c>
      <c r="L318" s="342">
        <v>0.95045909112000004</v>
      </c>
      <c r="M318" s="246">
        <v>0.89091332621099995</v>
      </c>
      <c r="N318" s="256"/>
      <c r="O318" s="265"/>
      <c r="P318" s="265"/>
      <c r="Q318" s="265"/>
      <c r="R318" s="265"/>
    </row>
    <row r="319" spans="2:19" x14ac:dyDescent="0.2">
      <c r="B319" t="s">
        <v>549</v>
      </c>
      <c r="C319" t="s">
        <v>300</v>
      </c>
      <c r="D319" s="273" t="s">
        <v>40</v>
      </c>
      <c r="E319" s="246">
        <v>11.604427956</v>
      </c>
      <c r="F319" s="246">
        <v>10.283723938795999</v>
      </c>
      <c r="G319" s="246">
        <v>5.8022139780000002</v>
      </c>
      <c r="H319" s="246">
        <v>3.0108911045890001</v>
      </c>
      <c r="I319" s="246"/>
      <c r="J319" s="342"/>
      <c r="K319" s="246"/>
      <c r="L319" s="342"/>
      <c r="M319" s="246"/>
      <c r="N319" s="256"/>
      <c r="O319" s="265"/>
      <c r="P319" s="265"/>
      <c r="Q319" s="265"/>
      <c r="R319" s="265"/>
    </row>
    <row r="320" spans="2:19" x14ac:dyDescent="0.2">
      <c r="B320" t="s">
        <v>549</v>
      </c>
      <c r="C320" t="s">
        <v>300</v>
      </c>
      <c r="D320" s="273" t="s">
        <v>55</v>
      </c>
      <c r="E320" s="246">
        <v>9.8873794079999993</v>
      </c>
      <c r="F320" s="246">
        <v>6.3751413049080004</v>
      </c>
      <c r="G320" s="246">
        <v>9.0960396118640006</v>
      </c>
      <c r="H320" s="246">
        <v>7.7051047694539996</v>
      </c>
      <c r="I320" s="246">
        <v>6.8174528184670002</v>
      </c>
      <c r="J320" s="342">
        <v>5.8041081509890002</v>
      </c>
      <c r="K320" s="246">
        <v>4.9349848318719998</v>
      </c>
      <c r="L320" s="342">
        <v>4.4513788723829997</v>
      </c>
      <c r="M320" s="246">
        <v>4.0302670687650002</v>
      </c>
      <c r="N320" s="256"/>
      <c r="O320" s="265"/>
      <c r="P320" s="265"/>
      <c r="Q320" s="265"/>
      <c r="R320" s="265"/>
      <c r="S320" s="10"/>
    </row>
    <row r="321" spans="2:19" x14ac:dyDescent="0.2">
      <c r="B321" t="s">
        <v>549</v>
      </c>
      <c r="C321" t="s">
        <v>300</v>
      </c>
      <c r="D321" s="273" t="s">
        <v>41</v>
      </c>
      <c r="E321" s="246">
        <v>7.4930322240000002</v>
      </c>
      <c r="F321" s="246">
        <v>2.1026354408920001</v>
      </c>
      <c r="G321" s="246">
        <v>2.1026354408920001</v>
      </c>
      <c r="H321" s="246">
        <v>3.3333124130180001</v>
      </c>
      <c r="I321" s="246">
        <v>0.21172666583899999</v>
      </c>
      <c r="J321" s="342"/>
      <c r="K321" s="246"/>
      <c r="L321" s="342"/>
      <c r="M321" s="246"/>
      <c r="N321" s="256"/>
      <c r="O321" s="265"/>
      <c r="P321" s="265"/>
      <c r="Q321" s="265"/>
      <c r="R321" s="265"/>
      <c r="S321" s="10"/>
    </row>
    <row r="322" spans="2:19" x14ac:dyDescent="0.2">
      <c r="B322" t="s">
        <v>549</v>
      </c>
      <c r="C322" t="s">
        <v>300</v>
      </c>
      <c r="D322" s="273" t="s">
        <v>56</v>
      </c>
      <c r="E322" s="246">
        <v>1.1087902439999999</v>
      </c>
      <c r="F322" s="246">
        <v>1.389991296182</v>
      </c>
      <c r="G322" s="246">
        <v>1.1127937351820001</v>
      </c>
      <c r="H322" s="246">
        <v>0.97069859779800005</v>
      </c>
      <c r="I322" s="246">
        <v>2.4977661382480001</v>
      </c>
      <c r="J322" s="342">
        <v>2.4977661382480001</v>
      </c>
      <c r="K322" s="246">
        <v>2.3116332671880002</v>
      </c>
      <c r="L322" s="342">
        <v>2.1564812704010001</v>
      </c>
      <c r="M322" s="246">
        <v>2.0213788467849998</v>
      </c>
      <c r="N322" s="256"/>
      <c r="O322" s="265"/>
      <c r="P322" s="265"/>
      <c r="Q322" s="265"/>
      <c r="R322" s="265"/>
    </row>
    <row r="323" spans="2:19" x14ac:dyDescent="0.2">
      <c r="B323" t="s">
        <v>549</v>
      </c>
      <c r="C323" t="s">
        <v>300</v>
      </c>
      <c r="D323" s="273" t="s">
        <v>57</v>
      </c>
      <c r="E323" s="256"/>
      <c r="F323" s="256"/>
      <c r="G323" s="256"/>
      <c r="H323" s="256"/>
      <c r="I323" s="256"/>
      <c r="J323" s="332"/>
      <c r="K323" s="256"/>
      <c r="L323" s="332"/>
      <c r="M323" s="256"/>
      <c r="N323" s="256"/>
      <c r="O323" s="265"/>
      <c r="P323" s="265"/>
      <c r="Q323" s="265"/>
      <c r="R323" s="265"/>
    </row>
    <row r="324" spans="2:19" x14ac:dyDescent="0.2">
      <c r="B324" t="s">
        <v>549</v>
      </c>
      <c r="C324" t="s">
        <v>301</v>
      </c>
      <c r="D324" s="273" t="s">
        <v>427</v>
      </c>
      <c r="E324" s="246">
        <v>27.407378951999998</v>
      </c>
      <c r="F324" s="246"/>
      <c r="G324" s="246"/>
      <c r="H324" s="246">
        <v>29.723926591527999</v>
      </c>
      <c r="I324" s="246">
        <v>22.452191136166</v>
      </c>
      <c r="J324" s="342">
        <v>27.506106522717001</v>
      </c>
      <c r="K324" s="246">
        <v>28.549252067603</v>
      </c>
      <c r="L324" s="342">
        <v>29.470788943942999</v>
      </c>
      <c r="M324" s="246">
        <v>30.617313388208999</v>
      </c>
      <c r="N324" s="256"/>
      <c r="O324" s="265"/>
      <c r="P324" s="265"/>
      <c r="Q324" s="265"/>
      <c r="R324" s="265"/>
      <c r="S324" s="10"/>
    </row>
    <row r="325" spans="2:19" x14ac:dyDescent="0.2">
      <c r="B325" t="s">
        <v>549</v>
      </c>
      <c r="C325" t="s">
        <v>301</v>
      </c>
      <c r="D325" s="273" t="s">
        <v>40</v>
      </c>
      <c r="E325" s="246">
        <v>6.6142647720000003</v>
      </c>
      <c r="F325" s="246">
        <v>10.853291625214</v>
      </c>
      <c r="G325" s="246">
        <v>2.2134020616000001</v>
      </c>
      <c r="H325" s="246">
        <v>1.0156067298</v>
      </c>
      <c r="I325" s="246"/>
      <c r="J325" s="342"/>
      <c r="K325" s="246"/>
      <c r="L325" s="342"/>
      <c r="M325" s="246"/>
      <c r="N325" s="256"/>
      <c r="O325" s="265"/>
      <c r="P325" s="265"/>
      <c r="Q325" s="265"/>
      <c r="R325" s="265"/>
    </row>
    <row r="326" spans="2:19" x14ac:dyDescent="0.2">
      <c r="B326" t="s">
        <v>549</v>
      </c>
      <c r="C326" t="s">
        <v>301</v>
      </c>
      <c r="D326" s="273" t="s">
        <v>55</v>
      </c>
      <c r="E326" s="246">
        <v>118.58374123199999</v>
      </c>
      <c r="F326" s="246">
        <v>111.65878068571701</v>
      </c>
      <c r="G326" s="246">
        <v>152.09250126138701</v>
      </c>
      <c r="H326" s="246">
        <v>147.00940135329299</v>
      </c>
      <c r="I326" s="246">
        <v>141.362720102911</v>
      </c>
      <c r="J326" s="342">
        <v>157.42757915922601</v>
      </c>
      <c r="K326" s="246">
        <v>154.76843813461599</v>
      </c>
      <c r="L326" s="342">
        <v>167.96626734998</v>
      </c>
      <c r="M326" s="246">
        <v>213.24375462648101</v>
      </c>
      <c r="N326" s="256"/>
      <c r="O326" s="265"/>
      <c r="P326" s="265"/>
      <c r="Q326" s="265"/>
      <c r="R326" s="265"/>
      <c r="S326" s="10"/>
    </row>
    <row r="327" spans="2:19" x14ac:dyDescent="0.2">
      <c r="B327" t="s">
        <v>549</v>
      </c>
      <c r="C327" t="s">
        <v>301</v>
      </c>
      <c r="D327" s="273" t="s">
        <v>41</v>
      </c>
      <c r="E327" s="246">
        <v>28.887077808000001</v>
      </c>
      <c r="F327" s="246">
        <v>24.999847074415001</v>
      </c>
      <c r="G327" s="246">
        <v>24.833933522858</v>
      </c>
      <c r="H327" s="246">
        <v>18.276314637174998</v>
      </c>
      <c r="I327" s="246">
        <v>14.391954404993999</v>
      </c>
      <c r="J327" s="342">
        <v>16.682401592843998</v>
      </c>
      <c r="K327" s="246">
        <v>12.012120859099999</v>
      </c>
      <c r="L327" s="342"/>
      <c r="M327" s="246"/>
      <c r="N327" s="256"/>
      <c r="O327" s="265"/>
      <c r="P327" s="265"/>
      <c r="Q327" s="265"/>
      <c r="R327" s="265"/>
      <c r="S327" s="10"/>
    </row>
    <row r="328" spans="2:19" x14ac:dyDescent="0.2">
      <c r="B328" t="s">
        <v>549</v>
      </c>
      <c r="C328" t="s">
        <v>301</v>
      </c>
      <c r="D328" s="273" t="s">
        <v>56</v>
      </c>
      <c r="E328" s="246">
        <v>50.412061375199997</v>
      </c>
      <c r="F328" s="246">
        <v>46.484073355904002</v>
      </c>
      <c r="G328" s="246">
        <v>33.881058012103999</v>
      </c>
      <c r="H328" s="246">
        <v>48.750244297195998</v>
      </c>
      <c r="I328" s="246">
        <v>53.682024618002004</v>
      </c>
      <c r="J328" s="342">
        <v>53.682024618002004</v>
      </c>
      <c r="K328" s="246">
        <v>67.699770612867994</v>
      </c>
      <c r="L328" s="342">
        <v>100.706990527412</v>
      </c>
      <c r="M328" s="246">
        <v>115.69004650102799</v>
      </c>
      <c r="N328" s="256"/>
      <c r="O328" s="265"/>
      <c r="P328" s="265"/>
      <c r="Q328" s="265"/>
      <c r="R328" s="265"/>
    </row>
    <row r="329" spans="2:19" x14ac:dyDescent="0.2">
      <c r="B329" t="s">
        <v>549</v>
      </c>
      <c r="C329" t="s">
        <v>301</v>
      </c>
      <c r="D329" s="273" t="s">
        <v>57</v>
      </c>
      <c r="E329" s="256"/>
      <c r="F329" s="256"/>
      <c r="G329" s="256"/>
      <c r="H329" s="256"/>
      <c r="I329" s="256"/>
      <c r="J329" s="332"/>
      <c r="K329" s="256"/>
      <c r="L329" s="332"/>
      <c r="M329" s="256"/>
      <c r="N329" s="256"/>
      <c r="O329" s="265"/>
      <c r="P329" s="265"/>
      <c r="Q329" s="265"/>
      <c r="R329" s="265"/>
    </row>
    <row r="330" spans="2:19" x14ac:dyDescent="0.2">
      <c r="B330" t="s">
        <v>549</v>
      </c>
      <c r="C330" t="s">
        <v>301</v>
      </c>
      <c r="D330" s="273" t="s">
        <v>42</v>
      </c>
      <c r="E330" s="256"/>
      <c r="F330" s="256"/>
      <c r="G330" s="256"/>
      <c r="H330" s="256"/>
      <c r="I330" s="256"/>
      <c r="J330" s="332"/>
      <c r="K330" s="256"/>
      <c r="L330" s="332"/>
      <c r="M330" s="256"/>
      <c r="N330" s="256"/>
      <c r="O330" s="265"/>
      <c r="P330" s="265"/>
      <c r="Q330" s="265"/>
      <c r="R330" s="265"/>
    </row>
    <row r="331" spans="2:19" x14ac:dyDescent="0.2">
      <c r="B331" s="278" t="s">
        <v>549</v>
      </c>
      <c r="C331" s="278" t="s">
        <v>302</v>
      </c>
      <c r="D331" s="340" t="s">
        <v>427</v>
      </c>
      <c r="E331" s="246">
        <v>0.65230343999999996</v>
      </c>
      <c r="F331" s="246">
        <v>0.70239208491000005</v>
      </c>
      <c r="G331" s="246">
        <v>0.74202210919300005</v>
      </c>
      <c r="H331" s="246">
        <v>0.78495830389599996</v>
      </c>
      <c r="I331" s="246">
        <v>0.82943062947400004</v>
      </c>
      <c r="J331" s="342">
        <v>0.88035888870500001</v>
      </c>
      <c r="K331" s="246">
        <v>0.93416712842500005</v>
      </c>
      <c r="L331" s="342">
        <v>0.99149958256100001</v>
      </c>
      <c r="M331" s="246">
        <v>1.0520973267089999</v>
      </c>
      <c r="N331" s="256"/>
      <c r="O331" s="265"/>
      <c r="P331" s="265"/>
      <c r="Q331" s="265"/>
      <c r="R331" s="265"/>
      <c r="S331" s="10"/>
    </row>
    <row r="332" spans="2:19" x14ac:dyDescent="0.2">
      <c r="B332" s="278" t="s">
        <v>549</v>
      </c>
      <c r="C332" s="278" t="s">
        <v>302</v>
      </c>
      <c r="D332" s="340" t="s">
        <v>40</v>
      </c>
      <c r="E332" s="256"/>
      <c r="F332" s="256"/>
      <c r="G332" s="256"/>
      <c r="H332" s="256"/>
      <c r="I332" s="256"/>
      <c r="J332" s="332"/>
      <c r="K332" s="256"/>
      <c r="L332" s="332"/>
      <c r="M332" s="256"/>
      <c r="N332" s="256"/>
      <c r="O332" s="265"/>
      <c r="P332" s="265"/>
      <c r="Q332" s="265"/>
      <c r="R332" s="265"/>
      <c r="S332" s="10"/>
    </row>
    <row r="333" spans="2:19" x14ac:dyDescent="0.2">
      <c r="B333" s="278" t="s">
        <v>549</v>
      </c>
      <c r="C333" s="278" t="s">
        <v>302</v>
      </c>
      <c r="D333" s="340" t="s">
        <v>55</v>
      </c>
      <c r="E333" s="256"/>
      <c r="F333" s="256"/>
      <c r="G333" s="256"/>
      <c r="H333" s="256"/>
      <c r="I333" s="256"/>
      <c r="J333" s="332"/>
      <c r="K333" s="256"/>
      <c r="L333" s="332"/>
      <c r="M333" s="256"/>
      <c r="N333" s="256"/>
      <c r="O333" s="265"/>
      <c r="P333" s="265"/>
      <c r="Q333" s="265"/>
      <c r="R333" s="265"/>
    </row>
    <row r="334" spans="2:19" x14ac:dyDescent="0.2">
      <c r="B334" s="278" t="s">
        <v>549</v>
      </c>
      <c r="C334" s="278" t="s">
        <v>302</v>
      </c>
      <c r="D334" s="340" t="s">
        <v>41</v>
      </c>
      <c r="E334" s="246">
        <v>0.53084437200000001</v>
      </c>
      <c r="F334" s="246">
        <v>0.57160649836800004</v>
      </c>
      <c r="G334" s="246">
        <v>0.60385740195500004</v>
      </c>
      <c r="H334" s="246">
        <v>0.63879886618100001</v>
      </c>
      <c r="I334" s="246">
        <v>0.67499043331800002</v>
      </c>
      <c r="J334" s="342">
        <v>0.71643583760499996</v>
      </c>
      <c r="K334" s="246">
        <v>0.76022496927399996</v>
      </c>
      <c r="L334" s="342">
        <v>0.80688210573100005</v>
      </c>
      <c r="M334" s="246">
        <v>0.85619653436099996</v>
      </c>
      <c r="N334" s="256"/>
      <c r="O334" s="265"/>
      <c r="P334" s="265"/>
      <c r="Q334" s="265"/>
      <c r="R334" s="265"/>
    </row>
    <row r="335" spans="2:19" x14ac:dyDescent="0.2">
      <c r="B335" s="278" t="s">
        <v>549</v>
      </c>
      <c r="C335" s="278" t="s">
        <v>302</v>
      </c>
      <c r="D335" s="340" t="s">
        <v>57</v>
      </c>
      <c r="E335" s="256"/>
      <c r="F335" s="256"/>
      <c r="G335" s="256"/>
      <c r="H335" s="256"/>
      <c r="I335" s="256"/>
      <c r="J335" s="332"/>
      <c r="K335" s="256"/>
      <c r="L335" s="332"/>
      <c r="M335" s="256"/>
      <c r="N335" s="256"/>
      <c r="O335" s="265"/>
      <c r="P335" s="265"/>
      <c r="Q335" s="265"/>
      <c r="R335" s="265"/>
    </row>
    <row r="336" spans="2:19" x14ac:dyDescent="0.2">
      <c r="B336" t="s">
        <v>549</v>
      </c>
      <c r="C336" t="s">
        <v>303</v>
      </c>
      <c r="D336" s="273" t="s">
        <v>427</v>
      </c>
      <c r="E336" s="246">
        <v>299.10654111600098</v>
      </c>
      <c r="F336" s="246"/>
      <c r="G336" s="246"/>
      <c r="H336" s="246">
        <v>148.66857744938901</v>
      </c>
      <c r="I336" s="246">
        <v>28.716407414734999</v>
      </c>
      <c r="J336" s="342">
        <v>139.05602474054001</v>
      </c>
      <c r="K336" s="246">
        <v>85.946430079749007</v>
      </c>
      <c r="L336" s="342">
        <v>180.873421746536</v>
      </c>
      <c r="M336" s="246">
        <v>234.702569885119</v>
      </c>
      <c r="N336" s="256"/>
      <c r="O336" s="265"/>
      <c r="P336" s="265"/>
      <c r="Q336" s="265"/>
      <c r="R336" s="265"/>
    </row>
    <row r="337" spans="2:19" x14ac:dyDescent="0.2">
      <c r="B337" t="s">
        <v>549</v>
      </c>
      <c r="C337" t="s">
        <v>303</v>
      </c>
      <c r="D337" s="273" t="s">
        <v>40</v>
      </c>
      <c r="E337" s="246">
        <v>9.3116106720000005</v>
      </c>
      <c r="F337" s="246">
        <v>25.027002870680001</v>
      </c>
      <c r="G337" s="246"/>
      <c r="H337" s="246">
        <v>3.7278502617189999</v>
      </c>
      <c r="I337" s="246">
        <v>2.5566620685950001</v>
      </c>
      <c r="J337" s="342">
        <v>1.52967474948</v>
      </c>
      <c r="K337" s="246">
        <v>0.17785991080300001</v>
      </c>
      <c r="L337" s="342"/>
      <c r="M337" s="246"/>
      <c r="N337" s="256"/>
      <c r="O337" s="265"/>
      <c r="P337" s="265"/>
      <c r="Q337" s="265"/>
      <c r="R337" s="265"/>
    </row>
    <row r="338" spans="2:19" x14ac:dyDescent="0.2">
      <c r="B338" t="s">
        <v>549</v>
      </c>
      <c r="C338" t="s">
        <v>303</v>
      </c>
      <c r="D338" s="273" t="s">
        <v>55</v>
      </c>
      <c r="E338" s="246">
        <v>167.008856184</v>
      </c>
      <c r="F338" s="246">
        <v>183.49206826562599</v>
      </c>
      <c r="G338" s="246">
        <v>196.48372233151699</v>
      </c>
      <c r="H338" s="246">
        <v>144.19036540513599</v>
      </c>
      <c r="I338" s="246">
        <v>152.03817785410101</v>
      </c>
      <c r="J338" s="342">
        <v>133.238708066919</v>
      </c>
      <c r="K338" s="246">
        <v>134.87534102437999</v>
      </c>
      <c r="L338" s="342">
        <v>121.363198413102</v>
      </c>
      <c r="M338" s="246">
        <v>75.858701892490998</v>
      </c>
      <c r="N338" s="256"/>
      <c r="O338" s="265"/>
      <c r="P338" s="265"/>
      <c r="Q338" s="265"/>
      <c r="R338" s="265"/>
    </row>
    <row r="339" spans="2:19" x14ac:dyDescent="0.2">
      <c r="B339" t="s">
        <v>549</v>
      </c>
      <c r="C339" t="s">
        <v>303</v>
      </c>
      <c r="D339" s="273" t="s">
        <v>41</v>
      </c>
      <c r="E339" s="246">
        <v>22.911969924000001</v>
      </c>
      <c r="F339" s="246">
        <v>112.768771350507</v>
      </c>
      <c r="G339" s="246">
        <v>115.059968342907</v>
      </c>
      <c r="H339" s="246">
        <v>41.839240990545001</v>
      </c>
      <c r="I339" s="246">
        <v>100.989342532919</v>
      </c>
      <c r="J339" s="342">
        <v>14.471446982004</v>
      </c>
      <c r="K339" s="246">
        <v>39.982349656304997</v>
      </c>
      <c r="L339" s="342"/>
      <c r="M339" s="246"/>
      <c r="N339" s="256"/>
      <c r="O339" s="265"/>
      <c r="P339" s="265"/>
      <c r="Q339" s="265"/>
      <c r="R339" s="265"/>
    </row>
    <row r="340" spans="2:19" x14ac:dyDescent="0.2">
      <c r="B340" t="s">
        <v>549</v>
      </c>
      <c r="C340" t="s">
        <v>303</v>
      </c>
      <c r="D340" s="273" t="s">
        <v>56</v>
      </c>
      <c r="E340" s="246">
        <v>32.405748264000003</v>
      </c>
      <c r="F340" s="246">
        <v>62.337929517573997</v>
      </c>
      <c r="G340" s="246">
        <v>74.837407948692999</v>
      </c>
      <c r="H340" s="246">
        <v>71.049320494154003</v>
      </c>
      <c r="I340" s="246">
        <v>66.711608247974993</v>
      </c>
      <c r="J340" s="342">
        <v>68.708200946860998</v>
      </c>
      <c r="K340" s="246">
        <v>56.03032817367</v>
      </c>
      <c r="L340" s="342">
        <v>25.936700312117999</v>
      </c>
      <c r="M340" s="246">
        <v>13.931243346283001</v>
      </c>
      <c r="N340" s="256"/>
      <c r="O340" s="265"/>
      <c r="P340" s="265"/>
      <c r="Q340" s="265"/>
      <c r="R340" s="265"/>
    </row>
    <row r="341" spans="2:19" x14ac:dyDescent="0.2">
      <c r="B341" t="s">
        <v>549</v>
      </c>
      <c r="C341" t="s">
        <v>303</v>
      </c>
      <c r="D341" s="273" t="s">
        <v>57</v>
      </c>
      <c r="E341" s="256"/>
      <c r="F341" s="256"/>
      <c r="G341" s="256"/>
      <c r="H341" s="256"/>
      <c r="I341" s="256"/>
      <c r="J341" s="332"/>
      <c r="K341" s="256"/>
      <c r="L341" s="332"/>
      <c r="M341" s="256"/>
      <c r="N341" s="256"/>
      <c r="O341" s="265"/>
      <c r="P341" s="265"/>
      <c r="Q341" s="265"/>
      <c r="R341" s="265"/>
    </row>
    <row r="342" spans="2:19" x14ac:dyDescent="0.2">
      <c r="B342" t="s">
        <v>550</v>
      </c>
      <c r="C342" t="s">
        <v>297</v>
      </c>
      <c r="D342" s="273" t="s">
        <v>427</v>
      </c>
      <c r="E342" s="246">
        <v>7.7288830416000001E-2</v>
      </c>
      <c r="F342" s="246">
        <v>5.6724645911000002E-2</v>
      </c>
      <c r="G342" s="246"/>
      <c r="H342" s="246">
        <v>4.7520180000000002E-3</v>
      </c>
      <c r="I342" s="246"/>
      <c r="J342" s="342">
        <v>67.050280240695997</v>
      </c>
      <c r="K342" s="246">
        <v>67.072254020488003</v>
      </c>
      <c r="L342" s="342">
        <v>68.222022084106996</v>
      </c>
      <c r="M342" s="246">
        <v>68.864096583795998</v>
      </c>
      <c r="N342" s="256"/>
      <c r="O342" s="265"/>
      <c r="P342" s="265"/>
      <c r="Q342" s="265"/>
      <c r="R342" s="265"/>
    </row>
    <row r="343" spans="2:19" x14ac:dyDescent="0.2">
      <c r="B343" t="s">
        <v>550</v>
      </c>
      <c r="C343" t="s">
        <v>297</v>
      </c>
      <c r="D343" s="273" t="s">
        <v>40</v>
      </c>
      <c r="E343" s="246">
        <v>2.0645110799999999</v>
      </c>
      <c r="F343" s="246">
        <v>6.5694430905379999</v>
      </c>
      <c r="G343" s="246">
        <v>4.4034697585859996</v>
      </c>
      <c r="H343" s="246">
        <v>5.5340098084999997E-2</v>
      </c>
      <c r="I343" s="246">
        <v>5.5194887083000001E-2</v>
      </c>
      <c r="J343" s="342"/>
      <c r="K343" s="246"/>
      <c r="L343" s="342"/>
      <c r="M343" s="246"/>
      <c r="N343" s="256"/>
      <c r="O343" s="265"/>
      <c r="P343" s="265"/>
      <c r="Q343" s="265"/>
      <c r="R343" s="265"/>
    </row>
    <row r="344" spans="2:19" x14ac:dyDescent="0.2">
      <c r="B344" t="s">
        <v>550</v>
      </c>
      <c r="C344" t="s">
        <v>297</v>
      </c>
      <c r="D344" s="273" t="s">
        <v>55</v>
      </c>
      <c r="E344" s="246">
        <v>69.920983512000006</v>
      </c>
      <c r="F344" s="246">
        <v>66.332746216344006</v>
      </c>
      <c r="G344" s="246">
        <v>66.836378158209001</v>
      </c>
      <c r="H344" s="246">
        <v>78.484207039045998</v>
      </c>
      <c r="I344" s="246">
        <v>81.539451228909996</v>
      </c>
      <c r="J344" s="342">
        <v>76.017415792267997</v>
      </c>
      <c r="K344" s="246">
        <v>78.523771285660004</v>
      </c>
      <c r="L344" s="342">
        <v>75.415319877296</v>
      </c>
      <c r="M344" s="246">
        <v>77.541625442148998</v>
      </c>
      <c r="N344" s="256"/>
      <c r="O344" s="265"/>
      <c r="P344" s="265"/>
      <c r="Q344" s="265"/>
      <c r="R344" s="265"/>
    </row>
    <row r="345" spans="2:19" x14ac:dyDescent="0.2">
      <c r="B345" t="s">
        <v>550</v>
      </c>
      <c r="C345" t="s">
        <v>297</v>
      </c>
      <c r="D345" s="273" t="s">
        <v>41</v>
      </c>
      <c r="E345" s="246">
        <v>170.12852409758401</v>
      </c>
      <c r="F345" s="246">
        <v>158.961455787988</v>
      </c>
      <c r="G345" s="246">
        <v>159.594081934043</v>
      </c>
      <c r="H345" s="246">
        <v>154.54025355909499</v>
      </c>
      <c r="I345" s="246">
        <v>149.865616288426</v>
      </c>
      <c r="J345" s="342">
        <v>109.32176863913899</v>
      </c>
      <c r="K345" s="246">
        <v>105.99963846136799</v>
      </c>
      <c r="L345" s="342">
        <v>108.507079981337</v>
      </c>
      <c r="M345" s="246">
        <v>106.87816350417199</v>
      </c>
      <c r="N345" s="256"/>
      <c r="O345" s="265"/>
      <c r="P345" s="265"/>
      <c r="Q345" s="265"/>
      <c r="R345" s="265"/>
    </row>
    <row r="346" spans="2:19" x14ac:dyDescent="0.2">
      <c r="B346" t="s">
        <v>550</v>
      </c>
      <c r="C346" t="s">
        <v>297</v>
      </c>
      <c r="D346" s="273" t="s">
        <v>56</v>
      </c>
      <c r="E346" s="246">
        <v>19.543752126000001</v>
      </c>
      <c r="F346" s="246">
        <v>14.657814094500001</v>
      </c>
      <c r="G346" s="246">
        <v>10.594513016837</v>
      </c>
      <c r="H346" s="246">
        <v>10.306842508898001</v>
      </c>
      <c r="I346" s="246">
        <v>10.172976852689001</v>
      </c>
      <c r="J346" s="342">
        <v>7.169729541E-2</v>
      </c>
      <c r="K346" s="246"/>
      <c r="L346" s="342"/>
      <c r="M346" s="246"/>
      <c r="N346" s="256"/>
      <c r="O346" s="265"/>
      <c r="P346" s="265"/>
      <c r="Q346" s="265"/>
      <c r="R346" s="265"/>
    </row>
    <row r="347" spans="2:19" x14ac:dyDescent="0.2">
      <c r="B347" t="s">
        <v>550</v>
      </c>
      <c r="C347" t="s">
        <v>297</v>
      </c>
      <c r="D347" s="273" t="s">
        <v>57</v>
      </c>
      <c r="E347" s="246">
        <v>130.28527573380001</v>
      </c>
      <c r="F347" s="246">
        <v>126.806622532467</v>
      </c>
      <c r="G347" s="246">
        <v>124.409081079516</v>
      </c>
      <c r="H347" s="246">
        <v>123.711498169889</v>
      </c>
      <c r="I347" s="246">
        <v>123.386882363331</v>
      </c>
      <c r="J347" s="342">
        <v>122.56387376976301</v>
      </c>
      <c r="K347" s="246">
        <v>122.04333054467401</v>
      </c>
      <c r="L347" s="342">
        <v>121.721070536856</v>
      </c>
      <c r="M347" s="246">
        <v>121.999539276447</v>
      </c>
      <c r="N347" s="256"/>
      <c r="O347" s="265"/>
      <c r="P347" s="265"/>
      <c r="Q347" s="265"/>
      <c r="R347" s="265"/>
      <c r="S347" s="10"/>
    </row>
    <row r="348" spans="2:19" x14ac:dyDescent="0.2">
      <c r="B348" t="s">
        <v>550</v>
      </c>
      <c r="C348" t="s">
        <v>298</v>
      </c>
      <c r="D348" s="273" t="s">
        <v>427</v>
      </c>
      <c r="E348" s="246"/>
      <c r="F348" s="246"/>
      <c r="G348" s="246"/>
      <c r="H348" s="246">
        <v>4.657870289481</v>
      </c>
      <c r="I348" s="246">
        <v>1.27818566424</v>
      </c>
      <c r="J348" s="342">
        <v>5.1391306382220003</v>
      </c>
      <c r="K348" s="246">
        <v>5.3980983320740004</v>
      </c>
      <c r="L348" s="342">
        <v>5.6701157557690003</v>
      </c>
      <c r="M348" s="246">
        <v>5.7485226784119998</v>
      </c>
      <c r="N348" s="256"/>
      <c r="O348" s="265"/>
      <c r="P348" s="265"/>
      <c r="Q348" s="265"/>
      <c r="R348" s="265"/>
    </row>
    <row r="349" spans="2:19" x14ac:dyDescent="0.2">
      <c r="B349" t="s">
        <v>550</v>
      </c>
      <c r="C349" t="s">
        <v>298</v>
      </c>
      <c r="D349" s="273" t="s">
        <v>40</v>
      </c>
      <c r="E349" s="246">
        <v>38.003332391999997</v>
      </c>
      <c r="F349" s="246">
        <v>51.157429920467003</v>
      </c>
      <c r="G349" s="246">
        <v>47.671387841475003</v>
      </c>
      <c r="H349" s="246">
        <v>37.949209362185002</v>
      </c>
      <c r="I349" s="246">
        <v>40.601337381199002</v>
      </c>
      <c r="J349" s="342">
        <v>40.470678367354999</v>
      </c>
      <c r="K349" s="246">
        <v>45.660349317459001</v>
      </c>
      <c r="L349" s="342">
        <v>44.593883624467999</v>
      </c>
      <c r="M349" s="246">
        <v>46.168462779568003</v>
      </c>
      <c r="N349" s="256"/>
      <c r="O349" s="265"/>
      <c r="P349" s="265"/>
      <c r="Q349" s="265"/>
      <c r="R349" s="265"/>
      <c r="S349" s="10"/>
    </row>
    <row r="350" spans="2:19" x14ac:dyDescent="0.2">
      <c r="B350" t="s">
        <v>550</v>
      </c>
      <c r="C350" t="s">
        <v>298</v>
      </c>
      <c r="D350" s="273" t="s">
        <v>55</v>
      </c>
      <c r="E350" s="246">
        <v>12.461842728000001</v>
      </c>
      <c r="F350" s="246">
        <v>11.154020100991</v>
      </c>
      <c r="G350" s="246">
        <v>16.75403986469</v>
      </c>
      <c r="H350" s="246">
        <v>23.021835589094</v>
      </c>
      <c r="I350" s="246">
        <v>22.699924401532002</v>
      </c>
      <c r="J350" s="342">
        <v>22.42808866855</v>
      </c>
      <c r="K350" s="246">
        <v>17.169604774450999</v>
      </c>
      <c r="L350" s="342">
        <v>17.400478574596999</v>
      </c>
      <c r="M350" s="246">
        <v>15.327094647449</v>
      </c>
      <c r="N350" s="256"/>
      <c r="O350" s="265"/>
      <c r="P350" s="265"/>
      <c r="Q350" s="265"/>
      <c r="R350" s="265"/>
      <c r="S350" s="10"/>
    </row>
    <row r="351" spans="2:19" x14ac:dyDescent="0.2">
      <c r="B351" t="s">
        <v>550</v>
      </c>
      <c r="C351" t="s">
        <v>298</v>
      </c>
      <c r="D351" s="273" t="s">
        <v>41</v>
      </c>
      <c r="E351" s="246">
        <v>5.7023797319999998</v>
      </c>
      <c r="F351" s="246">
        <v>9.4821864672850005</v>
      </c>
      <c r="G351" s="246">
        <v>8.0565915342849994</v>
      </c>
      <c r="H351" s="246">
        <v>6.0834652224810002</v>
      </c>
      <c r="I351" s="246">
        <v>4.9070982785929997</v>
      </c>
      <c r="J351" s="342">
        <v>5.1391306382220003</v>
      </c>
      <c r="K351" s="246">
        <v>5.3980983320740004</v>
      </c>
      <c r="L351" s="342">
        <v>5.6701157557690003</v>
      </c>
      <c r="M351" s="246">
        <v>5.6739521110990001</v>
      </c>
      <c r="N351" s="256"/>
      <c r="O351" s="265"/>
      <c r="P351" s="265"/>
      <c r="Q351" s="265"/>
      <c r="R351" s="265"/>
    </row>
    <row r="352" spans="2:19" x14ac:dyDescent="0.2">
      <c r="B352" t="s">
        <v>550</v>
      </c>
      <c r="C352" t="s">
        <v>298</v>
      </c>
      <c r="D352" s="273" t="s">
        <v>56</v>
      </c>
      <c r="E352" s="246"/>
      <c r="F352" s="246"/>
      <c r="G352" s="246"/>
      <c r="H352" s="246"/>
      <c r="I352" s="246">
        <v>2.8754930922040001</v>
      </c>
      <c r="J352" s="342"/>
      <c r="K352" s="246"/>
      <c r="L352" s="342"/>
      <c r="M352" s="246">
        <v>0.167927437688</v>
      </c>
      <c r="N352" s="256"/>
      <c r="O352" s="265"/>
      <c r="P352" s="265"/>
      <c r="Q352" s="265"/>
      <c r="R352" s="265"/>
    </row>
    <row r="353" spans="2:19" x14ac:dyDescent="0.2">
      <c r="B353" t="s">
        <v>550</v>
      </c>
      <c r="C353" t="s">
        <v>298</v>
      </c>
      <c r="D353" s="273" t="s">
        <v>57</v>
      </c>
      <c r="E353" s="256"/>
      <c r="F353" s="256"/>
      <c r="G353" s="256"/>
      <c r="H353" s="256"/>
      <c r="I353" s="256"/>
      <c r="J353" s="332"/>
      <c r="K353" s="256"/>
      <c r="L353" s="332"/>
      <c r="M353" s="256"/>
      <c r="N353" s="256"/>
      <c r="O353" s="265"/>
      <c r="P353" s="265"/>
      <c r="Q353" s="265"/>
      <c r="R353" s="265"/>
    </row>
    <row r="354" spans="2:19" x14ac:dyDescent="0.2">
      <c r="B354" t="s">
        <v>550</v>
      </c>
      <c r="C354" t="s">
        <v>299</v>
      </c>
      <c r="D354" s="273" t="s">
        <v>427</v>
      </c>
      <c r="E354" s="246"/>
      <c r="F354" s="246"/>
      <c r="G354" s="246"/>
      <c r="H354" s="246"/>
      <c r="I354" s="246"/>
      <c r="J354" s="342">
        <v>1.1377195628600001</v>
      </c>
      <c r="K354" s="246">
        <v>1.0896433178489999</v>
      </c>
      <c r="L354" s="342">
        <v>1.0529840666100001</v>
      </c>
      <c r="M354" s="246">
        <v>1.0182091100740001</v>
      </c>
      <c r="N354" s="256"/>
      <c r="O354" s="265"/>
      <c r="P354" s="265"/>
      <c r="Q354" s="265"/>
      <c r="R354" s="265"/>
    </row>
    <row r="355" spans="2:19" x14ac:dyDescent="0.2">
      <c r="B355" t="s">
        <v>550</v>
      </c>
      <c r="C355" t="s">
        <v>299</v>
      </c>
      <c r="D355" s="273" t="s">
        <v>40</v>
      </c>
      <c r="E355" s="246">
        <v>0.62718264000000001</v>
      </c>
      <c r="F355" s="246">
        <v>2.1359517379919999</v>
      </c>
      <c r="G355" s="246">
        <v>1.6346917888350001</v>
      </c>
      <c r="H355" s="246"/>
      <c r="I355" s="246"/>
      <c r="J355" s="342"/>
      <c r="K355" s="246"/>
      <c r="L355" s="342"/>
      <c r="M355" s="246"/>
      <c r="N355" s="256"/>
      <c r="O355" s="265"/>
      <c r="P355" s="265"/>
      <c r="Q355" s="265"/>
      <c r="R355" s="265"/>
    </row>
    <row r="356" spans="2:19" x14ac:dyDescent="0.2">
      <c r="B356" t="s">
        <v>550</v>
      </c>
      <c r="C356" t="s">
        <v>299</v>
      </c>
      <c r="D356" s="273" t="s">
        <v>55</v>
      </c>
      <c r="E356" s="246">
        <v>26.126301888</v>
      </c>
      <c r="F356" s="246">
        <v>20.029616036549999</v>
      </c>
      <c r="G356" s="246">
        <v>19.242482992861</v>
      </c>
      <c r="H356" s="246">
        <v>23.733732934913</v>
      </c>
      <c r="I356" s="246">
        <v>24.863617831609002</v>
      </c>
      <c r="J356" s="342">
        <v>23.451376416561999</v>
      </c>
      <c r="K356" s="246">
        <v>22.872039709643001</v>
      </c>
      <c r="L356" s="342">
        <v>22.432307974994</v>
      </c>
      <c r="M356" s="246">
        <v>22.168997821950999</v>
      </c>
      <c r="N356" s="256"/>
      <c r="O356" s="265"/>
      <c r="P356" s="265"/>
      <c r="Q356" s="265"/>
      <c r="R356" s="265"/>
    </row>
    <row r="357" spans="2:19" x14ac:dyDescent="0.2">
      <c r="B357" t="s">
        <v>550</v>
      </c>
      <c r="C357" t="s">
        <v>299</v>
      </c>
      <c r="D357" s="273" t="s">
        <v>41</v>
      </c>
      <c r="E357" s="246">
        <v>15.163375428</v>
      </c>
      <c r="F357" s="246">
        <v>11.950127631038001</v>
      </c>
      <c r="G357" s="246">
        <v>8.6588674415359996</v>
      </c>
      <c r="H357" s="246">
        <v>6.4152627226790004</v>
      </c>
      <c r="I357" s="246">
        <v>3.4354496795629998</v>
      </c>
      <c r="J357" s="342">
        <v>1.529909713878</v>
      </c>
      <c r="K357" s="246">
        <v>1.23719738575</v>
      </c>
      <c r="L357" s="342">
        <v>0.72002745569100002</v>
      </c>
      <c r="M357" s="246">
        <v>0.24000915189700001</v>
      </c>
      <c r="N357" s="256"/>
      <c r="O357" s="265"/>
      <c r="P357" s="265"/>
      <c r="Q357" s="265"/>
      <c r="R357" s="265"/>
    </row>
    <row r="358" spans="2:19" x14ac:dyDescent="0.2">
      <c r="B358" t="s">
        <v>550</v>
      </c>
      <c r="C358" t="s">
        <v>299</v>
      </c>
      <c r="D358" s="273" t="s">
        <v>56</v>
      </c>
      <c r="E358" s="246"/>
      <c r="F358" s="246">
        <v>1.693546985434</v>
      </c>
      <c r="G358" s="246">
        <v>1.3802612008199999</v>
      </c>
      <c r="H358" s="246">
        <v>1.204673124291</v>
      </c>
      <c r="I358" s="246">
        <v>1.075424987338</v>
      </c>
      <c r="J358" s="342">
        <v>1.7469431600680001</v>
      </c>
      <c r="K358" s="246">
        <v>1.5029980733049999</v>
      </c>
      <c r="L358" s="342">
        <v>1.6168336845689999</v>
      </c>
      <c r="M358" s="246">
        <v>1.563437509935</v>
      </c>
      <c r="N358" s="256"/>
      <c r="O358" s="265"/>
      <c r="P358" s="265"/>
      <c r="Q358" s="265"/>
      <c r="R358" s="265"/>
    </row>
    <row r="359" spans="2:19" x14ac:dyDescent="0.2">
      <c r="B359" t="s">
        <v>550</v>
      </c>
      <c r="C359" t="s">
        <v>299</v>
      </c>
      <c r="D359" s="273" t="s">
        <v>57</v>
      </c>
      <c r="E359" s="256"/>
      <c r="F359" s="256"/>
      <c r="G359" s="256"/>
      <c r="H359" s="256"/>
      <c r="I359" s="256"/>
      <c r="J359" s="332"/>
      <c r="K359" s="256"/>
      <c r="L359" s="332"/>
      <c r="M359" s="256"/>
      <c r="N359" s="256"/>
      <c r="O359" s="265"/>
      <c r="P359" s="265"/>
      <c r="Q359" s="265"/>
      <c r="R359" s="265"/>
    </row>
    <row r="360" spans="2:19" x14ac:dyDescent="0.2">
      <c r="B360" t="s">
        <v>550</v>
      </c>
      <c r="C360" t="s">
        <v>300</v>
      </c>
      <c r="D360" s="273" t="s">
        <v>427</v>
      </c>
      <c r="E360" s="246">
        <v>0.85084149600000003</v>
      </c>
      <c r="F360" s="246"/>
      <c r="G360" s="246"/>
      <c r="H360" s="246">
        <v>1.4540410838710001</v>
      </c>
      <c r="I360" s="246">
        <v>2.1892174463299998</v>
      </c>
      <c r="J360" s="342">
        <v>4.2307907896719996</v>
      </c>
      <c r="K360" s="246">
        <v>3.9664309106609998</v>
      </c>
      <c r="L360" s="342">
        <v>3.7135659769739999</v>
      </c>
      <c r="M360" s="246">
        <v>3.4848577365760001</v>
      </c>
      <c r="N360" s="256"/>
      <c r="O360" s="265"/>
      <c r="P360" s="265"/>
      <c r="Q360" s="265"/>
      <c r="R360" s="265"/>
    </row>
    <row r="361" spans="2:19" x14ac:dyDescent="0.2">
      <c r="B361" t="s">
        <v>550</v>
      </c>
      <c r="C361" t="s">
        <v>300</v>
      </c>
      <c r="D361" s="273" t="s">
        <v>40</v>
      </c>
      <c r="E361" s="246">
        <v>30.981189564000001</v>
      </c>
      <c r="F361" s="246">
        <v>28.821718206271999</v>
      </c>
      <c r="G361" s="246">
        <v>20.666504551329002</v>
      </c>
      <c r="H361" s="246"/>
      <c r="I361" s="246"/>
      <c r="J361" s="342"/>
      <c r="K361" s="246"/>
      <c r="L361" s="342"/>
      <c r="M361" s="246"/>
      <c r="N361" s="256"/>
      <c r="O361" s="265"/>
      <c r="P361" s="265"/>
      <c r="Q361" s="265"/>
      <c r="R361" s="265"/>
    </row>
    <row r="362" spans="2:19" x14ac:dyDescent="0.2">
      <c r="B362" t="s">
        <v>550</v>
      </c>
      <c r="C362" t="s">
        <v>300</v>
      </c>
      <c r="D362" s="273" t="s">
        <v>55</v>
      </c>
      <c r="E362" s="246">
        <v>27.818606448000001</v>
      </c>
      <c r="F362" s="246">
        <v>23.431410501837</v>
      </c>
      <c r="G362" s="246">
        <v>20.547031809029999</v>
      </c>
      <c r="H362" s="246">
        <v>20.540816694684001</v>
      </c>
      <c r="I362" s="246">
        <v>17.872615560042</v>
      </c>
      <c r="J362" s="342">
        <v>14.993686009735001</v>
      </c>
      <c r="K362" s="246">
        <v>13.662787149244</v>
      </c>
      <c r="L362" s="342">
        <v>12.514921395198</v>
      </c>
      <c r="M362" s="246">
        <v>11.727111881252</v>
      </c>
      <c r="N362" s="256"/>
      <c r="O362" s="265"/>
      <c r="P362" s="265"/>
      <c r="Q362" s="265"/>
      <c r="R362" s="265"/>
    </row>
    <row r="363" spans="2:19" x14ac:dyDescent="0.2">
      <c r="B363" t="s">
        <v>550</v>
      </c>
      <c r="C363" t="s">
        <v>300</v>
      </c>
      <c r="D363" s="273" t="s">
        <v>41</v>
      </c>
      <c r="E363" s="246">
        <v>51.683952599999998</v>
      </c>
      <c r="F363" s="246">
        <v>52.818479020304999</v>
      </c>
      <c r="G363" s="246">
        <v>56.024996429582998</v>
      </c>
      <c r="H363" s="246">
        <v>56.739591061996002</v>
      </c>
      <c r="I363" s="246">
        <v>48.250233763312998</v>
      </c>
      <c r="J363" s="342">
        <v>39.695495267783002</v>
      </c>
      <c r="K363" s="246">
        <v>33.807361409651001</v>
      </c>
      <c r="L363" s="342">
        <v>30.821561885413001</v>
      </c>
      <c r="M363" s="246">
        <v>28.872196747173</v>
      </c>
      <c r="N363" s="256"/>
      <c r="O363" s="265"/>
      <c r="P363" s="265"/>
      <c r="Q363" s="265"/>
      <c r="R363" s="265"/>
    </row>
    <row r="364" spans="2:19" x14ac:dyDescent="0.2">
      <c r="B364" t="s">
        <v>550</v>
      </c>
      <c r="C364" t="s">
        <v>300</v>
      </c>
      <c r="D364" s="273" t="s">
        <v>56</v>
      </c>
      <c r="E364" s="246"/>
      <c r="F364" s="246">
        <v>3.428817938186</v>
      </c>
      <c r="G364" s="246">
        <v>3.096603865489</v>
      </c>
      <c r="H364" s="246">
        <v>3.428817938186</v>
      </c>
      <c r="I364" s="246">
        <v>3.1783954704839998</v>
      </c>
      <c r="J364" s="342">
        <v>3.0169400696780002</v>
      </c>
      <c r="K364" s="246">
        <v>3.2145691274199999</v>
      </c>
      <c r="L364" s="342">
        <v>3.0096363232069998</v>
      </c>
      <c r="M364" s="246">
        <v>2.8242811600070001</v>
      </c>
      <c r="N364" s="256"/>
      <c r="O364" s="265"/>
      <c r="P364" s="265"/>
      <c r="Q364" s="265"/>
      <c r="R364" s="265"/>
    </row>
    <row r="365" spans="2:19" x14ac:dyDescent="0.2">
      <c r="B365" t="s">
        <v>550</v>
      </c>
      <c r="C365" t="s">
        <v>300</v>
      </c>
      <c r="D365" s="273" t="s">
        <v>57</v>
      </c>
      <c r="E365" s="256"/>
      <c r="F365" s="256"/>
      <c r="G365" s="256"/>
      <c r="H365" s="256"/>
      <c r="I365" s="256"/>
      <c r="J365" s="332"/>
      <c r="K365" s="256"/>
      <c r="L365" s="332"/>
      <c r="M365" s="256"/>
      <c r="N365" s="256"/>
      <c r="O365" s="265"/>
      <c r="P365" s="265"/>
      <c r="Q365" s="265"/>
      <c r="R365" s="265"/>
    </row>
    <row r="366" spans="2:19" x14ac:dyDescent="0.2">
      <c r="B366" t="s">
        <v>550</v>
      </c>
      <c r="C366" t="s">
        <v>301</v>
      </c>
      <c r="D366" s="273" t="s">
        <v>427</v>
      </c>
      <c r="E366" s="246">
        <v>22.737631572000002</v>
      </c>
      <c r="F366" s="246"/>
      <c r="G366" s="246">
        <v>30.984818996249999</v>
      </c>
      <c r="H366" s="246">
        <v>28.741257979429001</v>
      </c>
      <c r="I366" s="246">
        <v>35.263620634741997</v>
      </c>
      <c r="J366" s="342">
        <v>107.790547539218</v>
      </c>
      <c r="K366" s="246">
        <v>108.53227856868899</v>
      </c>
      <c r="L366" s="342">
        <v>109.482944319675</v>
      </c>
      <c r="M366" s="246">
        <v>111.49485840015601</v>
      </c>
      <c r="N366" s="256"/>
      <c r="O366" s="265"/>
      <c r="P366" s="265"/>
      <c r="Q366" s="265"/>
      <c r="R366" s="265"/>
    </row>
    <row r="367" spans="2:19" x14ac:dyDescent="0.2">
      <c r="B367" t="s">
        <v>550</v>
      </c>
      <c r="C367" t="s">
        <v>301</v>
      </c>
      <c r="D367" s="273" t="s">
        <v>40</v>
      </c>
      <c r="E367" s="246">
        <v>11.31817644</v>
      </c>
      <c r="F367" s="246">
        <v>31.1540154345</v>
      </c>
      <c r="G367" s="246">
        <v>3.4699193568000002</v>
      </c>
      <c r="H367" s="246"/>
      <c r="I367" s="246"/>
      <c r="J367" s="342"/>
      <c r="K367" s="246"/>
      <c r="L367" s="342"/>
      <c r="M367" s="246"/>
      <c r="N367" s="256"/>
      <c r="O367" s="265"/>
      <c r="P367" s="265"/>
      <c r="Q367" s="265"/>
      <c r="R367" s="265"/>
      <c r="S367" s="10"/>
    </row>
    <row r="368" spans="2:19" x14ac:dyDescent="0.2">
      <c r="B368" t="s">
        <v>550</v>
      </c>
      <c r="C368" t="s">
        <v>301</v>
      </c>
      <c r="D368" s="273" t="s">
        <v>55</v>
      </c>
      <c r="E368" s="246">
        <v>222.930520272</v>
      </c>
      <c r="F368" s="246">
        <v>241.133112899732</v>
      </c>
      <c r="G368" s="246">
        <v>230.88058432594599</v>
      </c>
      <c r="H368" s="246">
        <v>214.32092916112299</v>
      </c>
      <c r="I368" s="246">
        <v>215.14237773386401</v>
      </c>
      <c r="J368" s="342">
        <v>230.00792880217799</v>
      </c>
      <c r="K368" s="246">
        <v>236.63247638902399</v>
      </c>
      <c r="L368" s="342">
        <v>251.61825378882</v>
      </c>
      <c r="M368" s="246">
        <v>253.32856340176099</v>
      </c>
      <c r="N368" s="256"/>
      <c r="O368" s="265"/>
      <c r="P368" s="265"/>
      <c r="Q368" s="265"/>
      <c r="R368" s="265"/>
      <c r="S368" s="10"/>
    </row>
    <row r="369" spans="2:18" x14ac:dyDescent="0.2">
      <c r="B369" t="s">
        <v>550</v>
      </c>
      <c r="C369" t="s">
        <v>301</v>
      </c>
      <c r="D369" s="273" t="s">
        <v>41</v>
      </c>
      <c r="E369" s="246">
        <v>192.55767274799999</v>
      </c>
      <c r="F369" s="246">
        <v>304.29073299378598</v>
      </c>
      <c r="G369" s="246">
        <v>294.04141594261699</v>
      </c>
      <c r="H369" s="246">
        <v>247.22440433400001</v>
      </c>
      <c r="I369" s="246">
        <v>209.21169005722501</v>
      </c>
      <c r="J369" s="342">
        <v>98.258068756578993</v>
      </c>
      <c r="K369" s="246">
        <v>71.140900927998004</v>
      </c>
      <c r="L369" s="342">
        <v>33.076159317131001</v>
      </c>
      <c r="M369" s="246">
        <v>12.322620867395001</v>
      </c>
      <c r="N369" s="256"/>
      <c r="O369" s="265"/>
      <c r="P369" s="265"/>
      <c r="Q369" s="265"/>
      <c r="R369" s="265"/>
    </row>
    <row r="370" spans="2:18" x14ac:dyDescent="0.2">
      <c r="B370" t="s">
        <v>550</v>
      </c>
      <c r="C370" t="s">
        <v>301</v>
      </c>
      <c r="D370" s="273" t="s">
        <v>56</v>
      </c>
      <c r="E370" s="246">
        <v>18.864791330399999</v>
      </c>
      <c r="F370" s="246">
        <v>20.654371715132001</v>
      </c>
      <c r="G370" s="246">
        <v>19.586418382931001</v>
      </c>
      <c r="H370" s="246">
        <v>17.686807267441001</v>
      </c>
      <c r="I370" s="246">
        <v>16.166555646323999</v>
      </c>
      <c r="J370" s="342">
        <v>27.901041904214999</v>
      </c>
      <c r="K370" s="246">
        <v>27.895553802363999</v>
      </c>
      <c r="L370" s="342">
        <v>34.699647206234999</v>
      </c>
      <c r="M370" s="246">
        <v>38.128245168463003</v>
      </c>
      <c r="N370" s="256"/>
      <c r="O370" s="265"/>
      <c r="P370" s="265"/>
      <c r="Q370" s="265"/>
      <c r="R370" s="265"/>
    </row>
    <row r="371" spans="2:18" x14ac:dyDescent="0.2">
      <c r="B371" t="s">
        <v>550</v>
      </c>
      <c r="C371" t="s">
        <v>301</v>
      </c>
      <c r="D371" s="273" t="s">
        <v>57</v>
      </c>
      <c r="E371" s="256"/>
      <c r="F371" s="256"/>
      <c r="G371" s="256"/>
      <c r="H371" s="256"/>
      <c r="I371" s="256"/>
      <c r="J371" s="332"/>
      <c r="K371" s="256"/>
      <c r="L371" s="332"/>
      <c r="M371" s="256"/>
      <c r="N371" s="256"/>
      <c r="O371" s="265"/>
      <c r="P371" s="265"/>
      <c r="Q371" s="265"/>
      <c r="R371" s="265"/>
    </row>
    <row r="372" spans="2:18" x14ac:dyDescent="0.2">
      <c r="B372" t="s">
        <v>550</v>
      </c>
      <c r="C372" t="s">
        <v>301</v>
      </c>
      <c r="D372" s="273" t="s">
        <v>42</v>
      </c>
      <c r="E372" s="246"/>
      <c r="F372" s="246">
        <v>5.3115511130000003E-3</v>
      </c>
      <c r="G372" s="246"/>
      <c r="H372" s="246"/>
      <c r="I372" s="246"/>
      <c r="J372" s="342"/>
      <c r="K372" s="246"/>
      <c r="L372" s="342"/>
      <c r="M372" s="246"/>
      <c r="N372" s="256"/>
      <c r="O372" s="265"/>
      <c r="P372" s="265"/>
      <c r="Q372" s="265"/>
      <c r="R372" s="265"/>
    </row>
    <row r="373" spans="2:18" x14ac:dyDescent="0.2">
      <c r="B373" t="s">
        <v>550</v>
      </c>
      <c r="C373" s="278" t="s">
        <v>302</v>
      </c>
      <c r="D373" s="340" t="s">
        <v>427</v>
      </c>
      <c r="E373" s="256"/>
      <c r="F373" s="256"/>
      <c r="G373" s="256"/>
      <c r="H373" s="256"/>
      <c r="I373" s="256"/>
      <c r="J373" s="332"/>
      <c r="K373" s="256"/>
      <c r="L373" s="332"/>
      <c r="M373" s="256"/>
      <c r="N373" s="256"/>
      <c r="O373" s="265"/>
      <c r="P373" s="265"/>
      <c r="Q373" s="265"/>
      <c r="R373" s="265"/>
    </row>
    <row r="374" spans="2:18" x14ac:dyDescent="0.2">
      <c r="B374" t="s">
        <v>550</v>
      </c>
      <c r="C374" s="278" t="s">
        <v>302</v>
      </c>
      <c r="D374" s="340" t="s">
        <v>40</v>
      </c>
      <c r="E374" s="246">
        <v>0.14691481200000001</v>
      </c>
      <c r="F374" s="246">
        <v>0.15705263899300001</v>
      </c>
      <c r="G374" s="246">
        <v>0.16882607468999999</v>
      </c>
      <c r="H374" s="246">
        <v>0.18067891012500001</v>
      </c>
      <c r="I374" s="246">
        <v>0.19318432436499999</v>
      </c>
      <c r="J374" s="342">
        <v>0.206671707855</v>
      </c>
      <c r="K374" s="246">
        <v>0.22102987163500001</v>
      </c>
      <c r="L374" s="342">
        <v>0.23625564808399999</v>
      </c>
      <c r="M374" s="246">
        <v>0.252460337127</v>
      </c>
      <c r="N374" s="256"/>
      <c r="O374" s="265"/>
      <c r="P374" s="265"/>
      <c r="Q374" s="265"/>
      <c r="R374" s="265"/>
    </row>
    <row r="375" spans="2:18" x14ac:dyDescent="0.2">
      <c r="B375" t="s">
        <v>550</v>
      </c>
      <c r="C375" s="278" t="s">
        <v>302</v>
      </c>
      <c r="D375" s="340" t="s">
        <v>55</v>
      </c>
      <c r="E375" s="256"/>
      <c r="F375" s="256"/>
      <c r="G375" s="256"/>
      <c r="H375" s="256"/>
      <c r="I375" s="256"/>
      <c r="J375" s="332"/>
      <c r="K375" s="256"/>
      <c r="L375" s="332"/>
      <c r="M375" s="256"/>
      <c r="N375" s="256"/>
      <c r="O375" s="265"/>
      <c r="P375" s="265"/>
      <c r="Q375" s="265"/>
      <c r="R375" s="265"/>
    </row>
    <row r="376" spans="2:18" x14ac:dyDescent="0.2">
      <c r="B376" t="s">
        <v>550</v>
      </c>
      <c r="C376" s="278" t="s">
        <v>302</v>
      </c>
      <c r="D376" s="340" t="s">
        <v>41</v>
      </c>
      <c r="E376" s="246">
        <v>53.469036647999999</v>
      </c>
      <c r="F376" s="246">
        <v>57.158656745770003</v>
      </c>
      <c r="G376" s="246">
        <v>61.443549849427001</v>
      </c>
      <c r="H376" s="246">
        <v>65.757340158312999</v>
      </c>
      <c r="I376" s="246">
        <v>70.308633817525006</v>
      </c>
      <c r="J376" s="342">
        <v>75.217311113763003</v>
      </c>
      <c r="K376" s="246">
        <v>80.442905285630005</v>
      </c>
      <c r="L376" s="342">
        <v>85.984263490676</v>
      </c>
      <c r="M376" s="246">
        <v>91.881892875438993</v>
      </c>
      <c r="N376" s="256"/>
      <c r="O376" s="265"/>
      <c r="P376" s="265"/>
      <c r="Q376" s="265"/>
      <c r="R376" s="265"/>
    </row>
    <row r="377" spans="2:18" x14ac:dyDescent="0.2">
      <c r="B377" t="s">
        <v>550</v>
      </c>
      <c r="C377" s="278" t="s">
        <v>302</v>
      </c>
      <c r="D377" s="340" t="s">
        <v>57</v>
      </c>
      <c r="E377" s="256"/>
      <c r="F377" s="256"/>
      <c r="G377" s="256"/>
      <c r="H377" s="256"/>
      <c r="I377" s="256"/>
      <c r="J377" s="332"/>
      <c r="K377" s="256"/>
      <c r="L377" s="332"/>
      <c r="M377" s="256"/>
      <c r="N377" s="256"/>
      <c r="O377" s="265"/>
      <c r="P377" s="265"/>
      <c r="Q377" s="265"/>
      <c r="R377" s="265"/>
    </row>
    <row r="378" spans="2:18" x14ac:dyDescent="0.2">
      <c r="B378" t="s">
        <v>550</v>
      </c>
      <c r="C378" t="s">
        <v>303</v>
      </c>
      <c r="D378" s="273" t="s">
        <v>427</v>
      </c>
      <c r="E378" s="246"/>
      <c r="F378" s="246"/>
      <c r="G378" s="246"/>
      <c r="H378" s="246"/>
      <c r="I378" s="246"/>
      <c r="J378" s="342">
        <v>6.4550943085319998</v>
      </c>
      <c r="K378" s="246">
        <v>10.007159331199</v>
      </c>
      <c r="L378" s="342">
        <v>25.225211165417001</v>
      </c>
      <c r="M378" s="246">
        <v>27.018600261298001</v>
      </c>
      <c r="N378" s="256"/>
      <c r="O378" s="265"/>
      <c r="P378" s="265"/>
      <c r="Q378" s="265"/>
      <c r="R378" s="265"/>
    </row>
    <row r="379" spans="2:18" x14ac:dyDescent="0.2">
      <c r="B379" t="s">
        <v>550</v>
      </c>
      <c r="C379" t="s">
        <v>303</v>
      </c>
      <c r="D379" s="273" t="s">
        <v>40</v>
      </c>
      <c r="E379" s="246">
        <v>3.2160485520000002</v>
      </c>
      <c r="F379" s="246">
        <v>2.4120364140000001</v>
      </c>
      <c r="G379" s="246"/>
      <c r="H379" s="246"/>
      <c r="I379" s="246"/>
      <c r="J379" s="342"/>
      <c r="K379" s="246"/>
      <c r="L379" s="342"/>
      <c r="M379" s="246"/>
      <c r="N379" s="256"/>
      <c r="O379" s="265"/>
      <c r="P379" s="265"/>
      <c r="Q379" s="265"/>
      <c r="R379" s="265"/>
    </row>
    <row r="380" spans="2:18" x14ac:dyDescent="0.2">
      <c r="B380" t="s">
        <v>550</v>
      </c>
      <c r="C380" t="s">
        <v>303</v>
      </c>
      <c r="D380" s="273" t="s">
        <v>55</v>
      </c>
      <c r="E380" s="246">
        <v>41.742312263999999</v>
      </c>
      <c r="F380" s="246">
        <v>41.91661126783</v>
      </c>
      <c r="G380" s="246">
        <v>49.522252566330003</v>
      </c>
      <c r="H380" s="246">
        <v>43.485548518925</v>
      </c>
      <c r="I380" s="246">
        <v>41.234777961782001</v>
      </c>
      <c r="J380" s="342">
        <v>35.008213000700998</v>
      </c>
      <c r="K380" s="246">
        <v>30.832257474698</v>
      </c>
      <c r="L380" s="342">
        <v>21.619547673671001</v>
      </c>
      <c r="M380" s="246">
        <v>20.312781973877001</v>
      </c>
      <c r="N380" s="256"/>
      <c r="O380" s="265"/>
      <c r="P380" s="265"/>
      <c r="Q380" s="265"/>
      <c r="R380" s="265"/>
    </row>
    <row r="381" spans="2:18" x14ac:dyDescent="0.2">
      <c r="B381" t="s">
        <v>550</v>
      </c>
      <c r="C381" t="s">
        <v>303</v>
      </c>
      <c r="D381" s="273" t="s">
        <v>41</v>
      </c>
      <c r="E381" s="246">
        <v>48.46828086</v>
      </c>
      <c r="F381" s="246">
        <v>24.821169228698999</v>
      </c>
      <c r="G381" s="246">
        <v>13.915806035198999</v>
      </c>
      <c r="H381" s="246">
        <v>14.211126746135999</v>
      </c>
      <c r="I381" s="246">
        <v>13.915806035198999</v>
      </c>
      <c r="J381" s="342">
        <v>1.9793121485389999</v>
      </c>
      <c r="K381" s="246">
        <v>1.179267185399</v>
      </c>
      <c r="L381" s="342"/>
      <c r="M381" s="246"/>
      <c r="N381" s="256"/>
      <c r="O381" s="265"/>
      <c r="P381" s="265"/>
      <c r="Q381" s="265"/>
      <c r="R381" s="265"/>
    </row>
    <row r="382" spans="2:18" x14ac:dyDescent="0.2">
      <c r="B382" t="s">
        <v>550</v>
      </c>
      <c r="C382" t="s">
        <v>303</v>
      </c>
      <c r="D382" s="273" t="s">
        <v>56</v>
      </c>
      <c r="E382" s="246">
        <v>5.8992012000000003E-2</v>
      </c>
      <c r="F382" s="246">
        <v>12.801459887701</v>
      </c>
      <c r="G382" s="246">
        <v>12.684887802004001</v>
      </c>
      <c r="H382" s="246">
        <v>13.678743429266</v>
      </c>
      <c r="I382" s="246">
        <v>12.107232778278</v>
      </c>
      <c r="J382" s="342">
        <v>19.978758717563998</v>
      </c>
      <c r="K382" s="246">
        <v>18.487024532313999</v>
      </c>
      <c r="L382" s="342">
        <v>13.716690462686</v>
      </c>
      <c r="M382" s="246">
        <v>10.399031923913</v>
      </c>
      <c r="N382" s="256"/>
      <c r="O382" s="265"/>
      <c r="P382" s="265"/>
      <c r="Q382" s="265"/>
      <c r="R382" s="265"/>
    </row>
    <row r="383" spans="2:18" x14ac:dyDescent="0.2">
      <c r="B383" t="s">
        <v>550</v>
      </c>
      <c r="C383" t="s">
        <v>303</v>
      </c>
      <c r="D383" s="273" t="s">
        <v>57</v>
      </c>
      <c r="E383" s="256"/>
      <c r="F383" s="256"/>
      <c r="G383" s="256"/>
      <c r="H383" s="256"/>
      <c r="I383" s="256"/>
      <c r="J383" s="332"/>
      <c r="K383" s="256"/>
      <c r="L383" s="332"/>
      <c r="M383" s="256"/>
      <c r="N383" s="256"/>
      <c r="O383" s="265"/>
      <c r="P383" s="265"/>
      <c r="Q383" s="265"/>
      <c r="R383" s="265"/>
    </row>
    <row r="384" spans="2:18" x14ac:dyDescent="0.2">
      <c r="B384" t="s">
        <v>551</v>
      </c>
      <c r="C384" t="s">
        <v>297</v>
      </c>
      <c r="D384" s="273" t="s">
        <v>427</v>
      </c>
      <c r="E384" s="332"/>
      <c r="F384" s="332"/>
      <c r="G384" s="332"/>
      <c r="H384" s="332"/>
      <c r="I384" s="332"/>
      <c r="J384" s="332"/>
      <c r="K384" s="332"/>
      <c r="L384" s="332"/>
      <c r="M384" s="332"/>
      <c r="N384" s="256"/>
      <c r="O384" s="265"/>
      <c r="P384" s="265"/>
      <c r="Q384" s="265"/>
      <c r="R384" s="265"/>
    </row>
    <row r="385" spans="2:19" x14ac:dyDescent="0.2">
      <c r="B385" t="s">
        <v>551</v>
      </c>
      <c r="C385" t="s">
        <v>297</v>
      </c>
      <c r="D385" s="273" t="s">
        <v>40</v>
      </c>
      <c r="E385" s="332"/>
      <c r="F385" s="332"/>
      <c r="G385" s="332"/>
      <c r="H385" s="332"/>
      <c r="I385" s="332"/>
      <c r="J385" s="332"/>
      <c r="K385" s="332"/>
      <c r="L385" s="332"/>
      <c r="M385" s="332"/>
      <c r="N385" s="256"/>
      <c r="O385" s="265"/>
      <c r="P385" s="265"/>
      <c r="Q385" s="265"/>
      <c r="R385" s="265"/>
      <c r="S385" s="10"/>
    </row>
    <row r="386" spans="2:19" x14ac:dyDescent="0.2">
      <c r="B386" t="s">
        <v>551</v>
      </c>
      <c r="C386" t="s">
        <v>297</v>
      </c>
      <c r="D386" s="273" t="s">
        <v>55</v>
      </c>
      <c r="E386" s="332"/>
      <c r="F386" s="332"/>
      <c r="G386" s="332"/>
      <c r="H386" s="332"/>
      <c r="I386" s="332"/>
      <c r="J386" s="332"/>
      <c r="K386" s="332"/>
      <c r="L386" s="332"/>
      <c r="M386" s="332"/>
      <c r="N386" s="256"/>
      <c r="O386" s="265"/>
      <c r="P386" s="265"/>
      <c r="Q386" s="265"/>
      <c r="R386" s="265"/>
      <c r="S386" s="10"/>
    </row>
    <row r="387" spans="2:19" x14ac:dyDescent="0.2">
      <c r="B387" t="s">
        <v>551</v>
      </c>
      <c r="C387" t="s">
        <v>297</v>
      </c>
      <c r="D387" s="273" t="s">
        <v>41</v>
      </c>
      <c r="E387" s="332"/>
      <c r="F387" s="332"/>
      <c r="G387" s="332"/>
      <c r="H387" s="332"/>
      <c r="I387" s="332"/>
      <c r="J387" s="332"/>
      <c r="K387" s="332"/>
      <c r="L387" s="332"/>
      <c r="M387" s="332"/>
      <c r="N387" s="256"/>
      <c r="O387" s="265"/>
      <c r="P387" s="265"/>
      <c r="Q387" s="265"/>
      <c r="R387" s="265"/>
      <c r="S387" s="10"/>
    </row>
    <row r="388" spans="2:19" x14ac:dyDescent="0.2">
      <c r="B388" t="s">
        <v>551</v>
      </c>
      <c r="C388" t="s">
        <v>297</v>
      </c>
      <c r="D388" s="273" t="s">
        <v>56</v>
      </c>
      <c r="E388" s="332"/>
      <c r="F388" s="332"/>
      <c r="G388" s="332"/>
      <c r="H388" s="332"/>
      <c r="I388" s="332"/>
      <c r="J388" s="332"/>
      <c r="K388" s="332"/>
      <c r="L388" s="332"/>
      <c r="M388" s="332"/>
      <c r="N388" s="256"/>
      <c r="O388" s="265"/>
      <c r="P388" s="265"/>
      <c r="Q388" s="265"/>
      <c r="R388" s="265"/>
    </row>
    <row r="389" spans="2:19" x14ac:dyDescent="0.2">
      <c r="B389" t="s">
        <v>551</v>
      </c>
      <c r="C389" t="s">
        <v>297</v>
      </c>
      <c r="D389" s="273" t="s">
        <v>57</v>
      </c>
      <c r="E389" s="332"/>
      <c r="F389" s="332"/>
      <c r="G389" s="332"/>
      <c r="H389" s="332"/>
      <c r="I389" s="332"/>
      <c r="J389" s="332"/>
      <c r="K389" s="332"/>
      <c r="L389" s="332"/>
      <c r="M389" s="332"/>
      <c r="N389" s="256"/>
      <c r="O389" s="265"/>
      <c r="P389" s="265"/>
      <c r="Q389" s="265"/>
      <c r="R389" s="265"/>
      <c r="S389" s="10"/>
    </row>
    <row r="390" spans="2:19" x14ac:dyDescent="0.2">
      <c r="B390" t="s">
        <v>551</v>
      </c>
      <c r="C390" t="s">
        <v>298</v>
      </c>
      <c r="D390" s="273" t="s">
        <v>427</v>
      </c>
      <c r="E390" s="332"/>
      <c r="F390" s="332"/>
      <c r="G390" s="332"/>
      <c r="H390" s="332"/>
      <c r="I390" s="332"/>
      <c r="J390" s="332"/>
      <c r="K390" s="332"/>
      <c r="L390" s="332"/>
      <c r="M390" s="332"/>
      <c r="N390" s="256"/>
      <c r="O390" s="265"/>
      <c r="P390" s="265"/>
      <c r="Q390" s="265"/>
      <c r="R390" s="265"/>
    </row>
    <row r="391" spans="2:19" x14ac:dyDescent="0.2">
      <c r="B391" t="s">
        <v>551</v>
      </c>
      <c r="C391" t="s">
        <v>298</v>
      </c>
      <c r="D391" s="273" t="s">
        <v>40</v>
      </c>
      <c r="E391" s="332"/>
      <c r="F391" s="332"/>
      <c r="G391" s="332"/>
      <c r="H391" s="332"/>
      <c r="I391" s="332"/>
      <c r="J391" s="332"/>
      <c r="K391" s="332"/>
      <c r="L391" s="332"/>
      <c r="M391" s="332"/>
      <c r="N391" s="256"/>
      <c r="O391" s="265"/>
      <c r="P391" s="265"/>
      <c r="Q391" s="265"/>
      <c r="R391" s="265"/>
    </row>
    <row r="392" spans="2:19" x14ac:dyDescent="0.2">
      <c r="B392" t="s">
        <v>551</v>
      </c>
      <c r="C392" t="s">
        <v>298</v>
      </c>
      <c r="D392" s="273" t="s">
        <v>55</v>
      </c>
      <c r="E392" s="332"/>
      <c r="F392" s="332"/>
      <c r="G392" s="332"/>
      <c r="H392" s="332"/>
      <c r="I392" s="332"/>
      <c r="J392" s="332"/>
      <c r="K392" s="332"/>
      <c r="L392" s="332"/>
      <c r="M392" s="332"/>
      <c r="N392" s="256"/>
      <c r="O392" s="265"/>
      <c r="P392" s="265"/>
      <c r="Q392" s="265"/>
      <c r="R392" s="265"/>
    </row>
    <row r="393" spans="2:19" x14ac:dyDescent="0.2">
      <c r="B393" t="s">
        <v>551</v>
      </c>
      <c r="C393" t="s">
        <v>298</v>
      </c>
      <c r="D393" s="273" t="s">
        <v>41</v>
      </c>
      <c r="E393" s="332"/>
      <c r="F393" s="332"/>
      <c r="G393" s="332"/>
      <c r="H393" s="332"/>
      <c r="I393" s="332"/>
      <c r="J393" s="332"/>
      <c r="K393" s="332"/>
      <c r="L393" s="332"/>
      <c r="M393" s="332"/>
      <c r="N393" s="256"/>
      <c r="O393" s="265"/>
      <c r="P393" s="265"/>
      <c r="Q393" s="265"/>
      <c r="R393" s="265"/>
    </row>
    <row r="394" spans="2:19" x14ac:dyDescent="0.2">
      <c r="B394" t="s">
        <v>551</v>
      </c>
      <c r="C394" t="s">
        <v>298</v>
      </c>
      <c r="D394" s="273" t="s">
        <v>56</v>
      </c>
      <c r="E394" s="332"/>
      <c r="F394" s="332"/>
      <c r="G394" s="332"/>
      <c r="H394" s="332"/>
      <c r="I394" s="332"/>
      <c r="J394" s="332"/>
      <c r="K394" s="332"/>
      <c r="L394" s="332"/>
      <c r="M394" s="332"/>
      <c r="N394" s="256"/>
      <c r="O394" s="265"/>
      <c r="P394" s="265"/>
      <c r="Q394" s="265"/>
      <c r="R394" s="265"/>
    </row>
    <row r="395" spans="2:19" x14ac:dyDescent="0.2">
      <c r="B395" t="s">
        <v>551</v>
      </c>
      <c r="C395" t="s">
        <v>298</v>
      </c>
      <c r="D395" s="273" t="s">
        <v>57</v>
      </c>
      <c r="E395" s="332"/>
      <c r="F395" s="332"/>
      <c r="G395" s="332"/>
      <c r="H395" s="332"/>
      <c r="I395" s="332"/>
      <c r="J395" s="332"/>
      <c r="K395" s="332"/>
      <c r="L395" s="332"/>
      <c r="M395" s="332"/>
      <c r="N395" s="256"/>
      <c r="O395" s="265"/>
      <c r="P395" s="265"/>
      <c r="Q395" s="265"/>
      <c r="R395" s="265"/>
    </row>
    <row r="396" spans="2:19" x14ac:dyDescent="0.2">
      <c r="B396" t="s">
        <v>551</v>
      </c>
      <c r="C396" t="s">
        <v>299</v>
      </c>
      <c r="D396" s="273" t="s">
        <v>427</v>
      </c>
      <c r="E396" s="332"/>
      <c r="F396" s="332"/>
      <c r="G396" s="332"/>
      <c r="H396" s="332"/>
      <c r="I396" s="332"/>
      <c r="J396" s="332"/>
      <c r="K396" s="332"/>
      <c r="L396" s="332"/>
      <c r="M396" s="332"/>
      <c r="N396" s="256"/>
      <c r="O396" s="265"/>
      <c r="P396" s="265"/>
      <c r="Q396" s="265"/>
      <c r="R396" s="265"/>
    </row>
    <row r="397" spans="2:19" x14ac:dyDescent="0.2">
      <c r="B397" t="s">
        <v>551</v>
      </c>
      <c r="C397" t="s">
        <v>299</v>
      </c>
      <c r="D397" s="273" t="s">
        <v>40</v>
      </c>
      <c r="E397" s="332"/>
      <c r="F397" s="332"/>
      <c r="G397" s="332"/>
      <c r="H397" s="332"/>
      <c r="I397" s="332"/>
      <c r="J397" s="332"/>
      <c r="K397" s="332"/>
      <c r="L397" s="332"/>
      <c r="M397" s="332"/>
      <c r="N397" s="256"/>
      <c r="O397" s="265"/>
      <c r="P397" s="265"/>
      <c r="Q397" s="265"/>
      <c r="R397" s="265"/>
    </row>
    <row r="398" spans="2:19" x14ac:dyDescent="0.2">
      <c r="B398" t="s">
        <v>551</v>
      </c>
      <c r="C398" t="s">
        <v>299</v>
      </c>
      <c r="D398" s="273" t="s">
        <v>55</v>
      </c>
      <c r="E398" s="332"/>
      <c r="F398" s="332"/>
      <c r="G398" s="332"/>
      <c r="H398" s="332"/>
      <c r="I398" s="332"/>
      <c r="J398" s="332"/>
      <c r="K398" s="332"/>
      <c r="L398" s="332"/>
      <c r="M398" s="332"/>
      <c r="N398" s="256"/>
      <c r="O398" s="265"/>
      <c r="P398" s="265"/>
      <c r="Q398" s="265"/>
      <c r="R398" s="265"/>
    </row>
    <row r="399" spans="2:19" x14ac:dyDescent="0.2">
      <c r="B399" t="s">
        <v>551</v>
      </c>
      <c r="C399" t="s">
        <v>299</v>
      </c>
      <c r="D399" s="273" t="s">
        <v>41</v>
      </c>
      <c r="E399" s="332"/>
      <c r="F399" s="332"/>
      <c r="G399" s="332"/>
      <c r="H399" s="332"/>
      <c r="I399" s="332"/>
      <c r="J399" s="332"/>
      <c r="K399" s="332"/>
      <c r="L399" s="332"/>
      <c r="M399" s="332"/>
      <c r="N399" s="256"/>
      <c r="O399" s="265"/>
      <c r="P399" s="265"/>
      <c r="Q399" s="265"/>
      <c r="R399" s="265"/>
    </row>
    <row r="400" spans="2:19" x14ac:dyDescent="0.2">
      <c r="B400" t="s">
        <v>551</v>
      </c>
      <c r="C400" t="s">
        <v>299</v>
      </c>
      <c r="D400" s="273" t="s">
        <v>56</v>
      </c>
      <c r="E400" s="332"/>
      <c r="F400" s="332"/>
      <c r="G400" s="332"/>
      <c r="H400" s="332"/>
      <c r="I400" s="332"/>
      <c r="J400" s="332"/>
      <c r="K400" s="332"/>
      <c r="L400" s="332"/>
      <c r="M400" s="332"/>
      <c r="N400" s="256"/>
      <c r="O400" s="265"/>
      <c r="P400" s="265"/>
      <c r="Q400" s="265"/>
      <c r="R400" s="265"/>
    </row>
    <row r="401" spans="2:19" x14ac:dyDescent="0.2">
      <c r="B401" t="s">
        <v>551</v>
      </c>
      <c r="C401" t="s">
        <v>299</v>
      </c>
      <c r="D401" s="273" t="s">
        <v>57</v>
      </c>
      <c r="E401" s="332"/>
      <c r="F401" s="332"/>
      <c r="G401" s="332"/>
      <c r="H401" s="332"/>
      <c r="I401" s="332"/>
      <c r="J401" s="332"/>
      <c r="K401" s="332"/>
      <c r="L401" s="332"/>
      <c r="M401" s="332"/>
      <c r="N401" s="256"/>
      <c r="O401" s="265"/>
      <c r="P401" s="265"/>
      <c r="Q401" s="265"/>
      <c r="R401" s="265"/>
    </row>
    <row r="402" spans="2:19" x14ac:dyDescent="0.2">
      <c r="B402" t="s">
        <v>551</v>
      </c>
      <c r="C402" t="s">
        <v>300</v>
      </c>
      <c r="D402" s="273" t="s">
        <v>427</v>
      </c>
      <c r="E402" s="332"/>
      <c r="F402" s="332"/>
      <c r="G402" s="332"/>
      <c r="H402" s="332"/>
      <c r="I402" s="332"/>
      <c r="J402" s="332"/>
      <c r="K402" s="332"/>
      <c r="L402" s="332"/>
      <c r="M402" s="332"/>
      <c r="N402" s="256"/>
      <c r="O402" s="265"/>
      <c r="P402" s="265"/>
      <c r="Q402" s="265"/>
      <c r="R402" s="265"/>
    </row>
    <row r="403" spans="2:19" x14ac:dyDescent="0.2">
      <c r="B403" t="s">
        <v>551</v>
      </c>
      <c r="C403" t="s">
        <v>300</v>
      </c>
      <c r="D403" s="273" t="s">
        <v>40</v>
      </c>
      <c r="E403" s="332"/>
      <c r="F403" s="332"/>
      <c r="G403" s="332"/>
      <c r="H403" s="332"/>
      <c r="I403" s="332"/>
      <c r="J403" s="332"/>
      <c r="K403" s="332"/>
      <c r="L403" s="332"/>
      <c r="M403" s="332"/>
      <c r="N403" s="256"/>
      <c r="O403" s="265"/>
      <c r="P403" s="265"/>
      <c r="Q403" s="265"/>
      <c r="R403" s="265"/>
    </row>
    <row r="404" spans="2:19" x14ac:dyDescent="0.2">
      <c r="B404" t="s">
        <v>551</v>
      </c>
      <c r="C404" t="s">
        <v>300</v>
      </c>
      <c r="D404" s="273" t="s">
        <v>55</v>
      </c>
      <c r="E404" s="332"/>
      <c r="F404" s="332"/>
      <c r="G404" s="332"/>
      <c r="H404" s="332"/>
      <c r="I404" s="332"/>
      <c r="J404" s="332"/>
      <c r="K404" s="332"/>
      <c r="L404" s="332"/>
      <c r="M404" s="332"/>
      <c r="N404" s="256"/>
      <c r="O404" s="265"/>
      <c r="P404" s="265"/>
      <c r="Q404" s="265"/>
      <c r="R404" s="265"/>
    </row>
    <row r="405" spans="2:19" x14ac:dyDescent="0.2">
      <c r="B405" t="s">
        <v>551</v>
      </c>
      <c r="C405" t="s">
        <v>300</v>
      </c>
      <c r="D405" s="273" t="s">
        <v>41</v>
      </c>
      <c r="E405" s="332"/>
      <c r="F405" s="332"/>
      <c r="G405" s="332"/>
      <c r="H405" s="332"/>
      <c r="I405" s="332"/>
      <c r="J405" s="332"/>
      <c r="K405" s="332"/>
      <c r="L405" s="332"/>
      <c r="M405" s="332"/>
      <c r="N405" s="256"/>
      <c r="O405" s="265"/>
      <c r="P405" s="265"/>
      <c r="Q405" s="265"/>
      <c r="R405" s="265"/>
    </row>
    <row r="406" spans="2:19" x14ac:dyDescent="0.2">
      <c r="B406" t="s">
        <v>551</v>
      </c>
      <c r="C406" t="s">
        <v>300</v>
      </c>
      <c r="D406" s="273" t="s">
        <v>56</v>
      </c>
      <c r="E406" s="332"/>
      <c r="F406" s="332"/>
      <c r="G406" s="332"/>
      <c r="H406" s="332"/>
      <c r="I406" s="332"/>
      <c r="J406" s="332"/>
      <c r="K406" s="332"/>
      <c r="L406" s="332"/>
      <c r="M406" s="332"/>
      <c r="N406" s="256"/>
      <c r="O406" s="265"/>
      <c r="P406" s="265"/>
      <c r="Q406" s="265"/>
      <c r="R406" s="265"/>
    </row>
    <row r="407" spans="2:19" x14ac:dyDescent="0.2">
      <c r="B407" t="s">
        <v>551</v>
      </c>
      <c r="C407" t="s">
        <v>300</v>
      </c>
      <c r="D407" s="273" t="s">
        <v>57</v>
      </c>
      <c r="E407" s="332"/>
      <c r="F407" s="332"/>
      <c r="G407" s="332"/>
      <c r="H407" s="332"/>
      <c r="I407" s="332"/>
      <c r="J407" s="332"/>
      <c r="K407" s="332"/>
      <c r="L407" s="332"/>
      <c r="M407" s="332"/>
      <c r="N407" s="256"/>
      <c r="O407" s="265"/>
      <c r="P407" s="265"/>
      <c r="Q407" s="265"/>
      <c r="R407" s="265"/>
    </row>
    <row r="408" spans="2:19" x14ac:dyDescent="0.2">
      <c r="B408" t="s">
        <v>551</v>
      </c>
      <c r="C408" t="s">
        <v>301</v>
      </c>
      <c r="D408" s="273" t="s">
        <v>427</v>
      </c>
      <c r="E408" s="332"/>
      <c r="F408" s="332"/>
      <c r="G408" s="332"/>
      <c r="H408" s="332"/>
      <c r="I408" s="332"/>
      <c r="J408" s="332"/>
      <c r="K408" s="332"/>
      <c r="L408" s="332"/>
      <c r="M408" s="332"/>
      <c r="N408" s="256"/>
      <c r="O408" s="265"/>
      <c r="P408" s="265"/>
      <c r="Q408" s="265"/>
      <c r="R408" s="265"/>
    </row>
    <row r="409" spans="2:19" x14ac:dyDescent="0.2">
      <c r="B409" t="s">
        <v>551</v>
      </c>
      <c r="C409" t="s">
        <v>301</v>
      </c>
      <c r="D409" s="273" t="s">
        <v>40</v>
      </c>
      <c r="E409" s="332"/>
      <c r="F409" s="332"/>
      <c r="G409" s="332"/>
      <c r="H409" s="332"/>
      <c r="I409" s="332"/>
      <c r="J409" s="332"/>
      <c r="K409" s="332"/>
      <c r="L409" s="332"/>
      <c r="M409" s="332"/>
      <c r="N409" s="256"/>
      <c r="O409" s="265"/>
      <c r="P409" s="265"/>
      <c r="Q409" s="265"/>
      <c r="R409" s="265"/>
    </row>
    <row r="410" spans="2:19" x14ac:dyDescent="0.2">
      <c r="B410" t="s">
        <v>551</v>
      </c>
      <c r="C410" t="s">
        <v>301</v>
      </c>
      <c r="D410" s="273" t="s">
        <v>55</v>
      </c>
      <c r="E410" s="332"/>
      <c r="F410" s="332"/>
      <c r="G410" s="332"/>
      <c r="H410" s="332"/>
      <c r="I410" s="332"/>
      <c r="J410" s="332"/>
      <c r="K410" s="332"/>
      <c r="L410" s="332"/>
      <c r="M410" s="332"/>
      <c r="N410" s="256"/>
      <c r="O410" s="265"/>
      <c r="P410" s="265"/>
      <c r="Q410" s="265"/>
      <c r="R410" s="265"/>
      <c r="S410" s="10"/>
    </row>
    <row r="411" spans="2:19" x14ac:dyDescent="0.2">
      <c r="B411" t="s">
        <v>551</v>
      </c>
      <c r="C411" t="s">
        <v>301</v>
      </c>
      <c r="D411" s="273" t="s">
        <v>41</v>
      </c>
      <c r="E411" s="332"/>
      <c r="F411" s="332"/>
      <c r="G411" s="332"/>
      <c r="H411" s="332"/>
      <c r="I411" s="332"/>
      <c r="J411" s="332"/>
      <c r="K411" s="332"/>
      <c r="L411" s="332"/>
      <c r="M411" s="332"/>
      <c r="N411" s="256"/>
      <c r="O411" s="265"/>
      <c r="P411" s="265"/>
      <c r="Q411" s="265"/>
      <c r="R411" s="265"/>
      <c r="S411" s="10"/>
    </row>
    <row r="412" spans="2:19" x14ac:dyDescent="0.2">
      <c r="B412" t="s">
        <v>551</v>
      </c>
      <c r="C412" t="s">
        <v>301</v>
      </c>
      <c r="D412" s="273" t="s">
        <v>56</v>
      </c>
      <c r="E412" s="332"/>
      <c r="F412" s="332"/>
      <c r="G412" s="332"/>
      <c r="H412" s="332"/>
      <c r="I412" s="332"/>
      <c r="J412" s="332"/>
      <c r="K412" s="332"/>
      <c r="L412" s="332"/>
      <c r="M412" s="332"/>
      <c r="N412" s="256"/>
      <c r="O412" s="265"/>
      <c r="P412" s="265"/>
      <c r="Q412" s="265"/>
      <c r="R412" s="265"/>
    </row>
    <row r="413" spans="2:19" x14ac:dyDescent="0.2">
      <c r="B413" t="s">
        <v>551</v>
      </c>
      <c r="C413" t="s">
        <v>301</v>
      </c>
      <c r="D413" s="273" t="s">
        <v>57</v>
      </c>
      <c r="E413" s="332"/>
      <c r="F413" s="332"/>
      <c r="G413" s="332"/>
      <c r="H413" s="332"/>
      <c r="I413" s="332"/>
      <c r="J413" s="332"/>
      <c r="K413" s="332"/>
      <c r="L413" s="332"/>
      <c r="M413" s="332"/>
      <c r="N413" s="256"/>
      <c r="O413" s="265"/>
      <c r="P413" s="265"/>
      <c r="Q413" s="265"/>
      <c r="R413" s="265"/>
    </row>
    <row r="414" spans="2:19" x14ac:dyDescent="0.2">
      <c r="B414" t="s">
        <v>551</v>
      </c>
      <c r="C414" t="s">
        <v>301</v>
      </c>
      <c r="D414" s="273" t="s">
        <v>42</v>
      </c>
      <c r="E414" s="332"/>
      <c r="F414" s="332"/>
      <c r="G414" s="332"/>
      <c r="H414" s="332"/>
      <c r="I414" s="332"/>
      <c r="J414" s="332"/>
      <c r="K414" s="332"/>
      <c r="L414" s="332"/>
      <c r="M414" s="332"/>
      <c r="N414" s="256"/>
      <c r="O414" s="265"/>
      <c r="P414" s="265"/>
      <c r="Q414" s="265"/>
      <c r="R414" s="265"/>
    </row>
    <row r="415" spans="2:19" x14ac:dyDescent="0.2">
      <c r="B415" t="s">
        <v>551</v>
      </c>
      <c r="C415" t="s">
        <v>302</v>
      </c>
      <c r="D415" s="273" t="s">
        <v>427</v>
      </c>
      <c r="E415" s="332"/>
      <c r="F415" s="332"/>
      <c r="G415" s="332"/>
      <c r="H415" s="332"/>
      <c r="I415" s="332"/>
      <c r="J415" s="332"/>
      <c r="K415" s="332"/>
      <c r="L415" s="332"/>
      <c r="M415" s="332"/>
      <c r="N415" s="256"/>
      <c r="O415" s="265"/>
      <c r="P415" s="265"/>
      <c r="Q415" s="265"/>
      <c r="R415" s="265"/>
    </row>
    <row r="416" spans="2:19" x14ac:dyDescent="0.2">
      <c r="B416" t="s">
        <v>551</v>
      </c>
      <c r="C416" t="s">
        <v>302</v>
      </c>
      <c r="D416" s="273" t="s">
        <v>55</v>
      </c>
      <c r="E416" s="332"/>
      <c r="F416" s="332"/>
      <c r="G416" s="332"/>
      <c r="H416" s="332"/>
      <c r="I416" s="332"/>
      <c r="J416" s="332"/>
      <c r="K416" s="332"/>
      <c r="L416" s="332"/>
      <c r="M416" s="332"/>
      <c r="N416" s="256"/>
      <c r="O416" s="265"/>
      <c r="P416" s="265"/>
      <c r="Q416" s="265"/>
      <c r="R416" s="265"/>
      <c r="S416" s="10"/>
    </row>
    <row r="417" spans="2:19" x14ac:dyDescent="0.2">
      <c r="B417" t="s">
        <v>551</v>
      </c>
      <c r="C417" t="s">
        <v>302</v>
      </c>
      <c r="D417" s="273" t="s">
        <v>41</v>
      </c>
      <c r="E417" s="332"/>
      <c r="F417" s="332"/>
      <c r="G417" s="332"/>
      <c r="H417" s="332"/>
      <c r="I417" s="332"/>
      <c r="J417" s="332"/>
      <c r="K417" s="332"/>
      <c r="L417" s="332"/>
      <c r="M417" s="332"/>
      <c r="N417" s="256"/>
      <c r="O417" s="265"/>
      <c r="P417" s="265"/>
      <c r="Q417" s="265"/>
      <c r="R417" s="265"/>
    </row>
    <row r="418" spans="2:19" x14ac:dyDescent="0.2">
      <c r="B418" t="s">
        <v>551</v>
      </c>
      <c r="C418" t="s">
        <v>302</v>
      </c>
      <c r="D418" s="273" t="s">
        <v>57</v>
      </c>
      <c r="E418" s="332"/>
      <c r="F418" s="332"/>
      <c r="G418" s="332"/>
      <c r="H418" s="332"/>
      <c r="I418" s="332"/>
      <c r="J418" s="332"/>
      <c r="K418" s="332"/>
      <c r="L418" s="332"/>
      <c r="M418" s="332"/>
      <c r="N418" s="256"/>
      <c r="O418" s="265"/>
      <c r="P418" s="265"/>
      <c r="Q418" s="265"/>
      <c r="R418" s="265"/>
    </row>
    <row r="419" spans="2:19" x14ac:dyDescent="0.2">
      <c r="B419" s="278" t="s">
        <v>551</v>
      </c>
      <c r="C419" s="278" t="s">
        <v>302</v>
      </c>
      <c r="D419" s="340" t="s">
        <v>40</v>
      </c>
      <c r="E419" s="332"/>
      <c r="F419" s="332"/>
      <c r="G419" s="332"/>
      <c r="H419" s="332"/>
      <c r="I419" s="332"/>
      <c r="J419" s="332"/>
      <c r="K419" s="332"/>
      <c r="L419" s="332"/>
      <c r="M419" s="332"/>
      <c r="N419" s="256"/>
      <c r="O419" s="265"/>
      <c r="P419" s="265"/>
      <c r="Q419" s="265"/>
      <c r="R419" s="265"/>
    </row>
    <row r="420" spans="2:19" x14ac:dyDescent="0.2">
      <c r="B420" t="s">
        <v>551</v>
      </c>
      <c r="C420" t="s">
        <v>303</v>
      </c>
      <c r="D420" s="273" t="s">
        <v>427</v>
      </c>
      <c r="E420" s="332"/>
      <c r="F420" s="332"/>
      <c r="G420" s="332"/>
      <c r="H420" s="332"/>
      <c r="I420" s="332"/>
      <c r="J420" s="332"/>
      <c r="K420" s="332"/>
      <c r="L420" s="332"/>
      <c r="M420" s="332"/>
      <c r="N420" s="256"/>
      <c r="O420" s="265"/>
      <c r="P420" s="265"/>
      <c r="Q420" s="265"/>
      <c r="R420" s="265"/>
    </row>
    <row r="421" spans="2:19" x14ac:dyDescent="0.2">
      <c r="B421" t="s">
        <v>551</v>
      </c>
      <c r="C421" t="s">
        <v>303</v>
      </c>
      <c r="D421" s="273" t="s">
        <v>40</v>
      </c>
      <c r="E421" s="332"/>
      <c r="F421" s="332"/>
      <c r="G421" s="332"/>
      <c r="H421" s="332"/>
      <c r="I421" s="332"/>
      <c r="J421" s="332"/>
      <c r="K421" s="332"/>
      <c r="L421" s="332"/>
      <c r="M421" s="332"/>
      <c r="N421" s="256"/>
      <c r="O421" s="265"/>
      <c r="P421" s="265"/>
      <c r="Q421" s="265"/>
      <c r="R421" s="265"/>
    </row>
    <row r="422" spans="2:19" x14ac:dyDescent="0.2">
      <c r="B422" t="s">
        <v>551</v>
      </c>
      <c r="C422" t="s">
        <v>303</v>
      </c>
      <c r="D422" s="273" t="s">
        <v>55</v>
      </c>
      <c r="E422" s="332"/>
      <c r="F422" s="332"/>
      <c r="G422" s="332"/>
      <c r="H422" s="332"/>
      <c r="I422" s="332"/>
      <c r="J422" s="332"/>
      <c r="K422" s="332"/>
      <c r="L422" s="332"/>
      <c r="M422" s="332"/>
      <c r="N422" s="256"/>
      <c r="O422" s="265"/>
      <c r="P422" s="265"/>
      <c r="Q422" s="265"/>
      <c r="R422" s="265"/>
    </row>
    <row r="423" spans="2:19" x14ac:dyDescent="0.2">
      <c r="B423" t="s">
        <v>551</v>
      </c>
      <c r="C423" t="s">
        <v>303</v>
      </c>
      <c r="D423" s="273" t="s">
        <v>41</v>
      </c>
      <c r="E423" s="332"/>
      <c r="F423" s="332"/>
      <c r="G423" s="332"/>
      <c r="H423" s="332"/>
      <c r="I423" s="332"/>
      <c r="J423" s="332"/>
      <c r="K423" s="332"/>
      <c r="L423" s="332"/>
      <c r="M423" s="332"/>
      <c r="N423" s="256"/>
      <c r="O423" s="265"/>
      <c r="P423" s="265"/>
      <c r="Q423" s="265"/>
      <c r="R423" s="265"/>
    </row>
    <row r="424" spans="2:19" x14ac:dyDescent="0.2">
      <c r="B424" t="s">
        <v>551</v>
      </c>
      <c r="C424" t="s">
        <v>303</v>
      </c>
      <c r="D424" s="273" t="s">
        <v>56</v>
      </c>
      <c r="E424" s="332"/>
      <c r="F424" s="332"/>
      <c r="G424" s="332"/>
      <c r="H424" s="332"/>
      <c r="I424" s="332"/>
      <c r="J424" s="332"/>
      <c r="K424" s="332"/>
      <c r="L424" s="332"/>
      <c r="M424" s="332"/>
      <c r="N424" s="256"/>
      <c r="O424" s="265"/>
      <c r="P424" s="265"/>
      <c r="Q424" s="265"/>
      <c r="R424" s="265"/>
    </row>
    <row r="425" spans="2:19" x14ac:dyDescent="0.2">
      <c r="B425" t="s">
        <v>551</v>
      </c>
      <c r="C425" t="s">
        <v>303</v>
      </c>
      <c r="D425" s="273" t="s">
        <v>57</v>
      </c>
      <c r="E425" s="332"/>
      <c r="F425" s="332"/>
      <c r="G425" s="332"/>
      <c r="H425" s="332"/>
      <c r="I425" s="332"/>
      <c r="J425" s="332"/>
      <c r="K425" s="332"/>
      <c r="L425" s="332"/>
      <c r="M425" s="332"/>
      <c r="N425" s="256"/>
      <c r="O425" s="265"/>
      <c r="P425" s="265"/>
      <c r="Q425" s="265"/>
      <c r="R425" s="265"/>
    </row>
    <row r="426" spans="2:19" x14ac:dyDescent="0.2">
      <c r="B426" t="s">
        <v>552</v>
      </c>
      <c r="C426" t="s">
        <v>297</v>
      </c>
      <c r="D426" s="273" t="s">
        <v>427</v>
      </c>
      <c r="E426" s="332"/>
      <c r="F426" s="332"/>
      <c r="G426" s="332"/>
      <c r="H426" s="332"/>
      <c r="I426" s="332"/>
      <c r="J426" s="332"/>
      <c r="K426" s="332"/>
      <c r="L426" s="332"/>
      <c r="M426" s="332"/>
      <c r="N426" s="256"/>
      <c r="O426" s="265"/>
      <c r="P426" s="265"/>
      <c r="Q426" s="265"/>
      <c r="R426" s="265"/>
    </row>
    <row r="427" spans="2:19" x14ac:dyDescent="0.2">
      <c r="B427" t="s">
        <v>552</v>
      </c>
      <c r="C427" t="s">
        <v>297</v>
      </c>
      <c r="D427" s="273" t="s">
        <v>40</v>
      </c>
      <c r="E427" s="332"/>
      <c r="F427" s="332"/>
      <c r="G427" s="332"/>
      <c r="H427" s="332"/>
      <c r="I427" s="332"/>
      <c r="J427" s="332"/>
      <c r="K427" s="332"/>
      <c r="L427" s="332"/>
      <c r="M427" s="332"/>
      <c r="N427" s="256"/>
      <c r="O427" s="265"/>
      <c r="P427" s="265"/>
      <c r="Q427" s="265"/>
      <c r="R427" s="265"/>
    </row>
    <row r="428" spans="2:19" x14ac:dyDescent="0.2">
      <c r="B428" t="s">
        <v>552</v>
      </c>
      <c r="C428" t="s">
        <v>297</v>
      </c>
      <c r="D428" s="273" t="s">
        <v>55</v>
      </c>
      <c r="E428" s="332"/>
      <c r="F428" s="332"/>
      <c r="G428" s="332"/>
      <c r="H428" s="332"/>
      <c r="I428" s="332"/>
      <c r="J428" s="332"/>
      <c r="K428" s="332"/>
      <c r="L428" s="332"/>
      <c r="M428" s="332"/>
      <c r="N428" s="256"/>
      <c r="O428" s="265"/>
      <c r="P428" s="265"/>
      <c r="Q428" s="265"/>
      <c r="R428" s="265"/>
    </row>
    <row r="429" spans="2:19" x14ac:dyDescent="0.2">
      <c r="B429" t="s">
        <v>552</v>
      </c>
      <c r="C429" t="s">
        <v>297</v>
      </c>
      <c r="D429" s="273" t="s">
        <v>41</v>
      </c>
      <c r="E429" s="332"/>
      <c r="F429" s="332"/>
      <c r="G429" s="332"/>
      <c r="H429" s="332"/>
      <c r="I429" s="332"/>
      <c r="J429" s="332"/>
      <c r="K429" s="332"/>
      <c r="L429" s="332"/>
      <c r="M429" s="332"/>
      <c r="N429" s="256"/>
      <c r="O429" s="265"/>
      <c r="P429" s="265"/>
      <c r="Q429" s="265"/>
      <c r="R429" s="265"/>
      <c r="S429" s="10"/>
    </row>
    <row r="430" spans="2:19" x14ac:dyDescent="0.2">
      <c r="B430" t="s">
        <v>552</v>
      </c>
      <c r="C430" t="s">
        <v>297</v>
      </c>
      <c r="D430" s="273" t="s">
        <v>56</v>
      </c>
      <c r="E430" s="332"/>
      <c r="F430" s="332"/>
      <c r="G430" s="332"/>
      <c r="H430" s="332"/>
      <c r="I430" s="332"/>
      <c r="J430" s="332"/>
      <c r="K430" s="332"/>
      <c r="L430" s="332"/>
      <c r="M430" s="332"/>
      <c r="N430" s="256"/>
      <c r="O430" s="265"/>
      <c r="P430" s="265"/>
      <c r="Q430" s="265"/>
      <c r="R430" s="265"/>
    </row>
    <row r="431" spans="2:19" x14ac:dyDescent="0.2">
      <c r="B431" t="s">
        <v>552</v>
      </c>
      <c r="C431" t="s">
        <v>297</v>
      </c>
      <c r="D431" s="273" t="s">
        <v>57</v>
      </c>
      <c r="E431" s="332"/>
      <c r="F431" s="332"/>
      <c r="G431" s="332"/>
      <c r="H431" s="332"/>
      <c r="I431" s="332"/>
      <c r="J431" s="332"/>
      <c r="K431" s="332"/>
      <c r="L431" s="332"/>
      <c r="M431" s="332"/>
      <c r="N431" s="256"/>
      <c r="O431" s="265"/>
      <c r="P431" s="265"/>
      <c r="Q431" s="265"/>
      <c r="R431" s="265"/>
    </row>
    <row r="432" spans="2:19" x14ac:dyDescent="0.2">
      <c r="B432" t="s">
        <v>552</v>
      </c>
      <c r="C432" t="s">
        <v>298</v>
      </c>
      <c r="D432" s="273" t="s">
        <v>427</v>
      </c>
      <c r="E432" s="332"/>
      <c r="F432" s="332"/>
      <c r="G432" s="332"/>
      <c r="H432" s="332"/>
      <c r="I432" s="332"/>
      <c r="J432" s="332"/>
      <c r="K432" s="332"/>
      <c r="L432" s="332"/>
      <c r="M432" s="332"/>
      <c r="N432" s="256"/>
      <c r="O432" s="265"/>
      <c r="P432" s="265"/>
      <c r="Q432" s="265"/>
      <c r="R432" s="265"/>
    </row>
    <row r="433" spans="2:19" x14ac:dyDescent="0.2">
      <c r="B433" t="s">
        <v>552</v>
      </c>
      <c r="C433" t="s">
        <v>298</v>
      </c>
      <c r="D433" s="273" t="s">
        <v>40</v>
      </c>
      <c r="E433" s="332"/>
      <c r="F433" s="332"/>
      <c r="G433" s="332"/>
      <c r="H433" s="332"/>
      <c r="I433" s="332"/>
      <c r="J433" s="332"/>
      <c r="K433" s="332"/>
      <c r="L433" s="332"/>
      <c r="M433" s="332"/>
      <c r="N433" s="256"/>
      <c r="O433" s="265"/>
      <c r="P433" s="265"/>
      <c r="Q433" s="265"/>
      <c r="R433" s="265"/>
      <c r="S433" s="10"/>
    </row>
    <row r="434" spans="2:19" x14ac:dyDescent="0.2">
      <c r="B434" t="s">
        <v>552</v>
      </c>
      <c r="C434" t="s">
        <v>298</v>
      </c>
      <c r="D434" s="273" t="s">
        <v>55</v>
      </c>
      <c r="E434" s="332"/>
      <c r="F434" s="332"/>
      <c r="G434" s="332"/>
      <c r="H434" s="332"/>
      <c r="I434" s="332"/>
      <c r="J434" s="332"/>
      <c r="K434" s="332"/>
      <c r="L434" s="332"/>
      <c r="M434" s="332"/>
      <c r="N434" s="256"/>
      <c r="O434" s="265"/>
      <c r="P434" s="265"/>
      <c r="Q434" s="265"/>
      <c r="R434" s="265"/>
    </row>
    <row r="435" spans="2:19" x14ac:dyDescent="0.2">
      <c r="B435" t="s">
        <v>552</v>
      </c>
      <c r="C435" t="s">
        <v>298</v>
      </c>
      <c r="D435" s="273" t="s">
        <v>41</v>
      </c>
      <c r="E435" s="332"/>
      <c r="F435" s="332"/>
      <c r="G435" s="332"/>
      <c r="H435" s="332"/>
      <c r="I435" s="332"/>
      <c r="J435" s="332"/>
      <c r="K435" s="332"/>
      <c r="L435" s="332"/>
      <c r="M435" s="332"/>
      <c r="N435" s="256"/>
      <c r="O435" s="265"/>
      <c r="P435" s="265"/>
      <c r="Q435" s="265"/>
      <c r="R435" s="265"/>
    </row>
    <row r="436" spans="2:19" x14ac:dyDescent="0.2">
      <c r="B436" t="s">
        <v>552</v>
      </c>
      <c r="C436" t="s">
        <v>298</v>
      </c>
      <c r="D436" s="273" t="s">
        <v>56</v>
      </c>
      <c r="E436" s="332"/>
      <c r="F436" s="332"/>
      <c r="G436" s="332"/>
      <c r="H436" s="332"/>
      <c r="I436" s="332"/>
      <c r="J436" s="332"/>
      <c r="K436" s="332"/>
      <c r="L436" s="332"/>
      <c r="M436" s="332"/>
      <c r="N436" s="256"/>
      <c r="O436" s="265"/>
      <c r="P436" s="265"/>
      <c r="Q436" s="265"/>
      <c r="R436" s="265"/>
    </row>
    <row r="437" spans="2:19" x14ac:dyDescent="0.2">
      <c r="B437" t="s">
        <v>552</v>
      </c>
      <c r="C437" t="s">
        <v>298</v>
      </c>
      <c r="D437" s="273" t="s">
        <v>57</v>
      </c>
      <c r="E437" s="332"/>
      <c r="F437" s="332"/>
      <c r="G437" s="332"/>
      <c r="H437" s="332"/>
      <c r="I437" s="332"/>
      <c r="J437" s="332"/>
      <c r="K437" s="332"/>
      <c r="L437" s="332"/>
      <c r="M437" s="332"/>
      <c r="N437" s="256"/>
      <c r="O437" s="265"/>
      <c r="P437" s="265"/>
      <c r="Q437" s="265"/>
      <c r="R437" s="265"/>
    </row>
    <row r="438" spans="2:19" x14ac:dyDescent="0.2">
      <c r="B438" t="s">
        <v>552</v>
      </c>
      <c r="C438" t="s">
        <v>299</v>
      </c>
      <c r="D438" s="273" t="s">
        <v>427</v>
      </c>
      <c r="E438" s="332"/>
      <c r="F438" s="332"/>
      <c r="G438" s="332"/>
      <c r="H438" s="332"/>
      <c r="I438" s="332"/>
      <c r="J438" s="332"/>
      <c r="K438" s="332"/>
      <c r="L438" s="332"/>
      <c r="M438" s="332"/>
      <c r="N438" s="256"/>
      <c r="O438" s="265"/>
      <c r="P438" s="265"/>
      <c r="Q438" s="265"/>
      <c r="R438" s="265"/>
    </row>
    <row r="439" spans="2:19" x14ac:dyDescent="0.2">
      <c r="B439" t="s">
        <v>552</v>
      </c>
      <c r="C439" t="s">
        <v>299</v>
      </c>
      <c r="D439" s="273" t="s">
        <v>40</v>
      </c>
      <c r="E439" s="332"/>
      <c r="F439" s="332"/>
      <c r="G439" s="332"/>
      <c r="H439" s="332"/>
      <c r="I439" s="332"/>
      <c r="J439" s="332"/>
      <c r="K439" s="332"/>
      <c r="L439" s="332"/>
      <c r="M439" s="332"/>
      <c r="N439" s="256"/>
      <c r="O439" s="265"/>
      <c r="P439" s="265"/>
      <c r="Q439" s="265"/>
      <c r="R439" s="265"/>
    </row>
    <row r="440" spans="2:19" x14ac:dyDescent="0.2">
      <c r="B440" t="s">
        <v>552</v>
      </c>
      <c r="C440" t="s">
        <v>299</v>
      </c>
      <c r="D440" s="273" t="s">
        <v>55</v>
      </c>
      <c r="E440" s="332"/>
      <c r="F440" s="332"/>
      <c r="G440" s="332"/>
      <c r="H440" s="332"/>
      <c r="I440" s="332"/>
      <c r="J440" s="332"/>
      <c r="K440" s="332"/>
      <c r="L440" s="332"/>
      <c r="M440" s="332"/>
      <c r="N440" s="256"/>
      <c r="O440" s="265"/>
      <c r="P440" s="265"/>
      <c r="Q440" s="265"/>
      <c r="R440" s="265"/>
    </row>
    <row r="441" spans="2:19" x14ac:dyDescent="0.2">
      <c r="B441" t="s">
        <v>552</v>
      </c>
      <c r="C441" t="s">
        <v>299</v>
      </c>
      <c r="D441" s="273" t="s">
        <v>41</v>
      </c>
      <c r="E441" s="332"/>
      <c r="F441" s="332"/>
      <c r="G441" s="332"/>
      <c r="H441" s="332"/>
      <c r="I441" s="332"/>
      <c r="J441" s="332"/>
      <c r="K441" s="332"/>
      <c r="L441" s="332"/>
      <c r="M441" s="332"/>
      <c r="N441" s="256"/>
      <c r="O441" s="265"/>
      <c r="P441" s="265"/>
      <c r="Q441" s="265"/>
      <c r="R441" s="265"/>
    </row>
    <row r="442" spans="2:19" x14ac:dyDescent="0.2">
      <c r="B442" t="s">
        <v>552</v>
      </c>
      <c r="C442" t="s">
        <v>299</v>
      </c>
      <c r="D442" s="273" t="s">
        <v>56</v>
      </c>
      <c r="E442" s="332"/>
      <c r="F442" s="332"/>
      <c r="G442" s="332"/>
      <c r="H442" s="332"/>
      <c r="I442" s="332"/>
      <c r="J442" s="332"/>
      <c r="K442" s="332"/>
      <c r="L442" s="332"/>
      <c r="M442" s="332"/>
      <c r="N442" s="256"/>
      <c r="O442" s="265"/>
      <c r="P442" s="265"/>
      <c r="Q442" s="265"/>
      <c r="R442" s="265"/>
    </row>
    <row r="443" spans="2:19" x14ac:dyDescent="0.2">
      <c r="B443" t="s">
        <v>552</v>
      </c>
      <c r="C443" t="s">
        <v>299</v>
      </c>
      <c r="D443" s="273" t="s">
        <v>57</v>
      </c>
      <c r="E443" s="332"/>
      <c r="F443" s="332"/>
      <c r="G443" s="332"/>
      <c r="H443" s="332"/>
      <c r="I443" s="332"/>
      <c r="J443" s="332"/>
      <c r="K443" s="332"/>
      <c r="L443" s="332"/>
      <c r="M443" s="332"/>
      <c r="N443" s="256"/>
      <c r="O443" s="265"/>
      <c r="P443" s="265"/>
      <c r="Q443" s="265"/>
      <c r="R443" s="265"/>
    </row>
    <row r="444" spans="2:19" x14ac:dyDescent="0.2">
      <c r="B444" t="s">
        <v>552</v>
      </c>
      <c r="C444" t="s">
        <v>300</v>
      </c>
      <c r="D444" s="273" t="s">
        <v>427</v>
      </c>
      <c r="E444" s="332"/>
      <c r="F444" s="332"/>
      <c r="G444" s="332"/>
      <c r="H444" s="332"/>
      <c r="I444" s="332"/>
      <c r="J444" s="332"/>
      <c r="K444" s="332"/>
      <c r="L444" s="332"/>
      <c r="M444" s="332"/>
      <c r="N444" s="256"/>
      <c r="O444" s="265"/>
      <c r="P444" s="265"/>
      <c r="Q444" s="265"/>
      <c r="R444" s="265"/>
    </row>
    <row r="445" spans="2:19" x14ac:dyDescent="0.2">
      <c r="B445" t="s">
        <v>552</v>
      </c>
      <c r="C445" t="s">
        <v>300</v>
      </c>
      <c r="D445" s="273" t="s">
        <v>40</v>
      </c>
      <c r="E445" s="332"/>
      <c r="F445" s="332"/>
      <c r="G445" s="332"/>
      <c r="H445" s="332"/>
      <c r="I445" s="332"/>
      <c r="J445" s="332"/>
      <c r="K445" s="332"/>
      <c r="L445" s="332"/>
      <c r="M445" s="332"/>
      <c r="N445" s="256"/>
      <c r="O445" s="265"/>
      <c r="P445" s="265"/>
      <c r="Q445" s="265"/>
      <c r="R445" s="265"/>
    </row>
    <row r="446" spans="2:19" x14ac:dyDescent="0.2">
      <c r="B446" t="s">
        <v>552</v>
      </c>
      <c r="C446" t="s">
        <v>300</v>
      </c>
      <c r="D446" s="273" t="s">
        <v>55</v>
      </c>
      <c r="E446" s="332"/>
      <c r="F446" s="332"/>
      <c r="G446" s="332"/>
      <c r="H446" s="332"/>
      <c r="I446" s="332"/>
      <c r="J446" s="332"/>
      <c r="K446" s="332"/>
      <c r="L446" s="332"/>
      <c r="M446" s="332"/>
      <c r="N446" s="256"/>
      <c r="O446" s="265"/>
      <c r="P446" s="265"/>
      <c r="Q446" s="265"/>
      <c r="R446" s="265"/>
    </row>
    <row r="447" spans="2:19" x14ac:dyDescent="0.2">
      <c r="B447" t="s">
        <v>552</v>
      </c>
      <c r="C447" t="s">
        <v>300</v>
      </c>
      <c r="D447" s="273" t="s">
        <v>41</v>
      </c>
      <c r="E447" s="332"/>
      <c r="F447" s="332"/>
      <c r="G447" s="332"/>
      <c r="H447" s="332"/>
      <c r="I447" s="332"/>
      <c r="J447" s="332"/>
      <c r="K447" s="332"/>
      <c r="L447" s="332"/>
      <c r="M447" s="332"/>
      <c r="N447" s="256"/>
      <c r="O447" s="265"/>
      <c r="P447" s="265"/>
      <c r="Q447" s="265"/>
      <c r="R447" s="265"/>
    </row>
    <row r="448" spans="2:19" x14ac:dyDescent="0.2">
      <c r="B448" t="s">
        <v>552</v>
      </c>
      <c r="C448" t="s">
        <v>300</v>
      </c>
      <c r="D448" s="273" t="s">
        <v>56</v>
      </c>
      <c r="E448" s="332"/>
      <c r="F448" s="332"/>
      <c r="G448" s="332"/>
      <c r="H448" s="332"/>
      <c r="I448" s="332"/>
      <c r="J448" s="332"/>
      <c r="K448" s="332"/>
      <c r="L448" s="332"/>
      <c r="M448" s="332"/>
      <c r="N448" s="256"/>
      <c r="O448" s="265"/>
      <c r="P448" s="265"/>
      <c r="Q448" s="265"/>
      <c r="R448" s="265"/>
    </row>
    <row r="449" spans="2:19" x14ac:dyDescent="0.2">
      <c r="B449" t="s">
        <v>552</v>
      </c>
      <c r="C449" t="s">
        <v>300</v>
      </c>
      <c r="D449" s="273" t="s">
        <v>57</v>
      </c>
      <c r="E449" s="332"/>
      <c r="F449" s="332"/>
      <c r="G449" s="332"/>
      <c r="H449" s="332"/>
      <c r="I449" s="332"/>
      <c r="J449" s="332"/>
      <c r="K449" s="332"/>
      <c r="L449" s="332"/>
      <c r="M449" s="332"/>
      <c r="N449" s="256"/>
      <c r="O449" s="265"/>
      <c r="P449" s="265"/>
      <c r="Q449" s="265"/>
      <c r="R449" s="265"/>
    </row>
    <row r="450" spans="2:19" x14ac:dyDescent="0.2">
      <c r="B450" t="s">
        <v>552</v>
      </c>
      <c r="C450" t="s">
        <v>301</v>
      </c>
      <c r="D450" s="273" t="s">
        <v>427</v>
      </c>
      <c r="E450" s="332"/>
      <c r="F450" s="332"/>
      <c r="G450" s="332"/>
      <c r="H450" s="332"/>
      <c r="I450" s="332"/>
      <c r="J450" s="332"/>
      <c r="K450" s="332"/>
      <c r="L450" s="332"/>
      <c r="M450" s="332"/>
      <c r="N450" s="256"/>
      <c r="O450" s="265"/>
      <c r="P450" s="265"/>
      <c r="Q450" s="265"/>
      <c r="R450" s="265"/>
    </row>
    <row r="451" spans="2:19" x14ac:dyDescent="0.2">
      <c r="B451" t="s">
        <v>552</v>
      </c>
      <c r="C451" t="s">
        <v>301</v>
      </c>
      <c r="D451" s="273" t="s">
        <v>40</v>
      </c>
      <c r="E451" s="332"/>
      <c r="F451" s="332"/>
      <c r="G451" s="332"/>
      <c r="H451" s="332"/>
      <c r="I451" s="332"/>
      <c r="J451" s="332"/>
      <c r="K451" s="332"/>
      <c r="L451" s="332"/>
      <c r="M451" s="332"/>
      <c r="N451" s="256"/>
      <c r="O451" s="265"/>
      <c r="P451" s="265"/>
      <c r="Q451" s="265"/>
      <c r="R451" s="265"/>
    </row>
    <row r="452" spans="2:19" x14ac:dyDescent="0.2">
      <c r="B452" t="s">
        <v>552</v>
      </c>
      <c r="C452" t="s">
        <v>301</v>
      </c>
      <c r="D452" s="273" t="s">
        <v>55</v>
      </c>
      <c r="E452" s="332"/>
      <c r="F452" s="332"/>
      <c r="G452" s="332"/>
      <c r="H452" s="332"/>
      <c r="I452" s="332"/>
      <c r="J452" s="332"/>
      <c r="K452" s="332"/>
      <c r="L452" s="332"/>
      <c r="M452" s="332"/>
      <c r="N452" s="256"/>
      <c r="O452" s="265"/>
      <c r="P452" s="265"/>
      <c r="Q452" s="265"/>
      <c r="R452" s="265"/>
      <c r="S452" s="10"/>
    </row>
    <row r="453" spans="2:19" x14ac:dyDescent="0.2">
      <c r="B453" t="s">
        <v>552</v>
      </c>
      <c r="C453" t="s">
        <v>301</v>
      </c>
      <c r="D453" s="273" t="s">
        <v>41</v>
      </c>
      <c r="E453" s="332"/>
      <c r="F453" s="332"/>
      <c r="G453" s="332"/>
      <c r="H453" s="332"/>
      <c r="I453" s="332"/>
      <c r="J453" s="332"/>
      <c r="K453" s="332"/>
      <c r="L453" s="332"/>
      <c r="M453" s="332"/>
      <c r="N453" s="256"/>
      <c r="O453" s="265"/>
      <c r="P453" s="265"/>
      <c r="Q453" s="265"/>
      <c r="R453" s="265"/>
    </row>
    <row r="454" spans="2:19" x14ac:dyDescent="0.2">
      <c r="B454" t="s">
        <v>552</v>
      </c>
      <c r="C454" t="s">
        <v>301</v>
      </c>
      <c r="D454" s="273" t="s">
        <v>56</v>
      </c>
      <c r="E454" s="332"/>
      <c r="F454" s="332"/>
      <c r="G454" s="332"/>
      <c r="H454" s="332"/>
      <c r="I454" s="332"/>
      <c r="J454" s="332"/>
      <c r="K454" s="332"/>
      <c r="L454" s="332"/>
      <c r="M454" s="332"/>
      <c r="N454" s="256"/>
      <c r="O454" s="265"/>
      <c r="P454" s="265"/>
      <c r="Q454" s="265"/>
      <c r="R454" s="265"/>
    </row>
    <row r="455" spans="2:19" x14ac:dyDescent="0.2">
      <c r="B455" t="s">
        <v>552</v>
      </c>
      <c r="C455" t="s">
        <v>301</v>
      </c>
      <c r="D455" s="273" t="s">
        <v>57</v>
      </c>
      <c r="E455" s="332"/>
      <c r="F455" s="332"/>
      <c r="G455" s="332"/>
      <c r="H455" s="332"/>
      <c r="I455" s="332"/>
      <c r="J455" s="332"/>
      <c r="K455" s="332"/>
      <c r="L455" s="332"/>
      <c r="M455" s="332"/>
      <c r="N455" s="256"/>
      <c r="O455" s="265"/>
      <c r="P455" s="265"/>
      <c r="Q455" s="265"/>
      <c r="R455" s="265"/>
    </row>
    <row r="456" spans="2:19" x14ac:dyDescent="0.2">
      <c r="B456" t="s">
        <v>552</v>
      </c>
      <c r="C456" t="s">
        <v>301</v>
      </c>
      <c r="D456" s="273" t="s">
        <v>42</v>
      </c>
      <c r="E456" s="332"/>
      <c r="F456" s="332"/>
      <c r="G456" s="332"/>
      <c r="H456" s="332"/>
      <c r="I456" s="332"/>
      <c r="J456" s="332"/>
      <c r="K456" s="332"/>
      <c r="L456" s="332"/>
      <c r="M456" s="332"/>
      <c r="N456" s="256"/>
      <c r="O456" s="265"/>
      <c r="P456" s="265"/>
      <c r="Q456" s="265"/>
      <c r="R456" s="265"/>
    </row>
    <row r="457" spans="2:19" x14ac:dyDescent="0.2">
      <c r="B457" s="278" t="s">
        <v>552</v>
      </c>
      <c r="C457" s="278" t="s">
        <v>302</v>
      </c>
      <c r="D457" s="340" t="s">
        <v>427</v>
      </c>
      <c r="E457" s="332"/>
      <c r="F457" s="332"/>
      <c r="G457" s="332"/>
      <c r="H457" s="332"/>
      <c r="I457" s="332"/>
      <c r="J457" s="332"/>
      <c r="K457" s="332"/>
      <c r="L457" s="332"/>
      <c r="M457" s="332"/>
      <c r="N457" s="256"/>
      <c r="O457" s="265"/>
      <c r="P457" s="265"/>
      <c r="Q457" s="265"/>
      <c r="R457" s="265"/>
    </row>
    <row r="458" spans="2:19" x14ac:dyDescent="0.2">
      <c r="B458" s="278" t="s">
        <v>552</v>
      </c>
      <c r="C458" s="278" t="s">
        <v>302</v>
      </c>
      <c r="D458" s="340" t="s">
        <v>55</v>
      </c>
      <c r="E458" s="332"/>
      <c r="F458" s="332"/>
      <c r="G458" s="332"/>
      <c r="H458" s="332"/>
      <c r="I458" s="332"/>
      <c r="J458" s="332"/>
      <c r="K458" s="332"/>
      <c r="L458" s="332"/>
      <c r="M458" s="332"/>
      <c r="N458" s="256"/>
      <c r="O458" s="265"/>
      <c r="P458" s="265"/>
      <c r="Q458" s="265"/>
      <c r="R458" s="265"/>
    </row>
    <row r="459" spans="2:19" x14ac:dyDescent="0.2">
      <c r="B459" s="278" t="s">
        <v>552</v>
      </c>
      <c r="C459" s="278" t="s">
        <v>302</v>
      </c>
      <c r="D459" s="340" t="s">
        <v>41</v>
      </c>
      <c r="E459" s="332"/>
      <c r="F459" s="332"/>
      <c r="G459" s="332"/>
      <c r="H459" s="332"/>
      <c r="I459" s="332"/>
      <c r="J459" s="332"/>
      <c r="K459" s="332"/>
      <c r="L459" s="332"/>
      <c r="M459" s="332"/>
      <c r="N459" s="256"/>
      <c r="O459" s="265"/>
      <c r="P459" s="265"/>
      <c r="Q459" s="265"/>
      <c r="R459" s="265"/>
    </row>
    <row r="460" spans="2:19" x14ac:dyDescent="0.2">
      <c r="B460" s="278" t="s">
        <v>552</v>
      </c>
      <c r="C460" s="278" t="s">
        <v>302</v>
      </c>
      <c r="D460" s="340" t="s">
        <v>57</v>
      </c>
      <c r="E460" s="332"/>
      <c r="F460" s="332"/>
      <c r="G460" s="332"/>
      <c r="H460" s="332"/>
      <c r="I460" s="332"/>
      <c r="J460" s="332"/>
      <c r="K460" s="332"/>
      <c r="L460" s="332"/>
      <c r="M460" s="332"/>
      <c r="N460" s="256"/>
      <c r="O460" s="265"/>
      <c r="P460" s="265"/>
      <c r="Q460" s="265"/>
      <c r="R460" s="265"/>
    </row>
    <row r="461" spans="2:19" x14ac:dyDescent="0.2">
      <c r="B461" s="278" t="s">
        <v>552</v>
      </c>
      <c r="C461" s="278" t="s">
        <v>302</v>
      </c>
      <c r="D461" s="340" t="s">
        <v>40</v>
      </c>
      <c r="E461" s="332"/>
      <c r="F461" s="332"/>
      <c r="G461" s="332"/>
      <c r="H461" s="332"/>
      <c r="I461" s="332"/>
      <c r="J461" s="332"/>
      <c r="K461" s="332"/>
      <c r="L461" s="332"/>
      <c r="M461" s="332"/>
      <c r="N461" s="256"/>
      <c r="O461" s="265"/>
      <c r="P461" s="265"/>
      <c r="Q461" s="265"/>
      <c r="R461" s="265"/>
    </row>
    <row r="462" spans="2:19" x14ac:dyDescent="0.2">
      <c r="B462" t="s">
        <v>552</v>
      </c>
      <c r="C462" t="s">
        <v>303</v>
      </c>
      <c r="D462" s="273" t="s">
        <v>427</v>
      </c>
      <c r="E462" s="332"/>
      <c r="F462" s="332"/>
      <c r="G462" s="332"/>
      <c r="H462" s="332"/>
      <c r="I462" s="332"/>
      <c r="J462" s="332"/>
      <c r="K462" s="332"/>
      <c r="L462" s="332"/>
      <c r="M462" s="332"/>
      <c r="N462" s="256"/>
      <c r="O462" s="265"/>
      <c r="P462" s="265"/>
      <c r="Q462" s="265"/>
      <c r="R462" s="265"/>
    </row>
    <row r="463" spans="2:19" x14ac:dyDescent="0.2">
      <c r="B463" t="s">
        <v>552</v>
      </c>
      <c r="C463" t="s">
        <v>303</v>
      </c>
      <c r="D463" s="273" t="s">
        <v>40</v>
      </c>
      <c r="E463" s="332"/>
      <c r="F463" s="332"/>
      <c r="G463" s="332"/>
      <c r="H463" s="332"/>
      <c r="I463" s="332"/>
      <c r="J463" s="332"/>
      <c r="K463" s="332"/>
      <c r="L463" s="332"/>
      <c r="M463" s="332"/>
      <c r="N463" s="256"/>
      <c r="O463" s="265"/>
      <c r="P463" s="265"/>
      <c r="Q463" s="265"/>
      <c r="R463" s="265"/>
    </row>
    <row r="464" spans="2:19" x14ac:dyDescent="0.2">
      <c r="B464" t="s">
        <v>552</v>
      </c>
      <c r="C464" t="s">
        <v>303</v>
      </c>
      <c r="D464" s="273" t="s">
        <v>55</v>
      </c>
      <c r="E464" s="332"/>
      <c r="F464" s="332"/>
      <c r="G464" s="332"/>
      <c r="H464" s="332"/>
      <c r="I464" s="332"/>
      <c r="J464" s="332"/>
      <c r="K464" s="332"/>
      <c r="L464" s="332"/>
      <c r="M464" s="332"/>
      <c r="N464" s="256"/>
      <c r="O464" s="265"/>
      <c r="P464" s="265"/>
      <c r="Q464" s="265"/>
      <c r="R464" s="265"/>
    </row>
    <row r="465" spans="2:19" x14ac:dyDescent="0.2">
      <c r="B465" t="s">
        <v>552</v>
      </c>
      <c r="C465" t="s">
        <v>303</v>
      </c>
      <c r="D465" s="273" t="s">
        <v>41</v>
      </c>
      <c r="E465" s="332"/>
      <c r="F465" s="332"/>
      <c r="G465" s="332"/>
      <c r="H465" s="332"/>
      <c r="I465" s="332"/>
      <c r="J465" s="332"/>
      <c r="K465" s="332"/>
      <c r="L465" s="332"/>
      <c r="M465" s="332"/>
      <c r="N465" s="256"/>
      <c r="O465" s="265"/>
      <c r="P465" s="265"/>
      <c r="Q465" s="265"/>
      <c r="R465" s="265"/>
    </row>
    <row r="466" spans="2:19" x14ac:dyDescent="0.2">
      <c r="B466" t="s">
        <v>552</v>
      </c>
      <c r="C466" t="s">
        <v>303</v>
      </c>
      <c r="D466" s="273" t="s">
        <v>56</v>
      </c>
      <c r="E466" s="332"/>
      <c r="F466" s="332"/>
      <c r="G466" s="332"/>
      <c r="H466" s="332"/>
      <c r="I466" s="332"/>
      <c r="J466" s="332"/>
      <c r="K466" s="332"/>
      <c r="L466" s="332"/>
      <c r="M466" s="332"/>
      <c r="N466" s="256"/>
      <c r="O466" s="265"/>
      <c r="P466" s="265"/>
      <c r="Q466" s="265"/>
      <c r="R466" s="265"/>
    </row>
    <row r="467" spans="2:19" x14ac:dyDescent="0.2">
      <c r="B467" t="s">
        <v>552</v>
      </c>
      <c r="C467" t="s">
        <v>303</v>
      </c>
      <c r="D467" s="273" t="s">
        <v>57</v>
      </c>
      <c r="E467" s="332"/>
      <c r="F467" s="332"/>
      <c r="G467" s="332"/>
      <c r="H467" s="332"/>
      <c r="I467" s="332"/>
      <c r="J467" s="332"/>
      <c r="K467" s="332"/>
      <c r="L467" s="332"/>
      <c r="M467" s="332"/>
      <c r="N467" s="256"/>
      <c r="O467" s="265"/>
      <c r="P467" s="265"/>
      <c r="Q467" s="265"/>
      <c r="R467" s="265"/>
    </row>
    <row r="468" spans="2:19" x14ac:dyDescent="0.2">
      <c r="D468" s="273"/>
      <c r="E468" s="256"/>
      <c r="F468" s="256"/>
      <c r="G468" s="256"/>
      <c r="H468" s="256"/>
      <c r="I468" s="256"/>
      <c r="J468" s="256"/>
      <c r="K468" s="256"/>
      <c r="L468" s="256"/>
      <c r="M468" s="256"/>
      <c r="N468" s="256"/>
      <c r="O468" s="265"/>
      <c r="P468" s="265"/>
      <c r="Q468" s="265"/>
      <c r="R468" s="265"/>
    </row>
    <row r="469" spans="2:19" x14ac:dyDescent="0.2">
      <c r="D469" s="273"/>
      <c r="E469" s="246"/>
      <c r="F469" s="246"/>
      <c r="G469" s="246"/>
      <c r="H469" s="246"/>
      <c r="I469" s="246"/>
      <c r="J469" s="246"/>
      <c r="K469" s="246"/>
      <c r="L469" s="246"/>
      <c r="M469" s="246"/>
      <c r="N469" s="265"/>
      <c r="O469" s="265"/>
      <c r="P469" s="265"/>
      <c r="Q469" s="265"/>
      <c r="R469" s="265"/>
    </row>
    <row r="470" spans="2:19" x14ac:dyDescent="0.2">
      <c r="D470" s="273"/>
      <c r="E470" s="246"/>
      <c r="F470" s="246"/>
      <c r="G470" s="246"/>
      <c r="H470" s="246"/>
      <c r="I470" s="246"/>
      <c r="J470" s="246"/>
      <c r="K470" s="246"/>
      <c r="L470" s="246"/>
      <c r="M470" s="246"/>
      <c r="N470" s="265"/>
      <c r="O470" s="265"/>
      <c r="P470" s="265"/>
      <c r="Q470" s="265"/>
      <c r="R470" s="265"/>
      <c r="S470" s="10"/>
    </row>
    <row r="471" spans="2:19" x14ac:dyDescent="0.2">
      <c r="D471" s="273"/>
      <c r="E471" s="246"/>
      <c r="F471" s="246"/>
      <c r="G471" s="246"/>
      <c r="H471" s="246"/>
      <c r="I471" s="246"/>
      <c r="J471" s="246"/>
      <c r="K471" s="246"/>
      <c r="L471" s="246"/>
      <c r="M471" s="246"/>
      <c r="N471" s="265"/>
      <c r="O471" s="265"/>
      <c r="P471" s="265"/>
      <c r="Q471" s="265"/>
      <c r="R471" s="265"/>
      <c r="S471" s="10"/>
    </row>
    <row r="472" spans="2:19" x14ac:dyDescent="0.2">
      <c r="D472" s="273"/>
      <c r="E472" s="246"/>
      <c r="F472" s="246"/>
      <c r="G472" s="246"/>
      <c r="H472" s="246"/>
      <c r="I472" s="246"/>
      <c r="J472" s="246"/>
      <c r="K472" s="246"/>
      <c r="L472" s="246"/>
      <c r="M472" s="246"/>
      <c r="N472" s="265"/>
      <c r="O472" s="265"/>
      <c r="P472" s="265"/>
      <c r="Q472" s="265"/>
      <c r="R472" s="265"/>
    </row>
    <row r="473" spans="2:19" x14ac:dyDescent="0.2">
      <c r="D473" s="273"/>
      <c r="E473" s="246"/>
      <c r="F473" s="246"/>
      <c r="G473" s="246"/>
      <c r="H473" s="246"/>
      <c r="I473" s="246"/>
      <c r="J473" s="246"/>
      <c r="K473" s="246"/>
      <c r="L473" s="246"/>
      <c r="M473" s="246"/>
      <c r="N473" s="265"/>
      <c r="O473" s="265"/>
      <c r="P473" s="265"/>
      <c r="Q473" s="265"/>
      <c r="R473" s="265"/>
      <c r="S473" s="10"/>
    </row>
    <row r="474" spans="2:19" x14ac:dyDescent="0.2">
      <c r="D474" s="273"/>
      <c r="E474" s="246"/>
      <c r="F474" s="246"/>
      <c r="G474" s="246"/>
      <c r="H474" s="246"/>
      <c r="I474" s="246"/>
      <c r="J474" s="246"/>
      <c r="K474" s="246"/>
      <c r="L474" s="246"/>
      <c r="M474" s="246"/>
      <c r="N474" s="265"/>
      <c r="O474" s="265"/>
      <c r="P474" s="265"/>
      <c r="Q474" s="265"/>
      <c r="R474" s="265"/>
    </row>
    <row r="475" spans="2:19" x14ac:dyDescent="0.2">
      <c r="D475" s="273"/>
      <c r="E475" s="246"/>
      <c r="F475" s="246"/>
      <c r="G475" s="246"/>
      <c r="H475" s="246"/>
      <c r="I475" s="246"/>
      <c r="J475" s="246"/>
      <c r="K475" s="246"/>
      <c r="L475" s="246"/>
      <c r="M475" s="246"/>
      <c r="N475" s="265"/>
      <c r="O475" s="265"/>
      <c r="P475" s="265"/>
      <c r="Q475" s="265"/>
      <c r="R475" s="265"/>
      <c r="S475" s="10"/>
    </row>
    <row r="476" spans="2:19" x14ac:dyDescent="0.2">
      <c r="D476" s="273"/>
      <c r="E476" s="246"/>
      <c r="F476" s="246"/>
      <c r="G476" s="246"/>
      <c r="H476" s="246"/>
      <c r="I476" s="246"/>
      <c r="J476" s="246"/>
      <c r="K476" s="246"/>
      <c r="L476" s="246"/>
      <c r="M476" s="246"/>
      <c r="N476" s="265"/>
      <c r="O476" s="265"/>
      <c r="P476" s="265"/>
      <c r="Q476" s="265"/>
      <c r="R476" s="265"/>
      <c r="S476" s="10"/>
    </row>
    <row r="477" spans="2:19" x14ac:dyDescent="0.2">
      <c r="D477" s="273"/>
      <c r="E477" s="246"/>
      <c r="F477" s="246"/>
      <c r="G477" s="246"/>
      <c r="H477" s="246"/>
      <c r="I477" s="246"/>
      <c r="J477" s="246"/>
      <c r="K477" s="246"/>
      <c r="L477" s="246"/>
      <c r="M477" s="246"/>
      <c r="N477" s="265"/>
      <c r="O477" s="265"/>
      <c r="P477" s="265"/>
      <c r="Q477" s="265"/>
      <c r="R477" s="265"/>
    </row>
    <row r="478" spans="2:19" x14ac:dyDescent="0.2">
      <c r="D478" s="273"/>
      <c r="E478" s="246"/>
      <c r="F478" s="246"/>
      <c r="G478" s="246"/>
      <c r="H478" s="246"/>
      <c r="I478" s="246"/>
      <c r="J478" s="246"/>
      <c r="K478" s="246"/>
      <c r="L478" s="246"/>
      <c r="M478" s="246"/>
      <c r="N478" s="265"/>
      <c r="O478" s="265"/>
      <c r="P478" s="265"/>
      <c r="Q478" s="265"/>
      <c r="R478" s="265"/>
    </row>
    <row r="479" spans="2:19" x14ac:dyDescent="0.2">
      <c r="D479" s="273"/>
      <c r="E479" s="256"/>
      <c r="F479" s="256"/>
      <c r="G479" s="256"/>
      <c r="H479" s="256"/>
      <c r="I479" s="256"/>
      <c r="J479" s="256"/>
      <c r="K479" s="256"/>
      <c r="L479" s="256"/>
      <c r="M479" s="256"/>
      <c r="N479" s="265"/>
      <c r="O479" s="265"/>
      <c r="P479" s="265"/>
      <c r="Q479" s="265"/>
      <c r="R479" s="265"/>
    </row>
    <row r="480" spans="2:19" x14ac:dyDescent="0.2">
      <c r="D480" s="273"/>
      <c r="E480" s="246"/>
      <c r="F480" s="246"/>
      <c r="G480" s="246"/>
      <c r="H480" s="246"/>
      <c r="I480" s="246"/>
      <c r="J480" s="246"/>
      <c r="K480" s="246"/>
      <c r="L480" s="246"/>
      <c r="M480" s="246"/>
      <c r="N480" s="265"/>
      <c r="O480" s="265"/>
      <c r="P480" s="265"/>
      <c r="Q480" s="265"/>
      <c r="R480" s="265"/>
    </row>
    <row r="481" spans="4:19" x14ac:dyDescent="0.2">
      <c r="D481" s="273"/>
      <c r="E481" s="246"/>
      <c r="F481" s="246"/>
      <c r="G481" s="246"/>
      <c r="H481" s="246"/>
      <c r="I481" s="246"/>
      <c r="J481" s="246"/>
      <c r="K481" s="246"/>
      <c r="L481" s="246"/>
      <c r="M481" s="246"/>
      <c r="N481" s="265"/>
      <c r="O481" s="265"/>
      <c r="P481" s="265"/>
      <c r="Q481" s="265"/>
      <c r="R481" s="265"/>
    </row>
    <row r="482" spans="4:19" x14ac:dyDescent="0.2">
      <c r="D482" s="273"/>
      <c r="E482" s="246"/>
      <c r="F482" s="246"/>
      <c r="G482" s="246"/>
      <c r="H482" s="246"/>
      <c r="I482" s="246"/>
      <c r="J482" s="246"/>
      <c r="K482" s="246"/>
      <c r="L482" s="246"/>
      <c r="M482" s="246"/>
      <c r="N482" s="265"/>
      <c r="O482" s="265"/>
      <c r="P482" s="265"/>
      <c r="Q482" s="265"/>
      <c r="R482" s="265"/>
    </row>
    <row r="483" spans="4:19" x14ac:dyDescent="0.2">
      <c r="D483" s="273"/>
      <c r="E483" s="246"/>
      <c r="F483" s="246"/>
      <c r="G483" s="246"/>
      <c r="H483" s="246"/>
      <c r="I483" s="246"/>
      <c r="J483" s="246"/>
      <c r="K483" s="246"/>
      <c r="L483" s="246"/>
      <c r="M483" s="246"/>
      <c r="N483" s="265"/>
      <c r="O483" s="265"/>
      <c r="P483" s="265"/>
      <c r="Q483" s="265"/>
      <c r="R483" s="265"/>
    </row>
    <row r="484" spans="4:19" x14ac:dyDescent="0.2">
      <c r="D484" s="273"/>
      <c r="E484" s="246"/>
      <c r="F484" s="246"/>
      <c r="G484" s="246"/>
      <c r="H484" s="246"/>
      <c r="I484" s="246"/>
      <c r="J484" s="246"/>
      <c r="K484" s="246"/>
      <c r="L484" s="246"/>
      <c r="M484" s="246"/>
      <c r="N484" s="265"/>
      <c r="O484" s="265"/>
      <c r="P484" s="265"/>
      <c r="Q484" s="265"/>
      <c r="R484" s="265"/>
    </row>
    <row r="485" spans="4:19" x14ac:dyDescent="0.2">
      <c r="D485" s="273"/>
      <c r="E485" s="256"/>
      <c r="F485" s="256"/>
      <c r="G485" s="256"/>
      <c r="H485" s="256"/>
      <c r="I485" s="256"/>
      <c r="J485" s="256"/>
      <c r="K485" s="256"/>
      <c r="L485" s="256"/>
      <c r="M485" s="256"/>
      <c r="N485" s="265"/>
      <c r="O485" s="265"/>
      <c r="P485" s="265"/>
      <c r="Q485" s="265"/>
      <c r="R485" s="265"/>
    </row>
    <row r="486" spans="4:19" x14ac:dyDescent="0.2">
      <c r="D486" s="273"/>
      <c r="E486" s="246"/>
      <c r="F486" s="246"/>
      <c r="G486" s="246"/>
      <c r="H486" s="246"/>
      <c r="I486" s="246"/>
      <c r="J486" s="246"/>
      <c r="K486" s="246"/>
      <c r="L486" s="246"/>
      <c r="M486" s="246"/>
      <c r="N486" s="265"/>
      <c r="O486" s="265"/>
      <c r="P486" s="265"/>
      <c r="Q486" s="265"/>
      <c r="R486" s="265"/>
    </row>
    <row r="487" spans="4:19" x14ac:dyDescent="0.2">
      <c r="D487" s="273"/>
      <c r="E487" s="246"/>
      <c r="F487" s="246"/>
      <c r="G487" s="246"/>
      <c r="H487" s="246"/>
      <c r="I487" s="246"/>
      <c r="J487" s="246"/>
      <c r="K487" s="246"/>
      <c r="L487" s="246"/>
      <c r="M487" s="246"/>
      <c r="N487" s="265"/>
      <c r="O487" s="265"/>
      <c r="P487" s="265"/>
      <c r="Q487" s="265"/>
      <c r="R487" s="265"/>
    </row>
    <row r="488" spans="4:19" x14ac:dyDescent="0.2">
      <c r="D488" s="273"/>
      <c r="E488" s="246"/>
      <c r="F488" s="246"/>
      <c r="G488" s="246"/>
      <c r="H488" s="246"/>
      <c r="I488" s="246"/>
      <c r="J488" s="246"/>
      <c r="K488" s="246"/>
      <c r="L488" s="246"/>
      <c r="M488" s="246"/>
      <c r="N488" s="265"/>
      <c r="O488" s="265"/>
      <c r="P488" s="265"/>
      <c r="Q488" s="265"/>
      <c r="R488" s="265"/>
      <c r="S488" s="10"/>
    </row>
    <row r="489" spans="4:19" x14ac:dyDescent="0.2">
      <c r="D489" s="273"/>
      <c r="E489" s="246"/>
      <c r="F489" s="246"/>
      <c r="G489" s="246"/>
      <c r="H489" s="246"/>
      <c r="I489" s="246"/>
      <c r="J489" s="246"/>
      <c r="K489" s="246"/>
      <c r="L489" s="246"/>
      <c r="M489" s="246"/>
      <c r="N489" s="265"/>
      <c r="O489" s="265"/>
      <c r="P489" s="265"/>
      <c r="Q489" s="265"/>
      <c r="R489" s="265"/>
      <c r="S489" s="10"/>
    </row>
    <row r="490" spans="4:19" x14ac:dyDescent="0.2">
      <c r="D490" s="273"/>
      <c r="E490" s="246"/>
      <c r="F490" s="246"/>
      <c r="G490" s="246"/>
      <c r="H490" s="246"/>
      <c r="I490" s="246"/>
      <c r="J490" s="246"/>
      <c r="K490" s="246"/>
      <c r="L490" s="246"/>
      <c r="M490" s="246"/>
      <c r="N490" s="265"/>
      <c r="O490" s="265"/>
      <c r="P490" s="265"/>
      <c r="Q490" s="265"/>
      <c r="R490" s="265"/>
    </row>
    <row r="491" spans="4:19" x14ac:dyDescent="0.2">
      <c r="D491" s="273"/>
      <c r="E491" s="256"/>
      <c r="F491" s="256"/>
      <c r="G491" s="256"/>
      <c r="H491" s="256"/>
      <c r="I491" s="256"/>
      <c r="J491" s="256"/>
      <c r="K491" s="256"/>
      <c r="L491" s="256"/>
      <c r="M491" s="256"/>
      <c r="N491" s="265"/>
      <c r="O491" s="265"/>
      <c r="P491" s="265"/>
      <c r="Q491" s="265"/>
      <c r="R491" s="265"/>
    </row>
    <row r="492" spans="4:19" x14ac:dyDescent="0.2">
      <c r="D492" s="273"/>
      <c r="E492" s="246"/>
      <c r="F492" s="246"/>
      <c r="G492" s="246"/>
      <c r="H492" s="246"/>
      <c r="I492" s="246"/>
      <c r="J492" s="246"/>
      <c r="K492" s="246"/>
      <c r="L492" s="246"/>
      <c r="M492" s="246"/>
      <c r="N492" s="265"/>
      <c r="O492" s="265"/>
      <c r="P492" s="265"/>
      <c r="Q492" s="265"/>
      <c r="R492" s="265"/>
    </row>
    <row r="493" spans="4:19" x14ac:dyDescent="0.2">
      <c r="D493" s="273"/>
      <c r="E493" s="246"/>
      <c r="F493" s="246"/>
      <c r="G493" s="246"/>
      <c r="H493" s="246"/>
      <c r="I493" s="246"/>
      <c r="J493" s="246"/>
      <c r="K493" s="246"/>
      <c r="L493" s="246"/>
      <c r="M493" s="246"/>
      <c r="N493" s="265"/>
      <c r="O493" s="265"/>
      <c r="P493" s="265"/>
      <c r="Q493" s="265"/>
      <c r="R493" s="265"/>
    </row>
    <row r="494" spans="4:19" x14ac:dyDescent="0.2">
      <c r="D494" s="273"/>
      <c r="E494" s="246"/>
      <c r="F494" s="246"/>
      <c r="G494" s="246"/>
      <c r="H494" s="246"/>
      <c r="I494" s="246"/>
      <c r="J494" s="246"/>
      <c r="K494" s="246"/>
      <c r="L494" s="246"/>
      <c r="M494" s="246"/>
      <c r="N494" s="265"/>
      <c r="O494" s="265"/>
      <c r="P494" s="265"/>
      <c r="Q494" s="265"/>
      <c r="R494" s="265"/>
      <c r="S494" s="10"/>
    </row>
    <row r="495" spans="4:19" x14ac:dyDescent="0.2">
      <c r="D495" s="273"/>
      <c r="E495" s="246"/>
      <c r="F495" s="246"/>
      <c r="G495" s="246"/>
      <c r="H495" s="246"/>
      <c r="I495" s="246"/>
      <c r="J495" s="246"/>
      <c r="K495" s="246"/>
      <c r="L495" s="246"/>
      <c r="M495" s="246"/>
      <c r="N495" s="265"/>
      <c r="O495" s="265"/>
      <c r="P495" s="265"/>
      <c r="Q495" s="265"/>
      <c r="R495" s="265"/>
      <c r="S495" s="10"/>
    </row>
    <row r="496" spans="4:19" x14ac:dyDescent="0.2">
      <c r="D496" s="273"/>
      <c r="E496" s="246"/>
      <c r="F496" s="246"/>
      <c r="G496" s="246"/>
      <c r="H496" s="246"/>
      <c r="I496" s="246"/>
      <c r="J496" s="246"/>
      <c r="K496" s="246"/>
      <c r="L496" s="246"/>
      <c r="M496" s="246"/>
      <c r="N496" s="265"/>
      <c r="O496" s="265"/>
      <c r="P496" s="265"/>
      <c r="Q496" s="265"/>
      <c r="R496" s="265"/>
    </row>
    <row r="497" spans="4:19" x14ac:dyDescent="0.2">
      <c r="D497" s="273"/>
      <c r="E497" s="256"/>
      <c r="F497" s="256"/>
      <c r="G497" s="256"/>
      <c r="H497" s="256"/>
      <c r="I497" s="256"/>
      <c r="J497" s="256"/>
      <c r="K497" s="256"/>
      <c r="L497" s="256"/>
      <c r="M497" s="256"/>
      <c r="N497" s="265"/>
      <c r="O497" s="265"/>
      <c r="P497" s="265"/>
      <c r="Q497" s="265"/>
      <c r="R497" s="265"/>
      <c r="S497" s="10"/>
    </row>
    <row r="498" spans="4:19" x14ac:dyDescent="0.2">
      <c r="D498" s="273"/>
      <c r="E498" s="246"/>
      <c r="F498" s="246"/>
      <c r="G498" s="246"/>
      <c r="H498" s="246"/>
      <c r="I498" s="246"/>
      <c r="J498" s="246"/>
      <c r="K498" s="246"/>
      <c r="L498" s="246"/>
      <c r="M498" s="246"/>
      <c r="N498" s="265"/>
      <c r="O498" s="265"/>
      <c r="P498" s="265"/>
      <c r="Q498" s="265"/>
      <c r="R498" s="265"/>
    </row>
    <row r="499" spans="4:19" x14ac:dyDescent="0.2">
      <c r="D499" s="273"/>
      <c r="E499" s="246"/>
      <c r="F499" s="246"/>
      <c r="G499" s="246"/>
      <c r="H499" s="246"/>
      <c r="I499" s="246"/>
      <c r="J499" s="246"/>
      <c r="K499" s="246"/>
      <c r="L499" s="246"/>
      <c r="M499" s="246"/>
      <c r="N499" s="265"/>
      <c r="O499" s="265"/>
      <c r="P499" s="265"/>
      <c r="Q499" s="265"/>
      <c r="R499" s="265"/>
      <c r="S499" s="10"/>
    </row>
    <row r="500" spans="4:19" x14ac:dyDescent="0.2">
      <c r="D500" s="273"/>
      <c r="E500" s="246"/>
      <c r="F500" s="246"/>
      <c r="G500" s="246"/>
      <c r="H500" s="246"/>
      <c r="I500" s="246"/>
      <c r="J500" s="246"/>
      <c r="K500" s="246"/>
      <c r="L500" s="246"/>
      <c r="M500" s="246"/>
      <c r="N500" s="265"/>
      <c r="O500" s="265"/>
      <c r="P500" s="265"/>
      <c r="Q500" s="265"/>
      <c r="R500" s="265"/>
      <c r="S500" s="10"/>
    </row>
    <row r="501" spans="4:19" x14ac:dyDescent="0.2">
      <c r="D501" s="273"/>
      <c r="E501" s="246"/>
      <c r="F501" s="246"/>
      <c r="G501" s="246"/>
      <c r="H501" s="246"/>
      <c r="I501" s="246"/>
      <c r="J501" s="246"/>
      <c r="K501" s="246"/>
      <c r="L501" s="246"/>
      <c r="M501" s="246"/>
      <c r="N501" s="265"/>
      <c r="O501" s="265"/>
      <c r="P501" s="265"/>
      <c r="Q501" s="265"/>
      <c r="R501" s="265"/>
      <c r="S501" s="10"/>
    </row>
    <row r="502" spans="4:19" x14ac:dyDescent="0.2">
      <c r="D502" s="273"/>
      <c r="E502" s="246"/>
      <c r="F502" s="246"/>
      <c r="G502" s="246"/>
      <c r="H502" s="246"/>
      <c r="I502" s="246"/>
      <c r="J502" s="246"/>
      <c r="K502" s="246"/>
      <c r="L502" s="246"/>
      <c r="M502" s="246"/>
      <c r="N502" s="265"/>
      <c r="O502" s="265"/>
      <c r="P502" s="265"/>
      <c r="Q502" s="265"/>
      <c r="R502" s="265"/>
    </row>
    <row r="503" spans="4:19" x14ac:dyDescent="0.2">
      <c r="D503" s="273"/>
      <c r="E503" s="256"/>
      <c r="F503" s="256"/>
      <c r="G503" s="256"/>
      <c r="H503" s="256"/>
      <c r="I503" s="256"/>
      <c r="J503" s="256"/>
      <c r="K503" s="256"/>
      <c r="L503" s="256"/>
      <c r="M503" s="256"/>
      <c r="N503" s="265"/>
      <c r="O503" s="265"/>
      <c r="P503" s="265"/>
      <c r="Q503" s="265"/>
      <c r="R503" s="265"/>
    </row>
    <row r="504" spans="4:19" x14ac:dyDescent="0.2">
      <c r="D504" s="273"/>
      <c r="E504" s="246"/>
      <c r="F504" s="246"/>
      <c r="G504" s="246"/>
      <c r="H504" s="246"/>
      <c r="I504" s="246"/>
      <c r="J504" s="246"/>
      <c r="K504" s="246"/>
      <c r="L504" s="246"/>
      <c r="M504" s="246"/>
      <c r="N504" s="265"/>
      <c r="O504" s="265"/>
      <c r="P504" s="265"/>
      <c r="Q504" s="265"/>
      <c r="R504" s="265"/>
    </row>
    <row r="505" spans="4:19" x14ac:dyDescent="0.2">
      <c r="D505" s="273"/>
      <c r="E505" s="246"/>
      <c r="F505" s="246"/>
      <c r="G505" s="246"/>
      <c r="H505" s="246"/>
      <c r="I505" s="246"/>
      <c r="J505" s="246"/>
      <c r="K505" s="246"/>
      <c r="L505" s="246"/>
      <c r="M505" s="246"/>
      <c r="N505" s="265"/>
      <c r="O505" s="265"/>
      <c r="P505" s="265"/>
      <c r="Q505" s="265"/>
      <c r="R505" s="265"/>
    </row>
    <row r="506" spans="4:19" x14ac:dyDescent="0.2">
      <c r="D506" s="273"/>
      <c r="E506" s="246"/>
      <c r="F506" s="246"/>
      <c r="G506" s="246"/>
      <c r="H506" s="246"/>
      <c r="I506" s="246"/>
      <c r="J506" s="246"/>
      <c r="K506" s="246"/>
      <c r="L506" s="246"/>
      <c r="M506" s="246"/>
      <c r="N506" s="265"/>
      <c r="O506" s="265"/>
      <c r="P506" s="265"/>
      <c r="Q506" s="265"/>
      <c r="R506" s="265"/>
    </row>
    <row r="507" spans="4:19" x14ac:dyDescent="0.2">
      <c r="D507" s="273"/>
      <c r="E507" s="246"/>
      <c r="F507" s="246"/>
      <c r="G507" s="246"/>
      <c r="H507" s="246"/>
      <c r="I507" s="246"/>
      <c r="J507" s="246"/>
      <c r="K507" s="246"/>
      <c r="L507" s="246"/>
      <c r="M507" s="246"/>
      <c r="N507" s="265"/>
      <c r="O507" s="265"/>
      <c r="P507" s="265"/>
      <c r="Q507" s="265"/>
      <c r="R507" s="265"/>
    </row>
    <row r="508" spans="4:19" x14ac:dyDescent="0.2">
      <c r="D508" s="273"/>
      <c r="E508" s="246"/>
      <c r="F508" s="246"/>
      <c r="G508" s="246"/>
      <c r="H508" s="246"/>
      <c r="I508" s="246"/>
      <c r="J508" s="246"/>
      <c r="K508" s="246"/>
      <c r="L508" s="246"/>
      <c r="M508" s="246"/>
      <c r="N508" s="265"/>
      <c r="O508" s="265"/>
      <c r="P508" s="265"/>
      <c r="Q508" s="265"/>
      <c r="R508" s="265"/>
    </row>
    <row r="509" spans="4:19" x14ac:dyDescent="0.2">
      <c r="D509" s="273"/>
      <c r="E509" s="256"/>
      <c r="F509" s="256"/>
      <c r="G509" s="256"/>
      <c r="H509" s="256"/>
      <c r="I509" s="256"/>
      <c r="J509" s="256"/>
      <c r="K509" s="256"/>
      <c r="L509" s="256"/>
      <c r="M509" s="256"/>
      <c r="N509" s="265"/>
      <c r="O509" s="265"/>
      <c r="P509" s="265"/>
      <c r="Q509" s="265"/>
      <c r="R509" s="265"/>
    </row>
    <row r="510" spans="4:19" x14ac:dyDescent="0.2">
      <c r="D510" s="273"/>
      <c r="E510" s="246"/>
      <c r="F510" s="246"/>
      <c r="G510" s="246"/>
      <c r="H510" s="246"/>
      <c r="I510" s="246"/>
      <c r="J510" s="246"/>
      <c r="K510" s="246"/>
      <c r="L510" s="246"/>
      <c r="M510" s="246"/>
      <c r="N510" s="265"/>
      <c r="O510" s="265"/>
      <c r="P510" s="265"/>
      <c r="Q510" s="265"/>
      <c r="R510" s="265"/>
    </row>
    <row r="511" spans="4:19" x14ac:dyDescent="0.2">
      <c r="D511" s="273"/>
      <c r="E511" s="246"/>
      <c r="F511" s="246"/>
      <c r="G511" s="246"/>
      <c r="H511" s="246"/>
      <c r="I511" s="246"/>
      <c r="J511" s="246"/>
      <c r="K511" s="246"/>
      <c r="L511" s="246"/>
      <c r="M511" s="246"/>
      <c r="N511" s="265"/>
      <c r="O511" s="265"/>
      <c r="P511" s="265"/>
      <c r="Q511" s="265"/>
      <c r="R511" s="265"/>
    </row>
    <row r="512" spans="4:19" x14ac:dyDescent="0.2">
      <c r="D512" s="273"/>
      <c r="E512" s="246"/>
      <c r="F512" s="246"/>
      <c r="G512" s="246"/>
      <c r="H512" s="246"/>
      <c r="I512" s="246"/>
      <c r="J512" s="246"/>
      <c r="K512" s="246"/>
      <c r="L512" s="246"/>
      <c r="M512" s="246"/>
      <c r="N512" s="265"/>
      <c r="O512" s="265"/>
      <c r="P512" s="265"/>
      <c r="Q512" s="265"/>
      <c r="R512" s="265"/>
    </row>
    <row r="513" spans="4:19" x14ac:dyDescent="0.2">
      <c r="D513" s="273"/>
      <c r="E513" s="246"/>
      <c r="F513" s="246"/>
      <c r="G513" s="246"/>
      <c r="H513" s="246"/>
      <c r="I513" s="246"/>
      <c r="J513" s="246"/>
      <c r="K513" s="246"/>
      <c r="L513" s="246"/>
      <c r="M513" s="246"/>
      <c r="N513" s="265"/>
      <c r="O513" s="265"/>
      <c r="P513" s="265"/>
      <c r="Q513" s="265"/>
      <c r="R513" s="265"/>
    </row>
    <row r="514" spans="4:19" x14ac:dyDescent="0.2">
      <c r="D514" s="273"/>
      <c r="E514" s="246"/>
      <c r="F514" s="246"/>
      <c r="G514" s="246"/>
      <c r="H514" s="246"/>
      <c r="I514" s="246"/>
      <c r="J514" s="246"/>
      <c r="K514" s="246"/>
      <c r="L514" s="246"/>
      <c r="M514" s="246"/>
      <c r="N514" s="265"/>
      <c r="O514" s="265"/>
      <c r="P514" s="265"/>
      <c r="Q514" s="265"/>
      <c r="R514" s="265"/>
    </row>
    <row r="515" spans="4:19" x14ac:dyDescent="0.2">
      <c r="D515" s="273"/>
      <c r="E515" s="246"/>
      <c r="F515" s="246"/>
      <c r="G515" s="246"/>
      <c r="H515" s="246"/>
      <c r="I515" s="246"/>
      <c r="J515" s="246"/>
      <c r="K515" s="246"/>
      <c r="L515" s="246"/>
      <c r="M515" s="246"/>
      <c r="N515" s="265"/>
      <c r="O515" s="265"/>
      <c r="P515" s="265"/>
      <c r="Q515" s="265"/>
      <c r="R515" s="265"/>
      <c r="S515" s="10"/>
    </row>
    <row r="516" spans="4:19" x14ac:dyDescent="0.2">
      <c r="D516" s="273"/>
      <c r="E516" s="246"/>
      <c r="F516" s="246"/>
      <c r="G516" s="246"/>
      <c r="H516" s="246"/>
      <c r="I516" s="246"/>
      <c r="J516" s="246"/>
      <c r="K516" s="246"/>
      <c r="L516" s="246"/>
      <c r="M516" s="246"/>
      <c r="N516" s="265"/>
      <c r="O516" s="265"/>
      <c r="P516" s="265"/>
      <c r="Q516" s="265"/>
      <c r="R516" s="265"/>
    </row>
    <row r="517" spans="4:19" x14ac:dyDescent="0.2">
      <c r="D517" s="273"/>
      <c r="E517" s="246"/>
      <c r="F517" s="246"/>
      <c r="G517" s="246"/>
      <c r="H517" s="246"/>
      <c r="I517" s="246"/>
      <c r="J517" s="246"/>
      <c r="K517" s="246"/>
      <c r="L517" s="246"/>
      <c r="M517" s="246"/>
      <c r="N517" s="265"/>
      <c r="O517" s="265"/>
      <c r="P517" s="265"/>
      <c r="Q517" s="265"/>
      <c r="R517" s="265"/>
    </row>
    <row r="518" spans="4:19" x14ac:dyDescent="0.2">
      <c r="D518" s="273"/>
      <c r="E518" s="246"/>
      <c r="F518" s="246"/>
      <c r="G518" s="246"/>
      <c r="H518" s="246"/>
      <c r="I518" s="246"/>
      <c r="J518" s="246"/>
      <c r="K518" s="246"/>
      <c r="L518" s="246"/>
      <c r="M518" s="246"/>
      <c r="N518" s="265"/>
      <c r="O518" s="265"/>
      <c r="P518" s="265"/>
      <c r="Q518" s="265"/>
      <c r="R518" s="265"/>
    </row>
    <row r="519" spans="4:19" x14ac:dyDescent="0.2">
      <c r="D519" s="273"/>
      <c r="E519" s="246"/>
      <c r="F519" s="246"/>
      <c r="G519" s="246"/>
      <c r="H519" s="246"/>
      <c r="I519" s="246"/>
      <c r="J519" s="246"/>
      <c r="K519" s="246"/>
      <c r="L519" s="246"/>
      <c r="M519" s="246"/>
      <c r="N519" s="265"/>
      <c r="O519" s="265"/>
      <c r="P519" s="265"/>
      <c r="Q519" s="265"/>
      <c r="R519" s="265"/>
    </row>
    <row r="520" spans="4:19" x14ac:dyDescent="0.2">
      <c r="D520" s="273"/>
      <c r="E520" s="246"/>
      <c r="F520" s="246"/>
      <c r="G520" s="246"/>
      <c r="H520" s="246"/>
      <c r="I520" s="246"/>
      <c r="J520" s="246"/>
      <c r="K520" s="246"/>
      <c r="L520" s="246"/>
      <c r="M520" s="246"/>
      <c r="N520" s="265"/>
      <c r="O520" s="265"/>
      <c r="P520" s="265"/>
      <c r="Q520" s="265"/>
      <c r="R520" s="265"/>
    </row>
    <row r="521" spans="4:19" x14ac:dyDescent="0.2">
      <c r="D521" s="273"/>
      <c r="E521" s="256"/>
      <c r="F521" s="256"/>
      <c r="G521" s="256"/>
      <c r="H521" s="256"/>
      <c r="I521" s="256"/>
      <c r="J521" s="256"/>
      <c r="K521" s="256"/>
      <c r="L521" s="256"/>
      <c r="M521" s="256"/>
      <c r="N521" s="265"/>
      <c r="O521" s="265"/>
      <c r="P521" s="265"/>
      <c r="Q521" s="265"/>
      <c r="R521" s="265"/>
    </row>
    <row r="522" spans="4:19" x14ac:dyDescent="0.2">
      <c r="D522" s="273"/>
      <c r="E522" s="246"/>
      <c r="F522" s="246"/>
      <c r="G522" s="246"/>
      <c r="H522" s="246"/>
      <c r="I522" s="246"/>
      <c r="J522" s="246"/>
      <c r="K522" s="246"/>
      <c r="L522" s="246"/>
      <c r="M522" s="246"/>
      <c r="N522" s="265"/>
      <c r="O522" s="265"/>
      <c r="P522" s="265"/>
      <c r="Q522" s="265"/>
      <c r="R522" s="265"/>
    </row>
    <row r="523" spans="4:19" x14ac:dyDescent="0.2">
      <c r="D523" s="273"/>
      <c r="E523" s="246"/>
      <c r="F523" s="246"/>
      <c r="G523" s="246"/>
      <c r="H523" s="246"/>
      <c r="I523" s="246"/>
      <c r="J523" s="246"/>
      <c r="K523" s="246"/>
      <c r="L523" s="246"/>
      <c r="M523" s="246"/>
      <c r="N523" s="265"/>
      <c r="O523" s="265"/>
      <c r="P523" s="265"/>
      <c r="Q523" s="265"/>
      <c r="R523" s="265"/>
    </row>
    <row r="524" spans="4:19" x14ac:dyDescent="0.2">
      <c r="D524" s="273"/>
      <c r="E524" s="246"/>
      <c r="F524" s="246"/>
      <c r="G524" s="246"/>
      <c r="H524" s="246"/>
      <c r="I524" s="246"/>
      <c r="J524" s="246"/>
      <c r="K524" s="246"/>
      <c r="L524" s="246"/>
      <c r="M524" s="246"/>
      <c r="N524" s="265"/>
      <c r="O524" s="265"/>
      <c r="P524" s="265"/>
      <c r="Q524" s="265"/>
      <c r="R524" s="265"/>
    </row>
    <row r="525" spans="4:19" x14ac:dyDescent="0.2">
      <c r="D525" s="273"/>
      <c r="E525" s="246"/>
      <c r="F525" s="246"/>
      <c r="G525" s="246"/>
      <c r="H525" s="246"/>
      <c r="I525" s="246"/>
      <c r="J525" s="246"/>
      <c r="K525" s="246"/>
      <c r="L525" s="246"/>
      <c r="M525" s="246"/>
      <c r="N525" s="265"/>
      <c r="O525" s="265"/>
      <c r="P525" s="265"/>
      <c r="Q525" s="265"/>
      <c r="R525" s="265"/>
    </row>
    <row r="526" spans="4:19" x14ac:dyDescent="0.2">
      <c r="D526" s="273"/>
      <c r="E526" s="246"/>
      <c r="F526" s="246"/>
      <c r="G526" s="246"/>
      <c r="H526" s="246"/>
      <c r="I526" s="246"/>
      <c r="J526" s="246"/>
      <c r="K526" s="246"/>
      <c r="L526" s="246"/>
      <c r="M526" s="246"/>
      <c r="N526" s="265"/>
      <c r="O526" s="265"/>
      <c r="P526" s="265"/>
      <c r="Q526" s="265"/>
      <c r="R526" s="265"/>
    </row>
    <row r="527" spans="4:19" x14ac:dyDescent="0.2">
      <c r="D527" s="273"/>
      <c r="E527" s="256"/>
      <c r="F527" s="256"/>
      <c r="G527" s="256"/>
      <c r="H527" s="256"/>
      <c r="I527" s="256"/>
      <c r="J527" s="256"/>
      <c r="K527" s="256"/>
      <c r="L527" s="256"/>
      <c r="M527" s="256"/>
      <c r="N527" s="265"/>
      <c r="O527" s="265"/>
      <c r="P527" s="265"/>
      <c r="Q527" s="265"/>
      <c r="R527" s="265"/>
    </row>
    <row r="528" spans="4:19" x14ac:dyDescent="0.2">
      <c r="D528" s="273"/>
      <c r="E528" s="246"/>
      <c r="F528" s="246"/>
      <c r="G528" s="246"/>
      <c r="H528" s="246"/>
      <c r="I528" s="246"/>
      <c r="J528" s="246"/>
      <c r="K528" s="246"/>
      <c r="L528" s="246"/>
      <c r="M528" s="246"/>
      <c r="N528" s="265"/>
      <c r="O528" s="265"/>
      <c r="P528" s="265"/>
      <c r="Q528" s="265"/>
      <c r="R528" s="265"/>
    </row>
    <row r="529" spans="4:19" x14ac:dyDescent="0.2">
      <c r="D529" s="273"/>
      <c r="E529" s="246"/>
      <c r="F529" s="246"/>
      <c r="G529" s="246"/>
      <c r="H529" s="246"/>
      <c r="I529" s="246"/>
      <c r="J529" s="246"/>
      <c r="K529" s="246"/>
      <c r="L529" s="246"/>
      <c r="M529" s="246"/>
      <c r="N529" s="265"/>
      <c r="O529" s="265"/>
      <c r="P529" s="265"/>
      <c r="Q529" s="265"/>
      <c r="R529" s="265"/>
    </row>
    <row r="530" spans="4:19" x14ac:dyDescent="0.2">
      <c r="D530" s="273"/>
      <c r="E530" s="246"/>
      <c r="F530" s="246"/>
      <c r="G530" s="246"/>
      <c r="H530" s="246"/>
      <c r="I530" s="246"/>
      <c r="J530" s="246"/>
      <c r="K530" s="246"/>
      <c r="L530" s="246"/>
      <c r="M530" s="246"/>
      <c r="N530" s="265"/>
      <c r="O530" s="265"/>
      <c r="P530" s="265"/>
      <c r="Q530" s="265"/>
      <c r="R530" s="265"/>
    </row>
    <row r="531" spans="4:19" x14ac:dyDescent="0.2">
      <c r="D531" s="273"/>
      <c r="E531" s="246"/>
      <c r="F531" s="246"/>
      <c r="G531" s="246"/>
      <c r="H531" s="246"/>
      <c r="I531" s="246"/>
      <c r="J531" s="246"/>
      <c r="K531" s="246"/>
      <c r="L531" s="246"/>
      <c r="M531" s="246"/>
      <c r="N531" s="265"/>
      <c r="O531" s="265"/>
      <c r="P531" s="265"/>
      <c r="Q531" s="265"/>
      <c r="R531" s="265"/>
    </row>
    <row r="532" spans="4:19" x14ac:dyDescent="0.2">
      <c r="D532" s="273"/>
      <c r="E532" s="246"/>
      <c r="F532" s="246"/>
      <c r="G532" s="246"/>
      <c r="H532" s="246"/>
      <c r="I532" s="246"/>
      <c r="J532" s="246"/>
      <c r="K532" s="246"/>
      <c r="L532" s="246"/>
      <c r="M532" s="246"/>
      <c r="N532" s="265"/>
      <c r="O532" s="265"/>
      <c r="P532" s="265"/>
      <c r="Q532" s="265"/>
      <c r="R532" s="265"/>
    </row>
    <row r="533" spans="4:19" x14ac:dyDescent="0.2">
      <c r="D533" s="273"/>
      <c r="E533" s="256"/>
      <c r="F533" s="256"/>
      <c r="G533" s="256"/>
      <c r="H533" s="256"/>
      <c r="I533" s="256"/>
      <c r="J533" s="256"/>
      <c r="K533" s="256"/>
      <c r="L533" s="256"/>
      <c r="M533" s="256"/>
      <c r="N533" s="265"/>
      <c r="O533" s="265"/>
      <c r="P533" s="265"/>
      <c r="Q533" s="265"/>
      <c r="R533" s="265"/>
    </row>
    <row r="534" spans="4:19" x14ac:dyDescent="0.2">
      <c r="D534" s="273"/>
      <c r="E534" s="246"/>
      <c r="F534" s="246"/>
      <c r="G534" s="246"/>
      <c r="H534" s="246"/>
      <c r="I534" s="246"/>
      <c r="J534" s="246"/>
      <c r="K534" s="246"/>
      <c r="L534" s="246"/>
      <c r="M534" s="246"/>
      <c r="N534" s="265"/>
      <c r="O534" s="265"/>
      <c r="P534" s="265"/>
      <c r="Q534" s="265"/>
      <c r="R534" s="265"/>
    </row>
    <row r="535" spans="4:19" x14ac:dyDescent="0.2">
      <c r="D535" s="273"/>
      <c r="E535" s="246"/>
      <c r="F535" s="246"/>
      <c r="G535" s="246"/>
      <c r="H535" s="246"/>
      <c r="I535" s="246"/>
      <c r="J535" s="246"/>
      <c r="K535" s="246"/>
      <c r="L535" s="246"/>
      <c r="M535" s="246"/>
      <c r="N535" s="265"/>
      <c r="O535" s="265"/>
      <c r="P535" s="265"/>
      <c r="Q535" s="265"/>
      <c r="R535" s="265"/>
    </row>
    <row r="536" spans="4:19" x14ac:dyDescent="0.2">
      <c r="D536" s="273"/>
      <c r="E536" s="246"/>
      <c r="F536" s="246"/>
      <c r="G536" s="246"/>
      <c r="H536" s="246"/>
      <c r="I536" s="246"/>
      <c r="J536" s="246"/>
      <c r="K536" s="246"/>
      <c r="L536" s="246"/>
      <c r="M536" s="246"/>
      <c r="N536" s="265"/>
      <c r="O536" s="265"/>
      <c r="P536" s="265"/>
      <c r="Q536" s="265"/>
      <c r="R536" s="265"/>
      <c r="S536" s="10"/>
    </row>
    <row r="537" spans="4:19" x14ac:dyDescent="0.2">
      <c r="D537" s="273"/>
      <c r="E537" s="246"/>
      <c r="F537" s="246"/>
      <c r="G537" s="246"/>
      <c r="H537" s="246"/>
      <c r="I537" s="246"/>
      <c r="J537" s="246"/>
      <c r="K537" s="246"/>
      <c r="L537" s="246"/>
      <c r="M537" s="246"/>
      <c r="N537" s="265"/>
      <c r="O537" s="265"/>
      <c r="P537" s="265"/>
      <c r="Q537" s="265"/>
      <c r="R537" s="265"/>
    </row>
    <row r="538" spans="4:19" x14ac:dyDescent="0.2">
      <c r="D538" s="273"/>
      <c r="E538" s="246"/>
      <c r="F538" s="246"/>
      <c r="G538" s="246"/>
      <c r="H538" s="246"/>
      <c r="I538" s="246"/>
      <c r="J538" s="246"/>
      <c r="K538" s="246"/>
      <c r="L538" s="246"/>
      <c r="M538" s="246"/>
      <c r="N538" s="265"/>
      <c r="O538" s="265"/>
      <c r="P538" s="265"/>
      <c r="Q538" s="265"/>
      <c r="R538" s="265"/>
    </row>
    <row r="539" spans="4:19" x14ac:dyDescent="0.2">
      <c r="D539" s="273"/>
      <c r="E539" s="256"/>
      <c r="F539" s="256"/>
      <c r="G539" s="256"/>
      <c r="H539" s="256"/>
      <c r="I539" s="256"/>
      <c r="J539" s="256"/>
      <c r="K539" s="256"/>
      <c r="L539" s="256"/>
      <c r="M539" s="256"/>
      <c r="N539" s="265"/>
      <c r="O539" s="265"/>
      <c r="P539" s="265"/>
      <c r="Q539" s="265"/>
      <c r="R539" s="265"/>
    </row>
    <row r="540" spans="4:19" x14ac:dyDescent="0.2">
      <c r="D540" s="273"/>
      <c r="E540" s="246"/>
      <c r="F540" s="246"/>
      <c r="G540" s="246"/>
      <c r="H540" s="246"/>
      <c r="I540" s="246"/>
      <c r="J540" s="246"/>
      <c r="K540" s="246"/>
      <c r="L540" s="246"/>
      <c r="M540" s="246"/>
      <c r="N540" s="265"/>
      <c r="O540" s="265"/>
      <c r="P540" s="265"/>
      <c r="Q540" s="265"/>
      <c r="R540" s="265"/>
    </row>
    <row r="541" spans="4:19" x14ac:dyDescent="0.2">
      <c r="D541" s="273"/>
      <c r="E541" s="256"/>
      <c r="F541" s="256"/>
      <c r="G541" s="256"/>
      <c r="H541" s="256"/>
      <c r="I541" s="256"/>
      <c r="J541" s="256"/>
      <c r="K541" s="256"/>
      <c r="L541" s="256"/>
      <c r="M541" s="256"/>
      <c r="N541" s="265"/>
      <c r="O541" s="265"/>
      <c r="P541" s="265"/>
      <c r="Q541" s="265"/>
      <c r="R541" s="265"/>
    </row>
    <row r="542" spans="4:19" x14ac:dyDescent="0.2">
      <c r="D542" s="273"/>
      <c r="E542" s="246"/>
      <c r="F542" s="246"/>
      <c r="G542" s="246"/>
      <c r="H542" s="246"/>
      <c r="I542" s="246"/>
      <c r="J542" s="246"/>
      <c r="K542" s="246"/>
      <c r="L542" s="246"/>
      <c r="M542" s="246"/>
      <c r="N542" s="265"/>
      <c r="O542" s="265"/>
      <c r="P542" s="265"/>
      <c r="Q542" s="265"/>
      <c r="R542" s="265"/>
    </row>
    <row r="543" spans="4:19" x14ac:dyDescent="0.2">
      <c r="D543" s="273"/>
      <c r="E543" s="246"/>
      <c r="F543" s="246"/>
      <c r="G543" s="246"/>
      <c r="H543" s="246"/>
      <c r="I543" s="246"/>
      <c r="J543" s="246"/>
      <c r="K543" s="246"/>
      <c r="L543" s="246"/>
      <c r="M543" s="246"/>
      <c r="N543" s="265"/>
      <c r="O543" s="265"/>
      <c r="P543" s="265"/>
      <c r="Q543" s="265"/>
      <c r="R543" s="265"/>
    </row>
    <row r="544" spans="4:19" x14ac:dyDescent="0.2">
      <c r="D544" s="273"/>
      <c r="E544" s="246"/>
      <c r="F544" s="246"/>
      <c r="G544" s="246"/>
      <c r="H544" s="246"/>
      <c r="I544" s="246"/>
      <c r="J544" s="246"/>
      <c r="K544" s="246"/>
      <c r="L544" s="246"/>
      <c r="M544" s="246"/>
      <c r="N544" s="265"/>
      <c r="O544" s="265"/>
      <c r="P544" s="265"/>
      <c r="Q544" s="265"/>
      <c r="R544" s="265"/>
    </row>
    <row r="545" spans="4:18" x14ac:dyDescent="0.2">
      <c r="D545" s="273"/>
      <c r="E545" s="246"/>
      <c r="F545" s="246"/>
      <c r="G545" s="246"/>
      <c r="H545" s="246"/>
      <c r="I545" s="246"/>
      <c r="J545" s="246"/>
      <c r="K545" s="246"/>
      <c r="L545" s="246"/>
      <c r="M545" s="246"/>
      <c r="N545" s="265"/>
      <c r="O545" s="265"/>
      <c r="P545" s="265"/>
      <c r="Q545" s="265"/>
      <c r="R545" s="265"/>
    </row>
    <row r="546" spans="4:18" x14ac:dyDescent="0.2">
      <c r="D546" s="273"/>
      <c r="E546" s="246"/>
      <c r="F546" s="246"/>
      <c r="G546" s="246"/>
      <c r="H546" s="246"/>
      <c r="I546" s="246"/>
      <c r="J546" s="246"/>
      <c r="K546" s="246"/>
      <c r="L546" s="246"/>
      <c r="M546" s="246"/>
      <c r="N546" s="265"/>
      <c r="O546" s="265"/>
      <c r="P546" s="265"/>
      <c r="Q546" s="265"/>
      <c r="R546" s="265"/>
    </row>
    <row r="547" spans="4:18" x14ac:dyDescent="0.2">
      <c r="D547" s="273"/>
      <c r="E547" s="256"/>
      <c r="F547" s="256"/>
      <c r="G547" s="256"/>
      <c r="H547" s="256"/>
      <c r="I547" s="256"/>
      <c r="J547" s="256"/>
      <c r="K547" s="256"/>
      <c r="L547" s="256"/>
      <c r="M547" s="256"/>
      <c r="N547" s="265"/>
      <c r="O547" s="265"/>
      <c r="P547" s="265"/>
      <c r="Q547" s="265"/>
      <c r="R547" s="265"/>
    </row>
    <row r="548" spans="4:18" x14ac:dyDescent="0.2">
      <c r="D548" s="273"/>
      <c r="E548" s="246"/>
      <c r="F548" s="246"/>
      <c r="G548" s="246"/>
      <c r="H548" s="246"/>
      <c r="I548" s="246"/>
      <c r="J548" s="246"/>
      <c r="K548" s="246"/>
      <c r="L548" s="246"/>
      <c r="M548" s="246"/>
      <c r="N548" s="265"/>
      <c r="O548" s="265"/>
      <c r="P548" s="265"/>
      <c r="Q548" s="265"/>
      <c r="R548" s="265"/>
    </row>
    <row r="549" spans="4:18" x14ac:dyDescent="0.2">
      <c r="D549" s="273"/>
      <c r="E549" s="246"/>
      <c r="F549" s="246"/>
      <c r="G549" s="246"/>
      <c r="H549" s="246"/>
      <c r="I549" s="246"/>
      <c r="J549" s="246"/>
      <c r="K549" s="246"/>
      <c r="L549" s="246"/>
      <c r="M549" s="246"/>
      <c r="N549" s="265"/>
      <c r="O549" s="265"/>
      <c r="P549" s="265"/>
      <c r="Q549" s="265"/>
      <c r="R549" s="265"/>
    </row>
    <row r="550" spans="4:18" x14ac:dyDescent="0.2">
      <c r="D550" s="273"/>
      <c r="E550" s="246"/>
      <c r="F550" s="246"/>
      <c r="G550" s="246"/>
      <c r="H550" s="246"/>
      <c r="I550" s="246"/>
      <c r="J550" s="246"/>
      <c r="K550" s="246"/>
      <c r="L550" s="246"/>
      <c r="M550" s="246"/>
      <c r="N550" s="265"/>
      <c r="O550" s="265"/>
      <c r="P550" s="265"/>
      <c r="Q550" s="265"/>
      <c r="R550" s="265"/>
    </row>
    <row r="551" spans="4:18" x14ac:dyDescent="0.2">
      <c r="D551" s="273"/>
      <c r="E551" s="246"/>
      <c r="F551" s="246"/>
      <c r="G551" s="246"/>
      <c r="H551" s="246"/>
      <c r="I551" s="246"/>
      <c r="J551" s="246"/>
      <c r="K551" s="246"/>
      <c r="L551" s="246"/>
      <c r="M551" s="246"/>
      <c r="N551" s="265"/>
      <c r="O551" s="265"/>
      <c r="P551" s="265"/>
      <c r="Q551" s="265"/>
      <c r="R551" s="265"/>
    </row>
    <row r="552" spans="4:18" x14ac:dyDescent="0.2">
      <c r="D552" s="273"/>
      <c r="E552" s="246"/>
      <c r="F552" s="246"/>
      <c r="G552" s="246"/>
      <c r="H552" s="246"/>
      <c r="I552" s="246"/>
      <c r="J552" s="246"/>
      <c r="K552" s="246"/>
      <c r="L552" s="246"/>
      <c r="M552" s="246"/>
      <c r="N552" s="265"/>
      <c r="O552" s="265"/>
      <c r="P552" s="265"/>
      <c r="Q552" s="265"/>
      <c r="R552" s="265"/>
    </row>
    <row r="553" spans="4:18" x14ac:dyDescent="0.2">
      <c r="D553" s="273"/>
      <c r="E553" s="246"/>
      <c r="F553" s="246"/>
      <c r="G553" s="246"/>
      <c r="H553" s="246"/>
      <c r="I553" s="246"/>
      <c r="J553" s="246"/>
      <c r="K553" s="246"/>
      <c r="L553" s="246"/>
      <c r="M553" s="246"/>
      <c r="N553" s="265"/>
      <c r="O553" s="265"/>
      <c r="P553" s="265"/>
      <c r="Q553" s="265"/>
      <c r="R553" s="265"/>
    </row>
    <row r="554" spans="4:18" x14ac:dyDescent="0.2">
      <c r="D554" s="273"/>
      <c r="E554" s="246"/>
      <c r="F554" s="246"/>
      <c r="G554" s="246"/>
      <c r="H554" s="246"/>
      <c r="I554" s="246"/>
      <c r="J554" s="246"/>
      <c r="K554" s="246"/>
      <c r="L554" s="246"/>
      <c r="M554" s="246"/>
      <c r="N554" s="265"/>
      <c r="O554" s="265"/>
      <c r="P554" s="265"/>
      <c r="Q554" s="265"/>
      <c r="R554" s="265"/>
    </row>
    <row r="555" spans="4:18" x14ac:dyDescent="0.2">
      <c r="D555" s="273"/>
      <c r="E555" s="246"/>
      <c r="F555" s="246"/>
      <c r="G555" s="246"/>
      <c r="H555" s="246"/>
      <c r="I555" s="246"/>
      <c r="J555" s="246"/>
      <c r="K555" s="246"/>
      <c r="L555" s="246"/>
      <c r="M555" s="246"/>
      <c r="N555" s="265"/>
      <c r="O555" s="265"/>
      <c r="P555" s="265"/>
      <c r="Q555" s="265"/>
      <c r="R555" s="265"/>
    </row>
    <row r="556" spans="4:18" x14ac:dyDescent="0.2">
      <c r="D556" s="273"/>
      <c r="E556" s="246"/>
      <c r="F556" s="246"/>
      <c r="G556" s="246"/>
      <c r="H556" s="246"/>
      <c r="I556" s="246"/>
      <c r="J556" s="246"/>
      <c r="K556" s="246"/>
      <c r="L556" s="246"/>
      <c r="M556" s="246"/>
      <c r="N556" s="265"/>
      <c r="O556" s="265"/>
      <c r="P556" s="265"/>
      <c r="Q556" s="265"/>
      <c r="R556" s="265"/>
    </row>
    <row r="557" spans="4:18" x14ac:dyDescent="0.2">
      <c r="D557" s="273"/>
      <c r="E557" s="246"/>
      <c r="F557" s="246"/>
      <c r="G557" s="246"/>
      <c r="H557" s="246"/>
      <c r="I557" s="246"/>
      <c r="J557" s="246"/>
      <c r="K557" s="246"/>
      <c r="L557" s="246"/>
      <c r="M557" s="246"/>
      <c r="N557" s="265"/>
      <c r="O557" s="265"/>
      <c r="P557" s="265"/>
      <c r="Q557" s="265"/>
      <c r="R557" s="265"/>
    </row>
    <row r="558" spans="4:18" x14ac:dyDescent="0.2">
      <c r="D558" s="273"/>
      <c r="E558" s="246"/>
      <c r="F558" s="246"/>
      <c r="G558" s="246"/>
      <c r="H558" s="246"/>
      <c r="I558" s="246"/>
      <c r="J558" s="246"/>
      <c r="K558" s="246"/>
      <c r="L558" s="246"/>
      <c r="M558" s="246"/>
      <c r="N558" s="265"/>
      <c r="O558" s="265"/>
      <c r="P558" s="265"/>
      <c r="Q558" s="265"/>
      <c r="R558" s="265"/>
    </row>
    <row r="559" spans="4:18" x14ac:dyDescent="0.2">
      <c r="D559" s="273"/>
      <c r="E559" s="256"/>
      <c r="F559" s="256"/>
      <c r="G559" s="256"/>
      <c r="H559" s="256"/>
      <c r="I559" s="256"/>
      <c r="J559" s="256"/>
      <c r="K559" s="256"/>
      <c r="L559" s="256"/>
      <c r="M559" s="256"/>
      <c r="N559" s="265"/>
      <c r="O559" s="265"/>
      <c r="P559" s="265"/>
      <c r="Q559" s="265"/>
      <c r="R559" s="265"/>
    </row>
    <row r="560" spans="4:18" x14ac:dyDescent="0.2">
      <c r="D560" s="273"/>
      <c r="E560" s="246"/>
      <c r="F560" s="246"/>
      <c r="G560" s="246"/>
      <c r="H560" s="246"/>
      <c r="I560" s="246"/>
      <c r="J560" s="246"/>
      <c r="K560" s="246"/>
      <c r="L560" s="246"/>
      <c r="M560" s="246"/>
      <c r="N560" s="265"/>
      <c r="O560" s="265"/>
      <c r="P560" s="265"/>
      <c r="Q560" s="265"/>
      <c r="R560" s="265"/>
    </row>
    <row r="561" spans="4:19" x14ac:dyDescent="0.2">
      <c r="D561" s="273"/>
      <c r="E561" s="246"/>
      <c r="F561" s="246"/>
      <c r="G561" s="246"/>
      <c r="H561" s="246"/>
      <c r="I561" s="246"/>
      <c r="J561" s="246"/>
      <c r="K561" s="246"/>
      <c r="L561" s="246"/>
      <c r="M561" s="246"/>
      <c r="N561" s="265"/>
      <c r="O561" s="265"/>
      <c r="P561" s="265"/>
      <c r="Q561" s="265"/>
      <c r="R561" s="265"/>
    </row>
    <row r="562" spans="4:19" x14ac:dyDescent="0.2">
      <c r="D562" s="273"/>
      <c r="E562" s="246"/>
      <c r="F562" s="246"/>
      <c r="G562" s="246"/>
      <c r="H562" s="246"/>
      <c r="I562" s="246"/>
      <c r="J562" s="246"/>
      <c r="K562" s="246"/>
      <c r="L562" s="246"/>
      <c r="M562" s="246"/>
      <c r="N562" s="265"/>
      <c r="O562" s="265"/>
      <c r="P562" s="265"/>
      <c r="Q562" s="265"/>
      <c r="R562" s="265"/>
    </row>
    <row r="563" spans="4:19" x14ac:dyDescent="0.2">
      <c r="D563" s="273"/>
      <c r="E563" s="246"/>
      <c r="F563" s="246"/>
      <c r="G563" s="246"/>
      <c r="H563" s="246"/>
      <c r="I563" s="246"/>
      <c r="J563" s="246"/>
      <c r="K563" s="246"/>
      <c r="L563" s="246"/>
      <c r="M563" s="246"/>
      <c r="N563" s="265"/>
      <c r="O563" s="265"/>
      <c r="P563" s="265"/>
      <c r="Q563" s="265"/>
      <c r="R563" s="265"/>
    </row>
    <row r="564" spans="4:19" x14ac:dyDescent="0.2">
      <c r="D564" s="273"/>
      <c r="E564" s="246"/>
      <c r="F564" s="246"/>
      <c r="G564" s="246"/>
      <c r="H564" s="246"/>
      <c r="I564" s="246"/>
      <c r="J564" s="246"/>
      <c r="K564" s="246"/>
      <c r="L564" s="246"/>
      <c r="M564" s="246"/>
      <c r="N564" s="265"/>
      <c r="O564" s="265"/>
      <c r="P564" s="265"/>
      <c r="Q564" s="265"/>
      <c r="R564" s="265"/>
    </row>
    <row r="565" spans="4:19" x14ac:dyDescent="0.2">
      <c r="D565" s="273"/>
      <c r="E565" s="256"/>
      <c r="F565" s="256"/>
      <c r="G565" s="256"/>
      <c r="H565" s="256"/>
      <c r="I565" s="256"/>
      <c r="J565" s="256"/>
      <c r="K565" s="256"/>
      <c r="L565" s="256"/>
      <c r="M565" s="256"/>
      <c r="N565" s="265"/>
      <c r="O565" s="265"/>
      <c r="P565" s="265"/>
      <c r="Q565" s="265"/>
      <c r="R565" s="265"/>
    </row>
    <row r="566" spans="4:19" x14ac:dyDescent="0.2">
      <c r="D566" s="273"/>
      <c r="E566" s="246"/>
      <c r="F566" s="246"/>
      <c r="G566" s="246"/>
      <c r="H566" s="246"/>
      <c r="I566" s="246"/>
      <c r="J566" s="246"/>
      <c r="K566" s="246"/>
      <c r="L566" s="246"/>
      <c r="M566" s="246"/>
      <c r="N566" s="265"/>
      <c r="O566" s="265"/>
      <c r="P566" s="265"/>
      <c r="Q566" s="265"/>
      <c r="R566" s="265"/>
    </row>
    <row r="567" spans="4:19" x14ac:dyDescent="0.2">
      <c r="D567" s="273"/>
      <c r="E567" s="246"/>
      <c r="F567" s="246"/>
      <c r="G567" s="246"/>
      <c r="H567" s="246"/>
      <c r="I567" s="246"/>
      <c r="J567" s="246"/>
      <c r="K567" s="246"/>
      <c r="L567" s="246"/>
      <c r="M567" s="246"/>
      <c r="N567" s="265"/>
      <c r="O567" s="265"/>
      <c r="P567" s="265"/>
      <c r="Q567" s="265"/>
      <c r="R567" s="265"/>
    </row>
    <row r="568" spans="4:19" x14ac:dyDescent="0.2">
      <c r="D568" s="273"/>
      <c r="E568" s="246"/>
      <c r="F568" s="246"/>
      <c r="G568" s="246"/>
      <c r="H568" s="246"/>
      <c r="I568" s="246"/>
      <c r="J568" s="246"/>
      <c r="K568" s="246"/>
      <c r="L568" s="246"/>
      <c r="M568" s="246"/>
      <c r="N568" s="265"/>
      <c r="O568" s="265"/>
      <c r="P568" s="265"/>
      <c r="Q568" s="265"/>
      <c r="R568" s="265"/>
    </row>
    <row r="569" spans="4:19" x14ac:dyDescent="0.2">
      <c r="D569" s="273"/>
      <c r="E569" s="246"/>
      <c r="F569" s="246"/>
      <c r="G569" s="246"/>
      <c r="H569" s="246"/>
      <c r="I569" s="246"/>
      <c r="J569" s="246"/>
      <c r="K569" s="246"/>
      <c r="L569" s="246"/>
      <c r="M569" s="246"/>
      <c r="N569" s="265"/>
      <c r="O569" s="265"/>
      <c r="P569" s="265"/>
      <c r="Q569" s="265"/>
      <c r="R569" s="265"/>
    </row>
    <row r="570" spans="4:19" x14ac:dyDescent="0.2">
      <c r="D570" s="273"/>
      <c r="E570" s="246"/>
      <c r="F570" s="246"/>
      <c r="G570" s="246"/>
      <c r="H570" s="246"/>
      <c r="I570" s="246"/>
      <c r="J570" s="246"/>
      <c r="K570" s="246"/>
      <c r="L570" s="246"/>
      <c r="M570" s="246"/>
      <c r="N570" s="265"/>
      <c r="O570" s="265"/>
      <c r="P570" s="265"/>
      <c r="Q570" s="265"/>
      <c r="R570" s="265"/>
    </row>
    <row r="571" spans="4:19" x14ac:dyDescent="0.2">
      <c r="D571" s="273"/>
      <c r="E571" s="256"/>
      <c r="F571" s="256"/>
      <c r="G571" s="256"/>
      <c r="H571" s="256"/>
      <c r="I571" s="256"/>
      <c r="J571" s="256"/>
      <c r="K571" s="256"/>
      <c r="L571" s="256"/>
      <c r="M571" s="256"/>
      <c r="N571" s="265"/>
      <c r="O571" s="265"/>
      <c r="P571" s="265"/>
      <c r="Q571" s="265"/>
      <c r="R571" s="265"/>
    </row>
    <row r="572" spans="4:19" x14ac:dyDescent="0.2">
      <c r="D572" s="273"/>
      <c r="E572" s="246"/>
      <c r="F572" s="246"/>
      <c r="G572" s="246"/>
      <c r="H572" s="246"/>
      <c r="I572" s="246"/>
      <c r="J572" s="246"/>
      <c r="K572" s="246"/>
      <c r="L572" s="246"/>
      <c r="M572" s="246"/>
      <c r="N572" s="265"/>
      <c r="O572" s="265"/>
      <c r="P572" s="265"/>
      <c r="Q572" s="265"/>
      <c r="R572" s="265"/>
    </row>
    <row r="573" spans="4:19" x14ac:dyDescent="0.2">
      <c r="D573" s="273"/>
      <c r="E573" s="246"/>
      <c r="F573" s="246"/>
      <c r="G573" s="246"/>
      <c r="H573" s="246"/>
      <c r="I573" s="246"/>
      <c r="J573" s="246"/>
      <c r="K573" s="246"/>
      <c r="L573" s="246"/>
      <c r="M573" s="246"/>
      <c r="N573" s="265"/>
      <c r="O573" s="265"/>
      <c r="P573" s="265"/>
      <c r="Q573" s="265"/>
      <c r="R573" s="265"/>
    </row>
    <row r="574" spans="4:19" x14ac:dyDescent="0.2">
      <c r="D574" s="273"/>
      <c r="E574" s="246"/>
      <c r="F574" s="246"/>
      <c r="G574" s="246"/>
      <c r="H574" s="246"/>
      <c r="I574" s="246"/>
      <c r="J574" s="246"/>
      <c r="K574" s="246"/>
      <c r="L574" s="246"/>
      <c r="M574" s="246"/>
      <c r="N574" s="265"/>
      <c r="O574" s="265"/>
      <c r="P574" s="265"/>
      <c r="Q574" s="265"/>
      <c r="R574" s="265"/>
      <c r="S574" s="10"/>
    </row>
    <row r="575" spans="4:19" x14ac:dyDescent="0.2">
      <c r="D575" s="273"/>
      <c r="E575" s="246"/>
      <c r="F575" s="246"/>
      <c r="G575" s="246"/>
      <c r="H575" s="246"/>
      <c r="I575" s="246"/>
      <c r="J575" s="246"/>
      <c r="K575" s="246"/>
      <c r="L575" s="246"/>
      <c r="M575" s="246"/>
      <c r="N575" s="265"/>
      <c r="O575" s="265"/>
      <c r="P575" s="265"/>
      <c r="Q575" s="265"/>
      <c r="R575" s="265"/>
    </row>
    <row r="576" spans="4:19" x14ac:dyDescent="0.2">
      <c r="D576" s="273"/>
      <c r="E576" s="246"/>
      <c r="F576" s="246"/>
      <c r="G576" s="246"/>
      <c r="H576" s="246"/>
      <c r="I576" s="246"/>
      <c r="J576" s="246"/>
      <c r="K576" s="246"/>
      <c r="L576" s="246"/>
      <c r="M576" s="246"/>
      <c r="N576" s="265"/>
      <c r="O576" s="265"/>
      <c r="P576" s="265"/>
      <c r="Q576" s="265"/>
      <c r="R576" s="265"/>
    </row>
    <row r="577" spans="4:19" x14ac:dyDescent="0.2">
      <c r="D577" s="273"/>
      <c r="E577" s="256"/>
      <c r="F577" s="256"/>
      <c r="G577" s="256"/>
      <c r="H577" s="256"/>
      <c r="I577" s="256"/>
      <c r="J577" s="256"/>
      <c r="K577" s="256"/>
      <c r="L577" s="256"/>
      <c r="M577" s="256"/>
      <c r="N577" s="265"/>
      <c r="O577" s="265"/>
      <c r="P577" s="265"/>
      <c r="Q577" s="265"/>
      <c r="R577" s="265"/>
    </row>
    <row r="578" spans="4:19" x14ac:dyDescent="0.2">
      <c r="D578" s="273"/>
      <c r="E578" s="246"/>
      <c r="F578" s="246"/>
      <c r="G578" s="246"/>
      <c r="H578" s="246"/>
      <c r="I578" s="246"/>
      <c r="J578" s="246"/>
      <c r="K578" s="246"/>
      <c r="L578" s="246"/>
      <c r="M578" s="246"/>
      <c r="N578" s="265"/>
      <c r="O578" s="265"/>
      <c r="P578" s="265"/>
      <c r="Q578" s="265"/>
      <c r="R578" s="265"/>
    </row>
    <row r="579" spans="4:19" x14ac:dyDescent="0.2">
      <c r="D579" s="273"/>
      <c r="E579" s="246"/>
      <c r="F579" s="246"/>
      <c r="G579" s="246"/>
      <c r="H579" s="246"/>
      <c r="I579" s="246"/>
      <c r="J579" s="246"/>
      <c r="K579" s="246"/>
      <c r="L579" s="246"/>
      <c r="M579" s="246"/>
      <c r="N579" s="265"/>
      <c r="O579" s="265"/>
      <c r="P579" s="265"/>
      <c r="Q579" s="265"/>
      <c r="R579" s="265"/>
    </row>
    <row r="580" spans="4:19" x14ac:dyDescent="0.2">
      <c r="D580" s="273"/>
      <c r="E580" s="246"/>
      <c r="F580" s="246"/>
      <c r="G580" s="246"/>
      <c r="H580" s="246"/>
      <c r="I580" s="246"/>
      <c r="J580" s="246"/>
      <c r="K580" s="246"/>
      <c r="L580" s="246"/>
      <c r="M580" s="246"/>
      <c r="N580" s="265"/>
      <c r="O580" s="265"/>
      <c r="P580" s="265"/>
      <c r="Q580" s="265"/>
      <c r="R580" s="265"/>
    </row>
    <row r="581" spans="4:19" x14ac:dyDescent="0.2">
      <c r="D581" s="273"/>
      <c r="E581" s="246"/>
      <c r="F581" s="246"/>
      <c r="G581" s="246"/>
      <c r="H581" s="246"/>
      <c r="I581" s="246"/>
      <c r="J581" s="246"/>
      <c r="K581" s="246"/>
      <c r="L581" s="246"/>
      <c r="M581" s="246"/>
      <c r="N581" s="265"/>
      <c r="O581" s="265"/>
      <c r="P581" s="265"/>
      <c r="Q581" s="265"/>
      <c r="R581" s="265"/>
    </row>
    <row r="582" spans="4:19" x14ac:dyDescent="0.2">
      <c r="D582" s="273"/>
      <c r="E582" s="256"/>
      <c r="F582" s="256"/>
      <c r="G582" s="256"/>
      <c r="H582" s="256"/>
      <c r="I582" s="256"/>
      <c r="J582" s="256"/>
      <c r="K582" s="256"/>
      <c r="L582" s="256"/>
      <c r="M582" s="256"/>
      <c r="N582" s="265"/>
      <c r="O582" s="265"/>
      <c r="P582" s="265"/>
      <c r="Q582" s="265"/>
      <c r="R582" s="265"/>
    </row>
    <row r="583" spans="4:19" x14ac:dyDescent="0.2">
      <c r="D583" s="273"/>
      <c r="E583" s="246"/>
      <c r="F583" s="246"/>
      <c r="G583" s="246"/>
      <c r="H583" s="246"/>
      <c r="I583" s="246"/>
      <c r="J583" s="246"/>
      <c r="K583" s="246"/>
      <c r="L583" s="246"/>
      <c r="M583" s="246"/>
      <c r="N583" s="265"/>
      <c r="O583" s="265"/>
      <c r="P583" s="265"/>
      <c r="Q583" s="265"/>
      <c r="R583" s="265"/>
    </row>
    <row r="584" spans="4:19" x14ac:dyDescent="0.2">
      <c r="D584" s="273"/>
      <c r="E584" s="246"/>
      <c r="F584" s="246"/>
      <c r="G584" s="246"/>
      <c r="H584" s="246"/>
      <c r="I584" s="246"/>
      <c r="J584" s="246"/>
      <c r="K584" s="246"/>
      <c r="L584" s="246"/>
      <c r="M584" s="246"/>
      <c r="N584" s="265"/>
      <c r="O584" s="265"/>
      <c r="P584" s="265"/>
      <c r="Q584" s="265"/>
      <c r="R584" s="265"/>
    </row>
    <row r="585" spans="4:19" x14ac:dyDescent="0.2">
      <c r="D585" s="273"/>
      <c r="E585" s="246"/>
      <c r="F585" s="246"/>
      <c r="G585" s="246"/>
      <c r="H585" s="246"/>
      <c r="I585" s="246"/>
      <c r="J585" s="246"/>
      <c r="K585" s="246"/>
      <c r="L585" s="246"/>
      <c r="M585" s="246"/>
      <c r="N585" s="265"/>
      <c r="O585" s="265"/>
      <c r="P585" s="265"/>
      <c r="Q585" s="265"/>
      <c r="R585" s="265"/>
    </row>
    <row r="586" spans="4:19" x14ac:dyDescent="0.2">
      <c r="D586" s="273"/>
      <c r="E586" s="246"/>
      <c r="F586" s="246"/>
      <c r="G586" s="246"/>
      <c r="H586" s="246"/>
      <c r="I586" s="246"/>
      <c r="J586" s="246"/>
      <c r="K586" s="246"/>
      <c r="L586" s="246"/>
      <c r="M586" s="246"/>
      <c r="N586" s="265"/>
      <c r="O586" s="265"/>
      <c r="P586" s="265"/>
      <c r="Q586" s="265"/>
      <c r="R586" s="265"/>
    </row>
    <row r="587" spans="4:19" x14ac:dyDescent="0.2">
      <c r="D587" s="273"/>
      <c r="E587" s="246"/>
      <c r="F587" s="246"/>
      <c r="G587" s="246"/>
      <c r="H587" s="246"/>
      <c r="I587" s="246"/>
      <c r="J587" s="246"/>
      <c r="K587" s="246"/>
      <c r="L587" s="246"/>
      <c r="M587" s="246"/>
      <c r="N587" s="265"/>
      <c r="O587" s="265"/>
      <c r="P587" s="265"/>
      <c r="Q587" s="265"/>
      <c r="R587" s="265"/>
    </row>
    <row r="588" spans="4:19" x14ac:dyDescent="0.2">
      <c r="D588" s="273"/>
      <c r="E588" s="246"/>
      <c r="F588" s="246"/>
      <c r="G588" s="246"/>
      <c r="H588" s="246"/>
      <c r="I588" s="246"/>
      <c r="J588" s="246"/>
      <c r="K588" s="246"/>
      <c r="L588" s="246"/>
      <c r="M588" s="246"/>
      <c r="N588" s="265"/>
      <c r="O588" s="265"/>
      <c r="P588" s="265"/>
      <c r="Q588" s="265"/>
      <c r="R588" s="265"/>
    </row>
    <row r="589" spans="4:19" x14ac:dyDescent="0.2">
      <c r="D589" s="273"/>
      <c r="E589" s="256"/>
      <c r="F589" s="256"/>
      <c r="G589" s="256"/>
      <c r="H589" s="256"/>
      <c r="I589" s="256"/>
      <c r="J589" s="256"/>
      <c r="K589" s="256"/>
      <c r="L589" s="256"/>
      <c r="M589" s="256"/>
      <c r="N589" s="265"/>
      <c r="O589" s="265"/>
      <c r="P589" s="265"/>
      <c r="Q589" s="265"/>
      <c r="R589" s="265"/>
    </row>
    <row r="590" spans="4:19" x14ac:dyDescent="0.2">
      <c r="D590" s="273"/>
      <c r="E590" s="246"/>
      <c r="F590" s="246"/>
      <c r="G590" s="246"/>
      <c r="H590" s="246"/>
      <c r="I590" s="246"/>
      <c r="J590" s="246"/>
      <c r="K590" s="246"/>
      <c r="L590" s="246"/>
      <c r="M590" s="246"/>
      <c r="N590" s="265"/>
      <c r="O590" s="265"/>
      <c r="P590" s="265"/>
      <c r="Q590" s="265"/>
      <c r="R590" s="265"/>
    </row>
    <row r="591" spans="4:19" x14ac:dyDescent="0.2">
      <c r="D591" s="273"/>
      <c r="E591" s="246"/>
      <c r="F591" s="246"/>
      <c r="G591" s="246"/>
      <c r="H591" s="246"/>
      <c r="I591" s="246"/>
      <c r="J591" s="246"/>
      <c r="K591" s="246"/>
      <c r="L591" s="246"/>
      <c r="M591" s="246"/>
      <c r="N591" s="265"/>
      <c r="O591" s="265"/>
      <c r="P591" s="265"/>
      <c r="Q591" s="265"/>
      <c r="R591" s="265"/>
      <c r="S591" s="10"/>
    </row>
    <row r="592" spans="4:19" x14ac:dyDescent="0.2">
      <c r="D592" s="273"/>
      <c r="E592" s="246"/>
      <c r="F592" s="246"/>
      <c r="G592" s="246"/>
      <c r="H592" s="246"/>
      <c r="I592" s="246"/>
      <c r="J592" s="246"/>
      <c r="K592" s="246"/>
      <c r="L592" s="246"/>
      <c r="M592" s="246"/>
      <c r="N592" s="265"/>
      <c r="O592" s="265"/>
      <c r="P592" s="265"/>
      <c r="Q592" s="265"/>
      <c r="R592" s="265"/>
      <c r="S592" s="10"/>
    </row>
    <row r="593" spans="4:19" x14ac:dyDescent="0.2">
      <c r="D593" s="273"/>
      <c r="E593" s="246"/>
      <c r="F593" s="246"/>
      <c r="G593" s="246"/>
      <c r="H593" s="246"/>
      <c r="I593" s="246"/>
      <c r="J593" s="246"/>
      <c r="K593" s="246"/>
      <c r="L593" s="246"/>
      <c r="M593" s="246"/>
      <c r="N593" s="265"/>
      <c r="O593" s="265"/>
      <c r="P593" s="265"/>
      <c r="Q593" s="265"/>
      <c r="R593" s="265"/>
      <c r="S593" s="10"/>
    </row>
    <row r="594" spans="4:19" x14ac:dyDescent="0.2">
      <c r="D594" s="273"/>
      <c r="E594" s="246"/>
      <c r="F594" s="246"/>
      <c r="G594" s="246"/>
      <c r="H594" s="246"/>
      <c r="I594" s="246"/>
      <c r="J594" s="246"/>
      <c r="K594" s="246"/>
      <c r="L594" s="246"/>
      <c r="M594" s="246"/>
      <c r="N594" s="265"/>
      <c r="O594" s="265"/>
      <c r="P594" s="265"/>
      <c r="Q594" s="265"/>
      <c r="R594" s="265"/>
    </row>
    <row r="595" spans="4:19" x14ac:dyDescent="0.2">
      <c r="D595" s="273"/>
      <c r="E595" s="246"/>
      <c r="F595" s="246"/>
      <c r="G595" s="246"/>
      <c r="H595" s="246"/>
      <c r="I595" s="246"/>
      <c r="J595" s="246"/>
      <c r="K595" s="246"/>
      <c r="L595" s="246"/>
      <c r="M595" s="246"/>
      <c r="N595" s="265"/>
      <c r="O595" s="265"/>
      <c r="P595" s="265"/>
      <c r="Q595" s="265"/>
      <c r="R595" s="265"/>
      <c r="S595" s="10"/>
    </row>
    <row r="596" spans="4:19" x14ac:dyDescent="0.2">
      <c r="D596" s="273"/>
      <c r="E596" s="246"/>
      <c r="F596" s="246"/>
      <c r="G596" s="246"/>
      <c r="H596" s="246"/>
      <c r="I596" s="246"/>
      <c r="J596" s="246"/>
      <c r="K596" s="246"/>
      <c r="L596" s="246"/>
      <c r="M596" s="246"/>
      <c r="N596" s="265"/>
      <c r="O596" s="265"/>
      <c r="P596" s="265"/>
      <c r="Q596" s="265"/>
      <c r="R596" s="265"/>
    </row>
    <row r="597" spans="4:19" x14ac:dyDescent="0.2">
      <c r="D597" s="273"/>
      <c r="E597" s="246"/>
      <c r="F597" s="246"/>
      <c r="G597" s="246"/>
      <c r="H597" s="246"/>
      <c r="I597" s="246"/>
      <c r="J597" s="246"/>
      <c r="K597" s="246"/>
      <c r="L597" s="246"/>
      <c r="M597" s="246"/>
      <c r="N597" s="265"/>
      <c r="O597" s="265"/>
      <c r="P597" s="265"/>
      <c r="Q597" s="265"/>
      <c r="R597" s="265"/>
      <c r="S597" s="10"/>
    </row>
    <row r="598" spans="4:19" x14ac:dyDescent="0.2">
      <c r="D598" s="273"/>
      <c r="E598" s="246"/>
      <c r="F598" s="246"/>
      <c r="G598" s="246"/>
      <c r="H598" s="246"/>
      <c r="I598" s="246"/>
      <c r="J598" s="246"/>
      <c r="K598" s="246"/>
      <c r="L598" s="246"/>
      <c r="M598" s="246"/>
      <c r="N598" s="265"/>
      <c r="O598" s="265"/>
      <c r="P598" s="265"/>
      <c r="Q598" s="265"/>
      <c r="R598" s="265"/>
      <c r="S598" s="10"/>
    </row>
    <row r="599" spans="4:19" x14ac:dyDescent="0.2">
      <c r="D599" s="273"/>
      <c r="E599" s="246"/>
      <c r="F599" s="246"/>
      <c r="G599" s="246"/>
      <c r="H599" s="246"/>
      <c r="I599" s="246"/>
      <c r="J599" s="246"/>
      <c r="K599" s="246"/>
      <c r="L599" s="246"/>
      <c r="M599" s="246"/>
      <c r="N599" s="265"/>
      <c r="O599" s="265"/>
      <c r="P599" s="265"/>
      <c r="Q599" s="265"/>
      <c r="R599" s="265"/>
    </row>
    <row r="600" spans="4:19" x14ac:dyDescent="0.2">
      <c r="D600" s="273"/>
      <c r="E600" s="246"/>
      <c r="F600" s="246"/>
      <c r="G600" s="246"/>
      <c r="H600" s="246"/>
      <c r="I600" s="246"/>
      <c r="J600" s="246"/>
      <c r="K600" s="246"/>
      <c r="L600" s="246"/>
      <c r="M600" s="246"/>
      <c r="N600" s="265"/>
      <c r="O600" s="265"/>
      <c r="P600" s="265"/>
      <c r="Q600" s="265"/>
      <c r="R600" s="265"/>
    </row>
    <row r="601" spans="4:19" x14ac:dyDescent="0.2">
      <c r="D601" s="273"/>
      <c r="E601" s="256"/>
      <c r="F601" s="256"/>
      <c r="G601" s="256"/>
      <c r="H601" s="256"/>
      <c r="I601" s="256"/>
      <c r="J601" s="256"/>
      <c r="K601" s="256"/>
      <c r="L601" s="256"/>
      <c r="M601" s="256"/>
      <c r="N601" s="265"/>
      <c r="O601" s="265"/>
      <c r="P601" s="265"/>
      <c r="Q601" s="265"/>
      <c r="R601" s="265"/>
    </row>
    <row r="602" spans="4:19" x14ac:dyDescent="0.2">
      <c r="D602" s="273"/>
      <c r="E602" s="246"/>
      <c r="F602" s="246"/>
      <c r="G602" s="246"/>
      <c r="H602" s="246"/>
      <c r="I602" s="246"/>
      <c r="J602" s="246"/>
      <c r="K602" s="246"/>
      <c r="L602" s="246"/>
      <c r="M602" s="246"/>
      <c r="N602" s="265"/>
      <c r="O602" s="265"/>
      <c r="P602" s="265"/>
      <c r="Q602" s="265"/>
      <c r="R602" s="265"/>
    </row>
    <row r="603" spans="4:19" x14ac:dyDescent="0.2">
      <c r="D603" s="273"/>
      <c r="E603" s="246"/>
      <c r="F603" s="246"/>
      <c r="G603" s="246"/>
      <c r="H603" s="246"/>
      <c r="I603" s="246"/>
      <c r="J603" s="246"/>
      <c r="K603" s="246"/>
      <c r="L603" s="246"/>
      <c r="M603" s="246"/>
      <c r="N603" s="265"/>
      <c r="O603" s="265"/>
      <c r="P603" s="265"/>
      <c r="Q603" s="265"/>
      <c r="R603" s="265"/>
    </row>
    <row r="604" spans="4:19" x14ac:dyDescent="0.2">
      <c r="D604" s="273"/>
      <c r="E604" s="246"/>
      <c r="F604" s="246"/>
      <c r="G604" s="246"/>
      <c r="H604" s="246"/>
      <c r="I604" s="246"/>
      <c r="J604" s="246"/>
      <c r="K604" s="246"/>
      <c r="L604" s="246"/>
      <c r="M604" s="246"/>
      <c r="N604" s="265"/>
      <c r="O604" s="265"/>
      <c r="P604" s="265"/>
      <c r="Q604" s="265"/>
      <c r="R604" s="265"/>
    </row>
    <row r="605" spans="4:19" x14ac:dyDescent="0.2">
      <c r="D605" s="273"/>
      <c r="E605" s="246"/>
      <c r="F605" s="246"/>
      <c r="G605" s="246"/>
      <c r="H605" s="246"/>
      <c r="I605" s="246"/>
      <c r="J605" s="246"/>
      <c r="K605" s="246"/>
      <c r="L605" s="246"/>
      <c r="M605" s="246"/>
      <c r="N605" s="265"/>
      <c r="O605" s="265"/>
      <c r="P605" s="265"/>
      <c r="Q605" s="265"/>
      <c r="R605" s="265"/>
    </row>
    <row r="606" spans="4:19" x14ac:dyDescent="0.2">
      <c r="D606" s="273"/>
      <c r="E606" s="246"/>
      <c r="F606" s="246"/>
      <c r="G606" s="246"/>
      <c r="H606" s="246"/>
      <c r="I606" s="246"/>
      <c r="J606" s="246"/>
      <c r="K606" s="246"/>
      <c r="L606" s="246"/>
      <c r="M606" s="246"/>
      <c r="N606" s="265"/>
      <c r="O606" s="265"/>
      <c r="P606" s="265"/>
      <c r="Q606" s="265"/>
      <c r="R606" s="265"/>
    </row>
    <row r="607" spans="4:19" x14ac:dyDescent="0.2">
      <c r="D607" s="273"/>
      <c r="E607" s="256"/>
      <c r="F607" s="256"/>
      <c r="G607" s="256"/>
      <c r="H607" s="256"/>
      <c r="I607" s="256"/>
      <c r="J607" s="256"/>
      <c r="K607" s="256"/>
      <c r="L607" s="256"/>
      <c r="M607" s="256"/>
      <c r="N607" s="265"/>
      <c r="O607" s="265"/>
      <c r="P607" s="265"/>
      <c r="Q607" s="265"/>
      <c r="R607" s="265"/>
    </row>
    <row r="608" spans="4:19" x14ac:dyDescent="0.2">
      <c r="D608" s="273"/>
      <c r="E608" s="246"/>
      <c r="F608" s="246"/>
      <c r="G608" s="246"/>
      <c r="H608" s="246"/>
      <c r="I608" s="246"/>
      <c r="J608" s="246"/>
      <c r="K608" s="246"/>
      <c r="L608" s="246"/>
      <c r="M608" s="246"/>
      <c r="N608" s="265"/>
      <c r="O608" s="265"/>
      <c r="P608" s="265"/>
      <c r="Q608" s="265"/>
      <c r="R608" s="265"/>
    </row>
    <row r="609" spans="4:19" x14ac:dyDescent="0.2">
      <c r="D609" s="273"/>
      <c r="E609" s="246"/>
      <c r="F609" s="246"/>
      <c r="G609" s="246"/>
      <c r="H609" s="246"/>
      <c r="I609" s="246"/>
      <c r="J609" s="246"/>
      <c r="K609" s="246"/>
      <c r="L609" s="246"/>
      <c r="M609" s="246"/>
      <c r="N609" s="265"/>
      <c r="O609" s="265"/>
      <c r="P609" s="265"/>
      <c r="Q609" s="265"/>
      <c r="R609" s="265"/>
    </row>
    <row r="610" spans="4:19" x14ac:dyDescent="0.2">
      <c r="D610" s="273"/>
      <c r="E610" s="246"/>
      <c r="F610" s="246"/>
      <c r="G610" s="246"/>
      <c r="H610" s="246"/>
      <c r="I610" s="246"/>
      <c r="J610" s="246"/>
      <c r="K610" s="246"/>
      <c r="L610" s="246"/>
      <c r="M610" s="246"/>
      <c r="N610" s="265"/>
      <c r="O610" s="265"/>
      <c r="P610" s="265"/>
      <c r="Q610" s="265"/>
      <c r="R610" s="265"/>
      <c r="S610" s="10"/>
    </row>
    <row r="611" spans="4:19" x14ac:dyDescent="0.2">
      <c r="D611" s="273"/>
      <c r="E611" s="246"/>
      <c r="F611" s="246"/>
      <c r="G611" s="246"/>
      <c r="H611" s="246"/>
      <c r="I611" s="246"/>
      <c r="J611" s="246"/>
      <c r="K611" s="246"/>
      <c r="L611" s="246"/>
      <c r="M611" s="246"/>
      <c r="N611" s="265"/>
      <c r="O611" s="265"/>
      <c r="P611" s="265"/>
      <c r="Q611" s="265"/>
      <c r="R611" s="265"/>
      <c r="S611" s="10"/>
    </row>
    <row r="612" spans="4:19" x14ac:dyDescent="0.2">
      <c r="D612" s="273"/>
      <c r="E612" s="246"/>
      <c r="F612" s="246"/>
      <c r="G612" s="246"/>
      <c r="H612" s="246"/>
      <c r="I612" s="246"/>
      <c r="J612" s="246"/>
      <c r="K612" s="246"/>
      <c r="L612" s="246"/>
      <c r="M612" s="246"/>
      <c r="N612" s="265"/>
      <c r="O612" s="265"/>
      <c r="P612" s="265"/>
      <c r="Q612" s="265"/>
      <c r="R612" s="265"/>
    </row>
    <row r="613" spans="4:19" x14ac:dyDescent="0.2">
      <c r="D613" s="273"/>
      <c r="E613" s="256"/>
      <c r="F613" s="256"/>
      <c r="G613" s="256"/>
      <c r="H613" s="256"/>
      <c r="I613" s="256"/>
      <c r="J613" s="256"/>
      <c r="K613" s="256"/>
      <c r="L613" s="256"/>
      <c r="M613" s="256"/>
      <c r="N613" s="265"/>
      <c r="O613" s="265"/>
      <c r="P613" s="265"/>
      <c r="Q613" s="265"/>
      <c r="R613" s="265"/>
    </row>
    <row r="614" spans="4:19" x14ac:dyDescent="0.2">
      <c r="D614" s="273"/>
      <c r="E614" s="246"/>
      <c r="F614" s="246"/>
      <c r="G614" s="246"/>
      <c r="H614" s="246"/>
      <c r="I614" s="246"/>
      <c r="J614" s="246"/>
      <c r="K614" s="246"/>
      <c r="L614" s="246"/>
      <c r="M614" s="246"/>
      <c r="N614" s="265"/>
      <c r="O614" s="265"/>
      <c r="P614" s="265"/>
      <c r="Q614" s="265"/>
      <c r="R614" s="265"/>
    </row>
    <row r="615" spans="4:19" x14ac:dyDescent="0.2">
      <c r="D615" s="273"/>
      <c r="E615" s="246"/>
      <c r="F615" s="246"/>
      <c r="G615" s="246"/>
      <c r="H615" s="246"/>
      <c r="I615" s="246"/>
      <c r="J615" s="246"/>
      <c r="K615" s="246"/>
      <c r="L615" s="246"/>
      <c r="M615" s="246"/>
      <c r="N615" s="265"/>
      <c r="O615" s="265"/>
      <c r="P615" s="265"/>
      <c r="Q615" s="265"/>
      <c r="R615" s="265"/>
    </row>
    <row r="616" spans="4:19" x14ac:dyDescent="0.2">
      <c r="D616" s="273"/>
      <c r="E616" s="246"/>
      <c r="F616" s="246"/>
      <c r="G616" s="246"/>
      <c r="H616" s="246"/>
      <c r="I616" s="246"/>
      <c r="J616" s="246"/>
      <c r="K616" s="246"/>
      <c r="L616" s="246"/>
      <c r="M616" s="246"/>
      <c r="N616" s="265"/>
      <c r="O616" s="265"/>
      <c r="P616" s="265"/>
      <c r="Q616" s="265"/>
      <c r="R616" s="265"/>
      <c r="S616" s="10"/>
    </row>
    <row r="617" spans="4:19" x14ac:dyDescent="0.2">
      <c r="D617" s="273"/>
      <c r="E617" s="246"/>
      <c r="F617" s="246"/>
      <c r="G617" s="246"/>
      <c r="H617" s="246"/>
      <c r="I617" s="246"/>
      <c r="J617" s="246"/>
      <c r="K617" s="246"/>
      <c r="L617" s="246"/>
      <c r="M617" s="246"/>
      <c r="N617" s="265"/>
      <c r="O617" s="265"/>
      <c r="P617" s="265"/>
      <c r="Q617" s="265"/>
      <c r="R617" s="265"/>
      <c r="S617" s="10"/>
    </row>
    <row r="618" spans="4:19" x14ac:dyDescent="0.2">
      <c r="D618" s="273"/>
      <c r="E618" s="246"/>
      <c r="F618" s="246"/>
      <c r="G618" s="246"/>
      <c r="H618" s="246"/>
      <c r="I618" s="246"/>
      <c r="J618" s="246"/>
      <c r="K618" s="246"/>
      <c r="L618" s="246"/>
      <c r="M618" s="246"/>
      <c r="N618" s="265"/>
      <c r="O618" s="265"/>
      <c r="P618" s="265"/>
      <c r="Q618" s="265"/>
      <c r="R618" s="265"/>
    </row>
    <row r="619" spans="4:19" x14ac:dyDescent="0.2">
      <c r="D619" s="273"/>
      <c r="E619" s="256"/>
      <c r="F619" s="256"/>
      <c r="G619" s="256"/>
      <c r="H619" s="256"/>
      <c r="I619" s="256"/>
      <c r="J619" s="256"/>
      <c r="K619" s="256"/>
      <c r="L619" s="256"/>
      <c r="M619" s="256"/>
      <c r="N619" s="265"/>
      <c r="O619" s="265"/>
      <c r="P619" s="265"/>
      <c r="Q619" s="265"/>
      <c r="R619" s="265"/>
    </row>
    <row r="620" spans="4:19" x14ac:dyDescent="0.2">
      <c r="D620" s="273"/>
      <c r="E620" s="246"/>
      <c r="F620" s="246"/>
      <c r="G620" s="246"/>
      <c r="H620" s="246"/>
      <c r="I620" s="246"/>
      <c r="J620" s="246"/>
      <c r="K620" s="246"/>
      <c r="L620" s="246"/>
      <c r="M620" s="246"/>
      <c r="N620" s="265"/>
      <c r="O620" s="265"/>
      <c r="P620" s="265"/>
      <c r="Q620" s="265"/>
      <c r="R620" s="265"/>
    </row>
    <row r="621" spans="4:19" x14ac:dyDescent="0.2">
      <c r="D621" s="273"/>
      <c r="E621" s="246"/>
      <c r="F621" s="246"/>
      <c r="G621" s="246"/>
      <c r="H621" s="246"/>
      <c r="I621" s="246"/>
      <c r="J621" s="246"/>
      <c r="K621" s="246"/>
      <c r="L621" s="246"/>
      <c r="M621" s="246"/>
      <c r="N621" s="265"/>
      <c r="O621" s="265"/>
      <c r="P621" s="265"/>
      <c r="Q621" s="265"/>
      <c r="R621" s="265"/>
      <c r="S621" s="10"/>
    </row>
    <row r="622" spans="4:19" x14ac:dyDescent="0.2">
      <c r="D622" s="273"/>
      <c r="E622" s="246"/>
      <c r="F622" s="246"/>
      <c r="G622" s="246"/>
      <c r="H622" s="246"/>
      <c r="I622" s="246"/>
      <c r="J622" s="246"/>
      <c r="K622" s="246"/>
      <c r="L622" s="246"/>
      <c r="M622" s="246"/>
      <c r="N622" s="265"/>
      <c r="O622" s="265"/>
      <c r="P622" s="265"/>
      <c r="Q622" s="265"/>
      <c r="R622" s="265"/>
      <c r="S622" s="10"/>
    </row>
    <row r="623" spans="4:19" x14ac:dyDescent="0.2">
      <c r="D623" s="273"/>
      <c r="E623" s="246"/>
      <c r="F623" s="246"/>
      <c r="G623" s="246"/>
      <c r="H623" s="246"/>
      <c r="I623" s="246"/>
      <c r="J623" s="246"/>
      <c r="K623" s="246"/>
      <c r="L623" s="246"/>
      <c r="M623" s="246"/>
      <c r="N623" s="265"/>
      <c r="O623" s="265"/>
      <c r="P623" s="265"/>
      <c r="Q623" s="265"/>
      <c r="R623" s="265"/>
    </row>
    <row r="624" spans="4:19" x14ac:dyDescent="0.2">
      <c r="D624" s="273"/>
      <c r="E624" s="246"/>
      <c r="F624" s="246"/>
      <c r="G624" s="246"/>
      <c r="H624" s="246"/>
      <c r="I624" s="246"/>
      <c r="J624" s="246"/>
      <c r="K624" s="246"/>
      <c r="L624" s="246"/>
      <c r="M624" s="246"/>
      <c r="N624" s="265"/>
      <c r="O624" s="265"/>
      <c r="P624" s="265"/>
      <c r="Q624" s="265"/>
      <c r="R624" s="265"/>
      <c r="S624" s="10"/>
    </row>
    <row r="625" spans="4:19" x14ac:dyDescent="0.2">
      <c r="D625" s="273"/>
      <c r="E625" s="246"/>
      <c r="F625" s="246"/>
      <c r="G625" s="246"/>
      <c r="H625" s="246"/>
      <c r="I625" s="246"/>
      <c r="J625" s="246"/>
      <c r="K625" s="246"/>
      <c r="L625" s="246"/>
      <c r="M625" s="246"/>
      <c r="N625" s="265"/>
      <c r="O625" s="265"/>
      <c r="P625" s="265"/>
      <c r="Q625" s="265"/>
      <c r="R625" s="265"/>
    </row>
    <row r="626" spans="4:19" x14ac:dyDescent="0.2">
      <c r="D626" s="273"/>
      <c r="E626" s="246"/>
      <c r="F626" s="246"/>
      <c r="G626" s="246"/>
      <c r="H626" s="246"/>
      <c r="I626" s="246"/>
      <c r="J626" s="246"/>
      <c r="K626" s="246"/>
      <c r="L626" s="246"/>
      <c r="M626" s="246"/>
      <c r="N626" s="265"/>
      <c r="O626" s="265"/>
      <c r="P626" s="265"/>
      <c r="Q626" s="265"/>
      <c r="R626" s="265"/>
    </row>
    <row r="627" spans="4:19" x14ac:dyDescent="0.2">
      <c r="D627" s="273"/>
      <c r="E627" s="256"/>
      <c r="F627" s="256"/>
      <c r="G627" s="256"/>
      <c r="H627" s="256"/>
      <c r="I627" s="256"/>
      <c r="J627" s="256"/>
      <c r="K627" s="256"/>
      <c r="L627" s="256"/>
      <c r="M627" s="256"/>
      <c r="N627" s="265"/>
      <c r="O627" s="265"/>
      <c r="P627" s="265"/>
      <c r="Q627" s="265"/>
      <c r="R627" s="265"/>
    </row>
    <row r="628" spans="4:19" x14ac:dyDescent="0.2">
      <c r="D628" s="273"/>
      <c r="E628" s="246"/>
      <c r="F628" s="246"/>
      <c r="G628" s="246"/>
      <c r="H628" s="246"/>
      <c r="I628" s="246"/>
      <c r="J628" s="246"/>
      <c r="K628" s="246"/>
      <c r="L628" s="246"/>
      <c r="M628" s="246"/>
      <c r="N628" s="265"/>
      <c r="O628" s="265"/>
      <c r="P628" s="265"/>
      <c r="Q628" s="265"/>
      <c r="R628" s="265"/>
      <c r="S628" s="10"/>
    </row>
    <row r="629" spans="4:19" x14ac:dyDescent="0.2">
      <c r="D629" s="273"/>
      <c r="E629" s="246"/>
      <c r="F629" s="246"/>
      <c r="G629" s="246"/>
      <c r="H629" s="246"/>
      <c r="I629" s="246"/>
      <c r="J629" s="246"/>
      <c r="K629" s="246"/>
      <c r="L629" s="246"/>
      <c r="M629" s="246"/>
      <c r="N629" s="265"/>
      <c r="O629" s="265"/>
      <c r="P629" s="265"/>
      <c r="Q629" s="265"/>
      <c r="R629" s="265"/>
    </row>
    <row r="630" spans="4:19" x14ac:dyDescent="0.2">
      <c r="D630" s="273"/>
      <c r="E630" s="246"/>
      <c r="F630" s="246"/>
      <c r="G630" s="246"/>
      <c r="H630" s="246"/>
      <c r="I630" s="246"/>
      <c r="J630" s="246"/>
      <c r="K630" s="246"/>
      <c r="L630" s="246"/>
      <c r="M630" s="246"/>
      <c r="N630" s="265"/>
      <c r="O630" s="265"/>
      <c r="P630" s="265"/>
      <c r="Q630" s="265"/>
      <c r="R630" s="265"/>
      <c r="S630" s="10"/>
    </row>
    <row r="631" spans="4:19" x14ac:dyDescent="0.2">
      <c r="D631" s="273"/>
      <c r="E631" s="246"/>
      <c r="F631" s="246"/>
      <c r="G631" s="246"/>
      <c r="H631" s="246"/>
      <c r="I631" s="246"/>
      <c r="J631" s="246"/>
      <c r="K631" s="246"/>
      <c r="L631" s="246"/>
      <c r="M631" s="246"/>
      <c r="N631" s="265"/>
      <c r="O631" s="265"/>
      <c r="P631" s="265"/>
      <c r="Q631" s="265"/>
      <c r="R631" s="265"/>
      <c r="S631" s="10"/>
    </row>
    <row r="632" spans="4:19" x14ac:dyDescent="0.2">
      <c r="D632" s="273"/>
      <c r="E632" s="246"/>
      <c r="F632" s="246"/>
      <c r="G632" s="246"/>
      <c r="H632" s="246"/>
      <c r="I632" s="246"/>
      <c r="J632" s="246"/>
      <c r="K632" s="246"/>
      <c r="L632" s="246"/>
      <c r="M632" s="246"/>
      <c r="N632" s="265"/>
      <c r="O632" s="265"/>
      <c r="P632" s="265"/>
      <c r="Q632" s="265"/>
      <c r="R632" s="265"/>
    </row>
    <row r="633" spans="4:19" x14ac:dyDescent="0.2">
      <c r="D633" s="273"/>
      <c r="E633" s="246"/>
      <c r="F633" s="246"/>
      <c r="G633" s="246"/>
      <c r="H633" s="246"/>
      <c r="I633" s="246"/>
      <c r="J633" s="246"/>
      <c r="K633" s="246"/>
      <c r="L633" s="246"/>
      <c r="M633" s="246"/>
      <c r="N633" s="265"/>
      <c r="O633" s="265"/>
      <c r="P633" s="265"/>
      <c r="Q633" s="265"/>
      <c r="R633" s="265"/>
      <c r="S633" s="10"/>
    </row>
    <row r="634" spans="4:19" x14ac:dyDescent="0.2">
      <c r="D634" s="273"/>
      <c r="E634" s="246"/>
      <c r="F634" s="246"/>
      <c r="G634" s="246"/>
      <c r="H634" s="246"/>
      <c r="I634" s="246"/>
      <c r="J634" s="246"/>
      <c r="K634" s="246"/>
      <c r="L634" s="246"/>
      <c r="M634" s="246"/>
      <c r="N634" s="265"/>
      <c r="O634" s="265"/>
      <c r="P634" s="265"/>
      <c r="Q634" s="265"/>
      <c r="R634" s="265"/>
    </row>
    <row r="635" spans="4:19" x14ac:dyDescent="0.2">
      <c r="D635" s="273"/>
      <c r="E635" s="246"/>
      <c r="F635" s="246"/>
      <c r="G635" s="246"/>
      <c r="H635" s="246"/>
      <c r="I635" s="246"/>
      <c r="J635" s="246"/>
      <c r="K635" s="246"/>
      <c r="L635" s="246"/>
      <c r="M635" s="246"/>
      <c r="N635" s="265"/>
      <c r="O635" s="265"/>
      <c r="P635" s="265"/>
      <c r="Q635" s="265"/>
      <c r="R635" s="265"/>
      <c r="S635" s="10"/>
    </row>
    <row r="636" spans="4:19" x14ac:dyDescent="0.2">
      <c r="D636" s="273"/>
      <c r="E636" s="246"/>
      <c r="F636" s="246"/>
      <c r="G636" s="246"/>
      <c r="H636" s="246"/>
      <c r="I636" s="246"/>
      <c r="J636" s="246"/>
      <c r="K636" s="246"/>
      <c r="L636" s="246"/>
      <c r="M636" s="246"/>
      <c r="N636" s="265"/>
      <c r="O636" s="265"/>
      <c r="P636" s="265"/>
      <c r="Q636" s="265"/>
      <c r="R636" s="265"/>
    </row>
    <row r="637" spans="4:19" x14ac:dyDescent="0.2">
      <c r="D637" s="273"/>
      <c r="E637" s="246"/>
      <c r="F637" s="246"/>
      <c r="G637" s="246"/>
      <c r="H637" s="246"/>
      <c r="I637" s="246"/>
      <c r="J637" s="246"/>
      <c r="K637" s="246"/>
      <c r="L637" s="246"/>
      <c r="M637" s="246"/>
      <c r="N637" s="265"/>
      <c r="O637" s="265"/>
      <c r="P637" s="265"/>
      <c r="Q637" s="265"/>
      <c r="R637" s="265"/>
    </row>
    <row r="638" spans="4:19" x14ac:dyDescent="0.2">
      <c r="D638" s="273"/>
      <c r="E638" s="246"/>
      <c r="F638" s="246"/>
      <c r="G638" s="246"/>
      <c r="H638" s="246"/>
      <c r="I638" s="246"/>
      <c r="J638" s="246"/>
      <c r="K638" s="246"/>
      <c r="L638" s="246"/>
      <c r="M638" s="246"/>
      <c r="N638" s="265"/>
      <c r="O638" s="265"/>
      <c r="P638" s="265"/>
      <c r="Q638" s="265"/>
      <c r="R638" s="265"/>
      <c r="S638" s="10"/>
    </row>
    <row r="639" spans="4:19" x14ac:dyDescent="0.2">
      <c r="D639" s="273"/>
      <c r="E639" s="246"/>
      <c r="F639" s="246"/>
      <c r="G639" s="246"/>
      <c r="H639" s="246"/>
      <c r="I639" s="246"/>
      <c r="J639" s="246"/>
      <c r="K639" s="246"/>
      <c r="L639" s="246"/>
      <c r="M639" s="246"/>
      <c r="N639" s="265"/>
      <c r="O639" s="265"/>
      <c r="P639" s="265"/>
      <c r="Q639" s="265"/>
      <c r="R639" s="265"/>
    </row>
    <row r="640" spans="4:19" x14ac:dyDescent="0.2">
      <c r="D640" s="273"/>
      <c r="E640" s="246"/>
      <c r="F640" s="246"/>
      <c r="G640" s="246"/>
      <c r="H640" s="246"/>
      <c r="I640" s="246"/>
      <c r="J640" s="246"/>
      <c r="K640" s="246"/>
      <c r="L640" s="246"/>
      <c r="M640" s="246"/>
      <c r="N640" s="265"/>
      <c r="O640" s="265"/>
      <c r="P640" s="265"/>
      <c r="Q640" s="265"/>
      <c r="R640" s="265"/>
    </row>
    <row r="641" spans="4:19" x14ac:dyDescent="0.2">
      <c r="D641" s="273"/>
      <c r="E641" s="246"/>
      <c r="F641" s="246"/>
      <c r="G641" s="246"/>
      <c r="H641" s="246"/>
      <c r="I641" s="246"/>
      <c r="J641" s="246"/>
      <c r="K641" s="246"/>
      <c r="L641" s="246"/>
      <c r="M641" s="246"/>
      <c r="N641" s="265"/>
      <c r="O641" s="265"/>
      <c r="P641" s="265"/>
      <c r="Q641" s="265"/>
      <c r="R641" s="265"/>
    </row>
    <row r="642" spans="4:19" x14ac:dyDescent="0.2">
      <c r="D642" s="273"/>
      <c r="E642" s="246"/>
      <c r="F642" s="246"/>
      <c r="G642" s="246"/>
      <c r="H642" s="246"/>
      <c r="I642" s="246"/>
      <c r="J642" s="246"/>
      <c r="K642" s="246"/>
      <c r="L642" s="246"/>
      <c r="M642" s="246"/>
      <c r="N642" s="265"/>
      <c r="O642" s="265"/>
      <c r="P642" s="265"/>
      <c r="Q642" s="265"/>
      <c r="R642" s="265"/>
    </row>
    <row r="643" spans="4:19" x14ac:dyDescent="0.2">
      <c r="D643" s="273"/>
      <c r="E643" s="246"/>
      <c r="F643" s="246"/>
      <c r="G643" s="246"/>
      <c r="H643" s="246"/>
      <c r="I643" s="246"/>
      <c r="J643" s="246"/>
      <c r="K643" s="246"/>
      <c r="L643" s="246"/>
      <c r="M643" s="246"/>
      <c r="N643" s="265"/>
      <c r="O643" s="265"/>
      <c r="P643" s="265"/>
      <c r="Q643" s="265"/>
      <c r="R643" s="265"/>
    </row>
    <row r="644" spans="4:19" x14ac:dyDescent="0.2">
      <c r="D644" s="273"/>
      <c r="E644" s="246"/>
      <c r="F644" s="246"/>
      <c r="G644" s="246"/>
      <c r="H644" s="246"/>
      <c r="I644" s="246"/>
      <c r="J644" s="246"/>
      <c r="K644" s="246"/>
      <c r="L644" s="246"/>
      <c r="M644" s="246"/>
      <c r="N644" s="265"/>
      <c r="O644" s="265"/>
      <c r="P644" s="265"/>
      <c r="Q644" s="265"/>
      <c r="R644" s="265"/>
    </row>
    <row r="645" spans="4:19" x14ac:dyDescent="0.2">
      <c r="D645" s="273"/>
      <c r="E645" s="256"/>
      <c r="F645" s="256"/>
      <c r="G645" s="256"/>
      <c r="H645" s="256"/>
      <c r="I645" s="256"/>
      <c r="J645" s="256"/>
      <c r="K645" s="256"/>
      <c r="L645" s="256"/>
      <c r="M645" s="256"/>
      <c r="N645" s="265"/>
      <c r="O645" s="265"/>
      <c r="P645" s="265"/>
      <c r="Q645" s="265"/>
      <c r="R645" s="265"/>
    </row>
    <row r="646" spans="4:19" x14ac:dyDescent="0.2">
      <c r="D646" s="273"/>
      <c r="E646" s="246"/>
      <c r="F646" s="246"/>
      <c r="G646" s="246"/>
      <c r="H646" s="246"/>
      <c r="I646" s="246"/>
      <c r="J646" s="246"/>
      <c r="K646" s="246"/>
      <c r="L646" s="246"/>
      <c r="M646" s="246"/>
      <c r="N646" s="265"/>
      <c r="O646" s="265"/>
      <c r="P646" s="265"/>
      <c r="Q646" s="265"/>
      <c r="R646" s="265"/>
    </row>
    <row r="647" spans="4:19" x14ac:dyDescent="0.2">
      <c r="D647" s="273"/>
      <c r="E647" s="246"/>
      <c r="F647" s="246"/>
      <c r="G647" s="246"/>
      <c r="H647" s="246"/>
      <c r="I647" s="246"/>
      <c r="J647" s="246"/>
      <c r="K647" s="246"/>
      <c r="L647" s="246"/>
      <c r="M647" s="246"/>
      <c r="N647" s="265"/>
      <c r="O647" s="265"/>
      <c r="P647" s="265"/>
      <c r="Q647" s="265"/>
      <c r="R647" s="265"/>
    </row>
    <row r="648" spans="4:19" x14ac:dyDescent="0.2">
      <c r="D648" s="273"/>
      <c r="E648" s="246"/>
      <c r="F648" s="246"/>
      <c r="G648" s="246"/>
      <c r="H648" s="246"/>
      <c r="I648" s="246"/>
      <c r="J648" s="246"/>
      <c r="K648" s="246"/>
      <c r="L648" s="246"/>
      <c r="M648" s="246"/>
      <c r="N648" s="265"/>
      <c r="O648" s="265"/>
      <c r="P648" s="265"/>
      <c r="Q648" s="265"/>
      <c r="R648" s="265"/>
      <c r="S648" s="10"/>
    </row>
    <row r="649" spans="4:19" x14ac:dyDescent="0.2">
      <c r="D649" s="273"/>
      <c r="E649" s="246"/>
      <c r="F649" s="246"/>
      <c r="G649" s="246"/>
      <c r="H649" s="246"/>
      <c r="I649" s="246"/>
      <c r="J649" s="246"/>
      <c r="K649" s="246"/>
      <c r="L649" s="246"/>
      <c r="M649" s="246"/>
      <c r="N649" s="265"/>
      <c r="O649" s="265"/>
      <c r="P649" s="265"/>
      <c r="Q649" s="265"/>
      <c r="R649" s="265"/>
      <c r="S649" s="10"/>
    </row>
    <row r="650" spans="4:19" x14ac:dyDescent="0.2">
      <c r="D650" s="273"/>
      <c r="E650" s="246"/>
      <c r="F650" s="246"/>
      <c r="G650" s="246"/>
      <c r="H650" s="246"/>
      <c r="I650" s="246"/>
      <c r="J650" s="246"/>
      <c r="K650" s="246"/>
      <c r="L650" s="246"/>
      <c r="M650" s="246"/>
      <c r="N650" s="265"/>
      <c r="O650" s="265"/>
      <c r="P650" s="265"/>
      <c r="Q650" s="265"/>
      <c r="R650" s="265"/>
    </row>
    <row r="651" spans="4:19" x14ac:dyDescent="0.2">
      <c r="D651" s="273"/>
      <c r="E651" s="256"/>
      <c r="F651" s="256"/>
      <c r="G651" s="256"/>
      <c r="H651" s="256"/>
      <c r="I651" s="256"/>
      <c r="J651" s="256"/>
      <c r="K651" s="256"/>
      <c r="L651" s="256"/>
      <c r="M651" s="256"/>
      <c r="N651" s="265"/>
      <c r="O651" s="265"/>
      <c r="P651" s="265"/>
      <c r="Q651" s="265"/>
      <c r="R651" s="265"/>
    </row>
    <row r="652" spans="4:19" x14ac:dyDescent="0.2">
      <c r="D652" s="273"/>
      <c r="E652" s="246"/>
      <c r="F652" s="246"/>
      <c r="G652" s="246"/>
      <c r="H652" s="246"/>
      <c r="I652" s="246"/>
      <c r="J652" s="246"/>
      <c r="K652" s="246"/>
      <c r="L652" s="246"/>
      <c r="M652" s="246"/>
      <c r="N652" s="265"/>
      <c r="O652" s="265"/>
      <c r="P652" s="265"/>
      <c r="Q652" s="265"/>
      <c r="R652" s="265"/>
    </row>
    <row r="653" spans="4:19" x14ac:dyDescent="0.2">
      <c r="D653" s="273"/>
      <c r="E653" s="246"/>
      <c r="F653" s="246"/>
      <c r="G653" s="246"/>
      <c r="H653" s="246"/>
      <c r="I653" s="246"/>
      <c r="J653" s="246"/>
      <c r="K653" s="246"/>
      <c r="L653" s="246"/>
      <c r="M653" s="246"/>
      <c r="N653" s="265"/>
      <c r="O653" s="265"/>
      <c r="P653" s="265"/>
      <c r="Q653" s="265"/>
      <c r="R653" s="265"/>
    </row>
    <row r="654" spans="4:19" x14ac:dyDescent="0.2">
      <c r="D654" s="273"/>
      <c r="E654" s="246"/>
      <c r="F654" s="246"/>
      <c r="G654" s="246"/>
      <c r="H654" s="246"/>
      <c r="I654" s="246"/>
      <c r="J654" s="246"/>
      <c r="K654" s="246"/>
      <c r="L654" s="246"/>
      <c r="M654" s="246"/>
      <c r="N654" s="265"/>
      <c r="O654" s="265"/>
      <c r="P654" s="265"/>
      <c r="Q654" s="265"/>
      <c r="R654" s="265"/>
      <c r="S654" s="10"/>
    </row>
    <row r="655" spans="4:19" x14ac:dyDescent="0.2">
      <c r="D655" s="273"/>
      <c r="E655" s="246"/>
      <c r="F655" s="246"/>
      <c r="G655" s="246"/>
      <c r="H655" s="246"/>
      <c r="I655" s="246"/>
      <c r="J655" s="246"/>
      <c r="K655" s="246"/>
      <c r="L655" s="246"/>
      <c r="M655" s="246"/>
      <c r="N655" s="265"/>
      <c r="O655" s="265"/>
      <c r="P655" s="265"/>
      <c r="Q655" s="265"/>
      <c r="R655" s="265"/>
      <c r="S655" s="10"/>
    </row>
    <row r="656" spans="4:19" x14ac:dyDescent="0.2">
      <c r="D656" s="273"/>
      <c r="E656" s="246"/>
      <c r="F656" s="246"/>
      <c r="G656" s="246"/>
      <c r="H656" s="246"/>
      <c r="I656" s="246"/>
      <c r="J656" s="246"/>
      <c r="K656" s="246"/>
      <c r="L656" s="246"/>
      <c r="M656" s="246"/>
      <c r="N656" s="265"/>
      <c r="O656" s="265"/>
      <c r="P656" s="265"/>
      <c r="Q656" s="265"/>
      <c r="R656" s="265"/>
      <c r="S656" s="10"/>
    </row>
    <row r="657" spans="4:19" x14ac:dyDescent="0.2">
      <c r="D657" s="273"/>
      <c r="E657" s="256"/>
      <c r="F657" s="256"/>
      <c r="G657" s="256"/>
      <c r="H657" s="256"/>
      <c r="I657" s="256"/>
      <c r="J657" s="256"/>
      <c r="K657" s="256"/>
      <c r="L657" s="256"/>
      <c r="M657" s="256"/>
      <c r="N657" s="265"/>
      <c r="O657" s="265"/>
      <c r="P657" s="265"/>
      <c r="Q657" s="265"/>
      <c r="R657" s="265"/>
    </row>
    <row r="658" spans="4:19" x14ac:dyDescent="0.2">
      <c r="D658" s="273"/>
      <c r="E658" s="246"/>
      <c r="F658" s="246"/>
      <c r="G658" s="246"/>
      <c r="H658" s="246"/>
      <c r="I658" s="246"/>
      <c r="J658" s="246"/>
      <c r="K658" s="246"/>
      <c r="L658" s="246"/>
      <c r="M658" s="246"/>
      <c r="N658" s="265"/>
      <c r="O658" s="265"/>
      <c r="P658" s="265"/>
      <c r="Q658" s="265"/>
      <c r="R658" s="265"/>
    </row>
    <row r="659" spans="4:19" x14ac:dyDescent="0.2">
      <c r="D659" s="273"/>
      <c r="E659" s="246"/>
      <c r="F659" s="246"/>
      <c r="G659" s="246"/>
      <c r="H659" s="246"/>
      <c r="I659" s="246"/>
      <c r="J659" s="246"/>
      <c r="K659" s="246"/>
      <c r="L659" s="246"/>
      <c r="M659" s="246"/>
      <c r="N659" s="265"/>
      <c r="O659" s="265"/>
      <c r="P659" s="265"/>
      <c r="Q659" s="265"/>
      <c r="R659" s="265"/>
    </row>
    <row r="660" spans="4:19" x14ac:dyDescent="0.2">
      <c r="D660" s="273"/>
      <c r="E660" s="246"/>
      <c r="F660" s="246"/>
      <c r="G660" s="246"/>
      <c r="H660" s="246"/>
      <c r="I660" s="246"/>
      <c r="J660" s="246"/>
      <c r="K660" s="246"/>
      <c r="L660" s="246"/>
      <c r="M660" s="246"/>
      <c r="N660" s="265"/>
      <c r="O660" s="265"/>
      <c r="P660" s="265"/>
      <c r="Q660" s="265"/>
      <c r="R660" s="265"/>
    </row>
    <row r="661" spans="4:19" x14ac:dyDescent="0.2">
      <c r="D661" s="273"/>
      <c r="E661" s="246"/>
      <c r="F661" s="246"/>
      <c r="G661" s="246"/>
      <c r="H661" s="246"/>
      <c r="I661" s="246"/>
      <c r="J661" s="246"/>
      <c r="K661" s="246"/>
      <c r="L661" s="246"/>
      <c r="M661" s="246"/>
      <c r="N661" s="265"/>
      <c r="O661" s="265"/>
      <c r="P661" s="265"/>
      <c r="Q661" s="265"/>
      <c r="R661" s="265"/>
    </row>
    <row r="662" spans="4:19" x14ac:dyDescent="0.2">
      <c r="D662" s="273"/>
      <c r="E662" s="246"/>
      <c r="F662" s="246"/>
      <c r="G662" s="246"/>
      <c r="H662" s="246"/>
      <c r="I662" s="246"/>
      <c r="J662" s="246"/>
      <c r="K662" s="246"/>
      <c r="L662" s="246"/>
      <c r="M662" s="246"/>
      <c r="N662" s="265"/>
      <c r="O662" s="265"/>
      <c r="P662" s="265"/>
      <c r="Q662" s="265"/>
      <c r="R662" s="265"/>
    </row>
    <row r="663" spans="4:19" x14ac:dyDescent="0.2">
      <c r="D663" s="273"/>
      <c r="E663" s="256"/>
      <c r="F663" s="256"/>
      <c r="G663" s="256"/>
      <c r="H663" s="256"/>
      <c r="I663" s="256"/>
      <c r="J663" s="256"/>
      <c r="K663" s="256"/>
      <c r="L663" s="256"/>
      <c r="M663" s="256"/>
      <c r="N663" s="265"/>
      <c r="O663" s="265"/>
      <c r="P663" s="265"/>
      <c r="Q663" s="265"/>
      <c r="R663" s="265"/>
    </row>
    <row r="664" spans="4:19" x14ac:dyDescent="0.2">
      <c r="D664" s="273"/>
      <c r="E664" s="246"/>
      <c r="F664" s="246"/>
      <c r="G664" s="246"/>
      <c r="H664" s="246"/>
      <c r="I664" s="246"/>
      <c r="J664" s="246"/>
      <c r="K664" s="246"/>
      <c r="L664" s="246"/>
      <c r="M664" s="246"/>
      <c r="N664" s="265"/>
      <c r="O664" s="265"/>
      <c r="P664" s="265"/>
      <c r="Q664" s="265"/>
      <c r="R664" s="265"/>
    </row>
    <row r="665" spans="4:19" x14ac:dyDescent="0.2">
      <c r="D665" s="273"/>
      <c r="E665" s="246"/>
      <c r="F665" s="246"/>
      <c r="G665" s="246"/>
      <c r="H665" s="246"/>
      <c r="I665" s="246"/>
      <c r="J665" s="246"/>
      <c r="K665" s="246"/>
      <c r="L665" s="246"/>
      <c r="M665" s="246"/>
      <c r="N665" s="265"/>
      <c r="O665" s="265"/>
      <c r="P665" s="265"/>
      <c r="Q665" s="265"/>
      <c r="R665" s="265"/>
    </row>
    <row r="666" spans="4:19" x14ac:dyDescent="0.2">
      <c r="D666" s="273"/>
      <c r="E666" s="246"/>
      <c r="F666" s="246"/>
      <c r="G666" s="246"/>
      <c r="H666" s="246"/>
      <c r="I666" s="246"/>
      <c r="J666" s="246"/>
      <c r="K666" s="246"/>
      <c r="L666" s="246"/>
      <c r="M666" s="246"/>
      <c r="N666" s="265"/>
      <c r="O666" s="265"/>
      <c r="P666" s="265"/>
      <c r="Q666" s="265"/>
      <c r="R666" s="265"/>
    </row>
    <row r="667" spans="4:19" x14ac:dyDescent="0.2">
      <c r="D667" s="273"/>
      <c r="E667" s="246"/>
      <c r="F667" s="246"/>
      <c r="G667" s="246"/>
      <c r="H667" s="246"/>
      <c r="I667" s="246"/>
      <c r="J667" s="246"/>
      <c r="K667" s="246"/>
      <c r="L667" s="246"/>
      <c r="M667" s="246"/>
      <c r="N667" s="265"/>
      <c r="O667" s="265"/>
      <c r="P667" s="265"/>
      <c r="Q667" s="265"/>
      <c r="R667" s="265"/>
      <c r="S667" s="10"/>
    </row>
    <row r="668" spans="4:19" x14ac:dyDescent="0.2">
      <c r="D668" s="273"/>
      <c r="E668" s="246"/>
      <c r="F668" s="246"/>
      <c r="G668" s="246"/>
      <c r="H668" s="246"/>
      <c r="I668" s="246"/>
      <c r="J668" s="246"/>
      <c r="K668" s="246"/>
      <c r="L668" s="246"/>
      <c r="M668" s="246"/>
      <c r="N668" s="265"/>
      <c r="O668" s="265"/>
      <c r="P668" s="265"/>
      <c r="Q668" s="265"/>
      <c r="R668" s="265"/>
    </row>
    <row r="669" spans="4:19" x14ac:dyDescent="0.2">
      <c r="D669" s="273"/>
      <c r="E669" s="246"/>
      <c r="F669" s="246"/>
      <c r="G669" s="246"/>
      <c r="H669" s="246"/>
      <c r="I669" s="246"/>
      <c r="J669" s="246"/>
      <c r="K669" s="246"/>
      <c r="L669" s="246"/>
      <c r="M669" s="246"/>
      <c r="N669" s="265"/>
      <c r="O669" s="265"/>
      <c r="P669" s="265"/>
      <c r="Q669" s="265"/>
      <c r="R669" s="265"/>
    </row>
    <row r="670" spans="4:19" x14ac:dyDescent="0.2">
      <c r="D670" s="273"/>
      <c r="E670" s="256"/>
      <c r="F670" s="256"/>
      <c r="G670" s="256"/>
      <c r="H670" s="256"/>
      <c r="I670" s="256"/>
      <c r="J670" s="256"/>
      <c r="K670" s="256"/>
      <c r="L670" s="256"/>
      <c r="M670" s="256"/>
      <c r="N670" s="265"/>
      <c r="O670" s="265"/>
      <c r="P670" s="265"/>
      <c r="Q670" s="265"/>
      <c r="R670" s="265"/>
    </row>
    <row r="671" spans="4:19" x14ac:dyDescent="0.2">
      <c r="D671" s="273"/>
      <c r="E671" s="256"/>
      <c r="F671" s="256"/>
      <c r="G671" s="256"/>
      <c r="H671" s="256"/>
      <c r="I671" s="256"/>
      <c r="J671" s="256"/>
      <c r="K671" s="256"/>
      <c r="L671" s="256"/>
      <c r="M671" s="256"/>
      <c r="N671" s="265"/>
      <c r="O671" s="265"/>
      <c r="P671" s="265"/>
      <c r="Q671" s="265"/>
      <c r="R671" s="265"/>
    </row>
    <row r="672" spans="4:19" x14ac:dyDescent="0.2">
      <c r="D672" s="273"/>
      <c r="E672" s="261"/>
      <c r="F672" s="261"/>
      <c r="G672" s="261"/>
      <c r="H672" s="261"/>
      <c r="I672" s="261"/>
      <c r="J672" s="261"/>
      <c r="K672" s="261"/>
      <c r="L672" s="261"/>
      <c r="M672" s="261"/>
      <c r="N672" s="265"/>
      <c r="O672" s="265"/>
      <c r="P672" s="265"/>
      <c r="Q672" s="265"/>
      <c r="R672" s="265"/>
    </row>
    <row r="673" spans="4:18" x14ac:dyDescent="0.2">
      <c r="D673" s="273"/>
      <c r="E673" s="261"/>
      <c r="F673" s="261"/>
      <c r="G673" s="261"/>
      <c r="H673" s="261"/>
      <c r="I673" s="261"/>
      <c r="J673" s="261"/>
      <c r="K673" s="261"/>
      <c r="L673" s="261"/>
      <c r="M673" s="261"/>
      <c r="N673" s="265"/>
      <c r="O673" s="265"/>
      <c r="P673" s="265"/>
      <c r="Q673" s="265"/>
      <c r="R673" s="265"/>
    </row>
    <row r="674" spans="4:18" x14ac:dyDescent="0.2">
      <c r="D674" s="273"/>
      <c r="E674" s="261"/>
      <c r="F674" s="261"/>
      <c r="G674" s="261"/>
      <c r="H674" s="261"/>
      <c r="I674" s="261"/>
      <c r="J674" s="261"/>
      <c r="K674" s="261"/>
      <c r="L674" s="261"/>
      <c r="M674" s="261"/>
      <c r="N674" s="265"/>
      <c r="O674" s="265"/>
      <c r="P674" s="265"/>
      <c r="Q674" s="265"/>
      <c r="R674" s="265"/>
    </row>
    <row r="675" spans="4:18" x14ac:dyDescent="0.2">
      <c r="D675" s="273"/>
      <c r="E675" s="261"/>
      <c r="F675" s="261"/>
      <c r="G675" s="261"/>
      <c r="H675" s="261"/>
      <c r="I675" s="261"/>
      <c r="J675" s="261"/>
      <c r="K675" s="261"/>
      <c r="L675" s="261"/>
      <c r="M675" s="261"/>
      <c r="N675" s="265"/>
      <c r="O675" s="265"/>
      <c r="P675" s="265"/>
      <c r="Q675" s="265"/>
      <c r="R675" s="265"/>
    </row>
    <row r="676" spans="4:18" x14ac:dyDescent="0.2">
      <c r="D676" s="273"/>
      <c r="E676" s="261"/>
      <c r="F676" s="261"/>
      <c r="G676" s="261"/>
      <c r="H676" s="261"/>
      <c r="I676" s="261"/>
      <c r="J676" s="261"/>
      <c r="K676" s="261"/>
      <c r="L676" s="261"/>
      <c r="M676" s="261"/>
      <c r="N676" s="265"/>
      <c r="O676" s="265"/>
      <c r="P676" s="265"/>
      <c r="Q676" s="265"/>
      <c r="R676" s="265"/>
    </row>
    <row r="677" spans="4:18" x14ac:dyDescent="0.2">
      <c r="D677" s="273"/>
      <c r="E677" s="261"/>
      <c r="F677" s="261"/>
      <c r="G677" s="261"/>
      <c r="H677" s="261"/>
      <c r="I677" s="261"/>
      <c r="J677" s="261"/>
      <c r="K677" s="261"/>
      <c r="L677" s="261"/>
      <c r="M677" s="261"/>
      <c r="N677" s="265"/>
      <c r="O677" s="265"/>
      <c r="P677" s="265"/>
      <c r="Q677" s="265"/>
      <c r="R677" s="265"/>
    </row>
    <row r="678" spans="4:18" x14ac:dyDescent="0.2">
      <c r="D678" s="273"/>
      <c r="E678" s="261"/>
      <c r="F678" s="261"/>
      <c r="G678" s="261"/>
      <c r="H678" s="261"/>
      <c r="I678" s="261"/>
      <c r="J678" s="261"/>
      <c r="K678" s="261"/>
      <c r="L678" s="261"/>
      <c r="M678" s="261"/>
      <c r="N678" s="265"/>
      <c r="O678" s="265"/>
      <c r="P678" s="265"/>
      <c r="Q678" s="265"/>
      <c r="R678" s="265"/>
    </row>
    <row r="679" spans="4:18" x14ac:dyDescent="0.2">
      <c r="D679" s="273"/>
      <c r="E679" s="261"/>
      <c r="F679" s="261"/>
      <c r="G679" s="261"/>
      <c r="H679" s="261"/>
      <c r="I679" s="261"/>
      <c r="J679" s="261"/>
      <c r="K679" s="261"/>
      <c r="L679" s="261"/>
      <c r="M679" s="261"/>
      <c r="N679" s="265"/>
      <c r="O679" s="265"/>
      <c r="P679" s="265"/>
      <c r="Q679" s="265"/>
      <c r="R679" s="265"/>
    </row>
    <row r="680" spans="4:18" x14ac:dyDescent="0.2">
      <c r="D680" s="273"/>
      <c r="E680" s="261"/>
      <c r="F680" s="261"/>
      <c r="G680" s="261"/>
      <c r="H680" s="261"/>
      <c r="I680" s="261"/>
      <c r="J680" s="261"/>
      <c r="K680" s="261"/>
      <c r="L680" s="261"/>
      <c r="M680" s="261"/>
      <c r="N680" s="265"/>
      <c r="O680" s="265"/>
      <c r="P680" s="265"/>
      <c r="Q680" s="265"/>
      <c r="R680" s="265"/>
    </row>
    <row r="681" spans="4:18" x14ac:dyDescent="0.2">
      <c r="D681" s="273"/>
      <c r="E681" s="261"/>
      <c r="F681" s="261"/>
      <c r="G681" s="261"/>
      <c r="H681" s="261"/>
      <c r="I681" s="261"/>
      <c r="J681" s="261"/>
      <c r="K681" s="261"/>
      <c r="L681" s="261"/>
      <c r="M681" s="261"/>
      <c r="N681" s="265"/>
      <c r="O681" s="265"/>
      <c r="P681" s="265"/>
      <c r="Q681" s="265"/>
      <c r="R681" s="265"/>
    </row>
    <row r="682" spans="4:18" x14ac:dyDescent="0.2">
      <c r="D682" s="273"/>
      <c r="E682" s="261"/>
      <c r="F682" s="261"/>
      <c r="G682" s="261"/>
      <c r="H682" s="261"/>
      <c r="I682" s="261"/>
      <c r="J682" s="261"/>
      <c r="K682" s="261"/>
      <c r="L682" s="261"/>
      <c r="M682" s="261"/>
      <c r="N682" s="265"/>
      <c r="O682" s="265"/>
      <c r="P682" s="265"/>
      <c r="Q682" s="265"/>
      <c r="R682" s="265"/>
    </row>
    <row r="683" spans="4:18" x14ac:dyDescent="0.2">
      <c r="D683" s="273"/>
      <c r="E683" s="261"/>
      <c r="F683" s="261"/>
      <c r="G683" s="261"/>
      <c r="H683" s="261"/>
      <c r="I683" s="261"/>
      <c r="J683" s="261"/>
      <c r="K683" s="261"/>
      <c r="L683" s="261"/>
      <c r="M683" s="261"/>
      <c r="N683" s="265"/>
      <c r="O683" s="265"/>
      <c r="P683" s="265"/>
      <c r="Q683" s="265"/>
      <c r="R683" s="265"/>
    </row>
    <row r="684" spans="4:18" x14ac:dyDescent="0.2">
      <c r="D684" s="273"/>
      <c r="E684" s="261"/>
      <c r="F684" s="261"/>
      <c r="G684" s="261"/>
      <c r="H684" s="261"/>
      <c r="I684" s="261"/>
      <c r="J684" s="261"/>
      <c r="K684" s="261"/>
      <c r="L684" s="261"/>
      <c r="M684" s="261"/>
      <c r="N684" s="265"/>
      <c r="O684" s="265"/>
      <c r="P684" s="265"/>
      <c r="Q684" s="265"/>
      <c r="R684" s="265"/>
    </row>
    <row r="685" spans="4:18" x14ac:dyDescent="0.2">
      <c r="D685" s="273"/>
      <c r="E685" s="261"/>
      <c r="F685" s="261"/>
      <c r="G685" s="261"/>
      <c r="H685" s="261"/>
      <c r="I685" s="261"/>
      <c r="J685" s="261"/>
      <c r="K685" s="261"/>
      <c r="L685" s="261"/>
      <c r="M685" s="261"/>
      <c r="N685" s="265"/>
      <c r="O685" s="265"/>
      <c r="P685" s="265"/>
      <c r="Q685" s="265"/>
      <c r="R685" s="265"/>
    </row>
    <row r="686" spans="4:18" x14ac:dyDescent="0.2">
      <c r="D686" s="273"/>
      <c r="E686" s="261"/>
      <c r="F686" s="261"/>
      <c r="G686" s="261"/>
      <c r="H686" s="261"/>
      <c r="I686" s="261"/>
      <c r="J686" s="261"/>
      <c r="K686" s="261"/>
      <c r="L686" s="261"/>
      <c r="M686" s="261"/>
      <c r="N686" s="265"/>
      <c r="O686" s="265"/>
      <c r="P686" s="265"/>
      <c r="Q686" s="265"/>
      <c r="R686" s="265"/>
    </row>
    <row r="687" spans="4:18" x14ac:dyDescent="0.2">
      <c r="D687" s="273"/>
      <c r="E687" s="261"/>
      <c r="F687" s="261"/>
      <c r="G687" s="261"/>
      <c r="H687" s="261"/>
      <c r="I687" s="261"/>
      <c r="J687" s="261"/>
      <c r="K687" s="261"/>
      <c r="L687" s="261"/>
      <c r="M687" s="261"/>
      <c r="N687" s="265"/>
      <c r="O687" s="265"/>
      <c r="P687" s="265"/>
      <c r="Q687" s="265"/>
      <c r="R687" s="265"/>
    </row>
    <row r="688" spans="4:18" x14ac:dyDescent="0.2">
      <c r="D688" s="273"/>
      <c r="E688" s="261"/>
      <c r="F688" s="261"/>
      <c r="G688" s="261"/>
      <c r="H688" s="261"/>
      <c r="I688" s="261"/>
      <c r="J688" s="261"/>
      <c r="K688" s="261"/>
      <c r="L688" s="261"/>
      <c r="M688" s="261"/>
      <c r="N688" s="265"/>
      <c r="O688" s="265"/>
      <c r="P688" s="265"/>
      <c r="Q688" s="265"/>
      <c r="R688" s="265"/>
    </row>
    <row r="689" spans="4:18" x14ac:dyDescent="0.2">
      <c r="D689" s="273"/>
      <c r="E689" s="261"/>
      <c r="F689" s="261"/>
      <c r="G689" s="261"/>
      <c r="H689" s="261"/>
      <c r="I689" s="261"/>
      <c r="J689" s="261"/>
      <c r="K689" s="261"/>
      <c r="L689" s="261"/>
      <c r="M689" s="261"/>
      <c r="N689" s="265"/>
      <c r="O689" s="265"/>
      <c r="P689" s="265"/>
      <c r="Q689" s="265"/>
      <c r="R689" s="265"/>
    </row>
    <row r="690" spans="4:18" x14ac:dyDescent="0.2">
      <c r="D690" s="273"/>
      <c r="E690" s="261"/>
      <c r="F690" s="261"/>
      <c r="G690" s="261"/>
      <c r="H690" s="261"/>
      <c r="I690" s="261"/>
      <c r="J690" s="261"/>
      <c r="K690" s="261"/>
      <c r="L690" s="261"/>
      <c r="M690" s="261"/>
      <c r="N690" s="265"/>
      <c r="O690" s="265"/>
      <c r="P690" s="265"/>
      <c r="Q690" s="265"/>
      <c r="R690" s="265"/>
    </row>
    <row r="691" spans="4:18" x14ac:dyDescent="0.2">
      <c r="D691" s="273"/>
      <c r="E691" s="261"/>
      <c r="F691" s="261"/>
      <c r="G691" s="261"/>
      <c r="H691" s="261"/>
      <c r="I691" s="261"/>
      <c r="J691" s="261"/>
      <c r="K691" s="261"/>
      <c r="L691" s="261"/>
      <c r="M691" s="261"/>
      <c r="N691" s="265"/>
      <c r="O691" s="265"/>
      <c r="P691" s="265"/>
      <c r="Q691" s="265"/>
      <c r="R691" s="265"/>
    </row>
    <row r="692" spans="4:18" x14ac:dyDescent="0.2">
      <c r="D692" s="273"/>
      <c r="E692" s="261"/>
      <c r="F692" s="261"/>
      <c r="G692" s="261"/>
      <c r="H692" s="261"/>
      <c r="I692" s="261"/>
      <c r="J692" s="261"/>
      <c r="K692" s="261"/>
      <c r="L692" s="261"/>
      <c r="M692" s="261"/>
      <c r="N692" s="265"/>
      <c r="O692" s="265"/>
      <c r="P692" s="265"/>
      <c r="Q692" s="265"/>
      <c r="R692" s="265"/>
    </row>
    <row r="693" spans="4:18" x14ac:dyDescent="0.2">
      <c r="D693" s="273"/>
      <c r="E693" s="261"/>
      <c r="F693" s="261"/>
      <c r="G693" s="261"/>
      <c r="H693" s="261"/>
      <c r="I693" s="261"/>
      <c r="J693" s="261"/>
      <c r="K693" s="261"/>
      <c r="L693" s="261"/>
      <c r="M693" s="261"/>
      <c r="N693" s="265"/>
      <c r="O693" s="265"/>
      <c r="P693" s="265"/>
      <c r="Q693" s="265"/>
      <c r="R693" s="265"/>
    </row>
    <row r="694" spans="4:18" x14ac:dyDescent="0.2">
      <c r="D694" s="273"/>
      <c r="E694" s="261"/>
      <c r="F694" s="261"/>
      <c r="G694" s="261"/>
      <c r="H694" s="261"/>
      <c r="I694" s="261"/>
      <c r="J694" s="261"/>
      <c r="K694" s="261"/>
      <c r="L694" s="261"/>
      <c r="M694" s="261"/>
      <c r="N694" s="265"/>
      <c r="O694" s="265"/>
      <c r="P694" s="265"/>
      <c r="Q694" s="265"/>
      <c r="R694" s="265"/>
    </row>
    <row r="695" spans="4:18" x14ac:dyDescent="0.2">
      <c r="D695" s="273"/>
      <c r="E695" s="261"/>
      <c r="F695" s="261"/>
      <c r="G695" s="261"/>
      <c r="H695" s="261"/>
      <c r="I695" s="261"/>
      <c r="J695" s="261"/>
      <c r="K695" s="261"/>
      <c r="L695" s="261"/>
      <c r="M695" s="261"/>
      <c r="N695" s="265"/>
      <c r="O695" s="265"/>
      <c r="P695" s="265"/>
      <c r="Q695" s="265"/>
      <c r="R695" s="265"/>
    </row>
    <row r="696" spans="4:18" x14ac:dyDescent="0.2">
      <c r="D696" s="273"/>
      <c r="E696" s="261"/>
      <c r="F696" s="261"/>
      <c r="G696" s="261"/>
      <c r="H696" s="261"/>
      <c r="I696" s="261"/>
      <c r="J696" s="261"/>
      <c r="K696" s="261"/>
      <c r="L696" s="261"/>
      <c r="M696" s="261"/>
      <c r="N696" s="265"/>
      <c r="O696" s="265"/>
      <c r="P696" s="265"/>
      <c r="Q696" s="265"/>
      <c r="R696" s="265"/>
    </row>
    <row r="697" spans="4:18" x14ac:dyDescent="0.2">
      <c r="D697" s="273"/>
      <c r="E697" s="261"/>
      <c r="F697" s="261"/>
      <c r="G697" s="261"/>
      <c r="H697" s="261"/>
      <c r="I697" s="261"/>
      <c r="J697" s="261"/>
      <c r="K697" s="261"/>
      <c r="L697" s="261"/>
      <c r="M697" s="261"/>
      <c r="N697" s="265"/>
      <c r="O697" s="265"/>
      <c r="P697" s="265"/>
      <c r="Q697" s="265"/>
      <c r="R697" s="265"/>
    </row>
    <row r="698" spans="4:18" x14ac:dyDescent="0.2">
      <c r="D698" s="273"/>
      <c r="E698" s="261"/>
      <c r="F698" s="261"/>
      <c r="G698" s="261"/>
      <c r="H698" s="261"/>
      <c r="I698" s="261"/>
      <c r="J698" s="261"/>
      <c r="K698" s="261"/>
      <c r="L698" s="261"/>
      <c r="M698" s="261"/>
      <c r="N698" s="265"/>
      <c r="O698" s="265"/>
      <c r="P698" s="265"/>
      <c r="Q698" s="265"/>
      <c r="R698" s="265"/>
    </row>
    <row r="699" spans="4:18" x14ac:dyDescent="0.2">
      <c r="D699" s="273"/>
      <c r="E699" s="261"/>
      <c r="F699" s="261"/>
      <c r="G699" s="261"/>
      <c r="H699" s="261"/>
      <c r="I699" s="261"/>
      <c r="J699" s="261"/>
      <c r="K699" s="261"/>
      <c r="L699" s="261"/>
      <c r="M699" s="261"/>
      <c r="N699" s="265"/>
      <c r="O699" s="265"/>
      <c r="P699" s="265"/>
      <c r="Q699" s="265"/>
      <c r="R699" s="265"/>
    </row>
    <row r="700" spans="4:18" x14ac:dyDescent="0.2">
      <c r="D700" s="273"/>
      <c r="E700" s="261"/>
      <c r="F700" s="261"/>
      <c r="G700" s="261"/>
      <c r="H700" s="261"/>
      <c r="I700" s="261"/>
      <c r="J700" s="261"/>
      <c r="K700" s="261"/>
      <c r="L700" s="261"/>
      <c r="M700" s="261"/>
      <c r="N700" s="265"/>
      <c r="O700" s="265"/>
      <c r="P700" s="265"/>
      <c r="Q700" s="265"/>
      <c r="R700" s="265"/>
    </row>
    <row r="701" spans="4:18" x14ac:dyDescent="0.2">
      <c r="D701" s="273"/>
      <c r="E701" s="261"/>
      <c r="F701" s="261"/>
      <c r="G701" s="261"/>
      <c r="H701" s="261"/>
      <c r="I701" s="261"/>
      <c r="J701" s="261"/>
      <c r="K701" s="261"/>
      <c r="L701" s="261"/>
      <c r="M701" s="261"/>
      <c r="N701" s="265"/>
      <c r="O701" s="265"/>
      <c r="P701" s="265"/>
      <c r="Q701" s="265"/>
      <c r="R701" s="265"/>
    </row>
    <row r="702" spans="4:18" x14ac:dyDescent="0.2">
      <c r="D702" s="273"/>
      <c r="E702" s="261"/>
      <c r="F702" s="261"/>
      <c r="G702" s="261"/>
      <c r="H702" s="261"/>
      <c r="I702" s="261"/>
      <c r="J702" s="261"/>
      <c r="K702" s="261"/>
      <c r="L702" s="261"/>
      <c r="M702" s="261"/>
      <c r="N702" s="265"/>
      <c r="O702" s="265"/>
      <c r="P702" s="265"/>
      <c r="Q702" s="265"/>
      <c r="R702" s="265"/>
    </row>
    <row r="703" spans="4:18" x14ac:dyDescent="0.2">
      <c r="D703" s="273"/>
      <c r="E703" s="261"/>
      <c r="F703" s="261"/>
      <c r="G703" s="261"/>
      <c r="H703" s="261"/>
      <c r="I703" s="261"/>
      <c r="J703" s="261"/>
      <c r="K703" s="261"/>
      <c r="L703" s="261"/>
      <c r="M703" s="261"/>
      <c r="N703" s="265"/>
      <c r="O703" s="265"/>
      <c r="P703" s="265"/>
      <c r="Q703" s="265"/>
      <c r="R703" s="265"/>
    </row>
    <row r="704" spans="4:18" x14ac:dyDescent="0.2">
      <c r="D704" s="273"/>
      <c r="E704" s="261"/>
      <c r="F704" s="261"/>
      <c r="G704" s="261"/>
      <c r="H704" s="261"/>
      <c r="I704" s="261"/>
      <c r="J704" s="261"/>
      <c r="K704" s="261"/>
      <c r="L704" s="261"/>
      <c r="M704" s="261"/>
      <c r="N704" s="265"/>
      <c r="O704" s="265"/>
      <c r="P704" s="265"/>
      <c r="Q704" s="265"/>
      <c r="R704" s="265"/>
    </row>
    <row r="705" spans="4:18" x14ac:dyDescent="0.2">
      <c r="D705" s="273"/>
      <c r="E705" s="261"/>
      <c r="F705" s="261"/>
      <c r="G705" s="261"/>
      <c r="H705" s="261"/>
      <c r="I705" s="261"/>
      <c r="J705" s="261"/>
      <c r="K705" s="261"/>
      <c r="L705" s="261"/>
      <c r="M705" s="261"/>
      <c r="N705" s="265"/>
      <c r="O705" s="265"/>
      <c r="P705" s="265"/>
      <c r="Q705" s="265"/>
      <c r="R705" s="265"/>
    </row>
    <row r="706" spans="4:18" x14ac:dyDescent="0.2">
      <c r="D706" s="273"/>
      <c r="E706" s="261"/>
      <c r="F706" s="261"/>
      <c r="G706" s="261"/>
      <c r="H706" s="261"/>
      <c r="I706" s="261"/>
      <c r="J706" s="261"/>
      <c r="K706" s="261"/>
      <c r="L706" s="261"/>
      <c r="M706" s="261"/>
      <c r="N706" s="265"/>
      <c r="O706" s="265"/>
      <c r="P706" s="265"/>
      <c r="Q706" s="265"/>
      <c r="R706" s="265"/>
    </row>
    <row r="707" spans="4:18" x14ac:dyDescent="0.2">
      <c r="D707" s="273"/>
      <c r="E707" s="261"/>
      <c r="F707" s="261"/>
      <c r="G707" s="261"/>
      <c r="H707" s="261"/>
      <c r="I707" s="261"/>
      <c r="J707" s="261"/>
      <c r="K707" s="261"/>
      <c r="L707" s="261"/>
      <c r="M707" s="261"/>
      <c r="N707" s="265"/>
      <c r="O707" s="265"/>
      <c r="P707" s="265"/>
      <c r="Q707" s="265"/>
      <c r="R707" s="265"/>
    </row>
    <row r="708" spans="4:18" x14ac:dyDescent="0.2">
      <c r="D708" s="273"/>
      <c r="E708" s="261"/>
      <c r="F708" s="261"/>
      <c r="G708" s="261"/>
      <c r="H708" s="261"/>
      <c r="I708" s="261"/>
      <c r="J708" s="261"/>
      <c r="K708" s="261"/>
      <c r="L708" s="261"/>
      <c r="M708" s="261"/>
      <c r="N708" s="265"/>
      <c r="O708" s="265"/>
      <c r="P708" s="265"/>
      <c r="Q708" s="265"/>
      <c r="R708" s="265"/>
    </row>
    <row r="709" spans="4:18" x14ac:dyDescent="0.2">
      <c r="D709" s="273"/>
      <c r="E709" s="261"/>
      <c r="F709" s="261"/>
      <c r="G709" s="261"/>
      <c r="H709" s="261"/>
      <c r="I709" s="261"/>
      <c r="J709" s="261"/>
      <c r="K709" s="261"/>
      <c r="L709" s="261"/>
      <c r="M709" s="261"/>
      <c r="N709" s="265"/>
      <c r="O709" s="265"/>
      <c r="P709" s="265"/>
      <c r="Q709" s="265"/>
      <c r="R709" s="265"/>
    </row>
    <row r="710" spans="4:18" x14ac:dyDescent="0.2">
      <c r="D710" s="273"/>
      <c r="E710" s="261"/>
      <c r="F710" s="261"/>
      <c r="G710" s="261"/>
      <c r="H710" s="261"/>
      <c r="I710" s="261"/>
      <c r="J710" s="261"/>
      <c r="K710" s="261"/>
      <c r="L710" s="261"/>
      <c r="M710" s="261"/>
      <c r="N710" s="265"/>
      <c r="O710" s="265"/>
      <c r="P710" s="265"/>
      <c r="Q710" s="265"/>
      <c r="R710" s="265"/>
    </row>
    <row r="711" spans="4:18" x14ac:dyDescent="0.2">
      <c r="D711" s="273"/>
      <c r="E711" s="261"/>
      <c r="F711" s="261"/>
      <c r="G711" s="261"/>
      <c r="H711" s="261"/>
      <c r="I711" s="261"/>
      <c r="J711" s="261"/>
      <c r="K711" s="261"/>
      <c r="L711" s="261"/>
      <c r="M711" s="261"/>
      <c r="N711" s="265"/>
      <c r="O711" s="265"/>
      <c r="P711" s="265"/>
      <c r="Q711" s="265"/>
      <c r="R711" s="265"/>
    </row>
    <row r="712" spans="4:18" x14ac:dyDescent="0.2">
      <c r="D712" s="273"/>
      <c r="E712" s="261"/>
      <c r="F712" s="261"/>
      <c r="G712" s="261"/>
      <c r="H712" s="261"/>
      <c r="I712" s="261"/>
      <c r="J712" s="261"/>
      <c r="K712" s="261"/>
      <c r="L712" s="261"/>
      <c r="M712" s="261"/>
      <c r="N712" s="265"/>
      <c r="O712" s="265"/>
      <c r="P712" s="265"/>
      <c r="Q712" s="265"/>
      <c r="R712" s="265"/>
    </row>
    <row r="713" spans="4:18" x14ac:dyDescent="0.2">
      <c r="D713" s="273"/>
      <c r="E713" s="261"/>
      <c r="F713" s="261"/>
      <c r="G713" s="261"/>
      <c r="H713" s="261"/>
      <c r="I713" s="261"/>
      <c r="J713" s="261"/>
      <c r="K713" s="261"/>
      <c r="L713" s="261"/>
      <c r="M713" s="261"/>
      <c r="N713" s="265"/>
      <c r="O713" s="265"/>
      <c r="P713" s="265"/>
      <c r="Q713" s="265"/>
      <c r="R713" s="265"/>
    </row>
    <row r="714" spans="4:18" x14ac:dyDescent="0.2">
      <c r="D714" s="273"/>
      <c r="E714" s="261"/>
      <c r="F714" s="261"/>
      <c r="G714" s="261"/>
      <c r="H714" s="261"/>
      <c r="I714" s="261"/>
      <c r="J714" s="261"/>
      <c r="K714" s="261"/>
      <c r="L714" s="261"/>
      <c r="M714" s="261"/>
      <c r="N714" s="265"/>
      <c r="O714" s="265"/>
      <c r="P714" s="265"/>
      <c r="Q714" s="265"/>
      <c r="R714" s="265"/>
    </row>
    <row r="715" spans="4:18" x14ac:dyDescent="0.2">
      <c r="D715" s="273"/>
      <c r="E715" s="261"/>
      <c r="F715" s="261"/>
      <c r="G715" s="261"/>
      <c r="H715" s="261"/>
      <c r="I715" s="261"/>
      <c r="J715" s="261"/>
      <c r="K715" s="261"/>
      <c r="L715" s="261"/>
      <c r="M715" s="261"/>
      <c r="N715" s="265"/>
      <c r="O715" s="265"/>
      <c r="P715" s="265"/>
      <c r="Q715" s="265"/>
      <c r="R715" s="265"/>
    </row>
    <row r="716" spans="4:18" x14ac:dyDescent="0.2">
      <c r="D716" s="273"/>
      <c r="E716" s="261"/>
      <c r="F716" s="261"/>
      <c r="G716" s="261"/>
      <c r="H716" s="261"/>
      <c r="I716" s="261"/>
      <c r="J716" s="261"/>
      <c r="K716" s="261"/>
      <c r="L716" s="261"/>
      <c r="M716" s="261"/>
      <c r="N716" s="265"/>
      <c r="O716" s="265"/>
      <c r="P716" s="265"/>
      <c r="Q716" s="265"/>
      <c r="R716" s="265"/>
    </row>
    <row r="717" spans="4:18" x14ac:dyDescent="0.2">
      <c r="D717" s="273"/>
      <c r="E717" s="261"/>
      <c r="F717" s="261"/>
      <c r="G717" s="261"/>
      <c r="H717" s="261"/>
      <c r="I717" s="261"/>
      <c r="J717" s="261"/>
      <c r="K717" s="261"/>
      <c r="L717" s="261"/>
      <c r="M717" s="261"/>
      <c r="N717" s="265"/>
      <c r="O717" s="265"/>
      <c r="P717" s="265"/>
      <c r="Q717" s="265"/>
      <c r="R717" s="265"/>
    </row>
    <row r="718" spans="4:18" x14ac:dyDescent="0.2">
      <c r="D718" s="273"/>
      <c r="E718" s="261"/>
      <c r="F718" s="261"/>
      <c r="G718" s="261"/>
      <c r="H718" s="261"/>
      <c r="I718" s="261"/>
      <c r="J718" s="261"/>
      <c r="K718" s="261"/>
      <c r="L718" s="261"/>
      <c r="M718" s="261"/>
      <c r="N718" s="265"/>
      <c r="O718" s="265"/>
      <c r="P718" s="265"/>
      <c r="Q718" s="265"/>
      <c r="R718" s="265"/>
    </row>
    <row r="719" spans="4:18" x14ac:dyDescent="0.2">
      <c r="D719" s="273"/>
      <c r="E719" s="261"/>
      <c r="F719" s="261"/>
      <c r="G719" s="261"/>
      <c r="H719" s="261"/>
      <c r="I719" s="261"/>
      <c r="J719" s="261"/>
      <c r="K719" s="261"/>
      <c r="L719" s="261"/>
      <c r="M719" s="261"/>
      <c r="N719" s="265"/>
      <c r="O719" s="265"/>
      <c r="P719" s="265"/>
      <c r="Q719" s="265"/>
      <c r="R719" s="265"/>
    </row>
    <row r="720" spans="4:18" x14ac:dyDescent="0.2">
      <c r="D720" s="273"/>
      <c r="E720" s="261"/>
      <c r="F720" s="261"/>
      <c r="G720" s="261"/>
      <c r="H720" s="261"/>
      <c r="I720" s="261"/>
      <c r="J720" s="261"/>
      <c r="K720" s="261"/>
      <c r="L720" s="261"/>
      <c r="M720" s="261"/>
      <c r="N720" s="265"/>
      <c r="O720" s="265"/>
      <c r="P720" s="265"/>
      <c r="Q720" s="265"/>
      <c r="R720" s="265"/>
    </row>
    <row r="721" spans="4:18" x14ac:dyDescent="0.2">
      <c r="D721" s="273"/>
      <c r="E721" s="261"/>
      <c r="F721" s="261"/>
      <c r="G721" s="261"/>
      <c r="H721" s="261"/>
      <c r="I721" s="261"/>
      <c r="J721" s="261"/>
      <c r="K721" s="261"/>
      <c r="L721" s="261"/>
      <c r="M721" s="261"/>
      <c r="N721" s="265"/>
      <c r="O721" s="265"/>
      <c r="P721" s="265"/>
      <c r="Q721" s="265"/>
      <c r="R721" s="265"/>
    </row>
    <row r="722" spans="4:18" x14ac:dyDescent="0.2">
      <c r="D722" s="273"/>
      <c r="E722" s="261"/>
      <c r="F722" s="261"/>
      <c r="G722" s="261"/>
      <c r="H722" s="261"/>
      <c r="I722" s="261"/>
      <c r="J722" s="261"/>
      <c r="K722" s="261"/>
      <c r="L722" s="261"/>
      <c r="M722" s="261"/>
      <c r="N722" s="265"/>
      <c r="O722" s="265"/>
      <c r="P722" s="265"/>
      <c r="Q722" s="265"/>
      <c r="R722" s="265"/>
    </row>
    <row r="723" spans="4:18" x14ac:dyDescent="0.2">
      <c r="D723" s="273"/>
      <c r="E723" s="261"/>
      <c r="F723" s="261"/>
      <c r="G723" s="261"/>
      <c r="H723" s="261"/>
      <c r="I723" s="261"/>
      <c r="J723" s="261"/>
      <c r="K723" s="261"/>
      <c r="L723" s="261"/>
      <c r="M723" s="261"/>
      <c r="N723" s="265"/>
      <c r="O723" s="265"/>
      <c r="P723" s="265"/>
      <c r="Q723" s="265"/>
      <c r="R723" s="265"/>
    </row>
    <row r="724" spans="4:18" x14ac:dyDescent="0.2">
      <c r="D724" s="273"/>
      <c r="E724" s="261"/>
      <c r="F724" s="261"/>
      <c r="G724" s="261"/>
      <c r="H724" s="261"/>
      <c r="I724" s="261"/>
      <c r="J724" s="261"/>
      <c r="K724" s="261"/>
      <c r="L724" s="261"/>
      <c r="M724" s="261"/>
      <c r="N724" s="265"/>
      <c r="O724" s="265"/>
      <c r="P724" s="265"/>
      <c r="Q724" s="265"/>
      <c r="R724" s="265"/>
    </row>
    <row r="725" spans="4:18" x14ac:dyDescent="0.2">
      <c r="D725" s="273"/>
      <c r="E725" s="261"/>
      <c r="F725" s="261"/>
      <c r="G725" s="261"/>
      <c r="H725" s="261"/>
      <c r="I725" s="261"/>
      <c r="J725" s="261"/>
      <c r="K725" s="261"/>
      <c r="L725" s="261"/>
      <c r="M725" s="261"/>
      <c r="N725" s="265"/>
      <c r="O725" s="265"/>
      <c r="P725" s="265"/>
      <c r="Q725" s="265"/>
      <c r="R725" s="265"/>
    </row>
    <row r="726" spans="4:18" x14ac:dyDescent="0.2">
      <c r="D726" s="273"/>
      <c r="E726" s="261"/>
      <c r="F726" s="261"/>
      <c r="G726" s="261"/>
      <c r="H726" s="261"/>
      <c r="I726" s="261"/>
      <c r="J726" s="261"/>
      <c r="K726" s="261"/>
      <c r="L726" s="261"/>
      <c r="M726" s="261"/>
      <c r="N726" s="265"/>
      <c r="O726" s="265"/>
      <c r="P726" s="265"/>
      <c r="Q726" s="265"/>
      <c r="R726" s="265"/>
    </row>
    <row r="727" spans="4:18" x14ac:dyDescent="0.2">
      <c r="D727" s="273"/>
      <c r="E727" s="261"/>
      <c r="F727" s="261"/>
      <c r="G727" s="261"/>
      <c r="H727" s="261"/>
      <c r="I727" s="261"/>
      <c r="J727" s="261"/>
      <c r="K727" s="261"/>
      <c r="L727" s="261"/>
      <c r="M727" s="261"/>
      <c r="N727" s="265"/>
      <c r="O727" s="265"/>
      <c r="P727" s="265"/>
      <c r="Q727" s="265"/>
      <c r="R727" s="265"/>
    </row>
    <row r="728" spans="4:18" x14ac:dyDescent="0.2">
      <c r="D728" s="273"/>
      <c r="E728" s="261"/>
      <c r="F728" s="261"/>
      <c r="G728" s="261"/>
      <c r="H728" s="261"/>
      <c r="I728" s="261"/>
      <c r="J728" s="261"/>
      <c r="K728" s="261"/>
      <c r="L728" s="261"/>
      <c r="M728" s="261"/>
      <c r="N728" s="265"/>
      <c r="O728" s="265"/>
      <c r="P728" s="265"/>
      <c r="Q728" s="265"/>
      <c r="R728" s="265"/>
    </row>
    <row r="729" spans="4:18" x14ac:dyDescent="0.2">
      <c r="D729" s="273"/>
      <c r="E729" s="261"/>
      <c r="F729" s="261"/>
      <c r="G729" s="261"/>
      <c r="H729" s="261"/>
      <c r="I729" s="261"/>
      <c r="J729" s="261"/>
      <c r="K729" s="261"/>
      <c r="L729" s="261"/>
      <c r="M729" s="261"/>
      <c r="N729" s="265"/>
      <c r="O729" s="265"/>
      <c r="P729" s="265"/>
      <c r="Q729" s="265"/>
      <c r="R729" s="265"/>
    </row>
    <row r="730" spans="4:18" x14ac:dyDescent="0.2">
      <c r="D730" s="273"/>
      <c r="E730" s="261"/>
      <c r="F730" s="261"/>
      <c r="G730" s="261"/>
      <c r="H730" s="261"/>
      <c r="I730" s="261"/>
      <c r="J730" s="261"/>
      <c r="K730" s="261"/>
      <c r="L730" s="261"/>
      <c r="M730" s="261"/>
      <c r="N730" s="265"/>
      <c r="O730" s="265"/>
      <c r="P730" s="265"/>
      <c r="Q730" s="265"/>
      <c r="R730" s="265"/>
    </row>
    <row r="731" spans="4:18" x14ac:dyDescent="0.2">
      <c r="D731" s="273"/>
      <c r="E731" s="261"/>
      <c r="F731" s="261"/>
      <c r="G731" s="261"/>
      <c r="H731" s="261"/>
      <c r="I731" s="261"/>
      <c r="J731" s="261"/>
      <c r="K731" s="261"/>
      <c r="L731" s="261"/>
      <c r="M731" s="261"/>
      <c r="N731" s="265"/>
      <c r="O731" s="265"/>
      <c r="P731" s="265"/>
      <c r="Q731" s="265"/>
      <c r="R731" s="265"/>
    </row>
    <row r="732" spans="4:18" x14ac:dyDescent="0.2">
      <c r="D732" s="273"/>
      <c r="E732" s="261"/>
      <c r="F732" s="261"/>
      <c r="G732" s="261"/>
      <c r="H732" s="261"/>
      <c r="I732" s="261"/>
      <c r="J732" s="261"/>
      <c r="K732" s="261"/>
      <c r="L732" s="261"/>
      <c r="M732" s="261"/>
      <c r="N732" s="265"/>
      <c r="O732" s="265"/>
      <c r="P732" s="265"/>
      <c r="Q732" s="265"/>
      <c r="R732" s="265"/>
    </row>
    <row r="733" spans="4:18" x14ac:dyDescent="0.2">
      <c r="D733" s="273"/>
      <c r="E733" s="261"/>
      <c r="F733" s="261"/>
      <c r="G733" s="261"/>
      <c r="H733" s="261"/>
      <c r="I733" s="261"/>
      <c r="J733" s="261"/>
      <c r="K733" s="261"/>
      <c r="L733" s="261"/>
      <c r="M733" s="261"/>
      <c r="N733" s="265"/>
      <c r="O733" s="265"/>
      <c r="P733" s="265"/>
      <c r="Q733" s="265"/>
      <c r="R733" s="265"/>
    </row>
    <row r="734" spans="4:18" x14ac:dyDescent="0.2">
      <c r="D734" s="273"/>
      <c r="E734" s="261"/>
      <c r="F734" s="261"/>
      <c r="G734" s="261"/>
      <c r="H734" s="261"/>
      <c r="I734" s="261"/>
      <c r="J734" s="261"/>
      <c r="K734" s="261"/>
      <c r="L734" s="261"/>
      <c r="M734" s="261"/>
      <c r="N734" s="265"/>
      <c r="O734" s="265"/>
      <c r="P734" s="265"/>
      <c r="Q734" s="265"/>
      <c r="R734" s="265"/>
    </row>
    <row r="735" spans="4:18" x14ac:dyDescent="0.2">
      <c r="D735" s="273"/>
      <c r="E735" s="261"/>
      <c r="F735" s="261"/>
      <c r="G735" s="261"/>
      <c r="H735" s="261"/>
      <c r="I735" s="261"/>
      <c r="J735" s="261"/>
      <c r="K735" s="261"/>
      <c r="L735" s="261"/>
      <c r="M735" s="261"/>
      <c r="N735" s="265"/>
      <c r="O735" s="265"/>
      <c r="P735" s="265"/>
      <c r="Q735" s="265"/>
      <c r="R735" s="265"/>
    </row>
    <row r="736" spans="4:18" x14ac:dyDescent="0.2">
      <c r="D736" s="273"/>
      <c r="E736" s="261"/>
      <c r="F736" s="261"/>
      <c r="G736" s="261"/>
      <c r="H736" s="261"/>
      <c r="I736" s="261"/>
      <c r="J736" s="261"/>
      <c r="K736" s="261"/>
      <c r="L736" s="261"/>
      <c r="M736" s="261"/>
      <c r="N736" s="265"/>
      <c r="O736" s="265"/>
      <c r="P736" s="265"/>
      <c r="Q736" s="265"/>
      <c r="R736" s="265"/>
    </row>
    <row r="737" spans="4:18" x14ac:dyDescent="0.2">
      <c r="D737" s="273"/>
      <c r="E737" s="261"/>
      <c r="F737" s="261"/>
      <c r="G737" s="261"/>
      <c r="H737" s="261"/>
      <c r="I737" s="261"/>
      <c r="J737" s="261"/>
      <c r="K737" s="261"/>
      <c r="L737" s="261"/>
      <c r="M737" s="261"/>
      <c r="N737" s="265"/>
      <c r="O737" s="265"/>
      <c r="P737" s="265"/>
      <c r="Q737" s="265"/>
      <c r="R737" s="265"/>
    </row>
    <row r="738" spans="4:18" x14ac:dyDescent="0.2">
      <c r="D738" s="273"/>
      <c r="E738" s="261"/>
      <c r="F738" s="261"/>
      <c r="G738" s="261"/>
      <c r="H738" s="261"/>
      <c r="I738" s="261"/>
      <c r="J738" s="261"/>
      <c r="K738" s="261"/>
      <c r="L738" s="261"/>
      <c r="M738" s="261"/>
      <c r="N738" s="265"/>
      <c r="O738" s="265"/>
      <c r="P738" s="265"/>
      <c r="Q738" s="265"/>
      <c r="R738" s="265"/>
    </row>
    <row r="739" spans="4:18" x14ac:dyDescent="0.2">
      <c r="D739" s="273"/>
      <c r="E739" s="261"/>
      <c r="F739" s="261"/>
      <c r="G739" s="261"/>
      <c r="H739" s="261"/>
      <c r="I739" s="261"/>
      <c r="J739" s="261"/>
      <c r="K739" s="261"/>
      <c r="L739" s="261"/>
      <c r="M739" s="261"/>
      <c r="N739" s="265"/>
      <c r="O739" s="265"/>
      <c r="P739" s="265"/>
      <c r="Q739" s="265"/>
      <c r="R739" s="265"/>
    </row>
    <row r="740" spans="4:18" x14ac:dyDescent="0.2">
      <c r="D740" s="273"/>
      <c r="E740" s="261"/>
      <c r="F740" s="261"/>
      <c r="G740" s="261"/>
      <c r="H740" s="261"/>
      <c r="I740" s="261"/>
      <c r="J740" s="261"/>
      <c r="K740" s="261"/>
      <c r="L740" s="261"/>
      <c r="M740" s="261"/>
      <c r="N740" s="265"/>
      <c r="O740" s="265"/>
      <c r="P740" s="265"/>
      <c r="Q740" s="265"/>
      <c r="R740" s="265"/>
    </row>
    <row r="741" spans="4:18" x14ac:dyDescent="0.2">
      <c r="D741" s="273"/>
      <c r="E741" s="261"/>
      <c r="F741" s="261"/>
      <c r="G741" s="261"/>
      <c r="H741" s="261"/>
      <c r="I741" s="261"/>
      <c r="J741" s="261"/>
      <c r="K741" s="261"/>
      <c r="L741" s="261"/>
      <c r="M741" s="261"/>
      <c r="N741" s="265"/>
      <c r="O741" s="265"/>
      <c r="P741" s="265"/>
      <c r="Q741" s="265"/>
      <c r="R741" s="265"/>
    </row>
    <row r="742" spans="4:18" x14ac:dyDescent="0.2">
      <c r="D742" s="273"/>
      <c r="E742" s="261"/>
      <c r="F742" s="261"/>
      <c r="G742" s="261"/>
      <c r="H742" s="261"/>
      <c r="I742" s="261"/>
      <c r="J742" s="261"/>
      <c r="K742" s="261"/>
      <c r="L742" s="261"/>
      <c r="M742" s="261"/>
      <c r="N742" s="265"/>
      <c r="O742" s="265"/>
      <c r="P742" s="265"/>
      <c r="Q742" s="265"/>
      <c r="R742" s="265"/>
    </row>
    <row r="743" spans="4:18" x14ac:dyDescent="0.2">
      <c r="D743" s="273"/>
      <c r="E743" s="261"/>
      <c r="F743" s="261"/>
      <c r="G743" s="261"/>
      <c r="H743" s="261"/>
      <c r="I743" s="261"/>
      <c r="J743" s="261"/>
      <c r="K743" s="261"/>
      <c r="L743" s="261"/>
      <c r="M743" s="261"/>
      <c r="N743" s="265"/>
      <c r="O743" s="265"/>
      <c r="P743" s="265"/>
      <c r="Q743" s="265"/>
      <c r="R743" s="265"/>
    </row>
    <row r="744" spans="4:18" x14ac:dyDescent="0.2">
      <c r="D744" s="273"/>
      <c r="E744" s="261"/>
      <c r="F744" s="261"/>
      <c r="G744" s="261"/>
      <c r="H744" s="261"/>
      <c r="I744" s="261"/>
      <c r="J744" s="261"/>
      <c r="K744" s="261"/>
      <c r="L744" s="261"/>
      <c r="M744" s="261"/>
      <c r="N744" s="265"/>
      <c r="O744" s="265"/>
      <c r="P744" s="265"/>
      <c r="Q744" s="265"/>
      <c r="R744" s="265"/>
    </row>
    <row r="745" spans="4:18" x14ac:dyDescent="0.2">
      <c r="D745" s="273"/>
      <c r="E745" s="261"/>
      <c r="F745" s="261"/>
      <c r="G745" s="261"/>
      <c r="H745" s="261"/>
      <c r="I745" s="261"/>
      <c r="J745" s="261"/>
      <c r="K745" s="261"/>
      <c r="L745" s="261"/>
      <c r="M745" s="261"/>
      <c r="N745" s="265"/>
      <c r="O745" s="265"/>
      <c r="P745" s="265"/>
      <c r="Q745" s="265"/>
      <c r="R745" s="265"/>
    </row>
    <row r="746" spans="4:18" x14ac:dyDescent="0.2">
      <c r="D746" s="273"/>
      <c r="E746" s="261"/>
      <c r="F746" s="261"/>
      <c r="G746" s="261"/>
      <c r="H746" s="261"/>
      <c r="I746" s="261"/>
      <c r="J746" s="261"/>
      <c r="K746" s="261"/>
      <c r="L746" s="261"/>
      <c r="M746" s="261"/>
      <c r="N746" s="265"/>
      <c r="O746" s="265"/>
      <c r="P746" s="265"/>
      <c r="Q746" s="265"/>
      <c r="R746" s="265"/>
    </row>
    <row r="747" spans="4:18" x14ac:dyDescent="0.2">
      <c r="D747" s="273"/>
      <c r="E747" s="261"/>
      <c r="F747" s="261"/>
      <c r="G747" s="261"/>
      <c r="H747" s="261"/>
      <c r="I747" s="261"/>
      <c r="J747" s="261"/>
      <c r="K747" s="261"/>
      <c r="L747" s="261"/>
      <c r="M747" s="261"/>
      <c r="N747" s="265"/>
      <c r="O747" s="265"/>
      <c r="P747" s="265"/>
      <c r="Q747" s="265"/>
      <c r="R747" s="265"/>
    </row>
    <row r="748" spans="4:18" x14ac:dyDescent="0.2">
      <c r="D748" s="273"/>
      <c r="E748" s="261"/>
      <c r="F748" s="261"/>
      <c r="G748" s="261"/>
      <c r="H748" s="261"/>
      <c r="I748" s="261"/>
      <c r="J748" s="261"/>
      <c r="K748" s="261"/>
      <c r="L748" s="261"/>
      <c r="M748" s="261"/>
      <c r="N748" s="265"/>
      <c r="O748" s="265"/>
      <c r="P748" s="265"/>
      <c r="Q748" s="265"/>
      <c r="R748" s="265"/>
    </row>
    <row r="749" spans="4:18" x14ac:dyDescent="0.2">
      <c r="D749" s="273"/>
      <c r="E749" s="261"/>
      <c r="F749" s="261"/>
      <c r="G749" s="261"/>
      <c r="H749" s="261"/>
      <c r="I749" s="261"/>
      <c r="J749" s="261"/>
      <c r="K749" s="261"/>
      <c r="L749" s="261"/>
      <c r="M749" s="261"/>
      <c r="N749" s="265"/>
      <c r="O749" s="265"/>
      <c r="P749" s="265"/>
      <c r="Q749" s="265"/>
      <c r="R749" s="265"/>
    </row>
    <row r="750" spans="4:18" x14ac:dyDescent="0.2">
      <c r="D750" s="273"/>
      <c r="E750" s="261"/>
      <c r="F750" s="261"/>
      <c r="G750" s="261"/>
      <c r="H750" s="261"/>
      <c r="I750" s="261"/>
      <c r="J750" s="261"/>
      <c r="K750" s="261"/>
      <c r="L750" s="261"/>
      <c r="M750" s="261"/>
      <c r="N750" s="265"/>
      <c r="O750" s="265"/>
      <c r="P750" s="265"/>
      <c r="Q750" s="265"/>
      <c r="R750" s="265"/>
    </row>
    <row r="751" spans="4:18" x14ac:dyDescent="0.2">
      <c r="D751" s="273"/>
      <c r="E751" s="261"/>
      <c r="F751" s="261"/>
      <c r="G751" s="261"/>
      <c r="H751" s="261"/>
      <c r="I751" s="261"/>
      <c r="J751" s="261"/>
      <c r="K751" s="261"/>
      <c r="L751" s="261"/>
      <c r="M751" s="261"/>
      <c r="N751" s="265"/>
      <c r="O751" s="265"/>
      <c r="P751" s="265"/>
      <c r="Q751" s="265"/>
      <c r="R751" s="265"/>
    </row>
    <row r="752" spans="4:18" x14ac:dyDescent="0.2">
      <c r="D752" s="273"/>
      <c r="E752" s="261"/>
      <c r="F752" s="261"/>
      <c r="G752" s="261"/>
      <c r="H752" s="261"/>
      <c r="I752" s="261"/>
      <c r="J752" s="261"/>
      <c r="K752" s="261"/>
      <c r="L752" s="261"/>
      <c r="M752" s="261"/>
      <c r="N752" s="265"/>
      <c r="O752" s="265"/>
      <c r="P752" s="265"/>
      <c r="Q752" s="265"/>
      <c r="R752" s="265"/>
    </row>
    <row r="753" spans="4:18" x14ac:dyDescent="0.2">
      <c r="D753" s="273"/>
      <c r="E753" s="261"/>
      <c r="F753" s="261"/>
      <c r="G753" s="261"/>
      <c r="H753" s="261"/>
      <c r="I753" s="261"/>
      <c r="J753" s="261"/>
      <c r="K753" s="261"/>
      <c r="L753" s="261"/>
      <c r="M753" s="261"/>
      <c r="N753" s="265"/>
      <c r="O753" s="265"/>
      <c r="P753" s="265"/>
      <c r="Q753" s="265"/>
      <c r="R753" s="265"/>
    </row>
    <row r="754" spans="4:18" x14ac:dyDescent="0.2">
      <c r="D754" s="273"/>
      <c r="E754" s="261"/>
      <c r="F754" s="261"/>
      <c r="G754" s="261"/>
      <c r="H754" s="261"/>
      <c r="I754" s="261"/>
      <c r="J754" s="261"/>
      <c r="K754" s="261"/>
      <c r="L754" s="261"/>
      <c r="M754" s="261"/>
      <c r="N754" s="265"/>
      <c r="O754" s="265"/>
      <c r="P754" s="265"/>
      <c r="Q754" s="265"/>
      <c r="R754" s="265"/>
    </row>
    <row r="755" spans="4:18" x14ac:dyDescent="0.2">
      <c r="D755" s="273"/>
      <c r="E755" s="261"/>
      <c r="F755" s="261"/>
      <c r="G755" s="261"/>
      <c r="H755" s="261"/>
      <c r="I755" s="261"/>
      <c r="J755" s="261"/>
      <c r="K755" s="261"/>
      <c r="L755" s="261"/>
      <c r="M755" s="261"/>
      <c r="N755" s="265"/>
      <c r="O755" s="265"/>
      <c r="P755" s="265"/>
      <c r="Q755" s="265"/>
      <c r="R755" s="265"/>
    </row>
    <row r="756" spans="4:18" x14ac:dyDescent="0.2">
      <c r="D756" s="273"/>
      <c r="E756" s="261"/>
      <c r="F756" s="261"/>
      <c r="G756" s="261"/>
      <c r="H756" s="261"/>
      <c r="I756" s="261"/>
      <c r="J756" s="261"/>
      <c r="K756" s="261"/>
      <c r="L756" s="261"/>
      <c r="M756" s="261"/>
      <c r="N756" s="265"/>
      <c r="O756" s="265"/>
      <c r="P756" s="265"/>
      <c r="Q756" s="265"/>
      <c r="R756" s="265"/>
    </row>
    <row r="757" spans="4:18" x14ac:dyDescent="0.2">
      <c r="D757" s="273"/>
      <c r="E757" s="261"/>
      <c r="F757" s="261"/>
      <c r="G757" s="261"/>
      <c r="H757" s="261"/>
      <c r="I757" s="261"/>
      <c r="J757" s="261"/>
      <c r="K757" s="261"/>
      <c r="L757" s="261"/>
      <c r="M757" s="261"/>
      <c r="N757" s="265"/>
      <c r="O757" s="265"/>
      <c r="P757" s="265"/>
      <c r="Q757" s="265"/>
      <c r="R757" s="265"/>
    </row>
    <row r="758" spans="4:18" x14ac:dyDescent="0.2">
      <c r="D758" s="273"/>
      <c r="E758" s="261"/>
      <c r="F758" s="261"/>
      <c r="G758" s="261"/>
      <c r="H758" s="261"/>
      <c r="I758" s="261"/>
      <c r="J758" s="261"/>
      <c r="K758" s="261"/>
      <c r="L758" s="261"/>
      <c r="M758" s="261"/>
      <c r="N758" s="265"/>
      <c r="O758" s="265"/>
      <c r="P758" s="265"/>
      <c r="Q758" s="265"/>
      <c r="R758" s="265"/>
    </row>
    <row r="759" spans="4:18" x14ac:dyDescent="0.2">
      <c r="D759" s="273"/>
      <c r="E759" s="261"/>
      <c r="F759" s="261"/>
      <c r="G759" s="261"/>
      <c r="H759" s="261"/>
      <c r="I759" s="261"/>
      <c r="J759" s="261"/>
      <c r="K759" s="261"/>
      <c r="L759" s="261"/>
      <c r="M759" s="261"/>
      <c r="N759" s="265"/>
      <c r="O759" s="265"/>
      <c r="P759" s="265"/>
      <c r="Q759" s="265"/>
      <c r="R759" s="265"/>
    </row>
    <row r="760" spans="4:18" x14ac:dyDescent="0.2">
      <c r="D760" s="273"/>
      <c r="E760" s="261"/>
      <c r="F760" s="261"/>
      <c r="G760" s="261"/>
      <c r="H760" s="261"/>
      <c r="I760" s="261"/>
      <c r="J760" s="261"/>
      <c r="K760" s="261"/>
      <c r="L760" s="261"/>
      <c r="M760" s="261"/>
      <c r="N760" s="265"/>
      <c r="O760" s="265"/>
      <c r="P760" s="265"/>
      <c r="Q760" s="265"/>
      <c r="R760" s="265"/>
    </row>
    <row r="761" spans="4:18" x14ac:dyDescent="0.2">
      <c r="D761" s="273"/>
      <c r="E761" s="261"/>
      <c r="F761" s="261"/>
      <c r="G761" s="261"/>
      <c r="H761" s="261"/>
      <c r="I761" s="261"/>
      <c r="J761" s="261"/>
      <c r="K761" s="261"/>
      <c r="L761" s="261"/>
      <c r="M761" s="261"/>
      <c r="N761" s="265"/>
      <c r="O761" s="265"/>
      <c r="P761" s="265"/>
      <c r="Q761" s="265"/>
      <c r="R761" s="265"/>
    </row>
    <row r="762" spans="4:18" x14ac:dyDescent="0.2">
      <c r="D762" s="273"/>
      <c r="E762" s="261"/>
      <c r="F762" s="261"/>
      <c r="G762" s="261"/>
      <c r="H762" s="261"/>
      <c r="I762" s="261"/>
      <c r="J762" s="261"/>
      <c r="K762" s="261"/>
      <c r="L762" s="261"/>
      <c r="M762" s="261"/>
      <c r="N762" s="265"/>
      <c r="O762" s="265"/>
      <c r="P762" s="265"/>
      <c r="Q762" s="265"/>
      <c r="R762" s="265"/>
    </row>
    <row r="763" spans="4:18" x14ac:dyDescent="0.2">
      <c r="D763" s="273"/>
      <c r="E763" s="261"/>
      <c r="F763" s="261"/>
      <c r="G763" s="261"/>
      <c r="H763" s="261"/>
      <c r="I763" s="261"/>
      <c r="J763" s="261"/>
      <c r="K763" s="261"/>
      <c r="L763" s="261"/>
      <c r="M763" s="261"/>
      <c r="N763" s="265"/>
      <c r="O763" s="265"/>
      <c r="P763" s="265"/>
      <c r="Q763" s="265"/>
      <c r="R763" s="265"/>
    </row>
    <row r="764" spans="4:18" x14ac:dyDescent="0.2">
      <c r="D764" s="273"/>
      <c r="E764" s="261"/>
      <c r="F764" s="261"/>
      <c r="G764" s="261"/>
      <c r="H764" s="261"/>
      <c r="I764" s="261"/>
      <c r="J764" s="261"/>
      <c r="K764" s="261"/>
      <c r="L764" s="261"/>
      <c r="M764" s="261"/>
      <c r="N764" s="265"/>
      <c r="O764" s="265"/>
      <c r="P764" s="265"/>
      <c r="Q764" s="265"/>
      <c r="R764" s="265"/>
    </row>
    <row r="765" spans="4:18" x14ac:dyDescent="0.2">
      <c r="D765" s="273"/>
      <c r="E765" s="261"/>
      <c r="F765" s="261"/>
      <c r="G765" s="261"/>
      <c r="H765" s="261"/>
      <c r="I765" s="261"/>
      <c r="J765" s="261"/>
      <c r="K765" s="261"/>
      <c r="L765" s="261"/>
      <c r="M765" s="261"/>
      <c r="N765" s="265"/>
      <c r="O765" s="265"/>
      <c r="P765" s="265"/>
      <c r="Q765" s="265"/>
      <c r="R765" s="265"/>
    </row>
    <row r="766" spans="4:18" x14ac:dyDescent="0.2">
      <c r="D766" s="273"/>
      <c r="E766" s="261"/>
      <c r="F766" s="261"/>
      <c r="G766" s="261"/>
      <c r="H766" s="261"/>
      <c r="I766" s="261"/>
      <c r="J766" s="261"/>
      <c r="K766" s="261"/>
      <c r="L766" s="261"/>
      <c r="M766" s="261"/>
      <c r="N766" s="265"/>
      <c r="O766" s="265"/>
      <c r="P766" s="265"/>
      <c r="Q766" s="265"/>
      <c r="R766" s="265"/>
    </row>
    <row r="767" spans="4:18" x14ac:dyDescent="0.2">
      <c r="D767" s="273"/>
      <c r="E767" s="261"/>
      <c r="F767" s="261"/>
      <c r="G767" s="261"/>
      <c r="H767" s="261"/>
      <c r="I767" s="261"/>
      <c r="J767" s="261"/>
      <c r="K767" s="261"/>
      <c r="L767" s="261"/>
      <c r="M767" s="261"/>
      <c r="N767" s="265"/>
      <c r="O767" s="265"/>
      <c r="P767" s="265"/>
      <c r="Q767" s="265"/>
      <c r="R767" s="265"/>
    </row>
    <row r="768" spans="4:18" x14ac:dyDescent="0.2">
      <c r="D768" s="273"/>
      <c r="E768" s="261"/>
      <c r="F768" s="261"/>
      <c r="G768" s="261"/>
      <c r="H768" s="261"/>
      <c r="I768" s="261"/>
      <c r="J768" s="261"/>
      <c r="K768" s="261"/>
      <c r="L768" s="261"/>
      <c r="M768" s="261"/>
      <c r="N768" s="265"/>
      <c r="O768" s="265"/>
      <c r="P768" s="265"/>
      <c r="Q768" s="265"/>
      <c r="R768" s="265"/>
    </row>
    <row r="769" spans="4:18" x14ac:dyDescent="0.2">
      <c r="D769" s="273"/>
      <c r="E769" s="261"/>
      <c r="F769" s="261"/>
      <c r="G769" s="261"/>
      <c r="H769" s="261"/>
      <c r="I769" s="261"/>
      <c r="J769" s="261"/>
      <c r="K769" s="261"/>
      <c r="L769" s="261"/>
      <c r="M769" s="261"/>
      <c r="N769" s="265"/>
      <c r="O769" s="265"/>
      <c r="P769" s="265"/>
      <c r="Q769" s="265"/>
      <c r="R769" s="265"/>
    </row>
    <row r="770" spans="4:18" x14ac:dyDescent="0.2">
      <c r="D770" s="273"/>
      <c r="E770" s="261"/>
      <c r="F770" s="261"/>
      <c r="G770" s="261"/>
      <c r="H770" s="261"/>
      <c r="I770" s="261"/>
      <c r="J770" s="261"/>
      <c r="K770" s="261"/>
      <c r="L770" s="261"/>
      <c r="M770" s="261"/>
      <c r="N770" s="265"/>
      <c r="O770" s="265"/>
      <c r="P770" s="265"/>
      <c r="Q770" s="265"/>
      <c r="R770" s="265"/>
    </row>
    <row r="771" spans="4:18" x14ac:dyDescent="0.2">
      <c r="D771" s="273"/>
      <c r="E771" s="261"/>
      <c r="F771" s="261"/>
      <c r="G771" s="261"/>
      <c r="H771" s="261"/>
      <c r="I771" s="261"/>
      <c r="J771" s="261"/>
      <c r="K771" s="261"/>
      <c r="L771" s="261"/>
      <c r="M771" s="261"/>
      <c r="N771" s="265"/>
      <c r="O771" s="265"/>
      <c r="P771" s="265"/>
      <c r="Q771" s="265"/>
      <c r="R771" s="265"/>
    </row>
    <row r="772" spans="4:18" x14ac:dyDescent="0.2">
      <c r="D772" s="273"/>
      <c r="E772" s="261"/>
      <c r="F772" s="261"/>
      <c r="G772" s="261"/>
      <c r="H772" s="261"/>
      <c r="I772" s="261"/>
      <c r="J772" s="261"/>
      <c r="K772" s="261"/>
      <c r="L772" s="261"/>
      <c r="M772" s="261"/>
      <c r="N772" s="265"/>
      <c r="O772" s="265"/>
      <c r="P772" s="265"/>
      <c r="Q772" s="265"/>
      <c r="R772" s="265"/>
    </row>
    <row r="773" spans="4:18" x14ac:dyDescent="0.2">
      <c r="D773" s="273"/>
      <c r="E773" s="261"/>
      <c r="F773" s="261"/>
      <c r="G773" s="261"/>
      <c r="H773" s="261"/>
      <c r="I773" s="261"/>
      <c r="J773" s="261"/>
      <c r="K773" s="261"/>
      <c r="L773" s="261"/>
      <c r="M773" s="261"/>
      <c r="N773" s="265"/>
      <c r="O773" s="265"/>
      <c r="P773" s="265"/>
      <c r="Q773" s="265"/>
      <c r="R773" s="265"/>
    </row>
    <row r="774" spans="4:18" x14ac:dyDescent="0.2">
      <c r="D774" s="273"/>
      <c r="E774" s="261"/>
      <c r="F774" s="261"/>
      <c r="G774" s="261"/>
      <c r="H774" s="261"/>
      <c r="I774" s="261"/>
      <c r="J774" s="261"/>
      <c r="K774" s="261"/>
      <c r="L774" s="261"/>
      <c r="M774" s="261"/>
      <c r="N774" s="265"/>
      <c r="O774" s="265"/>
      <c r="P774" s="265"/>
      <c r="Q774" s="265"/>
      <c r="R774" s="265"/>
    </row>
    <row r="775" spans="4:18" x14ac:dyDescent="0.2">
      <c r="D775" s="273"/>
      <c r="E775" s="261"/>
      <c r="F775" s="261"/>
      <c r="G775" s="261"/>
      <c r="H775" s="261"/>
      <c r="I775" s="261"/>
      <c r="J775" s="261"/>
      <c r="K775" s="261"/>
      <c r="L775" s="261"/>
      <c r="M775" s="261"/>
      <c r="N775" s="265"/>
      <c r="O775" s="265"/>
      <c r="P775" s="265"/>
      <c r="Q775" s="265"/>
      <c r="R775" s="265"/>
    </row>
    <row r="776" spans="4:18" x14ac:dyDescent="0.2">
      <c r="D776" s="273"/>
      <c r="E776" s="261"/>
      <c r="F776" s="261"/>
      <c r="G776" s="261"/>
      <c r="H776" s="261"/>
      <c r="I776" s="261"/>
      <c r="J776" s="261"/>
      <c r="K776" s="261"/>
      <c r="L776" s="261"/>
      <c r="M776" s="261"/>
      <c r="N776" s="265"/>
      <c r="O776" s="265"/>
      <c r="P776" s="265"/>
      <c r="Q776" s="265"/>
      <c r="R776" s="265"/>
    </row>
    <row r="777" spans="4:18" x14ac:dyDescent="0.2">
      <c r="D777" s="273"/>
      <c r="E777" s="261"/>
      <c r="F777" s="261"/>
      <c r="G777" s="261"/>
      <c r="H777" s="261"/>
      <c r="I777" s="261"/>
      <c r="J777" s="261"/>
      <c r="K777" s="261"/>
      <c r="L777" s="261"/>
      <c r="M777" s="261"/>
      <c r="N777" s="265"/>
      <c r="O777" s="265"/>
      <c r="P777" s="265"/>
      <c r="Q777" s="265"/>
      <c r="R777" s="265"/>
    </row>
    <row r="778" spans="4:18" x14ac:dyDescent="0.2">
      <c r="D778" s="273"/>
      <c r="E778" s="261"/>
      <c r="F778" s="261"/>
      <c r="G778" s="261"/>
      <c r="H778" s="261"/>
      <c r="I778" s="261"/>
      <c r="J778" s="261"/>
      <c r="K778" s="261"/>
      <c r="L778" s="261"/>
      <c r="M778" s="261"/>
      <c r="N778" s="265"/>
      <c r="O778" s="265"/>
      <c r="P778" s="265"/>
      <c r="Q778" s="265"/>
      <c r="R778" s="265"/>
    </row>
    <row r="779" spans="4:18" x14ac:dyDescent="0.2">
      <c r="D779" s="273"/>
      <c r="E779" s="261"/>
      <c r="F779" s="261"/>
      <c r="G779" s="261"/>
      <c r="H779" s="261"/>
      <c r="I779" s="261"/>
      <c r="J779" s="261"/>
      <c r="K779" s="261"/>
      <c r="L779" s="261"/>
      <c r="M779" s="261"/>
      <c r="N779" s="265"/>
      <c r="O779" s="265"/>
      <c r="P779" s="265"/>
      <c r="Q779" s="265"/>
      <c r="R779" s="265"/>
    </row>
    <row r="780" spans="4:18" x14ac:dyDescent="0.2">
      <c r="D780" s="273"/>
      <c r="E780" s="261"/>
      <c r="F780" s="261"/>
      <c r="G780" s="261"/>
      <c r="H780" s="261"/>
      <c r="I780" s="261"/>
      <c r="J780" s="261"/>
      <c r="K780" s="261"/>
      <c r="L780" s="261"/>
      <c r="M780" s="261"/>
      <c r="N780" s="265"/>
      <c r="O780" s="265"/>
      <c r="P780" s="265"/>
      <c r="Q780" s="265"/>
      <c r="R780" s="265"/>
    </row>
    <row r="781" spans="4:18" x14ac:dyDescent="0.2">
      <c r="D781" s="273"/>
      <c r="E781" s="261"/>
      <c r="F781" s="261"/>
      <c r="G781" s="261"/>
      <c r="H781" s="261"/>
      <c r="I781" s="261"/>
      <c r="J781" s="261"/>
      <c r="K781" s="261"/>
      <c r="L781" s="261"/>
      <c r="M781" s="261"/>
      <c r="N781" s="265"/>
      <c r="O781" s="265"/>
      <c r="P781" s="265"/>
      <c r="Q781" s="265"/>
      <c r="R781" s="265"/>
    </row>
    <row r="782" spans="4:18" x14ac:dyDescent="0.2">
      <c r="D782" s="273"/>
      <c r="E782" s="261"/>
      <c r="F782" s="261"/>
      <c r="G782" s="261"/>
      <c r="H782" s="261"/>
      <c r="I782" s="261"/>
      <c r="J782" s="261"/>
      <c r="K782" s="261"/>
      <c r="L782" s="261"/>
      <c r="M782" s="261"/>
      <c r="N782" s="265"/>
      <c r="O782" s="265"/>
      <c r="P782" s="265"/>
      <c r="Q782" s="265"/>
      <c r="R782" s="265"/>
    </row>
    <row r="783" spans="4:18" x14ac:dyDescent="0.2">
      <c r="D783" s="273"/>
      <c r="E783" s="261"/>
      <c r="F783" s="261"/>
      <c r="G783" s="261"/>
      <c r="H783" s="261"/>
      <c r="I783" s="261"/>
      <c r="J783" s="261"/>
      <c r="K783" s="261"/>
      <c r="L783" s="261"/>
      <c r="M783" s="261"/>
      <c r="N783" s="265"/>
      <c r="O783" s="265"/>
      <c r="P783" s="265"/>
      <c r="Q783" s="265"/>
      <c r="R783" s="265"/>
    </row>
    <row r="784" spans="4:18" x14ac:dyDescent="0.2">
      <c r="D784" s="273"/>
      <c r="E784" s="261"/>
      <c r="F784" s="261"/>
      <c r="G784" s="261"/>
      <c r="H784" s="261"/>
      <c r="I784" s="261"/>
      <c r="J784" s="261"/>
      <c r="K784" s="261"/>
      <c r="L784" s="261"/>
      <c r="M784" s="261"/>
      <c r="N784" s="265"/>
      <c r="O784" s="265"/>
      <c r="P784" s="265"/>
      <c r="Q784" s="265"/>
      <c r="R784" s="265"/>
    </row>
    <row r="785" spans="4:18" x14ac:dyDescent="0.2">
      <c r="D785" s="273"/>
      <c r="E785" s="261"/>
      <c r="F785" s="261"/>
      <c r="G785" s="261"/>
      <c r="H785" s="261"/>
      <c r="I785" s="261"/>
      <c r="J785" s="261"/>
      <c r="K785" s="261"/>
      <c r="L785" s="261"/>
      <c r="M785" s="261"/>
      <c r="N785" s="265"/>
      <c r="O785" s="265"/>
      <c r="P785" s="265"/>
      <c r="Q785" s="265"/>
      <c r="R785" s="265"/>
    </row>
    <row r="786" spans="4:18" x14ac:dyDescent="0.2">
      <c r="D786" s="273"/>
      <c r="E786" s="261"/>
      <c r="F786" s="261"/>
      <c r="G786" s="261"/>
      <c r="H786" s="261"/>
      <c r="I786" s="261"/>
      <c r="J786" s="261"/>
      <c r="K786" s="261"/>
      <c r="L786" s="261"/>
      <c r="M786" s="261"/>
      <c r="N786" s="265"/>
      <c r="O786" s="265"/>
      <c r="P786" s="265"/>
      <c r="Q786" s="265"/>
      <c r="R786" s="265"/>
    </row>
    <row r="787" spans="4:18" x14ac:dyDescent="0.2">
      <c r="D787" s="273"/>
      <c r="E787" s="261"/>
      <c r="F787" s="261"/>
      <c r="G787" s="261"/>
      <c r="H787" s="261"/>
      <c r="I787" s="261"/>
      <c r="J787" s="261"/>
      <c r="K787" s="261"/>
      <c r="L787" s="261"/>
      <c r="M787" s="261"/>
      <c r="N787" s="265"/>
      <c r="O787" s="265"/>
      <c r="P787" s="265"/>
      <c r="Q787" s="265"/>
      <c r="R787" s="265"/>
    </row>
    <row r="788" spans="4:18" x14ac:dyDescent="0.2">
      <c r="D788" s="273"/>
      <c r="E788" s="261"/>
      <c r="F788" s="261"/>
      <c r="G788" s="261"/>
      <c r="H788" s="261"/>
      <c r="I788" s="261"/>
      <c r="J788" s="261"/>
      <c r="K788" s="261"/>
      <c r="L788" s="261"/>
      <c r="M788" s="261"/>
      <c r="N788" s="265"/>
      <c r="O788" s="265"/>
      <c r="P788" s="265"/>
      <c r="Q788" s="265"/>
      <c r="R788" s="265"/>
    </row>
    <row r="789" spans="4:18" x14ac:dyDescent="0.2">
      <c r="D789" s="273"/>
      <c r="E789" s="261"/>
      <c r="F789" s="261"/>
      <c r="G789" s="261"/>
      <c r="H789" s="261"/>
      <c r="I789" s="261"/>
      <c r="J789" s="261"/>
      <c r="K789" s="261"/>
      <c r="L789" s="261"/>
      <c r="M789" s="261"/>
      <c r="N789" s="265"/>
      <c r="O789" s="265"/>
      <c r="P789" s="265"/>
      <c r="Q789" s="265"/>
      <c r="R789" s="265"/>
    </row>
    <row r="790" spans="4:18" x14ac:dyDescent="0.2">
      <c r="D790" s="273"/>
      <c r="E790" s="261"/>
      <c r="F790" s="261"/>
      <c r="G790" s="261"/>
      <c r="H790" s="261"/>
      <c r="I790" s="261"/>
      <c r="J790" s="261"/>
      <c r="K790" s="261"/>
      <c r="L790" s="261"/>
      <c r="M790" s="261"/>
      <c r="N790" s="265"/>
      <c r="O790" s="265"/>
      <c r="P790" s="265"/>
      <c r="Q790" s="265"/>
      <c r="R790" s="265"/>
    </row>
    <row r="791" spans="4:18" x14ac:dyDescent="0.2">
      <c r="D791" s="273"/>
      <c r="E791" s="261"/>
      <c r="F791" s="261"/>
      <c r="G791" s="261"/>
      <c r="H791" s="261"/>
      <c r="I791" s="261"/>
      <c r="J791" s="261"/>
      <c r="K791" s="261"/>
      <c r="L791" s="261"/>
      <c r="M791" s="261"/>
      <c r="N791" s="265"/>
      <c r="O791" s="265"/>
      <c r="P791" s="265"/>
      <c r="Q791" s="265"/>
      <c r="R791" s="265"/>
    </row>
    <row r="792" spans="4:18" x14ac:dyDescent="0.2">
      <c r="D792" s="273"/>
      <c r="E792" s="261"/>
      <c r="F792" s="261"/>
      <c r="G792" s="261"/>
      <c r="H792" s="261"/>
      <c r="I792" s="261"/>
      <c r="J792" s="261"/>
      <c r="K792" s="261"/>
      <c r="L792" s="261"/>
      <c r="M792" s="261"/>
      <c r="N792" s="265"/>
      <c r="O792" s="265"/>
      <c r="P792" s="265"/>
      <c r="Q792" s="265"/>
      <c r="R792" s="265"/>
    </row>
    <row r="793" spans="4:18" x14ac:dyDescent="0.2">
      <c r="D793" s="273"/>
      <c r="E793" s="261"/>
      <c r="F793" s="261"/>
      <c r="G793" s="261"/>
      <c r="H793" s="261"/>
      <c r="I793" s="261"/>
      <c r="J793" s="261"/>
      <c r="K793" s="261"/>
      <c r="L793" s="261"/>
      <c r="M793" s="261"/>
      <c r="N793" s="265"/>
      <c r="O793" s="265"/>
      <c r="P793" s="265"/>
      <c r="Q793" s="265"/>
      <c r="R793" s="265"/>
    </row>
    <row r="794" spans="4:18" x14ac:dyDescent="0.2">
      <c r="D794" s="273"/>
      <c r="E794" s="261"/>
      <c r="F794" s="261"/>
      <c r="G794" s="261"/>
      <c r="H794" s="261"/>
      <c r="I794" s="261"/>
      <c r="J794" s="261"/>
      <c r="K794" s="261"/>
      <c r="L794" s="261"/>
      <c r="M794" s="261"/>
      <c r="N794" s="265"/>
      <c r="O794" s="265"/>
      <c r="P794" s="265"/>
      <c r="Q794" s="265"/>
      <c r="R794" s="265"/>
    </row>
    <row r="795" spans="4:18" x14ac:dyDescent="0.2">
      <c r="D795" s="273"/>
      <c r="E795" s="261"/>
      <c r="F795" s="261"/>
      <c r="G795" s="261"/>
      <c r="H795" s="261"/>
      <c r="I795" s="261"/>
      <c r="J795" s="261"/>
      <c r="K795" s="261"/>
      <c r="L795" s="261"/>
      <c r="M795" s="261"/>
      <c r="N795" s="265"/>
      <c r="O795" s="265"/>
      <c r="P795" s="265"/>
      <c r="Q795" s="265"/>
      <c r="R795" s="265"/>
    </row>
    <row r="796" spans="4:18" x14ac:dyDescent="0.2">
      <c r="D796" s="273"/>
      <c r="E796" s="261"/>
      <c r="F796" s="261"/>
      <c r="G796" s="261"/>
      <c r="H796" s="261"/>
      <c r="I796" s="261"/>
      <c r="J796" s="261"/>
      <c r="K796" s="261"/>
      <c r="L796" s="261"/>
      <c r="M796" s="261"/>
      <c r="N796" s="265"/>
      <c r="O796" s="265"/>
      <c r="P796" s="265"/>
      <c r="Q796" s="265"/>
      <c r="R796" s="265"/>
    </row>
    <row r="797" spans="4:18" x14ac:dyDescent="0.2">
      <c r="D797" s="273"/>
      <c r="E797" s="261"/>
      <c r="F797" s="261"/>
      <c r="G797" s="261"/>
      <c r="H797" s="261"/>
      <c r="I797" s="261"/>
      <c r="J797" s="261"/>
      <c r="K797" s="261"/>
      <c r="L797" s="261"/>
      <c r="M797" s="261"/>
      <c r="N797" s="265"/>
      <c r="O797" s="265"/>
      <c r="P797" s="265"/>
      <c r="Q797" s="265"/>
      <c r="R797" s="265"/>
    </row>
    <row r="798" spans="4:18" x14ac:dyDescent="0.2">
      <c r="D798" s="273"/>
      <c r="E798" s="261"/>
      <c r="F798" s="261"/>
      <c r="G798" s="261"/>
      <c r="H798" s="261"/>
      <c r="I798" s="261"/>
      <c r="J798" s="261"/>
      <c r="K798" s="261"/>
      <c r="L798" s="261"/>
      <c r="M798" s="261"/>
      <c r="N798" s="265"/>
      <c r="O798" s="265"/>
      <c r="P798" s="265"/>
      <c r="Q798" s="265"/>
      <c r="R798" s="265"/>
    </row>
    <row r="799" spans="4:18" x14ac:dyDescent="0.2">
      <c r="D799" s="273"/>
      <c r="E799" s="261"/>
      <c r="F799" s="261"/>
      <c r="G799" s="261"/>
      <c r="H799" s="261"/>
      <c r="I799" s="261"/>
      <c r="J799" s="261"/>
      <c r="K799" s="261"/>
      <c r="L799" s="261"/>
      <c r="M799" s="261"/>
      <c r="N799" s="265"/>
      <c r="O799" s="265"/>
      <c r="P799" s="265"/>
      <c r="Q799" s="265"/>
      <c r="R799" s="265"/>
    </row>
    <row r="800" spans="4:18" x14ac:dyDescent="0.2">
      <c r="D800" s="273"/>
      <c r="E800" s="261"/>
      <c r="F800" s="261"/>
      <c r="G800" s="261"/>
      <c r="H800" s="261"/>
      <c r="I800" s="261"/>
      <c r="J800" s="261"/>
      <c r="K800" s="261"/>
      <c r="L800" s="261"/>
      <c r="M800" s="261"/>
      <c r="N800" s="265"/>
      <c r="O800" s="265"/>
      <c r="P800" s="265"/>
      <c r="Q800" s="265"/>
      <c r="R800" s="265"/>
    </row>
    <row r="801" spans="4:18" x14ac:dyDescent="0.2">
      <c r="D801" s="273"/>
      <c r="E801" s="261"/>
      <c r="F801" s="261"/>
      <c r="G801" s="261"/>
      <c r="H801" s="261"/>
      <c r="I801" s="261"/>
      <c r="J801" s="261"/>
      <c r="K801" s="261"/>
      <c r="L801" s="261"/>
      <c r="M801" s="261"/>
      <c r="N801" s="265"/>
      <c r="O801" s="265"/>
      <c r="P801" s="265"/>
      <c r="Q801" s="265"/>
      <c r="R801" s="265"/>
    </row>
    <row r="802" spans="4:18" x14ac:dyDescent="0.2">
      <c r="D802" s="273"/>
      <c r="E802" s="261"/>
      <c r="F802" s="261"/>
      <c r="G802" s="261"/>
      <c r="H802" s="261"/>
      <c r="I802" s="261"/>
      <c r="J802" s="261"/>
      <c r="K802" s="261"/>
      <c r="L802" s="261"/>
      <c r="M802" s="261"/>
      <c r="N802" s="265"/>
      <c r="O802" s="265"/>
      <c r="P802" s="265"/>
      <c r="Q802" s="265"/>
      <c r="R802" s="265"/>
    </row>
    <row r="803" spans="4:18" x14ac:dyDescent="0.2">
      <c r="D803" s="273"/>
      <c r="E803" s="261"/>
      <c r="F803" s="261"/>
      <c r="G803" s="261"/>
      <c r="H803" s="261"/>
      <c r="I803" s="261"/>
      <c r="J803" s="261"/>
      <c r="K803" s="261"/>
      <c r="L803" s="261"/>
      <c r="M803" s="261"/>
      <c r="N803" s="265"/>
      <c r="O803" s="265"/>
      <c r="P803" s="265"/>
      <c r="Q803" s="265"/>
      <c r="R803" s="265"/>
    </row>
    <row r="804" spans="4:18" x14ac:dyDescent="0.2">
      <c r="D804" s="273"/>
      <c r="E804" s="261"/>
      <c r="F804" s="261"/>
      <c r="G804" s="261"/>
      <c r="H804" s="261"/>
      <c r="I804" s="261"/>
      <c r="J804" s="261"/>
      <c r="K804" s="261"/>
      <c r="L804" s="261"/>
      <c r="M804" s="261"/>
      <c r="N804" s="265"/>
      <c r="O804" s="265"/>
      <c r="P804" s="265"/>
      <c r="Q804" s="265"/>
      <c r="R804" s="265"/>
    </row>
    <row r="805" spans="4:18" x14ac:dyDescent="0.2">
      <c r="D805" s="273"/>
      <c r="E805" s="261"/>
      <c r="F805" s="261"/>
      <c r="G805" s="261"/>
      <c r="H805" s="261"/>
      <c r="I805" s="261"/>
      <c r="J805" s="261"/>
      <c r="K805" s="261"/>
      <c r="L805" s="261"/>
      <c r="M805" s="261"/>
      <c r="N805" s="265"/>
      <c r="O805" s="265"/>
      <c r="P805" s="265"/>
      <c r="Q805" s="265"/>
      <c r="R805" s="265"/>
    </row>
    <row r="806" spans="4:18" x14ac:dyDescent="0.2">
      <c r="D806" s="273"/>
      <c r="E806" s="261"/>
      <c r="F806" s="261"/>
      <c r="G806" s="261"/>
      <c r="H806" s="261"/>
      <c r="I806" s="261"/>
      <c r="J806" s="261"/>
      <c r="K806" s="261"/>
      <c r="L806" s="261"/>
      <c r="M806" s="261"/>
      <c r="N806" s="265"/>
      <c r="O806" s="265"/>
      <c r="P806" s="265"/>
      <c r="Q806" s="265"/>
      <c r="R806" s="265"/>
    </row>
    <row r="807" spans="4:18" x14ac:dyDescent="0.2">
      <c r="D807" s="273"/>
      <c r="E807" s="261"/>
      <c r="F807" s="261"/>
      <c r="G807" s="261"/>
      <c r="H807" s="261"/>
      <c r="I807" s="261"/>
      <c r="J807" s="261"/>
      <c r="K807" s="261"/>
      <c r="L807" s="261"/>
      <c r="M807" s="261"/>
      <c r="N807" s="265"/>
      <c r="O807" s="265"/>
      <c r="P807" s="265"/>
      <c r="Q807" s="265"/>
      <c r="R807" s="265"/>
    </row>
    <row r="808" spans="4:18" x14ac:dyDescent="0.2">
      <c r="D808" s="273"/>
      <c r="E808" s="261"/>
      <c r="F808" s="261"/>
      <c r="G808" s="261"/>
      <c r="H808" s="261"/>
      <c r="I808" s="261"/>
      <c r="J808" s="261"/>
      <c r="K808" s="261"/>
      <c r="L808" s="261"/>
      <c r="M808" s="261"/>
      <c r="N808" s="265"/>
      <c r="O808" s="265"/>
      <c r="P808" s="265"/>
      <c r="Q808" s="265"/>
      <c r="R808" s="265"/>
    </row>
    <row r="809" spans="4:18" x14ac:dyDescent="0.2">
      <c r="D809" s="273"/>
      <c r="E809" s="261"/>
      <c r="F809" s="261"/>
      <c r="G809" s="261"/>
      <c r="H809" s="261"/>
      <c r="I809" s="261"/>
      <c r="J809" s="261"/>
      <c r="K809" s="261"/>
      <c r="L809" s="261"/>
      <c r="M809" s="261"/>
      <c r="N809" s="265"/>
      <c r="O809" s="265"/>
      <c r="P809" s="265"/>
      <c r="Q809" s="265"/>
      <c r="R809" s="265"/>
    </row>
    <row r="810" spans="4:18" x14ac:dyDescent="0.2">
      <c r="D810" s="273"/>
      <c r="E810" s="261"/>
      <c r="F810" s="261"/>
      <c r="G810" s="261"/>
      <c r="H810" s="261"/>
      <c r="I810" s="261"/>
      <c r="J810" s="261"/>
      <c r="K810" s="261"/>
      <c r="L810" s="261"/>
      <c r="M810" s="261"/>
      <c r="N810" s="265"/>
      <c r="O810" s="265"/>
      <c r="P810" s="265"/>
      <c r="Q810" s="265"/>
      <c r="R810" s="265"/>
    </row>
    <row r="811" spans="4:18" x14ac:dyDescent="0.2">
      <c r="D811" s="273"/>
      <c r="E811" s="261"/>
      <c r="F811" s="261"/>
      <c r="G811" s="261"/>
      <c r="H811" s="261"/>
      <c r="I811" s="261"/>
      <c r="J811" s="261"/>
      <c r="K811" s="261"/>
      <c r="L811" s="261"/>
      <c r="M811" s="261"/>
      <c r="N811" s="265"/>
      <c r="O811" s="265"/>
      <c r="P811" s="265"/>
      <c r="Q811" s="265"/>
      <c r="R811" s="265"/>
    </row>
    <row r="812" spans="4:18" x14ac:dyDescent="0.2">
      <c r="D812" s="273"/>
      <c r="E812" s="261"/>
      <c r="F812" s="261"/>
      <c r="G812" s="261"/>
      <c r="H812" s="261"/>
      <c r="I812" s="261"/>
      <c r="J812" s="261"/>
      <c r="K812" s="261"/>
      <c r="L812" s="261"/>
      <c r="M812" s="261"/>
      <c r="N812" s="265"/>
      <c r="O812" s="265"/>
      <c r="P812" s="265"/>
      <c r="Q812" s="265"/>
      <c r="R812" s="265"/>
    </row>
    <row r="813" spans="4:18" x14ac:dyDescent="0.2">
      <c r="D813" s="273"/>
      <c r="E813" s="261"/>
      <c r="F813" s="261"/>
      <c r="G813" s="261"/>
      <c r="H813" s="261"/>
      <c r="I813" s="261"/>
      <c r="J813" s="261"/>
      <c r="K813" s="261"/>
      <c r="L813" s="261"/>
      <c r="M813" s="261"/>
      <c r="N813" s="265"/>
      <c r="O813" s="265"/>
      <c r="P813" s="265"/>
      <c r="Q813" s="265"/>
      <c r="R813" s="265"/>
    </row>
    <row r="814" spans="4:18" x14ac:dyDescent="0.2">
      <c r="D814" s="273"/>
      <c r="E814" s="261"/>
      <c r="F814" s="261"/>
      <c r="G814" s="261"/>
      <c r="H814" s="261"/>
      <c r="I814" s="261"/>
      <c r="J814" s="261"/>
      <c r="K814" s="261"/>
      <c r="L814" s="261"/>
      <c r="M814" s="261"/>
      <c r="N814" s="265"/>
      <c r="O814" s="265"/>
      <c r="P814" s="265"/>
      <c r="Q814" s="265"/>
      <c r="R814" s="265"/>
    </row>
    <row r="815" spans="4:18" x14ac:dyDescent="0.2">
      <c r="D815" s="273"/>
      <c r="E815" s="261"/>
      <c r="F815" s="261"/>
      <c r="G815" s="261"/>
      <c r="H815" s="261"/>
      <c r="I815" s="261"/>
      <c r="J815" s="261"/>
      <c r="K815" s="261"/>
      <c r="L815" s="261"/>
      <c r="M815" s="261"/>
      <c r="N815" s="265"/>
      <c r="O815" s="265"/>
      <c r="P815" s="265"/>
      <c r="Q815" s="265"/>
      <c r="R815" s="265"/>
    </row>
    <row r="816" spans="4:18" x14ac:dyDescent="0.2">
      <c r="D816" s="273"/>
      <c r="E816" s="261"/>
      <c r="F816" s="261"/>
      <c r="G816" s="261"/>
      <c r="H816" s="261"/>
      <c r="I816" s="261"/>
      <c r="J816" s="261"/>
      <c r="K816" s="261"/>
      <c r="L816" s="261"/>
      <c r="M816" s="261"/>
      <c r="N816" s="265"/>
      <c r="O816" s="265"/>
      <c r="P816" s="265"/>
      <c r="Q816" s="265"/>
      <c r="R816" s="265"/>
    </row>
    <row r="817" spans="4:18" x14ac:dyDescent="0.2">
      <c r="D817" s="273"/>
      <c r="E817" s="261"/>
      <c r="F817" s="261"/>
      <c r="G817" s="261"/>
      <c r="H817" s="261"/>
      <c r="I817" s="261"/>
      <c r="J817" s="261"/>
      <c r="K817" s="261"/>
      <c r="L817" s="261"/>
      <c r="M817" s="261"/>
      <c r="N817" s="265"/>
      <c r="O817" s="265"/>
      <c r="P817" s="265"/>
      <c r="Q817" s="265"/>
      <c r="R817" s="265"/>
    </row>
    <row r="818" spans="4:18" x14ac:dyDescent="0.2">
      <c r="D818" s="273"/>
      <c r="E818" s="261"/>
      <c r="F818" s="261"/>
      <c r="G818" s="261"/>
      <c r="H818" s="261"/>
      <c r="I818" s="261"/>
      <c r="J818" s="261"/>
      <c r="K818" s="261"/>
      <c r="L818" s="261"/>
      <c r="M818" s="261"/>
      <c r="N818" s="265"/>
      <c r="O818" s="265"/>
      <c r="P818" s="265"/>
      <c r="Q818" s="265"/>
      <c r="R818" s="265"/>
    </row>
    <row r="819" spans="4:18" x14ac:dyDescent="0.2">
      <c r="D819" s="273"/>
      <c r="E819" s="261"/>
      <c r="F819" s="261"/>
      <c r="G819" s="261"/>
      <c r="H819" s="261"/>
      <c r="I819" s="261"/>
      <c r="J819" s="261"/>
      <c r="K819" s="261"/>
      <c r="L819" s="261"/>
      <c r="M819" s="261"/>
      <c r="N819" s="265"/>
      <c r="O819" s="265"/>
      <c r="P819" s="265"/>
      <c r="Q819" s="265"/>
      <c r="R819" s="265"/>
    </row>
    <row r="820" spans="4:18" x14ac:dyDescent="0.2">
      <c r="D820" s="273"/>
      <c r="E820" s="261"/>
      <c r="F820" s="261"/>
      <c r="G820" s="261"/>
      <c r="H820" s="261"/>
      <c r="I820" s="261"/>
      <c r="J820" s="261"/>
      <c r="K820" s="261"/>
      <c r="L820" s="261"/>
      <c r="M820" s="261"/>
      <c r="N820" s="265"/>
      <c r="O820" s="265"/>
      <c r="P820" s="265"/>
      <c r="Q820" s="265"/>
      <c r="R820" s="265"/>
    </row>
    <row r="821" spans="4:18" x14ac:dyDescent="0.2">
      <c r="D821" s="273"/>
      <c r="E821" s="261"/>
      <c r="F821" s="261"/>
      <c r="G821" s="261"/>
      <c r="H821" s="261"/>
      <c r="I821" s="261"/>
      <c r="J821" s="261"/>
      <c r="K821" s="261"/>
      <c r="L821" s="261"/>
      <c r="M821" s="261"/>
      <c r="N821" s="265"/>
      <c r="O821" s="265"/>
      <c r="P821" s="265"/>
      <c r="Q821" s="265"/>
      <c r="R821" s="265"/>
    </row>
    <row r="822" spans="4:18" x14ac:dyDescent="0.2">
      <c r="D822" s="273"/>
      <c r="E822" s="261"/>
      <c r="F822" s="261"/>
      <c r="G822" s="261"/>
      <c r="H822" s="261"/>
      <c r="I822" s="261"/>
      <c r="J822" s="261"/>
      <c r="K822" s="261"/>
      <c r="L822" s="261"/>
      <c r="M822" s="261"/>
      <c r="N822" s="265"/>
      <c r="O822" s="265"/>
      <c r="P822" s="265"/>
      <c r="Q822" s="265"/>
      <c r="R822" s="265"/>
    </row>
    <row r="823" spans="4:18" x14ac:dyDescent="0.2">
      <c r="D823" s="273"/>
      <c r="E823" s="261"/>
      <c r="F823" s="261"/>
      <c r="G823" s="261"/>
      <c r="H823" s="261"/>
      <c r="I823" s="261"/>
      <c r="J823" s="261"/>
      <c r="K823" s="261"/>
      <c r="L823" s="261"/>
      <c r="M823" s="261"/>
      <c r="N823" s="265"/>
      <c r="O823" s="265"/>
      <c r="P823" s="265"/>
      <c r="Q823" s="265"/>
      <c r="R823" s="265"/>
    </row>
    <row r="824" spans="4:18" x14ac:dyDescent="0.2">
      <c r="D824" s="273"/>
      <c r="E824" s="261"/>
      <c r="F824" s="261"/>
      <c r="G824" s="261"/>
      <c r="H824" s="261"/>
      <c r="I824" s="261"/>
      <c r="J824" s="261"/>
      <c r="K824" s="261"/>
      <c r="L824" s="261"/>
      <c r="M824" s="261"/>
      <c r="N824" s="265"/>
      <c r="O824" s="265"/>
      <c r="P824" s="265"/>
      <c r="Q824" s="265"/>
      <c r="R824" s="265"/>
    </row>
    <row r="825" spans="4:18" x14ac:dyDescent="0.2">
      <c r="D825" s="273"/>
      <c r="E825" s="261"/>
      <c r="F825" s="261"/>
      <c r="G825" s="261"/>
      <c r="H825" s="261"/>
      <c r="I825" s="261"/>
      <c r="J825" s="261"/>
      <c r="K825" s="261"/>
      <c r="L825" s="261"/>
      <c r="M825" s="261"/>
      <c r="N825" s="265"/>
      <c r="O825" s="265"/>
      <c r="P825" s="265"/>
      <c r="Q825" s="265"/>
      <c r="R825" s="265"/>
    </row>
    <row r="826" spans="4:18" x14ac:dyDescent="0.2">
      <c r="D826" s="273"/>
      <c r="E826" s="261"/>
      <c r="F826" s="261"/>
      <c r="G826" s="261"/>
      <c r="H826" s="261"/>
      <c r="I826" s="261"/>
      <c r="J826" s="261"/>
      <c r="K826" s="261"/>
      <c r="L826" s="261"/>
      <c r="M826" s="261"/>
      <c r="N826" s="265"/>
      <c r="O826" s="265"/>
      <c r="P826" s="265"/>
      <c r="Q826" s="265"/>
      <c r="R826" s="265"/>
    </row>
    <row r="827" spans="4:18" x14ac:dyDescent="0.2">
      <c r="D827" s="273"/>
      <c r="E827" s="261"/>
      <c r="F827" s="261"/>
      <c r="G827" s="261"/>
      <c r="H827" s="261"/>
      <c r="I827" s="261"/>
      <c r="J827" s="261"/>
      <c r="K827" s="261"/>
      <c r="L827" s="261"/>
      <c r="M827" s="261"/>
      <c r="N827" s="265"/>
      <c r="O827" s="265"/>
      <c r="P827" s="265"/>
      <c r="Q827" s="265"/>
      <c r="R827" s="265"/>
    </row>
    <row r="828" spans="4:18" x14ac:dyDescent="0.2">
      <c r="D828" s="273"/>
      <c r="E828" s="261"/>
      <c r="F828" s="261"/>
      <c r="G828" s="261"/>
      <c r="H828" s="261"/>
      <c r="I828" s="261"/>
      <c r="J828" s="261"/>
      <c r="K828" s="261"/>
      <c r="L828" s="261"/>
      <c r="M828" s="261"/>
      <c r="N828" s="265"/>
      <c r="O828" s="265"/>
      <c r="P828" s="265"/>
      <c r="Q828" s="265"/>
      <c r="R828" s="265"/>
    </row>
    <row r="829" spans="4:18" x14ac:dyDescent="0.2">
      <c r="D829" s="273"/>
      <c r="E829" s="261"/>
      <c r="F829" s="261"/>
      <c r="G829" s="261"/>
      <c r="H829" s="261"/>
      <c r="I829" s="261"/>
      <c r="J829" s="261"/>
      <c r="K829" s="261"/>
      <c r="L829" s="261"/>
      <c r="M829" s="261"/>
      <c r="N829" s="265"/>
      <c r="O829" s="265"/>
      <c r="P829" s="265"/>
      <c r="Q829" s="265"/>
      <c r="R829" s="265"/>
    </row>
    <row r="830" spans="4:18" x14ac:dyDescent="0.2">
      <c r="D830" s="273"/>
      <c r="E830" s="261"/>
      <c r="F830" s="261"/>
      <c r="G830" s="261"/>
      <c r="H830" s="261"/>
      <c r="I830" s="261"/>
      <c r="J830" s="261"/>
      <c r="K830" s="261"/>
      <c r="L830" s="261"/>
      <c r="M830" s="261"/>
      <c r="N830" s="265"/>
      <c r="O830" s="265"/>
      <c r="P830" s="265"/>
      <c r="Q830" s="265"/>
      <c r="R830" s="265"/>
    </row>
    <row r="831" spans="4:18" x14ac:dyDescent="0.2">
      <c r="D831" s="273"/>
      <c r="E831" s="261"/>
      <c r="F831" s="261"/>
      <c r="G831" s="261"/>
      <c r="H831" s="261"/>
      <c r="I831" s="261"/>
      <c r="J831" s="261"/>
      <c r="K831" s="261"/>
      <c r="L831" s="261"/>
      <c r="M831" s="261"/>
      <c r="N831" s="265"/>
      <c r="O831" s="265"/>
      <c r="P831" s="265"/>
      <c r="Q831" s="265"/>
      <c r="R831" s="265"/>
    </row>
    <row r="832" spans="4:18" x14ac:dyDescent="0.2">
      <c r="D832" s="273"/>
      <c r="E832" s="261"/>
      <c r="F832" s="261"/>
      <c r="G832" s="261"/>
      <c r="H832" s="261"/>
      <c r="I832" s="261"/>
      <c r="J832" s="261"/>
      <c r="K832" s="261"/>
      <c r="L832" s="261"/>
      <c r="M832" s="261"/>
      <c r="N832" s="265"/>
      <c r="O832" s="265"/>
      <c r="P832" s="265"/>
      <c r="Q832" s="265"/>
      <c r="R832" s="265"/>
    </row>
    <row r="833" spans="4:18" x14ac:dyDescent="0.2">
      <c r="D833" s="273"/>
      <c r="E833" s="261"/>
      <c r="F833" s="261"/>
      <c r="G833" s="261"/>
      <c r="H833" s="261"/>
      <c r="I833" s="261"/>
      <c r="J833" s="261"/>
      <c r="K833" s="261"/>
      <c r="L833" s="261"/>
      <c r="M833" s="261"/>
      <c r="N833" s="265"/>
      <c r="O833" s="265"/>
      <c r="P833" s="265"/>
      <c r="Q833" s="265"/>
      <c r="R833" s="265"/>
    </row>
    <row r="834" spans="4:18" x14ac:dyDescent="0.2">
      <c r="D834" s="273"/>
      <c r="E834" s="261"/>
      <c r="F834" s="261"/>
      <c r="G834" s="261"/>
      <c r="H834" s="261"/>
      <c r="I834" s="261"/>
      <c r="J834" s="261"/>
      <c r="K834" s="261"/>
      <c r="L834" s="261"/>
      <c r="M834" s="261"/>
      <c r="N834" s="265"/>
      <c r="O834" s="265"/>
      <c r="P834" s="265"/>
      <c r="Q834" s="265"/>
      <c r="R834" s="265"/>
    </row>
    <row r="835" spans="4:18" x14ac:dyDescent="0.2">
      <c r="D835" s="273"/>
      <c r="E835" s="261"/>
      <c r="F835" s="261"/>
      <c r="G835" s="261"/>
      <c r="H835" s="261"/>
      <c r="I835" s="261"/>
      <c r="J835" s="261"/>
      <c r="K835" s="261"/>
      <c r="L835" s="261"/>
      <c r="M835" s="261"/>
      <c r="N835" s="265"/>
      <c r="O835" s="265"/>
      <c r="P835" s="265"/>
      <c r="Q835" s="265"/>
      <c r="R835" s="265"/>
    </row>
    <row r="836" spans="4:18" x14ac:dyDescent="0.2">
      <c r="D836" s="273"/>
      <c r="E836" s="261"/>
      <c r="F836" s="261"/>
      <c r="G836" s="261"/>
      <c r="H836" s="261"/>
      <c r="I836" s="261"/>
      <c r="J836" s="261"/>
      <c r="K836" s="261"/>
      <c r="L836" s="261"/>
      <c r="M836" s="261"/>
      <c r="N836" s="265"/>
      <c r="O836" s="265"/>
      <c r="P836" s="265"/>
      <c r="Q836" s="265"/>
      <c r="R836" s="265"/>
    </row>
    <row r="837" spans="4:18" x14ac:dyDescent="0.2">
      <c r="D837" s="273"/>
      <c r="E837" s="261"/>
      <c r="F837" s="261"/>
      <c r="G837" s="261"/>
      <c r="H837" s="261"/>
      <c r="I837" s="261"/>
      <c r="J837" s="261"/>
      <c r="K837" s="261"/>
      <c r="L837" s="261"/>
      <c r="M837" s="261"/>
      <c r="N837" s="265"/>
      <c r="O837" s="265"/>
      <c r="P837" s="265"/>
      <c r="Q837" s="265"/>
      <c r="R837" s="265"/>
    </row>
    <row r="838" spans="4:18" x14ac:dyDescent="0.2">
      <c r="D838" s="273"/>
      <c r="E838" s="261"/>
      <c r="F838" s="261"/>
      <c r="G838" s="261"/>
      <c r="H838" s="261"/>
      <c r="I838" s="261"/>
      <c r="J838" s="261"/>
      <c r="K838" s="261"/>
      <c r="L838" s="261"/>
      <c r="M838" s="261"/>
      <c r="N838" s="265"/>
      <c r="O838" s="265"/>
      <c r="P838" s="265"/>
      <c r="Q838" s="265"/>
      <c r="R838" s="265"/>
    </row>
    <row r="839" spans="4:18" x14ac:dyDescent="0.2">
      <c r="D839" s="273"/>
      <c r="E839" s="261"/>
      <c r="F839" s="261"/>
      <c r="G839" s="261"/>
      <c r="H839" s="261"/>
      <c r="I839" s="261"/>
      <c r="J839" s="261"/>
      <c r="K839" s="261"/>
      <c r="L839" s="261"/>
      <c r="M839" s="261"/>
      <c r="N839" s="265"/>
      <c r="O839" s="265"/>
      <c r="P839" s="265"/>
      <c r="Q839" s="265"/>
      <c r="R839" s="265"/>
    </row>
    <row r="840" spans="4:18" x14ac:dyDescent="0.2">
      <c r="D840" s="273"/>
      <c r="E840" s="261"/>
      <c r="F840" s="261"/>
      <c r="G840" s="261"/>
      <c r="H840" s="261"/>
      <c r="I840" s="261"/>
      <c r="J840" s="261"/>
      <c r="K840" s="261"/>
      <c r="L840" s="261"/>
      <c r="M840" s="261"/>
      <c r="N840" s="265"/>
      <c r="O840" s="265"/>
      <c r="P840" s="265"/>
      <c r="Q840" s="265"/>
      <c r="R840" s="265"/>
    </row>
    <row r="841" spans="4:18" x14ac:dyDescent="0.2">
      <c r="D841" s="273"/>
      <c r="E841" s="261"/>
      <c r="F841" s="261"/>
      <c r="G841" s="261"/>
      <c r="H841" s="261"/>
      <c r="I841" s="261"/>
      <c r="J841" s="261"/>
      <c r="K841" s="261"/>
      <c r="L841" s="261"/>
      <c r="M841" s="261"/>
      <c r="N841" s="265"/>
      <c r="O841" s="265"/>
      <c r="P841" s="265"/>
      <c r="Q841" s="265"/>
      <c r="R841" s="265"/>
    </row>
    <row r="842" spans="4:18" x14ac:dyDescent="0.2">
      <c r="D842" s="273"/>
      <c r="E842" s="261"/>
      <c r="F842" s="261"/>
      <c r="G842" s="261"/>
      <c r="H842" s="261"/>
      <c r="I842" s="261"/>
      <c r="J842" s="261"/>
      <c r="K842" s="261"/>
      <c r="L842" s="261"/>
      <c r="M842" s="261"/>
      <c r="N842" s="265"/>
      <c r="O842" s="265"/>
      <c r="P842" s="265"/>
      <c r="Q842" s="265"/>
      <c r="R842" s="265"/>
    </row>
    <row r="843" spans="4:18" x14ac:dyDescent="0.2">
      <c r="D843" s="273"/>
      <c r="E843" s="261"/>
      <c r="F843" s="261"/>
      <c r="G843" s="261"/>
      <c r="H843" s="261"/>
      <c r="I843" s="261"/>
      <c r="J843" s="261"/>
      <c r="K843" s="261"/>
      <c r="L843" s="261"/>
      <c r="M843" s="261"/>
      <c r="N843" s="265"/>
      <c r="O843" s="265"/>
      <c r="P843" s="265"/>
      <c r="Q843" s="265"/>
      <c r="R843" s="265"/>
    </row>
    <row r="844" spans="4:18" x14ac:dyDescent="0.2">
      <c r="D844" s="273"/>
      <c r="E844" s="261"/>
      <c r="F844" s="261"/>
      <c r="G844" s="261"/>
      <c r="H844" s="261"/>
      <c r="I844" s="261"/>
      <c r="J844" s="261"/>
      <c r="K844" s="261"/>
      <c r="L844" s="261"/>
      <c r="M844" s="261"/>
      <c r="N844" s="265"/>
      <c r="O844" s="265"/>
      <c r="P844" s="265"/>
      <c r="Q844" s="265"/>
      <c r="R844" s="265"/>
    </row>
    <row r="845" spans="4:18" x14ac:dyDescent="0.2">
      <c r="D845" s="273"/>
      <c r="E845" s="261"/>
      <c r="F845" s="261"/>
      <c r="G845" s="261"/>
      <c r="H845" s="261"/>
      <c r="I845" s="261"/>
      <c r="J845" s="261"/>
      <c r="K845" s="261"/>
      <c r="L845" s="261"/>
      <c r="M845" s="261"/>
      <c r="N845" s="265"/>
      <c r="O845" s="265"/>
      <c r="P845" s="265"/>
      <c r="Q845" s="265"/>
      <c r="R845" s="265"/>
    </row>
    <row r="846" spans="4:18" x14ac:dyDescent="0.2">
      <c r="D846" s="273"/>
      <c r="E846" s="261"/>
      <c r="F846" s="261"/>
      <c r="G846" s="261"/>
      <c r="H846" s="261"/>
      <c r="I846" s="261"/>
      <c r="J846" s="261"/>
      <c r="K846" s="261"/>
      <c r="L846" s="261"/>
      <c r="M846" s="261"/>
      <c r="N846" s="265"/>
      <c r="O846" s="265"/>
      <c r="P846" s="265"/>
      <c r="Q846" s="265"/>
      <c r="R846" s="265"/>
    </row>
    <row r="847" spans="4:18" x14ac:dyDescent="0.2">
      <c r="D847" s="273"/>
      <c r="E847" s="261"/>
      <c r="F847" s="261"/>
      <c r="G847" s="261"/>
      <c r="H847" s="261"/>
      <c r="I847" s="261"/>
      <c r="J847" s="261"/>
      <c r="K847" s="261"/>
      <c r="L847" s="261"/>
      <c r="M847" s="261"/>
      <c r="N847" s="265"/>
      <c r="O847" s="265"/>
      <c r="P847" s="265"/>
      <c r="Q847" s="265"/>
      <c r="R847" s="265"/>
    </row>
    <row r="848" spans="4:18" x14ac:dyDescent="0.2">
      <c r="D848" s="273"/>
      <c r="E848" s="261"/>
      <c r="F848" s="261"/>
      <c r="G848" s="261"/>
      <c r="H848" s="261"/>
      <c r="I848" s="261"/>
      <c r="J848" s="261"/>
      <c r="K848" s="261"/>
      <c r="L848" s="261"/>
      <c r="M848" s="261"/>
      <c r="N848" s="265"/>
      <c r="O848" s="265"/>
      <c r="P848" s="265"/>
      <c r="Q848" s="265"/>
      <c r="R848" s="265"/>
    </row>
    <row r="849" spans="4:18" x14ac:dyDescent="0.2">
      <c r="D849" s="273"/>
      <c r="E849" s="261"/>
      <c r="F849" s="261"/>
      <c r="G849" s="261"/>
      <c r="H849" s="261"/>
      <c r="I849" s="261"/>
      <c r="J849" s="261"/>
      <c r="K849" s="261"/>
      <c r="L849" s="261"/>
      <c r="M849" s="261"/>
      <c r="N849" s="265"/>
      <c r="O849" s="265"/>
      <c r="P849" s="265"/>
      <c r="Q849" s="265"/>
      <c r="R849" s="265"/>
    </row>
    <row r="850" spans="4:18" x14ac:dyDescent="0.2">
      <c r="D850" s="273"/>
      <c r="E850" s="261"/>
      <c r="F850" s="261"/>
      <c r="G850" s="261"/>
      <c r="H850" s="261"/>
      <c r="I850" s="261"/>
      <c r="J850" s="261"/>
      <c r="K850" s="261"/>
      <c r="L850" s="261"/>
      <c r="M850" s="261"/>
      <c r="N850" s="265"/>
      <c r="O850" s="265"/>
      <c r="P850" s="265"/>
      <c r="Q850" s="265"/>
      <c r="R850" s="265"/>
    </row>
    <row r="851" spans="4:18" x14ac:dyDescent="0.2">
      <c r="D851" s="273"/>
      <c r="E851" s="261"/>
      <c r="F851" s="261"/>
      <c r="G851" s="261"/>
      <c r="H851" s="261"/>
      <c r="I851" s="261"/>
      <c r="J851" s="261"/>
      <c r="K851" s="261"/>
      <c r="L851" s="261"/>
      <c r="M851" s="261"/>
      <c r="N851" s="265"/>
      <c r="O851" s="265"/>
      <c r="P851" s="265"/>
      <c r="Q851" s="265"/>
      <c r="R851" s="265"/>
    </row>
    <row r="852" spans="4:18" x14ac:dyDescent="0.2">
      <c r="D852" s="273"/>
      <c r="E852" s="261"/>
      <c r="F852" s="261"/>
      <c r="G852" s="261"/>
      <c r="H852" s="261"/>
      <c r="I852" s="261"/>
      <c r="J852" s="261"/>
      <c r="K852" s="261"/>
      <c r="L852" s="261"/>
      <c r="M852" s="261"/>
      <c r="N852" s="265"/>
      <c r="O852" s="265"/>
      <c r="P852" s="265"/>
      <c r="Q852" s="265"/>
      <c r="R852" s="265"/>
    </row>
    <row r="853" spans="4:18" x14ac:dyDescent="0.2">
      <c r="D853" s="273"/>
      <c r="E853" s="261"/>
      <c r="F853" s="261"/>
      <c r="G853" s="261"/>
      <c r="H853" s="261"/>
      <c r="I853" s="261"/>
      <c r="J853" s="261"/>
      <c r="K853" s="261"/>
      <c r="L853" s="261"/>
      <c r="M853" s="261"/>
      <c r="N853" s="265"/>
      <c r="O853" s="265"/>
      <c r="P853" s="265"/>
      <c r="Q853" s="265"/>
      <c r="R853" s="265"/>
    </row>
    <row r="854" spans="4:18" x14ac:dyDescent="0.2">
      <c r="D854" s="273"/>
      <c r="E854" s="261"/>
      <c r="F854" s="261"/>
      <c r="G854" s="261"/>
      <c r="H854" s="261"/>
      <c r="I854" s="261"/>
      <c r="J854" s="261"/>
      <c r="K854" s="261"/>
      <c r="L854" s="261"/>
      <c r="M854" s="261"/>
      <c r="N854" s="265"/>
      <c r="O854" s="265"/>
      <c r="P854" s="265"/>
      <c r="Q854" s="265"/>
      <c r="R854" s="265"/>
    </row>
    <row r="855" spans="4:18" x14ac:dyDescent="0.2">
      <c r="D855" s="273"/>
      <c r="E855" s="261"/>
      <c r="F855" s="261"/>
      <c r="G855" s="261"/>
      <c r="H855" s="261"/>
      <c r="I855" s="261"/>
      <c r="J855" s="261"/>
      <c r="K855" s="261"/>
      <c r="L855" s="261"/>
      <c r="M855" s="261"/>
      <c r="N855" s="265"/>
      <c r="O855" s="265"/>
      <c r="P855" s="265"/>
      <c r="Q855" s="265"/>
      <c r="R855" s="265"/>
    </row>
    <row r="856" spans="4:18" x14ac:dyDescent="0.2">
      <c r="D856" s="273"/>
      <c r="E856" s="261"/>
      <c r="F856" s="261"/>
      <c r="G856" s="261"/>
      <c r="H856" s="261"/>
      <c r="I856" s="261"/>
      <c r="J856" s="261"/>
      <c r="K856" s="261"/>
      <c r="L856" s="261"/>
      <c r="M856" s="261"/>
      <c r="N856" s="265"/>
      <c r="O856" s="265"/>
      <c r="P856" s="265"/>
      <c r="Q856" s="265"/>
      <c r="R856" s="265"/>
    </row>
    <row r="857" spans="4:18" x14ac:dyDescent="0.2">
      <c r="D857" s="273"/>
      <c r="E857" s="261"/>
      <c r="F857" s="261"/>
      <c r="G857" s="261"/>
      <c r="H857" s="261"/>
      <c r="I857" s="261"/>
      <c r="J857" s="261"/>
      <c r="K857" s="261"/>
      <c r="L857" s="261"/>
      <c r="M857" s="261"/>
      <c r="N857" s="265"/>
      <c r="O857" s="265"/>
      <c r="P857" s="265"/>
      <c r="Q857" s="265"/>
      <c r="R857" s="265"/>
    </row>
    <row r="858" spans="4:18" x14ac:dyDescent="0.2">
      <c r="D858" s="273"/>
      <c r="E858" s="261"/>
      <c r="F858" s="261"/>
      <c r="G858" s="261"/>
      <c r="H858" s="261"/>
      <c r="I858" s="261"/>
      <c r="J858" s="261"/>
      <c r="K858" s="261"/>
      <c r="L858" s="261"/>
      <c r="M858" s="261"/>
      <c r="N858" s="265"/>
      <c r="O858" s="265"/>
      <c r="P858" s="265"/>
      <c r="Q858" s="265"/>
      <c r="R858" s="265"/>
    </row>
    <row r="859" spans="4:18" x14ac:dyDescent="0.2">
      <c r="D859" s="273"/>
      <c r="E859" s="261"/>
      <c r="F859" s="261"/>
      <c r="G859" s="261"/>
      <c r="H859" s="261"/>
      <c r="I859" s="261"/>
      <c r="J859" s="261"/>
      <c r="K859" s="261"/>
      <c r="L859" s="261"/>
      <c r="M859" s="261"/>
      <c r="N859" s="265"/>
      <c r="O859" s="265"/>
      <c r="P859" s="265"/>
      <c r="Q859" s="265"/>
      <c r="R859" s="265"/>
    </row>
    <row r="860" spans="4:18" x14ac:dyDescent="0.2">
      <c r="D860" s="273"/>
      <c r="E860" s="261"/>
      <c r="F860" s="261"/>
      <c r="G860" s="261"/>
      <c r="H860" s="261"/>
      <c r="I860" s="261"/>
      <c r="J860" s="261"/>
      <c r="K860" s="261"/>
      <c r="L860" s="261"/>
      <c r="M860" s="261"/>
      <c r="N860" s="265"/>
      <c r="O860" s="265"/>
      <c r="P860" s="265"/>
      <c r="Q860" s="265"/>
      <c r="R860" s="265"/>
    </row>
    <row r="861" spans="4:18" x14ac:dyDescent="0.2">
      <c r="D861" s="273"/>
      <c r="E861" s="261"/>
      <c r="F861" s="261"/>
      <c r="G861" s="261"/>
      <c r="H861" s="261"/>
      <c r="I861" s="261"/>
      <c r="J861" s="261"/>
      <c r="K861" s="261"/>
      <c r="L861" s="261"/>
      <c r="M861" s="261"/>
      <c r="N861" s="265"/>
      <c r="O861" s="265"/>
      <c r="P861" s="265"/>
      <c r="Q861" s="265"/>
      <c r="R861" s="265"/>
    </row>
    <row r="862" spans="4:18" x14ac:dyDescent="0.2">
      <c r="D862" s="273"/>
      <c r="E862" s="261"/>
      <c r="F862" s="261"/>
      <c r="G862" s="261"/>
      <c r="H862" s="261"/>
      <c r="I862" s="261"/>
      <c r="J862" s="261"/>
      <c r="K862" s="261"/>
      <c r="L862" s="261"/>
      <c r="M862" s="261"/>
      <c r="N862" s="265"/>
      <c r="O862" s="265"/>
      <c r="P862" s="265"/>
      <c r="Q862" s="265"/>
      <c r="R862" s="265"/>
    </row>
    <row r="863" spans="4:18" x14ac:dyDescent="0.2">
      <c r="D863" s="273"/>
      <c r="E863" s="261"/>
      <c r="F863" s="261"/>
      <c r="G863" s="261"/>
      <c r="H863" s="261"/>
      <c r="I863" s="261"/>
      <c r="J863" s="261"/>
      <c r="K863" s="261"/>
      <c r="L863" s="261"/>
      <c r="M863" s="261"/>
      <c r="N863" s="265"/>
      <c r="O863" s="265"/>
      <c r="P863" s="265"/>
      <c r="Q863" s="265"/>
      <c r="R863" s="265"/>
    </row>
    <row r="864" spans="4:18" x14ac:dyDescent="0.2">
      <c r="D864" s="273"/>
      <c r="E864" s="261"/>
      <c r="F864" s="261"/>
      <c r="G864" s="261"/>
      <c r="H864" s="261"/>
      <c r="I864" s="261"/>
      <c r="J864" s="261"/>
      <c r="K864" s="261"/>
      <c r="L864" s="261"/>
      <c r="M864" s="261"/>
      <c r="N864" s="265"/>
      <c r="O864" s="265"/>
      <c r="P864" s="265"/>
      <c r="Q864" s="265"/>
      <c r="R864" s="265"/>
    </row>
    <row r="865" spans="4:18" x14ac:dyDescent="0.2">
      <c r="D865" s="273"/>
      <c r="E865" s="261"/>
      <c r="F865" s="261"/>
      <c r="G865" s="261"/>
      <c r="H865" s="261"/>
      <c r="I865" s="261"/>
      <c r="J865" s="261"/>
      <c r="K865" s="261"/>
      <c r="L865" s="261"/>
      <c r="M865" s="261"/>
      <c r="N865" s="265"/>
      <c r="O865" s="265"/>
      <c r="P865" s="265"/>
      <c r="Q865" s="265"/>
      <c r="R865" s="265"/>
    </row>
    <row r="866" spans="4:18" x14ac:dyDescent="0.2">
      <c r="D866" s="273"/>
      <c r="E866" s="261"/>
      <c r="F866" s="261"/>
      <c r="G866" s="261"/>
      <c r="H866" s="261"/>
      <c r="I866" s="261"/>
      <c r="J866" s="261"/>
      <c r="K866" s="261"/>
      <c r="L866" s="261"/>
      <c r="M866" s="261"/>
      <c r="N866" s="265"/>
      <c r="O866" s="265"/>
      <c r="P866" s="265"/>
      <c r="Q866" s="265"/>
      <c r="R866" s="265"/>
    </row>
    <row r="867" spans="4:18" x14ac:dyDescent="0.2">
      <c r="D867" s="273"/>
      <c r="E867" s="261"/>
      <c r="F867" s="261"/>
      <c r="G867" s="261"/>
      <c r="H867" s="261"/>
      <c r="I867" s="261"/>
      <c r="J867" s="261"/>
      <c r="K867" s="261"/>
      <c r="L867" s="261"/>
      <c r="M867" s="261"/>
      <c r="N867" s="265"/>
      <c r="O867" s="265"/>
      <c r="P867" s="265"/>
      <c r="Q867" s="265"/>
      <c r="R867" s="265"/>
    </row>
    <row r="868" spans="4:18" x14ac:dyDescent="0.2">
      <c r="D868" s="273"/>
      <c r="E868" s="261"/>
      <c r="F868" s="261"/>
      <c r="G868" s="261"/>
      <c r="H868" s="261"/>
      <c r="I868" s="261"/>
      <c r="J868" s="261"/>
      <c r="K868" s="261"/>
      <c r="L868" s="261"/>
      <c r="M868" s="261"/>
      <c r="N868" s="265"/>
      <c r="O868" s="265"/>
      <c r="P868" s="265"/>
      <c r="Q868" s="265"/>
      <c r="R868" s="265"/>
    </row>
    <row r="869" spans="4:18" x14ac:dyDescent="0.2">
      <c r="D869" s="273"/>
      <c r="E869" s="261"/>
      <c r="F869" s="261"/>
      <c r="G869" s="261"/>
      <c r="H869" s="261"/>
      <c r="I869" s="261"/>
      <c r="J869" s="261"/>
      <c r="K869" s="261"/>
      <c r="L869" s="261"/>
      <c r="M869" s="261"/>
      <c r="N869" s="265"/>
      <c r="O869" s="265"/>
      <c r="P869" s="265"/>
      <c r="Q869" s="265"/>
      <c r="R869" s="265"/>
    </row>
    <row r="870" spans="4:18" x14ac:dyDescent="0.2">
      <c r="D870" s="273"/>
      <c r="E870" s="261"/>
      <c r="F870" s="261"/>
      <c r="G870" s="261"/>
      <c r="H870" s="261"/>
      <c r="I870" s="261"/>
      <c r="J870" s="261"/>
      <c r="K870" s="261"/>
      <c r="L870" s="261"/>
      <c r="M870" s="261"/>
      <c r="N870" s="265"/>
      <c r="O870" s="265"/>
      <c r="P870" s="265"/>
      <c r="Q870" s="265"/>
      <c r="R870" s="265"/>
    </row>
    <row r="871" spans="4:18" x14ac:dyDescent="0.2">
      <c r="D871" s="273"/>
      <c r="E871" s="261"/>
      <c r="F871" s="261"/>
      <c r="G871" s="261"/>
      <c r="H871" s="261"/>
      <c r="I871" s="261"/>
      <c r="J871" s="261"/>
      <c r="K871" s="261"/>
      <c r="L871" s="261"/>
      <c r="M871" s="261"/>
      <c r="N871" s="265"/>
      <c r="O871" s="265"/>
      <c r="P871" s="265"/>
      <c r="Q871" s="265"/>
      <c r="R871" s="265"/>
    </row>
    <row r="872" spans="4:18" x14ac:dyDescent="0.2">
      <c r="D872" s="273"/>
      <c r="E872" s="261"/>
      <c r="F872" s="261"/>
      <c r="G872" s="261"/>
      <c r="H872" s="261"/>
      <c r="I872" s="261"/>
      <c r="J872" s="261"/>
      <c r="K872" s="261"/>
      <c r="L872" s="261"/>
      <c r="M872" s="261"/>
      <c r="N872" s="265"/>
      <c r="O872" s="265"/>
      <c r="P872" s="265"/>
      <c r="Q872" s="265"/>
      <c r="R872" s="265"/>
    </row>
    <row r="873" spans="4:18" x14ac:dyDescent="0.2">
      <c r="D873" s="273"/>
      <c r="E873" s="261"/>
      <c r="F873" s="261"/>
      <c r="G873" s="261"/>
      <c r="H873" s="261"/>
      <c r="I873" s="261"/>
      <c r="J873" s="261"/>
      <c r="K873" s="261"/>
      <c r="L873" s="261"/>
      <c r="M873" s="261"/>
      <c r="N873" s="265"/>
      <c r="O873" s="265"/>
      <c r="P873" s="265"/>
      <c r="Q873" s="265"/>
      <c r="R873" s="265"/>
    </row>
    <row r="874" spans="4:18" x14ac:dyDescent="0.2">
      <c r="D874" s="273"/>
      <c r="E874" s="261"/>
      <c r="F874" s="261"/>
      <c r="G874" s="261"/>
      <c r="H874" s="261"/>
      <c r="I874" s="261"/>
      <c r="J874" s="261"/>
      <c r="K874" s="261"/>
      <c r="L874" s="261"/>
      <c r="M874" s="261"/>
      <c r="N874" s="265"/>
      <c r="O874" s="265"/>
      <c r="P874" s="265"/>
      <c r="Q874" s="265"/>
      <c r="R874" s="265"/>
    </row>
    <row r="875" spans="4:18" x14ac:dyDescent="0.2">
      <c r="D875" s="273"/>
      <c r="E875" s="261"/>
      <c r="F875" s="261"/>
      <c r="G875" s="261"/>
      <c r="H875" s="261"/>
      <c r="I875" s="261"/>
      <c r="J875" s="261"/>
      <c r="K875" s="261"/>
      <c r="L875" s="261"/>
      <c r="M875" s="261"/>
      <c r="N875" s="265"/>
      <c r="O875" s="265"/>
      <c r="P875" s="265"/>
      <c r="Q875" s="265"/>
      <c r="R875" s="265"/>
    </row>
    <row r="876" spans="4:18" x14ac:dyDescent="0.2">
      <c r="D876" s="273"/>
      <c r="E876" s="261"/>
      <c r="F876" s="261"/>
      <c r="G876" s="261"/>
      <c r="H876" s="261"/>
      <c r="I876" s="261"/>
      <c r="J876" s="261"/>
      <c r="K876" s="261"/>
      <c r="L876" s="261"/>
      <c r="M876" s="261"/>
      <c r="N876" s="265"/>
      <c r="O876" s="265"/>
      <c r="P876" s="265"/>
      <c r="Q876" s="265"/>
      <c r="R876" s="265"/>
    </row>
    <row r="877" spans="4:18" x14ac:dyDescent="0.2">
      <c r="D877" s="273"/>
      <c r="E877" s="261"/>
      <c r="F877" s="261"/>
      <c r="G877" s="261"/>
      <c r="H877" s="261"/>
      <c r="I877" s="261"/>
      <c r="J877" s="261"/>
      <c r="K877" s="261"/>
      <c r="L877" s="261"/>
      <c r="M877" s="261"/>
      <c r="N877" s="265"/>
      <c r="O877" s="265"/>
      <c r="P877" s="265"/>
      <c r="Q877" s="265"/>
      <c r="R877" s="265"/>
    </row>
    <row r="878" spans="4:18" x14ac:dyDescent="0.2">
      <c r="D878" s="273"/>
      <c r="E878" s="261"/>
      <c r="F878" s="261"/>
      <c r="G878" s="261"/>
      <c r="H878" s="261"/>
      <c r="I878" s="261"/>
      <c r="J878" s="261"/>
      <c r="K878" s="261"/>
      <c r="L878" s="261"/>
      <c r="M878" s="261"/>
      <c r="N878" s="265"/>
      <c r="O878" s="265"/>
      <c r="P878" s="265"/>
      <c r="Q878" s="265"/>
      <c r="R878" s="265"/>
    </row>
    <row r="879" spans="4:18" x14ac:dyDescent="0.2">
      <c r="D879" s="273"/>
      <c r="E879" s="261"/>
      <c r="F879" s="261"/>
      <c r="G879" s="261"/>
      <c r="H879" s="261"/>
      <c r="I879" s="261"/>
      <c r="J879" s="261"/>
      <c r="K879" s="261"/>
      <c r="L879" s="261"/>
      <c r="M879" s="261"/>
      <c r="N879" s="265"/>
      <c r="O879" s="265"/>
      <c r="P879" s="265"/>
      <c r="Q879" s="265"/>
      <c r="R879" s="265"/>
    </row>
    <row r="880" spans="4:18" x14ac:dyDescent="0.2">
      <c r="D880" s="273"/>
      <c r="E880" s="261"/>
      <c r="F880" s="261"/>
      <c r="G880" s="261"/>
      <c r="H880" s="261"/>
      <c r="I880" s="261"/>
      <c r="J880" s="261"/>
      <c r="K880" s="261"/>
      <c r="L880" s="261"/>
      <c r="M880" s="261"/>
      <c r="N880" s="265"/>
      <c r="O880" s="265"/>
      <c r="P880" s="265"/>
      <c r="Q880" s="265"/>
      <c r="R880" s="265"/>
    </row>
    <row r="881" spans="4:18" x14ac:dyDescent="0.2">
      <c r="D881" s="273"/>
      <c r="E881" s="261"/>
      <c r="F881" s="261"/>
      <c r="G881" s="261"/>
      <c r="H881" s="261"/>
      <c r="I881" s="261"/>
      <c r="J881" s="261"/>
      <c r="K881" s="261"/>
      <c r="L881" s="261"/>
      <c r="M881" s="261"/>
      <c r="N881" s="265"/>
      <c r="O881" s="265"/>
      <c r="P881" s="265"/>
      <c r="Q881" s="265"/>
      <c r="R881" s="265"/>
    </row>
    <row r="882" spans="4:18" x14ac:dyDescent="0.2">
      <c r="D882" s="273"/>
      <c r="E882" s="261"/>
      <c r="F882" s="261"/>
      <c r="G882" s="261"/>
      <c r="H882" s="261"/>
      <c r="I882" s="261"/>
      <c r="J882" s="261"/>
      <c r="K882" s="261"/>
      <c r="L882" s="261"/>
      <c r="M882" s="261"/>
      <c r="N882" s="265"/>
      <c r="O882" s="265"/>
      <c r="P882" s="265"/>
      <c r="Q882" s="265"/>
      <c r="R882" s="265"/>
    </row>
    <row r="883" spans="4:18" x14ac:dyDescent="0.2">
      <c r="D883" s="273"/>
      <c r="E883" s="261"/>
      <c r="F883" s="261"/>
      <c r="G883" s="261"/>
      <c r="H883" s="261"/>
      <c r="I883" s="261"/>
      <c r="J883" s="261"/>
      <c r="K883" s="261"/>
      <c r="L883" s="261"/>
      <c r="M883" s="261"/>
      <c r="N883" s="265"/>
      <c r="O883" s="265"/>
      <c r="P883" s="265"/>
      <c r="Q883" s="265"/>
      <c r="R883" s="265"/>
    </row>
    <row r="884" spans="4:18" x14ac:dyDescent="0.2">
      <c r="D884" s="273"/>
      <c r="E884" s="261"/>
      <c r="F884" s="261"/>
      <c r="G884" s="261"/>
      <c r="H884" s="261"/>
      <c r="I884" s="261"/>
      <c r="J884" s="261"/>
      <c r="K884" s="261"/>
      <c r="L884" s="261"/>
      <c r="M884" s="261"/>
      <c r="N884" s="265"/>
      <c r="O884" s="265"/>
      <c r="P884" s="265"/>
      <c r="Q884" s="265"/>
      <c r="R884" s="265"/>
    </row>
    <row r="885" spans="4:18" x14ac:dyDescent="0.2">
      <c r="D885" s="273"/>
      <c r="E885" s="261"/>
      <c r="F885" s="261"/>
      <c r="G885" s="261"/>
      <c r="H885" s="261"/>
      <c r="I885" s="261"/>
      <c r="J885" s="261"/>
      <c r="K885" s="261"/>
      <c r="L885" s="261"/>
      <c r="M885" s="261"/>
      <c r="N885" s="265"/>
      <c r="O885" s="265"/>
      <c r="P885" s="265"/>
      <c r="Q885" s="265"/>
      <c r="R885" s="265"/>
    </row>
    <row r="886" spans="4:18" x14ac:dyDescent="0.2">
      <c r="D886" s="273"/>
      <c r="E886" s="261"/>
      <c r="F886" s="261"/>
      <c r="G886" s="261"/>
      <c r="H886" s="261"/>
      <c r="I886" s="261"/>
      <c r="J886" s="261"/>
      <c r="K886" s="261"/>
      <c r="L886" s="261"/>
      <c r="M886" s="261"/>
      <c r="N886" s="265"/>
      <c r="O886" s="265"/>
      <c r="P886" s="265"/>
      <c r="Q886" s="265"/>
      <c r="R886" s="265"/>
    </row>
    <row r="887" spans="4:18" x14ac:dyDescent="0.2">
      <c r="D887" s="273"/>
      <c r="E887" s="261"/>
      <c r="F887" s="261"/>
      <c r="G887" s="261"/>
      <c r="H887" s="261"/>
      <c r="I887" s="261"/>
      <c r="J887" s="261"/>
      <c r="K887" s="261"/>
      <c r="L887" s="261"/>
      <c r="M887" s="261"/>
      <c r="N887" s="265"/>
      <c r="O887" s="265"/>
      <c r="P887" s="265"/>
      <c r="Q887" s="265"/>
      <c r="R887" s="265"/>
    </row>
    <row r="888" spans="4:18" x14ac:dyDescent="0.2">
      <c r="D888" s="273"/>
      <c r="E888" s="261"/>
      <c r="F888" s="261"/>
      <c r="G888" s="261"/>
      <c r="H888" s="261"/>
      <c r="I888" s="261"/>
      <c r="J888" s="261"/>
      <c r="K888" s="261"/>
      <c r="L888" s="261"/>
      <c r="M888" s="261"/>
      <c r="N888" s="265"/>
      <c r="O888" s="265"/>
      <c r="P888" s="265"/>
      <c r="Q888" s="265"/>
      <c r="R888" s="265"/>
    </row>
    <row r="889" spans="4:18" x14ac:dyDescent="0.2">
      <c r="D889" s="273"/>
      <c r="E889" s="261"/>
      <c r="F889" s="261"/>
      <c r="G889" s="261"/>
      <c r="H889" s="261"/>
      <c r="I889" s="261"/>
      <c r="J889" s="261"/>
      <c r="K889" s="261"/>
      <c r="L889" s="261"/>
      <c r="M889" s="261"/>
      <c r="N889" s="265"/>
      <c r="O889" s="265"/>
      <c r="P889" s="265"/>
      <c r="Q889" s="265"/>
      <c r="R889" s="265"/>
    </row>
    <row r="890" spans="4:18" x14ac:dyDescent="0.2">
      <c r="D890" s="273"/>
      <c r="E890" s="261"/>
      <c r="F890" s="261"/>
      <c r="G890" s="261"/>
      <c r="H890" s="261"/>
      <c r="I890" s="261"/>
      <c r="J890" s="261"/>
      <c r="K890" s="261"/>
      <c r="L890" s="261"/>
      <c r="M890" s="261"/>
      <c r="N890" s="265"/>
      <c r="O890" s="265"/>
      <c r="P890" s="265"/>
      <c r="Q890" s="265"/>
      <c r="R890" s="265"/>
    </row>
    <row r="891" spans="4:18" x14ac:dyDescent="0.2">
      <c r="D891" s="273"/>
      <c r="E891" s="261"/>
      <c r="F891" s="261"/>
      <c r="G891" s="261"/>
      <c r="H891" s="261"/>
      <c r="I891" s="261"/>
      <c r="J891" s="261"/>
      <c r="K891" s="261"/>
      <c r="L891" s="261"/>
      <c r="M891" s="261"/>
      <c r="N891" s="265"/>
      <c r="O891" s="265"/>
      <c r="P891" s="265"/>
      <c r="Q891" s="265"/>
      <c r="R891" s="265"/>
    </row>
    <row r="892" spans="4:18" x14ac:dyDescent="0.2">
      <c r="D892" s="273"/>
      <c r="E892" s="261"/>
      <c r="F892" s="261"/>
      <c r="G892" s="261"/>
      <c r="H892" s="261"/>
      <c r="I892" s="261"/>
      <c r="J892" s="261"/>
      <c r="K892" s="261"/>
      <c r="L892" s="261"/>
      <c r="M892" s="261"/>
      <c r="N892" s="265"/>
      <c r="O892" s="265"/>
      <c r="P892" s="265"/>
      <c r="Q892" s="265"/>
      <c r="R892" s="265"/>
    </row>
    <row r="893" spans="4:18" x14ac:dyDescent="0.2">
      <c r="D893" s="273"/>
      <c r="E893" s="261"/>
      <c r="F893" s="261"/>
      <c r="G893" s="261"/>
      <c r="H893" s="261"/>
      <c r="I893" s="261"/>
      <c r="J893" s="261"/>
      <c r="K893" s="261"/>
      <c r="L893" s="261"/>
      <c r="M893" s="261"/>
      <c r="N893" s="265"/>
      <c r="O893" s="265"/>
      <c r="P893" s="265"/>
      <c r="Q893" s="265"/>
      <c r="R893" s="265"/>
    </row>
    <row r="894" spans="4:18" x14ac:dyDescent="0.2">
      <c r="D894" s="273"/>
      <c r="E894" s="261"/>
      <c r="F894" s="261"/>
      <c r="G894" s="261"/>
      <c r="H894" s="261"/>
      <c r="I894" s="261"/>
      <c r="J894" s="261"/>
      <c r="K894" s="261"/>
      <c r="L894" s="261"/>
      <c r="M894" s="261"/>
      <c r="N894" s="265"/>
      <c r="O894" s="265"/>
      <c r="P894" s="265"/>
      <c r="Q894" s="265"/>
      <c r="R894" s="265"/>
    </row>
    <row r="895" spans="4:18" x14ac:dyDescent="0.2">
      <c r="D895" s="273"/>
      <c r="E895" s="261"/>
      <c r="F895" s="261"/>
      <c r="G895" s="261"/>
      <c r="H895" s="261"/>
      <c r="I895" s="261"/>
      <c r="J895" s="261"/>
      <c r="K895" s="261"/>
      <c r="L895" s="261"/>
      <c r="M895" s="261"/>
      <c r="N895" s="265"/>
      <c r="O895" s="265"/>
      <c r="P895" s="265"/>
      <c r="Q895" s="265"/>
      <c r="R895" s="265"/>
    </row>
    <row r="896" spans="4:18" x14ac:dyDescent="0.2">
      <c r="D896" s="273"/>
      <c r="E896" s="261"/>
      <c r="F896" s="261"/>
      <c r="G896" s="261"/>
      <c r="H896" s="261"/>
      <c r="I896" s="261"/>
      <c r="J896" s="261"/>
      <c r="K896" s="261"/>
      <c r="L896" s="261"/>
      <c r="M896" s="261"/>
      <c r="N896" s="265"/>
      <c r="O896" s="265"/>
      <c r="P896" s="265"/>
      <c r="Q896" s="265"/>
      <c r="R896" s="265"/>
    </row>
    <row r="897" spans="4:18" x14ac:dyDescent="0.2">
      <c r="D897" s="273"/>
      <c r="E897" s="261"/>
      <c r="F897" s="261"/>
      <c r="G897" s="261"/>
      <c r="H897" s="261"/>
      <c r="I897" s="261"/>
      <c r="J897" s="261"/>
      <c r="K897" s="261"/>
      <c r="L897" s="261"/>
      <c r="M897" s="261"/>
      <c r="N897" s="265"/>
      <c r="O897" s="265"/>
      <c r="P897" s="265"/>
      <c r="Q897" s="265"/>
      <c r="R897" s="265"/>
    </row>
    <row r="898" spans="4:18" x14ac:dyDescent="0.2">
      <c r="D898" s="273"/>
      <c r="E898" s="261"/>
      <c r="F898" s="261"/>
      <c r="G898" s="261"/>
      <c r="H898" s="261"/>
      <c r="I898" s="261"/>
      <c r="J898" s="261"/>
      <c r="K898" s="261"/>
      <c r="L898" s="261"/>
      <c r="M898" s="261"/>
      <c r="N898" s="265"/>
      <c r="O898" s="265"/>
      <c r="P898" s="265"/>
      <c r="Q898" s="265"/>
      <c r="R898" s="265"/>
    </row>
    <row r="899" spans="4:18" x14ac:dyDescent="0.2">
      <c r="D899" s="273"/>
      <c r="E899" s="261"/>
      <c r="F899" s="261"/>
      <c r="G899" s="261"/>
      <c r="H899" s="261"/>
      <c r="I899" s="261"/>
      <c r="J899" s="261"/>
      <c r="K899" s="261"/>
      <c r="L899" s="261"/>
      <c r="M899" s="261"/>
      <c r="N899" s="265"/>
      <c r="O899" s="265"/>
      <c r="P899" s="265"/>
      <c r="Q899" s="265"/>
      <c r="R899" s="265"/>
    </row>
    <row r="900" spans="4:18" x14ac:dyDescent="0.2">
      <c r="D900" s="273"/>
      <c r="E900" s="261"/>
      <c r="F900" s="261"/>
      <c r="G900" s="261"/>
      <c r="H900" s="261"/>
      <c r="I900" s="261"/>
      <c r="J900" s="261"/>
      <c r="K900" s="261"/>
      <c r="L900" s="261"/>
      <c r="M900" s="261"/>
      <c r="N900" s="265"/>
      <c r="O900" s="265"/>
      <c r="P900" s="265"/>
      <c r="Q900" s="265"/>
      <c r="R900" s="265"/>
    </row>
    <row r="901" spans="4:18" x14ac:dyDescent="0.2">
      <c r="D901" s="273"/>
      <c r="E901" s="261"/>
      <c r="F901" s="261"/>
      <c r="G901" s="261"/>
      <c r="H901" s="261"/>
      <c r="I901" s="261"/>
      <c r="J901" s="261"/>
      <c r="K901" s="261"/>
      <c r="L901" s="261"/>
      <c r="M901" s="261"/>
      <c r="N901" s="265"/>
      <c r="O901" s="265"/>
      <c r="P901" s="265"/>
      <c r="Q901" s="265"/>
      <c r="R901" s="265"/>
    </row>
    <row r="902" spans="4:18" x14ac:dyDescent="0.2">
      <c r="D902" s="273"/>
      <c r="E902" s="261"/>
      <c r="F902" s="261"/>
      <c r="G902" s="261"/>
      <c r="H902" s="261"/>
      <c r="I902" s="261"/>
      <c r="J902" s="261"/>
      <c r="K902" s="261"/>
      <c r="L902" s="261"/>
      <c r="M902" s="261"/>
      <c r="N902" s="265"/>
      <c r="O902" s="265"/>
      <c r="P902" s="265"/>
      <c r="Q902" s="265"/>
      <c r="R902" s="265"/>
    </row>
    <row r="903" spans="4:18" x14ac:dyDescent="0.2">
      <c r="D903" s="273"/>
      <c r="E903" s="261"/>
      <c r="F903" s="261"/>
      <c r="G903" s="261"/>
      <c r="H903" s="261"/>
      <c r="I903" s="261"/>
      <c r="J903" s="261"/>
      <c r="K903" s="261"/>
      <c r="L903" s="261"/>
      <c r="M903" s="261"/>
      <c r="N903" s="265"/>
      <c r="O903" s="265"/>
      <c r="P903" s="265"/>
      <c r="Q903" s="265"/>
      <c r="R903" s="265"/>
    </row>
    <row r="904" spans="4:18" x14ac:dyDescent="0.2">
      <c r="D904" s="273"/>
      <c r="E904" s="261"/>
      <c r="F904" s="261"/>
      <c r="G904" s="261"/>
      <c r="H904" s="261"/>
      <c r="I904" s="261"/>
      <c r="J904" s="261"/>
      <c r="K904" s="261"/>
      <c r="L904" s="261"/>
      <c r="M904" s="261"/>
      <c r="N904" s="265"/>
      <c r="O904" s="265"/>
      <c r="P904" s="265"/>
      <c r="Q904" s="265"/>
      <c r="R904" s="265"/>
    </row>
    <row r="905" spans="4:18" x14ac:dyDescent="0.2">
      <c r="D905" s="273"/>
      <c r="E905" s="261"/>
      <c r="F905" s="261"/>
      <c r="G905" s="261"/>
      <c r="H905" s="261"/>
      <c r="I905" s="261"/>
      <c r="J905" s="261"/>
      <c r="K905" s="261"/>
      <c r="L905" s="261"/>
      <c r="M905" s="261"/>
      <c r="N905" s="265"/>
      <c r="O905" s="265"/>
      <c r="P905" s="265"/>
      <c r="Q905" s="265"/>
      <c r="R905" s="265"/>
    </row>
    <row r="906" spans="4:18" x14ac:dyDescent="0.2">
      <c r="D906" s="273"/>
      <c r="E906" s="261"/>
      <c r="F906" s="261"/>
      <c r="G906" s="261"/>
      <c r="H906" s="261"/>
      <c r="I906" s="261"/>
      <c r="J906" s="261"/>
      <c r="K906" s="261"/>
      <c r="L906" s="261"/>
      <c r="M906" s="261"/>
      <c r="N906" s="265"/>
      <c r="O906" s="265"/>
      <c r="P906" s="265"/>
      <c r="Q906" s="265"/>
      <c r="R906" s="265"/>
    </row>
    <row r="907" spans="4:18" x14ac:dyDescent="0.2">
      <c r="D907" s="273"/>
      <c r="E907" s="261"/>
      <c r="F907" s="261"/>
      <c r="G907" s="261"/>
      <c r="H907" s="261"/>
      <c r="I907" s="261"/>
      <c r="J907" s="261"/>
      <c r="K907" s="261"/>
      <c r="L907" s="261"/>
      <c r="M907" s="261"/>
      <c r="N907" s="265"/>
      <c r="O907" s="265"/>
      <c r="P907" s="265"/>
      <c r="Q907" s="265"/>
      <c r="R907" s="265"/>
    </row>
    <row r="908" spans="4:18" x14ac:dyDescent="0.2">
      <c r="D908" s="273"/>
      <c r="E908" s="261"/>
      <c r="F908" s="261"/>
      <c r="G908" s="261"/>
      <c r="H908" s="261"/>
      <c r="I908" s="261"/>
      <c r="J908" s="261"/>
      <c r="K908" s="261"/>
      <c r="L908" s="261"/>
      <c r="M908" s="261"/>
      <c r="N908" s="265"/>
      <c r="O908" s="265"/>
      <c r="P908" s="265"/>
      <c r="Q908" s="265"/>
      <c r="R908" s="265"/>
    </row>
    <row r="909" spans="4:18" x14ac:dyDescent="0.2">
      <c r="D909" s="273"/>
      <c r="E909" s="261"/>
      <c r="F909" s="261"/>
      <c r="G909" s="261"/>
      <c r="H909" s="261"/>
      <c r="I909" s="261"/>
      <c r="J909" s="261"/>
      <c r="K909" s="261"/>
      <c r="L909" s="261"/>
      <c r="M909" s="261"/>
      <c r="N909" s="265"/>
      <c r="O909" s="265"/>
      <c r="P909" s="265"/>
      <c r="Q909" s="265"/>
      <c r="R909" s="265"/>
    </row>
    <row r="910" spans="4:18" x14ac:dyDescent="0.2">
      <c r="D910" s="273"/>
      <c r="E910" s="261"/>
      <c r="F910" s="261"/>
      <c r="G910" s="261"/>
      <c r="H910" s="261"/>
      <c r="I910" s="261"/>
      <c r="J910" s="261"/>
      <c r="K910" s="261"/>
      <c r="L910" s="261"/>
      <c r="M910" s="261"/>
      <c r="N910" s="265"/>
      <c r="O910" s="265"/>
      <c r="P910" s="265"/>
      <c r="Q910" s="265"/>
      <c r="R910" s="265"/>
    </row>
    <row r="911" spans="4:18" x14ac:dyDescent="0.2">
      <c r="D911" s="273"/>
      <c r="E911" s="261"/>
      <c r="F911" s="261"/>
      <c r="G911" s="261"/>
      <c r="H911" s="261"/>
      <c r="I911" s="261"/>
      <c r="J911" s="261"/>
      <c r="K911" s="261"/>
      <c r="L911" s="261"/>
      <c r="M911" s="261"/>
      <c r="N911" s="265"/>
      <c r="O911" s="265"/>
      <c r="P911" s="265"/>
      <c r="Q911" s="265"/>
      <c r="R911" s="265"/>
    </row>
    <row r="912" spans="4:18" x14ac:dyDescent="0.2">
      <c r="D912" s="273"/>
      <c r="E912" s="261"/>
      <c r="F912" s="261"/>
      <c r="G912" s="261"/>
      <c r="H912" s="261"/>
      <c r="I912" s="261"/>
      <c r="J912" s="261"/>
      <c r="K912" s="261"/>
      <c r="L912" s="261"/>
      <c r="M912" s="261"/>
      <c r="N912" s="265"/>
      <c r="O912" s="265"/>
      <c r="P912" s="265"/>
      <c r="Q912" s="265"/>
      <c r="R912" s="265"/>
    </row>
    <row r="913" spans="4:18" x14ac:dyDescent="0.2">
      <c r="D913" s="273"/>
      <c r="E913" s="261"/>
      <c r="F913" s="261"/>
      <c r="G913" s="261"/>
      <c r="H913" s="261"/>
      <c r="I913" s="261"/>
      <c r="J913" s="261"/>
      <c r="K913" s="261"/>
      <c r="L913" s="261"/>
      <c r="M913" s="261"/>
      <c r="N913" s="265"/>
      <c r="O913" s="265"/>
      <c r="P913" s="265"/>
      <c r="Q913" s="265"/>
      <c r="R913" s="265"/>
    </row>
    <row r="914" spans="4:18" x14ac:dyDescent="0.2">
      <c r="D914" s="273"/>
      <c r="E914" s="261"/>
      <c r="F914" s="261"/>
      <c r="G914" s="261"/>
      <c r="H914" s="261"/>
      <c r="I914" s="261"/>
      <c r="J914" s="261"/>
      <c r="K914" s="261"/>
      <c r="L914" s="261"/>
      <c r="M914" s="261"/>
      <c r="N914" s="265"/>
      <c r="O914" s="265"/>
      <c r="P914" s="265"/>
      <c r="Q914" s="265"/>
      <c r="R914" s="265"/>
    </row>
    <row r="915" spans="4:18" x14ac:dyDescent="0.2">
      <c r="D915" s="273"/>
      <c r="E915" s="261"/>
      <c r="F915" s="261"/>
      <c r="G915" s="261"/>
      <c r="H915" s="261"/>
      <c r="I915" s="261"/>
      <c r="J915" s="261"/>
      <c r="K915" s="261"/>
      <c r="L915" s="261"/>
      <c r="M915" s="261"/>
      <c r="N915" s="265"/>
      <c r="O915" s="265"/>
      <c r="P915" s="265"/>
      <c r="Q915" s="265"/>
      <c r="R915" s="265"/>
    </row>
    <row r="916" spans="4:18" x14ac:dyDescent="0.2">
      <c r="D916" s="273"/>
      <c r="E916" s="261"/>
      <c r="F916" s="261"/>
      <c r="G916" s="261"/>
      <c r="H916" s="261"/>
      <c r="I916" s="261"/>
      <c r="J916" s="261"/>
      <c r="K916" s="261"/>
      <c r="L916" s="261"/>
      <c r="M916" s="261"/>
      <c r="N916" s="265"/>
      <c r="O916" s="265"/>
      <c r="P916" s="265"/>
      <c r="Q916" s="265"/>
      <c r="R916" s="265"/>
    </row>
    <row r="917" spans="4:18" x14ac:dyDescent="0.2">
      <c r="D917" s="273"/>
      <c r="E917" s="261"/>
      <c r="F917" s="261"/>
      <c r="G917" s="261"/>
      <c r="H917" s="261"/>
      <c r="I917" s="261"/>
      <c r="J917" s="261"/>
      <c r="K917" s="261"/>
      <c r="L917" s="261"/>
      <c r="M917" s="261"/>
      <c r="N917" s="265"/>
      <c r="O917" s="265"/>
      <c r="P917" s="265"/>
      <c r="Q917" s="265"/>
      <c r="R917" s="265"/>
    </row>
    <row r="918" spans="4:18" x14ac:dyDescent="0.2">
      <c r="D918" s="273"/>
      <c r="E918" s="261"/>
      <c r="F918" s="261"/>
      <c r="G918" s="261"/>
      <c r="H918" s="261"/>
      <c r="I918" s="261"/>
      <c r="J918" s="261"/>
      <c r="K918" s="261"/>
      <c r="L918" s="261"/>
      <c r="M918" s="261"/>
      <c r="N918" s="265"/>
      <c r="O918" s="265"/>
      <c r="P918" s="265"/>
      <c r="Q918" s="265"/>
      <c r="R918" s="265"/>
    </row>
    <row r="919" spans="4:18" x14ac:dyDescent="0.2">
      <c r="D919" s="273"/>
      <c r="E919" s="261"/>
      <c r="F919" s="261"/>
      <c r="G919" s="261"/>
      <c r="H919" s="261"/>
      <c r="I919" s="261"/>
      <c r="J919" s="261"/>
      <c r="K919" s="261"/>
      <c r="L919" s="261"/>
      <c r="M919" s="261"/>
      <c r="N919" s="265"/>
      <c r="O919" s="265"/>
      <c r="P919" s="265"/>
      <c r="Q919" s="265"/>
      <c r="R919" s="265"/>
    </row>
    <row r="920" spans="4:18" x14ac:dyDescent="0.2">
      <c r="D920" s="273"/>
      <c r="E920" s="261"/>
      <c r="F920" s="261"/>
      <c r="G920" s="261"/>
      <c r="H920" s="261"/>
      <c r="I920" s="261"/>
      <c r="J920" s="261"/>
      <c r="K920" s="261"/>
      <c r="L920" s="261"/>
      <c r="M920" s="261"/>
      <c r="N920" s="265"/>
      <c r="O920" s="265"/>
      <c r="P920" s="265"/>
      <c r="Q920" s="265"/>
      <c r="R920" s="265"/>
    </row>
    <row r="921" spans="4:18" x14ac:dyDescent="0.2">
      <c r="D921" s="273"/>
      <c r="E921" s="261"/>
      <c r="F921" s="261"/>
      <c r="G921" s="261"/>
      <c r="H921" s="261"/>
      <c r="I921" s="261"/>
      <c r="J921" s="261"/>
      <c r="K921" s="261"/>
      <c r="L921" s="261"/>
      <c r="M921" s="261"/>
      <c r="N921" s="265"/>
      <c r="O921" s="265"/>
      <c r="P921" s="265"/>
      <c r="Q921" s="265"/>
      <c r="R921" s="265"/>
    </row>
    <row r="922" spans="4:18" x14ac:dyDescent="0.2">
      <c r="D922" s="273"/>
      <c r="E922" s="261"/>
      <c r="F922" s="261"/>
      <c r="G922" s="261"/>
      <c r="H922" s="261"/>
      <c r="I922" s="261"/>
      <c r="J922" s="261"/>
      <c r="K922" s="261"/>
      <c r="L922" s="261"/>
      <c r="M922" s="261"/>
      <c r="N922" s="265"/>
      <c r="O922" s="265"/>
      <c r="P922" s="265"/>
      <c r="Q922" s="265"/>
      <c r="R922" s="265"/>
    </row>
    <row r="923" spans="4:18" x14ac:dyDescent="0.2">
      <c r="D923" s="273"/>
      <c r="E923" s="261"/>
      <c r="F923" s="261"/>
      <c r="G923" s="261"/>
      <c r="H923" s="261"/>
      <c r="I923" s="261"/>
      <c r="J923" s="261"/>
      <c r="K923" s="261"/>
      <c r="L923" s="261"/>
      <c r="M923" s="261"/>
      <c r="N923" s="265"/>
      <c r="O923" s="265"/>
      <c r="P923" s="265"/>
      <c r="Q923" s="265"/>
      <c r="R923" s="265"/>
    </row>
    <row r="924" spans="4:18" x14ac:dyDescent="0.2">
      <c r="D924" s="273"/>
      <c r="E924" s="261"/>
      <c r="F924" s="261"/>
      <c r="G924" s="261"/>
      <c r="H924" s="261"/>
      <c r="I924" s="261"/>
      <c r="J924" s="261"/>
      <c r="K924" s="261"/>
      <c r="L924" s="261"/>
      <c r="M924" s="261"/>
      <c r="N924" s="265"/>
      <c r="O924" s="265"/>
      <c r="P924" s="265"/>
      <c r="Q924" s="265"/>
      <c r="R924" s="265"/>
    </row>
    <row r="925" spans="4:18" x14ac:dyDescent="0.2">
      <c r="D925" s="273"/>
      <c r="E925" s="261"/>
      <c r="F925" s="261"/>
      <c r="G925" s="261"/>
      <c r="H925" s="261"/>
      <c r="I925" s="261"/>
      <c r="J925" s="261"/>
      <c r="K925" s="261"/>
      <c r="L925" s="261"/>
      <c r="M925" s="261"/>
      <c r="N925" s="265"/>
      <c r="O925" s="265"/>
      <c r="P925" s="265"/>
      <c r="Q925" s="265"/>
      <c r="R925" s="265"/>
    </row>
    <row r="926" spans="4:18" x14ac:dyDescent="0.2">
      <c r="D926" s="273"/>
      <c r="E926" s="261"/>
      <c r="F926" s="261"/>
      <c r="G926" s="261"/>
      <c r="H926" s="261"/>
      <c r="I926" s="261"/>
      <c r="J926" s="261"/>
      <c r="K926" s="261"/>
      <c r="L926" s="261"/>
      <c r="M926" s="261"/>
      <c r="N926" s="265"/>
      <c r="O926" s="265"/>
      <c r="P926" s="265"/>
      <c r="Q926" s="265"/>
      <c r="R926" s="265"/>
    </row>
    <row r="927" spans="4:18" x14ac:dyDescent="0.2">
      <c r="D927" s="273"/>
      <c r="E927" s="261"/>
      <c r="F927" s="261"/>
      <c r="G927" s="261"/>
      <c r="H927" s="261"/>
      <c r="I927" s="261"/>
      <c r="J927" s="261"/>
      <c r="K927" s="261"/>
      <c r="L927" s="261"/>
      <c r="M927" s="261"/>
      <c r="N927" s="265"/>
      <c r="O927" s="265"/>
      <c r="P927" s="265"/>
      <c r="Q927" s="265"/>
      <c r="R927" s="265"/>
    </row>
    <row r="928" spans="4:18" x14ac:dyDescent="0.2">
      <c r="D928" s="273"/>
      <c r="E928" s="261"/>
      <c r="F928" s="261"/>
      <c r="G928" s="261"/>
      <c r="H928" s="261"/>
      <c r="I928" s="261"/>
      <c r="J928" s="261"/>
      <c r="K928" s="261"/>
      <c r="L928" s="261"/>
      <c r="M928" s="261"/>
      <c r="N928" s="265"/>
      <c r="O928" s="265"/>
      <c r="P928" s="265"/>
      <c r="Q928" s="265"/>
      <c r="R928" s="265"/>
    </row>
    <row r="929" spans="4:18" x14ac:dyDescent="0.2">
      <c r="D929" s="273"/>
      <c r="E929" s="261"/>
      <c r="F929" s="261"/>
      <c r="G929" s="261"/>
      <c r="H929" s="261"/>
      <c r="I929" s="261"/>
      <c r="J929" s="261"/>
      <c r="K929" s="261"/>
      <c r="L929" s="261"/>
      <c r="M929" s="261"/>
      <c r="N929" s="265"/>
      <c r="O929" s="265"/>
      <c r="P929" s="265"/>
      <c r="Q929" s="265"/>
      <c r="R929" s="265"/>
    </row>
    <row r="930" spans="4:18" x14ac:dyDescent="0.2">
      <c r="D930" s="273"/>
      <c r="E930" s="261"/>
      <c r="F930" s="261"/>
      <c r="G930" s="261"/>
      <c r="H930" s="261"/>
      <c r="I930" s="261"/>
      <c r="J930" s="261"/>
      <c r="K930" s="261"/>
      <c r="L930" s="261"/>
      <c r="M930" s="261"/>
      <c r="N930" s="265"/>
      <c r="O930" s="265"/>
      <c r="P930" s="265"/>
      <c r="Q930" s="265"/>
      <c r="R930" s="265"/>
    </row>
    <row r="931" spans="4:18" x14ac:dyDescent="0.2">
      <c r="D931" s="273"/>
      <c r="E931" s="261"/>
      <c r="F931" s="261"/>
      <c r="G931" s="261"/>
      <c r="H931" s="261"/>
      <c r="I931" s="261"/>
      <c r="J931" s="261"/>
      <c r="K931" s="261"/>
      <c r="L931" s="261"/>
      <c r="M931" s="261"/>
      <c r="N931" s="265"/>
      <c r="O931" s="265"/>
      <c r="P931" s="265"/>
      <c r="Q931" s="265"/>
      <c r="R931" s="265"/>
    </row>
    <row r="932" spans="4:18" x14ac:dyDescent="0.2">
      <c r="D932" s="273"/>
      <c r="E932" s="261"/>
      <c r="F932" s="261"/>
      <c r="G932" s="261"/>
      <c r="H932" s="261"/>
      <c r="I932" s="261"/>
      <c r="J932" s="261"/>
      <c r="K932" s="261"/>
      <c r="L932" s="261"/>
      <c r="M932" s="261"/>
      <c r="N932" s="265"/>
      <c r="O932" s="265"/>
      <c r="P932" s="265"/>
      <c r="Q932" s="265"/>
      <c r="R932" s="265"/>
    </row>
    <row r="933" spans="4:18" x14ac:dyDescent="0.2">
      <c r="D933" s="273"/>
      <c r="E933" s="261"/>
      <c r="F933" s="261"/>
      <c r="G933" s="261"/>
      <c r="H933" s="261"/>
      <c r="I933" s="261"/>
      <c r="J933" s="261"/>
      <c r="K933" s="261"/>
      <c r="L933" s="261"/>
      <c r="M933" s="261"/>
      <c r="N933" s="265"/>
      <c r="O933" s="265"/>
      <c r="P933" s="265"/>
      <c r="Q933" s="265"/>
      <c r="R933" s="265"/>
    </row>
    <row r="934" spans="4:18" x14ac:dyDescent="0.2">
      <c r="D934" s="273"/>
      <c r="E934" s="261"/>
      <c r="F934" s="261"/>
      <c r="G934" s="261"/>
      <c r="H934" s="261"/>
      <c r="I934" s="261"/>
      <c r="J934" s="261"/>
      <c r="K934" s="261"/>
      <c r="L934" s="261"/>
      <c r="M934" s="261"/>
      <c r="N934" s="265"/>
      <c r="O934" s="265"/>
      <c r="P934" s="265"/>
      <c r="Q934" s="265"/>
      <c r="R934" s="265"/>
    </row>
    <row r="935" spans="4:18" x14ac:dyDescent="0.2">
      <c r="D935" s="273"/>
      <c r="E935" s="261"/>
      <c r="F935" s="261"/>
      <c r="G935" s="261"/>
      <c r="H935" s="261"/>
      <c r="I935" s="261"/>
      <c r="J935" s="261"/>
      <c r="K935" s="261"/>
      <c r="L935" s="261"/>
      <c r="M935" s="261"/>
      <c r="N935" s="265"/>
      <c r="O935" s="265"/>
      <c r="P935" s="265"/>
      <c r="Q935" s="265"/>
      <c r="R935" s="265"/>
    </row>
    <row r="936" spans="4:18" x14ac:dyDescent="0.2">
      <c r="D936" s="273"/>
      <c r="E936" s="261"/>
      <c r="F936" s="261"/>
      <c r="G936" s="261"/>
      <c r="H936" s="261"/>
      <c r="I936" s="261"/>
      <c r="J936" s="261"/>
      <c r="K936" s="261"/>
      <c r="L936" s="261"/>
      <c r="M936" s="261"/>
      <c r="N936" s="265"/>
      <c r="O936" s="265"/>
      <c r="P936" s="265"/>
      <c r="Q936" s="265"/>
      <c r="R936" s="265"/>
    </row>
    <row r="937" spans="4:18" x14ac:dyDescent="0.2">
      <c r="D937" s="273"/>
      <c r="E937" s="261"/>
      <c r="F937" s="261"/>
      <c r="G937" s="261"/>
      <c r="H937" s="261"/>
      <c r="I937" s="261"/>
      <c r="J937" s="261"/>
      <c r="K937" s="261"/>
      <c r="L937" s="261"/>
      <c r="M937" s="261"/>
      <c r="N937" s="265"/>
      <c r="O937" s="265"/>
      <c r="P937" s="265"/>
      <c r="Q937" s="265"/>
      <c r="R937" s="265"/>
    </row>
    <row r="938" spans="4:18" x14ac:dyDescent="0.2">
      <c r="D938" s="273"/>
      <c r="E938" s="261"/>
      <c r="F938" s="261"/>
      <c r="G938" s="261"/>
      <c r="H938" s="261"/>
      <c r="I938" s="261"/>
      <c r="J938" s="261"/>
      <c r="K938" s="261"/>
      <c r="L938" s="261"/>
      <c r="M938" s="261"/>
      <c r="N938" s="265"/>
      <c r="O938" s="265"/>
      <c r="P938" s="265"/>
      <c r="Q938" s="265"/>
      <c r="R938" s="265"/>
    </row>
    <row r="939" spans="4:18" x14ac:dyDescent="0.2">
      <c r="D939" s="273"/>
      <c r="E939" s="261"/>
      <c r="F939" s="261"/>
      <c r="G939" s="261"/>
      <c r="H939" s="261"/>
      <c r="I939" s="261"/>
      <c r="J939" s="261"/>
      <c r="K939" s="261"/>
      <c r="L939" s="261"/>
      <c r="M939" s="261"/>
      <c r="N939" s="265"/>
      <c r="O939" s="265"/>
      <c r="P939" s="265"/>
      <c r="Q939" s="265"/>
      <c r="R939" s="265"/>
    </row>
    <row r="940" spans="4:18" x14ac:dyDescent="0.2">
      <c r="D940" s="273"/>
      <c r="E940" s="261"/>
      <c r="F940" s="261"/>
      <c r="G940" s="261"/>
      <c r="H940" s="261"/>
      <c r="I940" s="261"/>
      <c r="J940" s="261"/>
      <c r="K940" s="261"/>
      <c r="L940" s="261"/>
      <c r="M940" s="261"/>
      <c r="N940" s="265"/>
      <c r="O940" s="265"/>
      <c r="P940" s="265"/>
      <c r="Q940" s="265"/>
      <c r="R940" s="265"/>
    </row>
    <row r="941" spans="4:18" x14ac:dyDescent="0.2">
      <c r="D941" s="273"/>
      <c r="E941" s="261"/>
      <c r="F941" s="261"/>
      <c r="G941" s="261"/>
      <c r="H941" s="261"/>
      <c r="I941" s="261"/>
      <c r="J941" s="261"/>
      <c r="K941" s="261"/>
      <c r="L941" s="261"/>
      <c r="M941" s="261"/>
      <c r="N941" s="265"/>
      <c r="O941" s="265"/>
      <c r="P941" s="265"/>
      <c r="Q941" s="265"/>
      <c r="R941" s="265"/>
    </row>
    <row r="942" spans="4:18" x14ac:dyDescent="0.2">
      <c r="D942" s="273"/>
      <c r="E942" s="261"/>
      <c r="F942" s="261"/>
      <c r="G942" s="261"/>
      <c r="H942" s="261"/>
      <c r="I942" s="261"/>
      <c r="J942" s="261"/>
      <c r="K942" s="261"/>
      <c r="L942" s="261"/>
      <c r="M942" s="261"/>
      <c r="N942" s="265"/>
      <c r="O942" s="265"/>
      <c r="P942" s="265"/>
      <c r="Q942" s="265"/>
      <c r="R942" s="265"/>
    </row>
    <row r="943" spans="4:18" x14ac:dyDescent="0.2">
      <c r="D943" s="273"/>
      <c r="E943" s="261"/>
      <c r="F943" s="261"/>
      <c r="G943" s="261"/>
      <c r="H943" s="261"/>
      <c r="I943" s="261"/>
      <c r="J943" s="261"/>
      <c r="K943" s="261"/>
      <c r="L943" s="261"/>
      <c r="M943" s="261"/>
      <c r="N943" s="265"/>
      <c r="O943" s="265"/>
      <c r="P943" s="265"/>
      <c r="Q943" s="265"/>
      <c r="R943" s="265"/>
    </row>
    <row r="944" spans="4:18" x14ac:dyDescent="0.2">
      <c r="D944" s="273"/>
      <c r="E944" s="261"/>
      <c r="F944" s="261"/>
      <c r="G944" s="261"/>
      <c r="H944" s="261"/>
      <c r="I944" s="261"/>
      <c r="J944" s="261"/>
      <c r="K944" s="261"/>
      <c r="L944" s="261"/>
      <c r="M944" s="261"/>
      <c r="N944" s="265"/>
      <c r="O944" s="265"/>
      <c r="P944" s="265"/>
      <c r="Q944" s="265"/>
      <c r="R944" s="265"/>
    </row>
    <row r="945" spans="4:18" x14ac:dyDescent="0.2">
      <c r="D945" s="273"/>
      <c r="E945" s="261"/>
      <c r="F945" s="261"/>
      <c r="G945" s="261"/>
      <c r="H945" s="261"/>
      <c r="I945" s="261"/>
      <c r="J945" s="261"/>
      <c r="K945" s="261"/>
      <c r="L945" s="261"/>
      <c r="M945" s="261"/>
      <c r="N945" s="265"/>
      <c r="O945" s="265"/>
      <c r="P945" s="265"/>
      <c r="Q945" s="265"/>
      <c r="R945" s="265"/>
    </row>
    <row r="946" spans="4:18" x14ac:dyDescent="0.2">
      <c r="D946" s="273"/>
      <c r="E946" s="261"/>
      <c r="F946" s="261"/>
      <c r="G946" s="261"/>
      <c r="H946" s="261"/>
      <c r="I946" s="261"/>
      <c r="J946" s="261"/>
      <c r="K946" s="261"/>
      <c r="L946" s="261"/>
      <c r="M946" s="261"/>
      <c r="N946" s="265"/>
      <c r="O946" s="265"/>
      <c r="P946" s="265"/>
      <c r="Q946" s="265"/>
      <c r="R946" s="265"/>
    </row>
    <row r="947" spans="4:18" x14ac:dyDescent="0.2">
      <c r="D947" s="273"/>
      <c r="E947" s="261"/>
      <c r="F947" s="261"/>
      <c r="G947" s="261"/>
      <c r="H947" s="261"/>
      <c r="I947" s="261"/>
      <c r="J947" s="261"/>
      <c r="K947" s="261"/>
      <c r="L947" s="261"/>
      <c r="M947" s="261"/>
      <c r="N947" s="265"/>
      <c r="O947" s="265"/>
      <c r="P947" s="265"/>
      <c r="Q947" s="265"/>
      <c r="R947" s="265"/>
    </row>
    <row r="948" spans="4:18" x14ac:dyDescent="0.2">
      <c r="D948" s="273"/>
      <c r="E948" s="261"/>
      <c r="F948" s="261"/>
      <c r="G948" s="261"/>
      <c r="H948" s="261"/>
      <c r="I948" s="261"/>
      <c r="J948" s="261"/>
      <c r="K948" s="261"/>
      <c r="L948" s="261"/>
      <c r="M948" s="261"/>
      <c r="N948" s="265"/>
      <c r="O948" s="265"/>
      <c r="P948" s="265"/>
      <c r="Q948" s="265"/>
      <c r="R948" s="265"/>
    </row>
    <row r="949" spans="4:18" x14ac:dyDescent="0.2">
      <c r="D949" s="273"/>
      <c r="E949" s="261"/>
      <c r="F949" s="261"/>
      <c r="G949" s="261"/>
      <c r="H949" s="261"/>
      <c r="I949" s="261"/>
      <c r="J949" s="261"/>
      <c r="K949" s="261"/>
      <c r="L949" s="261"/>
      <c r="M949" s="261"/>
      <c r="N949" s="265"/>
      <c r="O949" s="265"/>
      <c r="P949" s="265"/>
      <c r="Q949" s="265"/>
      <c r="R949" s="265"/>
    </row>
    <row r="950" spans="4:18" x14ac:dyDescent="0.2">
      <c r="D950" s="273"/>
      <c r="E950" s="261"/>
      <c r="F950" s="261"/>
      <c r="G950" s="261"/>
      <c r="H950" s="261"/>
      <c r="I950" s="261"/>
      <c r="J950" s="261"/>
      <c r="K950" s="261"/>
      <c r="L950" s="261"/>
      <c r="M950" s="261"/>
      <c r="N950" s="265"/>
      <c r="O950" s="265"/>
      <c r="P950" s="265"/>
      <c r="Q950" s="265"/>
      <c r="R950" s="265"/>
    </row>
    <row r="951" spans="4:18" x14ac:dyDescent="0.2">
      <c r="D951" s="273"/>
      <c r="E951" s="261"/>
      <c r="F951" s="261"/>
      <c r="G951" s="261"/>
      <c r="H951" s="261"/>
      <c r="I951" s="261"/>
      <c r="J951" s="261"/>
      <c r="K951" s="261"/>
      <c r="L951" s="261"/>
      <c r="M951" s="261"/>
      <c r="N951" s="265"/>
      <c r="O951" s="265"/>
      <c r="P951" s="265"/>
      <c r="Q951" s="265"/>
      <c r="R951" s="265"/>
    </row>
    <row r="952" spans="4:18" x14ac:dyDescent="0.2">
      <c r="D952" s="273"/>
      <c r="E952" s="261"/>
      <c r="F952" s="261"/>
      <c r="G952" s="261"/>
      <c r="H952" s="261"/>
      <c r="I952" s="261"/>
      <c r="J952" s="261"/>
      <c r="K952" s="261"/>
      <c r="L952" s="261"/>
      <c r="M952" s="261"/>
      <c r="N952" s="265"/>
      <c r="O952" s="265"/>
      <c r="P952" s="265"/>
      <c r="Q952" s="265"/>
      <c r="R952" s="265"/>
    </row>
    <row r="953" spans="4:18" x14ac:dyDescent="0.2">
      <c r="D953" s="273"/>
      <c r="E953" s="261"/>
      <c r="F953" s="261"/>
      <c r="G953" s="261"/>
      <c r="H953" s="261"/>
      <c r="I953" s="261"/>
      <c r="J953" s="261"/>
      <c r="K953" s="261"/>
      <c r="L953" s="261"/>
      <c r="M953" s="261"/>
      <c r="N953" s="265"/>
      <c r="O953" s="265"/>
      <c r="P953" s="265"/>
      <c r="Q953" s="265"/>
      <c r="R953" s="265"/>
    </row>
    <row r="954" spans="4:18" x14ac:dyDescent="0.2">
      <c r="D954" s="273"/>
      <c r="E954" s="261"/>
      <c r="F954" s="261"/>
      <c r="G954" s="261"/>
      <c r="H954" s="261"/>
      <c r="I954" s="261"/>
      <c r="J954" s="261"/>
      <c r="K954" s="261"/>
      <c r="L954" s="261"/>
      <c r="M954" s="261"/>
      <c r="N954" s="265"/>
      <c r="O954" s="265"/>
      <c r="P954" s="265"/>
      <c r="Q954" s="265"/>
      <c r="R954" s="265"/>
    </row>
    <row r="955" spans="4:18" x14ac:dyDescent="0.2">
      <c r="D955" s="273"/>
      <c r="E955" s="261"/>
      <c r="F955" s="261"/>
      <c r="G955" s="261"/>
      <c r="H955" s="261"/>
      <c r="I955" s="261"/>
      <c r="J955" s="261"/>
      <c r="K955" s="261"/>
      <c r="L955" s="261"/>
      <c r="M955" s="261"/>
      <c r="N955" s="265"/>
      <c r="O955" s="265"/>
      <c r="P955" s="265"/>
      <c r="Q955" s="265"/>
      <c r="R955" s="265"/>
    </row>
    <row r="956" spans="4:18" x14ac:dyDescent="0.2">
      <c r="D956" s="273"/>
      <c r="E956" s="261"/>
      <c r="F956" s="261"/>
      <c r="G956" s="261"/>
      <c r="H956" s="261"/>
      <c r="I956" s="261"/>
      <c r="J956" s="261"/>
      <c r="K956" s="261"/>
      <c r="L956" s="261"/>
      <c r="M956" s="261"/>
      <c r="N956" s="265"/>
      <c r="O956" s="265"/>
      <c r="P956" s="265"/>
      <c r="Q956" s="265"/>
      <c r="R956" s="265"/>
    </row>
    <row r="957" spans="4:18" x14ac:dyDescent="0.2">
      <c r="D957" s="273"/>
      <c r="E957" s="261"/>
      <c r="F957" s="261"/>
      <c r="G957" s="261"/>
      <c r="H957" s="261"/>
      <c r="I957" s="261"/>
      <c r="J957" s="261"/>
      <c r="K957" s="261"/>
      <c r="L957" s="261"/>
      <c r="M957" s="261"/>
      <c r="N957" s="265"/>
      <c r="O957" s="265"/>
      <c r="P957" s="265"/>
      <c r="Q957" s="265"/>
      <c r="R957" s="265"/>
    </row>
    <row r="958" spans="4:18" x14ac:dyDescent="0.2">
      <c r="D958" s="273"/>
      <c r="E958" s="261"/>
      <c r="F958" s="261"/>
      <c r="G958" s="261"/>
      <c r="H958" s="261"/>
      <c r="I958" s="261"/>
      <c r="J958" s="261"/>
      <c r="K958" s="261"/>
      <c r="L958" s="261"/>
      <c r="M958" s="261"/>
      <c r="N958" s="265"/>
      <c r="O958" s="265"/>
      <c r="P958" s="265"/>
      <c r="Q958" s="265"/>
      <c r="R958" s="265"/>
    </row>
    <row r="959" spans="4:18" x14ac:dyDescent="0.2">
      <c r="D959" s="273"/>
      <c r="E959" s="261"/>
      <c r="F959" s="261"/>
      <c r="G959" s="261"/>
      <c r="H959" s="261"/>
      <c r="I959" s="261"/>
      <c r="J959" s="261"/>
      <c r="K959" s="261"/>
      <c r="L959" s="261"/>
      <c r="M959" s="261"/>
      <c r="N959" s="265"/>
      <c r="O959" s="265"/>
      <c r="P959" s="265"/>
      <c r="Q959" s="265"/>
      <c r="R959" s="265"/>
    </row>
    <row r="960" spans="4:18" x14ac:dyDescent="0.2">
      <c r="D960" s="273"/>
      <c r="E960" s="261"/>
      <c r="F960" s="261"/>
      <c r="G960" s="261"/>
      <c r="H960" s="261"/>
      <c r="I960" s="261"/>
      <c r="J960" s="261"/>
      <c r="K960" s="261"/>
      <c r="L960" s="261"/>
      <c r="M960" s="261"/>
      <c r="N960" s="265"/>
      <c r="O960" s="265"/>
      <c r="P960" s="265"/>
      <c r="Q960" s="265"/>
      <c r="R960" s="265"/>
    </row>
    <row r="961" spans="4:18" x14ac:dyDescent="0.2">
      <c r="D961" s="273"/>
      <c r="E961" s="261"/>
      <c r="F961" s="261"/>
      <c r="G961" s="261"/>
      <c r="H961" s="261"/>
      <c r="I961" s="261"/>
      <c r="J961" s="261"/>
      <c r="K961" s="261"/>
      <c r="L961" s="261"/>
      <c r="M961" s="261"/>
      <c r="N961" s="265"/>
      <c r="O961" s="265"/>
      <c r="P961" s="265"/>
      <c r="Q961" s="265"/>
      <c r="R961" s="265"/>
    </row>
    <row r="962" spans="4:18" x14ac:dyDescent="0.2">
      <c r="D962" s="273"/>
      <c r="E962" s="261"/>
      <c r="F962" s="261"/>
      <c r="G962" s="261"/>
      <c r="H962" s="261"/>
      <c r="I962" s="261"/>
      <c r="J962" s="261"/>
      <c r="K962" s="261"/>
      <c r="L962" s="261"/>
      <c r="M962" s="261"/>
      <c r="N962" s="265"/>
      <c r="O962" s="265"/>
      <c r="P962" s="265"/>
      <c r="Q962" s="265"/>
      <c r="R962" s="265"/>
    </row>
    <row r="963" spans="4:18" x14ac:dyDescent="0.2">
      <c r="D963" s="273"/>
      <c r="E963" s="261"/>
      <c r="F963" s="261"/>
      <c r="G963" s="261"/>
      <c r="H963" s="261"/>
      <c r="I963" s="261"/>
      <c r="J963" s="261"/>
      <c r="K963" s="261"/>
      <c r="L963" s="261"/>
      <c r="M963" s="261"/>
      <c r="N963" s="265"/>
      <c r="O963" s="265"/>
      <c r="P963" s="265"/>
      <c r="Q963" s="265"/>
      <c r="R963" s="265"/>
    </row>
    <row r="964" spans="4:18" x14ac:dyDescent="0.2">
      <c r="D964" s="273"/>
      <c r="E964" s="261"/>
      <c r="F964" s="261"/>
      <c r="G964" s="261"/>
      <c r="H964" s="261"/>
      <c r="I964" s="261"/>
      <c r="J964" s="261"/>
      <c r="K964" s="261"/>
      <c r="L964" s="261"/>
      <c r="M964" s="261"/>
      <c r="N964" s="265"/>
      <c r="O964" s="265"/>
      <c r="P964" s="265"/>
      <c r="Q964" s="265"/>
      <c r="R964" s="265"/>
    </row>
    <row r="965" spans="4:18" x14ac:dyDescent="0.2">
      <c r="D965" s="273"/>
      <c r="E965" s="261"/>
      <c r="F965" s="261"/>
      <c r="G965" s="261"/>
      <c r="H965" s="261"/>
      <c r="I965" s="261"/>
      <c r="J965" s="261"/>
      <c r="K965" s="261"/>
      <c r="L965" s="261"/>
      <c r="M965" s="261"/>
      <c r="N965" s="265"/>
      <c r="O965" s="265"/>
      <c r="P965" s="265"/>
      <c r="Q965" s="265"/>
      <c r="R965" s="265"/>
    </row>
    <row r="966" spans="4:18" x14ac:dyDescent="0.2">
      <c r="D966" s="273"/>
      <c r="E966" s="261"/>
      <c r="F966" s="261"/>
      <c r="G966" s="261"/>
      <c r="H966" s="261"/>
      <c r="I966" s="261"/>
      <c r="J966" s="261"/>
      <c r="K966" s="261"/>
      <c r="L966" s="261"/>
      <c r="M966" s="261"/>
      <c r="N966" s="265"/>
      <c r="O966" s="265"/>
      <c r="P966" s="265"/>
      <c r="Q966" s="265"/>
      <c r="R966" s="265"/>
    </row>
    <row r="967" spans="4:18" x14ac:dyDescent="0.2">
      <c r="D967" s="273"/>
      <c r="E967" s="261"/>
      <c r="F967" s="261"/>
      <c r="G967" s="261"/>
      <c r="H967" s="261"/>
      <c r="I967" s="261"/>
      <c r="J967" s="261"/>
      <c r="K967" s="261"/>
      <c r="L967" s="261"/>
      <c r="M967" s="261"/>
      <c r="N967" s="265"/>
      <c r="O967" s="265"/>
      <c r="P967" s="265"/>
      <c r="Q967" s="265"/>
      <c r="R967" s="265"/>
    </row>
    <row r="968" spans="4:18" x14ac:dyDescent="0.2">
      <c r="D968" s="273"/>
      <c r="E968" s="261"/>
      <c r="F968" s="261"/>
      <c r="G968" s="261"/>
      <c r="H968" s="261"/>
      <c r="I968" s="261"/>
      <c r="J968" s="261"/>
      <c r="K968" s="261"/>
      <c r="L968" s="261"/>
      <c r="M968" s="261"/>
      <c r="N968" s="265"/>
      <c r="O968" s="265"/>
      <c r="P968" s="265"/>
      <c r="Q968" s="265"/>
      <c r="R968" s="265"/>
    </row>
    <row r="969" spans="4:18" x14ac:dyDescent="0.2">
      <c r="D969" s="273"/>
      <c r="E969" s="261"/>
      <c r="F969" s="261"/>
      <c r="G969" s="261"/>
      <c r="H969" s="261"/>
      <c r="I969" s="261"/>
      <c r="J969" s="261"/>
      <c r="K969" s="261"/>
      <c r="L969" s="261"/>
      <c r="M969" s="261"/>
      <c r="N969" s="265"/>
      <c r="O969" s="265"/>
      <c r="P969" s="265"/>
      <c r="Q969" s="265"/>
      <c r="R969" s="265"/>
    </row>
    <row r="970" spans="4:18" x14ac:dyDescent="0.2">
      <c r="D970" s="273"/>
      <c r="E970" s="261"/>
      <c r="F970" s="261"/>
      <c r="G970" s="261"/>
      <c r="H970" s="261"/>
      <c r="I970" s="261"/>
      <c r="J970" s="261"/>
      <c r="K970" s="261"/>
      <c r="L970" s="261"/>
      <c r="M970" s="261"/>
      <c r="N970" s="265"/>
      <c r="O970" s="265"/>
      <c r="P970" s="265"/>
      <c r="Q970" s="265"/>
      <c r="R970" s="265"/>
    </row>
    <row r="971" spans="4:18" x14ac:dyDescent="0.2">
      <c r="D971" s="273"/>
      <c r="E971" s="261"/>
      <c r="F971" s="261"/>
      <c r="G971" s="261"/>
      <c r="H971" s="261"/>
      <c r="I971" s="261"/>
      <c r="J971" s="261"/>
      <c r="K971" s="261"/>
      <c r="L971" s="261"/>
      <c r="M971" s="261"/>
      <c r="N971" s="265"/>
      <c r="O971" s="265"/>
      <c r="P971" s="265"/>
      <c r="Q971" s="265"/>
      <c r="R971" s="265"/>
    </row>
    <row r="972" spans="4:18" x14ac:dyDescent="0.2">
      <c r="D972" s="273"/>
      <c r="E972" s="261"/>
      <c r="F972" s="261"/>
      <c r="G972" s="261"/>
      <c r="H972" s="261"/>
      <c r="I972" s="261"/>
      <c r="J972" s="261"/>
      <c r="K972" s="261"/>
      <c r="L972" s="261"/>
      <c r="M972" s="261"/>
      <c r="N972" s="265"/>
      <c r="O972" s="265"/>
      <c r="P972" s="265"/>
      <c r="Q972" s="265"/>
      <c r="R972" s="265"/>
    </row>
    <row r="973" spans="4:18" x14ac:dyDescent="0.2">
      <c r="D973" s="273"/>
      <c r="E973" s="261"/>
      <c r="F973" s="261"/>
      <c r="G973" s="261"/>
      <c r="H973" s="261"/>
      <c r="I973" s="261"/>
      <c r="J973" s="261"/>
      <c r="K973" s="261"/>
      <c r="L973" s="261"/>
      <c r="M973" s="261"/>
      <c r="N973" s="265"/>
      <c r="O973" s="265"/>
      <c r="P973" s="265"/>
      <c r="Q973" s="265"/>
      <c r="R973" s="265"/>
    </row>
    <row r="974" spans="4:18" x14ac:dyDescent="0.2">
      <c r="D974" s="273"/>
      <c r="E974" s="261"/>
      <c r="F974" s="261"/>
      <c r="G974" s="261"/>
      <c r="H974" s="261"/>
      <c r="I974" s="261"/>
      <c r="J974" s="261"/>
      <c r="K974" s="261"/>
      <c r="L974" s="261"/>
      <c r="M974" s="261"/>
      <c r="N974" s="265"/>
      <c r="O974" s="265"/>
      <c r="P974" s="265"/>
      <c r="Q974" s="265"/>
      <c r="R974" s="265"/>
    </row>
    <row r="975" spans="4:18" x14ac:dyDescent="0.2">
      <c r="D975" s="273"/>
      <c r="E975" s="261"/>
      <c r="F975" s="261"/>
      <c r="G975" s="261"/>
      <c r="H975" s="261"/>
      <c r="I975" s="261"/>
      <c r="J975" s="261"/>
      <c r="K975" s="261"/>
      <c r="L975" s="261"/>
      <c r="M975" s="261"/>
      <c r="N975" s="265"/>
      <c r="O975" s="265"/>
      <c r="P975" s="265"/>
      <c r="Q975" s="265"/>
      <c r="R975" s="265"/>
    </row>
    <row r="976" spans="4:18" x14ac:dyDescent="0.2">
      <c r="D976" s="273"/>
      <c r="E976" s="261"/>
      <c r="F976" s="261"/>
      <c r="G976" s="261"/>
      <c r="H976" s="261"/>
      <c r="I976" s="261"/>
      <c r="J976" s="261"/>
      <c r="K976" s="261"/>
      <c r="L976" s="261"/>
      <c r="M976" s="261"/>
      <c r="N976" s="265"/>
      <c r="O976" s="265"/>
      <c r="P976" s="265"/>
      <c r="Q976" s="265"/>
      <c r="R976" s="265"/>
    </row>
    <row r="977" spans="4:18" x14ac:dyDescent="0.2">
      <c r="D977" s="273"/>
      <c r="E977" s="261"/>
      <c r="F977" s="261"/>
      <c r="G977" s="261"/>
      <c r="H977" s="261"/>
      <c r="I977" s="261"/>
      <c r="J977" s="261"/>
      <c r="K977" s="261"/>
      <c r="L977" s="261"/>
      <c r="M977" s="261"/>
      <c r="N977" s="265"/>
      <c r="O977" s="265"/>
      <c r="P977" s="265"/>
      <c r="Q977" s="265"/>
      <c r="R977" s="265"/>
    </row>
    <row r="978" spans="4:18" x14ac:dyDescent="0.2">
      <c r="D978" s="273"/>
      <c r="E978" s="261"/>
      <c r="F978" s="261"/>
      <c r="G978" s="261"/>
      <c r="H978" s="261"/>
      <c r="I978" s="261"/>
      <c r="J978" s="261"/>
      <c r="K978" s="261"/>
      <c r="L978" s="261"/>
      <c r="M978" s="261"/>
      <c r="N978" s="265"/>
      <c r="O978" s="265"/>
      <c r="P978" s="265"/>
      <c r="Q978" s="265"/>
      <c r="R978" s="265"/>
    </row>
    <row r="979" spans="4:18" x14ac:dyDescent="0.2">
      <c r="D979" s="273"/>
      <c r="E979" s="261"/>
      <c r="F979" s="261"/>
      <c r="G979" s="261"/>
      <c r="H979" s="261"/>
      <c r="I979" s="261"/>
      <c r="J979" s="261"/>
      <c r="K979" s="261"/>
      <c r="L979" s="261"/>
      <c r="M979" s="261"/>
      <c r="N979" s="265"/>
      <c r="O979" s="265"/>
      <c r="P979" s="265"/>
      <c r="Q979" s="265"/>
      <c r="R979" s="265"/>
    </row>
    <row r="980" spans="4:18" x14ac:dyDescent="0.2">
      <c r="D980" s="273"/>
      <c r="E980" s="261"/>
      <c r="F980" s="261"/>
      <c r="G980" s="261"/>
      <c r="H980" s="261"/>
      <c r="I980" s="261"/>
      <c r="J980" s="261"/>
      <c r="K980" s="261"/>
      <c r="L980" s="261"/>
      <c r="M980" s="261"/>
      <c r="N980" s="265"/>
      <c r="O980" s="265"/>
      <c r="P980" s="265"/>
      <c r="Q980" s="265"/>
      <c r="R980" s="265"/>
    </row>
    <row r="981" spans="4:18" x14ac:dyDescent="0.2">
      <c r="D981" s="273"/>
      <c r="E981" s="261"/>
      <c r="F981" s="261"/>
      <c r="G981" s="261"/>
      <c r="H981" s="261"/>
      <c r="I981" s="261"/>
      <c r="J981" s="261"/>
      <c r="K981" s="261"/>
      <c r="L981" s="261"/>
      <c r="M981" s="261"/>
      <c r="N981" s="265"/>
      <c r="O981" s="265"/>
      <c r="P981" s="265"/>
      <c r="Q981" s="265"/>
      <c r="R981" s="265"/>
    </row>
    <row r="982" spans="4:18" x14ac:dyDescent="0.2">
      <c r="D982" s="273"/>
      <c r="E982" s="261"/>
      <c r="F982" s="261"/>
      <c r="G982" s="261"/>
      <c r="H982" s="261"/>
      <c r="I982" s="261"/>
      <c r="J982" s="261"/>
      <c r="K982" s="261"/>
      <c r="L982" s="261"/>
      <c r="M982" s="261"/>
      <c r="N982" s="265"/>
      <c r="O982" s="265"/>
      <c r="P982" s="265"/>
      <c r="Q982" s="265"/>
      <c r="R982" s="265"/>
    </row>
    <row r="983" spans="4:18" x14ac:dyDescent="0.2">
      <c r="D983" s="273"/>
      <c r="E983" s="261"/>
      <c r="F983" s="261"/>
      <c r="G983" s="261"/>
      <c r="H983" s="261"/>
      <c r="I983" s="261"/>
      <c r="J983" s="261"/>
      <c r="K983" s="261"/>
      <c r="L983" s="261"/>
      <c r="M983" s="261"/>
      <c r="N983" s="265"/>
      <c r="O983" s="265"/>
      <c r="P983" s="265"/>
      <c r="Q983" s="265"/>
      <c r="R983" s="265"/>
    </row>
    <row r="984" spans="4:18" x14ac:dyDescent="0.2">
      <c r="D984" s="273"/>
      <c r="E984" s="261"/>
      <c r="F984" s="261"/>
      <c r="G984" s="261"/>
      <c r="H984" s="261"/>
      <c r="I984" s="261"/>
      <c r="J984" s="261"/>
      <c r="K984" s="261"/>
      <c r="L984" s="261"/>
      <c r="M984" s="261"/>
      <c r="N984" s="265"/>
      <c r="O984" s="265"/>
      <c r="P984" s="265"/>
      <c r="Q984" s="265"/>
      <c r="R984" s="265"/>
    </row>
    <row r="985" spans="4:18" x14ac:dyDescent="0.2">
      <c r="D985" s="273"/>
      <c r="E985" s="261"/>
      <c r="F985" s="261"/>
      <c r="G985" s="261"/>
      <c r="H985" s="261"/>
      <c r="I985" s="261"/>
      <c r="J985" s="261"/>
      <c r="K985" s="261"/>
      <c r="L985" s="261"/>
      <c r="M985" s="261"/>
      <c r="N985" s="265"/>
      <c r="O985" s="265"/>
      <c r="P985" s="265"/>
      <c r="Q985" s="265"/>
      <c r="R985" s="265"/>
    </row>
    <row r="986" spans="4:18" x14ac:dyDescent="0.2">
      <c r="D986" s="273"/>
      <c r="E986" s="261"/>
      <c r="F986" s="261"/>
      <c r="G986" s="261"/>
      <c r="H986" s="261"/>
      <c r="I986" s="261"/>
      <c r="J986" s="261"/>
      <c r="K986" s="261"/>
      <c r="L986" s="261"/>
      <c r="M986" s="261"/>
      <c r="N986" s="265"/>
      <c r="O986" s="265"/>
      <c r="P986" s="265"/>
      <c r="Q986" s="265"/>
      <c r="R986" s="265"/>
    </row>
    <row r="987" spans="4:18" x14ac:dyDescent="0.2">
      <c r="D987" s="273"/>
      <c r="E987" s="261"/>
      <c r="F987" s="261"/>
      <c r="G987" s="261"/>
      <c r="H987" s="261"/>
      <c r="I987" s="261"/>
      <c r="J987" s="261"/>
      <c r="K987" s="261"/>
      <c r="L987" s="261"/>
      <c r="M987" s="261"/>
      <c r="N987" s="265"/>
      <c r="O987" s="265"/>
      <c r="P987" s="265"/>
      <c r="Q987" s="265"/>
      <c r="R987" s="265"/>
    </row>
    <row r="988" spans="4:18" x14ac:dyDescent="0.2">
      <c r="D988" s="273"/>
      <c r="E988" s="261"/>
      <c r="F988" s="261"/>
      <c r="G988" s="261"/>
      <c r="H988" s="261"/>
      <c r="I988" s="261"/>
      <c r="J988" s="261"/>
      <c r="K988" s="261"/>
      <c r="L988" s="261"/>
      <c r="M988" s="261"/>
      <c r="N988" s="265"/>
      <c r="O988" s="265"/>
      <c r="P988" s="265"/>
      <c r="Q988" s="265"/>
      <c r="R988" s="265"/>
    </row>
    <row r="989" spans="4:18" x14ac:dyDescent="0.2">
      <c r="D989" s="273"/>
      <c r="E989" s="261"/>
      <c r="F989" s="261"/>
      <c r="G989" s="261"/>
      <c r="H989" s="261"/>
      <c r="I989" s="261"/>
      <c r="J989" s="261"/>
      <c r="K989" s="261"/>
      <c r="L989" s="261"/>
      <c r="M989" s="261"/>
      <c r="N989" s="265"/>
      <c r="O989" s="265"/>
      <c r="P989" s="265"/>
      <c r="Q989" s="265"/>
      <c r="R989" s="265"/>
    </row>
    <row r="990" spans="4:18" x14ac:dyDescent="0.2">
      <c r="D990" s="273"/>
      <c r="E990" s="261"/>
      <c r="F990" s="261"/>
      <c r="G990" s="261"/>
      <c r="H990" s="261"/>
      <c r="I990" s="261"/>
      <c r="J990" s="261"/>
      <c r="K990" s="261"/>
      <c r="L990" s="261"/>
      <c r="M990" s="261"/>
      <c r="N990" s="265"/>
      <c r="O990" s="265"/>
      <c r="P990" s="265"/>
      <c r="Q990" s="265"/>
      <c r="R990" s="265"/>
    </row>
    <row r="991" spans="4:18" x14ac:dyDescent="0.2">
      <c r="D991" s="273"/>
      <c r="E991" s="261"/>
      <c r="F991" s="261"/>
      <c r="G991" s="261"/>
      <c r="H991" s="261"/>
      <c r="I991" s="261"/>
      <c r="J991" s="261"/>
      <c r="K991" s="261"/>
      <c r="L991" s="261"/>
      <c r="M991" s="261"/>
      <c r="N991" s="265"/>
      <c r="O991" s="265"/>
      <c r="P991" s="265"/>
      <c r="Q991" s="265"/>
      <c r="R991" s="265"/>
    </row>
    <row r="992" spans="4:18" x14ac:dyDescent="0.2">
      <c r="D992" s="273"/>
      <c r="E992" s="261"/>
      <c r="F992" s="261"/>
      <c r="G992" s="261"/>
      <c r="H992" s="261"/>
      <c r="I992" s="261"/>
      <c r="J992" s="261"/>
      <c r="K992" s="261"/>
      <c r="L992" s="261"/>
      <c r="M992" s="261"/>
      <c r="N992" s="265"/>
      <c r="O992" s="265"/>
      <c r="P992" s="265"/>
      <c r="Q992" s="265"/>
      <c r="R992" s="265"/>
    </row>
    <row r="993" spans="4:18" x14ac:dyDescent="0.2">
      <c r="D993" s="273"/>
      <c r="E993" s="261"/>
      <c r="F993" s="261"/>
      <c r="G993" s="261"/>
      <c r="H993" s="261"/>
      <c r="I993" s="261"/>
      <c r="J993" s="261"/>
      <c r="K993" s="261"/>
      <c r="L993" s="261"/>
      <c r="M993" s="261"/>
      <c r="N993" s="265"/>
      <c r="O993" s="265"/>
      <c r="P993" s="265"/>
      <c r="Q993" s="265"/>
      <c r="R993" s="265"/>
    </row>
    <row r="994" spans="4:18" x14ac:dyDescent="0.2">
      <c r="D994" s="273"/>
      <c r="E994" s="261"/>
      <c r="F994" s="261"/>
      <c r="G994" s="261"/>
      <c r="H994" s="261"/>
      <c r="I994" s="261"/>
      <c r="J994" s="261"/>
      <c r="K994" s="261"/>
      <c r="L994" s="261"/>
      <c r="M994" s="261"/>
      <c r="N994" s="265"/>
      <c r="O994" s="265"/>
      <c r="P994" s="265"/>
      <c r="Q994" s="265"/>
      <c r="R994" s="265"/>
    </row>
    <row r="995" spans="4:18" x14ac:dyDescent="0.2">
      <c r="D995" s="273"/>
      <c r="E995" s="261"/>
      <c r="F995" s="261"/>
      <c r="G995" s="261"/>
      <c r="H995" s="261"/>
      <c r="I995" s="261"/>
      <c r="J995" s="261"/>
      <c r="K995" s="261"/>
      <c r="L995" s="261"/>
      <c r="M995" s="261"/>
      <c r="N995" s="265"/>
      <c r="O995" s="265"/>
      <c r="P995" s="265"/>
      <c r="Q995" s="265"/>
      <c r="R995" s="265"/>
    </row>
    <row r="996" spans="4:18" x14ac:dyDescent="0.2">
      <c r="D996" s="273"/>
      <c r="E996" s="261"/>
      <c r="F996" s="261"/>
      <c r="G996" s="261"/>
      <c r="H996" s="261"/>
      <c r="I996" s="261"/>
      <c r="J996" s="261"/>
      <c r="K996" s="261"/>
      <c r="L996" s="261"/>
      <c r="M996" s="261"/>
      <c r="N996" s="265"/>
      <c r="O996" s="265"/>
      <c r="P996" s="265"/>
      <c r="Q996" s="265"/>
      <c r="R996" s="265"/>
    </row>
    <row r="997" spans="4:18" x14ac:dyDescent="0.2">
      <c r="D997" s="273"/>
      <c r="E997" s="261"/>
      <c r="F997" s="261"/>
      <c r="G997" s="261"/>
      <c r="H997" s="261"/>
      <c r="I997" s="261"/>
      <c r="J997" s="261"/>
      <c r="K997" s="261"/>
      <c r="L997" s="261"/>
      <c r="M997" s="261"/>
      <c r="N997" s="265"/>
      <c r="O997" s="265"/>
      <c r="P997" s="265"/>
      <c r="Q997" s="265"/>
      <c r="R997" s="265"/>
    </row>
    <row r="998" spans="4:18" x14ac:dyDescent="0.2">
      <c r="D998" s="273"/>
      <c r="E998" s="261"/>
      <c r="F998" s="261"/>
      <c r="G998" s="261"/>
      <c r="H998" s="261"/>
      <c r="I998" s="261"/>
      <c r="J998" s="261"/>
      <c r="K998" s="261"/>
      <c r="L998" s="261"/>
      <c r="M998" s="261"/>
      <c r="N998" s="265"/>
      <c r="O998" s="265"/>
      <c r="P998" s="265"/>
      <c r="Q998" s="265"/>
      <c r="R998" s="265"/>
    </row>
    <row r="999" spans="4:18" x14ac:dyDescent="0.2">
      <c r="D999" s="273"/>
      <c r="E999" s="261"/>
      <c r="F999" s="261"/>
      <c r="G999" s="261"/>
      <c r="H999" s="261"/>
      <c r="I999" s="261"/>
      <c r="J999" s="261"/>
      <c r="K999" s="261"/>
      <c r="L999" s="261"/>
      <c r="M999" s="261"/>
      <c r="N999" s="265"/>
      <c r="O999" s="265"/>
      <c r="P999" s="265"/>
      <c r="Q999" s="265"/>
      <c r="R999" s="265"/>
    </row>
    <row r="1000" spans="4:18" x14ac:dyDescent="0.2">
      <c r="D1000" s="273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5"/>
      <c r="O1000" s="265"/>
      <c r="P1000" s="265"/>
      <c r="Q1000" s="265"/>
      <c r="R1000" s="265"/>
    </row>
    <row r="1001" spans="4:18" x14ac:dyDescent="0.2">
      <c r="D1001" s="273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5"/>
      <c r="O1001" s="265"/>
      <c r="P1001" s="265"/>
      <c r="Q1001" s="265"/>
      <c r="R1001" s="265"/>
    </row>
    <row r="1002" spans="4:18" x14ac:dyDescent="0.2">
      <c r="D1002" s="273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5"/>
      <c r="O1002" s="265"/>
      <c r="P1002" s="265"/>
      <c r="Q1002" s="265"/>
      <c r="R1002" s="265"/>
    </row>
    <row r="1003" spans="4:18" x14ac:dyDescent="0.2">
      <c r="D1003" s="273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5"/>
      <c r="O1003" s="265"/>
      <c r="P1003" s="265"/>
      <c r="Q1003" s="265"/>
      <c r="R1003" s="265"/>
    </row>
    <row r="1004" spans="4:18" x14ac:dyDescent="0.2">
      <c r="D1004" s="273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5"/>
      <c r="O1004" s="265"/>
      <c r="P1004" s="265"/>
      <c r="Q1004" s="265"/>
      <c r="R1004" s="265"/>
    </row>
    <row r="1005" spans="4:18" x14ac:dyDescent="0.2">
      <c r="D1005" s="273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5"/>
      <c r="O1005" s="265"/>
      <c r="P1005" s="265"/>
      <c r="Q1005" s="265"/>
      <c r="R1005" s="265"/>
    </row>
    <row r="1006" spans="4:18" x14ac:dyDescent="0.2">
      <c r="D1006" s="273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5"/>
      <c r="O1006" s="265"/>
      <c r="P1006" s="265"/>
      <c r="Q1006" s="265"/>
      <c r="R1006" s="265"/>
    </row>
    <row r="1007" spans="4:18" x14ac:dyDescent="0.2">
      <c r="D1007" s="273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5"/>
      <c r="O1007" s="265"/>
      <c r="P1007" s="265"/>
      <c r="Q1007" s="265"/>
      <c r="R1007" s="265"/>
    </row>
    <row r="1008" spans="4:18" x14ac:dyDescent="0.2">
      <c r="D1008" s="273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5"/>
      <c r="O1008" s="265"/>
      <c r="P1008" s="265"/>
      <c r="Q1008" s="265"/>
      <c r="R1008" s="265"/>
    </row>
    <row r="1009" spans="4:18" x14ac:dyDescent="0.2">
      <c r="D1009" s="273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5"/>
      <c r="O1009" s="265"/>
      <c r="P1009" s="265"/>
      <c r="Q1009" s="265"/>
      <c r="R1009" s="265"/>
    </row>
    <row r="1010" spans="4:18" x14ac:dyDescent="0.2">
      <c r="D1010" s="273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5"/>
      <c r="O1010" s="265"/>
      <c r="P1010" s="265"/>
      <c r="Q1010" s="265"/>
      <c r="R1010" s="265"/>
    </row>
    <row r="1011" spans="4:18" x14ac:dyDescent="0.2">
      <c r="D1011" s="273"/>
      <c r="E1011" s="261"/>
      <c r="F1011" s="261"/>
      <c r="G1011" s="261"/>
      <c r="H1011" s="261"/>
      <c r="I1011" s="261"/>
      <c r="J1011" s="261"/>
      <c r="K1011" s="261"/>
      <c r="L1011" s="261"/>
      <c r="M1011" s="261"/>
      <c r="N1011" s="265"/>
      <c r="O1011" s="265"/>
      <c r="P1011" s="265"/>
      <c r="Q1011" s="265"/>
      <c r="R1011" s="265"/>
    </row>
    <row r="1012" spans="4:18" x14ac:dyDescent="0.2">
      <c r="D1012" s="273"/>
      <c r="E1012" s="261"/>
      <c r="F1012" s="261"/>
      <c r="G1012" s="261"/>
      <c r="H1012" s="261"/>
      <c r="I1012" s="261"/>
      <c r="J1012" s="261"/>
      <c r="K1012" s="261"/>
      <c r="L1012" s="261"/>
      <c r="M1012" s="261"/>
      <c r="N1012" s="265"/>
      <c r="O1012" s="265"/>
      <c r="P1012" s="265"/>
      <c r="Q1012" s="265"/>
      <c r="R1012" s="265"/>
    </row>
    <row r="1013" spans="4:18" x14ac:dyDescent="0.2">
      <c r="D1013" s="273"/>
      <c r="E1013" s="261"/>
      <c r="F1013" s="261"/>
      <c r="G1013" s="261"/>
      <c r="H1013" s="261"/>
      <c r="I1013" s="261"/>
      <c r="J1013" s="261"/>
      <c r="K1013" s="261"/>
      <c r="L1013" s="261"/>
      <c r="M1013" s="261"/>
      <c r="N1013" s="265"/>
      <c r="O1013" s="265"/>
      <c r="P1013" s="265"/>
      <c r="Q1013" s="265"/>
      <c r="R1013" s="265"/>
    </row>
    <row r="1014" spans="4:18" x14ac:dyDescent="0.2">
      <c r="D1014" s="273"/>
      <c r="E1014" s="261"/>
      <c r="F1014" s="261"/>
      <c r="G1014" s="261"/>
      <c r="H1014" s="261"/>
      <c r="I1014" s="261"/>
      <c r="J1014" s="261"/>
      <c r="K1014" s="261"/>
      <c r="L1014" s="261"/>
      <c r="M1014" s="261"/>
      <c r="N1014" s="265"/>
      <c r="O1014" s="265"/>
      <c r="P1014" s="265"/>
      <c r="Q1014" s="265"/>
      <c r="R1014" s="265"/>
    </row>
    <row r="1015" spans="4:18" x14ac:dyDescent="0.2">
      <c r="D1015" s="273"/>
      <c r="E1015" s="261"/>
      <c r="F1015" s="261"/>
      <c r="G1015" s="261"/>
      <c r="H1015" s="261"/>
      <c r="I1015" s="261"/>
      <c r="J1015" s="261"/>
      <c r="K1015" s="261"/>
      <c r="L1015" s="261"/>
      <c r="M1015" s="261"/>
      <c r="N1015" s="265"/>
      <c r="O1015" s="265"/>
      <c r="P1015" s="265"/>
      <c r="Q1015" s="265"/>
      <c r="R1015" s="265"/>
    </row>
    <row r="1016" spans="4:18" x14ac:dyDescent="0.2">
      <c r="D1016" s="273"/>
      <c r="E1016" s="261"/>
      <c r="F1016" s="261"/>
      <c r="G1016" s="261"/>
      <c r="H1016" s="261"/>
      <c r="I1016" s="261"/>
      <c r="J1016" s="261"/>
      <c r="K1016" s="261"/>
      <c r="L1016" s="261"/>
      <c r="M1016" s="261"/>
      <c r="N1016" s="265"/>
      <c r="O1016" s="265"/>
      <c r="P1016" s="265"/>
      <c r="Q1016" s="265"/>
      <c r="R1016" s="265"/>
    </row>
    <row r="1017" spans="4:18" x14ac:dyDescent="0.2">
      <c r="D1017" s="273"/>
      <c r="E1017" s="261"/>
      <c r="F1017" s="261"/>
      <c r="G1017" s="261"/>
      <c r="H1017" s="261"/>
      <c r="I1017" s="261"/>
      <c r="J1017" s="261"/>
      <c r="K1017" s="261"/>
      <c r="L1017" s="261"/>
      <c r="M1017" s="261"/>
      <c r="N1017" s="265"/>
      <c r="O1017" s="265"/>
      <c r="P1017" s="265"/>
      <c r="Q1017" s="265"/>
      <c r="R1017" s="265"/>
    </row>
    <row r="1018" spans="4:18" x14ac:dyDescent="0.2">
      <c r="D1018" s="273"/>
      <c r="E1018" s="261"/>
      <c r="F1018" s="261"/>
      <c r="G1018" s="261"/>
      <c r="H1018" s="261"/>
      <c r="I1018" s="261"/>
      <c r="J1018" s="261"/>
      <c r="K1018" s="261"/>
      <c r="L1018" s="261"/>
      <c r="M1018" s="261"/>
      <c r="N1018" s="265"/>
      <c r="O1018" s="265"/>
      <c r="P1018" s="265"/>
      <c r="Q1018" s="265"/>
      <c r="R1018" s="265"/>
    </row>
    <row r="1019" spans="4:18" x14ac:dyDescent="0.2">
      <c r="D1019" s="273"/>
      <c r="E1019" s="261"/>
      <c r="F1019" s="261"/>
      <c r="G1019" s="261"/>
      <c r="H1019" s="261"/>
      <c r="I1019" s="261"/>
      <c r="J1019" s="261"/>
      <c r="K1019" s="261"/>
      <c r="L1019" s="261"/>
      <c r="M1019" s="261"/>
      <c r="N1019" s="265"/>
      <c r="O1019" s="265"/>
      <c r="P1019" s="265"/>
      <c r="Q1019" s="265"/>
      <c r="R1019" s="265"/>
    </row>
    <row r="1020" spans="4:18" x14ac:dyDescent="0.2">
      <c r="D1020" s="273"/>
      <c r="E1020" s="261"/>
      <c r="F1020" s="261"/>
      <c r="G1020" s="261"/>
      <c r="H1020" s="261"/>
      <c r="I1020" s="261"/>
      <c r="J1020" s="261"/>
      <c r="K1020" s="261"/>
      <c r="L1020" s="261"/>
      <c r="M1020" s="261"/>
      <c r="N1020" s="265"/>
      <c r="O1020" s="265"/>
      <c r="P1020" s="265"/>
      <c r="Q1020" s="265"/>
      <c r="R1020" s="265"/>
    </row>
    <row r="1021" spans="4:18" x14ac:dyDescent="0.2">
      <c r="D1021" s="273"/>
      <c r="E1021" s="261"/>
      <c r="F1021" s="261"/>
      <c r="G1021" s="261"/>
      <c r="H1021" s="261"/>
      <c r="I1021" s="261"/>
      <c r="J1021" s="261"/>
      <c r="K1021" s="261"/>
      <c r="L1021" s="261"/>
      <c r="M1021" s="261"/>
      <c r="N1021" s="265"/>
      <c r="O1021" s="265"/>
      <c r="P1021" s="265"/>
      <c r="Q1021" s="265"/>
      <c r="R1021" s="265"/>
    </row>
    <row r="1022" spans="4:18" x14ac:dyDescent="0.2">
      <c r="D1022" s="273"/>
      <c r="E1022" s="261"/>
      <c r="F1022" s="261"/>
      <c r="G1022" s="261"/>
      <c r="H1022" s="261"/>
      <c r="I1022" s="261"/>
      <c r="J1022" s="261"/>
      <c r="K1022" s="261"/>
      <c r="L1022" s="261"/>
      <c r="M1022" s="261"/>
      <c r="N1022" s="265"/>
      <c r="O1022" s="265"/>
      <c r="P1022" s="265"/>
      <c r="Q1022" s="265"/>
      <c r="R1022" s="265"/>
    </row>
    <row r="1023" spans="4:18" x14ac:dyDescent="0.2">
      <c r="D1023" s="273"/>
      <c r="E1023" s="261"/>
      <c r="F1023" s="261"/>
      <c r="G1023" s="261"/>
      <c r="H1023" s="261"/>
      <c r="I1023" s="261"/>
      <c r="J1023" s="261"/>
      <c r="K1023" s="261"/>
      <c r="L1023" s="261"/>
      <c r="M1023" s="261"/>
      <c r="N1023" s="265"/>
      <c r="O1023" s="265"/>
      <c r="P1023" s="265"/>
      <c r="Q1023" s="265"/>
      <c r="R1023" s="265"/>
    </row>
    <row r="1024" spans="4:18" x14ac:dyDescent="0.2">
      <c r="D1024" s="273"/>
      <c r="E1024" s="261"/>
      <c r="F1024" s="261"/>
      <c r="G1024" s="261"/>
      <c r="H1024" s="261"/>
      <c r="I1024" s="261"/>
      <c r="J1024" s="261"/>
      <c r="K1024" s="261"/>
      <c r="L1024" s="261"/>
      <c r="M1024" s="261"/>
      <c r="N1024" s="265"/>
      <c r="O1024" s="265"/>
      <c r="P1024" s="265"/>
      <c r="Q1024" s="265"/>
      <c r="R1024" s="265"/>
    </row>
    <row r="1025" spans="4:18" x14ac:dyDescent="0.2">
      <c r="D1025" s="273"/>
      <c r="E1025" s="261"/>
      <c r="F1025" s="261"/>
      <c r="G1025" s="261"/>
      <c r="H1025" s="261"/>
      <c r="I1025" s="261"/>
      <c r="J1025" s="261"/>
      <c r="K1025" s="261"/>
      <c r="L1025" s="261"/>
      <c r="M1025" s="261"/>
      <c r="N1025" s="265"/>
      <c r="O1025" s="265"/>
      <c r="P1025" s="265"/>
      <c r="Q1025" s="265"/>
      <c r="R1025" s="265"/>
    </row>
    <row r="1026" spans="4:18" x14ac:dyDescent="0.2">
      <c r="D1026" s="273"/>
      <c r="E1026" s="261"/>
      <c r="F1026" s="261"/>
      <c r="G1026" s="261"/>
      <c r="H1026" s="261"/>
      <c r="I1026" s="261"/>
      <c r="J1026" s="261"/>
      <c r="K1026" s="261"/>
      <c r="L1026" s="261"/>
      <c r="M1026" s="261"/>
      <c r="N1026" s="265"/>
      <c r="O1026" s="265"/>
      <c r="P1026" s="265"/>
      <c r="Q1026" s="265"/>
      <c r="R1026" s="265"/>
    </row>
    <row r="1027" spans="4:18" x14ac:dyDescent="0.2">
      <c r="D1027" s="273"/>
      <c r="E1027" s="261"/>
      <c r="F1027" s="261"/>
      <c r="G1027" s="261"/>
      <c r="H1027" s="261"/>
      <c r="I1027" s="261"/>
      <c r="J1027" s="261"/>
      <c r="K1027" s="261"/>
      <c r="L1027" s="261"/>
      <c r="M1027" s="261"/>
      <c r="N1027" s="265"/>
      <c r="O1027" s="265"/>
      <c r="P1027" s="265"/>
      <c r="Q1027" s="265"/>
      <c r="R1027" s="265"/>
    </row>
    <row r="1028" spans="4:18" x14ac:dyDescent="0.2">
      <c r="D1028" s="273"/>
      <c r="E1028" s="261"/>
      <c r="F1028" s="261"/>
      <c r="G1028" s="261"/>
      <c r="H1028" s="261"/>
      <c r="I1028" s="261"/>
      <c r="J1028" s="261"/>
      <c r="K1028" s="261"/>
      <c r="L1028" s="261"/>
      <c r="M1028" s="261"/>
      <c r="N1028" s="265"/>
      <c r="O1028" s="265"/>
      <c r="P1028" s="265"/>
      <c r="Q1028" s="265"/>
      <c r="R1028" s="265"/>
    </row>
    <row r="1029" spans="4:18" x14ac:dyDescent="0.2">
      <c r="D1029" s="273"/>
      <c r="E1029" s="261"/>
      <c r="F1029" s="261"/>
      <c r="G1029" s="261"/>
      <c r="H1029" s="261"/>
      <c r="I1029" s="261"/>
      <c r="J1029" s="261"/>
      <c r="K1029" s="261"/>
      <c r="L1029" s="261"/>
      <c r="M1029" s="261"/>
      <c r="N1029" s="265"/>
      <c r="O1029" s="265"/>
      <c r="P1029" s="265"/>
      <c r="Q1029" s="265"/>
      <c r="R1029" s="265"/>
    </row>
    <row r="1030" spans="4:18" x14ac:dyDescent="0.2">
      <c r="D1030" s="273"/>
      <c r="E1030" s="261"/>
      <c r="F1030" s="261"/>
      <c r="G1030" s="261"/>
      <c r="H1030" s="261"/>
      <c r="I1030" s="261"/>
      <c r="J1030" s="261"/>
      <c r="K1030" s="261"/>
      <c r="L1030" s="261"/>
      <c r="M1030" s="261"/>
      <c r="N1030" s="265"/>
      <c r="O1030" s="265"/>
      <c r="P1030" s="265"/>
      <c r="Q1030" s="265"/>
      <c r="R1030" s="265"/>
    </row>
    <row r="1031" spans="4:18" x14ac:dyDescent="0.2">
      <c r="D1031" s="273"/>
      <c r="E1031" s="261"/>
      <c r="F1031" s="261"/>
      <c r="G1031" s="261"/>
      <c r="H1031" s="261"/>
      <c r="I1031" s="261"/>
      <c r="J1031" s="261"/>
      <c r="K1031" s="261"/>
      <c r="L1031" s="261"/>
      <c r="M1031" s="261"/>
      <c r="N1031" s="265"/>
      <c r="O1031" s="265"/>
      <c r="P1031" s="265"/>
      <c r="Q1031" s="265"/>
      <c r="R1031" s="265"/>
    </row>
    <row r="1032" spans="4:18" x14ac:dyDescent="0.2">
      <c r="D1032" s="273"/>
      <c r="E1032" s="261"/>
      <c r="F1032" s="261"/>
      <c r="G1032" s="261"/>
      <c r="H1032" s="261"/>
      <c r="I1032" s="261"/>
      <c r="J1032" s="261"/>
      <c r="K1032" s="261"/>
      <c r="L1032" s="261"/>
      <c r="M1032" s="261"/>
      <c r="N1032" s="265"/>
      <c r="O1032" s="265"/>
      <c r="P1032" s="265"/>
      <c r="Q1032" s="265"/>
      <c r="R1032" s="265"/>
    </row>
    <row r="1033" spans="4:18" x14ac:dyDescent="0.2">
      <c r="D1033" s="273"/>
      <c r="E1033" s="261"/>
      <c r="F1033" s="261"/>
      <c r="G1033" s="261"/>
      <c r="H1033" s="261"/>
      <c r="I1033" s="261"/>
      <c r="J1033" s="261"/>
      <c r="K1033" s="261"/>
      <c r="L1033" s="261"/>
      <c r="M1033" s="261"/>
      <c r="N1033" s="265"/>
      <c r="O1033" s="265"/>
      <c r="P1033" s="265"/>
      <c r="Q1033" s="265"/>
      <c r="R1033" s="265"/>
    </row>
    <row r="1034" spans="4:18" x14ac:dyDescent="0.2">
      <c r="D1034" s="273"/>
      <c r="E1034" s="261"/>
      <c r="F1034" s="261"/>
      <c r="G1034" s="261"/>
      <c r="H1034" s="261"/>
      <c r="I1034" s="261"/>
      <c r="J1034" s="261"/>
      <c r="K1034" s="261"/>
      <c r="L1034" s="261"/>
      <c r="M1034" s="261"/>
      <c r="N1034" s="265"/>
      <c r="O1034" s="265"/>
      <c r="P1034" s="265"/>
      <c r="Q1034" s="265"/>
      <c r="R1034" s="265"/>
    </row>
    <row r="1035" spans="4:18" x14ac:dyDescent="0.2">
      <c r="D1035" s="273"/>
      <c r="E1035" s="261"/>
      <c r="F1035" s="261"/>
      <c r="G1035" s="261"/>
      <c r="H1035" s="261"/>
      <c r="I1035" s="261"/>
      <c r="J1035" s="261"/>
      <c r="K1035" s="261"/>
      <c r="L1035" s="261"/>
      <c r="M1035" s="261"/>
      <c r="N1035" s="265"/>
      <c r="O1035" s="265"/>
      <c r="P1035" s="265"/>
      <c r="Q1035" s="265"/>
      <c r="R1035" s="265"/>
    </row>
    <row r="1036" spans="4:18" x14ac:dyDescent="0.2">
      <c r="D1036" s="273"/>
      <c r="E1036" s="261"/>
      <c r="F1036" s="261"/>
      <c r="G1036" s="261"/>
      <c r="H1036" s="261"/>
      <c r="I1036" s="261"/>
      <c r="J1036" s="261"/>
      <c r="K1036" s="261"/>
      <c r="L1036" s="261"/>
      <c r="M1036" s="261"/>
      <c r="N1036" s="265"/>
      <c r="O1036" s="265"/>
      <c r="P1036" s="265"/>
      <c r="Q1036" s="265"/>
      <c r="R1036" s="265"/>
    </row>
    <row r="1037" spans="4:18" x14ac:dyDescent="0.2">
      <c r="D1037" s="273"/>
      <c r="E1037" s="261"/>
      <c r="F1037" s="261"/>
      <c r="G1037" s="261"/>
      <c r="H1037" s="261"/>
      <c r="I1037" s="261"/>
      <c r="J1037" s="261"/>
      <c r="K1037" s="261"/>
      <c r="L1037" s="261"/>
      <c r="M1037" s="261"/>
      <c r="N1037" s="265"/>
      <c r="O1037" s="265"/>
      <c r="P1037" s="265"/>
      <c r="Q1037" s="265"/>
      <c r="R1037" s="265"/>
    </row>
    <row r="1038" spans="4:18" x14ac:dyDescent="0.2">
      <c r="D1038" s="273"/>
      <c r="E1038" s="261"/>
      <c r="F1038" s="261"/>
      <c r="G1038" s="261"/>
      <c r="H1038" s="261"/>
      <c r="I1038" s="261"/>
      <c r="J1038" s="261"/>
      <c r="K1038" s="261"/>
      <c r="L1038" s="261"/>
      <c r="M1038" s="261"/>
      <c r="N1038" s="265"/>
      <c r="O1038" s="265"/>
      <c r="P1038" s="265"/>
      <c r="Q1038" s="265"/>
      <c r="R1038" s="265"/>
    </row>
    <row r="1039" spans="4:18" x14ac:dyDescent="0.2">
      <c r="D1039" s="273"/>
      <c r="E1039" s="261"/>
      <c r="F1039" s="261"/>
      <c r="G1039" s="261"/>
      <c r="H1039" s="261"/>
      <c r="I1039" s="261"/>
      <c r="J1039" s="261"/>
      <c r="K1039" s="261"/>
      <c r="L1039" s="261"/>
      <c r="M1039" s="261"/>
      <c r="N1039" s="265"/>
      <c r="O1039" s="265"/>
      <c r="P1039" s="265"/>
      <c r="Q1039" s="265"/>
      <c r="R1039" s="265"/>
    </row>
    <row r="1040" spans="4:18" x14ac:dyDescent="0.2">
      <c r="D1040" s="273"/>
      <c r="E1040" s="261"/>
      <c r="F1040" s="261"/>
      <c r="G1040" s="261"/>
      <c r="H1040" s="261"/>
      <c r="I1040" s="261"/>
      <c r="J1040" s="261"/>
      <c r="K1040" s="261"/>
      <c r="L1040" s="261"/>
      <c r="M1040" s="261"/>
      <c r="N1040" s="265"/>
      <c r="O1040" s="265"/>
      <c r="P1040" s="265"/>
      <c r="Q1040" s="265"/>
      <c r="R1040" s="265"/>
    </row>
    <row r="1041" spans="4:18" x14ac:dyDescent="0.2">
      <c r="D1041" s="273"/>
      <c r="E1041" s="261"/>
      <c r="F1041" s="261"/>
      <c r="G1041" s="261"/>
      <c r="H1041" s="261"/>
      <c r="I1041" s="261"/>
      <c r="J1041" s="261"/>
      <c r="K1041" s="261"/>
      <c r="L1041" s="261"/>
      <c r="M1041" s="261"/>
      <c r="N1041" s="265"/>
      <c r="O1041" s="265"/>
      <c r="P1041" s="265"/>
      <c r="Q1041" s="265"/>
      <c r="R1041" s="265"/>
    </row>
    <row r="1042" spans="4:18" x14ac:dyDescent="0.2">
      <c r="D1042" s="273"/>
      <c r="E1042" s="261"/>
      <c r="F1042" s="261"/>
      <c r="G1042" s="261"/>
      <c r="H1042" s="261"/>
      <c r="I1042" s="261"/>
      <c r="J1042" s="261"/>
      <c r="K1042" s="261"/>
      <c r="L1042" s="261"/>
      <c r="M1042" s="261"/>
      <c r="N1042" s="265"/>
      <c r="O1042" s="265"/>
      <c r="P1042" s="265"/>
      <c r="Q1042" s="265"/>
      <c r="R1042" s="265"/>
    </row>
    <row r="1043" spans="4:18" x14ac:dyDescent="0.2">
      <c r="D1043" s="273"/>
      <c r="E1043" s="261"/>
      <c r="F1043" s="261"/>
      <c r="G1043" s="261"/>
      <c r="H1043" s="261"/>
      <c r="I1043" s="261"/>
      <c r="J1043" s="261"/>
      <c r="K1043" s="261"/>
      <c r="L1043" s="261"/>
      <c r="M1043" s="261"/>
      <c r="N1043" s="265"/>
      <c r="O1043" s="265"/>
      <c r="P1043" s="265"/>
      <c r="Q1043" s="265"/>
      <c r="R1043" s="265"/>
    </row>
    <row r="1044" spans="4:18" x14ac:dyDescent="0.2">
      <c r="D1044" s="273"/>
      <c r="E1044" s="261"/>
      <c r="F1044" s="261"/>
      <c r="G1044" s="261"/>
      <c r="H1044" s="261"/>
      <c r="I1044" s="261"/>
      <c r="J1044" s="261"/>
      <c r="K1044" s="261"/>
      <c r="L1044" s="261"/>
      <c r="M1044" s="261"/>
      <c r="N1044" s="265"/>
      <c r="O1044" s="265"/>
      <c r="P1044" s="265"/>
      <c r="Q1044" s="265"/>
      <c r="R1044" s="265"/>
    </row>
    <row r="1045" spans="4:18" x14ac:dyDescent="0.2">
      <c r="D1045" s="273"/>
      <c r="E1045" s="261"/>
      <c r="F1045" s="261"/>
      <c r="G1045" s="261"/>
      <c r="H1045" s="261"/>
      <c r="I1045" s="261"/>
      <c r="J1045" s="261"/>
      <c r="K1045" s="261"/>
      <c r="L1045" s="261"/>
      <c r="M1045" s="261"/>
      <c r="N1045" s="265"/>
      <c r="O1045" s="265"/>
      <c r="P1045" s="265"/>
      <c r="Q1045" s="265"/>
      <c r="R1045" s="265"/>
    </row>
    <row r="1046" spans="4:18" x14ac:dyDescent="0.2">
      <c r="D1046" s="273"/>
      <c r="E1046" s="261"/>
      <c r="F1046" s="261"/>
      <c r="G1046" s="261"/>
      <c r="H1046" s="261"/>
      <c r="I1046" s="261"/>
      <c r="J1046" s="261"/>
      <c r="K1046" s="261"/>
      <c r="L1046" s="261"/>
      <c r="M1046" s="261"/>
      <c r="N1046" s="265"/>
      <c r="O1046" s="265"/>
      <c r="P1046" s="265"/>
      <c r="Q1046" s="265"/>
      <c r="R1046" s="265"/>
    </row>
    <row r="1047" spans="4:18" x14ac:dyDescent="0.2">
      <c r="D1047" s="273"/>
      <c r="E1047" s="261"/>
      <c r="F1047" s="261"/>
      <c r="G1047" s="261"/>
      <c r="H1047" s="261"/>
      <c r="I1047" s="261"/>
      <c r="J1047" s="261"/>
      <c r="K1047" s="261"/>
      <c r="L1047" s="261"/>
      <c r="M1047" s="261"/>
      <c r="N1047" s="265"/>
      <c r="O1047" s="265"/>
      <c r="P1047" s="265"/>
      <c r="Q1047" s="265"/>
      <c r="R1047" s="265"/>
    </row>
    <row r="1048" spans="4:18" x14ac:dyDescent="0.2">
      <c r="D1048" s="273"/>
      <c r="E1048" s="261"/>
      <c r="F1048" s="261"/>
      <c r="G1048" s="261"/>
      <c r="H1048" s="261"/>
      <c r="I1048" s="261"/>
      <c r="J1048" s="261"/>
      <c r="K1048" s="261"/>
      <c r="L1048" s="261"/>
      <c r="M1048" s="261"/>
      <c r="N1048" s="265"/>
      <c r="O1048" s="265"/>
      <c r="P1048" s="265"/>
      <c r="Q1048" s="265"/>
      <c r="R1048" s="265"/>
    </row>
    <row r="1049" spans="4:18" x14ac:dyDescent="0.2">
      <c r="D1049" s="273"/>
      <c r="E1049" s="261"/>
      <c r="F1049" s="261"/>
      <c r="G1049" s="261"/>
      <c r="H1049" s="261"/>
      <c r="I1049" s="261"/>
      <c r="J1049" s="261"/>
      <c r="K1049" s="261"/>
      <c r="L1049" s="261"/>
      <c r="M1049" s="261"/>
      <c r="N1049" s="265"/>
      <c r="O1049" s="265"/>
      <c r="P1049" s="265"/>
      <c r="Q1049" s="265"/>
      <c r="R1049" s="265"/>
    </row>
    <row r="1050" spans="4:18" x14ac:dyDescent="0.2">
      <c r="D1050" s="273"/>
      <c r="E1050" s="261"/>
      <c r="F1050" s="261"/>
      <c r="G1050" s="261"/>
      <c r="H1050" s="261"/>
      <c r="I1050" s="261"/>
      <c r="J1050" s="261"/>
      <c r="K1050" s="261"/>
      <c r="L1050" s="261"/>
      <c r="M1050" s="261"/>
      <c r="N1050" s="265"/>
      <c r="O1050" s="265"/>
      <c r="P1050" s="265"/>
      <c r="Q1050" s="265"/>
      <c r="R1050" s="265"/>
    </row>
    <row r="1051" spans="4:18" x14ac:dyDescent="0.2">
      <c r="D1051" s="273"/>
      <c r="E1051" s="261"/>
      <c r="F1051" s="261"/>
      <c r="G1051" s="261"/>
      <c r="H1051" s="261"/>
      <c r="I1051" s="261"/>
      <c r="J1051" s="261"/>
      <c r="K1051" s="261"/>
      <c r="L1051" s="261"/>
      <c r="M1051" s="261"/>
      <c r="N1051" s="265"/>
      <c r="O1051" s="265"/>
      <c r="P1051" s="265"/>
      <c r="Q1051" s="265"/>
      <c r="R1051" s="265"/>
    </row>
    <row r="1052" spans="4:18" x14ac:dyDescent="0.2">
      <c r="D1052" s="273"/>
      <c r="E1052" s="261"/>
      <c r="F1052" s="261"/>
      <c r="G1052" s="261"/>
      <c r="H1052" s="261"/>
      <c r="I1052" s="261"/>
      <c r="J1052" s="261"/>
      <c r="K1052" s="261"/>
      <c r="L1052" s="261"/>
      <c r="M1052" s="261"/>
      <c r="N1052" s="265"/>
      <c r="O1052" s="265"/>
      <c r="P1052" s="265"/>
      <c r="Q1052" s="265"/>
      <c r="R1052" s="265"/>
    </row>
    <row r="1053" spans="4:18" x14ac:dyDescent="0.2">
      <c r="D1053" s="273"/>
      <c r="E1053" s="261"/>
      <c r="F1053" s="261"/>
      <c r="G1053" s="261"/>
      <c r="H1053" s="261"/>
      <c r="I1053" s="261"/>
      <c r="J1053" s="261"/>
      <c r="K1053" s="261"/>
      <c r="L1053" s="261"/>
      <c r="M1053" s="261"/>
      <c r="N1053" s="265"/>
      <c r="O1053" s="265"/>
      <c r="P1053" s="265"/>
      <c r="Q1053" s="265"/>
      <c r="R1053" s="265"/>
    </row>
    <row r="1054" spans="4:18" x14ac:dyDescent="0.2">
      <c r="D1054" s="273"/>
      <c r="E1054" s="261"/>
      <c r="F1054" s="261"/>
      <c r="G1054" s="261"/>
      <c r="H1054" s="261"/>
      <c r="I1054" s="261"/>
      <c r="J1054" s="261"/>
      <c r="K1054" s="261"/>
      <c r="L1054" s="261"/>
      <c r="M1054" s="261"/>
      <c r="N1054" s="265"/>
      <c r="O1054" s="265"/>
      <c r="P1054" s="265"/>
      <c r="Q1054" s="265"/>
      <c r="R1054" s="265"/>
    </row>
    <row r="1055" spans="4:18" x14ac:dyDescent="0.2">
      <c r="D1055" s="273"/>
      <c r="E1055" s="261"/>
      <c r="F1055" s="261"/>
      <c r="G1055" s="261"/>
      <c r="H1055" s="261"/>
      <c r="I1055" s="261"/>
      <c r="J1055" s="261"/>
      <c r="K1055" s="261"/>
      <c r="L1055" s="261"/>
      <c r="M1055" s="261"/>
      <c r="N1055" s="265"/>
      <c r="O1055" s="265"/>
      <c r="P1055" s="265"/>
      <c r="Q1055" s="265"/>
      <c r="R1055" s="265"/>
    </row>
    <row r="1056" spans="4:18" x14ac:dyDescent="0.2">
      <c r="D1056" s="273"/>
      <c r="E1056" s="261"/>
      <c r="F1056" s="261"/>
      <c r="G1056" s="261"/>
      <c r="H1056" s="261"/>
      <c r="I1056" s="261"/>
      <c r="J1056" s="261"/>
      <c r="K1056" s="261"/>
      <c r="L1056" s="261"/>
      <c r="M1056" s="261"/>
      <c r="N1056" s="265"/>
      <c r="O1056" s="265"/>
      <c r="P1056" s="265"/>
      <c r="Q1056" s="265"/>
      <c r="R1056" s="265"/>
    </row>
    <row r="1057" spans="4:18" x14ac:dyDescent="0.2">
      <c r="D1057" s="273"/>
      <c r="E1057" s="261"/>
      <c r="F1057" s="261"/>
      <c r="G1057" s="261"/>
      <c r="H1057" s="261"/>
      <c r="I1057" s="261"/>
      <c r="J1057" s="261"/>
      <c r="K1057" s="261"/>
      <c r="L1057" s="261"/>
      <c r="M1057" s="261"/>
      <c r="N1057" s="265"/>
      <c r="O1057" s="265"/>
      <c r="P1057" s="265"/>
      <c r="Q1057" s="265"/>
      <c r="R1057" s="265"/>
    </row>
    <row r="1058" spans="4:18" x14ac:dyDescent="0.2">
      <c r="D1058" s="273"/>
      <c r="E1058" s="261"/>
      <c r="F1058" s="261"/>
      <c r="G1058" s="261"/>
      <c r="H1058" s="261"/>
      <c r="I1058" s="261"/>
      <c r="J1058" s="261"/>
      <c r="K1058" s="261"/>
      <c r="L1058" s="261"/>
      <c r="M1058" s="261"/>
      <c r="N1058" s="265"/>
      <c r="O1058" s="265"/>
      <c r="P1058" s="265"/>
      <c r="Q1058" s="265"/>
      <c r="R1058" s="265"/>
    </row>
    <row r="1059" spans="4:18" x14ac:dyDescent="0.2">
      <c r="D1059" s="273"/>
      <c r="E1059" s="261"/>
      <c r="F1059" s="261"/>
      <c r="G1059" s="261"/>
      <c r="H1059" s="261"/>
      <c r="I1059" s="261"/>
      <c r="J1059" s="261"/>
      <c r="K1059" s="261"/>
      <c r="L1059" s="261"/>
      <c r="M1059" s="261"/>
      <c r="N1059" s="265"/>
      <c r="O1059" s="265"/>
      <c r="P1059" s="265"/>
      <c r="Q1059" s="265"/>
      <c r="R1059" s="265"/>
    </row>
    <row r="1060" spans="4:18" x14ac:dyDescent="0.2">
      <c r="D1060" s="273"/>
      <c r="E1060" s="261"/>
      <c r="F1060" s="261"/>
      <c r="G1060" s="261"/>
      <c r="H1060" s="261"/>
      <c r="I1060" s="261"/>
      <c r="J1060" s="261"/>
      <c r="K1060" s="261"/>
      <c r="L1060" s="261"/>
      <c r="M1060" s="261"/>
      <c r="N1060" s="265"/>
      <c r="O1060" s="265"/>
      <c r="P1060" s="265"/>
      <c r="Q1060" s="265"/>
      <c r="R1060" s="265"/>
    </row>
    <row r="1061" spans="4:18" x14ac:dyDescent="0.2">
      <c r="D1061" s="273"/>
      <c r="E1061" s="261"/>
      <c r="F1061" s="261"/>
      <c r="G1061" s="261"/>
      <c r="H1061" s="261"/>
      <c r="I1061" s="261"/>
      <c r="J1061" s="261"/>
      <c r="K1061" s="261"/>
      <c r="L1061" s="261"/>
      <c r="M1061" s="261"/>
      <c r="N1061" s="265"/>
      <c r="O1061" s="265"/>
      <c r="P1061" s="265"/>
      <c r="Q1061" s="265"/>
      <c r="R1061" s="265"/>
    </row>
    <row r="1062" spans="4:18" x14ac:dyDescent="0.2">
      <c r="D1062" s="273"/>
      <c r="E1062" s="261"/>
      <c r="F1062" s="261"/>
      <c r="G1062" s="261"/>
      <c r="H1062" s="261"/>
      <c r="I1062" s="261"/>
      <c r="J1062" s="261"/>
      <c r="K1062" s="261"/>
      <c r="L1062" s="261"/>
      <c r="M1062" s="261"/>
      <c r="N1062" s="265"/>
      <c r="O1062" s="265"/>
      <c r="P1062" s="265"/>
      <c r="Q1062" s="265"/>
      <c r="R1062" s="265"/>
    </row>
    <row r="1063" spans="4:18" x14ac:dyDescent="0.2">
      <c r="D1063" s="273"/>
      <c r="E1063" s="261"/>
      <c r="F1063" s="261"/>
      <c r="G1063" s="261"/>
      <c r="H1063" s="261"/>
      <c r="I1063" s="261"/>
      <c r="J1063" s="261"/>
      <c r="K1063" s="261"/>
      <c r="L1063" s="261"/>
      <c r="M1063" s="261"/>
      <c r="N1063" s="265"/>
      <c r="O1063" s="265"/>
      <c r="P1063" s="265"/>
      <c r="Q1063" s="265"/>
      <c r="R1063" s="265"/>
    </row>
    <row r="1064" spans="4:18" x14ac:dyDescent="0.2">
      <c r="D1064" s="273"/>
      <c r="E1064" s="261"/>
      <c r="F1064" s="261"/>
      <c r="G1064" s="261"/>
      <c r="H1064" s="261"/>
      <c r="I1064" s="261"/>
      <c r="J1064" s="261"/>
      <c r="K1064" s="261"/>
      <c r="L1064" s="261"/>
      <c r="M1064" s="261"/>
      <c r="N1064" s="265"/>
      <c r="O1064" s="265"/>
      <c r="P1064" s="265"/>
      <c r="Q1064" s="265"/>
      <c r="R1064" s="265"/>
    </row>
    <row r="1065" spans="4:18" x14ac:dyDescent="0.2">
      <c r="D1065" s="273"/>
      <c r="E1065" s="261"/>
      <c r="F1065" s="261"/>
      <c r="G1065" s="261"/>
      <c r="H1065" s="261"/>
      <c r="I1065" s="261"/>
      <c r="J1065" s="261"/>
      <c r="K1065" s="261"/>
      <c r="L1065" s="261"/>
      <c r="M1065" s="261"/>
      <c r="N1065" s="265"/>
      <c r="O1065" s="265"/>
      <c r="P1065" s="265"/>
      <c r="Q1065" s="265"/>
      <c r="R1065" s="265"/>
    </row>
    <row r="1066" spans="4:18" x14ac:dyDescent="0.2">
      <c r="D1066" s="273"/>
      <c r="E1066" s="261"/>
      <c r="F1066" s="261"/>
      <c r="G1066" s="261"/>
      <c r="H1066" s="261"/>
      <c r="I1066" s="261"/>
      <c r="J1066" s="261"/>
      <c r="K1066" s="261"/>
      <c r="L1066" s="261"/>
      <c r="M1066" s="261"/>
      <c r="N1066" s="265"/>
      <c r="O1066" s="265"/>
      <c r="P1066" s="265"/>
      <c r="Q1066" s="265"/>
      <c r="R1066" s="265"/>
    </row>
    <row r="1067" spans="4:18" x14ac:dyDescent="0.2">
      <c r="D1067" s="273"/>
      <c r="E1067" s="261"/>
      <c r="F1067" s="261"/>
      <c r="G1067" s="261"/>
      <c r="H1067" s="261"/>
      <c r="I1067" s="261"/>
      <c r="J1067" s="261"/>
      <c r="K1067" s="261"/>
      <c r="L1067" s="261"/>
      <c r="M1067" s="261"/>
      <c r="N1067" s="265"/>
      <c r="O1067" s="265"/>
      <c r="P1067" s="265"/>
      <c r="Q1067" s="265"/>
      <c r="R1067" s="265"/>
    </row>
    <row r="1068" spans="4:18" x14ac:dyDescent="0.2">
      <c r="D1068" s="273"/>
      <c r="E1068" s="261"/>
      <c r="F1068" s="261"/>
      <c r="G1068" s="261"/>
      <c r="H1068" s="261"/>
      <c r="I1068" s="261"/>
      <c r="J1068" s="261"/>
      <c r="K1068" s="261"/>
      <c r="L1068" s="261"/>
      <c r="M1068" s="261"/>
      <c r="N1068" s="265"/>
      <c r="O1068" s="265"/>
      <c r="P1068" s="265"/>
      <c r="Q1068" s="265"/>
      <c r="R1068" s="265"/>
    </row>
    <row r="1069" spans="4:18" x14ac:dyDescent="0.2">
      <c r="D1069" s="273"/>
      <c r="E1069" s="261"/>
      <c r="F1069" s="261"/>
      <c r="G1069" s="261"/>
      <c r="H1069" s="261"/>
      <c r="I1069" s="261"/>
      <c r="J1069" s="261"/>
      <c r="K1069" s="261"/>
      <c r="L1069" s="261"/>
      <c r="M1069" s="261"/>
      <c r="N1069" s="265"/>
      <c r="O1069" s="265"/>
      <c r="P1069" s="265"/>
      <c r="Q1069" s="265"/>
      <c r="R1069" s="265"/>
    </row>
    <row r="1070" spans="4:18" x14ac:dyDescent="0.2">
      <c r="D1070" s="273"/>
      <c r="E1070" s="261"/>
      <c r="F1070" s="261"/>
      <c r="G1070" s="261"/>
      <c r="H1070" s="261"/>
      <c r="I1070" s="261"/>
      <c r="J1070" s="261"/>
      <c r="K1070" s="261"/>
      <c r="L1070" s="261"/>
      <c r="M1070" s="261"/>
      <c r="N1070" s="265"/>
      <c r="O1070" s="265"/>
      <c r="P1070" s="265"/>
      <c r="Q1070" s="265"/>
      <c r="R1070" s="265"/>
    </row>
    <row r="1071" spans="4:18" x14ac:dyDescent="0.2">
      <c r="D1071" s="273"/>
      <c r="E1071" s="261"/>
      <c r="F1071" s="261"/>
      <c r="G1071" s="261"/>
      <c r="H1071" s="261"/>
      <c r="I1071" s="261"/>
      <c r="J1071" s="261"/>
      <c r="K1071" s="261"/>
      <c r="L1071" s="261"/>
      <c r="M1071" s="261"/>
      <c r="N1071" s="265"/>
      <c r="O1071" s="265"/>
      <c r="P1071" s="265"/>
      <c r="Q1071" s="265"/>
      <c r="R1071" s="265"/>
    </row>
    <row r="1072" spans="4:18" x14ac:dyDescent="0.2">
      <c r="D1072" s="273"/>
      <c r="E1072" s="261"/>
      <c r="F1072" s="261"/>
      <c r="G1072" s="261"/>
      <c r="H1072" s="261"/>
      <c r="I1072" s="261"/>
      <c r="J1072" s="261"/>
      <c r="K1072" s="261"/>
      <c r="L1072" s="261"/>
      <c r="M1072" s="261"/>
      <c r="N1072" s="265"/>
      <c r="O1072" s="265"/>
      <c r="P1072" s="265"/>
      <c r="Q1072" s="265"/>
      <c r="R1072" s="265"/>
    </row>
    <row r="1073" spans="4:18" x14ac:dyDescent="0.2">
      <c r="D1073" s="273"/>
      <c r="E1073" s="261"/>
      <c r="F1073" s="261"/>
      <c r="G1073" s="261"/>
      <c r="H1073" s="261"/>
      <c r="I1073" s="261"/>
      <c r="J1073" s="261"/>
      <c r="K1073" s="261"/>
      <c r="L1073" s="261"/>
      <c r="M1073" s="261"/>
      <c r="N1073" s="265"/>
      <c r="O1073" s="265"/>
      <c r="P1073" s="265"/>
      <c r="Q1073" s="265"/>
      <c r="R1073" s="265"/>
    </row>
    <row r="1074" spans="4:18" x14ac:dyDescent="0.2">
      <c r="D1074" s="273"/>
      <c r="E1074" s="261"/>
      <c r="F1074" s="261"/>
      <c r="G1074" s="261"/>
      <c r="H1074" s="261"/>
      <c r="I1074" s="261"/>
      <c r="J1074" s="261"/>
      <c r="K1074" s="261"/>
      <c r="L1074" s="261"/>
      <c r="M1074" s="261"/>
      <c r="N1074" s="265"/>
      <c r="O1074" s="265"/>
      <c r="P1074" s="265"/>
      <c r="Q1074" s="265"/>
      <c r="R1074" s="265"/>
    </row>
    <row r="1075" spans="4:18" x14ac:dyDescent="0.2">
      <c r="D1075" s="273"/>
      <c r="E1075" s="261"/>
      <c r="F1075" s="261"/>
      <c r="G1075" s="261"/>
      <c r="H1075" s="261"/>
      <c r="I1075" s="261"/>
      <c r="J1075" s="261"/>
      <c r="K1075" s="261"/>
      <c r="L1075" s="261"/>
      <c r="M1075" s="261"/>
      <c r="N1075" s="265"/>
      <c r="O1075" s="265"/>
      <c r="P1075" s="265"/>
      <c r="Q1075" s="265"/>
      <c r="R1075" s="265"/>
    </row>
    <row r="1076" spans="4:18" x14ac:dyDescent="0.2">
      <c r="D1076" s="273"/>
      <c r="E1076" s="261"/>
      <c r="F1076" s="261"/>
      <c r="G1076" s="261"/>
      <c r="H1076" s="261"/>
      <c r="I1076" s="261"/>
      <c r="J1076" s="261"/>
      <c r="K1076" s="261"/>
      <c r="L1076" s="261"/>
      <c r="M1076" s="261"/>
      <c r="N1076" s="265"/>
      <c r="O1076" s="265"/>
      <c r="P1076" s="265"/>
      <c r="Q1076" s="265"/>
      <c r="R1076" s="265"/>
    </row>
    <row r="1077" spans="4:18" x14ac:dyDescent="0.2">
      <c r="D1077" s="273"/>
      <c r="E1077" s="261"/>
      <c r="F1077" s="261"/>
      <c r="G1077" s="261"/>
      <c r="H1077" s="261"/>
      <c r="I1077" s="261"/>
      <c r="J1077" s="261"/>
      <c r="K1077" s="261"/>
      <c r="L1077" s="261"/>
      <c r="M1077" s="261"/>
      <c r="N1077" s="265"/>
      <c r="O1077" s="265"/>
      <c r="P1077" s="265"/>
      <c r="Q1077" s="265"/>
      <c r="R1077" s="265"/>
    </row>
    <row r="1078" spans="4:18" x14ac:dyDescent="0.2">
      <c r="D1078" s="273"/>
      <c r="E1078" s="261"/>
      <c r="F1078" s="261"/>
      <c r="G1078" s="261"/>
      <c r="H1078" s="261"/>
      <c r="I1078" s="261"/>
      <c r="J1078" s="261"/>
      <c r="K1078" s="261"/>
      <c r="L1078" s="261"/>
      <c r="M1078" s="261"/>
      <c r="N1078" s="265"/>
      <c r="O1078" s="265"/>
      <c r="P1078" s="265"/>
      <c r="Q1078" s="265"/>
      <c r="R1078" s="265"/>
    </row>
    <row r="1079" spans="4:18" x14ac:dyDescent="0.2">
      <c r="D1079" s="273"/>
      <c r="E1079" s="261"/>
      <c r="F1079" s="261"/>
      <c r="G1079" s="261"/>
      <c r="H1079" s="261"/>
      <c r="I1079" s="261"/>
      <c r="J1079" s="261"/>
      <c r="K1079" s="261"/>
      <c r="L1079" s="261"/>
      <c r="M1079" s="261"/>
      <c r="N1079" s="265"/>
      <c r="O1079" s="265"/>
      <c r="P1079" s="265"/>
      <c r="Q1079" s="265"/>
      <c r="R1079" s="265"/>
    </row>
    <row r="1080" spans="4:18" x14ac:dyDescent="0.2">
      <c r="D1080" s="273"/>
      <c r="E1080" s="261"/>
      <c r="F1080" s="261"/>
      <c r="G1080" s="261"/>
      <c r="H1080" s="261"/>
      <c r="I1080" s="261"/>
      <c r="J1080" s="261"/>
      <c r="K1080" s="261"/>
      <c r="L1080" s="261"/>
      <c r="M1080" s="261"/>
      <c r="N1080" s="265"/>
      <c r="O1080" s="265"/>
      <c r="P1080" s="265"/>
      <c r="Q1080" s="265"/>
      <c r="R1080" s="265"/>
    </row>
    <row r="1081" spans="4:18" x14ac:dyDescent="0.2">
      <c r="D1081" s="273"/>
      <c r="E1081" s="261"/>
      <c r="F1081" s="261"/>
      <c r="G1081" s="261"/>
      <c r="H1081" s="261"/>
      <c r="I1081" s="261"/>
      <c r="J1081" s="261"/>
      <c r="K1081" s="261"/>
      <c r="L1081" s="261"/>
      <c r="M1081" s="261"/>
      <c r="N1081" s="265"/>
      <c r="O1081" s="265"/>
      <c r="P1081" s="265"/>
      <c r="Q1081" s="265"/>
      <c r="R1081" s="265"/>
    </row>
    <row r="1082" spans="4:18" x14ac:dyDescent="0.2">
      <c r="D1082" s="273"/>
      <c r="E1082" s="261"/>
      <c r="F1082" s="261"/>
      <c r="G1082" s="261"/>
      <c r="H1082" s="261"/>
      <c r="I1082" s="261"/>
      <c r="J1082" s="261"/>
      <c r="K1082" s="261"/>
      <c r="L1082" s="261"/>
      <c r="M1082" s="261"/>
      <c r="N1082" s="265"/>
      <c r="O1082" s="265"/>
      <c r="P1082" s="265"/>
      <c r="Q1082" s="265"/>
      <c r="R1082" s="265"/>
    </row>
    <row r="1083" spans="4:18" x14ac:dyDescent="0.2">
      <c r="D1083" s="273"/>
      <c r="E1083" s="261"/>
      <c r="F1083" s="261"/>
      <c r="G1083" s="261"/>
      <c r="H1083" s="261"/>
      <c r="I1083" s="261"/>
      <c r="J1083" s="261"/>
      <c r="K1083" s="261"/>
      <c r="L1083" s="261"/>
      <c r="M1083" s="261"/>
      <c r="N1083" s="265"/>
      <c r="O1083" s="265"/>
      <c r="P1083" s="265"/>
      <c r="Q1083" s="265"/>
      <c r="R1083" s="265"/>
    </row>
    <row r="1084" spans="4:18" x14ac:dyDescent="0.2">
      <c r="D1084" s="273"/>
      <c r="E1084" s="261"/>
      <c r="F1084" s="261"/>
      <c r="G1084" s="261"/>
      <c r="H1084" s="261"/>
      <c r="I1084" s="261"/>
      <c r="J1084" s="261"/>
      <c r="K1084" s="261"/>
      <c r="L1084" s="261"/>
      <c r="M1084" s="261"/>
      <c r="N1084" s="265"/>
      <c r="O1084" s="265"/>
      <c r="P1084" s="265"/>
      <c r="Q1084" s="265"/>
      <c r="R1084" s="265"/>
    </row>
    <row r="1085" spans="4:18" x14ac:dyDescent="0.2">
      <c r="D1085" s="273"/>
      <c r="E1085" s="261"/>
      <c r="F1085" s="261"/>
      <c r="G1085" s="261"/>
      <c r="H1085" s="261"/>
      <c r="I1085" s="261"/>
      <c r="J1085" s="261"/>
      <c r="K1085" s="261"/>
      <c r="L1085" s="261"/>
      <c r="M1085" s="261"/>
      <c r="N1085" s="265"/>
      <c r="O1085" s="265"/>
      <c r="P1085" s="265"/>
      <c r="Q1085" s="265"/>
      <c r="R1085" s="265"/>
    </row>
    <row r="1086" spans="4:18" x14ac:dyDescent="0.2">
      <c r="D1086" s="273"/>
      <c r="E1086" s="261"/>
      <c r="F1086" s="261"/>
      <c r="G1086" s="261"/>
      <c r="H1086" s="261"/>
      <c r="I1086" s="261"/>
      <c r="J1086" s="261"/>
      <c r="K1086" s="261"/>
      <c r="L1086" s="261"/>
      <c r="M1086" s="261"/>
      <c r="N1086" s="265"/>
      <c r="O1086" s="265"/>
      <c r="P1086" s="265"/>
      <c r="Q1086" s="265"/>
      <c r="R1086" s="265"/>
    </row>
    <row r="1087" spans="4:18" x14ac:dyDescent="0.2">
      <c r="D1087" s="273"/>
      <c r="E1087" s="261"/>
      <c r="F1087" s="261"/>
      <c r="G1087" s="261"/>
      <c r="H1087" s="261"/>
      <c r="I1087" s="261"/>
      <c r="J1087" s="261"/>
      <c r="K1087" s="261"/>
      <c r="L1087" s="261"/>
      <c r="M1087" s="261"/>
      <c r="N1087" s="265"/>
      <c r="O1087" s="265"/>
      <c r="P1087" s="265"/>
      <c r="Q1087" s="265"/>
      <c r="R1087" s="265"/>
    </row>
    <row r="1088" spans="4:18" x14ac:dyDescent="0.2">
      <c r="D1088" s="273"/>
      <c r="E1088" s="261"/>
      <c r="F1088" s="261"/>
      <c r="G1088" s="261"/>
      <c r="H1088" s="261"/>
      <c r="I1088" s="261"/>
      <c r="J1088" s="261"/>
      <c r="K1088" s="261"/>
      <c r="L1088" s="261"/>
      <c r="M1088" s="261"/>
      <c r="N1088" s="265"/>
      <c r="O1088" s="265"/>
      <c r="P1088" s="265"/>
      <c r="Q1088" s="265"/>
      <c r="R1088" s="265"/>
    </row>
    <row r="1089" spans="4:18" x14ac:dyDescent="0.2">
      <c r="D1089" s="273"/>
      <c r="E1089" s="261"/>
      <c r="F1089" s="261"/>
      <c r="G1089" s="261"/>
      <c r="H1089" s="261"/>
      <c r="I1089" s="261"/>
      <c r="J1089" s="261"/>
      <c r="K1089" s="261"/>
      <c r="L1089" s="261"/>
      <c r="M1089" s="261"/>
      <c r="N1089" s="265"/>
      <c r="O1089" s="265"/>
      <c r="P1089" s="265"/>
      <c r="Q1089" s="265"/>
      <c r="R1089" s="265"/>
    </row>
    <row r="1090" spans="4:18" x14ac:dyDescent="0.2">
      <c r="D1090" s="273"/>
      <c r="E1090" s="261"/>
      <c r="F1090" s="261"/>
      <c r="G1090" s="261"/>
      <c r="H1090" s="261"/>
      <c r="I1090" s="261"/>
      <c r="J1090" s="261"/>
      <c r="K1090" s="261"/>
      <c r="L1090" s="261"/>
      <c r="M1090" s="261"/>
      <c r="N1090" s="265"/>
      <c r="O1090" s="265"/>
      <c r="P1090" s="265"/>
      <c r="Q1090" s="265"/>
      <c r="R1090" s="265"/>
    </row>
    <row r="1091" spans="4:18" x14ac:dyDescent="0.2">
      <c r="D1091" s="273"/>
      <c r="E1091" s="261"/>
      <c r="F1091" s="261"/>
      <c r="G1091" s="261"/>
      <c r="H1091" s="261"/>
      <c r="I1091" s="261"/>
      <c r="J1091" s="261"/>
      <c r="K1091" s="261"/>
      <c r="L1091" s="261"/>
      <c r="M1091" s="261"/>
      <c r="N1091" s="265"/>
      <c r="O1091" s="265"/>
      <c r="P1091" s="265"/>
      <c r="Q1091" s="265"/>
      <c r="R1091" s="265"/>
    </row>
    <row r="1092" spans="4:18" x14ac:dyDescent="0.2">
      <c r="D1092" s="273"/>
      <c r="E1092" s="261"/>
      <c r="F1092" s="261"/>
      <c r="G1092" s="261"/>
      <c r="H1092" s="261"/>
      <c r="I1092" s="261"/>
      <c r="J1092" s="261"/>
      <c r="K1092" s="261"/>
      <c r="L1092" s="261"/>
      <c r="M1092" s="261"/>
      <c r="N1092" s="265"/>
      <c r="O1092" s="265"/>
      <c r="P1092" s="265"/>
      <c r="Q1092" s="265"/>
      <c r="R1092" s="265"/>
    </row>
    <row r="1093" spans="4:18" x14ac:dyDescent="0.2">
      <c r="D1093" s="273"/>
      <c r="E1093" s="261"/>
      <c r="F1093" s="261"/>
      <c r="G1093" s="261"/>
      <c r="H1093" s="261"/>
      <c r="I1093" s="261"/>
      <c r="J1093" s="261"/>
      <c r="K1093" s="261"/>
      <c r="L1093" s="261"/>
      <c r="M1093" s="261"/>
      <c r="N1093" s="265"/>
      <c r="O1093" s="265"/>
      <c r="P1093" s="265"/>
      <c r="Q1093" s="265"/>
      <c r="R1093" s="265"/>
    </row>
    <row r="1094" spans="4:18" x14ac:dyDescent="0.2">
      <c r="D1094" s="273"/>
      <c r="E1094" s="261"/>
      <c r="F1094" s="261"/>
      <c r="G1094" s="261"/>
      <c r="H1094" s="261"/>
      <c r="I1094" s="261"/>
      <c r="J1094" s="261"/>
      <c r="K1094" s="261"/>
      <c r="L1094" s="261"/>
      <c r="M1094" s="261"/>
      <c r="N1094" s="265"/>
      <c r="O1094" s="265"/>
      <c r="P1094" s="265"/>
      <c r="Q1094" s="265"/>
      <c r="R1094" s="265"/>
    </row>
    <row r="1095" spans="4:18" x14ac:dyDescent="0.2">
      <c r="D1095" s="273"/>
      <c r="E1095" s="261"/>
      <c r="F1095" s="261"/>
      <c r="G1095" s="261"/>
      <c r="H1095" s="261"/>
      <c r="I1095" s="261"/>
      <c r="J1095" s="261"/>
      <c r="K1095" s="261"/>
      <c r="L1095" s="261"/>
      <c r="M1095" s="261"/>
      <c r="N1095" s="265"/>
      <c r="O1095" s="265"/>
      <c r="P1095" s="265"/>
      <c r="Q1095" s="265"/>
      <c r="R1095" s="265"/>
    </row>
    <row r="1096" spans="4:18" x14ac:dyDescent="0.2">
      <c r="D1096" s="273"/>
      <c r="E1096" s="261"/>
      <c r="F1096" s="261"/>
      <c r="G1096" s="261"/>
      <c r="H1096" s="261"/>
      <c r="I1096" s="261"/>
      <c r="J1096" s="261"/>
      <c r="K1096" s="261"/>
      <c r="L1096" s="261"/>
      <c r="M1096" s="261"/>
      <c r="N1096" s="265"/>
      <c r="O1096" s="265"/>
      <c r="P1096" s="265"/>
      <c r="Q1096" s="265"/>
      <c r="R1096" s="265"/>
    </row>
    <row r="1097" spans="4:18" x14ac:dyDescent="0.2">
      <c r="D1097" s="273"/>
      <c r="E1097" s="261"/>
      <c r="F1097" s="261"/>
      <c r="G1097" s="261"/>
      <c r="H1097" s="261"/>
      <c r="I1097" s="261"/>
      <c r="J1097" s="261"/>
      <c r="K1097" s="261"/>
      <c r="L1097" s="261"/>
      <c r="M1097" s="261"/>
      <c r="N1097" s="265"/>
      <c r="O1097" s="265"/>
      <c r="P1097" s="265"/>
      <c r="Q1097" s="265"/>
      <c r="R1097" s="265"/>
    </row>
    <row r="1098" spans="4:18" x14ac:dyDescent="0.2">
      <c r="D1098" s="273"/>
      <c r="E1098" s="261"/>
      <c r="F1098" s="261"/>
      <c r="G1098" s="261"/>
      <c r="H1098" s="261"/>
      <c r="I1098" s="261"/>
      <c r="J1098" s="261"/>
      <c r="K1098" s="261"/>
      <c r="L1098" s="261"/>
      <c r="M1098" s="261"/>
      <c r="N1098" s="265"/>
      <c r="O1098" s="265"/>
      <c r="P1098" s="265"/>
      <c r="Q1098" s="265"/>
      <c r="R1098" s="265"/>
    </row>
    <row r="1099" spans="4:18" x14ac:dyDescent="0.2">
      <c r="D1099" s="273"/>
      <c r="E1099" s="261"/>
      <c r="F1099" s="261"/>
      <c r="G1099" s="261"/>
      <c r="H1099" s="261"/>
      <c r="I1099" s="261"/>
      <c r="J1099" s="261"/>
      <c r="K1099" s="261"/>
      <c r="L1099" s="261"/>
      <c r="M1099" s="261"/>
      <c r="N1099" s="265"/>
      <c r="O1099" s="265"/>
      <c r="P1099" s="265"/>
      <c r="Q1099" s="265"/>
      <c r="R1099" s="265"/>
    </row>
    <row r="1100" spans="4:18" x14ac:dyDescent="0.2">
      <c r="D1100" s="273"/>
      <c r="E1100" s="261"/>
      <c r="F1100" s="261"/>
      <c r="G1100" s="261"/>
      <c r="H1100" s="261"/>
      <c r="I1100" s="261"/>
      <c r="J1100" s="261"/>
      <c r="K1100" s="261"/>
      <c r="L1100" s="261"/>
      <c r="M1100" s="261"/>
      <c r="N1100" s="265"/>
      <c r="O1100" s="265"/>
      <c r="P1100" s="265"/>
      <c r="Q1100" s="265"/>
      <c r="R1100" s="265"/>
    </row>
    <row r="1101" spans="4:18" x14ac:dyDescent="0.2">
      <c r="D1101" s="273"/>
      <c r="E1101" s="261"/>
      <c r="F1101" s="261"/>
      <c r="G1101" s="261"/>
      <c r="H1101" s="261"/>
      <c r="I1101" s="261"/>
      <c r="J1101" s="261"/>
      <c r="K1101" s="261"/>
      <c r="L1101" s="261"/>
      <c r="M1101" s="261"/>
      <c r="N1101" s="265"/>
      <c r="O1101" s="265"/>
      <c r="P1101" s="265"/>
      <c r="Q1101" s="265"/>
      <c r="R1101" s="265"/>
    </row>
    <row r="1102" spans="4:18" x14ac:dyDescent="0.2">
      <c r="D1102" s="273"/>
      <c r="E1102" s="261"/>
      <c r="F1102" s="261"/>
      <c r="G1102" s="261"/>
      <c r="H1102" s="261"/>
      <c r="I1102" s="261"/>
      <c r="J1102" s="261"/>
      <c r="K1102" s="261"/>
      <c r="L1102" s="261"/>
      <c r="M1102" s="261"/>
      <c r="N1102" s="265"/>
      <c r="O1102" s="265"/>
      <c r="P1102" s="265"/>
      <c r="Q1102" s="265"/>
      <c r="R1102" s="265"/>
    </row>
    <row r="1103" spans="4:18" x14ac:dyDescent="0.2">
      <c r="D1103" s="273"/>
      <c r="E1103" s="261"/>
      <c r="F1103" s="261"/>
      <c r="G1103" s="261"/>
      <c r="H1103" s="261"/>
      <c r="I1103" s="261"/>
      <c r="J1103" s="261"/>
      <c r="K1103" s="261"/>
      <c r="L1103" s="261"/>
      <c r="M1103" s="261"/>
      <c r="N1103" s="265"/>
      <c r="O1103" s="265"/>
      <c r="P1103" s="265"/>
      <c r="Q1103" s="265"/>
      <c r="R1103" s="265"/>
    </row>
    <row r="1104" spans="4:18" x14ac:dyDescent="0.2">
      <c r="D1104" s="273"/>
      <c r="E1104" s="261"/>
      <c r="F1104" s="261"/>
      <c r="G1104" s="261"/>
      <c r="H1104" s="261"/>
      <c r="I1104" s="261"/>
      <c r="J1104" s="261"/>
      <c r="K1104" s="261"/>
      <c r="L1104" s="261"/>
      <c r="M1104" s="261"/>
      <c r="N1104" s="265"/>
      <c r="O1104" s="265"/>
      <c r="P1104" s="265"/>
      <c r="Q1104" s="265"/>
      <c r="R1104" s="265"/>
    </row>
    <row r="1105" spans="4:18" x14ac:dyDescent="0.2">
      <c r="D1105" s="273"/>
      <c r="E1105" s="261"/>
      <c r="F1105" s="261"/>
      <c r="G1105" s="261"/>
      <c r="H1105" s="261"/>
      <c r="I1105" s="261"/>
      <c r="J1105" s="261"/>
      <c r="K1105" s="261"/>
      <c r="L1105" s="261"/>
      <c r="M1105" s="261"/>
      <c r="N1105" s="265"/>
      <c r="O1105" s="265"/>
      <c r="P1105" s="265"/>
      <c r="Q1105" s="265"/>
      <c r="R1105" s="265"/>
    </row>
    <row r="1106" spans="4:18" x14ac:dyDescent="0.2">
      <c r="D1106" s="273"/>
      <c r="E1106" s="261"/>
      <c r="F1106" s="261"/>
      <c r="G1106" s="261"/>
      <c r="H1106" s="261"/>
      <c r="I1106" s="261"/>
      <c r="J1106" s="261"/>
      <c r="K1106" s="261"/>
      <c r="L1106" s="261"/>
      <c r="M1106" s="261"/>
      <c r="N1106" s="265"/>
      <c r="O1106" s="265"/>
      <c r="P1106" s="265"/>
      <c r="Q1106" s="265"/>
      <c r="R1106" s="265"/>
    </row>
    <row r="1107" spans="4:18" x14ac:dyDescent="0.2">
      <c r="D1107" s="273"/>
      <c r="E1107" s="261"/>
      <c r="F1107" s="261"/>
      <c r="G1107" s="261"/>
      <c r="H1107" s="261"/>
      <c r="I1107" s="261"/>
      <c r="J1107" s="261"/>
      <c r="K1107" s="261"/>
      <c r="L1107" s="261"/>
      <c r="M1107" s="261"/>
      <c r="N1107" s="265"/>
      <c r="O1107" s="265"/>
      <c r="P1107" s="265"/>
      <c r="Q1107" s="265"/>
      <c r="R1107" s="265"/>
    </row>
    <row r="1108" spans="4:18" x14ac:dyDescent="0.2">
      <c r="D1108" s="273"/>
      <c r="E1108" s="261"/>
      <c r="F1108" s="261"/>
      <c r="G1108" s="261"/>
      <c r="H1108" s="261"/>
      <c r="I1108" s="261"/>
      <c r="J1108" s="261"/>
      <c r="K1108" s="261"/>
      <c r="L1108" s="261"/>
      <c r="M1108" s="261"/>
      <c r="N1108" s="265"/>
      <c r="O1108" s="265"/>
      <c r="P1108" s="265"/>
      <c r="Q1108" s="265"/>
      <c r="R1108" s="265"/>
    </row>
    <row r="1109" spans="4:18" x14ac:dyDescent="0.2">
      <c r="D1109" s="273"/>
      <c r="E1109" s="261"/>
      <c r="F1109" s="261"/>
      <c r="G1109" s="261"/>
      <c r="H1109" s="261"/>
      <c r="I1109" s="261"/>
      <c r="J1109" s="261"/>
      <c r="K1109" s="261"/>
      <c r="L1109" s="261"/>
      <c r="M1109" s="261"/>
      <c r="N1109" s="265"/>
      <c r="O1109" s="265"/>
      <c r="P1109" s="265"/>
      <c r="Q1109" s="265"/>
      <c r="R1109" s="265"/>
    </row>
    <row r="1110" spans="4:18" x14ac:dyDescent="0.2">
      <c r="D1110" s="273"/>
      <c r="E1110" s="261"/>
      <c r="F1110" s="261"/>
      <c r="G1110" s="261"/>
      <c r="H1110" s="261"/>
      <c r="I1110" s="261"/>
      <c r="J1110" s="261"/>
      <c r="K1110" s="261"/>
      <c r="L1110" s="261"/>
      <c r="M1110" s="261"/>
      <c r="N1110" s="265"/>
      <c r="O1110" s="265"/>
      <c r="P1110" s="265"/>
      <c r="Q1110" s="265"/>
      <c r="R1110" s="265"/>
    </row>
    <row r="1111" spans="4:18" x14ac:dyDescent="0.2">
      <c r="D1111" s="273"/>
      <c r="E1111" s="261"/>
      <c r="F1111" s="261"/>
      <c r="G1111" s="261"/>
      <c r="H1111" s="261"/>
      <c r="I1111" s="261"/>
      <c r="J1111" s="261"/>
      <c r="K1111" s="261"/>
      <c r="L1111" s="261"/>
      <c r="M1111" s="261"/>
      <c r="N1111" s="265"/>
      <c r="O1111" s="265"/>
      <c r="P1111" s="265"/>
      <c r="Q1111" s="265"/>
      <c r="R1111" s="265"/>
    </row>
    <row r="1112" spans="4:18" x14ac:dyDescent="0.2">
      <c r="D1112" s="273"/>
      <c r="E1112" s="261"/>
      <c r="F1112" s="261"/>
      <c r="G1112" s="261"/>
      <c r="H1112" s="261"/>
      <c r="I1112" s="261"/>
      <c r="J1112" s="261"/>
      <c r="K1112" s="261"/>
      <c r="L1112" s="261"/>
      <c r="M1112" s="261"/>
      <c r="N1112" s="265"/>
      <c r="O1112" s="265"/>
      <c r="P1112" s="265"/>
      <c r="Q1112" s="265"/>
      <c r="R1112" s="265"/>
    </row>
    <row r="1113" spans="4:18" x14ac:dyDescent="0.2">
      <c r="D1113" s="273"/>
      <c r="E1113" s="261"/>
      <c r="F1113" s="261"/>
      <c r="G1113" s="261"/>
      <c r="H1113" s="261"/>
      <c r="I1113" s="261"/>
      <c r="J1113" s="261"/>
      <c r="K1113" s="261"/>
      <c r="L1113" s="261"/>
      <c r="M1113" s="261"/>
      <c r="N1113" s="265"/>
      <c r="O1113" s="265"/>
      <c r="P1113" s="265"/>
      <c r="Q1113" s="265"/>
      <c r="R1113" s="265"/>
    </row>
    <row r="1114" spans="4:18" x14ac:dyDescent="0.2">
      <c r="D1114" s="273"/>
      <c r="E1114" s="261"/>
      <c r="F1114" s="261"/>
      <c r="G1114" s="261"/>
      <c r="H1114" s="261"/>
      <c r="I1114" s="261"/>
      <c r="J1114" s="261"/>
      <c r="K1114" s="261"/>
      <c r="L1114" s="261"/>
      <c r="M1114" s="261"/>
      <c r="N1114" s="265"/>
      <c r="O1114" s="265"/>
      <c r="P1114" s="265"/>
      <c r="Q1114" s="265"/>
      <c r="R1114" s="265"/>
    </row>
    <row r="1115" spans="4:18" x14ac:dyDescent="0.2">
      <c r="D1115" s="273"/>
      <c r="E1115" s="261"/>
      <c r="F1115" s="261"/>
      <c r="G1115" s="261"/>
      <c r="H1115" s="261"/>
      <c r="I1115" s="261"/>
      <c r="J1115" s="261"/>
      <c r="K1115" s="261"/>
      <c r="L1115" s="261"/>
      <c r="M1115" s="261"/>
      <c r="N1115" s="265"/>
      <c r="O1115" s="265"/>
      <c r="P1115" s="265"/>
      <c r="Q1115" s="265"/>
      <c r="R1115" s="265"/>
    </row>
    <row r="1116" spans="4:18" x14ac:dyDescent="0.2">
      <c r="D1116" s="273"/>
      <c r="E1116" s="261"/>
      <c r="F1116" s="261"/>
      <c r="G1116" s="261"/>
      <c r="H1116" s="261"/>
      <c r="I1116" s="261"/>
      <c r="J1116" s="261"/>
      <c r="K1116" s="261"/>
      <c r="L1116" s="261"/>
      <c r="M1116" s="261"/>
      <c r="N1116" s="265"/>
      <c r="O1116" s="265"/>
      <c r="P1116" s="265"/>
      <c r="Q1116" s="265"/>
      <c r="R1116" s="265"/>
    </row>
    <row r="1117" spans="4:18" x14ac:dyDescent="0.2">
      <c r="D1117" s="273"/>
      <c r="E1117" s="261"/>
      <c r="F1117" s="261"/>
      <c r="G1117" s="261"/>
      <c r="H1117" s="261"/>
      <c r="I1117" s="261"/>
      <c r="J1117" s="261"/>
      <c r="K1117" s="261"/>
      <c r="L1117" s="261"/>
      <c r="M1117" s="261"/>
      <c r="N1117" s="265"/>
      <c r="O1117" s="265"/>
      <c r="P1117" s="265"/>
      <c r="Q1117" s="265"/>
      <c r="R1117" s="265"/>
    </row>
    <row r="1118" spans="4:18" x14ac:dyDescent="0.2">
      <c r="D1118" s="273"/>
      <c r="E1118" s="261"/>
      <c r="F1118" s="261"/>
      <c r="G1118" s="261"/>
      <c r="H1118" s="261"/>
      <c r="I1118" s="261"/>
      <c r="J1118" s="261"/>
      <c r="K1118" s="261"/>
      <c r="L1118" s="261"/>
      <c r="M1118" s="261"/>
      <c r="N1118" s="265"/>
      <c r="O1118" s="265"/>
      <c r="P1118" s="265"/>
      <c r="Q1118" s="265"/>
      <c r="R1118" s="265"/>
    </row>
    <row r="1119" spans="4:18" x14ac:dyDescent="0.2">
      <c r="D1119" s="273"/>
      <c r="E1119" s="261"/>
      <c r="F1119" s="261"/>
      <c r="G1119" s="261"/>
      <c r="H1119" s="261"/>
      <c r="I1119" s="261"/>
      <c r="J1119" s="261"/>
      <c r="K1119" s="261"/>
      <c r="L1119" s="261"/>
      <c r="M1119" s="261"/>
      <c r="N1119" s="265"/>
      <c r="O1119" s="265"/>
      <c r="P1119" s="265"/>
      <c r="Q1119" s="265"/>
      <c r="R1119" s="265"/>
    </row>
    <row r="1120" spans="4:18" x14ac:dyDescent="0.2">
      <c r="D1120" s="273"/>
      <c r="E1120" s="261"/>
      <c r="F1120" s="261"/>
      <c r="G1120" s="261"/>
      <c r="H1120" s="261"/>
      <c r="I1120" s="261"/>
      <c r="J1120" s="261"/>
      <c r="K1120" s="261"/>
      <c r="L1120" s="261"/>
      <c r="M1120" s="261"/>
      <c r="N1120" s="265"/>
      <c r="O1120" s="265"/>
      <c r="P1120" s="265"/>
      <c r="Q1120" s="265"/>
      <c r="R1120" s="265"/>
    </row>
    <row r="1121" spans="4:18" x14ac:dyDescent="0.2">
      <c r="D1121" s="273"/>
      <c r="E1121" s="261"/>
      <c r="F1121" s="261"/>
      <c r="G1121" s="261"/>
      <c r="H1121" s="261"/>
      <c r="I1121" s="261"/>
      <c r="J1121" s="261"/>
      <c r="K1121" s="261"/>
      <c r="L1121" s="261"/>
      <c r="M1121" s="261"/>
      <c r="N1121" s="265"/>
      <c r="O1121" s="265"/>
      <c r="P1121" s="265"/>
      <c r="Q1121" s="265"/>
      <c r="R1121" s="265"/>
    </row>
    <row r="1122" spans="4:18" x14ac:dyDescent="0.2">
      <c r="D1122" s="273"/>
      <c r="E1122" s="261"/>
      <c r="F1122" s="261"/>
      <c r="G1122" s="261"/>
      <c r="H1122" s="261"/>
      <c r="I1122" s="261"/>
      <c r="J1122" s="261"/>
      <c r="K1122" s="261"/>
      <c r="L1122" s="261"/>
      <c r="M1122" s="261"/>
      <c r="N1122" s="265"/>
      <c r="O1122" s="265"/>
      <c r="P1122" s="265"/>
      <c r="Q1122" s="265"/>
      <c r="R1122" s="265"/>
    </row>
    <row r="1123" spans="4:18" x14ac:dyDescent="0.2">
      <c r="D1123" s="273"/>
      <c r="E1123" s="261"/>
      <c r="F1123" s="261"/>
      <c r="G1123" s="261"/>
      <c r="H1123" s="261"/>
      <c r="I1123" s="261"/>
      <c r="J1123" s="261"/>
      <c r="K1123" s="261"/>
      <c r="L1123" s="261"/>
      <c r="M1123" s="261"/>
      <c r="N1123" s="265"/>
      <c r="O1123" s="265"/>
      <c r="P1123" s="265"/>
      <c r="Q1123" s="265"/>
      <c r="R1123" s="265"/>
    </row>
    <row r="1124" spans="4:18" x14ac:dyDescent="0.2">
      <c r="D1124" s="273"/>
      <c r="E1124" s="261"/>
      <c r="F1124" s="261"/>
      <c r="G1124" s="261"/>
      <c r="H1124" s="261"/>
      <c r="I1124" s="261"/>
      <c r="J1124" s="261"/>
      <c r="K1124" s="261"/>
      <c r="L1124" s="261"/>
      <c r="M1124" s="261"/>
      <c r="N1124" s="265"/>
      <c r="O1124" s="265"/>
      <c r="P1124" s="265"/>
      <c r="Q1124" s="265"/>
      <c r="R1124" s="265"/>
    </row>
    <row r="1125" spans="4:18" x14ac:dyDescent="0.2">
      <c r="D1125" s="273"/>
      <c r="E1125" s="261"/>
      <c r="F1125" s="261"/>
      <c r="G1125" s="261"/>
      <c r="H1125" s="261"/>
      <c r="I1125" s="261"/>
      <c r="J1125" s="261"/>
      <c r="K1125" s="261"/>
      <c r="L1125" s="261"/>
      <c r="M1125" s="261"/>
      <c r="N1125" s="265"/>
      <c r="O1125" s="265"/>
      <c r="P1125" s="265"/>
      <c r="Q1125" s="265"/>
      <c r="R1125" s="265"/>
    </row>
    <row r="1126" spans="4:18" x14ac:dyDescent="0.2">
      <c r="D1126" s="273"/>
      <c r="E1126" s="261"/>
      <c r="F1126" s="261"/>
      <c r="G1126" s="261"/>
      <c r="H1126" s="261"/>
      <c r="I1126" s="261"/>
      <c r="J1126" s="261"/>
      <c r="K1126" s="261"/>
      <c r="L1126" s="261"/>
      <c r="M1126" s="261"/>
      <c r="N1126" s="265"/>
      <c r="O1126" s="265"/>
      <c r="P1126" s="265"/>
      <c r="Q1126" s="265"/>
      <c r="R1126" s="265"/>
    </row>
    <row r="1127" spans="4:18" x14ac:dyDescent="0.2">
      <c r="D1127" s="273"/>
      <c r="E1127" s="261"/>
      <c r="F1127" s="261"/>
      <c r="G1127" s="261"/>
      <c r="H1127" s="261"/>
      <c r="I1127" s="261"/>
      <c r="J1127" s="261"/>
      <c r="K1127" s="261"/>
      <c r="L1127" s="261"/>
      <c r="M1127" s="261"/>
      <c r="N1127" s="265"/>
      <c r="O1127" s="265"/>
      <c r="P1127" s="265"/>
      <c r="Q1127" s="265"/>
      <c r="R1127" s="265"/>
    </row>
    <row r="1128" spans="4:18" x14ac:dyDescent="0.2">
      <c r="D1128" s="273"/>
      <c r="E1128" s="261"/>
      <c r="F1128" s="261"/>
      <c r="G1128" s="261"/>
      <c r="H1128" s="261"/>
      <c r="I1128" s="261"/>
      <c r="J1128" s="261"/>
      <c r="K1128" s="261"/>
      <c r="L1128" s="261"/>
      <c r="M1128" s="261"/>
      <c r="N1128" s="265"/>
      <c r="O1128" s="265"/>
      <c r="P1128" s="265"/>
      <c r="Q1128" s="265"/>
      <c r="R1128" s="265"/>
    </row>
    <row r="1129" spans="4:18" x14ac:dyDescent="0.2">
      <c r="D1129" s="273"/>
      <c r="E1129" s="261"/>
      <c r="F1129" s="261"/>
      <c r="G1129" s="261"/>
      <c r="H1129" s="261"/>
      <c r="I1129" s="261"/>
      <c r="J1129" s="261"/>
      <c r="K1129" s="261"/>
      <c r="L1129" s="261"/>
      <c r="M1129" s="261"/>
      <c r="N1129" s="265"/>
      <c r="O1129" s="265"/>
      <c r="P1129" s="265"/>
      <c r="Q1129" s="265"/>
      <c r="R1129" s="265"/>
    </row>
    <row r="1130" spans="4:18" x14ac:dyDescent="0.2">
      <c r="D1130" s="273"/>
      <c r="E1130" s="261"/>
      <c r="F1130" s="261"/>
      <c r="G1130" s="261"/>
      <c r="H1130" s="261"/>
      <c r="I1130" s="261"/>
      <c r="J1130" s="261"/>
      <c r="K1130" s="261"/>
      <c r="L1130" s="261"/>
      <c r="M1130" s="261"/>
      <c r="N1130" s="265"/>
      <c r="O1130" s="265"/>
      <c r="P1130" s="265"/>
      <c r="Q1130" s="265"/>
      <c r="R1130" s="265"/>
    </row>
    <row r="1131" spans="4:18" x14ac:dyDescent="0.2">
      <c r="D1131" s="273"/>
      <c r="E1131" s="261"/>
      <c r="F1131" s="261"/>
      <c r="G1131" s="261"/>
      <c r="H1131" s="261"/>
      <c r="I1131" s="261"/>
      <c r="J1131" s="261"/>
      <c r="K1131" s="261"/>
      <c r="L1131" s="261"/>
      <c r="M1131" s="261"/>
      <c r="N1131" s="265"/>
      <c r="O1131" s="265"/>
      <c r="P1131" s="265"/>
      <c r="Q1131" s="265"/>
      <c r="R1131" s="265"/>
    </row>
    <row r="1132" spans="4:18" x14ac:dyDescent="0.2">
      <c r="D1132" s="273"/>
      <c r="E1132" s="261"/>
      <c r="F1132" s="261"/>
      <c r="G1132" s="261"/>
      <c r="H1132" s="261"/>
      <c r="I1132" s="261"/>
      <c r="J1132" s="261"/>
      <c r="K1132" s="261"/>
      <c r="L1132" s="261"/>
      <c r="M1132" s="261"/>
      <c r="N1132" s="265"/>
      <c r="O1132" s="265"/>
      <c r="P1132" s="265"/>
      <c r="Q1132" s="265"/>
      <c r="R1132" s="265"/>
    </row>
    <row r="1133" spans="4:18" x14ac:dyDescent="0.2">
      <c r="D1133" s="273"/>
      <c r="E1133" s="261"/>
      <c r="F1133" s="261"/>
      <c r="G1133" s="261"/>
      <c r="H1133" s="261"/>
      <c r="I1133" s="261"/>
      <c r="J1133" s="261"/>
      <c r="K1133" s="261"/>
      <c r="L1133" s="261"/>
      <c r="M1133" s="261"/>
      <c r="N1133" s="265"/>
      <c r="O1133" s="265"/>
      <c r="P1133" s="265"/>
      <c r="Q1133" s="265"/>
      <c r="R1133" s="265"/>
    </row>
    <row r="1134" spans="4:18" x14ac:dyDescent="0.2">
      <c r="D1134" s="273"/>
      <c r="E1134" s="261"/>
      <c r="F1134" s="261"/>
      <c r="G1134" s="261"/>
      <c r="H1134" s="261"/>
      <c r="I1134" s="261"/>
      <c r="J1134" s="261"/>
      <c r="K1134" s="261"/>
      <c r="L1134" s="261"/>
      <c r="M1134" s="261"/>
      <c r="N1134" s="265"/>
      <c r="O1134" s="265"/>
      <c r="P1134" s="265"/>
      <c r="Q1134" s="265"/>
      <c r="R1134" s="265"/>
    </row>
    <row r="1135" spans="4:18" x14ac:dyDescent="0.2">
      <c r="D1135" s="273"/>
      <c r="E1135" s="261"/>
      <c r="F1135" s="261"/>
      <c r="G1135" s="261"/>
      <c r="H1135" s="261"/>
      <c r="I1135" s="261"/>
      <c r="J1135" s="261"/>
      <c r="K1135" s="261"/>
      <c r="L1135" s="261"/>
      <c r="M1135" s="261"/>
      <c r="N1135" s="265"/>
      <c r="O1135" s="265"/>
      <c r="P1135" s="265"/>
      <c r="Q1135" s="265"/>
      <c r="R1135" s="265"/>
    </row>
    <row r="1136" spans="4:18" x14ac:dyDescent="0.2">
      <c r="D1136" s="273"/>
      <c r="E1136" s="261"/>
      <c r="F1136" s="261"/>
      <c r="G1136" s="261"/>
      <c r="H1136" s="261"/>
      <c r="I1136" s="261"/>
      <c r="J1136" s="261"/>
      <c r="K1136" s="261"/>
      <c r="L1136" s="261"/>
      <c r="M1136" s="261"/>
      <c r="N1136" s="265"/>
      <c r="O1136" s="265"/>
      <c r="P1136" s="265"/>
      <c r="Q1136" s="265"/>
      <c r="R1136" s="265"/>
    </row>
    <row r="1137" spans="4:18" x14ac:dyDescent="0.2">
      <c r="D1137" s="273"/>
      <c r="E1137" s="261"/>
      <c r="F1137" s="261"/>
      <c r="G1137" s="261"/>
      <c r="H1137" s="261"/>
      <c r="I1137" s="261"/>
      <c r="J1137" s="261"/>
      <c r="K1137" s="261"/>
      <c r="L1137" s="261"/>
      <c r="M1137" s="261"/>
      <c r="N1137" s="265"/>
      <c r="O1137" s="265"/>
      <c r="P1137" s="265"/>
      <c r="Q1137" s="265"/>
      <c r="R1137" s="265"/>
    </row>
    <row r="1138" spans="4:18" x14ac:dyDescent="0.2">
      <c r="D1138" s="273"/>
      <c r="E1138" s="261"/>
      <c r="F1138" s="261"/>
      <c r="G1138" s="261"/>
      <c r="H1138" s="261"/>
      <c r="I1138" s="261"/>
      <c r="J1138" s="261"/>
      <c r="K1138" s="261"/>
      <c r="L1138" s="261"/>
      <c r="M1138" s="261"/>
      <c r="N1138" s="265"/>
      <c r="O1138" s="265"/>
      <c r="P1138" s="265"/>
      <c r="Q1138" s="265"/>
      <c r="R1138" s="265"/>
    </row>
    <row r="1139" spans="4:18" x14ac:dyDescent="0.2">
      <c r="D1139" s="273"/>
      <c r="E1139" s="261"/>
      <c r="F1139" s="261"/>
      <c r="G1139" s="261"/>
      <c r="H1139" s="261"/>
      <c r="I1139" s="261"/>
      <c r="J1139" s="261"/>
      <c r="K1139" s="261"/>
      <c r="L1139" s="261"/>
      <c r="M1139" s="261"/>
      <c r="N1139" s="265"/>
      <c r="O1139" s="265"/>
      <c r="P1139" s="265"/>
      <c r="Q1139" s="265"/>
      <c r="R1139" s="265"/>
    </row>
    <row r="1140" spans="4:18" x14ac:dyDescent="0.2">
      <c r="D1140" s="273"/>
      <c r="E1140" s="261"/>
      <c r="F1140" s="261"/>
      <c r="G1140" s="261"/>
      <c r="H1140" s="261"/>
      <c r="I1140" s="261"/>
      <c r="J1140" s="261"/>
      <c r="K1140" s="261"/>
      <c r="L1140" s="261"/>
      <c r="M1140" s="261"/>
      <c r="N1140" s="265"/>
      <c r="O1140" s="265"/>
      <c r="P1140" s="265"/>
      <c r="Q1140" s="265"/>
      <c r="R1140" s="265"/>
    </row>
    <row r="1141" spans="4:18" x14ac:dyDescent="0.2">
      <c r="D1141" s="273"/>
      <c r="E1141" s="261"/>
      <c r="F1141" s="261"/>
      <c r="G1141" s="261"/>
      <c r="H1141" s="261"/>
      <c r="I1141" s="261"/>
      <c r="J1141" s="261"/>
      <c r="K1141" s="261"/>
      <c r="L1141" s="261"/>
      <c r="M1141" s="261"/>
      <c r="N1141" s="265"/>
      <c r="O1141" s="265"/>
      <c r="P1141" s="265"/>
      <c r="Q1141" s="265"/>
      <c r="R1141" s="265"/>
    </row>
    <row r="1142" spans="4:18" x14ac:dyDescent="0.2">
      <c r="D1142" s="273"/>
      <c r="E1142" s="261"/>
      <c r="F1142" s="261"/>
      <c r="G1142" s="261"/>
      <c r="H1142" s="261"/>
      <c r="I1142" s="261"/>
      <c r="J1142" s="261"/>
      <c r="K1142" s="261"/>
      <c r="L1142" s="261"/>
      <c r="M1142" s="261"/>
      <c r="N1142" s="265"/>
      <c r="O1142" s="265"/>
      <c r="P1142" s="265"/>
      <c r="Q1142" s="265"/>
      <c r="R1142" s="265"/>
    </row>
    <row r="1143" spans="4:18" x14ac:dyDescent="0.2">
      <c r="D1143" s="273"/>
      <c r="E1143" s="261"/>
      <c r="F1143" s="261"/>
      <c r="G1143" s="261"/>
      <c r="H1143" s="261"/>
      <c r="I1143" s="261"/>
      <c r="J1143" s="261"/>
      <c r="K1143" s="261"/>
      <c r="L1143" s="261"/>
      <c r="M1143" s="261"/>
      <c r="N1143" s="265"/>
      <c r="O1143" s="265"/>
      <c r="P1143" s="265"/>
      <c r="Q1143" s="265"/>
      <c r="R1143" s="265"/>
    </row>
    <row r="1144" spans="4:18" x14ac:dyDescent="0.2">
      <c r="D1144" s="273"/>
      <c r="E1144" s="261"/>
      <c r="F1144" s="261"/>
      <c r="G1144" s="261"/>
      <c r="H1144" s="261"/>
      <c r="I1144" s="261"/>
      <c r="J1144" s="261"/>
      <c r="K1144" s="261"/>
      <c r="L1144" s="261"/>
      <c r="M1144" s="261"/>
      <c r="N1144" s="265"/>
      <c r="O1144" s="265"/>
      <c r="P1144" s="265"/>
      <c r="Q1144" s="265"/>
      <c r="R1144" s="265"/>
    </row>
    <row r="1145" spans="4:18" x14ac:dyDescent="0.2">
      <c r="D1145" s="273"/>
      <c r="E1145" s="261"/>
      <c r="F1145" s="261"/>
      <c r="G1145" s="261"/>
      <c r="H1145" s="261"/>
      <c r="I1145" s="261"/>
      <c r="J1145" s="261"/>
      <c r="K1145" s="261"/>
      <c r="L1145" s="261"/>
      <c r="M1145" s="261"/>
      <c r="N1145" s="265"/>
      <c r="O1145" s="265"/>
      <c r="P1145" s="265"/>
      <c r="Q1145" s="265"/>
      <c r="R1145" s="265"/>
    </row>
    <row r="1146" spans="4:18" x14ac:dyDescent="0.2">
      <c r="D1146" s="273"/>
      <c r="E1146" s="261"/>
      <c r="F1146" s="261"/>
      <c r="G1146" s="261"/>
      <c r="H1146" s="261"/>
      <c r="I1146" s="261"/>
      <c r="J1146" s="261"/>
      <c r="K1146" s="261"/>
      <c r="L1146" s="261"/>
      <c r="M1146" s="261"/>
      <c r="N1146" s="265"/>
      <c r="O1146" s="265"/>
      <c r="P1146" s="265"/>
      <c r="Q1146" s="265"/>
      <c r="R1146" s="265"/>
    </row>
    <row r="1147" spans="4:18" x14ac:dyDescent="0.2">
      <c r="D1147" s="273"/>
      <c r="E1147" s="261"/>
      <c r="F1147" s="261"/>
      <c r="G1147" s="261"/>
      <c r="H1147" s="261"/>
      <c r="I1147" s="261"/>
      <c r="J1147" s="261"/>
      <c r="K1147" s="261"/>
      <c r="L1147" s="261"/>
      <c r="M1147" s="261"/>
      <c r="N1147" s="265"/>
      <c r="O1147" s="265"/>
      <c r="P1147" s="265"/>
      <c r="Q1147" s="265"/>
      <c r="R1147" s="265"/>
    </row>
    <row r="1148" spans="4:18" x14ac:dyDescent="0.2">
      <c r="D1148" s="273"/>
      <c r="E1148" s="261"/>
      <c r="F1148" s="261"/>
      <c r="G1148" s="261"/>
      <c r="H1148" s="261"/>
      <c r="I1148" s="261"/>
      <c r="J1148" s="261"/>
      <c r="K1148" s="261"/>
      <c r="L1148" s="261"/>
      <c r="M1148" s="261"/>
      <c r="N1148" s="265"/>
      <c r="O1148" s="265"/>
      <c r="P1148" s="265"/>
      <c r="Q1148" s="265"/>
      <c r="R1148" s="265"/>
    </row>
    <row r="1149" spans="4:18" x14ac:dyDescent="0.2">
      <c r="D1149" s="273"/>
      <c r="E1149" s="261"/>
      <c r="F1149" s="261"/>
      <c r="G1149" s="261"/>
      <c r="H1149" s="261"/>
      <c r="I1149" s="261"/>
      <c r="J1149" s="261"/>
      <c r="K1149" s="261"/>
      <c r="L1149" s="261"/>
      <c r="M1149" s="261"/>
      <c r="N1149" s="265"/>
      <c r="O1149" s="265"/>
      <c r="P1149" s="265"/>
      <c r="Q1149" s="265"/>
      <c r="R1149" s="265"/>
    </row>
    <row r="1150" spans="4:18" x14ac:dyDescent="0.2">
      <c r="D1150" s="273"/>
      <c r="E1150" s="261"/>
      <c r="F1150" s="261"/>
      <c r="G1150" s="261"/>
      <c r="H1150" s="261"/>
      <c r="I1150" s="261"/>
      <c r="J1150" s="261"/>
      <c r="K1150" s="261"/>
      <c r="L1150" s="261"/>
      <c r="M1150" s="261"/>
      <c r="N1150" s="265"/>
      <c r="O1150" s="265"/>
      <c r="P1150" s="265"/>
      <c r="Q1150" s="265"/>
      <c r="R1150" s="265"/>
    </row>
    <row r="1151" spans="4:18" x14ac:dyDescent="0.2">
      <c r="D1151" s="273"/>
      <c r="E1151" s="261"/>
      <c r="F1151" s="261"/>
      <c r="G1151" s="261"/>
      <c r="H1151" s="261"/>
      <c r="I1151" s="261"/>
      <c r="J1151" s="261"/>
      <c r="K1151" s="261"/>
      <c r="L1151" s="261"/>
      <c r="M1151" s="261"/>
      <c r="N1151" s="265"/>
      <c r="O1151" s="265"/>
      <c r="P1151" s="265"/>
      <c r="Q1151" s="265"/>
      <c r="R1151" s="265"/>
    </row>
    <row r="1152" spans="4:18" x14ac:dyDescent="0.2">
      <c r="D1152" s="273"/>
      <c r="E1152" s="261"/>
      <c r="F1152" s="261"/>
      <c r="G1152" s="261"/>
      <c r="H1152" s="261"/>
      <c r="I1152" s="261"/>
      <c r="J1152" s="261"/>
      <c r="K1152" s="261"/>
      <c r="L1152" s="261"/>
      <c r="M1152" s="261"/>
      <c r="N1152" s="265"/>
      <c r="O1152" s="265"/>
      <c r="P1152" s="265"/>
      <c r="Q1152" s="265"/>
      <c r="R1152" s="265"/>
    </row>
    <row r="1153" spans="4:18" x14ac:dyDescent="0.2">
      <c r="D1153" s="273"/>
      <c r="E1153" s="261"/>
      <c r="F1153" s="261"/>
      <c r="G1153" s="261"/>
      <c r="H1153" s="261"/>
      <c r="I1153" s="261"/>
      <c r="J1153" s="261"/>
      <c r="K1153" s="261"/>
      <c r="L1153" s="261"/>
      <c r="M1153" s="261"/>
      <c r="N1153" s="265"/>
      <c r="O1153" s="265"/>
      <c r="P1153" s="265"/>
      <c r="Q1153" s="265"/>
      <c r="R1153" s="265"/>
    </row>
    <row r="1154" spans="4:18" x14ac:dyDescent="0.2">
      <c r="D1154" s="273"/>
      <c r="E1154" s="261"/>
      <c r="F1154" s="261"/>
      <c r="G1154" s="261"/>
      <c r="H1154" s="261"/>
      <c r="I1154" s="261"/>
      <c r="J1154" s="261"/>
      <c r="K1154" s="261"/>
      <c r="L1154" s="261"/>
      <c r="M1154" s="261"/>
      <c r="N1154" s="265"/>
      <c r="O1154" s="265"/>
      <c r="P1154" s="265"/>
      <c r="Q1154" s="265"/>
      <c r="R1154" s="265"/>
    </row>
    <row r="1155" spans="4:18" x14ac:dyDescent="0.2">
      <c r="D1155" s="273"/>
      <c r="E1155" s="261"/>
      <c r="F1155" s="261"/>
      <c r="G1155" s="261"/>
      <c r="H1155" s="261"/>
      <c r="I1155" s="261"/>
      <c r="J1155" s="261"/>
      <c r="K1155" s="261"/>
      <c r="L1155" s="261"/>
      <c r="M1155" s="261"/>
      <c r="N1155" s="265"/>
      <c r="O1155" s="265"/>
      <c r="P1155" s="265"/>
      <c r="Q1155" s="265"/>
      <c r="R1155" s="265"/>
    </row>
    <row r="1156" spans="4:18" x14ac:dyDescent="0.2">
      <c r="D1156" s="273"/>
      <c r="E1156" s="261"/>
      <c r="F1156" s="261"/>
      <c r="G1156" s="261"/>
      <c r="H1156" s="261"/>
      <c r="I1156" s="261"/>
      <c r="J1156" s="261"/>
      <c r="K1156" s="261"/>
      <c r="L1156" s="261"/>
      <c r="M1156" s="261"/>
      <c r="N1156" s="265"/>
      <c r="O1156" s="265"/>
      <c r="P1156" s="265"/>
      <c r="Q1156" s="265"/>
      <c r="R1156" s="265"/>
    </row>
    <row r="1157" spans="4:18" x14ac:dyDescent="0.2">
      <c r="D1157" s="273"/>
      <c r="E1157" s="261"/>
      <c r="F1157" s="261"/>
      <c r="G1157" s="261"/>
      <c r="H1157" s="261"/>
      <c r="I1157" s="261"/>
      <c r="J1157" s="261"/>
      <c r="K1157" s="261"/>
      <c r="L1157" s="261"/>
      <c r="M1157" s="261"/>
      <c r="N1157" s="265"/>
      <c r="O1157" s="265"/>
      <c r="P1157" s="265"/>
      <c r="Q1157" s="265"/>
      <c r="R1157" s="265"/>
    </row>
    <row r="1158" spans="4:18" x14ac:dyDescent="0.2">
      <c r="D1158" s="273"/>
      <c r="E1158" s="261"/>
      <c r="F1158" s="261"/>
      <c r="G1158" s="261"/>
      <c r="H1158" s="261"/>
      <c r="I1158" s="261"/>
      <c r="J1158" s="261"/>
      <c r="K1158" s="261"/>
      <c r="L1158" s="261"/>
      <c r="M1158" s="261"/>
      <c r="N1158" s="265"/>
      <c r="O1158" s="265"/>
      <c r="P1158" s="265"/>
      <c r="Q1158" s="265"/>
      <c r="R1158" s="265"/>
    </row>
    <row r="1159" spans="4:18" x14ac:dyDescent="0.2">
      <c r="D1159" s="273"/>
      <c r="E1159" s="261"/>
      <c r="F1159" s="261"/>
      <c r="G1159" s="261"/>
      <c r="H1159" s="261"/>
      <c r="I1159" s="261"/>
      <c r="J1159" s="261"/>
      <c r="K1159" s="261"/>
      <c r="L1159" s="261"/>
      <c r="M1159" s="261"/>
      <c r="N1159" s="265"/>
      <c r="O1159" s="265"/>
      <c r="P1159" s="265"/>
      <c r="Q1159" s="265"/>
      <c r="R1159" s="265"/>
    </row>
    <row r="1160" spans="4:18" x14ac:dyDescent="0.2">
      <c r="D1160" s="273"/>
      <c r="E1160" s="261"/>
      <c r="F1160" s="261"/>
      <c r="G1160" s="261"/>
      <c r="H1160" s="261"/>
      <c r="I1160" s="261"/>
      <c r="J1160" s="261"/>
      <c r="K1160" s="261"/>
      <c r="L1160" s="261"/>
      <c r="M1160" s="261"/>
      <c r="N1160" s="265"/>
      <c r="O1160" s="265"/>
      <c r="P1160" s="265"/>
      <c r="Q1160" s="265"/>
      <c r="R1160" s="265"/>
    </row>
    <row r="1161" spans="4:18" x14ac:dyDescent="0.2">
      <c r="D1161" s="273"/>
      <c r="E1161" s="261"/>
      <c r="F1161" s="261"/>
      <c r="G1161" s="261"/>
      <c r="H1161" s="261"/>
      <c r="I1161" s="261"/>
      <c r="J1161" s="261"/>
      <c r="K1161" s="261"/>
      <c r="L1161" s="261"/>
      <c r="M1161" s="261"/>
      <c r="N1161" s="265"/>
      <c r="O1161" s="265"/>
      <c r="P1161" s="265"/>
      <c r="Q1161" s="265"/>
      <c r="R1161" s="265"/>
    </row>
    <row r="1162" spans="4:18" x14ac:dyDescent="0.2">
      <c r="D1162" s="273"/>
      <c r="E1162" s="261"/>
      <c r="F1162" s="261"/>
      <c r="G1162" s="261"/>
      <c r="H1162" s="261"/>
      <c r="I1162" s="261"/>
      <c r="J1162" s="261"/>
      <c r="K1162" s="261"/>
      <c r="L1162" s="261"/>
      <c r="M1162" s="261"/>
      <c r="N1162" s="265"/>
      <c r="O1162" s="265"/>
      <c r="P1162" s="265"/>
      <c r="Q1162" s="265"/>
      <c r="R1162" s="265"/>
    </row>
    <row r="1163" spans="4:18" x14ac:dyDescent="0.2">
      <c r="D1163" s="273"/>
      <c r="E1163" s="261"/>
      <c r="F1163" s="261"/>
      <c r="G1163" s="261"/>
      <c r="H1163" s="261"/>
      <c r="I1163" s="261"/>
      <c r="J1163" s="261"/>
      <c r="K1163" s="261"/>
      <c r="L1163" s="261"/>
      <c r="M1163" s="261"/>
      <c r="N1163" s="265"/>
      <c r="O1163" s="265"/>
      <c r="P1163" s="265"/>
      <c r="Q1163" s="265"/>
      <c r="R1163" s="265"/>
    </row>
    <row r="1164" spans="4:18" x14ac:dyDescent="0.2">
      <c r="D1164" s="273"/>
      <c r="E1164" s="261"/>
      <c r="F1164" s="261"/>
      <c r="G1164" s="261"/>
      <c r="H1164" s="261"/>
      <c r="I1164" s="261"/>
      <c r="J1164" s="261"/>
      <c r="K1164" s="261"/>
      <c r="L1164" s="261"/>
      <c r="M1164" s="261"/>
      <c r="N1164" s="265"/>
      <c r="O1164" s="265"/>
      <c r="P1164" s="265"/>
      <c r="Q1164" s="265"/>
      <c r="R1164" s="265"/>
    </row>
    <row r="1165" spans="4:18" x14ac:dyDescent="0.2">
      <c r="D1165" s="273"/>
      <c r="E1165" s="261"/>
      <c r="F1165" s="261"/>
      <c r="G1165" s="261"/>
      <c r="H1165" s="261"/>
      <c r="I1165" s="261"/>
      <c r="J1165" s="261"/>
      <c r="K1165" s="261"/>
      <c r="L1165" s="261"/>
      <c r="M1165" s="261"/>
      <c r="N1165" s="265"/>
      <c r="O1165" s="265"/>
      <c r="P1165" s="265"/>
      <c r="Q1165" s="265"/>
      <c r="R1165" s="265"/>
    </row>
    <row r="1166" spans="4:18" x14ac:dyDescent="0.2">
      <c r="D1166" s="273"/>
      <c r="E1166" s="261"/>
      <c r="F1166" s="261"/>
      <c r="G1166" s="261"/>
      <c r="H1166" s="261"/>
      <c r="I1166" s="261"/>
      <c r="J1166" s="261"/>
      <c r="K1166" s="261"/>
      <c r="L1166" s="261"/>
      <c r="M1166" s="261"/>
      <c r="N1166" s="265"/>
      <c r="O1166" s="265"/>
      <c r="P1166" s="265"/>
      <c r="Q1166" s="265"/>
      <c r="R1166" s="265"/>
    </row>
    <row r="1167" spans="4:18" x14ac:dyDescent="0.2">
      <c r="D1167" s="273"/>
      <c r="E1167" s="261"/>
      <c r="F1167" s="261"/>
      <c r="G1167" s="261"/>
      <c r="H1167" s="261"/>
      <c r="I1167" s="261"/>
      <c r="J1167" s="261"/>
      <c r="K1167" s="261"/>
      <c r="L1167" s="261"/>
      <c r="M1167" s="261"/>
      <c r="N1167" s="265"/>
      <c r="O1167" s="265"/>
      <c r="P1167" s="265"/>
      <c r="Q1167" s="265"/>
      <c r="R1167" s="265"/>
    </row>
    <row r="1168" spans="4:18" x14ac:dyDescent="0.2">
      <c r="D1168" s="273"/>
      <c r="E1168" s="261"/>
      <c r="F1168" s="261"/>
      <c r="G1168" s="261"/>
      <c r="H1168" s="261"/>
      <c r="I1168" s="261"/>
      <c r="J1168" s="261"/>
      <c r="K1168" s="261"/>
      <c r="L1168" s="261"/>
      <c r="M1168" s="261"/>
      <c r="N1168" s="265"/>
      <c r="O1168" s="265"/>
      <c r="P1168" s="265"/>
      <c r="Q1168" s="265"/>
      <c r="R1168" s="265"/>
    </row>
    <row r="1169" spans="4:18" x14ac:dyDescent="0.2">
      <c r="D1169" s="273"/>
      <c r="E1169" s="261"/>
      <c r="F1169" s="261"/>
      <c r="G1169" s="261"/>
      <c r="H1169" s="261"/>
      <c r="I1169" s="261"/>
      <c r="J1169" s="261"/>
      <c r="K1169" s="261"/>
      <c r="L1169" s="261"/>
      <c r="M1169" s="261"/>
      <c r="N1169" s="265"/>
      <c r="O1169" s="265"/>
      <c r="P1169" s="265"/>
      <c r="Q1169" s="265"/>
      <c r="R1169" s="265"/>
    </row>
    <row r="1170" spans="4:18" x14ac:dyDescent="0.2">
      <c r="D1170" s="273"/>
      <c r="E1170" s="261"/>
      <c r="F1170" s="261"/>
      <c r="G1170" s="261"/>
      <c r="H1170" s="261"/>
      <c r="I1170" s="261"/>
      <c r="J1170" s="261"/>
      <c r="K1170" s="261"/>
      <c r="L1170" s="261"/>
      <c r="M1170" s="261"/>
      <c r="N1170" s="265"/>
      <c r="O1170" s="265"/>
      <c r="P1170" s="265"/>
      <c r="Q1170" s="265"/>
      <c r="R1170" s="265"/>
    </row>
    <row r="1171" spans="4:18" x14ac:dyDescent="0.2">
      <c r="D1171" s="273"/>
      <c r="E1171" s="261"/>
      <c r="F1171" s="261"/>
      <c r="G1171" s="261"/>
      <c r="H1171" s="261"/>
      <c r="I1171" s="261"/>
      <c r="J1171" s="261"/>
      <c r="K1171" s="261"/>
      <c r="L1171" s="261"/>
      <c r="M1171" s="261"/>
      <c r="N1171" s="265"/>
      <c r="O1171" s="265"/>
      <c r="P1171" s="265"/>
      <c r="Q1171" s="265"/>
      <c r="R1171" s="265"/>
    </row>
    <row r="1172" spans="4:18" x14ac:dyDescent="0.2">
      <c r="D1172" s="273"/>
      <c r="E1172" s="261"/>
      <c r="F1172" s="261"/>
      <c r="G1172" s="261"/>
      <c r="H1172" s="261"/>
      <c r="I1172" s="261"/>
      <c r="J1172" s="261"/>
      <c r="K1172" s="261"/>
      <c r="L1172" s="261"/>
      <c r="M1172" s="261"/>
      <c r="N1172" s="265"/>
      <c r="O1172" s="265"/>
      <c r="P1172" s="265"/>
      <c r="Q1172" s="265"/>
      <c r="R1172" s="265"/>
    </row>
    <row r="1173" spans="4:18" x14ac:dyDescent="0.2">
      <c r="D1173" s="273"/>
      <c r="E1173" s="261"/>
      <c r="F1173" s="261"/>
      <c r="G1173" s="261"/>
      <c r="H1173" s="261"/>
      <c r="I1173" s="261"/>
      <c r="J1173" s="261"/>
      <c r="K1173" s="261"/>
      <c r="L1173" s="261"/>
      <c r="M1173" s="261"/>
      <c r="N1173" s="265"/>
      <c r="O1173" s="265"/>
      <c r="P1173" s="265"/>
      <c r="Q1173" s="265"/>
      <c r="R1173" s="265"/>
    </row>
    <row r="1174" spans="4:18" x14ac:dyDescent="0.2">
      <c r="D1174" s="273"/>
      <c r="E1174" s="261"/>
      <c r="F1174" s="261"/>
      <c r="G1174" s="261"/>
      <c r="H1174" s="261"/>
      <c r="I1174" s="261"/>
      <c r="J1174" s="261"/>
      <c r="K1174" s="261"/>
      <c r="L1174" s="261"/>
      <c r="M1174" s="261"/>
      <c r="N1174" s="265"/>
      <c r="O1174" s="265"/>
      <c r="P1174" s="265"/>
      <c r="Q1174" s="265"/>
      <c r="R1174" s="265"/>
    </row>
    <row r="1175" spans="4:18" x14ac:dyDescent="0.2">
      <c r="D1175" s="273"/>
      <c r="E1175" s="261"/>
      <c r="F1175" s="261"/>
      <c r="G1175" s="261"/>
      <c r="H1175" s="261"/>
      <c r="I1175" s="261"/>
      <c r="J1175" s="261"/>
      <c r="K1175" s="261"/>
      <c r="L1175" s="261"/>
      <c r="M1175" s="261"/>
      <c r="N1175" s="265"/>
      <c r="O1175" s="265"/>
      <c r="P1175" s="265"/>
      <c r="Q1175" s="265"/>
      <c r="R1175" s="265"/>
    </row>
    <row r="1176" spans="4:18" x14ac:dyDescent="0.2">
      <c r="D1176" s="273"/>
      <c r="E1176" s="261"/>
      <c r="F1176" s="261"/>
      <c r="G1176" s="261"/>
      <c r="H1176" s="261"/>
      <c r="I1176" s="261"/>
      <c r="J1176" s="261"/>
      <c r="K1176" s="261"/>
      <c r="L1176" s="261"/>
      <c r="M1176" s="261"/>
      <c r="N1176" s="265"/>
      <c r="O1176" s="265"/>
      <c r="P1176" s="265"/>
      <c r="Q1176" s="265"/>
      <c r="R1176" s="265"/>
    </row>
    <row r="1177" spans="4:18" x14ac:dyDescent="0.2">
      <c r="D1177" s="273"/>
      <c r="E1177" s="261"/>
      <c r="F1177" s="261"/>
      <c r="G1177" s="261"/>
      <c r="H1177" s="261"/>
      <c r="I1177" s="261"/>
      <c r="J1177" s="261"/>
      <c r="K1177" s="261"/>
      <c r="L1177" s="261"/>
      <c r="M1177" s="261"/>
      <c r="N1177" s="265"/>
      <c r="O1177" s="265"/>
      <c r="P1177" s="265"/>
      <c r="Q1177" s="265"/>
      <c r="R1177" s="265"/>
    </row>
    <row r="1178" spans="4:18" x14ac:dyDescent="0.2">
      <c r="D1178" s="273"/>
      <c r="E1178" s="261"/>
      <c r="F1178" s="261"/>
      <c r="G1178" s="261"/>
      <c r="H1178" s="261"/>
      <c r="I1178" s="261"/>
      <c r="J1178" s="261"/>
      <c r="K1178" s="261"/>
      <c r="L1178" s="261"/>
      <c r="M1178" s="261"/>
      <c r="N1178" s="265"/>
      <c r="O1178" s="265"/>
      <c r="P1178" s="265"/>
      <c r="Q1178" s="265"/>
      <c r="R1178" s="265"/>
    </row>
    <row r="1179" spans="4:18" x14ac:dyDescent="0.2">
      <c r="D1179" s="273"/>
      <c r="E1179" s="261"/>
      <c r="F1179" s="261"/>
      <c r="G1179" s="261"/>
      <c r="H1179" s="261"/>
      <c r="I1179" s="261"/>
      <c r="J1179" s="261"/>
      <c r="K1179" s="261"/>
      <c r="L1179" s="261"/>
      <c r="M1179" s="261"/>
      <c r="N1179" s="265"/>
      <c r="O1179" s="265"/>
      <c r="P1179" s="265"/>
      <c r="Q1179" s="265"/>
      <c r="R1179" s="265"/>
    </row>
    <row r="1180" spans="4:18" x14ac:dyDescent="0.2">
      <c r="D1180" s="273"/>
      <c r="E1180" s="261"/>
      <c r="F1180" s="261"/>
      <c r="G1180" s="261"/>
      <c r="H1180" s="261"/>
      <c r="I1180" s="261"/>
      <c r="J1180" s="261"/>
      <c r="K1180" s="261"/>
      <c r="L1180" s="261"/>
      <c r="M1180" s="261"/>
      <c r="N1180" s="265"/>
      <c r="O1180" s="265"/>
      <c r="P1180" s="265"/>
      <c r="Q1180" s="265"/>
      <c r="R1180" s="265"/>
    </row>
    <row r="1181" spans="4:18" x14ac:dyDescent="0.2">
      <c r="D1181" s="273"/>
      <c r="E1181" s="261"/>
      <c r="F1181" s="261"/>
      <c r="G1181" s="261"/>
      <c r="H1181" s="261"/>
      <c r="I1181" s="261"/>
      <c r="J1181" s="261"/>
      <c r="K1181" s="261"/>
      <c r="L1181" s="261"/>
      <c r="M1181" s="261"/>
      <c r="N1181" s="265"/>
      <c r="O1181" s="265"/>
      <c r="P1181" s="265"/>
      <c r="Q1181" s="265"/>
      <c r="R1181" s="265"/>
    </row>
    <row r="1182" spans="4:18" x14ac:dyDescent="0.2">
      <c r="D1182" s="273"/>
      <c r="E1182" s="261"/>
      <c r="F1182" s="261"/>
      <c r="G1182" s="261"/>
      <c r="H1182" s="261"/>
      <c r="I1182" s="261"/>
      <c r="J1182" s="261"/>
      <c r="K1182" s="261"/>
      <c r="L1182" s="261"/>
      <c r="M1182" s="261"/>
      <c r="N1182" s="265"/>
      <c r="O1182" s="265"/>
      <c r="P1182" s="265"/>
      <c r="Q1182" s="265"/>
      <c r="R1182" s="265"/>
    </row>
    <row r="1183" spans="4:18" x14ac:dyDescent="0.2">
      <c r="D1183" s="273"/>
      <c r="E1183" s="261"/>
      <c r="F1183" s="261"/>
      <c r="G1183" s="261"/>
      <c r="H1183" s="261"/>
      <c r="I1183" s="261"/>
      <c r="J1183" s="261"/>
      <c r="K1183" s="261"/>
      <c r="L1183" s="261"/>
      <c r="M1183" s="261"/>
      <c r="N1183" s="265"/>
      <c r="O1183" s="265"/>
      <c r="P1183" s="265"/>
      <c r="Q1183" s="265"/>
      <c r="R1183" s="265"/>
    </row>
    <row r="1184" spans="4:18" x14ac:dyDescent="0.2">
      <c r="D1184" s="273"/>
      <c r="E1184" s="261"/>
      <c r="F1184" s="261"/>
      <c r="G1184" s="261"/>
      <c r="H1184" s="261"/>
      <c r="I1184" s="261"/>
      <c r="J1184" s="261"/>
      <c r="K1184" s="261"/>
      <c r="L1184" s="261"/>
      <c r="M1184" s="261"/>
      <c r="N1184" s="265"/>
      <c r="O1184" s="265"/>
      <c r="P1184" s="265"/>
      <c r="Q1184" s="265"/>
      <c r="R1184" s="265"/>
    </row>
    <row r="1185" spans="4:18" x14ac:dyDescent="0.2">
      <c r="D1185" s="273"/>
      <c r="E1185" s="261"/>
      <c r="F1185" s="261"/>
      <c r="G1185" s="261"/>
      <c r="H1185" s="261"/>
      <c r="I1185" s="261"/>
      <c r="J1185" s="261"/>
      <c r="K1185" s="261"/>
      <c r="L1185" s="261"/>
      <c r="M1185" s="261"/>
      <c r="N1185" s="265"/>
      <c r="O1185" s="265"/>
      <c r="P1185" s="265"/>
      <c r="Q1185" s="265"/>
      <c r="R1185" s="265"/>
    </row>
    <row r="1186" spans="4:18" x14ac:dyDescent="0.2">
      <c r="D1186" s="273"/>
      <c r="E1186" s="261"/>
      <c r="F1186" s="261"/>
      <c r="G1186" s="261"/>
      <c r="H1186" s="261"/>
      <c r="I1186" s="261"/>
      <c r="J1186" s="261"/>
      <c r="K1186" s="261"/>
      <c r="L1186" s="261"/>
      <c r="M1186" s="261"/>
      <c r="N1186" s="265"/>
      <c r="O1186" s="265"/>
      <c r="P1186" s="265"/>
      <c r="Q1186" s="265"/>
      <c r="R1186" s="265"/>
    </row>
    <row r="1187" spans="4:18" x14ac:dyDescent="0.2">
      <c r="D1187" s="273"/>
      <c r="E1187" s="261"/>
      <c r="F1187" s="261"/>
      <c r="G1187" s="261"/>
      <c r="H1187" s="261"/>
      <c r="I1187" s="261"/>
      <c r="J1187" s="261"/>
      <c r="K1187" s="261"/>
      <c r="L1187" s="261"/>
      <c r="M1187" s="261"/>
      <c r="N1187" s="265"/>
      <c r="O1187" s="265"/>
      <c r="P1187" s="265"/>
      <c r="Q1187" s="265"/>
      <c r="R1187" s="265"/>
    </row>
    <row r="1188" spans="4:18" x14ac:dyDescent="0.2">
      <c r="D1188" s="273"/>
      <c r="E1188" s="261"/>
      <c r="F1188" s="261"/>
      <c r="G1188" s="261"/>
      <c r="H1188" s="261"/>
      <c r="I1188" s="261"/>
      <c r="J1188" s="261"/>
      <c r="K1188" s="261"/>
      <c r="L1188" s="261"/>
      <c r="M1188" s="261"/>
      <c r="N1188" s="265"/>
      <c r="O1188" s="265"/>
      <c r="P1188" s="265"/>
      <c r="Q1188" s="265"/>
      <c r="R1188" s="265"/>
    </row>
    <row r="1189" spans="4:18" x14ac:dyDescent="0.2">
      <c r="D1189" s="273"/>
      <c r="E1189" s="261"/>
      <c r="F1189" s="261"/>
      <c r="G1189" s="261"/>
      <c r="H1189" s="261"/>
      <c r="I1189" s="261"/>
      <c r="J1189" s="261"/>
      <c r="K1189" s="261"/>
      <c r="L1189" s="261"/>
      <c r="M1189" s="261"/>
      <c r="N1189" s="265"/>
      <c r="O1189" s="265"/>
      <c r="P1189" s="265"/>
      <c r="Q1189" s="265"/>
      <c r="R1189" s="265"/>
    </row>
    <row r="1190" spans="4:18" x14ac:dyDescent="0.2">
      <c r="D1190" s="273"/>
      <c r="E1190" s="261"/>
      <c r="F1190" s="261"/>
      <c r="G1190" s="261"/>
      <c r="H1190" s="261"/>
      <c r="I1190" s="261"/>
      <c r="J1190" s="261"/>
      <c r="K1190" s="261"/>
      <c r="L1190" s="261"/>
      <c r="M1190" s="261"/>
      <c r="N1190" s="265"/>
      <c r="O1190" s="265"/>
      <c r="P1190" s="265"/>
      <c r="Q1190" s="265"/>
      <c r="R1190" s="265"/>
    </row>
    <row r="1191" spans="4:18" x14ac:dyDescent="0.2">
      <c r="D1191" s="273"/>
      <c r="E1191" s="261"/>
      <c r="F1191" s="261"/>
      <c r="G1191" s="261"/>
      <c r="H1191" s="261"/>
      <c r="I1191" s="261"/>
      <c r="J1191" s="261"/>
      <c r="K1191" s="261"/>
      <c r="L1191" s="261"/>
      <c r="M1191" s="261"/>
      <c r="N1191" s="265"/>
      <c r="O1191" s="265"/>
      <c r="P1191" s="265"/>
      <c r="Q1191" s="265"/>
      <c r="R1191" s="265"/>
    </row>
    <row r="1192" spans="4:18" x14ac:dyDescent="0.2">
      <c r="D1192" s="273"/>
      <c r="E1192" s="261"/>
      <c r="F1192" s="261"/>
      <c r="G1192" s="261"/>
      <c r="H1192" s="261"/>
      <c r="I1192" s="261"/>
      <c r="J1192" s="261"/>
      <c r="K1192" s="261"/>
      <c r="L1192" s="261"/>
      <c r="M1192" s="261"/>
      <c r="N1192" s="265"/>
      <c r="O1192" s="265"/>
      <c r="P1192" s="265"/>
      <c r="Q1192" s="265"/>
      <c r="R1192" s="265"/>
    </row>
    <row r="1193" spans="4:18" x14ac:dyDescent="0.2">
      <c r="D1193" s="273"/>
      <c r="E1193" s="261"/>
      <c r="F1193" s="261"/>
      <c r="G1193" s="261"/>
      <c r="H1193" s="261"/>
      <c r="I1193" s="261"/>
      <c r="J1193" s="261"/>
      <c r="K1193" s="261"/>
      <c r="L1193" s="261"/>
      <c r="M1193" s="261"/>
      <c r="N1193" s="265"/>
      <c r="O1193" s="265"/>
      <c r="P1193" s="265"/>
      <c r="Q1193" s="265"/>
      <c r="R1193" s="265"/>
    </row>
    <row r="1194" spans="4:18" x14ac:dyDescent="0.2">
      <c r="D1194" s="273"/>
      <c r="E1194" s="261"/>
      <c r="F1194" s="261"/>
      <c r="G1194" s="261"/>
      <c r="H1194" s="261"/>
      <c r="I1194" s="261"/>
      <c r="J1194" s="261"/>
      <c r="K1194" s="261"/>
      <c r="L1194" s="261"/>
      <c r="M1194" s="261"/>
      <c r="N1194" s="265"/>
      <c r="O1194" s="265"/>
      <c r="P1194" s="265"/>
      <c r="Q1194" s="265"/>
      <c r="R1194" s="265"/>
    </row>
    <row r="1195" spans="4:18" x14ac:dyDescent="0.2">
      <c r="D1195" s="273"/>
      <c r="E1195" s="261"/>
      <c r="F1195" s="261"/>
      <c r="G1195" s="261"/>
      <c r="H1195" s="261"/>
      <c r="I1195" s="261"/>
      <c r="J1195" s="261"/>
      <c r="K1195" s="261"/>
      <c r="L1195" s="261"/>
      <c r="M1195" s="261"/>
      <c r="N1195" s="265"/>
      <c r="O1195" s="265"/>
      <c r="P1195" s="265"/>
      <c r="Q1195" s="265"/>
      <c r="R1195" s="265"/>
    </row>
    <row r="1196" spans="4:18" x14ac:dyDescent="0.2">
      <c r="D1196" s="273"/>
      <c r="E1196" s="261"/>
      <c r="F1196" s="261"/>
      <c r="G1196" s="261"/>
      <c r="H1196" s="261"/>
      <c r="I1196" s="261"/>
      <c r="J1196" s="261"/>
      <c r="K1196" s="261"/>
      <c r="L1196" s="261"/>
      <c r="M1196" s="261"/>
      <c r="N1196" s="265"/>
      <c r="O1196" s="265"/>
      <c r="P1196" s="265"/>
      <c r="Q1196" s="265"/>
      <c r="R1196" s="265"/>
    </row>
    <row r="1197" spans="4:18" x14ac:dyDescent="0.2">
      <c r="D1197" s="273"/>
      <c r="E1197" s="261"/>
      <c r="F1197" s="261"/>
      <c r="G1197" s="261"/>
      <c r="H1197" s="261"/>
      <c r="I1197" s="261"/>
      <c r="J1197" s="261"/>
      <c r="K1197" s="261"/>
      <c r="L1197" s="261"/>
      <c r="M1197" s="261"/>
      <c r="N1197" s="265"/>
      <c r="O1197" s="265"/>
      <c r="P1197" s="265"/>
      <c r="Q1197" s="265"/>
      <c r="R1197" s="265"/>
    </row>
    <row r="1198" spans="4:18" x14ac:dyDescent="0.2">
      <c r="D1198" s="273"/>
      <c r="E1198" s="261"/>
      <c r="F1198" s="261"/>
      <c r="G1198" s="261"/>
      <c r="H1198" s="261"/>
      <c r="I1198" s="261"/>
      <c r="J1198" s="261"/>
      <c r="K1198" s="261"/>
      <c r="L1198" s="261"/>
      <c r="M1198" s="261"/>
      <c r="N1198" s="265"/>
      <c r="O1198" s="265"/>
      <c r="P1198" s="265"/>
      <c r="Q1198" s="265"/>
      <c r="R1198" s="265"/>
    </row>
    <row r="1199" spans="4:18" x14ac:dyDescent="0.2">
      <c r="D1199" s="273"/>
      <c r="E1199" s="261"/>
      <c r="F1199" s="261"/>
      <c r="G1199" s="261"/>
      <c r="H1199" s="261"/>
      <c r="I1199" s="261"/>
      <c r="J1199" s="261"/>
      <c r="K1199" s="261"/>
      <c r="L1199" s="261"/>
      <c r="M1199" s="261"/>
      <c r="N1199" s="265"/>
      <c r="O1199" s="265"/>
      <c r="P1199" s="265"/>
      <c r="Q1199" s="265"/>
      <c r="R1199" s="265"/>
    </row>
    <row r="1200" spans="4:18" x14ac:dyDescent="0.2">
      <c r="D1200" s="273"/>
      <c r="E1200" s="261"/>
      <c r="F1200" s="261"/>
      <c r="G1200" s="261"/>
      <c r="H1200" s="261"/>
      <c r="I1200" s="261"/>
      <c r="J1200" s="261"/>
      <c r="K1200" s="261"/>
      <c r="L1200" s="261"/>
      <c r="M1200" s="261"/>
      <c r="N1200" s="265"/>
      <c r="O1200" s="265"/>
      <c r="P1200" s="265"/>
      <c r="Q1200" s="265"/>
      <c r="R1200" s="265"/>
    </row>
    <row r="1201" spans="4:18" x14ac:dyDescent="0.2">
      <c r="D1201" s="273"/>
      <c r="E1201" s="261"/>
      <c r="F1201" s="261"/>
      <c r="G1201" s="261"/>
      <c r="H1201" s="261"/>
      <c r="I1201" s="261"/>
      <c r="J1201" s="261"/>
      <c r="K1201" s="261"/>
      <c r="L1201" s="261"/>
      <c r="M1201" s="261"/>
      <c r="N1201" s="265"/>
      <c r="O1201" s="265"/>
      <c r="P1201" s="265"/>
      <c r="Q1201" s="265"/>
      <c r="R1201" s="265"/>
    </row>
    <row r="1202" spans="4:18" x14ac:dyDescent="0.2">
      <c r="D1202" s="273"/>
      <c r="E1202" s="261"/>
      <c r="F1202" s="261"/>
      <c r="G1202" s="261"/>
      <c r="H1202" s="261"/>
      <c r="I1202" s="261"/>
      <c r="J1202" s="261"/>
      <c r="K1202" s="261"/>
      <c r="L1202" s="261"/>
      <c r="M1202" s="261"/>
      <c r="N1202" s="265"/>
      <c r="O1202" s="265"/>
      <c r="P1202" s="265"/>
      <c r="Q1202" s="265"/>
      <c r="R1202" s="265"/>
    </row>
    <row r="1203" spans="4:18" x14ac:dyDescent="0.2">
      <c r="D1203" s="273"/>
      <c r="E1203" s="261"/>
      <c r="F1203" s="261"/>
      <c r="G1203" s="261"/>
      <c r="H1203" s="261"/>
      <c r="I1203" s="261"/>
      <c r="J1203" s="261"/>
      <c r="K1203" s="261"/>
      <c r="L1203" s="261"/>
      <c r="M1203" s="261"/>
      <c r="N1203" s="265"/>
      <c r="O1203" s="265"/>
      <c r="P1203" s="265"/>
      <c r="Q1203" s="265"/>
      <c r="R1203" s="265"/>
    </row>
    <row r="1204" spans="4:18" x14ac:dyDescent="0.2">
      <c r="D1204" s="273"/>
      <c r="E1204" s="261"/>
      <c r="F1204" s="261"/>
      <c r="G1204" s="261"/>
      <c r="H1204" s="261"/>
      <c r="I1204" s="261"/>
      <c r="J1204" s="261"/>
      <c r="K1204" s="261"/>
      <c r="L1204" s="261"/>
      <c r="M1204" s="261"/>
      <c r="N1204" s="265"/>
      <c r="O1204" s="265"/>
      <c r="P1204" s="265"/>
      <c r="Q1204" s="265"/>
      <c r="R1204" s="265"/>
    </row>
    <row r="1205" spans="4:18" x14ac:dyDescent="0.2">
      <c r="D1205" s="273"/>
      <c r="E1205" s="261"/>
      <c r="F1205" s="261"/>
      <c r="G1205" s="261"/>
      <c r="H1205" s="261"/>
      <c r="I1205" s="261"/>
      <c r="J1205" s="261"/>
      <c r="K1205" s="261"/>
      <c r="L1205" s="261"/>
      <c r="M1205" s="261"/>
      <c r="N1205" s="265"/>
      <c r="O1205" s="265"/>
      <c r="P1205" s="265"/>
      <c r="Q1205" s="265"/>
      <c r="R1205" s="265"/>
    </row>
    <row r="1206" spans="4:18" x14ac:dyDescent="0.2">
      <c r="D1206" s="273"/>
      <c r="E1206" s="261"/>
      <c r="F1206" s="261"/>
      <c r="G1206" s="261"/>
      <c r="H1206" s="261"/>
      <c r="I1206" s="261"/>
      <c r="J1206" s="261"/>
      <c r="K1206" s="261"/>
      <c r="L1206" s="261"/>
      <c r="M1206" s="261"/>
      <c r="N1206" s="265"/>
      <c r="O1206" s="265"/>
      <c r="P1206" s="265"/>
      <c r="Q1206" s="265"/>
      <c r="R1206" s="265"/>
    </row>
    <row r="1207" spans="4:18" x14ac:dyDescent="0.2">
      <c r="D1207" s="273"/>
      <c r="E1207" s="261"/>
      <c r="F1207" s="261"/>
      <c r="G1207" s="261"/>
      <c r="H1207" s="261"/>
      <c r="I1207" s="261"/>
      <c r="J1207" s="261"/>
      <c r="K1207" s="261"/>
      <c r="L1207" s="261"/>
      <c r="M1207" s="261"/>
      <c r="N1207" s="265"/>
      <c r="O1207" s="265"/>
      <c r="P1207" s="265"/>
      <c r="Q1207" s="265"/>
      <c r="R1207" s="265"/>
    </row>
    <row r="1208" spans="4:18" x14ac:dyDescent="0.2">
      <c r="D1208" s="273"/>
      <c r="E1208" s="261"/>
      <c r="F1208" s="261"/>
      <c r="G1208" s="261"/>
      <c r="H1208" s="261"/>
      <c r="I1208" s="261"/>
      <c r="J1208" s="261"/>
      <c r="K1208" s="261"/>
      <c r="L1208" s="261"/>
      <c r="M1208" s="261"/>
      <c r="N1208" s="265"/>
      <c r="O1208" s="265"/>
      <c r="P1208" s="265"/>
      <c r="Q1208" s="265"/>
      <c r="R1208" s="265"/>
    </row>
    <row r="1209" spans="4:18" x14ac:dyDescent="0.2">
      <c r="D1209" s="273"/>
      <c r="E1209" s="261"/>
      <c r="F1209" s="261"/>
      <c r="G1209" s="261"/>
      <c r="H1209" s="261"/>
      <c r="I1209" s="261"/>
      <c r="J1209" s="261"/>
      <c r="K1209" s="261"/>
      <c r="L1209" s="261"/>
      <c r="M1209" s="261"/>
      <c r="N1209" s="265"/>
      <c r="O1209" s="265"/>
      <c r="P1209" s="265"/>
      <c r="Q1209" s="265"/>
      <c r="R1209" s="265"/>
    </row>
    <row r="1210" spans="4:18" x14ac:dyDescent="0.2">
      <c r="D1210" s="273"/>
      <c r="E1210" s="261"/>
      <c r="F1210" s="261"/>
      <c r="G1210" s="261"/>
      <c r="H1210" s="261"/>
      <c r="I1210" s="261"/>
      <c r="J1210" s="261"/>
      <c r="K1210" s="261"/>
      <c r="L1210" s="261"/>
      <c r="M1210" s="261"/>
      <c r="N1210" s="265"/>
      <c r="O1210" s="265"/>
      <c r="P1210" s="265"/>
      <c r="Q1210" s="265"/>
      <c r="R1210" s="265"/>
    </row>
    <row r="1211" spans="4:18" x14ac:dyDescent="0.2">
      <c r="D1211" s="273"/>
      <c r="E1211" s="261"/>
      <c r="F1211" s="261"/>
      <c r="G1211" s="261"/>
      <c r="H1211" s="261"/>
      <c r="I1211" s="261"/>
      <c r="J1211" s="261"/>
      <c r="K1211" s="261"/>
      <c r="L1211" s="261"/>
      <c r="M1211" s="261"/>
      <c r="N1211" s="265"/>
      <c r="O1211" s="265"/>
      <c r="P1211" s="265"/>
      <c r="Q1211" s="265"/>
      <c r="R1211" s="265"/>
    </row>
    <row r="1212" spans="4:18" x14ac:dyDescent="0.2">
      <c r="D1212" s="273"/>
      <c r="E1212" s="261"/>
      <c r="F1212" s="261"/>
      <c r="G1212" s="261"/>
      <c r="H1212" s="261"/>
      <c r="I1212" s="261"/>
      <c r="J1212" s="261"/>
      <c r="K1212" s="261"/>
      <c r="L1212" s="261"/>
      <c r="M1212" s="261"/>
      <c r="N1212" s="265"/>
      <c r="O1212" s="265"/>
      <c r="P1212" s="265"/>
      <c r="Q1212" s="265"/>
      <c r="R1212" s="265"/>
    </row>
    <row r="1213" spans="4:18" x14ac:dyDescent="0.2">
      <c r="D1213" s="273"/>
      <c r="E1213" s="261"/>
      <c r="F1213" s="261"/>
      <c r="G1213" s="261"/>
      <c r="H1213" s="261"/>
      <c r="I1213" s="261"/>
      <c r="J1213" s="261"/>
      <c r="K1213" s="261"/>
      <c r="L1213" s="261"/>
      <c r="M1213" s="261"/>
      <c r="N1213" s="265"/>
      <c r="O1213" s="265"/>
      <c r="P1213" s="265"/>
      <c r="Q1213" s="265"/>
      <c r="R1213" s="265"/>
    </row>
    <row r="1214" spans="4:18" x14ac:dyDescent="0.2">
      <c r="D1214" s="273"/>
      <c r="E1214" s="261"/>
      <c r="F1214" s="261"/>
      <c r="G1214" s="261"/>
      <c r="H1214" s="261"/>
      <c r="I1214" s="261"/>
      <c r="J1214" s="261"/>
      <c r="K1214" s="261"/>
      <c r="L1214" s="261"/>
      <c r="M1214" s="261"/>
      <c r="N1214" s="265"/>
      <c r="O1214" s="265"/>
      <c r="P1214" s="265"/>
      <c r="Q1214" s="265"/>
      <c r="R1214" s="265"/>
    </row>
    <row r="1215" spans="4:18" x14ac:dyDescent="0.2">
      <c r="D1215" s="273"/>
      <c r="E1215" s="261"/>
      <c r="F1215" s="261"/>
      <c r="G1215" s="261"/>
      <c r="H1215" s="261"/>
      <c r="I1215" s="261"/>
      <c r="J1215" s="261"/>
      <c r="K1215" s="261"/>
      <c r="L1215" s="261"/>
      <c r="M1215" s="261"/>
      <c r="N1215" s="265"/>
      <c r="O1215" s="265"/>
      <c r="P1215" s="265"/>
      <c r="Q1215" s="265"/>
      <c r="R1215" s="265"/>
    </row>
    <row r="1216" spans="4:18" x14ac:dyDescent="0.2">
      <c r="D1216" s="273"/>
      <c r="E1216" s="261"/>
      <c r="F1216" s="261"/>
      <c r="G1216" s="261"/>
      <c r="H1216" s="261"/>
      <c r="I1216" s="261"/>
      <c r="J1216" s="261"/>
      <c r="K1216" s="261"/>
      <c r="L1216" s="261"/>
      <c r="M1216" s="261"/>
      <c r="N1216" s="265"/>
      <c r="O1216" s="265"/>
      <c r="P1216" s="265"/>
      <c r="Q1216" s="265"/>
      <c r="R1216" s="265"/>
    </row>
    <row r="1217" spans="4:18" x14ac:dyDescent="0.2">
      <c r="D1217" s="273"/>
      <c r="E1217" s="261"/>
      <c r="F1217" s="261"/>
      <c r="G1217" s="261"/>
      <c r="H1217" s="261"/>
      <c r="I1217" s="261"/>
      <c r="J1217" s="261"/>
      <c r="K1217" s="261"/>
      <c r="L1217" s="261"/>
      <c r="M1217" s="261"/>
      <c r="N1217" s="265"/>
      <c r="O1217" s="265"/>
      <c r="P1217" s="265"/>
      <c r="Q1217" s="265"/>
      <c r="R1217" s="265"/>
    </row>
    <row r="1218" spans="4:18" x14ac:dyDescent="0.2">
      <c r="D1218" s="273"/>
      <c r="E1218" s="261"/>
      <c r="F1218" s="261"/>
      <c r="G1218" s="261"/>
      <c r="H1218" s="261"/>
      <c r="I1218" s="261"/>
      <c r="J1218" s="261"/>
      <c r="K1218" s="261"/>
      <c r="L1218" s="261"/>
      <c r="M1218" s="261"/>
      <c r="N1218" s="265"/>
      <c r="O1218" s="265"/>
      <c r="P1218" s="265"/>
      <c r="Q1218" s="265"/>
      <c r="R1218" s="265"/>
    </row>
    <row r="1219" spans="4:18" x14ac:dyDescent="0.2">
      <c r="D1219" s="273"/>
      <c r="E1219" s="261"/>
      <c r="F1219" s="261"/>
      <c r="G1219" s="261"/>
      <c r="H1219" s="261"/>
      <c r="I1219" s="261"/>
      <c r="J1219" s="261"/>
      <c r="K1219" s="261"/>
      <c r="L1219" s="261"/>
      <c r="M1219" s="261"/>
      <c r="N1219" s="265"/>
      <c r="O1219" s="265"/>
      <c r="P1219" s="265"/>
      <c r="Q1219" s="265"/>
      <c r="R1219" s="265"/>
    </row>
    <row r="1220" spans="4:18" x14ac:dyDescent="0.2">
      <c r="D1220" s="273"/>
      <c r="E1220" s="261"/>
      <c r="F1220" s="261"/>
      <c r="G1220" s="261"/>
      <c r="H1220" s="261"/>
      <c r="I1220" s="261"/>
      <c r="J1220" s="261"/>
      <c r="K1220" s="261"/>
      <c r="L1220" s="261"/>
      <c r="M1220" s="261"/>
      <c r="N1220" s="265"/>
      <c r="O1220" s="265"/>
      <c r="P1220" s="265"/>
      <c r="Q1220" s="265"/>
      <c r="R1220" s="265"/>
    </row>
    <row r="1221" spans="4:18" x14ac:dyDescent="0.2">
      <c r="D1221" s="273"/>
      <c r="E1221" s="261"/>
      <c r="F1221" s="261"/>
      <c r="G1221" s="261"/>
      <c r="H1221" s="261"/>
      <c r="I1221" s="261"/>
      <c r="J1221" s="261"/>
      <c r="K1221" s="261"/>
      <c r="L1221" s="261"/>
      <c r="M1221" s="261"/>
      <c r="N1221" s="265"/>
      <c r="O1221" s="265"/>
      <c r="P1221" s="265"/>
      <c r="Q1221" s="265"/>
      <c r="R1221" s="265"/>
    </row>
    <row r="1222" spans="4:18" x14ac:dyDescent="0.2">
      <c r="D1222" s="273"/>
      <c r="E1222" s="261"/>
      <c r="F1222" s="261"/>
      <c r="G1222" s="261"/>
      <c r="H1222" s="261"/>
      <c r="I1222" s="261"/>
      <c r="J1222" s="261"/>
      <c r="K1222" s="261"/>
      <c r="L1222" s="261"/>
      <c r="M1222" s="261"/>
      <c r="N1222" s="265"/>
      <c r="O1222" s="265"/>
      <c r="P1222" s="265"/>
      <c r="Q1222" s="265"/>
      <c r="R1222" s="265"/>
    </row>
    <row r="1223" spans="4:18" x14ac:dyDescent="0.2">
      <c r="D1223" s="273"/>
      <c r="E1223" s="261"/>
      <c r="F1223" s="261"/>
      <c r="G1223" s="261"/>
      <c r="H1223" s="261"/>
      <c r="I1223" s="261"/>
      <c r="J1223" s="261"/>
      <c r="K1223" s="261"/>
      <c r="L1223" s="261"/>
      <c r="M1223" s="261"/>
      <c r="N1223" s="265"/>
      <c r="O1223" s="265"/>
      <c r="P1223" s="265"/>
      <c r="Q1223" s="265"/>
      <c r="R1223" s="265"/>
    </row>
    <row r="1224" spans="4:18" x14ac:dyDescent="0.2">
      <c r="D1224" s="273"/>
      <c r="E1224" s="261"/>
      <c r="F1224" s="261"/>
      <c r="G1224" s="261"/>
      <c r="H1224" s="261"/>
      <c r="I1224" s="261"/>
      <c r="J1224" s="261"/>
      <c r="K1224" s="261"/>
      <c r="L1224" s="261"/>
      <c r="M1224" s="261"/>
      <c r="N1224" s="265"/>
      <c r="O1224" s="265"/>
      <c r="P1224" s="265"/>
      <c r="Q1224" s="265"/>
      <c r="R1224" s="265"/>
    </row>
    <row r="1225" spans="4:18" x14ac:dyDescent="0.2">
      <c r="D1225" s="273"/>
      <c r="E1225" s="261"/>
      <c r="F1225" s="261"/>
      <c r="G1225" s="261"/>
      <c r="H1225" s="261"/>
      <c r="I1225" s="261"/>
      <c r="J1225" s="261"/>
      <c r="K1225" s="261"/>
      <c r="L1225" s="261"/>
      <c r="M1225" s="261"/>
      <c r="N1225" s="265"/>
      <c r="O1225" s="265"/>
      <c r="P1225" s="265"/>
      <c r="Q1225" s="265"/>
      <c r="R1225" s="265"/>
    </row>
    <row r="1226" spans="4:18" x14ac:dyDescent="0.2">
      <c r="D1226" s="273"/>
      <c r="E1226" s="261"/>
      <c r="F1226" s="261"/>
      <c r="G1226" s="261"/>
      <c r="H1226" s="261"/>
      <c r="I1226" s="261"/>
      <c r="J1226" s="261"/>
      <c r="K1226" s="261"/>
      <c r="L1226" s="261"/>
      <c r="M1226" s="261"/>
      <c r="N1226" s="265"/>
      <c r="O1226" s="265"/>
      <c r="P1226" s="265"/>
      <c r="Q1226" s="265"/>
      <c r="R1226" s="265"/>
    </row>
    <row r="1227" spans="4:18" x14ac:dyDescent="0.2">
      <c r="D1227" s="273"/>
      <c r="E1227" s="261"/>
      <c r="F1227" s="261"/>
      <c r="G1227" s="261"/>
      <c r="H1227" s="261"/>
      <c r="I1227" s="261"/>
      <c r="J1227" s="261"/>
      <c r="K1227" s="261"/>
      <c r="L1227" s="261"/>
      <c r="M1227" s="261"/>
      <c r="N1227" s="265"/>
      <c r="O1227" s="265"/>
      <c r="P1227" s="265"/>
      <c r="Q1227" s="265"/>
      <c r="R1227" s="265"/>
    </row>
    <row r="1228" spans="4:18" x14ac:dyDescent="0.2">
      <c r="D1228" s="273"/>
      <c r="E1228" s="261"/>
      <c r="F1228" s="261"/>
      <c r="G1228" s="261"/>
      <c r="H1228" s="261"/>
      <c r="I1228" s="261"/>
      <c r="J1228" s="261"/>
      <c r="K1228" s="261"/>
      <c r="L1228" s="261"/>
      <c r="M1228" s="261"/>
      <c r="N1228" s="265"/>
      <c r="O1228" s="265"/>
      <c r="P1228" s="265"/>
      <c r="Q1228" s="265"/>
      <c r="R1228" s="265"/>
    </row>
    <row r="1229" spans="4:18" x14ac:dyDescent="0.2">
      <c r="D1229" s="273"/>
      <c r="E1229" s="261"/>
      <c r="F1229" s="261"/>
      <c r="G1229" s="261"/>
      <c r="H1229" s="261"/>
      <c r="I1229" s="261"/>
      <c r="J1229" s="261"/>
      <c r="K1229" s="261"/>
      <c r="L1229" s="261"/>
      <c r="M1229" s="261"/>
      <c r="N1229" s="265"/>
      <c r="O1229" s="265"/>
      <c r="P1229" s="265"/>
      <c r="Q1229" s="265"/>
      <c r="R1229" s="265"/>
    </row>
    <row r="1230" spans="4:18" x14ac:dyDescent="0.2">
      <c r="D1230" s="273"/>
      <c r="E1230" s="261"/>
      <c r="F1230" s="261"/>
      <c r="G1230" s="261"/>
      <c r="H1230" s="261"/>
      <c r="I1230" s="261"/>
      <c r="J1230" s="261"/>
      <c r="K1230" s="261"/>
      <c r="L1230" s="261"/>
      <c r="M1230" s="261"/>
      <c r="N1230" s="265"/>
      <c r="O1230" s="265"/>
      <c r="P1230" s="265"/>
      <c r="Q1230" s="265"/>
      <c r="R1230" s="265"/>
    </row>
    <row r="1231" spans="4:18" x14ac:dyDescent="0.2">
      <c r="D1231" s="273"/>
      <c r="E1231" s="261"/>
      <c r="F1231" s="261"/>
      <c r="G1231" s="261"/>
      <c r="H1231" s="261"/>
      <c r="I1231" s="261"/>
      <c r="J1231" s="261"/>
      <c r="K1231" s="261"/>
      <c r="L1231" s="261"/>
      <c r="M1231" s="261"/>
      <c r="N1231" s="265"/>
      <c r="O1231" s="265"/>
      <c r="P1231" s="265"/>
      <c r="Q1231" s="265"/>
      <c r="R1231" s="265"/>
    </row>
    <row r="1232" spans="4:18" x14ac:dyDescent="0.2">
      <c r="D1232" s="273"/>
      <c r="E1232" s="261"/>
      <c r="F1232" s="261"/>
      <c r="G1232" s="261"/>
      <c r="H1232" s="261"/>
      <c r="I1232" s="261"/>
      <c r="J1232" s="261"/>
      <c r="K1232" s="261"/>
      <c r="L1232" s="261"/>
      <c r="M1232" s="261"/>
      <c r="N1232" s="265"/>
      <c r="O1232" s="265"/>
      <c r="P1232" s="265"/>
      <c r="Q1232" s="265"/>
      <c r="R1232" s="265"/>
    </row>
    <row r="1233" spans="4:18" x14ac:dyDescent="0.2">
      <c r="D1233" s="273"/>
      <c r="E1233" s="261"/>
      <c r="F1233" s="261"/>
      <c r="G1233" s="261"/>
      <c r="H1233" s="261"/>
      <c r="I1233" s="261"/>
      <c r="J1233" s="261"/>
      <c r="K1233" s="261"/>
      <c r="L1233" s="261"/>
      <c r="M1233" s="261"/>
      <c r="N1233" s="265"/>
      <c r="O1233" s="265"/>
      <c r="P1233" s="265"/>
      <c r="Q1233" s="265"/>
      <c r="R1233" s="265"/>
    </row>
    <row r="1234" spans="4:18" x14ac:dyDescent="0.2">
      <c r="D1234" s="273"/>
      <c r="E1234" s="261"/>
      <c r="F1234" s="261"/>
      <c r="G1234" s="261"/>
      <c r="H1234" s="261"/>
      <c r="I1234" s="261"/>
      <c r="J1234" s="261"/>
      <c r="K1234" s="261"/>
      <c r="L1234" s="261"/>
      <c r="M1234" s="261"/>
      <c r="N1234" s="265"/>
      <c r="O1234" s="265"/>
      <c r="P1234" s="265"/>
      <c r="Q1234" s="265"/>
      <c r="R1234" s="265"/>
    </row>
    <row r="1235" spans="4:18" x14ac:dyDescent="0.2">
      <c r="D1235" s="273"/>
      <c r="E1235" s="261"/>
      <c r="F1235" s="261"/>
      <c r="G1235" s="261"/>
      <c r="H1235" s="261"/>
      <c r="I1235" s="261"/>
      <c r="J1235" s="261"/>
      <c r="K1235" s="261"/>
      <c r="L1235" s="261"/>
      <c r="M1235" s="261"/>
      <c r="N1235" s="265"/>
      <c r="O1235" s="265"/>
      <c r="P1235" s="265"/>
      <c r="Q1235" s="265"/>
      <c r="R1235" s="265"/>
    </row>
    <row r="1236" spans="4:18" x14ac:dyDescent="0.2">
      <c r="D1236" s="273"/>
      <c r="E1236" s="261"/>
      <c r="F1236" s="261"/>
      <c r="G1236" s="261"/>
      <c r="H1236" s="261"/>
      <c r="I1236" s="261"/>
      <c r="J1236" s="261"/>
      <c r="K1236" s="261"/>
      <c r="L1236" s="261"/>
      <c r="M1236" s="261"/>
      <c r="N1236" s="265"/>
      <c r="O1236" s="265"/>
      <c r="P1236" s="265"/>
      <c r="Q1236" s="265"/>
      <c r="R1236" s="265"/>
    </row>
    <row r="1237" spans="4:18" x14ac:dyDescent="0.2">
      <c r="D1237" s="273"/>
      <c r="E1237" s="261"/>
      <c r="F1237" s="261"/>
      <c r="G1237" s="261"/>
      <c r="H1237" s="261"/>
      <c r="I1237" s="261"/>
      <c r="J1237" s="261"/>
      <c r="K1237" s="261"/>
      <c r="L1237" s="261"/>
      <c r="M1237" s="261"/>
      <c r="N1237" s="265"/>
      <c r="O1237" s="265"/>
      <c r="P1237" s="265"/>
      <c r="Q1237" s="265"/>
      <c r="R1237" s="265"/>
    </row>
    <row r="1238" spans="4:18" x14ac:dyDescent="0.2">
      <c r="D1238" s="273"/>
      <c r="E1238" s="261"/>
      <c r="F1238" s="261"/>
      <c r="G1238" s="261"/>
      <c r="H1238" s="261"/>
      <c r="I1238" s="261"/>
      <c r="J1238" s="261"/>
      <c r="K1238" s="261"/>
      <c r="L1238" s="261"/>
      <c r="M1238" s="261"/>
      <c r="N1238" s="265"/>
      <c r="O1238" s="265"/>
      <c r="P1238" s="265"/>
      <c r="Q1238" s="265"/>
      <c r="R1238" s="265"/>
    </row>
    <row r="1239" spans="4:18" x14ac:dyDescent="0.2">
      <c r="D1239" s="273"/>
      <c r="E1239" s="261"/>
      <c r="F1239" s="261"/>
      <c r="G1239" s="261"/>
      <c r="H1239" s="261"/>
      <c r="I1239" s="261"/>
      <c r="J1239" s="261"/>
      <c r="K1239" s="261"/>
      <c r="L1239" s="261"/>
      <c r="M1239" s="261"/>
      <c r="N1239" s="265"/>
      <c r="O1239" s="265"/>
      <c r="P1239" s="265"/>
      <c r="Q1239" s="265"/>
      <c r="R1239" s="265"/>
    </row>
    <row r="1240" spans="4:18" x14ac:dyDescent="0.2">
      <c r="D1240" s="273"/>
      <c r="E1240" s="261"/>
      <c r="F1240" s="261"/>
      <c r="G1240" s="261"/>
      <c r="H1240" s="261"/>
      <c r="I1240" s="261"/>
      <c r="J1240" s="261"/>
      <c r="K1240" s="261"/>
      <c r="L1240" s="261"/>
      <c r="M1240" s="261"/>
      <c r="N1240" s="265"/>
      <c r="O1240" s="265"/>
      <c r="P1240" s="265"/>
      <c r="Q1240" s="265"/>
      <c r="R1240" s="265"/>
    </row>
    <row r="1241" spans="4:18" x14ac:dyDescent="0.2">
      <c r="D1241" s="273"/>
      <c r="E1241" s="261"/>
      <c r="F1241" s="261"/>
      <c r="G1241" s="261"/>
      <c r="H1241" s="261"/>
      <c r="I1241" s="261"/>
      <c r="J1241" s="261"/>
      <c r="K1241" s="261"/>
      <c r="L1241" s="261"/>
      <c r="M1241" s="261"/>
      <c r="N1241" s="265"/>
      <c r="O1241" s="265"/>
      <c r="P1241" s="265"/>
      <c r="Q1241" s="265"/>
      <c r="R1241" s="265"/>
    </row>
    <row r="1242" spans="4:18" x14ac:dyDescent="0.2">
      <c r="D1242" s="273"/>
      <c r="E1242" s="261"/>
      <c r="F1242" s="261"/>
      <c r="G1242" s="261"/>
      <c r="H1242" s="261"/>
      <c r="I1242" s="261"/>
      <c r="J1242" s="261"/>
      <c r="K1242" s="261"/>
      <c r="L1242" s="261"/>
      <c r="M1242" s="261"/>
      <c r="N1242" s="265"/>
      <c r="O1242" s="265"/>
      <c r="P1242" s="265"/>
      <c r="Q1242" s="265"/>
      <c r="R1242" s="265"/>
    </row>
    <row r="1243" spans="4:18" x14ac:dyDescent="0.2">
      <c r="D1243" s="273"/>
      <c r="E1243" s="261"/>
      <c r="F1243" s="261"/>
      <c r="G1243" s="261"/>
      <c r="H1243" s="261"/>
      <c r="I1243" s="261"/>
      <c r="J1243" s="261"/>
      <c r="K1243" s="261"/>
      <c r="L1243" s="261"/>
      <c r="M1243" s="261"/>
      <c r="N1243" s="265"/>
      <c r="O1243" s="265"/>
      <c r="P1243" s="265"/>
      <c r="Q1243" s="265"/>
      <c r="R1243" s="265"/>
    </row>
    <row r="1244" spans="4:18" x14ac:dyDescent="0.2">
      <c r="D1244" s="273"/>
      <c r="E1244" s="261"/>
      <c r="F1244" s="261"/>
      <c r="G1244" s="261"/>
      <c r="H1244" s="261"/>
      <c r="I1244" s="261"/>
      <c r="J1244" s="261"/>
      <c r="K1244" s="261"/>
      <c r="L1244" s="261"/>
      <c r="M1244" s="261"/>
      <c r="N1244" s="265"/>
      <c r="O1244" s="265"/>
      <c r="P1244" s="265"/>
      <c r="Q1244" s="265"/>
      <c r="R1244" s="265"/>
    </row>
    <row r="1245" spans="4:18" x14ac:dyDescent="0.2">
      <c r="D1245" s="273"/>
      <c r="E1245" s="261"/>
      <c r="F1245" s="261"/>
      <c r="G1245" s="261"/>
      <c r="H1245" s="261"/>
      <c r="I1245" s="261"/>
      <c r="J1245" s="261"/>
      <c r="K1245" s="261"/>
      <c r="L1245" s="261"/>
      <c r="M1245" s="261"/>
      <c r="N1245" s="265"/>
      <c r="O1245" s="265"/>
      <c r="P1245" s="265"/>
      <c r="Q1245" s="265"/>
      <c r="R1245" s="265"/>
    </row>
    <row r="1246" spans="4:18" x14ac:dyDescent="0.2">
      <c r="D1246" s="273"/>
      <c r="E1246" s="261"/>
      <c r="F1246" s="261"/>
      <c r="G1246" s="261"/>
      <c r="H1246" s="261"/>
      <c r="I1246" s="261"/>
      <c r="J1246" s="261"/>
      <c r="K1246" s="261"/>
      <c r="L1246" s="261"/>
      <c r="M1246" s="261"/>
      <c r="N1246" s="265"/>
      <c r="O1246" s="265"/>
      <c r="P1246" s="265"/>
      <c r="Q1246" s="265"/>
      <c r="R1246" s="265"/>
    </row>
    <row r="1247" spans="4:18" x14ac:dyDescent="0.2">
      <c r="D1247" s="273"/>
      <c r="E1247" s="261"/>
      <c r="F1247" s="261"/>
      <c r="G1247" s="261"/>
      <c r="H1247" s="261"/>
      <c r="I1247" s="261"/>
      <c r="J1247" s="261"/>
      <c r="K1247" s="261"/>
      <c r="L1247" s="261"/>
      <c r="M1247" s="261"/>
      <c r="N1247" s="265"/>
      <c r="O1247" s="265"/>
      <c r="P1247" s="265"/>
      <c r="Q1247" s="265"/>
      <c r="R1247" s="265"/>
    </row>
    <row r="1248" spans="4:18" x14ac:dyDescent="0.2">
      <c r="D1248" s="273"/>
      <c r="E1248" s="261"/>
      <c r="F1248" s="261"/>
      <c r="G1248" s="261"/>
      <c r="H1248" s="261"/>
      <c r="I1248" s="261"/>
      <c r="J1248" s="261"/>
      <c r="K1248" s="261"/>
      <c r="L1248" s="261"/>
      <c r="M1248" s="261"/>
      <c r="N1248" s="265"/>
      <c r="O1248" s="265"/>
      <c r="P1248" s="265"/>
      <c r="Q1248" s="265"/>
      <c r="R1248" s="265"/>
    </row>
    <row r="1249" spans="4:18" x14ac:dyDescent="0.2">
      <c r="D1249" s="273"/>
      <c r="E1249" s="261"/>
      <c r="F1249" s="261"/>
      <c r="G1249" s="261"/>
      <c r="H1249" s="261"/>
      <c r="I1249" s="261"/>
      <c r="J1249" s="261"/>
      <c r="K1249" s="261"/>
      <c r="L1249" s="261"/>
      <c r="M1249" s="261"/>
      <c r="N1249" s="265"/>
      <c r="O1249" s="265"/>
      <c r="P1249" s="265"/>
      <c r="Q1249" s="265"/>
      <c r="R1249" s="265"/>
    </row>
    <row r="1250" spans="4:18" x14ac:dyDescent="0.2">
      <c r="D1250" s="273"/>
      <c r="E1250" s="261"/>
      <c r="F1250" s="261"/>
      <c r="G1250" s="261"/>
      <c r="H1250" s="261"/>
      <c r="I1250" s="261"/>
      <c r="J1250" s="261"/>
      <c r="K1250" s="261"/>
      <c r="L1250" s="261"/>
      <c r="M1250" s="261"/>
      <c r="N1250" s="265"/>
      <c r="O1250" s="265"/>
      <c r="P1250" s="265"/>
      <c r="Q1250" s="265"/>
      <c r="R1250" s="265"/>
    </row>
    <row r="1251" spans="4:18" x14ac:dyDescent="0.2">
      <c r="D1251" s="273"/>
      <c r="E1251" s="261"/>
      <c r="F1251" s="261"/>
      <c r="G1251" s="261"/>
      <c r="H1251" s="261"/>
      <c r="I1251" s="261"/>
      <c r="J1251" s="261"/>
      <c r="K1251" s="261"/>
      <c r="L1251" s="261"/>
      <c r="M1251" s="261"/>
      <c r="N1251" s="265"/>
      <c r="O1251" s="265"/>
      <c r="P1251" s="265"/>
      <c r="Q1251" s="265"/>
      <c r="R1251" s="265"/>
    </row>
    <row r="1252" spans="4:18" x14ac:dyDescent="0.2">
      <c r="D1252" s="273"/>
      <c r="E1252" s="261"/>
      <c r="F1252" s="261"/>
      <c r="G1252" s="261"/>
      <c r="H1252" s="261"/>
      <c r="I1252" s="261"/>
      <c r="J1252" s="261"/>
      <c r="K1252" s="261"/>
      <c r="L1252" s="261"/>
      <c r="M1252" s="261"/>
      <c r="N1252" s="265"/>
      <c r="O1252" s="265"/>
      <c r="P1252" s="265"/>
      <c r="Q1252" s="265"/>
      <c r="R1252" s="265"/>
    </row>
    <row r="1253" spans="4:18" x14ac:dyDescent="0.2">
      <c r="D1253" s="273"/>
      <c r="E1253" s="261"/>
      <c r="F1253" s="261"/>
      <c r="G1253" s="261"/>
      <c r="H1253" s="261"/>
      <c r="I1253" s="261"/>
      <c r="J1253" s="261"/>
      <c r="K1253" s="261"/>
      <c r="L1253" s="261"/>
      <c r="M1253" s="261"/>
      <c r="N1253" s="265"/>
      <c r="O1253" s="265"/>
      <c r="P1253" s="265"/>
      <c r="Q1253" s="265"/>
      <c r="R1253" s="265"/>
    </row>
    <row r="1254" spans="4:18" x14ac:dyDescent="0.2">
      <c r="D1254" s="273"/>
      <c r="E1254" s="261"/>
      <c r="F1254" s="261"/>
      <c r="G1254" s="261"/>
      <c r="H1254" s="261"/>
      <c r="I1254" s="261"/>
      <c r="J1254" s="261"/>
      <c r="K1254" s="261"/>
      <c r="L1254" s="261"/>
      <c r="M1254" s="261"/>
      <c r="N1254" s="265"/>
      <c r="O1254" s="265"/>
      <c r="P1254" s="265"/>
      <c r="Q1254" s="265"/>
      <c r="R1254" s="265"/>
    </row>
    <row r="1255" spans="4:18" x14ac:dyDescent="0.2">
      <c r="D1255" s="273"/>
      <c r="E1255" s="261"/>
      <c r="F1255" s="261"/>
      <c r="G1255" s="261"/>
      <c r="H1255" s="261"/>
      <c r="I1255" s="261"/>
      <c r="J1255" s="261"/>
      <c r="K1255" s="261"/>
      <c r="L1255" s="261"/>
      <c r="M1255" s="261"/>
      <c r="N1255" s="265"/>
      <c r="O1255" s="265"/>
      <c r="P1255" s="265"/>
      <c r="Q1255" s="265"/>
      <c r="R1255" s="265"/>
    </row>
    <row r="1256" spans="4:18" x14ac:dyDescent="0.2">
      <c r="D1256" s="273"/>
      <c r="E1256" s="261"/>
      <c r="F1256" s="261"/>
      <c r="G1256" s="261"/>
      <c r="H1256" s="261"/>
      <c r="I1256" s="261"/>
      <c r="J1256" s="261"/>
      <c r="K1256" s="261"/>
      <c r="L1256" s="261"/>
      <c r="M1256" s="261"/>
      <c r="N1256" s="265"/>
      <c r="O1256" s="265"/>
      <c r="P1256" s="265"/>
      <c r="Q1256" s="265"/>
      <c r="R1256" s="265"/>
    </row>
    <row r="1257" spans="4:18" x14ac:dyDescent="0.2">
      <c r="D1257" s="273"/>
      <c r="E1257" s="261"/>
      <c r="F1257" s="261"/>
      <c r="G1257" s="261"/>
      <c r="H1257" s="261"/>
      <c r="I1257" s="261"/>
      <c r="J1257" s="261"/>
      <c r="K1257" s="261"/>
      <c r="L1257" s="261"/>
      <c r="M1257" s="261"/>
      <c r="N1257" s="265"/>
      <c r="O1257" s="265"/>
      <c r="P1257" s="265"/>
      <c r="Q1257" s="265"/>
      <c r="R1257" s="265"/>
    </row>
    <row r="1258" spans="4:18" x14ac:dyDescent="0.2">
      <c r="D1258" s="273"/>
      <c r="E1258" s="261"/>
      <c r="F1258" s="261"/>
      <c r="G1258" s="261"/>
      <c r="H1258" s="261"/>
      <c r="I1258" s="261"/>
      <c r="J1258" s="261"/>
      <c r="K1258" s="261"/>
      <c r="L1258" s="261"/>
      <c r="M1258" s="261"/>
      <c r="N1258" s="265"/>
      <c r="O1258" s="265"/>
      <c r="P1258" s="265"/>
      <c r="Q1258" s="265"/>
      <c r="R1258" s="265"/>
    </row>
    <row r="1259" spans="4:18" x14ac:dyDescent="0.2">
      <c r="D1259" s="273"/>
      <c r="E1259" s="261"/>
      <c r="F1259" s="261"/>
      <c r="G1259" s="261"/>
      <c r="H1259" s="261"/>
      <c r="I1259" s="261"/>
      <c r="J1259" s="261"/>
      <c r="K1259" s="261"/>
      <c r="L1259" s="261"/>
      <c r="M1259" s="261"/>
      <c r="N1259" s="265"/>
      <c r="O1259" s="265"/>
      <c r="P1259" s="265"/>
      <c r="Q1259" s="265"/>
      <c r="R1259" s="265"/>
    </row>
    <row r="1260" spans="4:18" x14ac:dyDescent="0.2">
      <c r="D1260" s="273"/>
      <c r="E1260" s="261"/>
      <c r="F1260" s="261"/>
      <c r="G1260" s="261"/>
      <c r="H1260" s="261"/>
      <c r="I1260" s="261"/>
      <c r="J1260" s="261"/>
      <c r="K1260" s="261"/>
      <c r="L1260" s="261"/>
      <c r="M1260" s="261"/>
      <c r="N1260" s="265"/>
      <c r="O1260" s="265"/>
      <c r="P1260" s="265"/>
      <c r="Q1260" s="265"/>
      <c r="R1260" s="265"/>
    </row>
    <row r="1261" spans="4:18" x14ac:dyDescent="0.2">
      <c r="D1261" s="273"/>
      <c r="E1261" s="261"/>
      <c r="F1261" s="261"/>
      <c r="G1261" s="261"/>
      <c r="H1261" s="261"/>
      <c r="I1261" s="261"/>
      <c r="J1261" s="261"/>
      <c r="K1261" s="261"/>
      <c r="L1261" s="261"/>
      <c r="M1261" s="261"/>
      <c r="N1261" s="265"/>
      <c r="O1261" s="265"/>
      <c r="P1261" s="265"/>
      <c r="Q1261" s="265"/>
      <c r="R1261" s="265"/>
    </row>
    <row r="1262" spans="4:18" x14ac:dyDescent="0.2">
      <c r="D1262" s="273"/>
      <c r="E1262" s="261"/>
      <c r="F1262" s="261"/>
      <c r="G1262" s="261"/>
      <c r="H1262" s="261"/>
      <c r="I1262" s="261"/>
      <c r="J1262" s="261"/>
      <c r="K1262" s="261"/>
      <c r="L1262" s="261"/>
      <c r="M1262" s="261"/>
      <c r="N1262" s="265"/>
      <c r="O1262" s="265"/>
      <c r="P1262" s="265"/>
      <c r="Q1262" s="265"/>
      <c r="R1262" s="265"/>
    </row>
    <row r="1263" spans="4:18" x14ac:dyDescent="0.2">
      <c r="D1263" s="273"/>
      <c r="E1263" s="261"/>
      <c r="F1263" s="261"/>
      <c r="G1263" s="261"/>
      <c r="H1263" s="261"/>
      <c r="I1263" s="261"/>
      <c r="J1263" s="261"/>
      <c r="K1263" s="261"/>
      <c r="L1263" s="261"/>
      <c r="M1263" s="261"/>
      <c r="N1263" s="265"/>
      <c r="O1263" s="265"/>
      <c r="P1263" s="265"/>
      <c r="Q1263" s="265"/>
      <c r="R1263" s="265"/>
    </row>
    <row r="1264" spans="4:18" x14ac:dyDescent="0.2">
      <c r="D1264" s="273"/>
      <c r="E1264" s="261"/>
      <c r="F1264" s="261"/>
      <c r="G1264" s="261"/>
      <c r="H1264" s="261"/>
      <c r="I1264" s="261"/>
      <c r="J1264" s="261"/>
      <c r="K1264" s="261"/>
      <c r="L1264" s="261"/>
      <c r="M1264" s="261"/>
      <c r="N1264" s="265"/>
      <c r="O1264" s="265"/>
      <c r="P1264" s="265"/>
      <c r="Q1264" s="265"/>
      <c r="R1264" s="265"/>
    </row>
    <row r="1265" spans="4:18" x14ac:dyDescent="0.2">
      <c r="D1265" s="273"/>
      <c r="E1265" s="261"/>
      <c r="F1265" s="261"/>
      <c r="G1265" s="261"/>
      <c r="H1265" s="261"/>
      <c r="I1265" s="261"/>
      <c r="J1265" s="261"/>
      <c r="K1265" s="261"/>
      <c r="L1265" s="261"/>
      <c r="M1265" s="261"/>
      <c r="N1265" s="265"/>
      <c r="O1265" s="265"/>
      <c r="P1265" s="265"/>
      <c r="Q1265" s="265"/>
      <c r="R1265" s="265"/>
    </row>
    <row r="1266" spans="4:18" x14ac:dyDescent="0.2">
      <c r="D1266" s="273"/>
      <c r="E1266" s="261"/>
      <c r="F1266" s="261"/>
      <c r="G1266" s="261"/>
      <c r="H1266" s="261"/>
      <c r="I1266" s="261"/>
      <c r="J1266" s="261"/>
      <c r="K1266" s="261"/>
      <c r="L1266" s="261"/>
      <c r="M1266" s="261"/>
      <c r="N1266" s="265"/>
      <c r="O1266" s="265"/>
      <c r="P1266" s="265"/>
      <c r="Q1266" s="265"/>
      <c r="R1266" s="265"/>
    </row>
    <row r="1267" spans="4:18" x14ac:dyDescent="0.2">
      <c r="D1267" s="273"/>
      <c r="E1267" s="261"/>
      <c r="F1267" s="261"/>
      <c r="G1267" s="261"/>
      <c r="H1267" s="261"/>
      <c r="I1267" s="261"/>
      <c r="J1267" s="261"/>
      <c r="K1267" s="261"/>
      <c r="L1267" s="261"/>
      <c r="M1267" s="261"/>
      <c r="N1267" s="265"/>
      <c r="O1267" s="265"/>
      <c r="P1267" s="265"/>
      <c r="Q1267" s="265"/>
      <c r="R1267" s="265"/>
    </row>
    <row r="1268" spans="4:18" x14ac:dyDescent="0.2">
      <c r="D1268" s="273"/>
      <c r="E1268" s="261"/>
      <c r="F1268" s="261"/>
      <c r="G1268" s="261"/>
      <c r="H1268" s="261"/>
      <c r="I1268" s="261"/>
      <c r="J1268" s="261"/>
      <c r="K1268" s="261"/>
      <c r="L1268" s="261"/>
      <c r="M1268" s="261"/>
      <c r="N1268" s="265"/>
      <c r="O1268" s="265"/>
      <c r="P1268" s="265"/>
      <c r="Q1268" s="265"/>
      <c r="R1268" s="265"/>
    </row>
    <row r="1269" spans="4:18" x14ac:dyDescent="0.2">
      <c r="D1269" s="273"/>
      <c r="E1269" s="261"/>
      <c r="F1269" s="261"/>
      <c r="G1269" s="261"/>
      <c r="H1269" s="261"/>
      <c r="I1269" s="261"/>
      <c r="J1269" s="261"/>
      <c r="K1269" s="261"/>
      <c r="L1269" s="261"/>
      <c r="M1269" s="261"/>
      <c r="N1269" s="265"/>
      <c r="O1269" s="265"/>
      <c r="P1269" s="265"/>
      <c r="Q1269" s="265"/>
      <c r="R1269" s="265"/>
    </row>
    <row r="1270" spans="4:18" x14ac:dyDescent="0.2">
      <c r="D1270" s="273"/>
      <c r="E1270" s="261"/>
      <c r="F1270" s="261"/>
      <c r="G1270" s="261"/>
      <c r="H1270" s="261"/>
      <c r="I1270" s="261"/>
      <c r="J1270" s="261"/>
      <c r="K1270" s="261"/>
      <c r="L1270" s="261"/>
      <c r="M1270" s="261"/>
      <c r="N1270" s="265"/>
      <c r="O1270" s="265"/>
      <c r="P1270" s="265"/>
      <c r="Q1270" s="265"/>
      <c r="R1270" s="265"/>
    </row>
    <row r="1271" spans="4:18" x14ac:dyDescent="0.2">
      <c r="D1271" s="273"/>
      <c r="E1271" s="261"/>
      <c r="F1271" s="261"/>
      <c r="G1271" s="261"/>
      <c r="H1271" s="261"/>
      <c r="I1271" s="261"/>
      <c r="J1271" s="261"/>
      <c r="K1271" s="261"/>
      <c r="L1271" s="261"/>
      <c r="M1271" s="261"/>
      <c r="N1271" s="265"/>
      <c r="O1271" s="265"/>
      <c r="P1271" s="265"/>
      <c r="Q1271" s="265"/>
      <c r="R1271" s="265"/>
    </row>
    <row r="1272" spans="4:18" x14ac:dyDescent="0.2">
      <c r="D1272" s="273"/>
      <c r="E1272" s="261"/>
      <c r="F1272" s="261"/>
      <c r="G1272" s="261"/>
      <c r="H1272" s="261"/>
      <c r="I1272" s="261"/>
      <c r="J1272" s="261"/>
      <c r="K1272" s="261"/>
      <c r="L1272" s="261"/>
      <c r="M1272" s="261"/>
      <c r="N1272" s="265"/>
      <c r="O1272" s="265"/>
      <c r="P1272" s="265"/>
      <c r="Q1272" s="265"/>
      <c r="R1272" s="265"/>
    </row>
    <row r="1273" spans="4:18" x14ac:dyDescent="0.2">
      <c r="D1273" s="273"/>
      <c r="E1273" s="261"/>
      <c r="F1273" s="261"/>
      <c r="G1273" s="261"/>
      <c r="H1273" s="261"/>
      <c r="I1273" s="261"/>
      <c r="J1273" s="261"/>
      <c r="K1273" s="261"/>
      <c r="L1273" s="261"/>
      <c r="M1273" s="261"/>
      <c r="N1273" s="265"/>
      <c r="O1273" s="265"/>
      <c r="P1273" s="265"/>
      <c r="Q1273" s="265"/>
      <c r="R1273" s="265"/>
    </row>
    <row r="1274" spans="4:18" x14ac:dyDescent="0.2">
      <c r="D1274" s="273"/>
      <c r="E1274" s="261"/>
      <c r="F1274" s="261"/>
      <c r="G1274" s="261"/>
      <c r="H1274" s="261"/>
      <c r="I1274" s="261"/>
      <c r="J1274" s="261"/>
      <c r="K1274" s="261"/>
      <c r="L1274" s="261"/>
      <c r="M1274" s="261"/>
      <c r="N1274" s="265"/>
      <c r="O1274" s="265"/>
      <c r="P1274" s="265"/>
      <c r="Q1274" s="265"/>
      <c r="R1274" s="265"/>
    </row>
    <row r="1275" spans="4:18" x14ac:dyDescent="0.2">
      <c r="D1275" s="273"/>
      <c r="E1275" s="261"/>
      <c r="F1275" s="261"/>
      <c r="G1275" s="261"/>
      <c r="H1275" s="261"/>
      <c r="I1275" s="261"/>
      <c r="J1275" s="261"/>
      <c r="K1275" s="261"/>
      <c r="L1275" s="261"/>
      <c r="M1275" s="261"/>
      <c r="N1275" s="265"/>
      <c r="O1275" s="265"/>
      <c r="P1275" s="265"/>
      <c r="Q1275" s="265"/>
      <c r="R1275" s="265"/>
    </row>
    <row r="1276" spans="4:18" x14ac:dyDescent="0.2">
      <c r="D1276" s="273"/>
      <c r="E1276" s="261"/>
      <c r="F1276" s="261"/>
      <c r="G1276" s="261"/>
      <c r="H1276" s="261"/>
      <c r="I1276" s="261"/>
      <c r="J1276" s="261"/>
      <c r="K1276" s="261"/>
      <c r="L1276" s="261"/>
      <c r="M1276" s="261"/>
      <c r="N1276" s="265"/>
      <c r="O1276" s="265"/>
      <c r="P1276" s="265"/>
      <c r="Q1276" s="265"/>
      <c r="R1276" s="265"/>
    </row>
    <row r="1277" spans="4:18" x14ac:dyDescent="0.2">
      <c r="D1277" s="273"/>
      <c r="E1277" s="261"/>
      <c r="F1277" s="261"/>
      <c r="G1277" s="261"/>
      <c r="H1277" s="261"/>
      <c r="I1277" s="261"/>
      <c r="J1277" s="261"/>
      <c r="K1277" s="261"/>
      <c r="L1277" s="261"/>
      <c r="M1277" s="261"/>
      <c r="N1277" s="265"/>
      <c r="O1277" s="265"/>
      <c r="P1277" s="265"/>
      <c r="Q1277" s="265"/>
      <c r="R1277" s="265"/>
    </row>
    <row r="1278" spans="4:18" x14ac:dyDescent="0.2">
      <c r="D1278" s="273"/>
      <c r="E1278" s="261"/>
      <c r="F1278" s="261"/>
      <c r="G1278" s="261"/>
      <c r="H1278" s="261"/>
      <c r="I1278" s="261"/>
      <c r="J1278" s="261"/>
      <c r="K1278" s="261"/>
      <c r="L1278" s="261"/>
      <c r="M1278" s="261"/>
      <c r="N1278" s="265"/>
      <c r="O1278" s="265"/>
      <c r="P1278" s="265"/>
      <c r="Q1278" s="265"/>
      <c r="R1278" s="265"/>
    </row>
    <row r="1279" spans="4:18" x14ac:dyDescent="0.2">
      <c r="D1279" s="273"/>
      <c r="E1279" s="261"/>
      <c r="F1279" s="261"/>
      <c r="G1279" s="261"/>
      <c r="H1279" s="261"/>
      <c r="I1279" s="261"/>
      <c r="J1279" s="261"/>
      <c r="K1279" s="261"/>
      <c r="L1279" s="261"/>
      <c r="M1279" s="261"/>
      <c r="N1279" s="265"/>
      <c r="O1279" s="265"/>
      <c r="P1279" s="265"/>
      <c r="Q1279" s="265"/>
      <c r="R1279" s="265"/>
    </row>
    <row r="1280" spans="4:18" x14ac:dyDescent="0.2">
      <c r="D1280" s="273"/>
      <c r="E1280" s="261"/>
      <c r="F1280" s="261"/>
      <c r="G1280" s="261"/>
      <c r="H1280" s="261"/>
      <c r="I1280" s="261"/>
      <c r="J1280" s="261"/>
      <c r="K1280" s="261"/>
      <c r="L1280" s="261"/>
      <c r="M1280" s="261"/>
      <c r="N1280" s="265"/>
      <c r="O1280" s="265"/>
      <c r="P1280" s="265"/>
      <c r="Q1280" s="265"/>
      <c r="R1280" s="265"/>
    </row>
    <row r="1281" spans="4:18" x14ac:dyDescent="0.2">
      <c r="D1281" s="273"/>
      <c r="E1281" s="261"/>
      <c r="F1281" s="261"/>
      <c r="G1281" s="261"/>
      <c r="H1281" s="261"/>
      <c r="I1281" s="261"/>
      <c r="J1281" s="261"/>
      <c r="K1281" s="261"/>
      <c r="L1281" s="261"/>
      <c r="M1281" s="261"/>
      <c r="N1281" s="265"/>
      <c r="O1281" s="265"/>
      <c r="P1281" s="265"/>
      <c r="Q1281" s="265"/>
      <c r="R1281" s="265"/>
    </row>
    <row r="1282" spans="4:18" x14ac:dyDescent="0.2">
      <c r="D1282" s="273"/>
      <c r="E1282" s="261"/>
      <c r="F1282" s="261"/>
      <c r="G1282" s="261"/>
      <c r="H1282" s="261"/>
      <c r="I1282" s="261"/>
      <c r="J1282" s="261"/>
      <c r="K1282" s="261"/>
      <c r="L1282" s="261"/>
      <c r="M1282" s="261"/>
      <c r="N1282" s="265"/>
      <c r="O1282" s="265"/>
      <c r="P1282" s="265"/>
      <c r="Q1282" s="265"/>
      <c r="R1282" s="265"/>
    </row>
    <row r="1283" spans="4:18" x14ac:dyDescent="0.2">
      <c r="D1283" s="273"/>
      <c r="E1283" s="261"/>
      <c r="F1283" s="261"/>
      <c r="G1283" s="261"/>
      <c r="H1283" s="261"/>
      <c r="I1283" s="261"/>
      <c r="J1283" s="261"/>
      <c r="K1283" s="261"/>
      <c r="L1283" s="261"/>
      <c r="M1283" s="261"/>
      <c r="N1283" s="265"/>
      <c r="O1283" s="265"/>
      <c r="P1283" s="265"/>
      <c r="Q1283" s="265"/>
      <c r="R1283" s="265"/>
    </row>
    <row r="1284" spans="4:18" x14ac:dyDescent="0.2">
      <c r="D1284" s="273"/>
      <c r="E1284" s="261"/>
      <c r="F1284" s="261"/>
      <c r="G1284" s="261"/>
      <c r="H1284" s="261"/>
      <c r="I1284" s="261"/>
      <c r="J1284" s="261"/>
      <c r="K1284" s="261"/>
      <c r="L1284" s="261"/>
      <c r="M1284" s="261"/>
      <c r="N1284" s="265"/>
      <c r="O1284" s="265"/>
      <c r="P1284" s="265"/>
      <c r="Q1284" s="265"/>
      <c r="R1284" s="265"/>
    </row>
    <row r="1285" spans="4:18" x14ac:dyDescent="0.2">
      <c r="D1285" s="273"/>
      <c r="E1285" s="261"/>
      <c r="F1285" s="261"/>
      <c r="G1285" s="261"/>
      <c r="H1285" s="261"/>
      <c r="I1285" s="261"/>
      <c r="J1285" s="261"/>
      <c r="K1285" s="261"/>
      <c r="L1285" s="261"/>
      <c r="M1285" s="261"/>
      <c r="N1285" s="265"/>
      <c r="O1285" s="265"/>
      <c r="P1285" s="265"/>
      <c r="Q1285" s="265"/>
      <c r="R1285" s="265"/>
    </row>
    <row r="1286" spans="4:18" x14ac:dyDescent="0.2">
      <c r="D1286" s="273"/>
      <c r="E1286" s="261"/>
      <c r="F1286" s="261"/>
      <c r="G1286" s="261"/>
      <c r="H1286" s="261"/>
      <c r="I1286" s="261"/>
      <c r="J1286" s="261"/>
      <c r="K1286" s="261"/>
      <c r="L1286" s="261"/>
      <c r="M1286" s="261"/>
      <c r="N1286" s="265"/>
      <c r="O1286" s="265"/>
      <c r="P1286" s="265"/>
      <c r="Q1286" s="265"/>
      <c r="R1286" s="265"/>
    </row>
    <row r="1287" spans="4:18" x14ac:dyDescent="0.2">
      <c r="D1287" s="273"/>
      <c r="E1287" s="261"/>
      <c r="F1287" s="261"/>
      <c r="G1287" s="261"/>
      <c r="H1287" s="261"/>
      <c r="I1287" s="261"/>
      <c r="J1287" s="261"/>
      <c r="K1287" s="261"/>
      <c r="L1287" s="261"/>
      <c r="M1287" s="261"/>
      <c r="N1287" s="265"/>
      <c r="O1287" s="265"/>
      <c r="P1287" s="265"/>
      <c r="Q1287" s="265"/>
      <c r="R1287" s="265"/>
    </row>
    <row r="1288" spans="4:18" x14ac:dyDescent="0.2">
      <c r="D1288" s="273"/>
      <c r="E1288" s="261"/>
      <c r="F1288" s="261"/>
      <c r="G1288" s="261"/>
      <c r="H1288" s="261"/>
      <c r="I1288" s="261"/>
      <c r="J1288" s="261"/>
      <c r="K1288" s="261"/>
      <c r="L1288" s="261"/>
      <c r="M1288" s="261"/>
      <c r="N1288" s="265"/>
      <c r="O1288" s="265"/>
      <c r="P1288" s="265"/>
      <c r="Q1288" s="265"/>
      <c r="R1288" s="265"/>
    </row>
    <row r="1289" spans="4:18" x14ac:dyDescent="0.2">
      <c r="D1289" s="273"/>
      <c r="E1289" s="261"/>
      <c r="F1289" s="261"/>
      <c r="G1289" s="261"/>
      <c r="H1289" s="261"/>
      <c r="I1289" s="261"/>
      <c r="J1289" s="261"/>
      <c r="K1289" s="261"/>
      <c r="L1289" s="261"/>
      <c r="M1289" s="261"/>
      <c r="N1289" s="265"/>
      <c r="O1289" s="265"/>
      <c r="P1289" s="265"/>
      <c r="Q1289" s="265"/>
      <c r="R1289" s="265"/>
    </row>
    <row r="1290" spans="4:18" x14ac:dyDescent="0.2">
      <c r="D1290" s="273"/>
      <c r="E1290" s="261"/>
      <c r="F1290" s="261"/>
      <c r="G1290" s="261"/>
      <c r="H1290" s="261"/>
      <c r="I1290" s="261"/>
      <c r="J1290" s="261"/>
      <c r="K1290" s="261"/>
      <c r="L1290" s="261"/>
      <c r="M1290" s="261"/>
      <c r="N1290" s="265"/>
      <c r="O1290" s="265"/>
      <c r="P1290" s="265"/>
      <c r="Q1290" s="265"/>
      <c r="R1290" s="265"/>
    </row>
    <row r="1291" spans="4:18" x14ac:dyDescent="0.2">
      <c r="D1291" s="273"/>
      <c r="E1291" s="261"/>
      <c r="F1291" s="261"/>
      <c r="G1291" s="261"/>
      <c r="H1291" s="261"/>
      <c r="I1291" s="261"/>
      <c r="J1291" s="261"/>
      <c r="K1291" s="261"/>
      <c r="L1291" s="261"/>
      <c r="M1291" s="261"/>
      <c r="N1291" s="265"/>
      <c r="O1291" s="265"/>
      <c r="P1291" s="265"/>
      <c r="Q1291" s="265"/>
      <c r="R1291" s="265"/>
    </row>
    <row r="1292" spans="4:18" x14ac:dyDescent="0.2">
      <c r="D1292" s="273"/>
      <c r="E1292" s="261"/>
      <c r="F1292" s="261"/>
      <c r="G1292" s="261"/>
      <c r="H1292" s="261"/>
      <c r="I1292" s="261"/>
      <c r="J1292" s="261"/>
      <c r="K1292" s="261"/>
      <c r="L1292" s="261"/>
      <c r="M1292" s="261"/>
      <c r="N1292" s="265"/>
      <c r="O1292" s="265"/>
      <c r="P1292" s="265"/>
      <c r="Q1292" s="265"/>
      <c r="R1292" s="265"/>
    </row>
    <row r="1293" spans="4:18" x14ac:dyDescent="0.2">
      <c r="D1293" s="273"/>
      <c r="E1293" s="261"/>
      <c r="F1293" s="261"/>
      <c r="G1293" s="261"/>
      <c r="H1293" s="261"/>
      <c r="I1293" s="261"/>
      <c r="J1293" s="261"/>
      <c r="K1293" s="261"/>
      <c r="L1293" s="261"/>
      <c r="M1293" s="261"/>
      <c r="N1293" s="265"/>
      <c r="O1293" s="265"/>
      <c r="P1293" s="265"/>
      <c r="Q1293" s="265"/>
      <c r="R1293" s="265"/>
    </row>
    <row r="1294" spans="4:18" x14ac:dyDescent="0.2">
      <c r="D1294" s="273"/>
      <c r="E1294" s="261"/>
      <c r="F1294" s="261"/>
      <c r="G1294" s="261"/>
      <c r="H1294" s="261"/>
      <c r="I1294" s="261"/>
      <c r="J1294" s="261"/>
      <c r="K1294" s="261"/>
      <c r="L1294" s="261"/>
      <c r="M1294" s="261"/>
      <c r="N1294" s="265"/>
      <c r="O1294" s="265"/>
      <c r="P1294" s="265"/>
      <c r="Q1294" s="265"/>
      <c r="R1294" s="265"/>
    </row>
    <row r="1295" spans="4:18" x14ac:dyDescent="0.2">
      <c r="D1295" s="273"/>
      <c r="E1295" s="261"/>
      <c r="F1295" s="261"/>
      <c r="G1295" s="261"/>
      <c r="H1295" s="261"/>
      <c r="I1295" s="261"/>
      <c r="J1295" s="261"/>
      <c r="K1295" s="261"/>
      <c r="L1295" s="261"/>
      <c r="M1295" s="261"/>
      <c r="N1295" s="265"/>
      <c r="O1295" s="265"/>
      <c r="P1295" s="265"/>
      <c r="Q1295" s="265"/>
      <c r="R1295" s="265"/>
    </row>
    <row r="1296" spans="4:18" x14ac:dyDescent="0.2">
      <c r="D1296" s="273"/>
      <c r="E1296" s="261"/>
      <c r="F1296" s="261"/>
      <c r="G1296" s="261"/>
      <c r="H1296" s="261"/>
      <c r="I1296" s="261"/>
      <c r="J1296" s="261"/>
      <c r="K1296" s="261"/>
      <c r="L1296" s="261"/>
      <c r="M1296" s="261"/>
      <c r="N1296" s="265"/>
      <c r="O1296" s="265"/>
      <c r="P1296" s="265"/>
      <c r="Q1296" s="265"/>
      <c r="R1296" s="265"/>
    </row>
    <row r="1297" spans="4:18" x14ac:dyDescent="0.2">
      <c r="D1297" s="273"/>
      <c r="E1297" s="261"/>
      <c r="F1297" s="261"/>
      <c r="G1297" s="261"/>
      <c r="H1297" s="261"/>
      <c r="I1297" s="261"/>
      <c r="J1297" s="261"/>
      <c r="K1297" s="261"/>
      <c r="L1297" s="261"/>
      <c r="M1297" s="261"/>
      <c r="N1297" s="265"/>
      <c r="O1297" s="265"/>
      <c r="P1297" s="265"/>
      <c r="Q1297" s="265"/>
      <c r="R1297" s="265"/>
    </row>
    <row r="1298" spans="4:18" x14ac:dyDescent="0.2">
      <c r="D1298" s="273"/>
      <c r="E1298" s="261"/>
      <c r="F1298" s="261"/>
      <c r="G1298" s="261"/>
      <c r="H1298" s="261"/>
      <c r="I1298" s="261"/>
      <c r="J1298" s="261"/>
      <c r="K1298" s="261"/>
      <c r="L1298" s="261"/>
      <c r="M1298" s="261"/>
      <c r="N1298" s="265"/>
      <c r="O1298" s="265"/>
      <c r="P1298" s="265"/>
      <c r="Q1298" s="265"/>
      <c r="R1298" s="265"/>
    </row>
    <row r="1299" spans="4:18" x14ac:dyDescent="0.2">
      <c r="D1299" s="273"/>
      <c r="E1299" s="261"/>
      <c r="F1299" s="261"/>
      <c r="G1299" s="261"/>
      <c r="H1299" s="261"/>
      <c r="I1299" s="261"/>
      <c r="J1299" s="261"/>
      <c r="K1299" s="261"/>
      <c r="L1299" s="261"/>
      <c r="M1299" s="261"/>
      <c r="N1299" s="265"/>
      <c r="O1299" s="265"/>
      <c r="P1299" s="265"/>
      <c r="Q1299" s="265"/>
      <c r="R1299" s="265"/>
    </row>
    <row r="1300" spans="4:18" x14ac:dyDescent="0.2">
      <c r="D1300" s="273"/>
      <c r="E1300" s="261"/>
      <c r="F1300" s="261"/>
      <c r="G1300" s="261"/>
      <c r="H1300" s="261"/>
      <c r="I1300" s="261"/>
      <c r="J1300" s="261"/>
      <c r="K1300" s="261"/>
      <c r="L1300" s="261"/>
      <c r="M1300" s="261"/>
      <c r="N1300" s="265"/>
      <c r="O1300" s="265"/>
      <c r="P1300" s="265"/>
      <c r="Q1300" s="265"/>
      <c r="R1300" s="265"/>
    </row>
    <row r="1301" spans="4:18" x14ac:dyDescent="0.2">
      <c r="D1301" s="273"/>
      <c r="E1301" s="261"/>
      <c r="F1301" s="261"/>
      <c r="G1301" s="261"/>
      <c r="H1301" s="261"/>
      <c r="I1301" s="261"/>
      <c r="J1301" s="261"/>
      <c r="K1301" s="261"/>
      <c r="L1301" s="261"/>
      <c r="M1301" s="261"/>
      <c r="N1301" s="265"/>
      <c r="O1301" s="265"/>
      <c r="P1301" s="265"/>
      <c r="Q1301" s="265"/>
      <c r="R1301" s="265"/>
    </row>
    <row r="1302" spans="4:18" x14ac:dyDescent="0.2">
      <c r="D1302" s="273"/>
      <c r="E1302" s="261"/>
      <c r="F1302" s="261"/>
      <c r="G1302" s="261"/>
      <c r="H1302" s="261"/>
      <c r="I1302" s="261"/>
      <c r="J1302" s="261"/>
      <c r="K1302" s="261"/>
      <c r="L1302" s="261"/>
      <c r="M1302" s="261"/>
      <c r="N1302" s="265"/>
      <c r="O1302" s="265"/>
      <c r="P1302" s="265"/>
      <c r="Q1302" s="265"/>
      <c r="R1302" s="265"/>
    </row>
    <row r="1303" spans="4:18" x14ac:dyDescent="0.2">
      <c r="D1303" s="273"/>
      <c r="E1303" s="261"/>
      <c r="F1303" s="261"/>
      <c r="G1303" s="261"/>
      <c r="H1303" s="261"/>
      <c r="I1303" s="261"/>
      <c r="J1303" s="261"/>
      <c r="K1303" s="261"/>
      <c r="L1303" s="261"/>
      <c r="M1303" s="261"/>
      <c r="N1303" s="265"/>
      <c r="O1303" s="265"/>
      <c r="P1303" s="265"/>
      <c r="Q1303" s="265"/>
      <c r="R1303" s="265"/>
    </row>
    <row r="1304" spans="4:18" x14ac:dyDescent="0.2">
      <c r="D1304" s="273"/>
      <c r="E1304" s="261"/>
      <c r="F1304" s="261"/>
      <c r="G1304" s="261"/>
      <c r="H1304" s="261"/>
      <c r="I1304" s="261"/>
      <c r="J1304" s="261"/>
      <c r="K1304" s="261"/>
      <c r="L1304" s="261"/>
      <c r="M1304" s="261"/>
      <c r="N1304" s="265"/>
      <c r="O1304" s="265"/>
      <c r="P1304" s="265"/>
      <c r="Q1304" s="265"/>
      <c r="R1304" s="265"/>
    </row>
    <row r="1305" spans="4:18" x14ac:dyDescent="0.2">
      <c r="D1305" s="273"/>
      <c r="E1305" s="261"/>
      <c r="F1305" s="261"/>
      <c r="G1305" s="261"/>
      <c r="H1305" s="261"/>
      <c r="I1305" s="261"/>
      <c r="J1305" s="261"/>
      <c r="K1305" s="261"/>
      <c r="L1305" s="261"/>
      <c r="M1305" s="261"/>
      <c r="N1305" s="265"/>
      <c r="O1305" s="265"/>
      <c r="P1305" s="265"/>
      <c r="Q1305" s="265"/>
      <c r="R1305" s="265"/>
    </row>
    <row r="1306" spans="4:18" x14ac:dyDescent="0.2">
      <c r="D1306" s="273"/>
      <c r="E1306" s="261"/>
      <c r="F1306" s="261"/>
      <c r="G1306" s="261"/>
      <c r="H1306" s="261"/>
      <c r="I1306" s="261"/>
      <c r="J1306" s="261"/>
      <c r="K1306" s="261"/>
      <c r="L1306" s="261"/>
      <c r="M1306" s="261"/>
      <c r="N1306" s="265"/>
      <c r="O1306" s="265"/>
      <c r="P1306" s="265"/>
      <c r="Q1306" s="265"/>
      <c r="R1306" s="265"/>
    </row>
    <row r="1307" spans="4:18" x14ac:dyDescent="0.2">
      <c r="D1307" s="273"/>
      <c r="E1307" s="261"/>
      <c r="F1307" s="261"/>
      <c r="G1307" s="261"/>
      <c r="H1307" s="261"/>
      <c r="I1307" s="261"/>
      <c r="J1307" s="261"/>
      <c r="K1307" s="261"/>
      <c r="L1307" s="261"/>
      <c r="M1307" s="261"/>
      <c r="N1307" s="265"/>
      <c r="O1307" s="265"/>
      <c r="P1307" s="265"/>
      <c r="Q1307" s="265"/>
      <c r="R1307" s="265"/>
    </row>
    <row r="1308" spans="4:18" x14ac:dyDescent="0.2">
      <c r="D1308" s="273"/>
      <c r="E1308" s="261"/>
      <c r="F1308" s="261"/>
      <c r="G1308" s="261"/>
      <c r="H1308" s="261"/>
      <c r="I1308" s="261"/>
      <c r="J1308" s="261"/>
      <c r="K1308" s="261"/>
      <c r="L1308" s="261"/>
      <c r="M1308" s="261"/>
      <c r="N1308" s="265"/>
      <c r="O1308" s="265"/>
      <c r="P1308" s="265"/>
      <c r="Q1308" s="265"/>
      <c r="R1308" s="265"/>
    </row>
    <row r="1309" spans="4:18" x14ac:dyDescent="0.2">
      <c r="D1309" s="273"/>
      <c r="E1309" s="261"/>
      <c r="F1309" s="261"/>
      <c r="G1309" s="261"/>
      <c r="H1309" s="261"/>
      <c r="I1309" s="261"/>
      <c r="J1309" s="261"/>
      <c r="K1309" s="261"/>
      <c r="L1309" s="261"/>
      <c r="M1309" s="261"/>
      <c r="N1309" s="265"/>
      <c r="O1309" s="265"/>
      <c r="P1309" s="265"/>
      <c r="Q1309" s="265"/>
      <c r="R1309" s="265"/>
    </row>
    <row r="1310" spans="4:18" x14ac:dyDescent="0.2">
      <c r="D1310" s="273"/>
      <c r="E1310" s="261"/>
      <c r="F1310" s="261"/>
      <c r="G1310" s="261"/>
      <c r="H1310" s="261"/>
      <c r="I1310" s="261"/>
      <c r="J1310" s="261"/>
      <c r="K1310" s="261"/>
      <c r="L1310" s="261"/>
      <c r="M1310" s="261"/>
      <c r="N1310" s="265"/>
      <c r="O1310" s="265"/>
      <c r="P1310" s="265"/>
      <c r="Q1310" s="265"/>
      <c r="R1310" s="265"/>
    </row>
    <row r="1311" spans="4:18" x14ac:dyDescent="0.2">
      <c r="D1311" s="273"/>
      <c r="E1311" s="261"/>
      <c r="F1311" s="261"/>
      <c r="G1311" s="261"/>
      <c r="H1311" s="261"/>
      <c r="I1311" s="261"/>
      <c r="J1311" s="261"/>
      <c r="K1311" s="261"/>
      <c r="L1311" s="261"/>
      <c r="M1311" s="261"/>
      <c r="N1311" s="265"/>
      <c r="O1311" s="265"/>
      <c r="P1311" s="265"/>
      <c r="Q1311" s="265"/>
      <c r="R1311" s="265"/>
    </row>
    <row r="1312" spans="4:18" x14ac:dyDescent="0.2">
      <c r="D1312" s="273"/>
      <c r="E1312" s="261"/>
      <c r="F1312" s="261"/>
      <c r="G1312" s="261"/>
      <c r="H1312" s="261"/>
      <c r="I1312" s="261"/>
      <c r="J1312" s="261"/>
      <c r="K1312" s="261"/>
      <c r="L1312" s="261"/>
      <c r="M1312" s="261"/>
      <c r="N1312" s="265"/>
      <c r="O1312" s="265"/>
      <c r="P1312" s="265"/>
      <c r="Q1312" s="265"/>
      <c r="R1312" s="265"/>
    </row>
    <row r="1313" spans="4:18" x14ac:dyDescent="0.2">
      <c r="D1313" s="273"/>
      <c r="E1313" s="261"/>
      <c r="F1313" s="261"/>
      <c r="G1313" s="261"/>
      <c r="H1313" s="261"/>
      <c r="I1313" s="261"/>
      <c r="J1313" s="261"/>
      <c r="K1313" s="261"/>
      <c r="L1313" s="261"/>
      <c r="M1313" s="261"/>
      <c r="N1313" s="265"/>
      <c r="O1313" s="265"/>
      <c r="P1313" s="265"/>
      <c r="Q1313" s="265"/>
      <c r="R1313" s="265"/>
    </row>
    <row r="1314" spans="4:18" x14ac:dyDescent="0.2">
      <c r="D1314" s="273"/>
      <c r="E1314" s="261"/>
      <c r="F1314" s="261"/>
      <c r="G1314" s="261"/>
      <c r="H1314" s="261"/>
      <c r="I1314" s="261"/>
      <c r="J1314" s="261"/>
      <c r="K1314" s="261"/>
      <c r="L1314" s="261"/>
      <c r="M1314" s="261"/>
      <c r="N1314" s="265"/>
      <c r="O1314" s="265"/>
      <c r="P1314" s="265"/>
      <c r="Q1314" s="265"/>
      <c r="R1314" s="265"/>
    </row>
    <row r="1315" spans="4:18" x14ac:dyDescent="0.2">
      <c r="D1315" s="273"/>
      <c r="E1315" s="261"/>
      <c r="F1315" s="261"/>
      <c r="G1315" s="261"/>
      <c r="H1315" s="261"/>
      <c r="I1315" s="261"/>
      <c r="J1315" s="261"/>
      <c r="K1315" s="261"/>
      <c r="L1315" s="261"/>
      <c r="M1315" s="261"/>
      <c r="N1315" s="265"/>
      <c r="O1315" s="265"/>
      <c r="P1315" s="265"/>
      <c r="Q1315" s="265"/>
      <c r="R1315" s="265"/>
    </row>
    <row r="1316" spans="4:18" x14ac:dyDescent="0.2">
      <c r="D1316" s="273"/>
      <c r="E1316" s="261"/>
      <c r="F1316" s="261"/>
      <c r="G1316" s="261"/>
      <c r="H1316" s="261"/>
      <c r="I1316" s="261"/>
      <c r="J1316" s="261"/>
      <c r="K1316" s="261"/>
      <c r="L1316" s="261"/>
      <c r="M1316" s="261"/>
      <c r="N1316" s="265"/>
      <c r="O1316" s="265"/>
      <c r="P1316" s="265"/>
      <c r="Q1316" s="265"/>
      <c r="R1316" s="265"/>
    </row>
    <row r="1317" spans="4:18" x14ac:dyDescent="0.2">
      <c r="D1317" s="273"/>
      <c r="E1317" s="261"/>
      <c r="F1317" s="261"/>
      <c r="G1317" s="261"/>
      <c r="H1317" s="261"/>
      <c r="I1317" s="261"/>
      <c r="J1317" s="261"/>
      <c r="K1317" s="261"/>
      <c r="L1317" s="261"/>
      <c r="M1317" s="261"/>
      <c r="N1317" s="265"/>
      <c r="O1317" s="265"/>
      <c r="P1317" s="265"/>
      <c r="Q1317" s="265"/>
      <c r="R1317" s="265"/>
    </row>
    <row r="1318" spans="4:18" x14ac:dyDescent="0.2">
      <c r="D1318" s="273"/>
      <c r="E1318" s="261"/>
      <c r="F1318" s="261"/>
      <c r="G1318" s="261"/>
      <c r="H1318" s="261"/>
      <c r="I1318" s="261"/>
      <c r="J1318" s="261"/>
      <c r="K1318" s="261"/>
      <c r="L1318" s="261"/>
      <c r="M1318" s="261"/>
      <c r="N1318" s="265"/>
      <c r="O1318" s="265"/>
      <c r="P1318" s="265"/>
      <c r="Q1318" s="265"/>
      <c r="R1318" s="265"/>
    </row>
    <row r="1319" spans="4:18" x14ac:dyDescent="0.2">
      <c r="D1319" s="273"/>
      <c r="E1319" s="261"/>
      <c r="F1319" s="261"/>
      <c r="G1319" s="261"/>
      <c r="H1319" s="261"/>
      <c r="I1319" s="261"/>
      <c r="J1319" s="261"/>
      <c r="K1319" s="261"/>
      <c r="L1319" s="261"/>
      <c r="M1319" s="261"/>
      <c r="N1319" s="265"/>
      <c r="O1319" s="265"/>
      <c r="P1319" s="265"/>
      <c r="Q1319" s="265"/>
      <c r="R1319" s="265"/>
    </row>
    <row r="1320" spans="4:18" x14ac:dyDescent="0.2">
      <c r="D1320" s="273"/>
      <c r="E1320" s="261"/>
      <c r="F1320" s="261"/>
      <c r="G1320" s="261"/>
      <c r="H1320" s="261"/>
      <c r="I1320" s="261"/>
      <c r="J1320" s="261"/>
      <c r="K1320" s="261"/>
      <c r="L1320" s="261"/>
      <c r="M1320" s="261"/>
      <c r="N1320" s="265"/>
      <c r="O1320" s="265"/>
      <c r="P1320" s="265"/>
      <c r="Q1320" s="265"/>
      <c r="R1320" s="265"/>
    </row>
    <row r="1321" spans="4:18" x14ac:dyDescent="0.2">
      <c r="D1321" s="273"/>
      <c r="E1321" s="261"/>
      <c r="F1321" s="261"/>
      <c r="G1321" s="261"/>
      <c r="H1321" s="261"/>
      <c r="I1321" s="261"/>
      <c r="J1321" s="261"/>
      <c r="K1321" s="261"/>
      <c r="L1321" s="261"/>
      <c r="M1321" s="261"/>
      <c r="N1321" s="265"/>
      <c r="O1321" s="265"/>
      <c r="P1321" s="265"/>
      <c r="Q1321" s="265"/>
      <c r="R1321" s="265"/>
    </row>
    <row r="1322" spans="4:18" x14ac:dyDescent="0.2">
      <c r="D1322" s="273"/>
      <c r="E1322" s="261"/>
      <c r="F1322" s="261"/>
      <c r="G1322" s="261"/>
      <c r="H1322" s="261"/>
      <c r="I1322" s="261"/>
      <c r="J1322" s="261"/>
      <c r="K1322" s="261"/>
      <c r="L1322" s="261"/>
      <c r="M1322" s="261"/>
      <c r="N1322" s="265"/>
      <c r="O1322" s="265"/>
      <c r="P1322" s="265"/>
      <c r="Q1322" s="265"/>
      <c r="R1322" s="265"/>
    </row>
    <row r="1323" spans="4:18" x14ac:dyDescent="0.2">
      <c r="D1323" s="273"/>
      <c r="E1323" s="261"/>
      <c r="F1323" s="261"/>
      <c r="G1323" s="261"/>
      <c r="H1323" s="261"/>
      <c r="I1323" s="261"/>
      <c r="J1323" s="261"/>
      <c r="K1323" s="261"/>
      <c r="L1323" s="261"/>
      <c r="M1323" s="261"/>
      <c r="N1323" s="265"/>
      <c r="O1323" s="265"/>
      <c r="P1323" s="265"/>
      <c r="Q1323" s="265"/>
      <c r="R1323" s="265"/>
    </row>
    <row r="1324" spans="4:18" x14ac:dyDescent="0.2">
      <c r="D1324" s="273"/>
      <c r="E1324" s="261"/>
      <c r="F1324" s="261"/>
      <c r="G1324" s="261"/>
      <c r="H1324" s="261"/>
      <c r="I1324" s="261"/>
      <c r="J1324" s="261"/>
      <c r="K1324" s="261"/>
      <c r="L1324" s="261"/>
      <c r="M1324" s="261"/>
      <c r="N1324" s="265"/>
      <c r="O1324" s="265"/>
      <c r="P1324" s="265"/>
      <c r="Q1324" s="265"/>
      <c r="R1324" s="265"/>
    </row>
    <row r="1325" spans="4:18" x14ac:dyDescent="0.2">
      <c r="D1325" s="273"/>
      <c r="E1325" s="261"/>
      <c r="F1325" s="261"/>
      <c r="G1325" s="261"/>
      <c r="H1325" s="261"/>
      <c r="I1325" s="261"/>
      <c r="J1325" s="261"/>
      <c r="K1325" s="261"/>
      <c r="L1325" s="261"/>
      <c r="M1325" s="261"/>
      <c r="N1325" s="265"/>
      <c r="O1325" s="265"/>
      <c r="P1325" s="265"/>
      <c r="Q1325" s="265"/>
      <c r="R1325" s="265"/>
    </row>
    <row r="1326" spans="4:18" x14ac:dyDescent="0.2">
      <c r="D1326" s="273"/>
      <c r="E1326" s="261"/>
      <c r="F1326" s="261"/>
      <c r="G1326" s="261"/>
      <c r="H1326" s="261"/>
      <c r="I1326" s="261"/>
      <c r="J1326" s="261"/>
      <c r="K1326" s="261"/>
      <c r="L1326" s="261"/>
      <c r="M1326" s="261"/>
      <c r="N1326" s="265"/>
      <c r="O1326" s="265"/>
      <c r="P1326" s="265"/>
      <c r="Q1326" s="265"/>
      <c r="R1326" s="265"/>
    </row>
    <row r="1327" spans="4:18" x14ac:dyDescent="0.2">
      <c r="D1327" s="273"/>
      <c r="E1327" s="261"/>
      <c r="F1327" s="261"/>
      <c r="G1327" s="261"/>
      <c r="H1327" s="261"/>
      <c r="I1327" s="261"/>
      <c r="J1327" s="261"/>
      <c r="K1327" s="261"/>
      <c r="L1327" s="261"/>
      <c r="M1327" s="261"/>
      <c r="N1327" s="265"/>
      <c r="O1327" s="265"/>
      <c r="P1327" s="265"/>
      <c r="Q1327" s="265"/>
      <c r="R1327" s="265"/>
    </row>
    <row r="1328" spans="4:18" x14ac:dyDescent="0.2">
      <c r="D1328" s="273"/>
      <c r="E1328" s="261"/>
      <c r="F1328" s="261"/>
      <c r="G1328" s="261"/>
      <c r="H1328" s="261"/>
      <c r="I1328" s="261"/>
      <c r="J1328" s="261"/>
      <c r="K1328" s="261"/>
      <c r="L1328" s="261"/>
      <c r="M1328" s="261"/>
      <c r="N1328" s="265"/>
      <c r="O1328" s="265"/>
      <c r="P1328" s="265"/>
      <c r="Q1328" s="265"/>
      <c r="R1328" s="265"/>
    </row>
    <row r="1329" spans="4:18" x14ac:dyDescent="0.2">
      <c r="D1329" s="273"/>
      <c r="E1329" s="261"/>
      <c r="F1329" s="261"/>
      <c r="G1329" s="261"/>
      <c r="H1329" s="261"/>
      <c r="I1329" s="261"/>
      <c r="J1329" s="261"/>
      <c r="K1329" s="261"/>
      <c r="L1329" s="261"/>
      <c r="M1329" s="261"/>
      <c r="N1329" s="265"/>
      <c r="O1329" s="265"/>
      <c r="P1329" s="265"/>
      <c r="Q1329" s="265"/>
      <c r="R1329" s="265"/>
    </row>
    <row r="1330" spans="4:18" x14ac:dyDescent="0.2">
      <c r="D1330" s="273"/>
      <c r="E1330" s="261"/>
      <c r="F1330" s="261"/>
      <c r="G1330" s="261"/>
      <c r="H1330" s="261"/>
      <c r="I1330" s="261"/>
      <c r="J1330" s="261"/>
      <c r="K1330" s="261"/>
      <c r="L1330" s="261"/>
      <c r="M1330" s="261"/>
      <c r="N1330" s="265"/>
      <c r="O1330" s="265"/>
      <c r="P1330" s="265"/>
      <c r="Q1330" s="265"/>
      <c r="R1330" s="265"/>
    </row>
    <row r="1331" spans="4:18" x14ac:dyDescent="0.2">
      <c r="D1331" s="273"/>
      <c r="E1331" s="261"/>
      <c r="F1331" s="261"/>
      <c r="G1331" s="261"/>
      <c r="H1331" s="261"/>
      <c r="I1331" s="261"/>
      <c r="J1331" s="261"/>
      <c r="K1331" s="261"/>
      <c r="L1331" s="261"/>
      <c r="M1331" s="261"/>
      <c r="N1331" s="265"/>
      <c r="O1331" s="265"/>
      <c r="P1331" s="265"/>
      <c r="Q1331" s="265"/>
      <c r="R1331" s="265"/>
    </row>
    <row r="1332" spans="4:18" x14ac:dyDescent="0.2">
      <c r="D1332" s="273"/>
      <c r="E1332" s="261"/>
      <c r="F1332" s="261"/>
      <c r="G1332" s="261"/>
      <c r="H1332" s="261"/>
      <c r="I1332" s="261"/>
      <c r="J1332" s="261"/>
      <c r="K1332" s="261"/>
      <c r="L1332" s="261"/>
      <c r="M1332" s="261"/>
      <c r="N1332" s="265"/>
      <c r="O1332" s="265"/>
      <c r="P1332" s="265"/>
      <c r="Q1332" s="265"/>
      <c r="R1332" s="265"/>
    </row>
    <row r="1333" spans="4:18" x14ac:dyDescent="0.2">
      <c r="D1333" s="273"/>
      <c r="E1333" s="261"/>
      <c r="F1333" s="261"/>
      <c r="G1333" s="261"/>
      <c r="H1333" s="261"/>
      <c r="I1333" s="261"/>
      <c r="J1333" s="261"/>
      <c r="K1333" s="261"/>
      <c r="L1333" s="261"/>
      <c r="M1333" s="261"/>
      <c r="N1333" s="265"/>
      <c r="O1333" s="265"/>
      <c r="P1333" s="265"/>
      <c r="Q1333" s="265"/>
      <c r="R1333" s="265"/>
    </row>
    <row r="1334" spans="4:18" x14ac:dyDescent="0.2">
      <c r="D1334" s="273"/>
      <c r="E1334" s="261"/>
      <c r="F1334" s="261"/>
      <c r="G1334" s="261"/>
      <c r="H1334" s="261"/>
      <c r="I1334" s="261"/>
      <c r="J1334" s="261"/>
      <c r="K1334" s="261"/>
      <c r="L1334" s="261"/>
      <c r="M1334" s="261"/>
      <c r="N1334" s="265"/>
      <c r="O1334" s="265"/>
      <c r="P1334" s="265"/>
      <c r="Q1334" s="265"/>
      <c r="R1334" s="265"/>
    </row>
    <row r="1335" spans="4:18" x14ac:dyDescent="0.2">
      <c r="D1335" s="273"/>
      <c r="E1335" s="261"/>
      <c r="F1335" s="261"/>
      <c r="G1335" s="261"/>
      <c r="H1335" s="261"/>
      <c r="I1335" s="261"/>
      <c r="J1335" s="261"/>
      <c r="K1335" s="261"/>
      <c r="L1335" s="261"/>
      <c r="M1335" s="261"/>
      <c r="N1335" s="265"/>
      <c r="O1335" s="265"/>
      <c r="P1335" s="265"/>
      <c r="Q1335" s="265"/>
      <c r="R1335" s="265"/>
    </row>
    <row r="1336" spans="4:18" x14ac:dyDescent="0.2">
      <c r="D1336" s="273"/>
      <c r="E1336" s="261"/>
      <c r="F1336" s="261"/>
      <c r="G1336" s="261"/>
      <c r="H1336" s="261"/>
      <c r="I1336" s="261"/>
      <c r="J1336" s="261"/>
      <c r="K1336" s="261"/>
      <c r="L1336" s="261"/>
      <c r="M1336" s="261"/>
      <c r="N1336" s="265"/>
      <c r="O1336" s="265"/>
      <c r="P1336" s="265"/>
      <c r="Q1336" s="265"/>
      <c r="R1336" s="265"/>
    </row>
    <row r="1337" spans="4:18" x14ac:dyDescent="0.2">
      <c r="D1337" s="273"/>
      <c r="E1337" s="261"/>
      <c r="F1337" s="261"/>
      <c r="G1337" s="261"/>
      <c r="H1337" s="261"/>
      <c r="I1337" s="261"/>
      <c r="J1337" s="261"/>
      <c r="K1337" s="261"/>
      <c r="L1337" s="261"/>
      <c r="M1337" s="261"/>
      <c r="N1337" s="265"/>
      <c r="O1337" s="265"/>
      <c r="P1337" s="265"/>
      <c r="Q1337" s="265"/>
      <c r="R1337" s="265"/>
    </row>
    <row r="1338" spans="4:18" x14ac:dyDescent="0.2">
      <c r="D1338" s="273"/>
      <c r="E1338" s="261"/>
      <c r="F1338" s="261"/>
      <c r="G1338" s="261"/>
      <c r="H1338" s="261"/>
      <c r="I1338" s="261"/>
      <c r="J1338" s="261"/>
      <c r="K1338" s="261"/>
      <c r="L1338" s="261"/>
      <c r="M1338" s="261"/>
      <c r="N1338" s="265"/>
      <c r="O1338" s="265"/>
      <c r="P1338" s="265"/>
      <c r="Q1338" s="265"/>
      <c r="R1338" s="265"/>
    </row>
    <row r="1339" spans="4:18" x14ac:dyDescent="0.2">
      <c r="D1339" s="273"/>
      <c r="E1339" s="261"/>
      <c r="F1339" s="261"/>
      <c r="G1339" s="261"/>
      <c r="H1339" s="261"/>
      <c r="I1339" s="261"/>
      <c r="J1339" s="261"/>
      <c r="K1339" s="261"/>
      <c r="L1339" s="261"/>
      <c r="M1339" s="261"/>
      <c r="N1339" s="265"/>
      <c r="O1339" s="265"/>
      <c r="P1339" s="265"/>
      <c r="Q1339" s="265"/>
      <c r="R1339" s="265"/>
    </row>
    <row r="1340" spans="4:18" x14ac:dyDescent="0.2">
      <c r="D1340" s="273"/>
      <c r="E1340" s="261"/>
      <c r="F1340" s="261"/>
      <c r="G1340" s="261"/>
      <c r="H1340" s="261"/>
      <c r="I1340" s="261"/>
      <c r="J1340" s="261"/>
      <c r="K1340" s="261"/>
      <c r="L1340" s="261"/>
      <c r="M1340" s="261"/>
      <c r="N1340" s="265"/>
      <c r="O1340" s="265"/>
      <c r="P1340" s="265"/>
      <c r="Q1340" s="265"/>
      <c r="R1340" s="265"/>
    </row>
    <row r="1341" spans="4:18" x14ac:dyDescent="0.2">
      <c r="D1341" s="273"/>
      <c r="E1341" s="261"/>
      <c r="F1341" s="261"/>
      <c r="G1341" s="261"/>
      <c r="H1341" s="261"/>
      <c r="I1341" s="261"/>
      <c r="J1341" s="261"/>
      <c r="K1341" s="261"/>
      <c r="L1341" s="261"/>
      <c r="M1341" s="261"/>
      <c r="N1341" s="265"/>
      <c r="O1341" s="265"/>
      <c r="P1341" s="265"/>
      <c r="Q1341" s="265"/>
      <c r="R1341" s="265"/>
    </row>
    <row r="1342" spans="4:18" x14ac:dyDescent="0.2">
      <c r="D1342" s="273"/>
      <c r="E1342" s="261"/>
      <c r="F1342" s="261"/>
      <c r="G1342" s="261"/>
      <c r="H1342" s="261"/>
      <c r="I1342" s="261"/>
      <c r="J1342" s="261"/>
      <c r="K1342" s="261"/>
      <c r="L1342" s="261"/>
      <c r="M1342" s="261"/>
      <c r="N1342" s="265"/>
      <c r="O1342" s="265"/>
      <c r="P1342" s="265"/>
      <c r="Q1342" s="265"/>
      <c r="R1342" s="265"/>
    </row>
    <row r="1343" spans="4:18" x14ac:dyDescent="0.2">
      <c r="D1343" s="273"/>
      <c r="E1343" s="261"/>
      <c r="F1343" s="261"/>
      <c r="G1343" s="261"/>
      <c r="H1343" s="261"/>
      <c r="I1343" s="261"/>
      <c r="J1343" s="261"/>
      <c r="K1343" s="261"/>
      <c r="L1343" s="261"/>
      <c r="M1343" s="261"/>
      <c r="N1343" s="265"/>
      <c r="O1343" s="265"/>
      <c r="P1343" s="265"/>
      <c r="Q1343" s="265"/>
      <c r="R1343" s="265"/>
    </row>
    <row r="1344" spans="4:18" x14ac:dyDescent="0.2">
      <c r="D1344" s="273"/>
      <c r="E1344" s="261"/>
      <c r="F1344" s="261"/>
      <c r="G1344" s="261"/>
      <c r="H1344" s="261"/>
      <c r="I1344" s="261"/>
      <c r="J1344" s="261"/>
      <c r="K1344" s="261"/>
      <c r="L1344" s="261"/>
      <c r="M1344" s="261"/>
      <c r="N1344" s="265"/>
      <c r="O1344" s="265"/>
      <c r="P1344" s="265"/>
      <c r="Q1344" s="265"/>
      <c r="R1344" s="265"/>
    </row>
    <row r="1345" spans="4:18" x14ac:dyDescent="0.2">
      <c r="D1345" s="273"/>
      <c r="E1345" s="261"/>
      <c r="F1345" s="261"/>
      <c r="G1345" s="261"/>
      <c r="H1345" s="261"/>
      <c r="I1345" s="261"/>
      <c r="J1345" s="261"/>
      <c r="K1345" s="261"/>
      <c r="L1345" s="261"/>
      <c r="M1345" s="261"/>
      <c r="N1345" s="265"/>
      <c r="O1345" s="265"/>
      <c r="P1345" s="265"/>
      <c r="Q1345" s="265"/>
      <c r="R1345" s="265"/>
    </row>
    <row r="1346" spans="4:18" x14ac:dyDescent="0.2">
      <c r="D1346" s="273"/>
      <c r="E1346" s="261"/>
      <c r="F1346" s="261"/>
      <c r="G1346" s="261"/>
      <c r="H1346" s="261"/>
      <c r="I1346" s="261"/>
      <c r="J1346" s="261"/>
      <c r="K1346" s="261"/>
      <c r="L1346" s="261"/>
      <c r="M1346" s="261"/>
      <c r="N1346" s="265"/>
      <c r="O1346" s="265"/>
      <c r="P1346" s="265"/>
      <c r="Q1346" s="265"/>
      <c r="R1346" s="265"/>
    </row>
    <row r="1347" spans="4:18" x14ac:dyDescent="0.2">
      <c r="D1347" s="273"/>
      <c r="E1347" s="261"/>
      <c r="F1347" s="261"/>
      <c r="G1347" s="261"/>
      <c r="H1347" s="261"/>
      <c r="I1347" s="261"/>
      <c r="J1347" s="261"/>
      <c r="K1347" s="261"/>
      <c r="L1347" s="261"/>
      <c r="M1347" s="261"/>
      <c r="N1347" s="265"/>
      <c r="O1347" s="265"/>
      <c r="P1347" s="265"/>
      <c r="Q1347" s="265"/>
      <c r="R1347" s="265"/>
    </row>
    <row r="1348" spans="4:18" x14ac:dyDescent="0.2">
      <c r="D1348" s="273"/>
      <c r="E1348" s="261"/>
      <c r="F1348" s="261"/>
      <c r="G1348" s="261"/>
      <c r="H1348" s="261"/>
      <c r="I1348" s="261"/>
      <c r="J1348" s="261"/>
      <c r="K1348" s="261"/>
      <c r="L1348" s="261"/>
      <c r="M1348" s="261"/>
      <c r="N1348" s="265"/>
      <c r="O1348" s="265"/>
      <c r="P1348" s="265"/>
      <c r="Q1348" s="265"/>
      <c r="R1348" s="265"/>
    </row>
    <row r="1349" spans="4:18" x14ac:dyDescent="0.2">
      <c r="D1349" s="273"/>
      <c r="E1349" s="261"/>
      <c r="F1349" s="261"/>
      <c r="G1349" s="261"/>
      <c r="H1349" s="261"/>
      <c r="I1349" s="261"/>
      <c r="J1349" s="261"/>
      <c r="K1349" s="261"/>
      <c r="L1349" s="261"/>
      <c r="M1349" s="261"/>
      <c r="N1349" s="265"/>
      <c r="O1349" s="265"/>
      <c r="P1349" s="265"/>
      <c r="Q1349" s="265"/>
      <c r="R1349" s="265"/>
    </row>
    <row r="1350" spans="4:18" x14ac:dyDescent="0.2">
      <c r="D1350" s="273"/>
      <c r="E1350" s="261"/>
      <c r="F1350" s="261"/>
      <c r="G1350" s="261"/>
      <c r="H1350" s="261"/>
      <c r="I1350" s="261"/>
      <c r="J1350" s="261"/>
      <c r="K1350" s="261"/>
      <c r="L1350" s="261"/>
      <c r="M1350" s="261"/>
      <c r="N1350" s="265"/>
      <c r="O1350" s="265"/>
      <c r="P1350" s="265"/>
      <c r="Q1350" s="265"/>
      <c r="R1350" s="265"/>
    </row>
    <row r="1351" spans="4:18" x14ac:dyDescent="0.2">
      <c r="D1351" s="273"/>
      <c r="E1351" s="261"/>
      <c r="F1351" s="261"/>
      <c r="G1351" s="261"/>
      <c r="H1351" s="261"/>
      <c r="I1351" s="261"/>
      <c r="J1351" s="261"/>
      <c r="K1351" s="261"/>
      <c r="L1351" s="261"/>
      <c r="M1351" s="261"/>
      <c r="N1351" s="265"/>
      <c r="O1351" s="265"/>
      <c r="P1351" s="265"/>
      <c r="Q1351" s="265"/>
      <c r="R1351" s="265"/>
    </row>
    <row r="1352" spans="4:18" x14ac:dyDescent="0.2">
      <c r="D1352" s="273"/>
      <c r="E1352" s="261"/>
      <c r="F1352" s="261"/>
      <c r="G1352" s="261"/>
      <c r="H1352" s="261"/>
      <c r="I1352" s="261"/>
      <c r="J1352" s="261"/>
      <c r="K1352" s="261"/>
      <c r="L1352" s="261"/>
      <c r="M1352" s="261"/>
      <c r="N1352" s="265"/>
      <c r="O1352" s="265"/>
      <c r="P1352" s="265"/>
      <c r="Q1352" s="265"/>
      <c r="R1352" s="265"/>
    </row>
    <row r="1353" spans="4:18" x14ac:dyDescent="0.2">
      <c r="D1353" s="273"/>
      <c r="E1353" s="261"/>
      <c r="F1353" s="261"/>
      <c r="G1353" s="261"/>
      <c r="H1353" s="261"/>
      <c r="I1353" s="261"/>
      <c r="J1353" s="261"/>
      <c r="K1353" s="261"/>
      <c r="L1353" s="261"/>
      <c r="M1353" s="261"/>
      <c r="N1353" s="265"/>
      <c r="O1353" s="265"/>
      <c r="P1353" s="265"/>
      <c r="Q1353" s="265"/>
      <c r="R1353" s="265"/>
    </row>
    <row r="1354" spans="4:18" x14ac:dyDescent="0.2">
      <c r="D1354" s="273"/>
      <c r="E1354" s="261"/>
      <c r="F1354" s="261"/>
      <c r="G1354" s="261"/>
      <c r="H1354" s="261"/>
      <c r="I1354" s="261"/>
      <c r="J1354" s="261"/>
      <c r="K1354" s="261"/>
      <c r="L1354" s="261"/>
      <c r="M1354" s="261"/>
      <c r="N1354" s="265"/>
      <c r="O1354" s="265"/>
      <c r="P1354" s="265"/>
      <c r="Q1354" s="265"/>
      <c r="R1354" s="265"/>
    </row>
    <row r="1355" spans="4:18" x14ac:dyDescent="0.2">
      <c r="D1355" s="273"/>
      <c r="E1355" s="261"/>
      <c r="F1355" s="261"/>
      <c r="G1355" s="261"/>
      <c r="H1355" s="261"/>
      <c r="I1355" s="261"/>
      <c r="J1355" s="261"/>
      <c r="K1355" s="261"/>
      <c r="L1355" s="261"/>
      <c r="M1355" s="261"/>
      <c r="N1355" s="265"/>
      <c r="O1355" s="265"/>
      <c r="P1355" s="265"/>
      <c r="Q1355" s="265"/>
      <c r="R1355" s="265"/>
    </row>
    <row r="1356" spans="4:18" x14ac:dyDescent="0.2">
      <c r="D1356" s="273"/>
      <c r="E1356" s="261"/>
      <c r="F1356" s="261"/>
      <c r="G1356" s="261"/>
      <c r="H1356" s="261"/>
      <c r="I1356" s="261"/>
      <c r="J1356" s="261"/>
      <c r="K1356" s="261"/>
      <c r="L1356" s="261"/>
      <c r="M1356" s="261"/>
      <c r="N1356" s="265"/>
      <c r="O1356" s="265"/>
      <c r="P1356" s="265"/>
      <c r="Q1356" s="265"/>
      <c r="R1356" s="265"/>
    </row>
    <row r="1357" spans="4:18" x14ac:dyDescent="0.2">
      <c r="D1357" s="273"/>
      <c r="E1357" s="261"/>
      <c r="F1357" s="261"/>
      <c r="G1357" s="261"/>
      <c r="H1357" s="261"/>
      <c r="I1357" s="261"/>
      <c r="J1357" s="261"/>
      <c r="K1357" s="261"/>
      <c r="L1357" s="261"/>
      <c r="M1357" s="261"/>
      <c r="N1357" s="265"/>
      <c r="O1357" s="265"/>
      <c r="P1357" s="265"/>
      <c r="Q1357" s="265"/>
      <c r="R1357" s="265"/>
    </row>
    <row r="1358" spans="4:18" x14ac:dyDescent="0.2">
      <c r="D1358" s="273"/>
      <c r="E1358" s="261"/>
      <c r="F1358" s="261"/>
      <c r="G1358" s="261"/>
      <c r="H1358" s="261"/>
      <c r="I1358" s="261"/>
      <c r="J1358" s="261"/>
      <c r="K1358" s="261"/>
      <c r="L1358" s="261"/>
      <c r="M1358" s="261"/>
      <c r="N1358" s="265"/>
      <c r="O1358" s="265"/>
      <c r="P1358" s="265"/>
      <c r="Q1358" s="265"/>
      <c r="R1358" s="265"/>
    </row>
    <row r="1359" spans="4:18" x14ac:dyDescent="0.2">
      <c r="D1359" s="273"/>
      <c r="E1359" s="261"/>
      <c r="F1359" s="261"/>
      <c r="G1359" s="261"/>
      <c r="H1359" s="261"/>
      <c r="I1359" s="261"/>
      <c r="J1359" s="261"/>
      <c r="K1359" s="261"/>
      <c r="L1359" s="261"/>
      <c r="M1359" s="261"/>
      <c r="N1359" s="265"/>
      <c r="O1359" s="265"/>
      <c r="P1359" s="265"/>
      <c r="Q1359" s="265"/>
      <c r="R1359" s="265"/>
    </row>
    <row r="1360" spans="4:18" x14ac:dyDescent="0.2">
      <c r="D1360" s="273"/>
      <c r="E1360" s="261"/>
      <c r="F1360" s="261"/>
      <c r="G1360" s="261"/>
      <c r="H1360" s="261"/>
      <c r="I1360" s="261"/>
      <c r="J1360" s="261"/>
      <c r="K1360" s="261"/>
      <c r="L1360" s="261"/>
      <c r="M1360" s="261"/>
      <c r="N1360" s="265"/>
      <c r="O1360" s="265"/>
      <c r="P1360" s="265"/>
      <c r="Q1360" s="265"/>
      <c r="R1360" s="265"/>
    </row>
    <row r="1361" spans="4:18" x14ac:dyDescent="0.2">
      <c r="D1361" s="273"/>
      <c r="E1361" s="261"/>
      <c r="F1361" s="261"/>
      <c r="G1361" s="261"/>
      <c r="H1361" s="261"/>
      <c r="I1361" s="261"/>
      <c r="J1361" s="261"/>
      <c r="K1361" s="261"/>
      <c r="L1361" s="261"/>
      <c r="M1361" s="261"/>
      <c r="N1361" s="265"/>
      <c r="O1361" s="265"/>
      <c r="P1361" s="265"/>
      <c r="Q1361" s="265"/>
      <c r="R1361" s="265"/>
    </row>
    <row r="1362" spans="4:18" x14ac:dyDescent="0.2">
      <c r="D1362" s="273"/>
      <c r="E1362" s="261"/>
      <c r="F1362" s="261"/>
      <c r="G1362" s="261"/>
      <c r="H1362" s="261"/>
      <c r="I1362" s="261"/>
      <c r="J1362" s="261"/>
      <c r="K1362" s="261"/>
      <c r="L1362" s="261"/>
      <c r="M1362" s="261"/>
      <c r="N1362" s="265"/>
      <c r="O1362" s="265"/>
      <c r="P1362" s="265"/>
      <c r="Q1362" s="265"/>
      <c r="R1362" s="265"/>
    </row>
    <row r="1363" spans="4:18" x14ac:dyDescent="0.2">
      <c r="D1363" s="273"/>
      <c r="E1363" s="261"/>
      <c r="F1363" s="261"/>
      <c r="G1363" s="261"/>
      <c r="H1363" s="261"/>
      <c r="I1363" s="261"/>
      <c r="J1363" s="261"/>
      <c r="K1363" s="261"/>
      <c r="L1363" s="261"/>
      <c r="M1363" s="261"/>
      <c r="N1363" s="265"/>
      <c r="O1363" s="265"/>
      <c r="P1363" s="265"/>
      <c r="Q1363" s="265"/>
      <c r="R1363" s="265"/>
    </row>
    <row r="1364" spans="4:18" x14ac:dyDescent="0.2">
      <c r="D1364" s="273"/>
      <c r="E1364" s="261"/>
      <c r="F1364" s="261"/>
      <c r="G1364" s="261"/>
      <c r="H1364" s="261"/>
      <c r="I1364" s="261"/>
      <c r="J1364" s="261"/>
      <c r="K1364" s="261"/>
      <c r="L1364" s="261"/>
      <c r="M1364" s="261"/>
      <c r="N1364" s="265"/>
      <c r="O1364" s="265"/>
      <c r="P1364" s="265"/>
      <c r="Q1364" s="265"/>
      <c r="R1364" s="265"/>
    </row>
    <row r="1365" spans="4:18" x14ac:dyDescent="0.2">
      <c r="D1365" s="273"/>
      <c r="E1365" s="261"/>
      <c r="F1365" s="261"/>
      <c r="G1365" s="261"/>
      <c r="H1365" s="261"/>
      <c r="I1365" s="261"/>
      <c r="J1365" s="261"/>
      <c r="K1365" s="261"/>
      <c r="L1365" s="261"/>
      <c r="M1365" s="261"/>
      <c r="N1365" s="265"/>
      <c r="O1365" s="265"/>
      <c r="P1365" s="265"/>
      <c r="Q1365" s="265"/>
      <c r="R1365" s="265"/>
    </row>
    <row r="1366" spans="4:18" x14ac:dyDescent="0.2">
      <c r="D1366" s="273"/>
      <c r="E1366" s="261"/>
      <c r="F1366" s="261"/>
      <c r="G1366" s="261"/>
      <c r="H1366" s="261"/>
      <c r="I1366" s="261"/>
      <c r="J1366" s="261"/>
      <c r="K1366" s="261"/>
      <c r="L1366" s="261"/>
      <c r="M1366" s="261"/>
      <c r="N1366" s="265"/>
      <c r="O1366" s="265"/>
      <c r="P1366" s="265"/>
      <c r="Q1366" s="265"/>
      <c r="R1366" s="265"/>
    </row>
    <row r="1367" spans="4:18" x14ac:dyDescent="0.2">
      <c r="D1367" s="273"/>
      <c r="E1367" s="261"/>
      <c r="F1367" s="261"/>
      <c r="G1367" s="261"/>
      <c r="H1367" s="261"/>
      <c r="I1367" s="261"/>
      <c r="J1367" s="261"/>
      <c r="K1367" s="261"/>
      <c r="L1367" s="261"/>
      <c r="M1367" s="261"/>
      <c r="N1367" s="265"/>
      <c r="O1367" s="265"/>
      <c r="P1367" s="265"/>
      <c r="Q1367" s="265"/>
      <c r="R1367" s="265"/>
    </row>
    <row r="1368" spans="4:18" x14ac:dyDescent="0.2">
      <c r="D1368" s="273"/>
      <c r="E1368" s="261"/>
      <c r="F1368" s="261"/>
      <c r="G1368" s="261"/>
      <c r="H1368" s="261"/>
      <c r="I1368" s="261"/>
      <c r="J1368" s="261"/>
      <c r="K1368" s="261"/>
      <c r="L1368" s="261"/>
      <c r="M1368" s="261"/>
      <c r="N1368" s="265"/>
      <c r="O1368" s="265"/>
      <c r="P1368" s="265"/>
      <c r="Q1368" s="265"/>
      <c r="R1368" s="265"/>
    </row>
    <row r="1369" spans="4:18" x14ac:dyDescent="0.2">
      <c r="D1369" s="273"/>
      <c r="E1369" s="261"/>
      <c r="F1369" s="261"/>
      <c r="G1369" s="261"/>
      <c r="H1369" s="261"/>
      <c r="I1369" s="261"/>
      <c r="J1369" s="261"/>
      <c r="K1369" s="261"/>
      <c r="L1369" s="261"/>
      <c r="M1369" s="261"/>
      <c r="N1369" s="265"/>
      <c r="O1369" s="265"/>
      <c r="P1369" s="265"/>
      <c r="Q1369" s="265"/>
      <c r="R1369" s="265"/>
    </row>
    <row r="1370" spans="4:18" x14ac:dyDescent="0.2">
      <c r="D1370" s="273"/>
      <c r="E1370" s="261"/>
      <c r="F1370" s="261"/>
      <c r="G1370" s="261"/>
      <c r="H1370" s="261"/>
      <c r="I1370" s="261"/>
      <c r="J1370" s="261"/>
      <c r="K1370" s="261"/>
      <c r="L1370" s="261"/>
      <c r="M1370" s="261"/>
      <c r="N1370" s="265"/>
      <c r="O1370" s="265"/>
      <c r="P1370" s="265"/>
      <c r="Q1370" s="265"/>
      <c r="R1370" s="265"/>
    </row>
    <row r="1371" spans="4:18" x14ac:dyDescent="0.2">
      <c r="D1371" s="273"/>
      <c r="E1371" s="261"/>
      <c r="F1371" s="261"/>
      <c r="G1371" s="261"/>
      <c r="H1371" s="261"/>
      <c r="I1371" s="261"/>
      <c r="J1371" s="261"/>
      <c r="K1371" s="261"/>
      <c r="L1371" s="261"/>
      <c r="M1371" s="261"/>
      <c r="N1371" s="265"/>
      <c r="O1371" s="265"/>
      <c r="P1371" s="265"/>
      <c r="Q1371" s="265"/>
      <c r="R1371" s="265"/>
    </row>
    <row r="1372" spans="4:18" x14ac:dyDescent="0.2">
      <c r="D1372" s="273"/>
      <c r="E1372" s="261"/>
      <c r="F1372" s="261"/>
      <c r="G1372" s="261"/>
      <c r="H1372" s="261"/>
      <c r="I1372" s="261"/>
      <c r="J1372" s="261"/>
      <c r="K1372" s="261"/>
      <c r="L1372" s="261"/>
      <c r="M1372" s="261"/>
      <c r="N1372" s="265"/>
      <c r="O1372" s="265"/>
      <c r="P1372" s="265"/>
      <c r="Q1372" s="265"/>
      <c r="R1372" s="265"/>
    </row>
    <row r="1373" spans="4:18" x14ac:dyDescent="0.2">
      <c r="D1373" s="273"/>
      <c r="E1373" s="261"/>
      <c r="F1373" s="261"/>
      <c r="G1373" s="261"/>
      <c r="H1373" s="261"/>
      <c r="I1373" s="261"/>
      <c r="J1373" s="261"/>
      <c r="K1373" s="261"/>
      <c r="L1373" s="261"/>
      <c r="M1373" s="261"/>
      <c r="N1373" s="265"/>
      <c r="O1373" s="265"/>
      <c r="P1373" s="265"/>
      <c r="Q1373" s="265"/>
      <c r="R1373" s="265"/>
    </row>
    <row r="1374" spans="4:18" x14ac:dyDescent="0.2">
      <c r="D1374" s="273"/>
      <c r="E1374" s="261"/>
      <c r="F1374" s="261"/>
      <c r="G1374" s="261"/>
      <c r="H1374" s="261"/>
      <c r="I1374" s="261"/>
      <c r="J1374" s="261"/>
      <c r="K1374" s="261"/>
      <c r="L1374" s="261"/>
      <c r="M1374" s="261"/>
      <c r="N1374" s="265"/>
      <c r="O1374" s="265"/>
      <c r="P1374" s="265"/>
      <c r="Q1374" s="265"/>
      <c r="R1374" s="265"/>
    </row>
    <row r="1375" spans="4:18" x14ac:dyDescent="0.2">
      <c r="D1375" s="273"/>
      <c r="E1375" s="261"/>
      <c r="F1375" s="261"/>
      <c r="G1375" s="261"/>
      <c r="H1375" s="261"/>
      <c r="I1375" s="261"/>
      <c r="J1375" s="261"/>
      <c r="K1375" s="261"/>
      <c r="L1375" s="261"/>
      <c r="M1375" s="261"/>
      <c r="N1375" s="265"/>
      <c r="O1375" s="265"/>
      <c r="P1375" s="265"/>
      <c r="Q1375" s="265"/>
      <c r="R1375" s="265"/>
    </row>
    <row r="1376" spans="4:18" x14ac:dyDescent="0.2">
      <c r="D1376" s="273"/>
      <c r="E1376" s="261"/>
      <c r="F1376" s="261"/>
      <c r="G1376" s="261"/>
      <c r="H1376" s="261"/>
      <c r="I1376" s="261"/>
      <c r="J1376" s="261"/>
      <c r="K1376" s="261"/>
      <c r="L1376" s="261"/>
      <c r="M1376" s="261"/>
      <c r="N1376" s="265"/>
      <c r="O1376" s="265"/>
      <c r="P1376" s="265"/>
      <c r="Q1376" s="265"/>
      <c r="R1376" s="265"/>
    </row>
    <row r="1377" spans="4:18" x14ac:dyDescent="0.2">
      <c r="D1377" s="273"/>
      <c r="E1377" s="261"/>
      <c r="F1377" s="261"/>
      <c r="G1377" s="261"/>
      <c r="H1377" s="261"/>
      <c r="I1377" s="261"/>
      <c r="J1377" s="261"/>
      <c r="K1377" s="261"/>
      <c r="L1377" s="261"/>
      <c r="M1377" s="261"/>
      <c r="N1377" s="265"/>
      <c r="O1377" s="265"/>
      <c r="P1377" s="265"/>
      <c r="Q1377" s="265"/>
      <c r="R1377" s="265"/>
    </row>
    <row r="1378" spans="4:18" x14ac:dyDescent="0.2">
      <c r="D1378" s="273"/>
      <c r="E1378" s="261"/>
      <c r="F1378" s="261"/>
      <c r="G1378" s="261"/>
      <c r="H1378" s="261"/>
      <c r="I1378" s="261"/>
      <c r="J1378" s="261"/>
      <c r="K1378" s="261"/>
      <c r="L1378" s="261"/>
      <c r="M1378" s="261"/>
      <c r="N1378" s="265"/>
      <c r="O1378" s="265"/>
      <c r="P1378" s="265"/>
      <c r="Q1378" s="265"/>
      <c r="R1378" s="265"/>
    </row>
    <row r="1379" spans="4:18" x14ac:dyDescent="0.2">
      <c r="D1379" s="273"/>
      <c r="E1379" s="261"/>
      <c r="F1379" s="261"/>
      <c r="G1379" s="261"/>
      <c r="H1379" s="261"/>
      <c r="I1379" s="261"/>
      <c r="J1379" s="261"/>
      <c r="K1379" s="261"/>
      <c r="L1379" s="261"/>
      <c r="M1379" s="261"/>
      <c r="N1379" s="265"/>
      <c r="O1379" s="265"/>
      <c r="P1379" s="265"/>
      <c r="Q1379" s="265"/>
      <c r="R1379" s="265"/>
    </row>
    <row r="1380" spans="4:18" x14ac:dyDescent="0.2">
      <c r="D1380" s="273"/>
      <c r="E1380" s="261"/>
      <c r="F1380" s="261"/>
      <c r="G1380" s="261"/>
      <c r="H1380" s="261"/>
      <c r="I1380" s="261"/>
      <c r="J1380" s="261"/>
      <c r="K1380" s="261"/>
      <c r="L1380" s="261"/>
      <c r="M1380" s="261"/>
      <c r="N1380" s="265"/>
      <c r="O1380" s="265"/>
      <c r="P1380" s="265"/>
      <c r="Q1380" s="265"/>
      <c r="R1380" s="265"/>
    </row>
    <row r="1381" spans="4:18" x14ac:dyDescent="0.2">
      <c r="D1381" s="273"/>
      <c r="E1381" s="261"/>
      <c r="F1381" s="261"/>
      <c r="G1381" s="261"/>
      <c r="H1381" s="261"/>
      <c r="I1381" s="261"/>
      <c r="J1381" s="261"/>
      <c r="K1381" s="261"/>
      <c r="L1381" s="261"/>
      <c r="M1381" s="261"/>
      <c r="N1381" s="265"/>
      <c r="O1381" s="265"/>
      <c r="P1381" s="265"/>
      <c r="Q1381" s="265"/>
      <c r="R1381" s="265"/>
    </row>
    <row r="1382" spans="4:18" x14ac:dyDescent="0.2">
      <c r="D1382" s="273"/>
      <c r="E1382" s="261"/>
      <c r="F1382" s="261"/>
      <c r="G1382" s="261"/>
      <c r="H1382" s="261"/>
      <c r="I1382" s="261"/>
      <c r="J1382" s="261"/>
      <c r="K1382" s="261"/>
      <c r="L1382" s="261"/>
      <c r="M1382" s="261"/>
      <c r="N1382" s="265"/>
      <c r="O1382" s="265"/>
      <c r="P1382" s="265"/>
      <c r="Q1382" s="265"/>
      <c r="R1382" s="265"/>
    </row>
    <row r="1383" spans="4:18" x14ac:dyDescent="0.2">
      <c r="D1383" s="273"/>
      <c r="E1383" s="261"/>
      <c r="F1383" s="261"/>
      <c r="G1383" s="261"/>
      <c r="H1383" s="261"/>
      <c r="I1383" s="261"/>
      <c r="J1383" s="261"/>
      <c r="K1383" s="261"/>
      <c r="L1383" s="261"/>
      <c r="M1383" s="261"/>
      <c r="N1383" s="265"/>
      <c r="O1383" s="265"/>
      <c r="P1383" s="265"/>
      <c r="Q1383" s="265"/>
      <c r="R1383" s="265"/>
    </row>
    <row r="1384" spans="4:18" x14ac:dyDescent="0.2">
      <c r="D1384" s="273"/>
      <c r="E1384" s="261"/>
      <c r="F1384" s="261"/>
      <c r="G1384" s="261"/>
      <c r="H1384" s="261"/>
      <c r="I1384" s="261"/>
      <c r="J1384" s="261"/>
      <c r="K1384" s="261"/>
      <c r="L1384" s="261"/>
      <c r="M1384" s="261"/>
      <c r="N1384" s="265"/>
      <c r="O1384" s="265"/>
      <c r="P1384" s="265"/>
      <c r="Q1384" s="265"/>
      <c r="R1384" s="265"/>
    </row>
    <row r="1385" spans="4:18" x14ac:dyDescent="0.2">
      <c r="D1385" s="273"/>
      <c r="E1385" s="261"/>
      <c r="F1385" s="261"/>
      <c r="G1385" s="261"/>
      <c r="H1385" s="261"/>
      <c r="I1385" s="261"/>
      <c r="J1385" s="261"/>
      <c r="K1385" s="261"/>
      <c r="L1385" s="261"/>
      <c r="M1385" s="261"/>
      <c r="N1385" s="265"/>
      <c r="O1385" s="265"/>
      <c r="P1385" s="265"/>
      <c r="Q1385" s="265"/>
      <c r="R1385" s="265"/>
    </row>
    <row r="1386" spans="4:18" x14ac:dyDescent="0.2">
      <c r="D1386" s="273"/>
      <c r="E1386" s="261"/>
      <c r="F1386" s="261"/>
      <c r="G1386" s="261"/>
      <c r="H1386" s="261"/>
      <c r="I1386" s="261"/>
      <c r="J1386" s="261"/>
      <c r="K1386" s="261"/>
      <c r="L1386" s="261"/>
      <c r="M1386" s="261"/>
      <c r="N1386" s="265"/>
      <c r="O1386" s="265"/>
      <c r="P1386" s="265"/>
      <c r="Q1386" s="265"/>
      <c r="R1386" s="265"/>
    </row>
    <row r="1387" spans="4:18" x14ac:dyDescent="0.2">
      <c r="D1387" s="273"/>
      <c r="E1387" s="261"/>
      <c r="F1387" s="261"/>
      <c r="G1387" s="261"/>
      <c r="H1387" s="261"/>
      <c r="I1387" s="261"/>
      <c r="J1387" s="261"/>
      <c r="K1387" s="261"/>
      <c r="L1387" s="261"/>
      <c r="M1387" s="261"/>
      <c r="N1387" s="265"/>
      <c r="O1387" s="265"/>
      <c r="P1387" s="265"/>
      <c r="Q1387" s="265"/>
      <c r="R1387" s="265"/>
    </row>
    <row r="1388" spans="4:18" x14ac:dyDescent="0.2">
      <c r="D1388" s="273"/>
      <c r="E1388" s="261"/>
      <c r="F1388" s="261"/>
      <c r="G1388" s="261"/>
      <c r="H1388" s="261"/>
      <c r="I1388" s="261"/>
      <c r="J1388" s="261"/>
      <c r="K1388" s="261"/>
      <c r="L1388" s="261"/>
      <c r="M1388" s="261"/>
      <c r="N1388" s="265"/>
      <c r="O1388" s="265"/>
      <c r="P1388" s="265"/>
      <c r="Q1388" s="265"/>
      <c r="R1388" s="265"/>
    </row>
    <row r="1389" spans="4:18" x14ac:dyDescent="0.2">
      <c r="D1389" s="273"/>
      <c r="E1389" s="261"/>
      <c r="F1389" s="261"/>
      <c r="G1389" s="261"/>
      <c r="H1389" s="261"/>
      <c r="I1389" s="261"/>
      <c r="J1389" s="261"/>
      <c r="K1389" s="261"/>
      <c r="L1389" s="261"/>
      <c r="M1389" s="261"/>
      <c r="N1389" s="265"/>
      <c r="O1389" s="265"/>
      <c r="P1389" s="265"/>
      <c r="Q1389" s="265"/>
      <c r="R1389" s="265"/>
    </row>
    <row r="1390" spans="4:18" x14ac:dyDescent="0.2">
      <c r="D1390" s="273"/>
      <c r="E1390" s="261"/>
      <c r="F1390" s="261"/>
      <c r="G1390" s="261"/>
      <c r="H1390" s="261"/>
      <c r="I1390" s="261"/>
      <c r="J1390" s="261"/>
      <c r="K1390" s="261"/>
      <c r="L1390" s="261"/>
      <c r="M1390" s="261"/>
      <c r="N1390" s="265"/>
      <c r="O1390" s="265"/>
      <c r="P1390" s="265"/>
      <c r="Q1390" s="265"/>
      <c r="R1390" s="265"/>
    </row>
    <row r="1391" spans="4:18" x14ac:dyDescent="0.2">
      <c r="D1391" s="273"/>
      <c r="E1391" s="261"/>
      <c r="F1391" s="261"/>
      <c r="G1391" s="261"/>
      <c r="H1391" s="261"/>
      <c r="I1391" s="261"/>
      <c r="J1391" s="261"/>
      <c r="K1391" s="261"/>
      <c r="L1391" s="261"/>
      <c r="M1391" s="261"/>
      <c r="N1391" s="265"/>
      <c r="O1391" s="265"/>
      <c r="P1391" s="265"/>
      <c r="Q1391" s="265"/>
      <c r="R1391" s="265"/>
    </row>
    <row r="1392" spans="4:18" x14ac:dyDescent="0.2">
      <c r="D1392" s="273"/>
      <c r="E1392" s="261"/>
      <c r="F1392" s="261"/>
      <c r="G1392" s="261"/>
      <c r="H1392" s="261"/>
      <c r="I1392" s="261"/>
      <c r="J1392" s="261"/>
      <c r="K1392" s="261"/>
      <c r="L1392" s="261"/>
      <c r="M1392" s="261"/>
      <c r="N1392" s="265"/>
      <c r="O1392" s="265"/>
      <c r="P1392" s="265"/>
      <c r="Q1392" s="265"/>
      <c r="R1392" s="265"/>
    </row>
    <row r="1393" spans="4:18" x14ac:dyDescent="0.2">
      <c r="D1393" s="273"/>
      <c r="E1393" s="261"/>
      <c r="F1393" s="261"/>
      <c r="G1393" s="261"/>
      <c r="H1393" s="261"/>
      <c r="I1393" s="261"/>
      <c r="J1393" s="261"/>
      <c r="K1393" s="261"/>
      <c r="L1393" s="261"/>
      <c r="M1393" s="261"/>
      <c r="N1393" s="265"/>
      <c r="O1393" s="265"/>
      <c r="P1393" s="265"/>
      <c r="Q1393" s="265"/>
      <c r="R1393" s="265"/>
    </row>
    <row r="1394" spans="4:18" x14ac:dyDescent="0.2">
      <c r="D1394" s="273"/>
      <c r="E1394" s="261"/>
      <c r="F1394" s="261"/>
      <c r="G1394" s="261"/>
      <c r="H1394" s="261"/>
      <c r="I1394" s="261"/>
      <c r="J1394" s="261"/>
      <c r="K1394" s="261"/>
      <c r="L1394" s="261"/>
      <c r="M1394" s="261"/>
      <c r="N1394" s="265"/>
      <c r="O1394" s="265"/>
      <c r="P1394" s="265"/>
      <c r="Q1394" s="265"/>
      <c r="R1394" s="265"/>
    </row>
    <row r="1395" spans="4:18" x14ac:dyDescent="0.2">
      <c r="D1395" s="273"/>
      <c r="E1395" s="261"/>
      <c r="F1395" s="261"/>
      <c r="G1395" s="261"/>
      <c r="H1395" s="261"/>
      <c r="I1395" s="261"/>
      <c r="J1395" s="261"/>
      <c r="K1395" s="261"/>
      <c r="L1395" s="261"/>
      <c r="M1395" s="261"/>
      <c r="N1395" s="265"/>
      <c r="O1395" s="265"/>
      <c r="P1395" s="265"/>
      <c r="Q1395" s="265"/>
      <c r="R1395" s="265"/>
    </row>
    <row r="1396" spans="4:18" x14ac:dyDescent="0.2">
      <c r="D1396" s="273"/>
      <c r="E1396" s="261"/>
      <c r="F1396" s="261"/>
      <c r="G1396" s="261"/>
      <c r="H1396" s="261"/>
      <c r="I1396" s="261"/>
      <c r="J1396" s="261"/>
      <c r="K1396" s="261"/>
      <c r="L1396" s="261"/>
      <c r="M1396" s="261"/>
      <c r="N1396" s="265"/>
      <c r="O1396" s="265"/>
      <c r="P1396" s="265"/>
      <c r="Q1396" s="265"/>
      <c r="R1396" s="265"/>
    </row>
    <row r="1397" spans="4:18" x14ac:dyDescent="0.2">
      <c r="D1397" s="273"/>
      <c r="E1397" s="261"/>
      <c r="F1397" s="261"/>
      <c r="G1397" s="261"/>
      <c r="H1397" s="261"/>
      <c r="I1397" s="261"/>
      <c r="J1397" s="261"/>
      <c r="K1397" s="261"/>
      <c r="L1397" s="261"/>
      <c r="M1397" s="261"/>
      <c r="N1397" s="265"/>
      <c r="O1397" s="265"/>
      <c r="P1397" s="265"/>
      <c r="Q1397" s="265"/>
      <c r="R1397" s="265"/>
    </row>
    <row r="1398" spans="4:18" x14ac:dyDescent="0.2">
      <c r="D1398" s="273"/>
      <c r="E1398" s="261"/>
      <c r="F1398" s="261"/>
      <c r="G1398" s="261"/>
      <c r="H1398" s="261"/>
      <c r="I1398" s="261"/>
      <c r="J1398" s="261"/>
      <c r="K1398" s="261"/>
      <c r="L1398" s="261"/>
      <c r="M1398" s="261"/>
      <c r="N1398" s="265"/>
      <c r="O1398" s="265"/>
      <c r="P1398" s="265"/>
      <c r="Q1398" s="265"/>
      <c r="R1398" s="265"/>
    </row>
    <row r="1399" spans="4:18" x14ac:dyDescent="0.2">
      <c r="D1399" s="273"/>
      <c r="E1399" s="261"/>
      <c r="F1399" s="261"/>
      <c r="G1399" s="261"/>
      <c r="H1399" s="261"/>
      <c r="I1399" s="261"/>
      <c r="J1399" s="261"/>
      <c r="K1399" s="261"/>
      <c r="L1399" s="261"/>
      <c r="M1399" s="261"/>
      <c r="N1399" s="265"/>
      <c r="O1399" s="265"/>
      <c r="P1399" s="265"/>
      <c r="Q1399" s="265"/>
      <c r="R1399" s="265"/>
    </row>
    <row r="1400" spans="4:18" x14ac:dyDescent="0.2">
      <c r="D1400" s="273"/>
      <c r="E1400" s="261"/>
      <c r="F1400" s="261"/>
      <c r="G1400" s="261"/>
      <c r="H1400" s="261"/>
      <c r="I1400" s="261"/>
      <c r="J1400" s="261"/>
      <c r="K1400" s="261"/>
      <c r="L1400" s="261"/>
      <c r="M1400" s="261"/>
      <c r="N1400" s="265"/>
      <c r="O1400" s="265"/>
      <c r="P1400" s="265"/>
      <c r="Q1400" s="265"/>
      <c r="R1400" s="265"/>
    </row>
    <row r="1401" spans="4:18" x14ac:dyDescent="0.2">
      <c r="D1401" s="273"/>
      <c r="E1401" s="261"/>
      <c r="F1401" s="261"/>
      <c r="G1401" s="261"/>
      <c r="H1401" s="261"/>
      <c r="I1401" s="261"/>
      <c r="J1401" s="261"/>
      <c r="K1401" s="261"/>
      <c r="L1401" s="261"/>
      <c r="M1401" s="261"/>
      <c r="N1401" s="265"/>
      <c r="O1401" s="265"/>
      <c r="P1401" s="265"/>
      <c r="Q1401" s="265"/>
      <c r="R1401" s="265"/>
    </row>
    <row r="1402" spans="4:18" x14ac:dyDescent="0.2">
      <c r="D1402" s="273"/>
      <c r="E1402" s="261"/>
      <c r="F1402" s="261"/>
      <c r="G1402" s="261"/>
      <c r="H1402" s="261"/>
      <c r="I1402" s="261"/>
      <c r="J1402" s="261"/>
      <c r="K1402" s="261"/>
      <c r="L1402" s="261"/>
      <c r="M1402" s="261"/>
      <c r="N1402" s="265"/>
      <c r="O1402" s="265"/>
      <c r="P1402" s="265"/>
      <c r="Q1402" s="265"/>
      <c r="R1402" s="265"/>
    </row>
    <row r="1403" spans="4:18" x14ac:dyDescent="0.2">
      <c r="D1403" s="273"/>
      <c r="E1403" s="261"/>
      <c r="F1403" s="261"/>
      <c r="G1403" s="261"/>
      <c r="H1403" s="261"/>
      <c r="I1403" s="261"/>
      <c r="J1403" s="261"/>
      <c r="K1403" s="261"/>
      <c r="L1403" s="261"/>
      <c r="M1403" s="261"/>
      <c r="N1403" s="265"/>
      <c r="O1403" s="265"/>
      <c r="P1403" s="265"/>
      <c r="Q1403" s="265"/>
      <c r="R1403" s="265"/>
    </row>
    <row r="1404" spans="4:18" x14ac:dyDescent="0.2">
      <c r="D1404" s="273"/>
      <c r="E1404" s="261"/>
      <c r="F1404" s="261"/>
      <c r="G1404" s="261"/>
      <c r="H1404" s="261"/>
      <c r="I1404" s="261"/>
      <c r="J1404" s="261"/>
      <c r="K1404" s="261"/>
      <c r="L1404" s="261"/>
      <c r="M1404" s="261"/>
      <c r="N1404" s="265"/>
      <c r="O1404" s="265"/>
      <c r="P1404" s="265"/>
      <c r="Q1404" s="265"/>
      <c r="R1404" s="265"/>
    </row>
    <row r="1405" spans="4:18" x14ac:dyDescent="0.2">
      <c r="D1405" s="273"/>
      <c r="E1405" s="261"/>
      <c r="F1405" s="261"/>
      <c r="G1405" s="261"/>
      <c r="H1405" s="261"/>
      <c r="I1405" s="261"/>
      <c r="J1405" s="261"/>
      <c r="K1405" s="261"/>
      <c r="L1405" s="261"/>
      <c r="M1405" s="261"/>
      <c r="N1405" s="265"/>
      <c r="O1405" s="265"/>
      <c r="P1405" s="265"/>
      <c r="Q1405" s="265"/>
      <c r="R1405" s="265"/>
    </row>
    <row r="1406" spans="4:18" x14ac:dyDescent="0.2">
      <c r="D1406" s="273"/>
      <c r="E1406" s="261"/>
      <c r="F1406" s="261"/>
      <c r="G1406" s="261"/>
      <c r="H1406" s="261"/>
      <c r="I1406" s="261"/>
      <c r="J1406" s="261"/>
      <c r="K1406" s="261"/>
      <c r="L1406" s="261"/>
      <c r="M1406" s="261"/>
      <c r="N1406" s="265"/>
      <c r="O1406" s="265"/>
      <c r="P1406" s="265"/>
      <c r="Q1406" s="265"/>
      <c r="R1406" s="265"/>
    </row>
    <row r="1407" spans="4:18" x14ac:dyDescent="0.2">
      <c r="D1407" s="273"/>
      <c r="E1407" s="261"/>
      <c r="F1407" s="261"/>
      <c r="G1407" s="261"/>
      <c r="H1407" s="261"/>
      <c r="I1407" s="261"/>
      <c r="J1407" s="261"/>
      <c r="K1407" s="261"/>
      <c r="L1407" s="261"/>
      <c r="M1407" s="261"/>
      <c r="N1407" s="265"/>
      <c r="O1407" s="265"/>
      <c r="P1407" s="265"/>
      <c r="Q1407" s="265"/>
      <c r="R1407" s="265"/>
    </row>
    <row r="1408" spans="4:18" x14ac:dyDescent="0.2">
      <c r="D1408" s="273"/>
      <c r="E1408" s="261"/>
      <c r="F1408" s="261"/>
      <c r="G1408" s="261"/>
      <c r="H1408" s="261"/>
      <c r="I1408" s="261"/>
      <c r="J1408" s="261"/>
      <c r="K1408" s="261"/>
      <c r="L1408" s="261"/>
      <c r="M1408" s="261"/>
      <c r="N1408" s="265"/>
      <c r="O1408" s="265"/>
      <c r="P1408" s="265"/>
      <c r="Q1408" s="265"/>
      <c r="R1408" s="265"/>
    </row>
    <row r="1409" spans="4:18" x14ac:dyDescent="0.2">
      <c r="D1409" s="273"/>
      <c r="E1409" s="261"/>
      <c r="F1409" s="261"/>
      <c r="G1409" s="261"/>
      <c r="H1409" s="261"/>
      <c r="I1409" s="261"/>
      <c r="J1409" s="261"/>
      <c r="K1409" s="261"/>
      <c r="L1409" s="261"/>
      <c r="M1409" s="261"/>
      <c r="N1409" s="265"/>
      <c r="O1409" s="265"/>
      <c r="P1409" s="265"/>
      <c r="Q1409" s="265"/>
      <c r="R1409" s="265"/>
    </row>
    <row r="1410" spans="4:18" x14ac:dyDescent="0.2">
      <c r="D1410" s="273"/>
      <c r="E1410" s="261"/>
      <c r="F1410" s="261"/>
      <c r="G1410" s="261"/>
      <c r="H1410" s="261"/>
      <c r="I1410" s="261"/>
      <c r="J1410" s="261"/>
      <c r="K1410" s="261"/>
      <c r="L1410" s="261"/>
      <c r="M1410" s="261"/>
      <c r="N1410" s="265"/>
      <c r="O1410" s="265"/>
      <c r="P1410" s="265"/>
      <c r="Q1410" s="265"/>
      <c r="R1410" s="265"/>
    </row>
    <row r="1411" spans="4:18" x14ac:dyDescent="0.2">
      <c r="D1411" s="273"/>
      <c r="E1411" s="261"/>
      <c r="F1411" s="261"/>
      <c r="G1411" s="261"/>
      <c r="H1411" s="261"/>
      <c r="I1411" s="261"/>
      <c r="J1411" s="261"/>
      <c r="K1411" s="261"/>
      <c r="L1411" s="261"/>
      <c r="M1411" s="261"/>
      <c r="N1411" s="265"/>
      <c r="O1411" s="265"/>
      <c r="P1411" s="265"/>
      <c r="Q1411" s="265"/>
      <c r="R1411" s="265"/>
    </row>
    <row r="1412" spans="4:18" x14ac:dyDescent="0.2">
      <c r="D1412" s="273"/>
      <c r="E1412" s="261"/>
      <c r="F1412" s="261"/>
      <c r="G1412" s="261"/>
      <c r="H1412" s="261"/>
      <c r="I1412" s="261"/>
      <c r="J1412" s="261"/>
      <c r="K1412" s="261"/>
      <c r="L1412" s="261"/>
      <c r="M1412" s="261"/>
      <c r="N1412" s="265"/>
      <c r="O1412" s="265"/>
      <c r="P1412" s="265"/>
      <c r="Q1412" s="265"/>
      <c r="R1412" s="265"/>
    </row>
    <row r="1413" spans="4:18" x14ac:dyDescent="0.2">
      <c r="D1413" s="273"/>
      <c r="E1413" s="261"/>
      <c r="F1413" s="261"/>
      <c r="G1413" s="261"/>
      <c r="H1413" s="261"/>
      <c r="I1413" s="261"/>
      <c r="J1413" s="261"/>
      <c r="K1413" s="261"/>
      <c r="L1413" s="261"/>
      <c r="M1413" s="261"/>
      <c r="N1413" s="265"/>
      <c r="O1413" s="265"/>
      <c r="P1413" s="265"/>
      <c r="Q1413" s="265"/>
      <c r="R1413" s="265"/>
    </row>
    <row r="1414" spans="4:18" x14ac:dyDescent="0.2">
      <c r="D1414" s="273"/>
      <c r="E1414" s="261"/>
      <c r="F1414" s="261"/>
      <c r="G1414" s="261"/>
      <c r="H1414" s="261"/>
      <c r="I1414" s="261"/>
      <c r="J1414" s="261"/>
      <c r="K1414" s="261"/>
      <c r="L1414" s="261"/>
      <c r="M1414" s="261"/>
      <c r="N1414" s="265"/>
      <c r="O1414" s="265"/>
      <c r="P1414" s="265"/>
      <c r="Q1414" s="265"/>
      <c r="R1414" s="265"/>
    </row>
    <row r="1415" spans="4:18" x14ac:dyDescent="0.2">
      <c r="D1415" s="273"/>
      <c r="E1415" s="261"/>
      <c r="F1415" s="261"/>
      <c r="G1415" s="261"/>
      <c r="H1415" s="261"/>
      <c r="I1415" s="261"/>
      <c r="J1415" s="261"/>
      <c r="K1415" s="261"/>
      <c r="L1415" s="261"/>
      <c r="M1415" s="261"/>
      <c r="N1415" s="265"/>
      <c r="O1415" s="265"/>
      <c r="P1415" s="265"/>
      <c r="Q1415" s="265"/>
      <c r="R1415" s="265"/>
    </row>
    <row r="1416" spans="4:18" x14ac:dyDescent="0.2">
      <c r="D1416" s="273"/>
      <c r="E1416" s="261"/>
      <c r="F1416" s="261"/>
      <c r="G1416" s="261"/>
      <c r="H1416" s="261"/>
      <c r="I1416" s="261"/>
      <c r="J1416" s="261"/>
      <c r="K1416" s="261"/>
      <c r="L1416" s="261"/>
      <c r="M1416" s="261"/>
      <c r="N1416" s="265"/>
      <c r="O1416" s="265"/>
      <c r="P1416" s="265"/>
      <c r="Q1416" s="265"/>
      <c r="R1416" s="265"/>
    </row>
    <row r="1417" spans="4:18" x14ac:dyDescent="0.2">
      <c r="D1417" s="273"/>
      <c r="E1417" s="261"/>
      <c r="F1417" s="261"/>
      <c r="G1417" s="261"/>
      <c r="H1417" s="261"/>
      <c r="I1417" s="261"/>
      <c r="J1417" s="261"/>
      <c r="K1417" s="261"/>
      <c r="L1417" s="261"/>
      <c r="M1417" s="261"/>
      <c r="N1417" s="265"/>
      <c r="O1417" s="265"/>
      <c r="P1417" s="265"/>
      <c r="Q1417" s="265"/>
      <c r="R1417" s="265"/>
    </row>
    <row r="1418" spans="4:18" x14ac:dyDescent="0.2">
      <c r="D1418" s="273"/>
      <c r="E1418" s="261"/>
      <c r="F1418" s="261"/>
      <c r="G1418" s="261"/>
      <c r="H1418" s="261"/>
      <c r="I1418" s="261"/>
      <c r="J1418" s="261"/>
      <c r="K1418" s="261"/>
      <c r="L1418" s="261"/>
      <c r="M1418" s="261"/>
      <c r="N1418" s="265"/>
      <c r="O1418" s="265"/>
      <c r="P1418" s="265"/>
      <c r="Q1418" s="265"/>
      <c r="R1418" s="265"/>
    </row>
    <row r="1419" spans="4:18" x14ac:dyDescent="0.2">
      <c r="D1419" s="273"/>
      <c r="E1419" s="261"/>
      <c r="F1419" s="261"/>
      <c r="G1419" s="261"/>
      <c r="H1419" s="261"/>
      <c r="I1419" s="261"/>
      <c r="J1419" s="261"/>
      <c r="K1419" s="261"/>
      <c r="L1419" s="261"/>
      <c r="M1419" s="261"/>
      <c r="N1419" s="265"/>
      <c r="O1419" s="265"/>
      <c r="P1419" s="265"/>
      <c r="Q1419" s="265"/>
      <c r="R1419" s="265"/>
    </row>
    <row r="1420" spans="4:18" x14ac:dyDescent="0.2">
      <c r="D1420" s="273"/>
      <c r="E1420" s="261"/>
      <c r="F1420" s="261"/>
      <c r="G1420" s="261"/>
      <c r="H1420" s="261"/>
      <c r="I1420" s="261"/>
      <c r="J1420" s="261"/>
      <c r="K1420" s="261"/>
      <c r="L1420" s="261"/>
      <c r="M1420" s="261"/>
      <c r="N1420" s="265"/>
      <c r="O1420" s="265"/>
      <c r="P1420" s="265"/>
      <c r="Q1420" s="265"/>
      <c r="R1420" s="265"/>
    </row>
    <row r="1421" spans="4:18" x14ac:dyDescent="0.2">
      <c r="D1421" s="273"/>
      <c r="E1421" s="261"/>
      <c r="F1421" s="261"/>
      <c r="G1421" s="261"/>
      <c r="H1421" s="261"/>
      <c r="I1421" s="261"/>
      <c r="J1421" s="261"/>
      <c r="K1421" s="261"/>
      <c r="L1421" s="261"/>
      <c r="M1421" s="261"/>
      <c r="N1421" s="265"/>
      <c r="O1421" s="265"/>
      <c r="P1421" s="265"/>
      <c r="Q1421" s="265"/>
      <c r="R1421" s="265"/>
    </row>
    <row r="1422" spans="4:18" x14ac:dyDescent="0.2">
      <c r="D1422" s="273"/>
      <c r="E1422" s="261"/>
      <c r="F1422" s="261"/>
      <c r="G1422" s="261"/>
      <c r="H1422" s="261"/>
      <c r="I1422" s="261"/>
      <c r="J1422" s="261"/>
      <c r="K1422" s="261"/>
      <c r="L1422" s="261"/>
      <c r="M1422" s="261"/>
      <c r="N1422" s="265"/>
      <c r="O1422" s="265"/>
      <c r="P1422" s="265"/>
      <c r="Q1422" s="265"/>
      <c r="R1422" s="265"/>
    </row>
    <row r="1423" spans="4:18" x14ac:dyDescent="0.2">
      <c r="D1423" s="273"/>
      <c r="E1423" s="261"/>
      <c r="F1423" s="261"/>
      <c r="G1423" s="261"/>
      <c r="H1423" s="261"/>
      <c r="I1423" s="261"/>
      <c r="J1423" s="261"/>
      <c r="K1423" s="261"/>
      <c r="L1423" s="261"/>
      <c r="M1423" s="261"/>
      <c r="N1423" s="265"/>
      <c r="O1423" s="265"/>
      <c r="P1423" s="265"/>
      <c r="Q1423" s="265"/>
      <c r="R1423" s="265"/>
    </row>
    <row r="1424" spans="4:18" x14ac:dyDescent="0.2">
      <c r="D1424" s="273"/>
      <c r="E1424" s="261"/>
      <c r="F1424" s="261"/>
      <c r="G1424" s="261"/>
      <c r="H1424" s="261"/>
      <c r="I1424" s="261"/>
      <c r="J1424" s="261"/>
      <c r="K1424" s="261"/>
      <c r="L1424" s="261"/>
      <c r="M1424" s="261"/>
      <c r="N1424" s="265"/>
      <c r="O1424" s="265"/>
      <c r="P1424" s="265"/>
      <c r="Q1424" s="265"/>
      <c r="R1424" s="265"/>
    </row>
    <row r="1425" spans="4:18" x14ac:dyDescent="0.2">
      <c r="D1425" s="273"/>
      <c r="E1425" s="261"/>
      <c r="F1425" s="261"/>
      <c r="G1425" s="261"/>
      <c r="H1425" s="261"/>
      <c r="I1425" s="261"/>
      <c r="J1425" s="261"/>
      <c r="K1425" s="261"/>
      <c r="L1425" s="261"/>
      <c r="M1425" s="261"/>
      <c r="N1425" s="265"/>
      <c r="O1425" s="265"/>
      <c r="P1425" s="265"/>
      <c r="Q1425" s="265"/>
      <c r="R1425" s="265"/>
    </row>
    <row r="1426" spans="4:18" x14ac:dyDescent="0.2">
      <c r="D1426" s="273"/>
      <c r="E1426" s="261"/>
      <c r="F1426" s="261"/>
      <c r="G1426" s="261"/>
      <c r="H1426" s="261"/>
      <c r="I1426" s="261"/>
      <c r="J1426" s="261"/>
      <c r="K1426" s="261"/>
      <c r="L1426" s="261"/>
      <c r="M1426" s="261"/>
      <c r="N1426" s="265"/>
      <c r="O1426" s="265"/>
      <c r="P1426" s="265"/>
      <c r="Q1426" s="265"/>
      <c r="R1426" s="265"/>
    </row>
    <row r="1427" spans="4:18" x14ac:dyDescent="0.2">
      <c r="D1427" s="273"/>
      <c r="E1427" s="261"/>
      <c r="F1427" s="261"/>
      <c r="G1427" s="261"/>
      <c r="H1427" s="261"/>
      <c r="I1427" s="261"/>
      <c r="J1427" s="261"/>
      <c r="K1427" s="261"/>
      <c r="L1427" s="261"/>
      <c r="M1427" s="261"/>
      <c r="N1427" s="265"/>
      <c r="O1427" s="265"/>
      <c r="P1427" s="265"/>
      <c r="Q1427" s="265"/>
      <c r="R1427" s="265"/>
    </row>
    <row r="1428" spans="4:18" x14ac:dyDescent="0.2">
      <c r="D1428" s="273"/>
      <c r="E1428" s="261"/>
      <c r="F1428" s="261"/>
      <c r="G1428" s="261"/>
      <c r="H1428" s="261"/>
      <c r="I1428" s="261"/>
      <c r="J1428" s="261"/>
      <c r="K1428" s="261"/>
      <c r="L1428" s="261"/>
      <c r="M1428" s="261"/>
      <c r="N1428" s="265"/>
      <c r="O1428" s="265"/>
      <c r="P1428" s="265"/>
      <c r="Q1428" s="265"/>
      <c r="R1428" s="265"/>
    </row>
    <row r="1429" spans="4:18" x14ac:dyDescent="0.2">
      <c r="D1429" s="273"/>
      <c r="E1429" s="261"/>
      <c r="F1429" s="261"/>
      <c r="G1429" s="261"/>
      <c r="H1429" s="261"/>
      <c r="I1429" s="261"/>
      <c r="J1429" s="261"/>
      <c r="K1429" s="261"/>
      <c r="L1429" s="261"/>
      <c r="M1429" s="261"/>
      <c r="N1429" s="265"/>
      <c r="O1429" s="265"/>
      <c r="P1429" s="265"/>
      <c r="Q1429" s="265"/>
      <c r="R1429" s="265"/>
    </row>
    <row r="1430" spans="4:18" x14ac:dyDescent="0.2">
      <c r="D1430" s="273"/>
      <c r="E1430" s="261"/>
      <c r="F1430" s="261"/>
      <c r="G1430" s="261"/>
      <c r="H1430" s="261"/>
      <c r="I1430" s="261"/>
      <c r="J1430" s="261"/>
      <c r="K1430" s="261"/>
      <c r="L1430" s="261"/>
      <c r="M1430" s="261"/>
      <c r="N1430" s="265"/>
      <c r="O1430" s="265"/>
      <c r="P1430" s="265"/>
      <c r="Q1430" s="265"/>
      <c r="R1430" s="265"/>
    </row>
    <row r="1431" spans="4:18" x14ac:dyDescent="0.2">
      <c r="D1431" s="273"/>
      <c r="E1431" s="261"/>
      <c r="F1431" s="261"/>
      <c r="G1431" s="261"/>
      <c r="H1431" s="261"/>
      <c r="I1431" s="261"/>
      <c r="J1431" s="261"/>
      <c r="K1431" s="261"/>
      <c r="L1431" s="261"/>
      <c r="M1431" s="261"/>
      <c r="N1431" s="265"/>
      <c r="O1431" s="265"/>
      <c r="P1431" s="265"/>
      <c r="Q1431" s="265"/>
      <c r="R1431" s="265"/>
    </row>
    <row r="1432" spans="4:18" x14ac:dyDescent="0.2">
      <c r="D1432" s="273"/>
      <c r="E1432" s="261"/>
      <c r="F1432" s="261"/>
      <c r="G1432" s="261"/>
      <c r="H1432" s="261"/>
      <c r="I1432" s="261"/>
      <c r="J1432" s="261"/>
      <c r="K1432" s="261"/>
      <c r="L1432" s="261"/>
      <c r="M1432" s="261"/>
      <c r="N1432" s="265"/>
      <c r="O1432" s="265"/>
      <c r="P1432" s="265"/>
      <c r="Q1432" s="265"/>
      <c r="R1432" s="265"/>
    </row>
    <row r="1433" spans="4:18" x14ac:dyDescent="0.2">
      <c r="D1433" s="273"/>
      <c r="E1433" s="261"/>
      <c r="F1433" s="261"/>
      <c r="G1433" s="261"/>
      <c r="H1433" s="261"/>
      <c r="I1433" s="261"/>
      <c r="J1433" s="261"/>
      <c r="K1433" s="261"/>
      <c r="L1433" s="261"/>
      <c r="M1433" s="261"/>
      <c r="N1433" s="265"/>
      <c r="O1433" s="265"/>
      <c r="P1433" s="265"/>
      <c r="Q1433" s="265"/>
      <c r="R1433" s="265"/>
    </row>
    <row r="1434" spans="4:18" x14ac:dyDescent="0.2">
      <c r="D1434" s="273"/>
      <c r="E1434" s="261"/>
      <c r="F1434" s="261"/>
      <c r="G1434" s="261"/>
      <c r="H1434" s="261"/>
      <c r="I1434" s="261"/>
      <c r="J1434" s="261"/>
      <c r="K1434" s="261"/>
      <c r="L1434" s="261"/>
      <c r="M1434" s="261"/>
      <c r="N1434" s="265"/>
      <c r="O1434" s="265"/>
      <c r="P1434" s="265"/>
      <c r="Q1434" s="265"/>
      <c r="R1434" s="265"/>
    </row>
    <row r="1435" spans="4:18" x14ac:dyDescent="0.2">
      <c r="D1435" s="273"/>
      <c r="E1435" s="261"/>
      <c r="F1435" s="261"/>
      <c r="G1435" s="261"/>
      <c r="H1435" s="261"/>
      <c r="I1435" s="261"/>
      <c r="J1435" s="261"/>
      <c r="K1435" s="261"/>
      <c r="L1435" s="261"/>
      <c r="M1435" s="261"/>
      <c r="N1435" s="265"/>
      <c r="O1435" s="265"/>
      <c r="P1435" s="265"/>
      <c r="Q1435" s="265"/>
      <c r="R1435" s="265"/>
    </row>
    <row r="1436" spans="4:18" x14ac:dyDescent="0.2">
      <c r="D1436" s="273"/>
      <c r="E1436" s="261"/>
      <c r="F1436" s="261"/>
      <c r="G1436" s="261"/>
      <c r="H1436" s="261"/>
      <c r="I1436" s="261"/>
      <c r="J1436" s="261"/>
      <c r="K1436" s="261"/>
      <c r="L1436" s="261"/>
      <c r="M1436" s="261"/>
      <c r="N1436" s="265"/>
      <c r="O1436" s="265"/>
      <c r="P1436" s="265"/>
      <c r="Q1436" s="265"/>
      <c r="R1436" s="265"/>
    </row>
    <row r="1437" spans="4:18" x14ac:dyDescent="0.2">
      <c r="D1437" s="273"/>
      <c r="E1437" s="261"/>
      <c r="F1437" s="261"/>
      <c r="G1437" s="261"/>
      <c r="H1437" s="261"/>
      <c r="I1437" s="261"/>
      <c r="J1437" s="261"/>
      <c r="K1437" s="261"/>
      <c r="L1437" s="261"/>
      <c r="M1437" s="261"/>
      <c r="N1437" s="265"/>
      <c r="O1437" s="265"/>
      <c r="P1437" s="265"/>
      <c r="Q1437" s="265"/>
      <c r="R1437" s="265"/>
    </row>
    <row r="1438" spans="4:18" x14ac:dyDescent="0.2">
      <c r="D1438" s="273"/>
      <c r="E1438" s="261"/>
      <c r="F1438" s="261"/>
      <c r="G1438" s="261"/>
      <c r="H1438" s="261"/>
      <c r="I1438" s="261"/>
      <c r="J1438" s="261"/>
      <c r="K1438" s="261"/>
      <c r="L1438" s="261"/>
      <c r="M1438" s="261"/>
      <c r="N1438" s="265"/>
      <c r="O1438" s="265"/>
      <c r="P1438" s="265"/>
      <c r="Q1438" s="265"/>
      <c r="R1438" s="265"/>
    </row>
    <row r="1439" spans="4:18" x14ac:dyDescent="0.2">
      <c r="D1439" s="273"/>
      <c r="E1439" s="261"/>
      <c r="F1439" s="261"/>
      <c r="G1439" s="261"/>
      <c r="H1439" s="261"/>
      <c r="I1439" s="261"/>
      <c r="J1439" s="261"/>
      <c r="K1439" s="261"/>
      <c r="L1439" s="261"/>
      <c r="M1439" s="261"/>
      <c r="N1439" s="265"/>
      <c r="O1439" s="265"/>
      <c r="P1439" s="265"/>
      <c r="Q1439" s="265"/>
      <c r="R1439" s="265"/>
    </row>
    <row r="1440" spans="4:18" x14ac:dyDescent="0.2">
      <c r="D1440" s="273"/>
      <c r="E1440" s="261"/>
      <c r="F1440" s="261"/>
      <c r="G1440" s="261"/>
      <c r="H1440" s="261"/>
      <c r="I1440" s="261"/>
      <c r="J1440" s="261"/>
      <c r="K1440" s="261"/>
      <c r="L1440" s="261"/>
      <c r="M1440" s="261"/>
      <c r="N1440" s="265"/>
      <c r="O1440" s="265"/>
      <c r="P1440" s="265"/>
      <c r="Q1440" s="265"/>
      <c r="R1440" s="265"/>
    </row>
    <row r="1441" spans="4:18" x14ac:dyDescent="0.2">
      <c r="D1441" s="273"/>
      <c r="E1441" s="261"/>
      <c r="F1441" s="261"/>
      <c r="G1441" s="261"/>
      <c r="H1441" s="261"/>
      <c r="I1441" s="261"/>
      <c r="J1441" s="261"/>
      <c r="K1441" s="261"/>
      <c r="L1441" s="261"/>
      <c r="M1441" s="261"/>
      <c r="N1441" s="265"/>
      <c r="O1441" s="265"/>
      <c r="P1441" s="265"/>
      <c r="Q1441" s="265"/>
      <c r="R1441" s="265"/>
    </row>
    <row r="1442" spans="4:18" x14ac:dyDescent="0.2">
      <c r="D1442" s="273"/>
      <c r="E1442" s="261"/>
      <c r="F1442" s="261"/>
      <c r="G1442" s="261"/>
      <c r="H1442" s="261"/>
      <c r="I1442" s="261"/>
      <c r="J1442" s="261"/>
      <c r="K1442" s="261"/>
      <c r="L1442" s="261"/>
      <c r="M1442" s="261"/>
      <c r="N1442" s="265"/>
      <c r="O1442" s="265"/>
      <c r="P1442" s="265"/>
      <c r="Q1442" s="265"/>
      <c r="R1442" s="265"/>
    </row>
    <row r="1443" spans="4:18" x14ac:dyDescent="0.2">
      <c r="D1443" s="273"/>
      <c r="E1443" s="261"/>
      <c r="F1443" s="261"/>
      <c r="G1443" s="261"/>
      <c r="H1443" s="261"/>
      <c r="I1443" s="261"/>
      <c r="J1443" s="261"/>
      <c r="K1443" s="261"/>
      <c r="L1443" s="261"/>
      <c r="M1443" s="261"/>
      <c r="N1443" s="265"/>
      <c r="O1443" s="265"/>
      <c r="P1443" s="265"/>
      <c r="Q1443" s="265"/>
      <c r="R1443" s="265"/>
    </row>
    <row r="1444" spans="4:18" x14ac:dyDescent="0.2">
      <c r="D1444" s="273"/>
      <c r="E1444" s="261"/>
      <c r="F1444" s="261"/>
      <c r="G1444" s="261"/>
      <c r="H1444" s="261"/>
      <c r="I1444" s="261"/>
      <c r="J1444" s="261"/>
      <c r="K1444" s="261"/>
      <c r="L1444" s="261"/>
      <c r="M1444" s="261"/>
      <c r="N1444" s="265"/>
      <c r="O1444" s="265"/>
      <c r="P1444" s="265"/>
      <c r="Q1444" s="265"/>
      <c r="R1444" s="265"/>
    </row>
    <row r="1445" spans="4:18" x14ac:dyDescent="0.2">
      <c r="D1445" s="273"/>
      <c r="E1445" s="261"/>
      <c r="F1445" s="261"/>
      <c r="G1445" s="261"/>
      <c r="H1445" s="261"/>
      <c r="I1445" s="261"/>
      <c r="J1445" s="261"/>
      <c r="K1445" s="261"/>
      <c r="L1445" s="261"/>
      <c r="M1445" s="261"/>
      <c r="N1445" s="265"/>
      <c r="O1445" s="265"/>
      <c r="P1445" s="265"/>
      <c r="Q1445" s="265"/>
      <c r="R1445" s="265"/>
    </row>
    <row r="1446" spans="4:18" x14ac:dyDescent="0.2">
      <c r="D1446" s="273"/>
      <c r="E1446" s="261"/>
      <c r="F1446" s="261"/>
      <c r="G1446" s="261"/>
      <c r="H1446" s="261"/>
      <c r="I1446" s="261"/>
      <c r="J1446" s="261"/>
      <c r="K1446" s="261"/>
      <c r="L1446" s="261"/>
      <c r="M1446" s="261"/>
      <c r="N1446" s="265"/>
      <c r="O1446" s="265"/>
      <c r="P1446" s="265"/>
      <c r="Q1446" s="265"/>
      <c r="R1446" s="265"/>
    </row>
    <row r="1447" spans="4:18" x14ac:dyDescent="0.2">
      <c r="D1447" s="273"/>
      <c r="E1447" s="261"/>
      <c r="F1447" s="261"/>
      <c r="G1447" s="261"/>
      <c r="H1447" s="261"/>
      <c r="I1447" s="261"/>
      <c r="J1447" s="261"/>
      <c r="K1447" s="261"/>
      <c r="L1447" s="261"/>
      <c r="M1447" s="261"/>
      <c r="N1447" s="265"/>
      <c r="O1447" s="265"/>
      <c r="P1447" s="265"/>
      <c r="Q1447" s="265"/>
      <c r="R1447" s="265"/>
    </row>
    <row r="1448" spans="4:18" x14ac:dyDescent="0.2">
      <c r="D1448" s="273"/>
      <c r="E1448" s="261"/>
      <c r="F1448" s="261"/>
      <c r="G1448" s="261"/>
      <c r="H1448" s="261"/>
      <c r="I1448" s="261"/>
      <c r="J1448" s="261"/>
      <c r="K1448" s="261"/>
      <c r="L1448" s="261"/>
      <c r="M1448" s="261"/>
      <c r="N1448" s="265"/>
      <c r="O1448" s="265"/>
      <c r="P1448" s="265"/>
      <c r="Q1448" s="265"/>
      <c r="R1448" s="265"/>
    </row>
    <row r="1449" spans="4:18" x14ac:dyDescent="0.2">
      <c r="D1449" s="273"/>
      <c r="E1449" s="261"/>
      <c r="F1449" s="261"/>
      <c r="G1449" s="261"/>
      <c r="H1449" s="261"/>
      <c r="I1449" s="261"/>
      <c r="J1449" s="261"/>
      <c r="K1449" s="261"/>
      <c r="L1449" s="261"/>
      <c r="M1449" s="261"/>
      <c r="N1449" s="265"/>
      <c r="O1449" s="265"/>
      <c r="P1449" s="265"/>
      <c r="Q1449" s="265"/>
      <c r="R1449" s="265"/>
    </row>
    <row r="1450" spans="4:18" x14ac:dyDescent="0.2">
      <c r="D1450" s="273"/>
      <c r="E1450" s="261"/>
      <c r="F1450" s="261"/>
      <c r="G1450" s="261"/>
      <c r="H1450" s="261"/>
      <c r="I1450" s="261"/>
      <c r="J1450" s="261"/>
      <c r="K1450" s="261"/>
      <c r="L1450" s="261"/>
      <c r="M1450" s="261"/>
      <c r="N1450" s="265"/>
      <c r="O1450" s="265"/>
      <c r="P1450" s="265"/>
      <c r="Q1450" s="265"/>
      <c r="R1450" s="265"/>
    </row>
    <row r="1451" spans="4:18" x14ac:dyDescent="0.2">
      <c r="D1451" s="273"/>
      <c r="E1451" s="261"/>
      <c r="F1451" s="261"/>
      <c r="G1451" s="261"/>
      <c r="H1451" s="261"/>
      <c r="I1451" s="261"/>
      <c r="J1451" s="261"/>
      <c r="K1451" s="261"/>
      <c r="L1451" s="261"/>
      <c r="M1451" s="261"/>
      <c r="N1451" s="265"/>
      <c r="O1451" s="265"/>
      <c r="P1451" s="265"/>
      <c r="Q1451" s="265"/>
      <c r="R1451" s="265"/>
    </row>
    <row r="1452" spans="4:18" x14ac:dyDescent="0.2">
      <c r="D1452" s="273"/>
      <c r="E1452" s="261"/>
      <c r="F1452" s="261"/>
      <c r="G1452" s="261"/>
      <c r="H1452" s="261"/>
      <c r="I1452" s="261"/>
      <c r="J1452" s="261"/>
      <c r="K1452" s="261"/>
      <c r="L1452" s="261"/>
      <c r="M1452" s="261"/>
      <c r="N1452" s="265"/>
      <c r="O1452" s="265"/>
      <c r="P1452" s="265"/>
      <c r="Q1452" s="265"/>
      <c r="R1452" s="265"/>
    </row>
    <row r="1453" spans="4:18" x14ac:dyDescent="0.2">
      <c r="D1453" s="273"/>
      <c r="E1453" s="261"/>
      <c r="F1453" s="261"/>
      <c r="G1453" s="261"/>
      <c r="H1453" s="261"/>
      <c r="I1453" s="261"/>
      <c r="J1453" s="261"/>
      <c r="K1453" s="261"/>
      <c r="L1453" s="261"/>
      <c r="M1453" s="261"/>
      <c r="N1453" s="265"/>
      <c r="O1453" s="265"/>
      <c r="P1453" s="265"/>
      <c r="Q1453" s="265"/>
      <c r="R1453" s="265"/>
    </row>
    <row r="1454" spans="4:18" x14ac:dyDescent="0.2">
      <c r="D1454" s="273"/>
      <c r="E1454" s="261"/>
      <c r="F1454" s="261"/>
      <c r="G1454" s="261"/>
      <c r="H1454" s="261"/>
      <c r="I1454" s="261"/>
      <c r="J1454" s="261"/>
      <c r="K1454" s="261"/>
      <c r="L1454" s="261"/>
      <c r="M1454" s="261"/>
      <c r="N1454" s="265"/>
      <c r="O1454" s="265"/>
      <c r="P1454" s="265"/>
      <c r="Q1454" s="265"/>
      <c r="R1454" s="265"/>
    </row>
    <row r="1455" spans="4:18" x14ac:dyDescent="0.2">
      <c r="D1455" s="273"/>
      <c r="E1455" s="261"/>
      <c r="F1455" s="261"/>
      <c r="G1455" s="261"/>
      <c r="H1455" s="261"/>
      <c r="I1455" s="261"/>
      <c r="J1455" s="261"/>
      <c r="K1455" s="261"/>
      <c r="L1455" s="261"/>
      <c r="M1455" s="261"/>
      <c r="N1455" s="265"/>
      <c r="O1455" s="265"/>
      <c r="P1455" s="265"/>
      <c r="Q1455" s="265"/>
      <c r="R1455" s="265"/>
    </row>
    <row r="1456" spans="4:18" x14ac:dyDescent="0.2">
      <c r="D1456" s="273"/>
      <c r="E1456" s="261"/>
      <c r="F1456" s="261"/>
      <c r="G1456" s="261"/>
      <c r="H1456" s="261"/>
      <c r="I1456" s="261"/>
      <c r="J1456" s="261"/>
      <c r="K1456" s="261"/>
      <c r="L1456" s="261"/>
      <c r="M1456" s="261"/>
      <c r="N1456" s="265"/>
      <c r="O1456" s="265"/>
      <c r="P1456" s="265"/>
      <c r="Q1456" s="265"/>
      <c r="R1456" s="265"/>
    </row>
    <row r="1457" spans="4:18" x14ac:dyDescent="0.2">
      <c r="D1457" s="273"/>
      <c r="E1457" s="261"/>
      <c r="F1457" s="261"/>
      <c r="G1457" s="261"/>
      <c r="H1457" s="261"/>
      <c r="I1457" s="261"/>
      <c r="J1457" s="261"/>
      <c r="K1457" s="261"/>
      <c r="L1457" s="261"/>
      <c r="M1457" s="261"/>
      <c r="N1457" s="265"/>
      <c r="O1457" s="265"/>
      <c r="P1457" s="265"/>
      <c r="Q1457" s="265"/>
      <c r="R1457" s="265"/>
    </row>
    <row r="1458" spans="4:18" x14ac:dyDescent="0.2">
      <c r="D1458" s="273"/>
      <c r="E1458" s="261"/>
      <c r="F1458" s="261"/>
      <c r="G1458" s="261"/>
      <c r="H1458" s="261"/>
      <c r="I1458" s="261"/>
      <c r="J1458" s="261"/>
      <c r="K1458" s="261"/>
      <c r="L1458" s="261"/>
      <c r="M1458" s="261"/>
      <c r="N1458" s="265"/>
      <c r="O1458" s="265"/>
      <c r="P1458" s="265"/>
      <c r="Q1458" s="265"/>
      <c r="R1458" s="265"/>
    </row>
    <row r="1459" spans="4:18" x14ac:dyDescent="0.2">
      <c r="D1459" s="273"/>
      <c r="E1459" s="261"/>
      <c r="F1459" s="261"/>
      <c r="G1459" s="261"/>
      <c r="H1459" s="261"/>
      <c r="I1459" s="261"/>
      <c r="J1459" s="261"/>
      <c r="K1459" s="261"/>
      <c r="L1459" s="261"/>
      <c r="M1459" s="261"/>
      <c r="N1459" s="265"/>
      <c r="O1459" s="265"/>
      <c r="P1459" s="265"/>
      <c r="Q1459" s="265"/>
      <c r="R1459" s="265"/>
    </row>
    <row r="1460" spans="4:18" x14ac:dyDescent="0.2">
      <c r="D1460" s="273"/>
      <c r="E1460" s="261"/>
      <c r="F1460" s="261"/>
      <c r="G1460" s="261"/>
      <c r="H1460" s="261"/>
      <c r="I1460" s="261"/>
      <c r="J1460" s="261"/>
      <c r="K1460" s="261"/>
      <c r="L1460" s="261"/>
      <c r="M1460" s="261"/>
      <c r="N1460" s="265"/>
      <c r="O1460" s="265"/>
      <c r="P1460" s="265"/>
      <c r="Q1460" s="265"/>
      <c r="R1460" s="265"/>
    </row>
    <row r="1461" spans="4:18" x14ac:dyDescent="0.2">
      <c r="D1461" s="273"/>
      <c r="E1461" s="261"/>
      <c r="F1461" s="261"/>
      <c r="G1461" s="261"/>
      <c r="H1461" s="261"/>
      <c r="I1461" s="261"/>
      <c r="J1461" s="261"/>
      <c r="K1461" s="261"/>
      <c r="L1461" s="261"/>
      <c r="M1461" s="261"/>
      <c r="N1461" s="265"/>
      <c r="O1461" s="265"/>
      <c r="P1461" s="265"/>
      <c r="Q1461" s="265"/>
      <c r="R1461" s="265"/>
    </row>
    <row r="1462" spans="4:18" x14ac:dyDescent="0.2">
      <c r="D1462" s="273"/>
      <c r="E1462" s="261"/>
      <c r="F1462" s="261"/>
      <c r="G1462" s="261"/>
      <c r="H1462" s="261"/>
      <c r="I1462" s="261"/>
      <c r="J1462" s="261"/>
      <c r="K1462" s="261"/>
      <c r="L1462" s="261"/>
      <c r="M1462" s="261"/>
      <c r="N1462" s="265"/>
      <c r="O1462" s="265"/>
      <c r="P1462" s="265"/>
      <c r="Q1462" s="265"/>
      <c r="R1462" s="265"/>
    </row>
    <row r="1463" spans="4:18" x14ac:dyDescent="0.2">
      <c r="D1463" s="273"/>
      <c r="E1463" s="261"/>
      <c r="F1463" s="261"/>
      <c r="G1463" s="261"/>
      <c r="H1463" s="261"/>
      <c r="I1463" s="261"/>
      <c r="J1463" s="261"/>
      <c r="K1463" s="261"/>
      <c r="L1463" s="261"/>
      <c r="M1463" s="261"/>
      <c r="N1463" s="265"/>
      <c r="O1463" s="265"/>
      <c r="P1463" s="265"/>
      <c r="Q1463" s="265"/>
      <c r="R1463" s="265"/>
    </row>
    <row r="1464" spans="4:18" x14ac:dyDescent="0.2">
      <c r="D1464" s="273"/>
      <c r="E1464" s="261"/>
      <c r="F1464" s="261"/>
      <c r="G1464" s="261"/>
      <c r="H1464" s="261"/>
      <c r="I1464" s="261"/>
      <c r="J1464" s="261"/>
      <c r="K1464" s="261"/>
      <c r="L1464" s="261"/>
      <c r="M1464" s="261"/>
      <c r="N1464" s="265"/>
      <c r="O1464" s="265"/>
      <c r="P1464" s="265"/>
      <c r="Q1464" s="265"/>
      <c r="R1464" s="265"/>
    </row>
    <row r="1465" spans="4:18" x14ac:dyDescent="0.2">
      <c r="D1465" s="273"/>
      <c r="E1465" s="261"/>
      <c r="F1465" s="261"/>
      <c r="G1465" s="261"/>
      <c r="H1465" s="261"/>
      <c r="I1465" s="261"/>
      <c r="J1465" s="261"/>
      <c r="K1465" s="261"/>
      <c r="L1465" s="261"/>
      <c r="M1465" s="261"/>
      <c r="N1465" s="265"/>
      <c r="O1465" s="265"/>
      <c r="P1465" s="265"/>
      <c r="Q1465" s="265"/>
      <c r="R1465" s="265"/>
    </row>
    <row r="1466" spans="4:18" x14ac:dyDescent="0.2">
      <c r="D1466" s="273"/>
      <c r="E1466" s="261"/>
      <c r="F1466" s="261"/>
      <c r="G1466" s="261"/>
      <c r="H1466" s="261"/>
      <c r="I1466" s="261"/>
      <c r="J1466" s="261"/>
      <c r="K1466" s="261"/>
      <c r="L1466" s="261"/>
      <c r="M1466" s="261"/>
      <c r="N1466" s="265"/>
      <c r="O1466" s="265"/>
      <c r="P1466" s="265"/>
      <c r="Q1466" s="265"/>
      <c r="R1466" s="265"/>
    </row>
    <row r="1467" spans="4:18" x14ac:dyDescent="0.2">
      <c r="D1467" s="273"/>
      <c r="E1467" s="261"/>
      <c r="F1467" s="261"/>
      <c r="G1467" s="261"/>
      <c r="H1467" s="261"/>
      <c r="I1467" s="261"/>
      <c r="J1467" s="261"/>
      <c r="K1467" s="261"/>
      <c r="L1467" s="261"/>
      <c r="M1467" s="261"/>
      <c r="N1467" s="265"/>
      <c r="O1467" s="265"/>
      <c r="P1467" s="265"/>
      <c r="Q1467" s="265"/>
      <c r="R1467" s="265"/>
    </row>
    <row r="1468" spans="4:18" x14ac:dyDescent="0.2">
      <c r="D1468" s="273"/>
      <c r="E1468" s="261"/>
      <c r="F1468" s="261"/>
      <c r="G1468" s="261"/>
      <c r="H1468" s="261"/>
      <c r="I1468" s="261"/>
      <c r="J1468" s="261"/>
      <c r="K1468" s="261"/>
      <c r="L1468" s="261"/>
      <c r="M1468" s="261"/>
      <c r="N1468" s="265"/>
      <c r="O1468" s="265"/>
      <c r="P1468" s="265"/>
      <c r="Q1468" s="265"/>
      <c r="R1468" s="265"/>
    </row>
    <row r="1469" spans="4:18" x14ac:dyDescent="0.2">
      <c r="D1469" s="273"/>
      <c r="E1469" s="261"/>
      <c r="F1469" s="261"/>
      <c r="G1469" s="261"/>
      <c r="H1469" s="261"/>
      <c r="I1469" s="261"/>
      <c r="J1469" s="261"/>
      <c r="K1469" s="261"/>
      <c r="L1469" s="261"/>
      <c r="M1469" s="261"/>
      <c r="N1469" s="265"/>
      <c r="O1469" s="265"/>
      <c r="P1469" s="265"/>
      <c r="Q1469" s="265"/>
      <c r="R1469" s="265"/>
    </row>
    <row r="1470" spans="4:18" x14ac:dyDescent="0.2">
      <c r="D1470" s="273"/>
      <c r="E1470" s="261"/>
      <c r="F1470" s="261"/>
      <c r="G1470" s="261"/>
      <c r="H1470" s="261"/>
      <c r="I1470" s="261"/>
      <c r="J1470" s="261"/>
      <c r="K1470" s="261"/>
      <c r="L1470" s="261"/>
      <c r="M1470" s="261"/>
      <c r="N1470" s="265"/>
      <c r="O1470" s="265"/>
      <c r="P1470" s="265"/>
      <c r="Q1470" s="265"/>
      <c r="R1470" s="265"/>
    </row>
    <row r="1471" spans="4:18" x14ac:dyDescent="0.2">
      <c r="D1471" s="273"/>
      <c r="E1471" s="261"/>
      <c r="F1471" s="261"/>
      <c r="G1471" s="261"/>
      <c r="H1471" s="261"/>
      <c r="I1471" s="261"/>
      <c r="J1471" s="261"/>
      <c r="K1471" s="261"/>
      <c r="L1471" s="261"/>
      <c r="M1471" s="261"/>
      <c r="N1471" s="265"/>
      <c r="O1471" s="265"/>
      <c r="P1471" s="265"/>
      <c r="Q1471" s="265"/>
      <c r="R1471" s="265"/>
    </row>
    <row r="1472" spans="4:18" x14ac:dyDescent="0.2">
      <c r="D1472" s="273"/>
      <c r="E1472" s="261"/>
      <c r="F1472" s="261"/>
      <c r="G1472" s="261"/>
      <c r="H1472" s="261"/>
      <c r="I1472" s="261"/>
      <c r="J1472" s="261"/>
      <c r="K1472" s="261"/>
      <c r="L1472" s="261"/>
      <c r="M1472" s="261"/>
      <c r="N1472" s="265"/>
      <c r="O1472" s="265"/>
      <c r="P1472" s="265"/>
      <c r="Q1472" s="265"/>
      <c r="R1472" s="265"/>
    </row>
    <row r="1473" spans="4:18" x14ac:dyDescent="0.2">
      <c r="D1473" s="273"/>
      <c r="E1473" s="261"/>
      <c r="F1473" s="261"/>
      <c r="G1473" s="261"/>
      <c r="H1473" s="261"/>
      <c r="I1473" s="261"/>
      <c r="J1473" s="261"/>
      <c r="K1473" s="261"/>
      <c r="L1473" s="261"/>
      <c r="M1473" s="261"/>
      <c r="N1473" s="265"/>
      <c r="O1473" s="265"/>
      <c r="P1473" s="265"/>
      <c r="Q1473" s="265"/>
      <c r="R1473" s="265"/>
    </row>
    <row r="1474" spans="4:18" x14ac:dyDescent="0.2">
      <c r="D1474" s="273"/>
      <c r="E1474" s="261"/>
      <c r="F1474" s="261"/>
      <c r="G1474" s="261"/>
      <c r="H1474" s="261"/>
      <c r="I1474" s="261"/>
      <c r="J1474" s="261"/>
      <c r="K1474" s="261"/>
      <c r="L1474" s="261"/>
      <c r="M1474" s="261"/>
      <c r="N1474" s="265"/>
      <c r="O1474" s="265"/>
      <c r="P1474" s="265"/>
      <c r="Q1474" s="265"/>
      <c r="R1474" s="265"/>
    </row>
    <row r="1475" spans="4:18" x14ac:dyDescent="0.2">
      <c r="D1475" s="273"/>
      <c r="E1475" s="261"/>
      <c r="F1475" s="261"/>
      <c r="G1475" s="261"/>
      <c r="H1475" s="261"/>
      <c r="I1475" s="261"/>
      <c r="J1475" s="261"/>
      <c r="K1475" s="261"/>
      <c r="L1475" s="261"/>
      <c r="M1475" s="261"/>
      <c r="N1475" s="265"/>
      <c r="O1475" s="265"/>
      <c r="P1475" s="265"/>
      <c r="Q1475" s="265"/>
      <c r="R1475" s="265"/>
    </row>
    <row r="1476" spans="4:18" x14ac:dyDescent="0.2">
      <c r="D1476" s="273"/>
      <c r="E1476" s="261"/>
      <c r="F1476" s="261"/>
      <c r="G1476" s="261"/>
      <c r="H1476" s="261"/>
      <c r="I1476" s="261"/>
      <c r="J1476" s="261"/>
      <c r="K1476" s="261"/>
      <c r="L1476" s="261"/>
      <c r="M1476" s="261"/>
      <c r="N1476" s="265"/>
      <c r="O1476" s="265"/>
      <c r="P1476" s="265"/>
      <c r="Q1476" s="265"/>
      <c r="R1476" s="265"/>
    </row>
    <row r="1477" spans="4:18" x14ac:dyDescent="0.2">
      <c r="D1477" s="273"/>
      <c r="E1477" s="261"/>
      <c r="F1477" s="261"/>
      <c r="G1477" s="261"/>
      <c r="H1477" s="261"/>
      <c r="I1477" s="261"/>
      <c r="J1477" s="261"/>
      <c r="K1477" s="261"/>
      <c r="L1477" s="261"/>
      <c r="M1477" s="261"/>
      <c r="N1477" s="265"/>
      <c r="O1477" s="265"/>
      <c r="P1477" s="265"/>
      <c r="Q1477" s="265"/>
      <c r="R1477" s="265"/>
    </row>
    <row r="1478" spans="4:18" x14ac:dyDescent="0.2">
      <c r="D1478" s="273"/>
      <c r="E1478" s="261"/>
      <c r="F1478" s="261"/>
      <c r="G1478" s="261"/>
      <c r="H1478" s="261"/>
      <c r="I1478" s="261"/>
      <c r="J1478" s="261"/>
      <c r="K1478" s="261"/>
      <c r="L1478" s="261"/>
      <c r="M1478" s="261"/>
      <c r="N1478" s="265"/>
      <c r="O1478" s="265"/>
      <c r="P1478" s="265"/>
      <c r="Q1478" s="265"/>
      <c r="R1478" s="265"/>
    </row>
    <row r="1479" spans="4:18" x14ac:dyDescent="0.2">
      <c r="D1479" s="273"/>
      <c r="E1479" s="261"/>
      <c r="F1479" s="261"/>
      <c r="G1479" s="261"/>
      <c r="H1479" s="261"/>
      <c r="I1479" s="261"/>
      <c r="J1479" s="261"/>
      <c r="K1479" s="261"/>
      <c r="L1479" s="261"/>
      <c r="M1479" s="261"/>
      <c r="N1479" s="265"/>
      <c r="O1479" s="265"/>
      <c r="P1479" s="265"/>
      <c r="Q1479" s="265"/>
      <c r="R1479" s="265"/>
    </row>
    <row r="1480" spans="4:18" x14ac:dyDescent="0.2">
      <c r="D1480" s="273"/>
      <c r="E1480" s="261"/>
      <c r="F1480" s="261"/>
      <c r="G1480" s="261"/>
      <c r="H1480" s="261"/>
      <c r="I1480" s="261"/>
      <c r="J1480" s="261"/>
      <c r="K1480" s="261"/>
      <c r="L1480" s="261"/>
      <c r="M1480" s="261"/>
      <c r="N1480" s="265"/>
      <c r="O1480" s="265"/>
      <c r="P1480" s="265"/>
      <c r="Q1480" s="265"/>
      <c r="R1480" s="265"/>
    </row>
    <row r="1481" spans="4:18" x14ac:dyDescent="0.2">
      <c r="D1481" s="273"/>
      <c r="E1481" s="261"/>
      <c r="F1481" s="261"/>
      <c r="G1481" s="261"/>
      <c r="H1481" s="261"/>
      <c r="I1481" s="261"/>
      <c r="J1481" s="261"/>
      <c r="K1481" s="261"/>
      <c r="L1481" s="261"/>
      <c r="M1481" s="261"/>
      <c r="N1481" s="265"/>
      <c r="O1481" s="265"/>
      <c r="P1481" s="265"/>
      <c r="Q1481" s="265"/>
      <c r="R1481" s="265"/>
    </row>
    <row r="1482" spans="4:18" x14ac:dyDescent="0.2">
      <c r="D1482" s="273"/>
      <c r="E1482" s="261"/>
      <c r="F1482" s="261"/>
      <c r="G1482" s="261"/>
      <c r="H1482" s="261"/>
      <c r="I1482" s="261"/>
      <c r="J1482" s="261"/>
      <c r="K1482" s="261"/>
      <c r="L1482" s="261"/>
      <c r="M1482" s="261"/>
      <c r="N1482" s="265"/>
      <c r="O1482" s="265"/>
      <c r="P1482" s="265"/>
      <c r="Q1482" s="265"/>
      <c r="R1482" s="265"/>
    </row>
    <row r="1483" spans="4:18" x14ac:dyDescent="0.2">
      <c r="D1483" s="273"/>
      <c r="E1483" s="261"/>
      <c r="F1483" s="261"/>
      <c r="G1483" s="261"/>
      <c r="H1483" s="261"/>
      <c r="I1483" s="261"/>
      <c r="J1483" s="261"/>
      <c r="K1483" s="261"/>
      <c r="L1483" s="261"/>
      <c r="M1483" s="261"/>
      <c r="N1483" s="265"/>
      <c r="O1483" s="265"/>
      <c r="P1483" s="265"/>
      <c r="Q1483" s="265"/>
      <c r="R1483" s="265"/>
    </row>
    <row r="1484" spans="4:18" x14ac:dyDescent="0.2">
      <c r="D1484" s="273"/>
      <c r="E1484" s="261"/>
      <c r="F1484" s="261"/>
      <c r="G1484" s="261"/>
      <c r="H1484" s="261"/>
      <c r="I1484" s="261"/>
      <c r="J1484" s="261"/>
      <c r="K1484" s="261"/>
      <c r="L1484" s="261"/>
      <c r="M1484" s="261"/>
      <c r="N1484" s="265"/>
      <c r="O1484" s="265"/>
      <c r="P1484" s="265"/>
      <c r="Q1484" s="265"/>
      <c r="R1484" s="265"/>
    </row>
    <row r="1485" spans="4:18" x14ac:dyDescent="0.2">
      <c r="D1485" s="273"/>
      <c r="E1485" s="261"/>
      <c r="F1485" s="261"/>
      <c r="G1485" s="261"/>
      <c r="H1485" s="261"/>
      <c r="I1485" s="261"/>
      <c r="J1485" s="261"/>
      <c r="K1485" s="261"/>
      <c r="L1485" s="261"/>
      <c r="M1485" s="261"/>
      <c r="N1485" s="265"/>
      <c r="O1485" s="265"/>
      <c r="P1485" s="265"/>
      <c r="Q1485" s="265"/>
      <c r="R1485" s="265"/>
    </row>
    <row r="1486" spans="4:18" x14ac:dyDescent="0.2">
      <c r="D1486" s="273"/>
      <c r="E1486" s="261"/>
      <c r="F1486" s="261"/>
      <c r="G1486" s="261"/>
      <c r="H1486" s="261"/>
      <c r="I1486" s="261"/>
      <c r="J1486" s="261"/>
      <c r="K1486" s="261"/>
      <c r="L1486" s="261"/>
      <c r="M1486" s="261"/>
      <c r="N1486" s="265"/>
      <c r="O1486" s="265"/>
      <c r="P1486" s="265"/>
      <c r="Q1486" s="265"/>
      <c r="R1486" s="265"/>
    </row>
    <row r="1487" spans="4:18" x14ac:dyDescent="0.2">
      <c r="D1487" s="273"/>
      <c r="E1487" s="261"/>
      <c r="F1487" s="261"/>
      <c r="G1487" s="261"/>
      <c r="H1487" s="261"/>
      <c r="I1487" s="261"/>
      <c r="J1487" s="261"/>
      <c r="K1487" s="261"/>
      <c r="L1487" s="261"/>
      <c r="M1487" s="261"/>
      <c r="N1487" s="265"/>
      <c r="O1487" s="265"/>
      <c r="P1487" s="265"/>
      <c r="Q1487" s="265"/>
      <c r="R1487" s="265"/>
    </row>
    <row r="1488" spans="4:18" x14ac:dyDescent="0.2">
      <c r="D1488" s="273"/>
      <c r="E1488" s="261"/>
      <c r="F1488" s="261"/>
      <c r="G1488" s="261"/>
      <c r="H1488" s="261"/>
      <c r="I1488" s="261"/>
      <c r="J1488" s="261"/>
      <c r="K1488" s="261"/>
      <c r="L1488" s="261"/>
      <c r="M1488" s="261"/>
      <c r="N1488" s="265"/>
      <c r="O1488" s="265"/>
      <c r="P1488" s="265"/>
      <c r="Q1488" s="265"/>
      <c r="R1488" s="265"/>
    </row>
    <row r="1489" spans="4:18" x14ac:dyDescent="0.2">
      <c r="D1489" s="273"/>
      <c r="E1489" s="261"/>
      <c r="F1489" s="261"/>
      <c r="G1489" s="261"/>
      <c r="H1489" s="261"/>
      <c r="I1489" s="261"/>
      <c r="J1489" s="261"/>
      <c r="K1489" s="261"/>
      <c r="L1489" s="261"/>
      <c r="M1489" s="261"/>
      <c r="N1489" s="265"/>
      <c r="O1489" s="265"/>
      <c r="P1489" s="265"/>
      <c r="Q1489" s="265"/>
      <c r="R1489" s="265"/>
    </row>
    <row r="1490" spans="4:18" x14ac:dyDescent="0.2">
      <c r="D1490" s="273"/>
      <c r="E1490" s="261"/>
      <c r="F1490" s="261"/>
      <c r="G1490" s="261"/>
      <c r="H1490" s="261"/>
      <c r="I1490" s="261"/>
      <c r="J1490" s="261"/>
      <c r="K1490" s="261"/>
      <c r="L1490" s="261"/>
      <c r="M1490" s="261"/>
      <c r="N1490" s="265"/>
      <c r="O1490" s="265"/>
      <c r="P1490" s="265"/>
      <c r="Q1490" s="265"/>
      <c r="R1490" s="265"/>
    </row>
    <row r="1491" spans="4:18" x14ac:dyDescent="0.2">
      <c r="D1491" s="273"/>
      <c r="E1491" s="261"/>
      <c r="F1491" s="261"/>
      <c r="G1491" s="261"/>
      <c r="H1491" s="261"/>
      <c r="I1491" s="261"/>
      <c r="J1491" s="261"/>
      <c r="K1491" s="261"/>
      <c r="L1491" s="261"/>
      <c r="M1491" s="261"/>
      <c r="N1491" s="265"/>
      <c r="O1491" s="265"/>
      <c r="P1491" s="265"/>
      <c r="Q1491" s="265"/>
      <c r="R1491" s="265"/>
    </row>
    <row r="1492" spans="4:18" x14ac:dyDescent="0.2">
      <c r="D1492" s="273"/>
      <c r="E1492" s="261"/>
      <c r="F1492" s="261"/>
      <c r="G1492" s="261"/>
      <c r="H1492" s="261"/>
      <c r="I1492" s="261"/>
      <c r="J1492" s="261"/>
      <c r="K1492" s="261"/>
      <c r="L1492" s="261"/>
      <c r="M1492" s="261"/>
      <c r="N1492" s="265"/>
      <c r="O1492" s="265"/>
      <c r="P1492" s="265"/>
      <c r="Q1492" s="265"/>
      <c r="R1492" s="265"/>
    </row>
    <row r="1493" spans="4:18" x14ac:dyDescent="0.2">
      <c r="D1493" s="273"/>
      <c r="E1493" s="261"/>
      <c r="F1493" s="261"/>
      <c r="G1493" s="261"/>
      <c r="H1493" s="261"/>
      <c r="I1493" s="261"/>
      <c r="J1493" s="261"/>
      <c r="K1493" s="261"/>
      <c r="L1493" s="261"/>
      <c r="M1493" s="261"/>
      <c r="N1493" s="265"/>
      <c r="O1493" s="265"/>
      <c r="P1493" s="265"/>
      <c r="Q1493" s="265"/>
      <c r="R1493" s="265"/>
    </row>
    <row r="1494" spans="4:18" x14ac:dyDescent="0.2">
      <c r="D1494" s="273"/>
      <c r="E1494" s="261"/>
      <c r="F1494" s="261"/>
      <c r="G1494" s="261"/>
      <c r="H1494" s="261"/>
      <c r="I1494" s="261"/>
      <c r="J1494" s="261"/>
      <c r="K1494" s="261"/>
      <c r="L1494" s="261"/>
      <c r="M1494" s="261"/>
      <c r="N1494" s="265"/>
      <c r="O1494" s="265"/>
      <c r="P1494" s="265"/>
      <c r="Q1494" s="265"/>
      <c r="R1494" s="265"/>
    </row>
    <row r="1495" spans="4:18" x14ac:dyDescent="0.2">
      <c r="D1495" s="273"/>
      <c r="E1495" s="261"/>
      <c r="F1495" s="261"/>
      <c r="G1495" s="261"/>
      <c r="H1495" s="261"/>
      <c r="I1495" s="261"/>
      <c r="J1495" s="261"/>
      <c r="K1495" s="261"/>
      <c r="L1495" s="261"/>
      <c r="M1495" s="261"/>
      <c r="N1495" s="265"/>
      <c r="O1495" s="265"/>
      <c r="P1495" s="265"/>
      <c r="Q1495" s="265"/>
      <c r="R1495" s="265"/>
    </row>
    <row r="1496" spans="4:18" x14ac:dyDescent="0.2">
      <c r="D1496" s="273"/>
      <c r="E1496" s="261"/>
      <c r="F1496" s="261"/>
      <c r="G1496" s="261"/>
      <c r="H1496" s="261"/>
      <c r="I1496" s="261"/>
      <c r="J1496" s="261"/>
      <c r="K1496" s="261"/>
      <c r="L1496" s="261"/>
      <c r="M1496" s="261"/>
      <c r="N1496" s="265"/>
      <c r="O1496" s="265"/>
      <c r="P1496" s="265"/>
      <c r="Q1496" s="265"/>
      <c r="R1496" s="265"/>
    </row>
    <row r="1497" spans="4:18" x14ac:dyDescent="0.2">
      <c r="D1497" s="273"/>
      <c r="E1497" s="261"/>
      <c r="F1497" s="261"/>
      <c r="G1497" s="261"/>
      <c r="H1497" s="261"/>
      <c r="I1497" s="261"/>
      <c r="J1497" s="261"/>
      <c r="K1497" s="261"/>
      <c r="L1497" s="261"/>
      <c r="M1497" s="261"/>
      <c r="N1497" s="265"/>
      <c r="O1497" s="265"/>
      <c r="P1497" s="265"/>
      <c r="Q1497" s="265"/>
      <c r="R1497" s="265"/>
    </row>
    <row r="1498" spans="4:18" x14ac:dyDescent="0.2">
      <c r="D1498" s="273"/>
      <c r="E1498" s="261"/>
      <c r="F1498" s="261"/>
      <c r="G1498" s="261"/>
      <c r="H1498" s="261"/>
      <c r="I1498" s="261"/>
      <c r="J1498" s="261"/>
      <c r="K1498" s="261"/>
      <c r="L1498" s="261"/>
      <c r="M1498" s="261"/>
      <c r="N1498" s="265"/>
      <c r="O1498" s="265"/>
      <c r="P1498" s="265"/>
      <c r="Q1498" s="265"/>
      <c r="R1498" s="265"/>
    </row>
    <row r="1499" spans="4:18" x14ac:dyDescent="0.2">
      <c r="D1499" s="273"/>
      <c r="E1499" s="261"/>
      <c r="F1499" s="261"/>
      <c r="G1499" s="261"/>
      <c r="H1499" s="261"/>
      <c r="I1499" s="261"/>
      <c r="J1499" s="261"/>
      <c r="K1499" s="261"/>
      <c r="L1499" s="261"/>
      <c r="M1499" s="261"/>
      <c r="N1499" s="265"/>
      <c r="O1499" s="265"/>
      <c r="P1499" s="265"/>
      <c r="Q1499" s="265"/>
      <c r="R1499" s="265"/>
    </row>
    <row r="1500" spans="4:18" x14ac:dyDescent="0.2">
      <c r="D1500" s="273"/>
      <c r="E1500" s="261"/>
      <c r="F1500" s="261"/>
      <c r="G1500" s="261"/>
      <c r="H1500" s="261"/>
      <c r="I1500" s="261"/>
      <c r="J1500" s="261"/>
      <c r="K1500" s="261"/>
      <c r="L1500" s="261"/>
      <c r="M1500" s="261"/>
      <c r="N1500" s="265"/>
      <c r="O1500" s="265"/>
      <c r="P1500" s="265"/>
      <c r="Q1500" s="265"/>
      <c r="R1500" s="265"/>
    </row>
    <row r="1501" spans="4:18" x14ac:dyDescent="0.2">
      <c r="D1501" s="273"/>
      <c r="E1501" s="261"/>
      <c r="F1501" s="261"/>
      <c r="G1501" s="261"/>
      <c r="H1501" s="261"/>
      <c r="I1501" s="261"/>
      <c r="J1501" s="261"/>
      <c r="K1501" s="261"/>
      <c r="L1501" s="261"/>
      <c r="M1501" s="261"/>
      <c r="N1501" s="265"/>
      <c r="O1501" s="265"/>
      <c r="P1501" s="265"/>
      <c r="Q1501" s="265"/>
      <c r="R1501" s="265"/>
    </row>
    <row r="1502" spans="4:18" x14ac:dyDescent="0.2">
      <c r="D1502" s="273"/>
      <c r="E1502" s="261"/>
      <c r="F1502" s="261"/>
      <c r="G1502" s="261"/>
      <c r="H1502" s="261"/>
      <c r="I1502" s="261"/>
      <c r="J1502" s="261"/>
      <c r="K1502" s="261"/>
      <c r="L1502" s="261"/>
      <c r="M1502" s="261"/>
      <c r="N1502" s="265"/>
      <c r="O1502" s="265"/>
      <c r="P1502" s="265"/>
      <c r="Q1502" s="265"/>
      <c r="R1502" s="265"/>
    </row>
    <row r="1503" spans="4:18" x14ac:dyDescent="0.2">
      <c r="D1503" s="273"/>
      <c r="E1503" s="261"/>
      <c r="F1503" s="261"/>
      <c r="G1503" s="261"/>
      <c r="H1503" s="261"/>
      <c r="I1503" s="261"/>
      <c r="J1503" s="261"/>
      <c r="K1503" s="261"/>
      <c r="L1503" s="261"/>
      <c r="M1503" s="261"/>
      <c r="N1503" s="265"/>
      <c r="O1503" s="265"/>
      <c r="P1503" s="265"/>
      <c r="Q1503" s="265"/>
      <c r="R1503" s="265"/>
    </row>
    <row r="1504" spans="4:18" x14ac:dyDescent="0.2">
      <c r="D1504" s="273"/>
      <c r="E1504" s="261"/>
      <c r="F1504" s="261"/>
      <c r="G1504" s="261"/>
      <c r="H1504" s="261"/>
      <c r="I1504" s="261"/>
      <c r="J1504" s="261"/>
      <c r="K1504" s="261"/>
      <c r="L1504" s="261"/>
      <c r="M1504" s="261"/>
      <c r="N1504" s="265"/>
      <c r="O1504" s="265"/>
      <c r="P1504" s="265"/>
      <c r="Q1504" s="265"/>
      <c r="R1504" s="265"/>
    </row>
    <row r="1505" spans="4:18" x14ac:dyDescent="0.2">
      <c r="D1505" s="273"/>
      <c r="E1505" s="261"/>
      <c r="F1505" s="261"/>
      <c r="G1505" s="261"/>
      <c r="H1505" s="261"/>
      <c r="I1505" s="261"/>
      <c r="J1505" s="261"/>
      <c r="K1505" s="261"/>
      <c r="L1505" s="261"/>
      <c r="M1505" s="261"/>
      <c r="N1505" s="265"/>
      <c r="O1505" s="265"/>
      <c r="P1505" s="265"/>
      <c r="Q1505" s="265"/>
      <c r="R1505" s="265"/>
    </row>
    <row r="1506" spans="4:18" x14ac:dyDescent="0.2">
      <c r="D1506" s="273"/>
      <c r="E1506" s="261"/>
      <c r="F1506" s="261"/>
      <c r="G1506" s="261"/>
      <c r="H1506" s="261"/>
      <c r="I1506" s="261"/>
      <c r="J1506" s="261"/>
      <c r="K1506" s="261"/>
      <c r="L1506" s="261"/>
      <c r="M1506" s="261"/>
      <c r="N1506" s="265"/>
      <c r="O1506" s="265"/>
      <c r="P1506" s="265"/>
      <c r="Q1506" s="265"/>
      <c r="R1506" s="265"/>
    </row>
    <row r="1507" spans="4:18" x14ac:dyDescent="0.2">
      <c r="D1507" s="273"/>
      <c r="E1507" s="261"/>
      <c r="F1507" s="261"/>
      <c r="G1507" s="261"/>
      <c r="H1507" s="261"/>
      <c r="I1507" s="261"/>
      <c r="J1507" s="261"/>
      <c r="K1507" s="261"/>
      <c r="L1507" s="261"/>
      <c r="M1507" s="261"/>
      <c r="N1507" s="265"/>
      <c r="O1507" s="265"/>
      <c r="P1507" s="265"/>
      <c r="Q1507" s="265"/>
      <c r="R1507" s="265"/>
    </row>
    <row r="1508" spans="4:18" x14ac:dyDescent="0.2">
      <c r="D1508" s="273"/>
      <c r="E1508" s="261"/>
      <c r="F1508" s="261"/>
      <c r="G1508" s="261"/>
      <c r="H1508" s="261"/>
      <c r="I1508" s="261"/>
      <c r="J1508" s="261"/>
      <c r="K1508" s="261"/>
      <c r="L1508" s="261"/>
      <c r="M1508" s="261"/>
      <c r="N1508" s="265"/>
      <c r="O1508" s="265"/>
      <c r="P1508" s="265"/>
      <c r="Q1508" s="265"/>
      <c r="R1508" s="265"/>
    </row>
    <row r="1509" spans="4:18" x14ac:dyDescent="0.2">
      <c r="D1509" s="273"/>
      <c r="E1509" s="261"/>
      <c r="F1509" s="261"/>
      <c r="G1509" s="261"/>
      <c r="H1509" s="261"/>
      <c r="I1509" s="261"/>
      <c r="J1509" s="261"/>
      <c r="K1509" s="261"/>
      <c r="L1509" s="261"/>
      <c r="M1509" s="261"/>
      <c r="N1509" s="265"/>
      <c r="O1509" s="265"/>
      <c r="P1509" s="265"/>
      <c r="Q1509" s="265"/>
      <c r="R1509" s="265"/>
    </row>
    <row r="1510" spans="4:18" x14ac:dyDescent="0.2">
      <c r="D1510" s="273"/>
      <c r="E1510" s="261"/>
      <c r="F1510" s="261"/>
      <c r="G1510" s="261"/>
      <c r="H1510" s="261"/>
      <c r="I1510" s="261"/>
      <c r="J1510" s="261"/>
      <c r="K1510" s="261"/>
      <c r="L1510" s="261"/>
      <c r="M1510" s="261"/>
      <c r="N1510" s="265"/>
      <c r="O1510" s="265"/>
      <c r="P1510" s="265"/>
      <c r="Q1510" s="265"/>
      <c r="R1510" s="265"/>
    </row>
    <row r="1511" spans="4:18" x14ac:dyDescent="0.2">
      <c r="D1511" s="273"/>
      <c r="E1511" s="261"/>
      <c r="F1511" s="261"/>
      <c r="G1511" s="261"/>
      <c r="H1511" s="261"/>
      <c r="I1511" s="261"/>
      <c r="J1511" s="261"/>
      <c r="K1511" s="261"/>
      <c r="L1511" s="261"/>
      <c r="M1511" s="261"/>
      <c r="N1511" s="265"/>
      <c r="O1511" s="265"/>
      <c r="P1511" s="265"/>
      <c r="Q1511" s="265"/>
      <c r="R1511" s="265"/>
    </row>
    <row r="1512" spans="4:18" x14ac:dyDescent="0.2">
      <c r="D1512" s="273"/>
      <c r="E1512" s="261"/>
      <c r="F1512" s="261"/>
      <c r="G1512" s="261"/>
      <c r="H1512" s="261"/>
      <c r="I1512" s="261"/>
      <c r="J1512" s="261"/>
      <c r="K1512" s="261"/>
      <c r="L1512" s="261"/>
      <c r="M1512" s="261"/>
      <c r="N1512" s="265"/>
      <c r="O1512" s="265"/>
      <c r="P1512" s="265"/>
      <c r="Q1512" s="265"/>
      <c r="R1512" s="265"/>
    </row>
    <row r="1513" spans="4:18" x14ac:dyDescent="0.2">
      <c r="D1513" s="273"/>
      <c r="E1513" s="261"/>
      <c r="F1513" s="261"/>
      <c r="G1513" s="261"/>
      <c r="H1513" s="261"/>
      <c r="I1513" s="261"/>
      <c r="J1513" s="261"/>
      <c r="K1513" s="261"/>
      <c r="L1513" s="261"/>
      <c r="M1513" s="261"/>
      <c r="N1513" s="265"/>
      <c r="O1513" s="265"/>
      <c r="P1513" s="265"/>
      <c r="Q1513" s="265"/>
      <c r="R1513" s="265"/>
    </row>
    <row r="1514" spans="4:18" x14ac:dyDescent="0.2">
      <c r="D1514" s="273"/>
      <c r="E1514" s="261"/>
      <c r="F1514" s="261"/>
      <c r="G1514" s="261"/>
      <c r="H1514" s="261"/>
      <c r="I1514" s="261"/>
      <c r="J1514" s="261"/>
      <c r="K1514" s="261"/>
      <c r="L1514" s="261"/>
      <c r="M1514" s="261"/>
      <c r="N1514" s="265"/>
      <c r="O1514" s="265"/>
      <c r="P1514" s="265"/>
      <c r="Q1514" s="265"/>
      <c r="R1514" s="265"/>
    </row>
    <row r="1515" spans="4:18" x14ac:dyDescent="0.2">
      <c r="D1515" s="273"/>
      <c r="E1515" s="261"/>
      <c r="F1515" s="261"/>
      <c r="G1515" s="261"/>
      <c r="H1515" s="261"/>
      <c r="I1515" s="261"/>
      <c r="J1515" s="261"/>
      <c r="K1515" s="261"/>
      <c r="L1515" s="261"/>
      <c r="M1515" s="261"/>
      <c r="N1515" s="265"/>
      <c r="O1515" s="265"/>
      <c r="P1515" s="265"/>
      <c r="Q1515" s="265"/>
      <c r="R1515" s="265"/>
    </row>
    <row r="1516" spans="4:18" x14ac:dyDescent="0.2">
      <c r="D1516" s="273"/>
      <c r="E1516" s="261"/>
      <c r="F1516" s="261"/>
      <c r="G1516" s="261"/>
      <c r="H1516" s="261"/>
      <c r="I1516" s="261"/>
      <c r="J1516" s="261"/>
      <c r="K1516" s="261"/>
      <c r="L1516" s="261"/>
      <c r="M1516" s="261"/>
      <c r="N1516" s="265"/>
      <c r="O1516" s="265"/>
      <c r="P1516" s="265"/>
      <c r="Q1516" s="265"/>
      <c r="R1516" s="265"/>
    </row>
    <row r="1517" spans="4:18" x14ac:dyDescent="0.2">
      <c r="D1517" s="273"/>
      <c r="E1517" s="261"/>
      <c r="F1517" s="261"/>
      <c r="G1517" s="261"/>
      <c r="H1517" s="261"/>
      <c r="I1517" s="261"/>
      <c r="J1517" s="261"/>
      <c r="K1517" s="261"/>
      <c r="L1517" s="261"/>
      <c r="M1517" s="261"/>
      <c r="N1517" s="265"/>
      <c r="O1517" s="265"/>
      <c r="P1517" s="265"/>
      <c r="Q1517" s="265"/>
      <c r="R1517" s="265"/>
    </row>
    <row r="1518" spans="4:18" x14ac:dyDescent="0.2">
      <c r="D1518" s="273"/>
      <c r="E1518" s="261"/>
      <c r="F1518" s="261"/>
      <c r="G1518" s="261"/>
      <c r="H1518" s="261"/>
      <c r="I1518" s="261"/>
      <c r="J1518" s="261"/>
      <c r="K1518" s="261"/>
      <c r="L1518" s="261"/>
      <c r="M1518" s="261"/>
      <c r="N1518" s="265"/>
      <c r="O1518" s="265"/>
      <c r="P1518" s="265"/>
      <c r="Q1518" s="265"/>
      <c r="R1518" s="265"/>
    </row>
    <row r="1519" spans="4:18" x14ac:dyDescent="0.2">
      <c r="D1519" s="273"/>
      <c r="E1519" s="261"/>
      <c r="F1519" s="261"/>
      <c r="G1519" s="261"/>
      <c r="H1519" s="261"/>
      <c r="I1519" s="261"/>
      <c r="J1519" s="261"/>
      <c r="K1519" s="261"/>
      <c r="L1519" s="261"/>
      <c r="M1519" s="261"/>
      <c r="N1519" s="265"/>
      <c r="O1519" s="265"/>
      <c r="P1519" s="265"/>
      <c r="Q1519" s="265"/>
      <c r="R1519" s="265"/>
    </row>
    <row r="1520" spans="4:18" x14ac:dyDescent="0.2">
      <c r="D1520" s="273"/>
      <c r="E1520" s="261"/>
      <c r="F1520" s="261"/>
      <c r="G1520" s="261"/>
      <c r="H1520" s="261"/>
      <c r="I1520" s="261"/>
      <c r="J1520" s="261"/>
      <c r="K1520" s="261"/>
      <c r="L1520" s="261"/>
      <c r="M1520" s="261"/>
      <c r="N1520" s="265"/>
      <c r="O1520" s="265"/>
      <c r="P1520" s="265"/>
      <c r="Q1520" s="265"/>
      <c r="R1520" s="265"/>
    </row>
    <row r="1521" spans="4:18" x14ac:dyDescent="0.2">
      <c r="D1521" s="273"/>
      <c r="E1521" s="261"/>
      <c r="F1521" s="261"/>
      <c r="G1521" s="261"/>
      <c r="H1521" s="261"/>
      <c r="I1521" s="261"/>
      <c r="J1521" s="261"/>
      <c r="K1521" s="261"/>
      <c r="L1521" s="261"/>
      <c r="M1521" s="261"/>
      <c r="N1521" s="265"/>
      <c r="O1521" s="265"/>
      <c r="P1521" s="265"/>
      <c r="Q1521" s="265"/>
      <c r="R1521" s="265"/>
    </row>
    <row r="1522" spans="4:18" x14ac:dyDescent="0.2">
      <c r="D1522" s="273"/>
      <c r="E1522" s="261"/>
      <c r="F1522" s="261"/>
      <c r="G1522" s="261"/>
      <c r="H1522" s="261"/>
      <c r="I1522" s="261"/>
      <c r="J1522" s="261"/>
      <c r="K1522" s="261"/>
      <c r="L1522" s="261"/>
      <c r="M1522" s="261"/>
      <c r="N1522" s="265"/>
      <c r="O1522" s="265"/>
      <c r="P1522" s="265"/>
      <c r="Q1522" s="265"/>
      <c r="R1522" s="265"/>
    </row>
    <row r="1523" spans="4:18" x14ac:dyDescent="0.2">
      <c r="D1523" s="273"/>
      <c r="E1523" s="261"/>
      <c r="F1523" s="261"/>
      <c r="G1523" s="261"/>
      <c r="H1523" s="261"/>
      <c r="I1523" s="261"/>
      <c r="J1523" s="261"/>
      <c r="K1523" s="261"/>
      <c r="L1523" s="261"/>
      <c r="M1523" s="261"/>
      <c r="N1523" s="265"/>
      <c r="O1523" s="265"/>
      <c r="P1523" s="265"/>
      <c r="Q1523" s="265"/>
      <c r="R1523" s="265"/>
    </row>
    <row r="1524" spans="4:18" x14ac:dyDescent="0.2">
      <c r="D1524" s="273"/>
      <c r="E1524" s="261"/>
      <c r="F1524" s="261"/>
      <c r="G1524" s="261"/>
      <c r="H1524" s="261"/>
      <c r="I1524" s="261"/>
      <c r="J1524" s="261"/>
      <c r="K1524" s="261"/>
      <c r="L1524" s="261"/>
      <c r="M1524" s="261"/>
      <c r="N1524" s="265"/>
      <c r="O1524" s="265"/>
      <c r="P1524" s="265"/>
      <c r="Q1524" s="265"/>
      <c r="R1524" s="265"/>
    </row>
    <row r="1525" spans="4:18" x14ac:dyDescent="0.2">
      <c r="D1525" s="273"/>
      <c r="E1525" s="261"/>
      <c r="F1525" s="261"/>
      <c r="G1525" s="261"/>
      <c r="H1525" s="261"/>
      <c r="I1525" s="261"/>
      <c r="J1525" s="261"/>
      <c r="K1525" s="261"/>
      <c r="L1525" s="261"/>
      <c r="M1525" s="261"/>
      <c r="N1525" s="265"/>
      <c r="O1525" s="265"/>
      <c r="P1525" s="265"/>
      <c r="Q1525" s="265"/>
      <c r="R1525" s="265"/>
    </row>
    <row r="1526" spans="4:18" x14ac:dyDescent="0.2">
      <c r="D1526" s="273"/>
      <c r="E1526" s="261"/>
      <c r="F1526" s="261"/>
      <c r="G1526" s="261"/>
      <c r="H1526" s="261"/>
      <c r="I1526" s="261"/>
      <c r="J1526" s="261"/>
      <c r="K1526" s="261"/>
      <c r="L1526" s="261"/>
      <c r="M1526" s="261"/>
      <c r="N1526" s="265"/>
      <c r="O1526" s="265"/>
      <c r="P1526" s="265"/>
      <c r="Q1526" s="265"/>
      <c r="R1526" s="265"/>
    </row>
    <row r="1527" spans="4:18" x14ac:dyDescent="0.2">
      <c r="D1527" s="273"/>
      <c r="E1527" s="261"/>
      <c r="F1527" s="261"/>
      <c r="G1527" s="261"/>
      <c r="H1527" s="261"/>
      <c r="I1527" s="261"/>
      <c r="J1527" s="261"/>
      <c r="K1527" s="261"/>
      <c r="L1527" s="261"/>
      <c r="M1527" s="261"/>
      <c r="N1527" s="265"/>
      <c r="O1527" s="265"/>
      <c r="P1527" s="265"/>
      <c r="Q1527" s="265"/>
      <c r="R1527" s="265"/>
    </row>
    <row r="1528" spans="4:18" x14ac:dyDescent="0.2">
      <c r="D1528" s="273"/>
      <c r="E1528" s="261"/>
      <c r="F1528" s="261"/>
      <c r="G1528" s="261"/>
      <c r="H1528" s="261"/>
      <c r="I1528" s="261"/>
      <c r="J1528" s="261"/>
      <c r="K1528" s="261"/>
      <c r="L1528" s="261"/>
      <c r="M1528" s="261"/>
      <c r="N1528" s="265"/>
      <c r="O1528" s="265"/>
      <c r="P1528" s="265"/>
      <c r="Q1528" s="265"/>
      <c r="R1528" s="265"/>
    </row>
    <row r="1529" spans="4:18" x14ac:dyDescent="0.2">
      <c r="D1529" s="273"/>
      <c r="E1529" s="261"/>
      <c r="F1529" s="261"/>
      <c r="G1529" s="261"/>
      <c r="H1529" s="261"/>
      <c r="I1529" s="261"/>
      <c r="J1529" s="261"/>
      <c r="K1529" s="261"/>
      <c r="L1529" s="261"/>
      <c r="M1529" s="261"/>
      <c r="N1529" s="265"/>
      <c r="O1529" s="265"/>
      <c r="P1529" s="265"/>
      <c r="Q1529" s="265"/>
      <c r="R1529" s="265"/>
    </row>
    <row r="1530" spans="4:18" x14ac:dyDescent="0.2">
      <c r="D1530" s="273"/>
      <c r="E1530" s="261"/>
      <c r="F1530" s="261"/>
      <c r="G1530" s="261"/>
      <c r="H1530" s="261"/>
      <c r="I1530" s="261"/>
      <c r="J1530" s="261"/>
      <c r="K1530" s="261"/>
      <c r="L1530" s="261"/>
      <c r="M1530" s="261"/>
      <c r="N1530" s="265"/>
      <c r="O1530" s="265"/>
      <c r="P1530" s="265"/>
      <c r="Q1530" s="265"/>
      <c r="R1530" s="265"/>
    </row>
    <row r="1531" spans="4:18" x14ac:dyDescent="0.2">
      <c r="D1531" s="273"/>
      <c r="E1531" s="261"/>
      <c r="F1531" s="261"/>
      <c r="G1531" s="261"/>
      <c r="H1531" s="261"/>
      <c r="I1531" s="261"/>
      <c r="J1531" s="261"/>
      <c r="K1531" s="261"/>
      <c r="L1531" s="261"/>
      <c r="M1531" s="261"/>
      <c r="N1531" s="265"/>
      <c r="O1531" s="265"/>
      <c r="P1531" s="265"/>
      <c r="Q1531" s="265"/>
      <c r="R1531" s="265"/>
    </row>
    <row r="1532" spans="4:18" x14ac:dyDescent="0.2">
      <c r="D1532" s="273"/>
      <c r="E1532" s="261"/>
      <c r="F1532" s="261"/>
      <c r="G1532" s="261"/>
      <c r="H1532" s="261"/>
      <c r="I1532" s="261"/>
      <c r="J1532" s="261"/>
      <c r="K1532" s="261"/>
      <c r="L1532" s="261"/>
      <c r="M1532" s="261"/>
      <c r="N1532" s="265"/>
      <c r="O1532" s="265"/>
      <c r="P1532" s="265"/>
      <c r="Q1532" s="265"/>
      <c r="R1532" s="265"/>
    </row>
    <row r="1533" spans="4:18" x14ac:dyDescent="0.2">
      <c r="D1533" s="273"/>
      <c r="E1533" s="261"/>
      <c r="F1533" s="261"/>
      <c r="G1533" s="261"/>
      <c r="H1533" s="261"/>
      <c r="I1533" s="261"/>
      <c r="J1533" s="261"/>
      <c r="K1533" s="261"/>
      <c r="L1533" s="261"/>
      <c r="M1533" s="261"/>
      <c r="N1533" s="265"/>
      <c r="O1533" s="265"/>
      <c r="P1533" s="265"/>
      <c r="Q1533" s="265"/>
      <c r="R1533" s="265"/>
    </row>
    <row r="1534" spans="4:18" x14ac:dyDescent="0.2">
      <c r="D1534" s="273"/>
      <c r="E1534" s="261"/>
      <c r="F1534" s="261"/>
      <c r="G1534" s="261"/>
      <c r="H1534" s="261"/>
      <c r="I1534" s="261"/>
      <c r="J1534" s="261"/>
      <c r="K1534" s="261"/>
      <c r="L1534" s="261"/>
      <c r="M1534" s="261"/>
      <c r="N1534" s="265"/>
      <c r="O1534" s="265"/>
      <c r="P1534" s="265"/>
      <c r="Q1534" s="265"/>
      <c r="R1534" s="265"/>
    </row>
    <row r="1535" spans="4:18" x14ac:dyDescent="0.2">
      <c r="D1535" s="273"/>
      <c r="E1535" s="261"/>
      <c r="F1535" s="261"/>
      <c r="G1535" s="261"/>
      <c r="H1535" s="261"/>
      <c r="I1535" s="261"/>
      <c r="J1535" s="261"/>
      <c r="K1535" s="261"/>
      <c r="L1535" s="261"/>
      <c r="M1535" s="261"/>
      <c r="N1535" s="265"/>
      <c r="O1535" s="265"/>
      <c r="P1535" s="265"/>
      <c r="Q1535" s="265"/>
      <c r="R1535" s="265"/>
    </row>
    <row r="1536" spans="4:18" x14ac:dyDescent="0.2">
      <c r="D1536" s="273"/>
      <c r="E1536" s="261"/>
      <c r="F1536" s="261"/>
      <c r="G1536" s="261"/>
      <c r="H1536" s="261"/>
      <c r="I1536" s="261"/>
      <c r="J1536" s="261"/>
      <c r="K1536" s="261"/>
      <c r="L1536" s="261"/>
      <c r="M1536" s="261"/>
      <c r="N1536" s="265"/>
      <c r="O1536" s="265"/>
      <c r="P1536" s="265"/>
      <c r="Q1536" s="265"/>
      <c r="R1536" s="265"/>
    </row>
    <row r="1537" spans="4:18" x14ac:dyDescent="0.2">
      <c r="D1537" s="273"/>
      <c r="E1537" s="261"/>
      <c r="F1537" s="261"/>
      <c r="G1537" s="261"/>
      <c r="H1537" s="261"/>
      <c r="I1537" s="261"/>
      <c r="J1537" s="261"/>
      <c r="K1537" s="261"/>
      <c r="L1537" s="261"/>
      <c r="M1537" s="261"/>
      <c r="N1537" s="265"/>
      <c r="O1537" s="265"/>
      <c r="P1537" s="265"/>
      <c r="Q1537" s="265"/>
      <c r="R1537" s="265"/>
    </row>
    <row r="1538" spans="4:18" x14ac:dyDescent="0.2">
      <c r="D1538" s="273"/>
      <c r="E1538" s="261"/>
      <c r="F1538" s="261"/>
      <c r="G1538" s="261"/>
      <c r="H1538" s="261"/>
      <c r="I1538" s="261"/>
      <c r="J1538" s="261"/>
      <c r="K1538" s="261"/>
      <c r="L1538" s="261"/>
      <c r="M1538" s="261"/>
      <c r="N1538" s="265"/>
      <c r="O1538" s="265"/>
      <c r="P1538" s="265"/>
      <c r="Q1538" s="265"/>
      <c r="R1538" s="265"/>
    </row>
    <row r="1539" spans="4:18" x14ac:dyDescent="0.2">
      <c r="D1539" s="273"/>
      <c r="E1539" s="261"/>
      <c r="F1539" s="261"/>
      <c r="G1539" s="261"/>
      <c r="H1539" s="261"/>
      <c r="I1539" s="261"/>
      <c r="J1539" s="261"/>
      <c r="K1539" s="261"/>
      <c r="L1539" s="261"/>
      <c r="M1539" s="261"/>
      <c r="N1539" s="265"/>
      <c r="O1539" s="265"/>
      <c r="P1539" s="265"/>
      <c r="Q1539" s="265"/>
      <c r="R1539" s="265"/>
    </row>
    <row r="1540" spans="4:18" x14ac:dyDescent="0.2">
      <c r="D1540" s="273"/>
      <c r="E1540" s="261"/>
      <c r="F1540" s="261"/>
      <c r="G1540" s="261"/>
      <c r="H1540" s="261"/>
      <c r="I1540" s="261"/>
      <c r="J1540" s="261"/>
      <c r="K1540" s="261"/>
      <c r="L1540" s="261"/>
      <c r="M1540" s="261"/>
      <c r="N1540" s="265"/>
      <c r="O1540" s="265"/>
      <c r="P1540" s="265"/>
      <c r="Q1540" s="265"/>
      <c r="R1540" s="265"/>
    </row>
    <row r="1541" spans="4:18" x14ac:dyDescent="0.2">
      <c r="D1541" s="273"/>
      <c r="E1541" s="261"/>
      <c r="F1541" s="261"/>
      <c r="G1541" s="261"/>
      <c r="H1541" s="261"/>
      <c r="I1541" s="261"/>
      <c r="J1541" s="261"/>
      <c r="K1541" s="261"/>
      <c r="L1541" s="261"/>
      <c r="M1541" s="261"/>
      <c r="N1541" s="265"/>
      <c r="O1541" s="265"/>
      <c r="P1541" s="265"/>
      <c r="Q1541" s="265"/>
      <c r="R1541" s="265"/>
    </row>
    <row r="1542" spans="4:18" x14ac:dyDescent="0.2">
      <c r="D1542" s="273"/>
      <c r="E1542" s="261"/>
      <c r="F1542" s="261"/>
      <c r="G1542" s="261"/>
      <c r="H1542" s="261"/>
      <c r="I1542" s="261"/>
      <c r="J1542" s="261"/>
      <c r="K1542" s="261"/>
      <c r="L1542" s="261"/>
      <c r="M1542" s="261"/>
      <c r="N1542" s="265"/>
      <c r="O1542" s="265"/>
      <c r="P1542" s="265"/>
      <c r="Q1542" s="265"/>
      <c r="R1542" s="265"/>
    </row>
    <row r="1543" spans="4:18" x14ac:dyDescent="0.2">
      <c r="D1543" s="273"/>
      <c r="E1543" s="261"/>
      <c r="F1543" s="261"/>
      <c r="G1543" s="261"/>
      <c r="H1543" s="261"/>
      <c r="I1543" s="261"/>
      <c r="J1543" s="261"/>
      <c r="K1543" s="261"/>
      <c r="L1543" s="261"/>
      <c r="M1543" s="261"/>
      <c r="N1543" s="265"/>
      <c r="O1543" s="265"/>
      <c r="P1543" s="265"/>
      <c r="Q1543" s="265"/>
      <c r="R1543" s="265"/>
    </row>
    <row r="1544" spans="4:18" x14ac:dyDescent="0.2">
      <c r="D1544" s="273"/>
      <c r="E1544" s="261"/>
      <c r="F1544" s="261"/>
      <c r="G1544" s="261"/>
      <c r="H1544" s="261"/>
      <c r="I1544" s="261"/>
      <c r="J1544" s="261"/>
      <c r="K1544" s="261"/>
      <c r="L1544" s="261"/>
      <c r="M1544" s="261"/>
      <c r="N1544" s="265"/>
      <c r="O1544" s="265"/>
      <c r="P1544" s="265"/>
      <c r="Q1544" s="265"/>
      <c r="R1544" s="265"/>
    </row>
    <row r="1545" spans="4:18" x14ac:dyDescent="0.2">
      <c r="D1545" s="273"/>
      <c r="E1545" s="261"/>
      <c r="F1545" s="261"/>
      <c r="G1545" s="261"/>
      <c r="H1545" s="261"/>
      <c r="I1545" s="261"/>
      <c r="J1545" s="261"/>
      <c r="K1545" s="261"/>
      <c r="L1545" s="261"/>
      <c r="M1545" s="261"/>
      <c r="N1545" s="265"/>
      <c r="O1545" s="265"/>
      <c r="P1545" s="265"/>
      <c r="Q1545" s="265"/>
      <c r="R1545" s="265"/>
    </row>
    <row r="1546" spans="4:18" x14ac:dyDescent="0.2">
      <c r="D1546" s="273"/>
      <c r="E1546" s="261"/>
      <c r="F1546" s="261"/>
      <c r="G1546" s="261"/>
      <c r="H1546" s="261"/>
      <c r="I1546" s="261"/>
      <c r="J1546" s="261"/>
      <c r="K1546" s="261"/>
      <c r="L1546" s="261"/>
      <c r="M1546" s="261"/>
      <c r="N1546" s="265"/>
      <c r="O1546" s="265"/>
      <c r="P1546" s="265"/>
      <c r="Q1546" s="265"/>
      <c r="R1546" s="265"/>
    </row>
    <row r="1547" spans="4:18" x14ac:dyDescent="0.2">
      <c r="D1547" s="273"/>
      <c r="E1547" s="261"/>
      <c r="F1547" s="261"/>
      <c r="G1547" s="261"/>
      <c r="H1547" s="261"/>
      <c r="I1547" s="261"/>
      <c r="J1547" s="261"/>
      <c r="K1547" s="261"/>
      <c r="L1547" s="261"/>
      <c r="M1547" s="261"/>
      <c r="N1547" s="265"/>
      <c r="O1547" s="265"/>
      <c r="P1547" s="265"/>
      <c r="Q1547" s="265"/>
      <c r="R1547" s="265"/>
    </row>
    <row r="1548" spans="4:18" x14ac:dyDescent="0.2">
      <c r="D1548" s="273"/>
      <c r="E1548" s="261"/>
      <c r="F1548" s="261"/>
      <c r="G1548" s="261"/>
      <c r="H1548" s="261"/>
      <c r="I1548" s="261"/>
      <c r="J1548" s="261"/>
      <c r="K1548" s="261"/>
      <c r="L1548" s="261"/>
      <c r="M1548" s="261"/>
      <c r="N1548" s="265"/>
      <c r="O1548" s="265"/>
      <c r="P1548" s="265"/>
      <c r="Q1548" s="265"/>
      <c r="R1548" s="265"/>
    </row>
    <row r="1549" spans="4:18" x14ac:dyDescent="0.2">
      <c r="D1549" s="273"/>
      <c r="E1549" s="261"/>
      <c r="F1549" s="261"/>
      <c r="G1549" s="261"/>
      <c r="H1549" s="261"/>
      <c r="I1549" s="261"/>
      <c r="J1549" s="261"/>
      <c r="K1549" s="261"/>
      <c r="L1549" s="261"/>
      <c r="M1549" s="261"/>
      <c r="N1549" s="265"/>
      <c r="O1549" s="265"/>
      <c r="P1549" s="265"/>
      <c r="Q1549" s="265"/>
      <c r="R1549" s="265"/>
    </row>
    <row r="1550" spans="4:18" x14ac:dyDescent="0.2">
      <c r="D1550" s="273"/>
      <c r="E1550" s="261"/>
      <c r="F1550" s="261"/>
      <c r="G1550" s="261"/>
      <c r="H1550" s="261"/>
      <c r="I1550" s="261"/>
      <c r="J1550" s="261"/>
      <c r="K1550" s="261"/>
      <c r="L1550" s="261"/>
      <c r="M1550" s="261"/>
      <c r="N1550" s="265"/>
      <c r="O1550" s="265"/>
      <c r="P1550" s="265"/>
      <c r="Q1550" s="265"/>
      <c r="R1550" s="265"/>
    </row>
  </sheetData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 enableFormatConditionsCalculation="0"/>
  <dimension ref="B2:S1527"/>
  <sheetViews>
    <sheetView showRuler="0" zoomScale="80" zoomScaleNormal="80" workbookViewId="0">
      <selection activeCell="E5" sqref="E5:M299"/>
    </sheetView>
  </sheetViews>
  <sheetFormatPr baseColWidth="10" defaultColWidth="8.83203125" defaultRowHeight="15" x14ac:dyDescent="0.2"/>
  <cols>
    <col min="2" max="2" width="21.33203125" customWidth="1"/>
    <col min="3" max="3" width="17.6640625" bestFit="1" customWidth="1"/>
    <col min="4" max="4" width="21.1640625" style="272" bestFit="1" customWidth="1"/>
    <col min="5" max="11" width="5.5" style="249" bestFit="1" customWidth="1"/>
    <col min="12" max="13" width="6.5" style="249" bestFit="1" customWidth="1"/>
    <col min="14" max="17" width="6.5" style="252" bestFit="1" customWidth="1"/>
    <col min="18" max="18" width="9.1640625" style="252" customWidth="1"/>
    <col min="19" max="19" width="9.1640625" style="9" customWidth="1"/>
    <col min="20" max="21" width="9.1640625" customWidth="1"/>
  </cols>
  <sheetData>
    <row r="2" spans="2:19" x14ac:dyDescent="0.2">
      <c r="B2" s="2" t="s">
        <v>514</v>
      </c>
    </row>
    <row r="3" spans="2:19" x14ac:dyDescent="0.2">
      <c r="B3" t="s">
        <v>112</v>
      </c>
    </row>
    <row r="4" spans="2:19" x14ac:dyDescent="0.2">
      <c r="B4" t="s">
        <v>134</v>
      </c>
      <c r="C4" t="s">
        <v>158</v>
      </c>
      <c r="D4" s="272" t="s">
        <v>38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  <c r="N4" s="264"/>
      <c r="O4" s="264"/>
      <c r="P4" s="264"/>
      <c r="Q4" s="264"/>
      <c r="R4" s="264"/>
      <c r="S4" s="330"/>
    </row>
    <row r="5" spans="2:19" x14ac:dyDescent="0.2">
      <c r="B5" t="s">
        <v>542</v>
      </c>
      <c r="C5" s="244" t="s">
        <v>54</v>
      </c>
      <c r="D5" s="273" t="s">
        <v>427</v>
      </c>
      <c r="E5" s="246">
        <v>4.4151899400000003</v>
      </c>
      <c r="F5" s="246">
        <v>4.5605513479309998</v>
      </c>
      <c r="G5" s="246">
        <v>4.7835573146190002</v>
      </c>
      <c r="H5" s="246">
        <v>4.975762259113</v>
      </c>
      <c r="I5" s="246">
        <v>5.2074245802729999</v>
      </c>
      <c r="J5" s="342">
        <v>5.480957653271</v>
      </c>
      <c r="K5" s="246">
        <v>5.8045007442739998</v>
      </c>
      <c r="L5" s="342">
        <v>6.1989084469220002</v>
      </c>
      <c r="M5" s="246">
        <v>6.6683356087689996</v>
      </c>
      <c r="N5" s="256"/>
      <c r="O5" s="265"/>
      <c r="P5" s="265"/>
      <c r="Q5" s="265"/>
      <c r="R5" s="265"/>
      <c r="S5" s="10"/>
    </row>
    <row r="6" spans="2:19" x14ac:dyDescent="0.2">
      <c r="B6" t="s">
        <v>542</v>
      </c>
      <c r="C6" s="244" t="s">
        <v>54</v>
      </c>
      <c r="D6" s="273" t="s">
        <v>40</v>
      </c>
      <c r="E6" s="256"/>
      <c r="F6" s="256"/>
      <c r="G6" s="256"/>
      <c r="H6" s="256"/>
      <c r="I6" s="256"/>
      <c r="J6" s="332"/>
      <c r="K6" s="256"/>
      <c r="L6" s="332"/>
      <c r="M6" s="256"/>
      <c r="N6" s="256"/>
      <c r="O6" s="265"/>
      <c r="P6" s="265"/>
      <c r="Q6" s="265"/>
      <c r="R6" s="265"/>
    </row>
    <row r="7" spans="2:19" x14ac:dyDescent="0.2">
      <c r="B7" t="s">
        <v>542</v>
      </c>
      <c r="C7" s="244" t="s">
        <v>54</v>
      </c>
      <c r="D7" s="273" t="s">
        <v>55</v>
      </c>
      <c r="E7" s="246">
        <v>21.314350220346</v>
      </c>
      <c r="F7" s="246">
        <v>29.601050906297999</v>
      </c>
      <c r="G7" s="246">
        <v>31.048509879724001</v>
      </c>
      <c r="H7" s="246">
        <v>32.296049467025</v>
      </c>
      <c r="I7" s="246">
        <v>33.799694013157001</v>
      </c>
      <c r="J7" s="342">
        <v>35.575107949031</v>
      </c>
      <c r="K7" s="246">
        <v>37.675120595857997</v>
      </c>
      <c r="L7" s="342">
        <v>40.235092317087997</v>
      </c>
      <c r="M7" s="246">
        <v>43.281990872660003</v>
      </c>
      <c r="N7" s="256"/>
      <c r="O7" s="265"/>
      <c r="P7" s="265"/>
      <c r="Q7" s="265"/>
      <c r="R7" s="265"/>
      <c r="S7" s="10"/>
    </row>
    <row r="8" spans="2:19" x14ac:dyDescent="0.2">
      <c r="B8" t="s">
        <v>542</v>
      </c>
      <c r="C8" s="244" t="s">
        <v>54</v>
      </c>
      <c r="D8" s="273" t="s">
        <v>41</v>
      </c>
      <c r="E8" s="246">
        <v>106.113943584</v>
      </c>
      <c r="F8" s="246">
        <v>108.593066758943</v>
      </c>
      <c r="G8" s="246">
        <v>113.975246359211</v>
      </c>
      <c r="H8" s="246">
        <v>118.594668153961</v>
      </c>
      <c r="I8" s="246">
        <v>124.16240200278099</v>
      </c>
      <c r="J8" s="342">
        <v>130.73645056489701</v>
      </c>
      <c r="K8" s="246">
        <v>138.51243161491701</v>
      </c>
      <c r="L8" s="342">
        <v>147.99156100156401</v>
      </c>
      <c r="M8" s="246">
        <v>159.27369564263699</v>
      </c>
      <c r="N8" s="256"/>
      <c r="O8" s="265"/>
      <c r="P8" s="265"/>
      <c r="Q8" s="265"/>
      <c r="R8" s="265"/>
    </row>
    <row r="9" spans="2:19" x14ac:dyDescent="0.2">
      <c r="B9" t="s">
        <v>542</v>
      </c>
      <c r="C9" s="244" t="s">
        <v>54</v>
      </c>
      <c r="D9" s="273" t="s">
        <v>56</v>
      </c>
      <c r="E9" s="246">
        <v>5.8148790479999999</v>
      </c>
      <c r="F9" s="246">
        <v>6.0063224551580001</v>
      </c>
      <c r="G9" s="246">
        <v>6.3000250457359996</v>
      </c>
      <c r="H9" s="246">
        <v>6.5531621745709998</v>
      </c>
      <c r="I9" s="246">
        <v>6.8582653288679998</v>
      </c>
      <c r="J9" s="342">
        <v>7.2185129641290002</v>
      </c>
      <c r="K9" s="246">
        <v>7.644624630119</v>
      </c>
      <c r="L9" s="342">
        <v>8.1640661757069992</v>
      </c>
      <c r="M9" s="246">
        <v>8.78230960466</v>
      </c>
      <c r="N9" s="256"/>
      <c r="O9" s="265"/>
      <c r="P9" s="265"/>
      <c r="Q9" s="265"/>
      <c r="R9" s="265"/>
    </row>
    <row r="10" spans="2:19" x14ac:dyDescent="0.2">
      <c r="B10" t="s">
        <v>542</v>
      </c>
      <c r="C10" s="244" t="s">
        <v>54</v>
      </c>
      <c r="D10" s="273" t="s">
        <v>57</v>
      </c>
      <c r="E10" s="246">
        <v>34.485583032000001</v>
      </c>
      <c r="F10" s="246">
        <v>35.620952737713999</v>
      </c>
      <c r="G10" s="246">
        <v>37.362778318346002</v>
      </c>
      <c r="H10" s="246">
        <v>38.864027338806999</v>
      </c>
      <c r="I10" s="246">
        <v>40.673464830794003</v>
      </c>
      <c r="J10" s="342">
        <v>42.809940866723998</v>
      </c>
      <c r="K10" s="246">
        <v>45.337028552835001</v>
      </c>
      <c r="L10" s="342">
        <v>48.417616197526002</v>
      </c>
      <c r="M10" s="246">
        <v>52.084155935867997</v>
      </c>
      <c r="N10" s="256"/>
      <c r="O10" s="265"/>
      <c r="P10" s="265"/>
      <c r="Q10" s="265"/>
      <c r="R10" s="265"/>
      <c r="S10" s="10"/>
    </row>
    <row r="11" spans="2:19" x14ac:dyDescent="0.2">
      <c r="B11" t="s">
        <v>542</v>
      </c>
      <c r="C11" s="244" t="s">
        <v>54</v>
      </c>
      <c r="D11" s="273" t="s">
        <v>42</v>
      </c>
      <c r="E11" s="246">
        <v>0.317945592</v>
      </c>
      <c r="F11" s="246">
        <v>0.32841332261299999</v>
      </c>
      <c r="G11" s="246">
        <v>0.34447237444599998</v>
      </c>
      <c r="H11" s="246">
        <v>0.358313390505</v>
      </c>
      <c r="I11" s="246">
        <v>0.37499580164599999</v>
      </c>
      <c r="J11" s="342">
        <v>0.394693399261</v>
      </c>
      <c r="K11" s="246">
        <v>0.41799230621599998</v>
      </c>
      <c r="L11" s="342">
        <v>0.44639429847700002</v>
      </c>
      <c r="M11" s="246">
        <v>0.48019857392199999</v>
      </c>
      <c r="N11" s="256"/>
      <c r="O11" s="265"/>
      <c r="P11" s="265"/>
      <c r="Q11" s="265"/>
      <c r="R11" s="265"/>
    </row>
    <row r="12" spans="2:19" x14ac:dyDescent="0.2">
      <c r="B12" t="s">
        <v>542</v>
      </c>
      <c r="C12" s="244" t="s">
        <v>58</v>
      </c>
      <c r="D12" s="273" t="s">
        <v>427</v>
      </c>
      <c r="E12" s="246">
        <v>2.274855912</v>
      </c>
      <c r="F12" s="246">
        <v>4.0947406415999996</v>
      </c>
      <c r="G12" s="246">
        <v>2.9573126855999998</v>
      </c>
      <c r="H12" s="246">
        <v>2.9573126855999998</v>
      </c>
      <c r="I12" s="246">
        <v>1.8426332887200001</v>
      </c>
      <c r="J12" s="342">
        <v>4.1328444781259996</v>
      </c>
      <c r="K12" s="246">
        <v>4.1328444781259996</v>
      </c>
      <c r="L12" s="342">
        <v>4.1328444781259996</v>
      </c>
      <c r="M12" s="246">
        <v>4.1328444781259996</v>
      </c>
      <c r="N12" s="256"/>
      <c r="O12" s="265"/>
      <c r="P12" s="265"/>
      <c r="Q12" s="265"/>
      <c r="R12" s="265"/>
    </row>
    <row r="13" spans="2:19" x14ac:dyDescent="0.2">
      <c r="B13" t="s">
        <v>542</v>
      </c>
      <c r="C13" s="244" t="s">
        <v>58</v>
      </c>
      <c r="D13" s="273" t="s">
        <v>40</v>
      </c>
      <c r="E13" s="246"/>
      <c r="F13" s="246">
        <v>5.6462977229020002</v>
      </c>
      <c r="G13" s="246">
        <v>3.828294783</v>
      </c>
      <c r="H13" s="246">
        <v>1.9141473915</v>
      </c>
      <c r="I13" s="246"/>
      <c r="J13" s="342">
        <v>19.856863558406001</v>
      </c>
      <c r="K13" s="246">
        <v>17.942716166905999</v>
      </c>
      <c r="L13" s="342"/>
      <c r="M13" s="246"/>
      <c r="N13" s="256"/>
      <c r="O13" s="265"/>
      <c r="P13" s="265"/>
      <c r="Q13" s="265"/>
      <c r="R13" s="265"/>
    </row>
    <row r="14" spans="2:19" x14ac:dyDescent="0.2">
      <c r="B14" t="s">
        <v>542</v>
      </c>
      <c r="C14" s="244" t="s">
        <v>58</v>
      </c>
      <c r="D14" s="273" t="s">
        <v>55</v>
      </c>
      <c r="E14" s="246">
        <v>210.310249032</v>
      </c>
      <c r="F14" s="246">
        <v>228.34435288649399</v>
      </c>
      <c r="G14" s="246">
        <v>244.27535425066799</v>
      </c>
      <c r="H14" s="246">
        <v>230.68035882900401</v>
      </c>
      <c r="I14" s="246">
        <v>278.70917405925201</v>
      </c>
      <c r="J14" s="342">
        <v>301.98540669238798</v>
      </c>
      <c r="K14" s="246">
        <v>293.55634347375502</v>
      </c>
      <c r="L14" s="342">
        <v>265.79261963348102</v>
      </c>
      <c r="M14" s="246">
        <v>242.02511722518301</v>
      </c>
      <c r="N14" s="256"/>
      <c r="O14" s="265"/>
      <c r="P14" s="265"/>
      <c r="Q14" s="265"/>
      <c r="R14" s="265"/>
      <c r="S14" s="10"/>
    </row>
    <row r="15" spans="2:19" x14ac:dyDescent="0.2">
      <c r="B15" t="s">
        <v>542</v>
      </c>
      <c r="C15" s="244" t="s">
        <v>58</v>
      </c>
      <c r="D15" s="273" t="s">
        <v>41</v>
      </c>
      <c r="E15" s="246">
        <v>329.63626803599999</v>
      </c>
      <c r="F15" s="246">
        <v>159.201834717098</v>
      </c>
      <c r="G15" s="246">
        <v>292.84434644939898</v>
      </c>
      <c r="H15" s="246">
        <v>279.92486177927998</v>
      </c>
      <c r="I15" s="246">
        <v>267.00537710916001</v>
      </c>
      <c r="J15" s="342">
        <v>227.123110267567</v>
      </c>
      <c r="K15" s="246">
        <v>209.01185437588001</v>
      </c>
      <c r="L15" s="342">
        <v>239.872599037654</v>
      </c>
      <c r="M15" s="246">
        <v>273.27799778704502</v>
      </c>
      <c r="N15" s="256"/>
      <c r="O15" s="265"/>
      <c r="P15" s="265"/>
      <c r="Q15" s="265"/>
      <c r="R15" s="265"/>
    </row>
    <row r="16" spans="2:19" x14ac:dyDescent="0.2">
      <c r="B16" t="s">
        <v>542</v>
      </c>
      <c r="C16" s="244" t="s">
        <v>58</v>
      </c>
      <c r="D16" s="273" t="s">
        <v>56</v>
      </c>
      <c r="E16" s="246">
        <v>27.180831204</v>
      </c>
      <c r="F16" s="246">
        <v>160.719132856253</v>
      </c>
      <c r="G16" s="246">
        <v>195.26312454942999</v>
      </c>
      <c r="H16" s="246">
        <v>199.11185880933101</v>
      </c>
      <c r="I16" s="246">
        <v>152.48361417130101</v>
      </c>
      <c r="J16" s="342">
        <v>106.27019352294801</v>
      </c>
      <c r="K16" s="246">
        <v>110.622958248426</v>
      </c>
      <c r="L16" s="342">
        <v>115.36724439817699</v>
      </c>
      <c r="M16" s="246">
        <v>120.31922316617199</v>
      </c>
      <c r="N16" s="256"/>
      <c r="O16" s="265"/>
      <c r="P16" s="265"/>
      <c r="Q16" s="265"/>
      <c r="R16" s="265"/>
    </row>
    <row r="17" spans="2:19" x14ac:dyDescent="0.2">
      <c r="B17" t="s">
        <v>542</v>
      </c>
      <c r="C17" s="244" t="s">
        <v>58</v>
      </c>
      <c r="D17" s="273" t="s">
        <v>62</v>
      </c>
      <c r="E17" s="332"/>
      <c r="F17" s="332"/>
      <c r="G17" s="332"/>
      <c r="H17" s="332"/>
      <c r="I17" s="332"/>
      <c r="J17" s="332"/>
      <c r="K17" s="332"/>
      <c r="L17" s="332"/>
      <c r="M17" s="332"/>
      <c r="N17" s="256"/>
      <c r="O17" s="265"/>
      <c r="P17" s="265"/>
      <c r="Q17" s="265"/>
      <c r="R17" s="265"/>
    </row>
    <row r="18" spans="2:19" x14ac:dyDescent="0.2">
      <c r="B18" t="s">
        <v>542</v>
      </c>
      <c r="C18" s="244" t="s">
        <v>58</v>
      </c>
      <c r="D18" s="273" t="s">
        <v>57</v>
      </c>
      <c r="E18" s="246">
        <v>64.333154628000003</v>
      </c>
      <c r="F18" s="246">
        <v>32.166577314000001</v>
      </c>
      <c r="G18" s="246">
        <v>55.505877166799998</v>
      </c>
      <c r="H18" s="246">
        <v>52.730583308459998</v>
      </c>
      <c r="I18" s="246">
        <v>49.955289450119999</v>
      </c>
      <c r="J18" s="342">
        <v>46.208642741360997</v>
      </c>
      <c r="K18" s="246">
        <v>42.461996032602002</v>
      </c>
      <c r="L18" s="342">
        <v>38.715349323843</v>
      </c>
      <c r="M18" s="246">
        <v>35.449356937059001</v>
      </c>
      <c r="N18" s="256"/>
      <c r="O18" s="265"/>
      <c r="P18" s="265"/>
      <c r="Q18" s="265"/>
      <c r="R18" s="265"/>
    </row>
    <row r="19" spans="2:19" x14ac:dyDescent="0.2">
      <c r="B19" t="s">
        <v>542</v>
      </c>
      <c r="C19" s="244" t="s">
        <v>58</v>
      </c>
      <c r="D19" s="273" t="s">
        <v>42</v>
      </c>
      <c r="E19" s="246">
        <v>0.17299857599999999</v>
      </c>
      <c r="F19" s="246">
        <v>8.6499287999999994E-2</v>
      </c>
      <c r="G19" s="246"/>
      <c r="H19" s="246"/>
      <c r="I19" s="246"/>
      <c r="J19" s="342"/>
      <c r="K19" s="246"/>
      <c r="L19" s="342"/>
      <c r="M19" s="246"/>
      <c r="N19" s="256"/>
      <c r="O19" s="265"/>
      <c r="P19" s="265"/>
      <c r="Q19" s="265"/>
      <c r="R19" s="265"/>
    </row>
    <row r="20" spans="2:19" x14ac:dyDescent="0.2">
      <c r="B20" t="s">
        <v>542</v>
      </c>
      <c r="C20" s="244" t="s">
        <v>60</v>
      </c>
      <c r="D20" s="273" t="s">
        <v>427</v>
      </c>
      <c r="E20" s="246">
        <v>24.085864908000001</v>
      </c>
      <c r="F20" s="246">
        <v>92.817261433986999</v>
      </c>
      <c r="G20" s="246">
        <v>515.00867103248402</v>
      </c>
      <c r="H20" s="246">
        <v>420.55778374332499</v>
      </c>
      <c r="I20" s="246">
        <v>371.03420928204201</v>
      </c>
      <c r="J20" s="342">
        <v>199.527042825189</v>
      </c>
      <c r="K20" s="246">
        <v>192.44606305644101</v>
      </c>
      <c r="L20" s="342">
        <v>188.701569075886</v>
      </c>
      <c r="M20" s="246">
        <v>150.79446038359799</v>
      </c>
      <c r="N20" s="256"/>
      <c r="O20" s="265"/>
      <c r="P20" s="265"/>
      <c r="Q20" s="265"/>
      <c r="R20" s="265"/>
      <c r="S20" s="10"/>
    </row>
    <row r="21" spans="2:19" x14ac:dyDescent="0.2">
      <c r="B21" t="s">
        <v>542</v>
      </c>
      <c r="C21" t="s">
        <v>60</v>
      </c>
      <c r="D21" s="273" t="s">
        <v>40</v>
      </c>
      <c r="E21" s="246">
        <v>5.1085240199999999</v>
      </c>
      <c r="F21" s="246">
        <v>24.411266447576001</v>
      </c>
      <c r="G21" s="246">
        <v>21.942997925246001</v>
      </c>
      <c r="H21" s="246">
        <v>21.771010949906</v>
      </c>
      <c r="I21" s="246">
        <v>21.771010949906</v>
      </c>
      <c r="J21" s="342"/>
      <c r="K21" s="246"/>
      <c r="L21" s="342">
        <v>16.028568775406001</v>
      </c>
      <c r="M21" s="246">
        <v>14.114421383906</v>
      </c>
      <c r="N21" s="256"/>
      <c r="O21" s="265"/>
      <c r="P21" s="265"/>
      <c r="Q21" s="265"/>
      <c r="R21" s="265"/>
    </row>
    <row r="22" spans="2:19" x14ac:dyDescent="0.2">
      <c r="B22" t="s">
        <v>542</v>
      </c>
      <c r="C22" t="s">
        <v>60</v>
      </c>
      <c r="D22" s="273" t="s">
        <v>55</v>
      </c>
      <c r="E22" s="246">
        <v>165.284145792</v>
      </c>
      <c r="F22" s="246">
        <v>204.33252523536001</v>
      </c>
      <c r="G22" s="246">
        <v>218.58828280992</v>
      </c>
      <c r="H22" s="246">
        <v>211.95366530228199</v>
      </c>
      <c r="I22" s="246">
        <v>201.72404445471301</v>
      </c>
      <c r="J22" s="342">
        <v>211.69591703388701</v>
      </c>
      <c r="K22" s="246">
        <v>211.963089897076</v>
      </c>
      <c r="L22" s="342">
        <v>217.71338795224699</v>
      </c>
      <c r="M22" s="246">
        <v>210.980302685732</v>
      </c>
      <c r="N22" s="256"/>
      <c r="O22" s="265"/>
      <c r="P22" s="265"/>
      <c r="Q22" s="265"/>
      <c r="R22" s="265"/>
      <c r="S22" s="10"/>
    </row>
    <row r="23" spans="2:19" x14ac:dyDescent="0.2">
      <c r="B23" t="s">
        <v>542</v>
      </c>
      <c r="C23" t="s">
        <v>60</v>
      </c>
      <c r="D23" s="273" t="s">
        <v>41</v>
      </c>
      <c r="E23" s="246">
        <v>530.04603297599897</v>
      </c>
      <c r="F23" s="246">
        <v>330.64875982283297</v>
      </c>
      <c r="G23" s="246">
        <v>325.09234856695798</v>
      </c>
      <c r="H23" s="246">
        <v>391.56358302887202</v>
      </c>
      <c r="I23" s="246">
        <v>463.40566698267298</v>
      </c>
      <c r="J23" s="342">
        <v>488.37912961495903</v>
      </c>
      <c r="K23" s="246">
        <v>457.51553353221198</v>
      </c>
      <c r="L23" s="342">
        <v>430.02943283942602</v>
      </c>
      <c r="M23" s="246">
        <v>420.44266345735298</v>
      </c>
      <c r="N23" s="256"/>
      <c r="O23" s="265"/>
      <c r="P23" s="265"/>
      <c r="Q23" s="265"/>
      <c r="R23" s="265"/>
      <c r="S23" s="10"/>
    </row>
    <row r="24" spans="2:19" x14ac:dyDescent="0.2">
      <c r="B24" t="s">
        <v>542</v>
      </c>
      <c r="C24" t="s">
        <v>60</v>
      </c>
      <c r="D24" s="273" t="s">
        <v>56</v>
      </c>
      <c r="E24" s="246">
        <v>13.831345008</v>
      </c>
      <c r="F24" s="246">
        <v>10.373508756</v>
      </c>
      <c r="G24" s="246">
        <v>6.9156725039999998</v>
      </c>
      <c r="H24" s="246">
        <v>3.4578362519999999</v>
      </c>
      <c r="I24" s="246"/>
      <c r="J24" s="342"/>
      <c r="K24" s="246"/>
      <c r="L24" s="342"/>
      <c r="M24" s="246"/>
      <c r="N24" s="256"/>
      <c r="O24" s="265"/>
      <c r="P24" s="265"/>
      <c r="Q24" s="265"/>
      <c r="R24" s="265"/>
    </row>
    <row r="25" spans="2:19" x14ac:dyDescent="0.2">
      <c r="B25" t="s">
        <v>542</v>
      </c>
      <c r="C25" t="s">
        <v>60</v>
      </c>
      <c r="D25" s="273" t="s">
        <v>57</v>
      </c>
      <c r="E25" s="246">
        <v>138.46183027199999</v>
      </c>
      <c r="F25" s="246">
        <v>74.209919381519995</v>
      </c>
      <c r="G25" s="246">
        <v>9.9580084910399993</v>
      </c>
      <c r="H25" s="246"/>
      <c r="I25" s="246"/>
      <c r="J25" s="342"/>
      <c r="K25" s="246">
        <v>4.1689482579429997</v>
      </c>
      <c r="L25" s="342">
        <v>4.1689482579429997</v>
      </c>
      <c r="M25" s="246">
        <v>4.1689482579429997</v>
      </c>
      <c r="N25" s="256"/>
      <c r="O25" s="265"/>
      <c r="P25" s="265"/>
      <c r="Q25" s="265"/>
      <c r="R25" s="265"/>
    </row>
    <row r="26" spans="2:19" x14ac:dyDescent="0.2">
      <c r="B26" t="s">
        <v>542</v>
      </c>
      <c r="C26" t="s">
        <v>60</v>
      </c>
      <c r="D26" s="273" t="s">
        <v>42</v>
      </c>
      <c r="E26" s="246">
        <v>1.1527935119999999</v>
      </c>
      <c r="F26" s="246">
        <v>0.76852900800000001</v>
      </c>
      <c r="G26" s="246">
        <v>0.38426450400000001</v>
      </c>
      <c r="H26" s="246"/>
      <c r="I26" s="246"/>
      <c r="J26" s="342"/>
      <c r="K26" s="246"/>
      <c r="L26" s="342"/>
      <c r="M26" s="246"/>
      <c r="N26" s="256"/>
      <c r="O26" s="265"/>
      <c r="P26" s="265"/>
      <c r="Q26" s="265"/>
      <c r="R26" s="265"/>
      <c r="S26" s="10"/>
    </row>
    <row r="27" spans="2:19" x14ac:dyDescent="0.2">
      <c r="B27" t="s">
        <v>543</v>
      </c>
      <c r="C27" t="s">
        <v>54</v>
      </c>
      <c r="D27" s="273" t="s">
        <v>427</v>
      </c>
      <c r="E27" s="256"/>
      <c r="F27" s="256"/>
      <c r="G27" s="256"/>
      <c r="H27" s="256"/>
      <c r="I27" s="256"/>
      <c r="J27" s="332"/>
      <c r="K27" s="256"/>
      <c r="L27" s="332"/>
      <c r="M27" s="256"/>
      <c r="N27" s="256"/>
      <c r="O27" s="265"/>
      <c r="P27" s="265"/>
      <c r="Q27" s="265"/>
      <c r="R27" s="265"/>
    </row>
    <row r="28" spans="2:19" x14ac:dyDescent="0.2">
      <c r="B28" t="s">
        <v>543</v>
      </c>
      <c r="C28" t="s">
        <v>54</v>
      </c>
      <c r="D28" s="273" t="s">
        <v>40</v>
      </c>
      <c r="E28" s="256"/>
      <c r="F28" s="256"/>
      <c r="G28" s="256"/>
      <c r="H28" s="256"/>
      <c r="I28" s="256"/>
      <c r="J28" s="332"/>
      <c r="K28" s="256"/>
      <c r="L28" s="332"/>
      <c r="M28" s="256"/>
      <c r="N28" s="256"/>
      <c r="O28" s="265"/>
      <c r="P28" s="265"/>
      <c r="Q28" s="265"/>
      <c r="R28" s="265"/>
    </row>
    <row r="29" spans="2:19" x14ac:dyDescent="0.2">
      <c r="B29" t="s">
        <v>543</v>
      </c>
      <c r="C29" t="s">
        <v>54</v>
      </c>
      <c r="D29" s="273" t="s">
        <v>55</v>
      </c>
      <c r="E29" s="246">
        <v>54.736815752182999</v>
      </c>
      <c r="F29" s="246">
        <v>44.377416300269999</v>
      </c>
      <c r="G29" s="246">
        <v>53.756058406137001</v>
      </c>
      <c r="H29" s="246">
        <v>65.324564905122003</v>
      </c>
      <c r="I29" s="246">
        <v>79.445937921642994</v>
      </c>
      <c r="J29" s="342">
        <v>96.619963124386004</v>
      </c>
      <c r="K29" s="246">
        <v>117.029368155749</v>
      </c>
      <c r="L29" s="342">
        <v>123.66748625064599</v>
      </c>
      <c r="M29" s="246">
        <v>131.10338793188799</v>
      </c>
      <c r="N29" s="256"/>
      <c r="O29" s="265"/>
      <c r="P29" s="265"/>
      <c r="Q29" s="265"/>
      <c r="R29" s="265"/>
    </row>
    <row r="30" spans="2:19" x14ac:dyDescent="0.2">
      <c r="B30" t="s">
        <v>543</v>
      </c>
      <c r="C30" t="s">
        <v>54</v>
      </c>
      <c r="D30" s="273" t="s">
        <v>41</v>
      </c>
      <c r="E30" s="256"/>
      <c r="F30" s="256"/>
      <c r="G30" s="256"/>
      <c r="H30" s="256"/>
      <c r="I30" s="256"/>
      <c r="J30" s="332"/>
      <c r="K30" s="256"/>
      <c r="L30" s="332"/>
      <c r="M30" s="256"/>
      <c r="N30" s="256"/>
      <c r="O30" s="265"/>
      <c r="P30" s="265"/>
      <c r="Q30" s="265"/>
      <c r="R30" s="265"/>
    </row>
    <row r="31" spans="2:19" x14ac:dyDescent="0.2">
      <c r="B31" t="s">
        <v>543</v>
      </c>
      <c r="C31" t="s">
        <v>54</v>
      </c>
      <c r="D31" s="273" t="s">
        <v>56</v>
      </c>
      <c r="E31" s="256"/>
      <c r="F31" s="256"/>
      <c r="G31" s="256"/>
      <c r="H31" s="256"/>
      <c r="I31" s="256"/>
      <c r="J31" s="332"/>
      <c r="K31" s="256"/>
      <c r="L31" s="332"/>
      <c r="M31" s="256"/>
      <c r="N31" s="256"/>
      <c r="O31" s="265"/>
      <c r="P31" s="265"/>
      <c r="Q31" s="265"/>
      <c r="R31" s="265"/>
    </row>
    <row r="32" spans="2:19" x14ac:dyDescent="0.2">
      <c r="B32" t="s">
        <v>543</v>
      </c>
      <c r="C32" t="s">
        <v>54</v>
      </c>
      <c r="D32" s="273" t="s">
        <v>57</v>
      </c>
      <c r="E32" s="256"/>
      <c r="F32" s="256"/>
      <c r="G32" s="256"/>
      <c r="H32" s="256"/>
      <c r="I32" s="256"/>
      <c r="J32" s="332"/>
      <c r="K32" s="256"/>
      <c r="L32" s="332"/>
      <c r="M32" s="256"/>
      <c r="N32" s="256"/>
      <c r="O32" s="265"/>
      <c r="P32" s="265"/>
      <c r="Q32" s="265"/>
      <c r="R32" s="265"/>
    </row>
    <row r="33" spans="2:18" x14ac:dyDescent="0.2">
      <c r="B33" t="s">
        <v>543</v>
      </c>
      <c r="C33" t="s">
        <v>54</v>
      </c>
      <c r="D33" s="273" t="s">
        <v>42</v>
      </c>
      <c r="E33" s="256"/>
      <c r="F33" s="256"/>
      <c r="G33" s="256"/>
      <c r="H33" s="256"/>
      <c r="I33" s="256"/>
      <c r="J33" s="332"/>
      <c r="K33" s="256"/>
      <c r="L33" s="332"/>
      <c r="M33" s="256"/>
      <c r="N33" s="256"/>
      <c r="O33" s="265"/>
      <c r="P33" s="265"/>
      <c r="Q33" s="265"/>
      <c r="R33" s="265"/>
    </row>
    <row r="34" spans="2:18" x14ac:dyDescent="0.2">
      <c r="B34" t="s">
        <v>543</v>
      </c>
      <c r="C34" t="s">
        <v>58</v>
      </c>
      <c r="D34" s="273" t="s">
        <v>427</v>
      </c>
      <c r="E34" s="246">
        <v>0.60252238800000002</v>
      </c>
      <c r="F34" s="246">
        <v>1.0905692903999999</v>
      </c>
      <c r="G34" s="246">
        <v>0.78763337639999997</v>
      </c>
      <c r="H34" s="246">
        <v>0.78763337639999997</v>
      </c>
      <c r="I34" s="246">
        <v>1.0239233893199999</v>
      </c>
      <c r="J34" s="342">
        <v>0.63010670112</v>
      </c>
      <c r="K34" s="246">
        <v>1.1775118977179999</v>
      </c>
      <c r="L34" s="342">
        <v>1.1775118977179999</v>
      </c>
      <c r="M34" s="246">
        <v>1.3311004061159999</v>
      </c>
      <c r="N34" s="256"/>
      <c r="O34" s="265"/>
      <c r="P34" s="265"/>
      <c r="Q34" s="265"/>
      <c r="R34" s="265"/>
    </row>
    <row r="35" spans="2:18" x14ac:dyDescent="0.2">
      <c r="B35" t="s">
        <v>543</v>
      </c>
      <c r="C35" t="s">
        <v>58</v>
      </c>
      <c r="D35" s="273" t="s">
        <v>40</v>
      </c>
      <c r="E35" s="246">
        <v>7.3788163200000003</v>
      </c>
      <c r="F35" s="246">
        <v>35.075803961117998</v>
      </c>
      <c r="G35" s="246">
        <v>63.370191167066999</v>
      </c>
      <c r="H35" s="246"/>
      <c r="I35" s="246">
        <v>55.498278519701998</v>
      </c>
      <c r="J35" s="342">
        <v>41.058751564224998</v>
      </c>
      <c r="K35" s="246">
        <v>36.126106566541999</v>
      </c>
      <c r="L35" s="342">
        <v>21.471347573166</v>
      </c>
      <c r="M35" s="246">
        <v>31.386395801117999</v>
      </c>
      <c r="N35" s="256"/>
      <c r="O35" s="265"/>
      <c r="P35" s="265"/>
      <c r="Q35" s="265"/>
      <c r="R35" s="265"/>
    </row>
    <row r="36" spans="2:18" x14ac:dyDescent="0.2">
      <c r="B36" t="s">
        <v>543</v>
      </c>
      <c r="C36" t="s">
        <v>58</v>
      </c>
      <c r="D36" s="273" t="s">
        <v>55</v>
      </c>
      <c r="E36" s="246">
        <v>490.28223492000001</v>
      </c>
      <c r="F36" s="246">
        <v>532.32393656439001</v>
      </c>
      <c r="G36" s="246">
        <v>495.1850572692</v>
      </c>
      <c r="H36" s="246">
        <v>497.66098255554698</v>
      </c>
      <c r="I36" s="246">
        <v>500.13690784189203</v>
      </c>
      <c r="J36" s="342">
        <v>502.63759238110202</v>
      </c>
      <c r="K36" s="246">
        <v>505.138276920311</v>
      </c>
      <c r="L36" s="342">
        <v>507.66396830491198</v>
      </c>
      <c r="M36" s="246">
        <v>510.18965968951397</v>
      </c>
      <c r="N36" s="256"/>
      <c r="O36" s="265"/>
      <c r="P36" s="265"/>
      <c r="Q36" s="265"/>
      <c r="R36" s="265"/>
    </row>
    <row r="37" spans="2:18" x14ac:dyDescent="0.2">
      <c r="B37" t="s">
        <v>543</v>
      </c>
      <c r="C37" t="s">
        <v>58</v>
      </c>
      <c r="D37" s="273" t="s">
        <v>41</v>
      </c>
      <c r="E37" s="246">
        <v>365.88780143999998</v>
      </c>
      <c r="F37" s="246">
        <v>243.24966564691701</v>
      </c>
      <c r="G37" s="246">
        <v>265.92883012893299</v>
      </c>
      <c r="H37" s="246">
        <v>312.83407023119997</v>
      </c>
      <c r="I37" s="246">
        <v>240.87084064669801</v>
      </c>
      <c r="J37" s="342">
        <v>233.08268366469599</v>
      </c>
      <c r="K37" s="246">
        <v>310.88286568557203</v>
      </c>
      <c r="L37" s="342">
        <v>379.45471723233101</v>
      </c>
      <c r="M37" s="246">
        <v>386.06889964981201</v>
      </c>
      <c r="N37" s="256"/>
      <c r="O37" s="265"/>
      <c r="P37" s="265"/>
      <c r="Q37" s="265"/>
      <c r="R37" s="265"/>
    </row>
    <row r="38" spans="2:18" x14ac:dyDescent="0.2">
      <c r="B38" t="s">
        <v>543</v>
      </c>
      <c r="C38" t="s">
        <v>58</v>
      </c>
      <c r="D38" s="273" t="s">
        <v>56</v>
      </c>
      <c r="E38" s="246">
        <v>138.13144988400001</v>
      </c>
      <c r="F38" s="246">
        <v>160.23713004111599</v>
      </c>
      <c r="G38" s="246">
        <v>177.84330776276099</v>
      </c>
      <c r="H38" s="246">
        <v>177.932229416643</v>
      </c>
      <c r="I38" s="246">
        <v>178.82500882818201</v>
      </c>
      <c r="J38" s="342">
        <v>181.53931101562401</v>
      </c>
      <c r="K38" s="246">
        <v>186.169008090669</v>
      </c>
      <c r="L38" s="342">
        <v>193.36188113993401</v>
      </c>
      <c r="M38" s="246">
        <v>201.630188083664</v>
      </c>
      <c r="N38" s="256"/>
      <c r="O38" s="265"/>
      <c r="P38" s="265"/>
      <c r="Q38" s="265"/>
      <c r="R38" s="265"/>
    </row>
    <row r="39" spans="2:18" x14ac:dyDescent="0.2">
      <c r="B39" t="s">
        <v>543</v>
      </c>
      <c r="C39" t="s">
        <v>58</v>
      </c>
      <c r="D39" s="273" t="s">
        <v>62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256"/>
      <c r="O39" s="265"/>
      <c r="P39" s="265"/>
      <c r="Q39" s="265"/>
      <c r="R39" s="265"/>
    </row>
    <row r="40" spans="2:18" x14ac:dyDescent="0.2">
      <c r="B40" t="s">
        <v>543</v>
      </c>
      <c r="C40" t="s">
        <v>58</v>
      </c>
      <c r="D40" s="273" t="s">
        <v>57</v>
      </c>
      <c r="E40" s="246">
        <v>341.55319874399999</v>
      </c>
      <c r="F40" s="246">
        <v>170.77659937199999</v>
      </c>
      <c r="G40" s="246">
        <v>307.39787886959999</v>
      </c>
      <c r="H40" s="246">
        <v>292.02798492611998</v>
      </c>
      <c r="I40" s="246">
        <v>276.65809098263998</v>
      </c>
      <c r="J40" s="342">
        <v>255.908734158942</v>
      </c>
      <c r="K40" s="246">
        <v>235.15937733524399</v>
      </c>
      <c r="L40" s="342">
        <v>214.41002051154601</v>
      </c>
      <c r="M40" s="246">
        <v>193.660663687848</v>
      </c>
      <c r="N40" s="256"/>
      <c r="O40" s="265"/>
      <c r="P40" s="265"/>
      <c r="Q40" s="265"/>
      <c r="R40" s="265"/>
    </row>
    <row r="41" spans="2:18" x14ac:dyDescent="0.2">
      <c r="B41" t="s">
        <v>543</v>
      </c>
      <c r="C41" t="s">
        <v>58</v>
      </c>
      <c r="D41" s="273" t="s">
        <v>42</v>
      </c>
      <c r="E41" s="246">
        <v>0.58690562400000001</v>
      </c>
      <c r="F41" s="246">
        <v>0.29345281200000001</v>
      </c>
      <c r="G41" s="246"/>
      <c r="H41" s="246"/>
      <c r="I41" s="246"/>
      <c r="J41" s="342"/>
      <c r="K41" s="246"/>
      <c r="L41" s="342"/>
      <c r="M41" s="246"/>
      <c r="N41" s="256"/>
      <c r="O41" s="265"/>
      <c r="P41" s="265"/>
      <c r="Q41" s="265"/>
      <c r="R41" s="265"/>
    </row>
    <row r="42" spans="2:18" x14ac:dyDescent="0.2">
      <c r="B42" t="s">
        <v>543</v>
      </c>
      <c r="C42" t="s">
        <v>60</v>
      </c>
      <c r="D42" s="273" t="s">
        <v>427</v>
      </c>
      <c r="E42" s="246">
        <v>261.58971488399999</v>
      </c>
      <c r="F42" s="246">
        <v>695.46511510510197</v>
      </c>
      <c r="G42" s="246">
        <v>682.38562936090102</v>
      </c>
      <c r="H42" s="246">
        <v>679.22182046594003</v>
      </c>
      <c r="I42" s="246">
        <v>774.38397334575598</v>
      </c>
      <c r="J42" s="342">
        <v>649.47011897534605</v>
      </c>
      <c r="K42" s="246">
        <v>512.66636619022904</v>
      </c>
      <c r="L42" s="342">
        <v>238.55064352164601</v>
      </c>
      <c r="M42" s="246">
        <v>203.84396655790599</v>
      </c>
      <c r="N42" s="256"/>
      <c r="O42" s="265"/>
      <c r="P42" s="265"/>
      <c r="Q42" s="265"/>
      <c r="R42" s="265"/>
    </row>
    <row r="43" spans="2:18" x14ac:dyDescent="0.2">
      <c r="B43" t="s">
        <v>543</v>
      </c>
      <c r="C43" t="s">
        <v>60</v>
      </c>
      <c r="D43" s="273" t="s">
        <v>40</v>
      </c>
      <c r="E43" s="246">
        <v>46.231817904000003</v>
      </c>
      <c r="F43" s="246">
        <v>11.841588761945999</v>
      </c>
      <c r="G43" s="246"/>
      <c r="H43" s="246">
        <v>60.430923517384002</v>
      </c>
      <c r="I43" s="246"/>
      <c r="J43" s="342">
        <v>9.5068819577940005</v>
      </c>
      <c r="K43" s="246">
        <v>9.5068819577940005</v>
      </c>
      <c r="L43" s="342">
        <v>9.5068819577940005</v>
      </c>
      <c r="M43" s="246"/>
      <c r="N43" s="256"/>
      <c r="O43" s="265"/>
      <c r="P43" s="265"/>
      <c r="Q43" s="265"/>
      <c r="R43" s="265"/>
    </row>
    <row r="44" spans="2:18" x14ac:dyDescent="0.2">
      <c r="B44" t="s">
        <v>543</v>
      </c>
      <c r="C44" t="s">
        <v>60</v>
      </c>
      <c r="D44" s="273" t="s">
        <v>55</v>
      </c>
      <c r="E44" s="246">
        <v>510.21182160000001</v>
      </c>
      <c r="F44" s="246">
        <v>597.86688892078405</v>
      </c>
      <c r="G44" s="246">
        <v>515.31393981600104</v>
      </c>
      <c r="H44" s="246">
        <v>579.95463663397402</v>
      </c>
      <c r="I44" s="246">
        <v>536.24893407721902</v>
      </c>
      <c r="J44" s="342">
        <v>563.10447352175299</v>
      </c>
      <c r="K44" s="246">
        <v>525.67175000630198</v>
      </c>
      <c r="L44" s="342">
        <v>536.604872491523</v>
      </c>
      <c r="M44" s="246">
        <v>530.928467506365</v>
      </c>
      <c r="N44" s="256"/>
      <c r="O44" s="265"/>
      <c r="P44" s="265"/>
      <c r="Q44" s="265"/>
      <c r="R44" s="265"/>
    </row>
    <row r="45" spans="2:18" x14ac:dyDescent="0.2">
      <c r="B45" t="s">
        <v>543</v>
      </c>
      <c r="C45" t="s">
        <v>60</v>
      </c>
      <c r="D45" s="273" t="s">
        <v>41</v>
      </c>
      <c r="E45" s="246">
        <v>961.66994385599901</v>
      </c>
      <c r="F45" s="246">
        <v>902.48427884830903</v>
      </c>
      <c r="G45" s="246">
        <v>1008.409500917862</v>
      </c>
      <c r="H45" s="246">
        <v>999.28311719311603</v>
      </c>
      <c r="I45" s="246">
        <v>1180.347827772214</v>
      </c>
      <c r="J45" s="342">
        <v>1195.8057067606801</v>
      </c>
      <c r="K45" s="246">
        <v>1184.6756950097999</v>
      </c>
      <c r="L45" s="342">
        <v>1211.08116085555</v>
      </c>
      <c r="M45" s="246">
        <v>1168.0753200919801</v>
      </c>
      <c r="N45" s="256"/>
      <c r="O45" s="265"/>
      <c r="P45" s="265"/>
      <c r="Q45" s="265"/>
      <c r="R45" s="265"/>
    </row>
    <row r="46" spans="2:18" x14ac:dyDescent="0.2">
      <c r="B46" t="s">
        <v>543</v>
      </c>
      <c r="C46" t="s">
        <v>60</v>
      </c>
      <c r="D46" s="273" t="s">
        <v>56</v>
      </c>
      <c r="E46" s="246">
        <v>188.84770739999999</v>
      </c>
      <c r="F46" s="246"/>
      <c r="G46" s="246"/>
      <c r="H46" s="246"/>
      <c r="I46" s="246"/>
      <c r="J46" s="342"/>
      <c r="K46" s="246"/>
      <c r="L46" s="342">
        <v>6.5953111121639996</v>
      </c>
      <c r="M46" s="246"/>
      <c r="N46" s="256"/>
      <c r="O46" s="265"/>
      <c r="P46" s="265"/>
      <c r="Q46" s="265"/>
      <c r="R46" s="265"/>
    </row>
    <row r="47" spans="2:18" x14ac:dyDescent="0.2">
      <c r="B47" t="s">
        <v>543</v>
      </c>
      <c r="C47" t="s">
        <v>60</v>
      </c>
      <c r="D47" s="273" t="s">
        <v>57</v>
      </c>
      <c r="E47" s="246">
        <v>591.25198294799998</v>
      </c>
      <c r="F47" s="246">
        <v>63.14126812704</v>
      </c>
      <c r="G47" s="246"/>
      <c r="H47" s="246">
        <v>29.902983260763001</v>
      </c>
      <c r="I47" s="246">
        <v>29.902983260763001</v>
      </c>
      <c r="J47" s="342">
        <v>29.902983260763001</v>
      </c>
      <c r="K47" s="246">
        <v>29.902983260763001</v>
      </c>
      <c r="L47" s="342">
        <v>27.476121112769</v>
      </c>
      <c r="M47" s="246">
        <v>27.476121112769</v>
      </c>
      <c r="N47" s="256"/>
      <c r="O47" s="265"/>
      <c r="P47" s="265"/>
      <c r="Q47" s="265"/>
      <c r="R47" s="265"/>
    </row>
    <row r="48" spans="2:18" x14ac:dyDescent="0.2">
      <c r="B48" t="s">
        <v>543</v>
      </c>
      <c r="C48" t="s">
        <v>60</v>
      </c>
      <c r="D48" s="273" t="s">
        <v>42</v>
      </c>
      <c r="E48" s="246">
        <v>37.205830728000002</v>
      </c>
      <c r="F48" s="246">
        <v>9.0647569440000009</v>
      </c>
      <c r="G48" s="246"/>
      <c r="H48" s="246"/>
      <c r="I48" s="246"/>
      <c r="J48" s="342"/>
      <c r="K48" s="246"/>
      <c r="L48" s="342"/>
      <c r="M48" s="246"/>
      <c r="N48" s="256"/>
      <c r="O48" s="265"/>
      <c r="P48" s="265"/>
      <c r="Q48" s="265"/>
      <c r="R48" s="265"/>
    </row>
    <row r="49" spans="2:19" x14ac:dyDescent="0.2">
      <c r="B49" t="s">
        <v>544</v>
      </c>
      <c r="C49" t="s">
        <v>54</v>
      </c>
      <c r="D49" s="273" t="s">
        <v>427</v>
      </c>
      <c r="E49" s="246">
        <v>24.259282163999998</v>
      </c>
      <c r="F49" s="246">
        <v>24.259282163999998</v>
      </c>
      <c r="G49" s="246">
        <v>21.511433340705999</v>
      </c>
      <c r="H49" s="246">
        <v>21.511433340703</v>
      </c>
      <c r="I49" s="246">
        <v>19.014020607915999</v>
      </c>
      <c r="J49" s="342">
        <v>18.117145629536999</v>
      </c>
      <c r="K49" s="246">
        <v>17.507946073865</v>
      </c>
      <c r="L49" s="342">
        <v>16.981377286331998</v>
      </c>
      <c r="M49" s="246">
        <v>16.596722945039001</v>
      </c>
      <c r="N49" s="256"/>
      <c r="O49" s="265"/>
      <c r="P49" s="265"/>
      <c r="Q49" s="265"/>
      <c r="R49" s="265"/>
    </row>
    <row r="50" spans="2:19" x14ac:dyDescent="0.2">
      <c r="B50" t="s">
        <v>544</v>
      </c>
      <c r="C50" t="s">
        <v>54</v>
      </c>
      <c r="D50" s="273" t="s">
        <v>40</v>
      </c>
      <c r="E50" s="246">
        <v>53.845806779999997</v>
      </c>
      <c r="F50" s="246">
        <v>53.845806779999997</v>
      </c>
      <c r="G50" s="246">
        <v>47.746692395673001</v>
      </c>
      <c r="H50" s="246">
        <v>47.746692395674003</v>
      </c>
      <c r="I50" s="246">
        <v>42.203444967716997</v>
      </c>
      <c r="J50" s="342">
        <v>40.212744811585999</v>
      </c>
      <c r="K50" s="246">
        <v>38.860567886338998</v>
      </c>
      <c r="L50" s="342">
        <v>37.691797887367997</v>
      </c>
      <c r="M50" s="246">
        <v>36.838020632198997</v>
      </c>
      <c r="N50" s="256"/>
      <c r="O50" s="265"/>
      <c r="P50" s="265"/>
      <c r="Q50" s="265"/>
      <c r="R50" s="265"/>
    </row>
    <row r="51" spans="2:19" x14ac:dyDescent="0.2">
      <c r="B51" t="s">
        <v>544</v>
      </c>
      <c r="C51" t="s">
        <v>54</v>
      </c>
      <c r="D51" s="273" t="s">
        <v>55</v>
      </c>
      <c r="E51" s="246"/>
      <c r="F51" s="246">
        <v>12.451040784</v>
      </c>
      <c r="G51" s="246">
        <v>11.040711428999</v>
      </c>
      <c r="H51" s="246">
        <v>11.040711428999</v>
      </c>
      <c r="I51" s="246">
        <v>9.7589180280149996</v>
      </c>
      <c r="J51" s="342">
        <v>9.2985982684100001</v>
      </c>
      <c r="K51" s="246">
        <v>8.9859274951370001</v>
      </c>
      <c r="L51" s="342">
        <v>8.7156668417160006</v>
      </c>
      <c r="M51" s="246">
        <v>8.5182435684800009</v>
      </c>
      <c r="N51" s="256"/>
      <c r="O51" s="265"/>
      <c r="P51" s="265"/>
      <c r="Q51" s="265"/>
      <c r="R51" s="265"/>
    </row>
    <row r="52" spans="2:19" x14ac:dyDescent="0.2">
      <c r="B52" t="s">
        <v>544</v>
      </c>
      <c r="C52" t="s">
        <v>54</v>
      </c>
      <c r="D52" s="273" t="s">
        <v>41</v>
      </c>
      <c r="E52" s="246">
        <v>7.7854802039999997</v>
      </c>
      <c r="F52" s="246">
        <v>7.23216962475</v>
      </c>
      <c r="G52" s="246">
        <v>6.3503083036800003</v>
      </c>
      <c r="H52" s="246">
        <v>6.3503083036800003</v>
      </c>
      <c r="I52" s="246">
        <v>5.5488189083670001</v>
      </c>
      <c r="J52" s="342">
        <v>5.2609867152129999</v>
      </c>
      <c r="K52" s="246">
        <v>5.0654775880710003</v>
      </c>
      <c r="L52" s="342">
        <v>4.8964869788819998</v>
      </c>
      <c r="M52" s="246">
        <v>4.8455458124300002</v>
      </c>
      <c r="N52" s="256"/>
      <c r="O52" s="265"/>
      <c r="P52" s="265"/>
      <c r="Q52" s="265"/>
      <c r="R52" s="265"/>
    </row>
    <row r="53" spans="2:19" x14ac:dyDescent="0.2">
      <c r="B53" t="s">
        <v>544</v>
      </c>
      <c r="C53" t="s">
        <v>54</v>
      </c>
      <c r="D53" s="273" t="s">
        <v>56</v>
      </c>
      <c r="E53" s="246">
        <v>2.5135453800000001</v>
      </c>
      <c r="F53" s="246">
        <v>2.5135453800000001</v>
      </c>
      <c r="G53" s="246">
        <v>2.2288361017930001</v>
      </c>
      <c r="H53" s="246">
        <v>2.2288361017930001</v>
      </c>
      <c r="I53" s="246">
        <v>1.9700749317790001</v>
      </c>
      <c r="J53" s="342">
        <v>1.877148193754</v>
      </c>
      <c r="K53" s="246">
        <v>1.8140279943049999</v>
      </c>
      <c r="L53" s="342">
        <v>1.7594693089240001</v>
      </c>
      <c r="M53" s="246">
        <v>1.7196146200710001</v>
      </c>
      <c r="N53" s="256"/>
      <c r="O53" s="265"/>
      <c r="P53" s="265"/>
      <c r="Q53" s="265"/>
      <c r="R53" s="265"/>
    </row>
    <row r="54" spans="2:19" x14ac:dyDescent="0.2">
      <c r="B54" t="s">
        <v>544</v>
      </c>
      <c r="C54" t="s">
        <v>54</v>
      </c>
      <c r="D54" s="273" t="s">
        <v>57</v>
      </c>
      <c r="E54" s="246">
        <v>100.735287228</v>
      </c>
      <c r="F54" s="246">
        <v>100.735287228</v>
      </c>
      <c r="G54" s="246">
        <v>89.325001523641006</v>
      </c>
      <c r="H54" s="246">
        <v>89.325001523639997</v>
      </c>
      <c r="I54" s="246">
        <v>78.954637418732005</v>
      </c>
      <c r="J54" s="342">
        <v>75.230415162542002</v>
      </c>
      <c r="K54" s="246">
        <v>72.700748711366003</v>
      </c>
      <c r="L54" s="342">
        <v>70.514201817735</v>
      </c>
      <c r="M54" s="246">
        <v>68.916946577795997</v>
      </c>
      <c r="N54" s="256"/>
      <c r="O54" s="265"/>
      <c r="P54" s="265"/>
      <c r="Q54" s="265"/>
      <c r="R54" s="265"/>
    </row>
    <row r="55" spans="2:19" x14ac:dyDescent="0.2">
      <c r="B55" t="s">
        <v>544</v>
      </c>
      <c r="C55" t="s">
        <v>54</v>
      </c>
      <c r="D55" s="273" t="s">
        <v>42</v>
      </c>
      <c r="E55" s="246">
        <v>2.1980699999999999E-2</v>
      </c>
      <c r="F55" s="246">
        <v>2.1980699999999999E-2</v>
      </c>
      <c r="G55" s="246">
        <v>1.9490946169999999E-2</v>
      </c>
      <c r="H55" s="246">
        <v>1.9490946172E-2</v>
      </c>
      <c r="I55" s="246">
        <v>1.7228105925000001E-2</v>
      </c>
      <c r="J55" s="342">
        <v>1.6415471003999999E-2</v>
      </c>
      <c r="K55" s="246">
        <v>1.5863491247000001E-2</v>
      </c>
      <c r="L55" s="342">
        <v>1.5386381064000001E-2</v>
      </c>
      <c r="M55" s="246">
        <v>1.5037855843000001E-2</v>
      </c>
      <c r="N55" s="256"/>
      <c r="O55" s="265"/>
      <c r="P55" s="265"/>
      <c r="Q55" s="265"/>
      <c r="R55" s="265"/>
    </row>
    <row r="56" spans="2:19" x14ac:dyDescent="0.2">
      <c r="B56" t="s">
        <v>544</v>
      </c>
      <c r="C56" t="s">
        <v>58</v>
      </c>
      <c r="D56" s="273" t="s">
        <v>427</v>
      </c>
      <c r="E56" s="246">
        <v>18.156100068000001</v>
      </c>
      <c r="F56" s="246">
        <v>12.104066712</v>
      </c>
      <c r="G56" s="246">
        <v>16.340490061200001</v>
      </c>
      <c r="H56" s="246">
        <v>15.52346555814</v>
      </c>
      <c r="I56" s="246">
        <v>14.706441055080001</v>
      </c>
      <c r="J56" s="342">
        <v>13.603457975949</v>
      </c>
      <c r="K56" s="246">
        <v>12.500474896818</v>
      </c>
      <c r="L56" s="342">
        <v>11.397491817686999</v>
      </c>
      <c r="M56" s="246">
        <v>10.294508738556001</v>
      </c>
      <c r="N56" s="256"/>
      <c r="O56" s="265"/>
      <c r="P56" s="265"/>
      <c r="Q56" s="265"/>
      <c r="R56" s="265"/>
    </row>
    <row r="57" spans="2:19" x14ac:dyDescent="0.2">
      <c r="B57" t="s">
        <v>544</v>
      </c>
      <c r="C57" t="s">
        <v>58</v>
      </c>
      <c r="D57" s="273" t="s">
        <v>40</v>
      </c>
      <c r="E57" s="246">
        <v>56.073435588000002</v>
      </c>
      <c r="F57" s="246">
        <v>37.381436284800003</v>
      </c>
      <c r="G57" s="246">
        <v>92.763937060852996</v>
      </c>
      <c r="H57" s="246">
        <v>80.271499047622996</v>
      </c>
      <c r="I57" s="246">
        <v>73.637239688874004</v>
      </c>
      <c r="J57" s="342">
        <v>67.002980330122995</v>
      </c>
      <c r="K57" s="246">
        <v>60.368720971373001</v>
      </c>
      <c r="L57" s="342">
        <v>66.503062365763</v>
      </c>
      <c r="M57" s="246">
        <v>58.500237523513</v>
      </c>
      <c r="N57" s="256"/>
      <c r="O57" s="265"/>
      <c r="P57" s="265"/>
      <c r="Q57" s="265"/>
      <c r="R57" s="265"/>
    </row>
    <row r="58" spans="2:19" x14ac:dyDescent="0.2">
      <c r="B58" t="s">
        <v>544</v>
      </c>
      <c r="C58" t="s">
        <v>58</v>
      </c>
      <c r="D58" s="273" t="s">
        <v>55</v>
      </c>
      <c r="E58" s="246">
        <v>263.038138344</v>
      </c>
      <c r="F58" s="246">
        <v>285.59365870699799</v>
      </c>
      <c r="G58" s="246">
        <v>265.904737741904</v>
      </c>
      <c r="H58" s="246">
        <v>328.43270751304698</v>
      </c>
      <c r="I58" s="246">
        <v>344.93798378229798</v>
      </c>
      <c r="J58" s="342">
        <v>339.249257803364</v>
      </c>
      <c r="K58" s="246">
        <v>346.607249228623</v>
      </c>
      <c r="L58" s="342">
        <v>303.58213431155002</v>
      </c>
      <c r="M58" s="246">
        <v>287.63515920958201</v>
      </c>
      <c r="N58" s="256"/>
      <c r="O58" s="265"/>
      <c r="P58" s="265"/>
      <c r="Q58" s="265"/>
      <c r="R58" s="265"/>
      <c r="S58" s="10"/>
    </row>
    <row r="59" spans="2:19" x14ac:dyDescent="0.2">
      <c r="B59" t="s">
        <v>544</v>
      </c>
      <c r="C59" t="s">
        <v>58</v>
      </c>
      <c r="D59" s="273" t="s">
        <v>41</v>
      </c>
      <c r="E59" s="246">
        <v>186.81819796799999</v>
      </c>
      <c r="F59" s="246">
        <v>115.2045554136</v>
      </c>
      <c r="G59" s="246">
        <v>94.073266187946999</v>
      </c>
      <c r="H59" s="246">
        <v>79.472665448136993</v>
      </c>
      <c r="I59" s="246">
        <v>77.699337201847001</v>
      </c>
      <c r="J59" s="342">
        <v>72.983353293793002</v>
      </c>
      <c r="K59" s="246">
        <v>68.267369385739002</v>
      </c>
      <c r="L59" s="342">
        <v>101.18669574073201</v>
      </c>
      <c r="M59" s="246">
        <v>107.812714675115</v>
      </c>
      <c r="N59" s="256"/>
      <c r="O59" s="265"/>
      <c r="P59" s="265"/>
      <c r="Q59" s="265"/>
      <c r="R59" s="265"/>
      <c r="S59" s="10"/>
    </row>
    <row r="60" spans="2:19" x14ac:dyDescent="0.2">
      <c r="B60" t="s">
        <v>544</v>
      </c>
      <c r="C60" t="s">
        <v>58</v>
      </c>
      <c r="D60" s="273" t="s">
        <v>56</v>
      </c>
      <c r="E60" s="246">
        <v>86.007464604000006</v>
      </c>
      <c r="F60" s="246">
        <v>117.07984729504101</v>
      </c>
      <c r="G60" s="246">
        <v>111.96103957629801</v>
      </c>
      <c r="H60" s="246">
        <v>84.253590222336996</v>
      </c>
      <c r="I60" s="246">
        <v>67.393479306323002</v>
      </c>
      <c r="J60" s="342">
        <v>50.560076087828001</v>
      </c>
      <c r="K60" s="246">
        <v>52.266682644325002</v>
      </c>
      <c r="L60" s="342">
        <v>53.732346479709001</v>
      </c>
      <c r="M60" s="246">
        <v>55.252938095768997</v>
      </c>
      <c r="N60" s="256"/>
      <c r="O60" s="265"/>
      <c r="P60" s="265"/>
      <c r="Q60" s="265"/>
      <c r="R60" s="265"/>
    </row>
    <row r="61" spans="2:19" x14ac:dyDescent="0.2">
      <c r="B61" t="s">
        <v>544</v>
      </c>
      <c r="C61" t="s">
        <v>58</v>
      </c>
      <c r="D61" s="273" t="s">
        <v>62</v>
      </c>
      <c r="E61" s="332"/>
      <c r="F61" s="332"/>
      <c r="G61" s="332"/>
      <c r="H61" s="332"/>
      <c r="I61" s="332"/>
      <c r="J61" s="332"/>
      <c r="K61" s="332"/>
      <c r="L61" s="332"/>
      <c r="M61" s="332"/>
      <c r="N61" s="256"/>
      <c r="O61" s="265"/>
      <c r="P61" s="265"/>
      <c r="Q61" s="265"/>
      <c r="R61" s="265"/>
    </row>
    <row r="62" spans="2:19" x14ac:dyDescent="0.2">
      <c r="B62" t="s">
        <v>544</v>
      </c>
      <c r="C62" t="s">
        <v>58</v>
      </c>
      <c r="D62" s="273" t="s">
        <v>57</v>
      </c>
      <c r="E62" s="246">
        <v>35.443439136000002</v>
      </c>
      <c r="F62" s="246">
        <v>22.12728855912</v>
      </c>
      <c r="G62" s="246">
        <v>31.538938312799999</v>
      </c>
      <c r="H62" s="246">
        <v>29.961991397159998</v>
      </c>
      <c r="I62" s="246">
        <v>28.385044481520001</v>
      </c>
      <c r="J62" s="342">
        <v>26.256166145405999</v>
      </c>
      <c r="K62" s="246">
        <v>24.127287809292</v>
      </c>
      <c r="L62" s="342">
        <v>21.998409473178</v>
      </c>
      <c r="M62" s="246">
        <v>19.869531137064001</v>
      </c>
      <c r="N62" s="256"/>
      <c r="O62" s="265"/>
      <c r="P62" s="265"/>
      <c r="Q62" s="265"/>
      <c r="R62" s="265"/>
    </row>
    <row r="63" spans="2:19" x14ac:dyDescent="0.2">
      <c r="B63" t="s">
        <v>544</v>
      </c>
      <c r="C63" t="s">
        <v>58</v>
      </c>
      <c r="D63" s="273" t="s">
        <v>42</v>
      </c>
      <c r="E63" s="246">
        <v>0.35190053999999998</v>
      </c>
      <c r="F63" s="246">
        <v>0.19874320919999999</v>
      </c>
      <c r="G63" s="246">
        <v>0.1538523396</v>
      </c>
      <c r="H63" s="246">
        <v>0.14615972261999999</v>
      </c>
      <c r="I63" s="246">
        <v>0.13846710564</v>
      </c>
      <c r="J63" s="342">
        <v>0.12808207271700001</v>
      </c>
      <c r="K63" s="246">
        <v>0.11769703979399999</v>
      </c>
      <c r="L63" s="342">
        <v>0.107312006871</v>
      </c>
      <c r="M63" s="246">
        <v>9.6926973947999998E-2</v>
      </c>
      <c r="N63" s="256"/>
      <c r="O63" s="265"/>
      <c r="P63" s="265"/>
      <c r="Q63" s="265"/>
      <c r="R63" s="265"/>
    </row>
    <row r="64" spans="2:19" x14ac:dyDescent="0.2">
      <c r="B64" t="s">
        <v>544</v>
      </c>
      <c r="C64" t="s">
        <v>60</v>
      </c>
      <c r="D64" s="273" t="s">
        <v>427</v>
      </c>
      <c r="E64" s="246">
        <v>235.47936470400001</v>
      </c>
      <c r="F64" s="246">
        <v>280.308617169716</v>
      </c>
      <c r="G64" s="246">
        <v>176.68898804006301</v>
      </c>
      <c r="H64" s="246">
        <v>154.66280575151899</v>
      </c>
      <c r="I64" s="246">
        <v>185.90062931862599</v>
      </c>
      <c r="J64" s="342">
        <v>176.527574705387</v>
      </c>
      <c r="K64" s="246">
        <v>167.79942982742099</v>
      </c>
      <c r="L64" s="342">
        <v>154.65155309784001</v>
      </c>
      <c r="M64" s="246">
        <v>139.525762029936</v>
      </c>
      <c r="N64" s="256"/>
      <c r="O64" s="265"/>
      <c r="P64" s="265"/>
      <c r="Q64" s="265"/>
      <c r="R64" s="265"/>
    </row>
    <row r="65" spans="2:19" x14ac:dyDescent="0.2">
      <c r="B65" t="s">
        <v>544</v>
      </c>
      <c r="C65" t="s">
        <v>60</v>
      </c>
      <c r="D65" s="273" t="s">
        <v>40</v>
      </c>
      <c r="E65" s="246">
        <v>325.62476935199999</v>
      </c>
      <c r="F65" s="246">
        <v>240.27338605107499</v>
      </c>
      <c r="G65" s="246">
        <v>147.16820066607599</v>
      </c>
      <c r="H65" s="246">
        <v>204.71727802187399</v>
      </c>
      <c r="I65" s="246">
        <v>273.88821514563602</v>
      </c>
      <c r="J65" s="342">
        <v>268.80462984305098</v>
      </c>
      <c r="K65" s="246">
        <v>243.32379936751701</v>
      </c>
      <c r="L65" s="342">
        <v>213.81101141602301</v>
      </c>
      <c r="M65" s="246">
        <v>192.89909283574301</v>
      </c>
      <c r="N65" s="256"/>
      <c r="O65" s="265"/>
      <c r="P65" s="265"/>
      <c r="Q65" s="265"/>
      <c r="R65" s="265"/>
    </row>
    <row r="66" spans="2:19" x14ac:dyDescent="0.2">
      <c r="B66" t="s">
        <v>544</v>
      </c>
      <c r="C66" t="s">
        <v>60</v>
      </c>
      <c r="D66" s="273" t="s">
        <v>55</v>
      </c>
      <c r="E66" s="246">
        <v>196.46575747200001</v>
      </c>
      <c r="F66" s="246">
        <v>242.88079267475999</v>
      </c>
      <c r="G66" s="246">
        <v>259.82596425672</v>
      </c>
      <c r="H66" s="246">
        <v>241.756368065506</v>
      </c>
      <c r="I66" s="246">
        <v>232.651646564754</v>
      </c>
      <c r="J66" s="342">
        <v>245.46824391445099</v>
      </c>
      <c r="K66" s="246">
        <v>256.8578401332</v>
      </c>
      <c r="L66" s="342">
        <v>267.98390370412301</v>
      </c>
      <c r="M66" s="246">
        <v>271.62216090524601</v>
      </c>
      <c r="N66" s="256"/>
      <c r="O66" s="265"/>
      <c r="P66" s="265"/>
      <c r="Q66" s="265"/>
      <c r="R66" s="265"/>
      <c r="S66" s="10"/>
    </row>
    <row r="67" spans="2:19" x14ac:dyDescent="0.2">
      <c r="B67" t="s">
        <v>544</v>
      </c>
      <c r="C67" t="s">
        <v>60</v>
      </c>
      <c r="D67" s="273" t="s">
        <v>41</v>
      </c>
      <c r="E67" s="246">
        <v>317.99717337599998</v>
      </c>
      <c r="F67" s="246">
        <v>219.10324708127899</v>
      </c>
      <c r="G67" s="246">
        <v>501.35734698130102</v>
      </c>
      <c r="H67" s="246">
        <v>626.95166698012895</v>
      </c>
      <c r="I67" s="246">
        <v>686.23051351286597</v>
      </c>
      <c r="J67" s="342">
        <v>704.44113781062003</v>
      </c>
      <c r="K67" s="246">
        <v>734.64400271250599</v>
      </c>
      <c r="L67" s="342">
        <v>474.103593110345</v>
      </c>
      <c r="M67" s="246">
        <v>464.80445575651999</v>
      </c>
      <c r="N67" s="256"/>
      <c r="O67" s="265"/>
      <c r="P67" s="265"/>
      <c r="Q67" s="265"/>
      <c r="R67" s="265"/>
    </row>
    <row r="68" spans="2:19" x14ac:dyDescent="0.2">
      <c r="B68" t="s">
        <v>544</v>
      </c>
      <c r="C68" t="s">
        <v>60</v>
      </c>
      <c r="D68" s="273" t="s">
        <v>56</v>
      </c>
      <c r="E68" s="246">
        <v>319.75349410799998</v>
      </c>
      <c r="F68" s="246">
        <v>159.87674705399999</v>
      </c>
      <c r="G68" s="246"/>
      <c r="H68" s="246"/>
      <c r="I68" s="246"/>
      <c r="J68" s="342"/>
      <c r="K68" s="246"/>
      <c r="L68" s="342"/>
      <c r="M68" s="246"/>
      <c r="N68" s="256"/>
      <c r="O68" s="265"/>
      <c r="P68" s="265"/>
      <c r="Q68" s="265"/>
      <c r="R68" s="265"/>
    </row>
    <row r="69" spans="2:19" x14ac:dyDescent="0.2">
      <c r="B69" t="s">
        <v>544</v>
      </c>
      <c r="C69" t="s">
        <v>60</v>
      </c>
      <c r="D69" s="273" t="s">
        <v>57</v>
      </c>
      <c r="E69" s="246">
        <v>29.731471632000002</v>
      </c>
      <c r="F69" s="246">
        <v>16.821020262000001</v>
      </c>
      <c r="G69" s="246">
        <v>31.695572348138001</v>
      </c>
      <c r="H69" s="246">
        <v>27.785003456138</v>
      </c>
      <c r="I69" s="246">
        <v>27.785003456138</v>
      </c>
      <c r="J69" s="342">
        <v>29.315657577505</v>
      </c>
      <c r="K69" s="246">
        <v>30.675888527832001</v>
      </c>
      <c r="L69" s="342">
        <v>329.42897412430801</v>
      </c>
      <c r="M69" s="246">
        <v>338.529335888567</v>
      </c>
      <c r="N69" s="256"/>
      <c r="O69" s="265"/>
      <c r="P69" s="265"/>
      <c r="Q69" s="265"/>
      <c r="R69" s="265"/>
    </row>
    <row r="70" spans="2:19" x14ac:dyDescent="0.2">
      <c r="B70" t="s">
        <v>544</v>
      </c>
      <c r="C70" t="s">
        <v>60</v>
      </c>
      <c r="D70" s="273" t="s">
        <v>42</v>
      </c>
      <c r="E70" s="246">
        <v>0.69726967200000001</v>
      </c>
      <c r="F70" s="246">
        <v>0.71580221326600002</v>
      </c>
      <c r="G70" s="246">
        <v>0.52093101049199997</v>
      </c>
      <c r="H70" s="246">
        <v>0.52093101049199997</v>
      </c>
      <c r="I70" s="246">
        <v>0.52093101049199997</v>
      </c>
      <c r="J70" s="342">
        <v>0.54962869265699998</v>
      </c>
      <c r="K70" s="246">
        <v>0.57513117224499999</v>
      </c>
      <c r="L70" s="342">
        <v>0.60004357507700001</v>
      </c>
      <c r="M70" s="246">
        <v>0.60819000785800004</v>
      </c>
      <c r="N70" s="256"/>
      <c r="O70" s="265"/>
      <c r="P70" s="265"/>
      <c r="Q70" s="265"/>
      <c r="R70" s="265"/>
    </row>
    <row r="71" spans="2:19" x14ac:dyDescent="0.2">
      <c r="B71" t="s">
        <v>545</v>
      </c>
      <c r="C71" t="s">
        <v>54</v>
      </c>
      <c r="D71" s="273" t="s">
        <v>427</v>
      </c>
      <c r="E71" s="246">
        <v>1.6176539160000001</v>
      </c>
      <c r="F71" s="246">
        <v>1.6176539160000001</v>
      </c>
      <c r="G71" s="246">
        <v>1.369239805134</v>
      </c>
      <c r="H71" s="246">
        <v>1.369239805134</v>
      </c>
      <c r="I71" s="246">
        <v>1.2348245706609999</v>
      </c>
      <c r="J71" s="342">
        <v>1.18783545113</v>
      </c>
      <c r="K71" s="246">
        <v>1.1564958180130001</v>
      </c>
      <c r="L71" s="342">
        <v>1.1341194744630001</v>
      </c>
      <c r="M71" s="246">
        <v>1.122098192041</v>
      </c>
      <c r="N71" s="256"/>
      <c r="O71" s="265"/>
      <c r="P71" s="265"/>
      <c r="Q71" s="265"/>
      <c r="R71" s="265"/>
      <c r="S71" s="10"/>
    </row>
    <row r="72" spans="2:19" x14ac:dyDescent="0.2">
      <c r="B72" t="s">
        <v>545</v>
      </c>
      <c r="C72" t="s">
        <v>54</v>
      </c>
      <c r="D72" s="273" t="s">
        <v>40</v>
      </c>
      <c r="E72" s="246">
        <v>0.50551423200000001</v>
      </c>
      <c r="F72" s="246">
        <v>0.50551423200000001</v>
      </c>
      <c r="G72" s="246">
        <v>0.42788522419399999</v>
      </c>
      <c r="H72" s="246">
        <v>0.42788522419399999</v>
      </c>
      <c r="I72" s="246">
        <v>0.38588068085400001</v>
      </c>
      <c r="J72" s="342">
        <v>0.37119665701100002</v>
      </c>
      <c r="K72" s="246">
        <v>0.36140307195999999</v>
      </c>
      <c r="L72" s="342">
        <v>0.35441050119500001</v>
      </c>
      <c r="M72" s="246">
        <v>0.35065386988399999</v>
      </c>
      <c r="N72" s="256"/>
      <c r="O72" s="265"/>
      <c r="P72" s="265"/>
      <c r="Q72" s="265"/>
      <c r="R72" s="265"/>
      <c r="S72" s="10"/>
    </row>
    <row r="73" spans="2:19" x14ac:dyDescent="0.2">
      <c r="B73" t="s">
        <v>545</v>
      </c>
      <c r="C73" t="s">
        <v>54</v>
      </c>
      <c r="D73" s="273" t="s">
        <v>55</v>
      </c>
      <c r="E73" s="246">
        <v>16.314536088000001</v>
      </c>
      <c r="F73" s="246">
        <v>16.314536088000001</v>
      </c>
      <c r="G73" s="246">
        <v>13.809203558951999</v>
      </c>
      <c r="H73" s="246">
        <v>13.809203558950999</v>
      </c>
      <c r="I73" s="246">
        <v>12.453584676632</v>
      </c>
      <c r="J73" s="342">
        <v>11.979684988488</v>
      </c>
      <c r="K73" s="246">
        <v>11.663615178746999</v>
      </c>
      <c r="L73" s="342">
        <v>11.437942882113999</v>
      </c>
      <c r="M73" s="246">
        <v>11.316704560389001</v>
      </c>
      <c r="N73" s="256"/>
      <c r="O73" s="265"/>
      <c r="P73" s="265"/>
      <c r="Q73" s="265"/>
      <c r="R73" s="265"/>
      <c r="S73" s="10"/>
    </row>
    <row r="74" spans="2:19" x14ac:dyDescent="0.2">
      <c r="B74" t="s">
        <v>545</v>
      </c>
      <c r="C74" t="s">
        <v>54</v>
      </c>
      <c r="D74" s="273" t="s">
        <v>41</v>
      </c>
      <c r="E74" s="246">
        <v>10.023157332</v>
      </c>
      <c r="F74" s="246">
        <v>8.813926934625</v>
      </c>
      <c r="G74" s="246">
        <v>7.2747264343970004</v>
      </c>
      <c r="H74" s="246">
        <v>7.4821750150220003</v>
      </c>
      <c r="I74" s="246">
        <v>6.3860246126459996</v>
      </c>
      <c r="J74" s="342">
        <v>6.0948749833680003</v>
      </c>
      <c r="K74" s="246">
        <v>5.9006912556989999</v>
      </c>
      <c r="L74" s="342">
        <v>5.7620450250869997</v>
      </c>
      <c r="M74" s="246">
        <v>6.0490115816829997</v>
      </c>
      <c r="N74" s="256"/>
      <c r="O74" s="265"/>
      <c r="P74" s="265"/>
      <c r="Q74" s="265"/>
      <c r="R74" s="265"/>
    </row>
    <row r="75" spans="2:19" x14ac:dyDescent="0.2">
      <c r="B75" t="s">
        <v>545</v>
      </c>
      <c r="C75" t="s">
        <v>54</v>
      </c>
      <c r="D75" s="273" t="s">
        <v>56</v>
      </c>
      <c r="E75" s="246">
        <v>1.183733964</v>
      </c>
      <c r="F75" s="246">
        <v>1.183733964</v>
      </c>
      <c r="G75" s="246">
        <v>1.001954525728</v>
      </c>
      <c r="H75" s="246">
        <v>1.001954525728</v>
      </c>
      <c r="I75" s="246">
        <v>0.90359487243500003</v>
      </c>
      <c r="J75" s="342">
        <v>0.86921012785200003</v>
      </c>
      <c r="K75" s="246">
        <v>0.84627704599200004</v>
      </c>
      <c r="L75" s="342">
        <v>0.82990294022599997</v>
      </c>
      <c r="M75" s="246">
        <v>0.82110625006000004</v>
      </c>
      <c r="N75" s="256"/>
      <c r="O75" s="265"/>
      <c r="P75" s="265"/>
      <c r="Q75" s="265"/>
      <c r="R75" s="265"/>
    </row>
    <row r="76" spans="2:19" x14ac:dyDescent="0.2">
      <c r="B76" t="s">
        <v>545</v>
      </c>
      <c r="C76" t="s">
        <v>54</v>
      </c>
      <c r="D76" s="273" t="s">
        <v>57</v>
      </c>
      <c r="E76" s="246">
        <v>61.117692228000003</v>
      </c>
      <c r="F76" s="246">
        <v>61.117692228000003</v>
      </c>
      <c r="G76" s="246">
        <v>51.732188306021001</v>
      </c>
      <c r="H76" s="246">
        <v>51.732188306021001</v>
      </c>
      <c r="I76" s="246">
        <v>46.653754130439999</v>
      </c>
      <c r="J76" s="342">
        <v>44.878425973348001</v>
      </c>
      <c r="K76" s="246">
        <v>43.694361821538003</v>
      </c>
      <c r="L76" s="342">
        <v>42.848945812483002</v>
      </c>
      <c r="M76" s="246">
        <v>42.394761495289998</v>
      </c>
      <c r="N76" s="256"/>
      <c r="O76" s="265"/>
      <c r="P76" s="265"/>
      <c r="Q76" s="265"/>
      <c r="R76" s="265"/>
      <c r="S76" s="10"/>
    </row>
    <row r="77" spans="2:19" x14ac:dyDescent="0.2">
      <c r="B77" t="s">
        <v>545</v>
      </c>
      <c r="C77" t="s">
        <v>54</v>
      </c>
      <c r="D77" s="273" t="s">
        <v>42</v>
      </c>
      <c r="E77" s="246">
        <v>1.2087710279999999</v>
      </c>
      <c r="F77" s="246">
        <v>1.2087710279999999</v>
      </c>
      <c r="G77" s="246">
        <v>1.023146787121</v>
      </c>
      <c r="H77" s="246">
        <v>1.0231467871219999</v>
      </c>
      <c r="I77" s="246">
        <v>0.92270673653599999</v>
      </c>
      <c r="J77" s="342">
        <v>0.88759472292300001</v>
      </c>
      <c r="K77" s="246">
        <v>0.86417658747100001</v>
      </c>
      <c r="L77" s="342">
        <v>0.84745615206199998</v>
      </c>
      <c r="M77" s="246">
        <v>0.83847340379400004</v>
      </c>
      <c r="N77" s="256"/>
      <c r="O77" s="265"/>
      <c r="P77" s="265"/>
      <c r="Q77" s="265"/>
      <c r="R77" s="265"/>
    </row>
    <row r="78" spans="2:19" x14ac:dyDescent="0.2">
      <c r="B78" t="s">
        <v>545</v>
      </c>
      <c r="C78" t="s">
        <v>58</v>
      </c>
      <c r="D78" s="273" t="s">
        <v>427</v>
      </c>
      <c r="E78" s="246">
        <v>19.327943520000002</v>
      </c>
      <c r="F78" s="246">
        <v>12.88529568</v>
      </c>
      <c r="G78" s="246">
        <v>17.395149168</v>
      </c>
      <c r="H78" s="246">
        <v>16.525391709600001</v>
      </c>
      <c r="I78" s="246">
        <v>16.525391709600001</v>
      </c>
      <c r="J78" s="342">
        <v>14.481461682360001</v>
      </c>
      <c r="K78" s="246">
        <v>13.30728911352</v>
      </c>
      <c r="L78" s="342">
        <v>15.312586423371</v>
      </c>
      <c r="M78" s="246">
        <v>15.312586423371</v>
      </c>
      <c r="N78" s="256"/>
      <c r="O78" s="265"/>
      <c r="P78" s="265"/>
      <c r="Q78" s="265"/>
      <c r="R78" s="265"/>
    </row>
    <row r="79" spans="2:19" x14ac:dyDescent="0.2">
      <c r="B79" t="s">
        <v>545</v>
      </c>
      <c r="C79" t="s">
        <v>58</v>
      </c>
      <c r="D79" s="273" t="s">
        <v>40</v>
      </c>
      <c r="E79" s="246">
        <v>0.40214213999999998</v>
      </c>
      <c r="F79" s="246">
        <v>9.3062143671439994</v>
      </c>
      <c r="G79" s="246">
        <v>11.750571868741</v>
      </c>
      <c r="H79" s="246">
        <v>10.944319844182001</v>
      </c>
      <c r="I79" s="246">
        <v>10.396141303455</v>
      </c>
      <c r="J79" s="342">
        <v>9.8553023095019991</v>
      </c>
      <c r="K79" s="246">
        <v>9.3221727119430007</v>
      </c>
      <c r="L79" s="342">
        <v>8.7971409976120007</v>
      </c>
      <c r="M79" s="246"/>
      <c r="N79" s="256"/>
      <c r="O79" s="265"/>
      <c r="P79" s="265"/>
      <c r="Q79" s="265"/>
      <c r="R79" s="265"/>
      <c r="S79" s="10"/>
    </row>
    <row r="80" spans="2:19" x14ac:dyDescent="0.2">
      <c r="B80" t="s">
        <v>545</v>
      </c>
      <c r="C80" t="s">
        <v>58</v>
      </c>
      <c r="D80" s="273" t="s">
        <v>55</v>
      </c>
      <c r="E80" s="246">
        <v>200.37966184800001</v>
      </c>
      <c r="F80" s="246">
        <v>217.56221785146599</v>
      </c>
      <c r="G80" s="246">
        <v>202.38345846647999</v>
      </c>
      <c r="H80" s="246">
        <v>203.395375758813</v>
      </c>
      <c r="I80" s="246">
        <v>204.40729305114499</v>
      </c>
      <c r="J80" s="342">
        <v>205.429329516401</v>
      </c>
      <c r="K80" s="246">
        <v>226.79250498967099</v>
      </c>
      <c r="L80" s="342">
        <v>216.28496485236099</v>
      </c>
      <c r="M80" s="246">
        <v>230.33100523258801</v>
      </c>
      <c r="N80" s="256"/>
      <c r="O80" s="265"/>
      <c r="P80" s="265"/>
      <c r="Q80" s="265"/>
      <c r="R80" s="265"/>
      <c r="S80" s="10"/>
    </row>
    <row r="81" spans="2:19" x14ac:dyDescent="0.2">
      <c r="B81" t="s">
        <v>545</v>
      </c>
      <c r="C81" t="s">
        <v>58</v>
      </c>
      <c r="D81" s="273" t="s">
        <v>41</v>
      </c>
      <c r="E81" s="246">
        <v>127.66097483999999</v>
      </c>
      <c r="F81" s="246">
        <v>69.683719866855995</v>
      </c>
      <c r="G81" s="246">
        <v>103.305874099259</v>
      </c>
      <c r="H81" s="246">
        <v>98.247338326418003</v>
      </c>
      <c r="I81" s="246">
        <v>98.795516867144997</v>
      </c>
      <c r="J81" s="342">
        <v>105.910530061058</v>
      </c>
      <c r="K81" s="246">
        <v>78.605846762276997</v>
      </c>
      <c r="L81" s="342">
        <v>74.615828952586995</v>
      </c>
      <c r="M81" s="246">
        <v>89.359492793252997</v>
      </c>
      <c r="N81" s="256"/>
      <c r="O81" s="265"/>
      <c r="P81" s="265"/>
      <c r="Q81" s="265"/>
      <c r="R81" s="265"/>
      <c r="S81" s="10"/>
    </row>
    <row r="82" spans="2:19" x14ac:dyDescent="0.2">
      <c r="B82" t="s">
        <v>545</v>
      </c>
      <c r="C82" t="s">
        <v>58</v>
      </c>
      <c r="D82" s="273" t="s">
        <v>56</v>
      </c>
      <c r="E82" s="246">
        <v>26.394926976000001</v>
      </c>
      <c r="F82" s="246">
        <v>37.694732457687998</v>
      </c>
      <c r="G82" s="246">
        <v>47.947183935007999</v>
      </c>
      <c r="H82" s="246">
        <v>40.347697321848997</v>
      </c>
      <c r="I82" s="246">
        <v>40.393975701671998</v>
      </c>
      <c r="J82" s="342">
        <v>40.386884700048</v>
      </c>
      <c r="K82" s="246">
        <v>41.555300739391001</v>
      </c>
      <c r="L82" s="342">
        <v>42.553015883998</v>
      </c>
      <c r="M82" s="246">
        <v>43.548843866253002</v>
      </c>
      <c r="N82" s="256"/>
      <c r="O82" s="265"/>
      <c r="P82" s="265"/>
      <c r="Q82" s="265"/>
      <c r="R82" s="265"/>
      <c r="S82" s="10"/>
    </row>
    <row r="83" spans="2:19" x14ac:dyDescent="0.2">
      <c r="B83" t="s">
        <v>545</v>
      </c>
      <c r="C83" t="s">
        <v>58</v>
      </c>
      <c r="D83" s="273" t="s">
        <v>62</v>
      </c>
      <c r="E83" s="332"/>
      <c r="F83" s="332"/>
      <c r="G83" s="332"/>
      <c r="H83" s="332"/>
      <c r="I83" s="332"/>
      <c r="J83" s="332"/>
      <c r="K83" s="332"/>
      <c r="L83" s="332"/>
      <c r="M83" s="332"/>
      <c r="N83" s="256"/>
      <c r="O83" s="265"/>
      <c r="P83" s="265"/>
      <c r="Q83" s="265"/>
      <c r="R83" s="265"/>
    </row>
    <row r="84" spans="2:19" x14ac:dyDescent="0.2">
      <c r="B84" t="s">
        <v>545</v>
      </c>
      <c r="C84" t="s">
        <v>58</v>
      </c>
      <c r="D84" s="273" t="s">
        <v>57</v>
      </c>
      <c r="E84" s="246">
        <v>29.4059898</v>
      </c>
      <c r="F84" s="246">
        <v>18.384201609522002</v>
      </c>
      <c r="G84" s="246">
        <v>25.170363338400001</v>
      </c>
      <c r="H84" s="246">
        <v>23.91184517148</v>
      </c>
      <c r="I84" s="246">
        <v>22.854392003699999</v>
      </c>
      <c r="J84" s="342">
        <v>20.954327479218001</v>
      </c>
      <c r="K84" s="246">
        <v>19.255327953876002</v>
      </c>
      <c r="L84" s="342">
        <v>17.556328428534002</v>
      </c>
      <c r="M84" s="246">
        <v>15.857328903192</v>
      </c>
      <c r="N84" s="256"/>
      <c r="O84" s="265"/>
      <c r="P84" s="265"/>
      <c r="Q84" s="265"/>
      <c r="R84" s="265"/>
    </row>
    <row r="85" spans="2:19" x14ac:dyDescent="0.2">
      <c r="B85" t="s">
        <v>545</v>
      </c>
      <c r="C85" t="s">
        <v>58</v>
      </c>
      <c r="D85" s="273" t="s">
        <v>42</v>
      </c>
      <c r="E85" s="246">
        <v>6.2208311759999999</v>
      </c>
      <c r="F85" s="246">
        <v>3.8461424136</v>
      </c>
      <c r="G85" s="246">
        <v>4.9661560727999996</v>
      </c>
      <c r="H85" s="246">
        <v>4.7178482691600001</v>
      </c>
      <c r="I85" s="246">
        <v>4.4695404655199997</v>
      </c>
      <c r="J85" s="342">
        <v>4.1343249306059997</v>
      </c>
      <c r="K85" s="246">
        <v>3.7991093956920001</v>
      </c>
      <c r="L85" s="342">
        <v>3.4638938607780001</v>
      </c>
      <c r="M85" s="246">
        <v>3.1286783258640001</v>
      </c>
      <c r="N85" s="256"/>
      <c r="O85" s="265"/>
      <c r="P85" s="265"/>
      <c r="Q85" s="265"/>
      <c r="R85" s="265"/>
      <c r="S85" s="10"/>
    </row>
    <row r="86" spans="2:19" x14ac:dyDescent="0.2">
      <c r="B86" t="s">
        <v>545</v>
      </c>
      <c r="C86" t="s">
        <v>60</v>
      </c>
      <c r="D86" s="273" t="s">
        <v>427</v>
      </c>
      <c r="E86" s="246">
        <v>250.18374124799999</v>
      </c>
      <c r="F86" s="246">
        <v>369.56116198706002</v>
      </c>
      <c r="G86" s="246">
        <v>319.630195271773</v>
      </c>
      <c r="H86" s="246">
        <v>260.24588918379902</v>
      </c>
      <c r="I86" s="246">
        <v>214.93560684993901</v>
      </c>
      <c r="J86" s="342">
        <v>171.94685874642701</v>
      </c>
      <c r="K86" s="246">
        <v>115.402567218557</v>
      </c>
      <c r="L86" s="342">
        <v>12.309386233442</v>
      </c>
      <c r="M86" s="246">
        <v>6.07247411142</v>
      </c>
      <c r="N86" s="256"/>
      <c r="O86" s="265"/>
      <c r="P86" s="265"/>
      <c r="Q86" s="265"/>
      <c r="R86" s="265"/>
      <c r="S86" s="10"/>
    </row>
    <row r="87" spans="2:19" x14ac:dyDescent="0.2">
      <c r="B87" t="s">
        <v>545</v>
      </c>
      <c r="C87" t="s">
        <v>60</v>
      </c>
      <c r="D87" s="273" t="s">
        <v>40</v>
      </c>
      <c r="E87" s="246">
        <v>14.352643476000001</v>
      </c>
      <c r="F87" s="246">
        <v>7.1927486860960004</v>
      </c>
      <c r="G87" s="246"/>
      <c r="H87" s="246">
        <v>0.14403115350000001</v>
      </c>
      <c r="I87" s="246">
        <v>0.13295183399999999</v>
      </c>
      <c r="J87" s="342">
        <v>0.1218725145</v>
      </c>
      <c r="K87" s="246">
        <v>0.110793195</v>
      </c>
      <c r="L87" s="342">
        <v>9.9713875499999993E-2</v>
      </c>
      <c r="M87" s="246">
        <v>8.3692497857209993</v>
      </c>
      <c r="N87" s="256"/>
      <c r="O87" s="265"/>
      <c r="P87" s="265"/>
      <c r="Q87" s="265"/>
      <c r="R87" s="265"/>
    </row>
    <row r="88" spans="2:19" x14ac:dyDescent="0.2">
      <c r="B88" t="s">
        <v>545</v>
      </c>
      <c r="C88" t="s">
        <v>60</v>
      </c>
      <c r="D88" s="273" t="s">
        <v>55</v>
      </c>
      <c r="E88" s="246">
        <v>226.22151254400001</v>
      </c>
      <c r="F88" s="246">
        <v>279.66634488251998</v>
      </c>
      <c r="G88" s="246">
        <v>239.80878815240601</v>
      </c>
      <c r="H88" s="246">
        <v>231.19146160209101</v>
      </c>
      <c r="I88" s="246">
        <v>260.937404701226</v>
      </c>
      <c r="J88" s="342">
        <v>268.94500682101102</v>
      </c>
      <c r="K88" s="246">
        <v>272.89386493533601</v>
      </c>
      <c r="L88" s="342">
        <v>271.85710253635398</v>
      </c>
      <c r="M88" s="246">
        <v>284.67290790991098</v>
      </c>
      <c r="N88" s="256"/>
      <c r="O88" s="265"/>
      <c r="P88" s="265"/>
      <c r="Q88" s="265"/>
      <c r="R88" s="265"/>
      <c r="S88" s="10"/>
    </row>
    <row r="89" spans="2:19" x14ac:dyDescent="0.2">
      <c r="B89" t="s">
        <v>545</v>
      </c>
      <c r="C89" t="s">
        <v>60</v>
      </c>
      <c r="D89" s="273" t="s">
        <v>41</v>
      </c>
      <c r="E89" s="246">
        <v>271.15567365599998</v>
      </c>
      <c r="F89" s="246">
        <v>171.44708045018399</v>
      </c>
      <c r="G89" s="246">
        <v>232.68024503284801</v>
      </c>
      <c r="H89" s="246">
        <v>294.857688723443</v>
      </c>
      <c r="I89" s="246">
        <v>338.84473202061503</v>
      </c>
      <c r="J89" s="342">
        <v>373.82775166012101</v>
      </c>
      <c r="K89" s="246">
        <v>386.60587991113101</v>
      </c>
      <c r="L89" s="342">
        <v>279.56356692910703</v>
      </c>
      <c r="M89" s="246">
        <v>253.417494993605</v>
      </c>
      <c r="N89" s="256"/>
      <c r="O89" s="265"/>
      <c r="P89" s="265"/>
      <c r="Q89" s="265"/>
      <c r="R89" s="265"/>
    </row>
    <row r="90" spans="2:19" x14ac:dyDescent="0.2">
      <c r="B90" t="s">
        <v>545</v>
      </c>
      <c r="C90" t="s">
        <v>60</v>
      </c>
      <c r="D90" s="273" t="s">
        <v>56</v>
      </c>
      <c r="E90" s="246">
        <v>98.813043612000001</v>
      </c>
      <c r="F90" s="246">
        <v>49.406521806000001</v>
      </c>
      <c r="G90" s="246"/>
      <c r="H90" s="246"/>
      <c r="I90" s="246"/>
      <c r="J90" s="342"/>
      <c r="K90" s="246"/>
      <c r="L90" s="342"/>
      <c r="M90" s="246"/>
      <c r="N90" s="256"/>
      <c r="O90" s="265"/>
      <c r="P90" s="265"/>
      <c r="Q90" s="265"/>
      <c r="R90" s="265"/>
    </row>
    <row r="91" spans="2:19" x14ac:dyDescent="0.2">
      <c r="B91" t="s">
        <v>545</v>
      </c>
      <c r="C91" t="s">
        <v>60</v>
      </c>
      <c r="D91" s="273" t="s">
        <v>57</v>
      </c>
      <c r="E91" s="246">
        <v>124.97070463199999</v>
      </c>
      <c r="F91" s="246">
        <v>62.485352315999997</v>
      </c>
      <c r="G91" s="246">
        <v>142.459867152583</v>
      </c>
      <c r="H91" s="246">
        <v>142.459867152583</v>
      </c>
      <c r="I91" s="246">
        <v>142.459867152583</v>
      </c>
      <c r="J91" s="342">
        <v>132.296628364714</v>
      </c>
      <c r="K91" s="246">
        <v>148.98754661086701</v>
      </c>
      <c r="L91" s="342">
        <v>322.49053723440602</v>
      </c>
      <c r="M91" s="246">
        <v>347.98439793880499</v>
      </c>
      <c r="N91" s="256"/>
      <c r="O91" s="265"/>
      <c r="P91" s="265"/>
      <c r="Q91" s="265"/>
      <c r="R91" s="265"/>
    </row>
    <row r="92" spans="2:19" x14ac:dyDescent="0.2">
      <c r="B92" t="s">
        <v>545</v>
      </c>
      <c r="C92" t="s">
        <v>60</v>
      </c>
      <c r="D92" s="273" t="s">
        <v>42</v>
      </c>
      <c r="E92" s="246">
        <v>11.2739470848</v>
      </c>
      <c r="F92" s="246">
        <v>2.118711460079</v>
      </c>
      <c r="G92" s="246">
        <v>1.250369140079</v>
      </c>
      <c r="H92" s="246">
        <v>2.003195795351</v>
      </c>
      <c r="I92" s="246">
        <v>2.003195795351</v>
      </c>
      <c r="J92" s="342">
        <v>2.0646695227969998</v>
      </c>
      <c r="K92" s="246">
        <v>2.0949845938779998</v>
      </c>
      <c r="L92" s="342">
        <v>2.0870254510300001</v>
      </c>
      <c r="M92" s="246">
        <v>2.1991801084549998</v>
      </c>
      <c r="N92" s="256"/>
      <c r="O92" s="265"/>
      <c r="P92" s="265"/>
      <c r="Q92" s="265"/>
      <c r="R92" s="265"/>
    </row>
    <row r="93" spans="2:19" x14ac:dyDescent="0.2">
      <c r="B93" t="s">
        <v>546</v>
      </c>
      <c r="C93" t="s">
        <v>54</v>
      </c>
      <c r="D93" s="273" t="s">
        <v>427</v>
      </c>
      <c r="E93" s="246">
        <v>1.70465562</v>
      </c>
      <c r="F93" s="246">
        <v>1.9177375725000001</v>
      </c>
      <c r="G93" s="246">
        <v>2.1308195250000002</v>
      </c>
      <c r="H93" s="246">
        <v>2.3971719656250001</v>
      </c>
      <c r="I93" s="246">
        <v>2.6635244062500001</v>
      </c>
      <c r="J93" s="342">
        <v>3.4061641178080002</v>
      </c>
      <c r="K93" s="246">
        <v>3.7793050279539999</v>
      </c>
      <c r="L93" s="342">
        <v>4.1499931491610003</v>
      </c>
      <c r="M93" s="246">
        <v>4.5207635545210003</v>
      </c>
      <c r="N93" s="256"/>
      <c r="O93" s="265"/>
      <c r="P93" s="265"/>
      <c r="Q93" s="265"/>
      <c r="R93" s="265"/>
      <c r="S93" s="10"/>
    </row>
    <row r="94" spans="2:19" x14ac:dyDescent="0.2">
      <c r="B94" t="s">
        <v>546</v>
      </c>
      <c r="C94" t="s">
        <v>54</v>
      </c>
      <c r="D94" s="273" t="s">
        <v>40</v>
      </c>
      <c r="E94" s="256"/>
      <c r="F94" s="256"/>
      <c r="G94" s="256"/>
      <c r="H94" s="256"/>
      <c r="I94" s="256"/>
      <c r="J94" s="332"/>
      <c r="K94" s="256"/>
      <c r="L94" s="332"/>
      <c r="M94" s="256"/>
      <c r="N94" s="256"/>
      <c r="O94" s="265"/>
      <c r="P94" s="265"/>
      <c r="Q94" s="265"/>
      <c r="R94" s="265"/>
    </row>
    <row r="95" spans="2:19" x14ac:dyDescent="0.2">
      <c r="B95" t="s">
        <v>546</v>
      </c>
      <c r="C95" t="s">
        <v>54</v>
      </c>
      <c r="D95" s="273" t="s">
        <v>55</v>
      </c>
      <c r="E95" s="246">
        <v>12.235001904000001</v>
      </c>
      <c r="F95" s="246">
        <v>14.116599612214999</v>
      </c>
      <c r="G95" s="246">
        <v>16.484229847447001</v>
      </c>
      <c r="H95" s="246">
        <v>19.035117028946999</v>
      </c>
      <c r="I95" s="246">
        <v>21.788593428877</v>
      </c>
      <c r="J95" s="342">
        <v>24.447415640888</v>
      </c>
      <c r="K95" s="246">
        <v>27.125598666552001</v>
      </c>
      <c r="L95" s="342">
        <v>29.786177035322002</v>
      </c>
      <c r="M95" s="246">
        <v>32.447345990682997</v>
      </c>
      <c r="N95" s="256"/>
      <c r="O95" s="265"/>
      <c r="P95" s="265"/>
      <c r="Q95" s="265"/>
      <c r="R95" s="265"/>
    </row>
    <row r="96" spans="2:19" x14ac:dyDescent="0.2">
      <c r="B96" t="s">
        <v>546</v>
      </c>
      <c r="C96" t="s">
        <v>54</v>
      </c>
      <c r="D96" s="273" t="s">
        <v>41</v>
      </c>
      <c r="E96" s="246">
        <v>8.5727660760000006</v>
      </c>
      <c r="F96" s="246">
        <v>6.5352405421619997</v>
      </c>
      <c r="G96" s="246">
        <v>8.1884250502890001</v>
      </c>
      <c r="H96" s="246">
        <v>10.833574556747999</v>
      </c>
      <c r="I96" s="246">
        <v>11.900164947032</v>
      </c>
      <c r="J96" s="342">
        <v>13.763136529716</v>
      </c>
      <c r="K96" s="246">
        <v>15.639673760186</v>
      </c>
      <c r="L96" s="342">
        <v>17.503875838886</v>
      </c>
      <c r="M96" s="246">
        <v>19.36849172714</v>
      </c>
      <c r="N96" s="256"/>
      <c r="O96" s="265"/>
      <c r="P96" s="265"/>
      <c r="Q96" s="265"/>
      <c r="R96" s="265"/>
    </row>
    <row r="97" spans="2:19" x14ac:dyDescent="0.2">
      <c r="B97" t="s">
        <v>546</v>
      </c>
      <c r="C97" t="s">
        <v>54</v>
      </c>
      <c r="D97" s="273" t="s">
        <v>56</v>
      </c>
      <c r="E97" s="256"/>
      <c r="F97" s="256"/>
      <c r="G97" s="256"/>
      <c r="H97" s="256"/>
      <c r="I97" s="256"/>
      <c r="J97" s="332"/>
      <c r="K97" s="256"/>
      <c r="L97" s="332"/>
      <c r="M97" s="256"/>
      <c r="N97" s="256"/>
      <c r="O97" s="265"/>
      <c r="P97" s="265"/>
      <c r="Q97" s="265"/>
      <c r="R97" s="265"/>
    </row>
    <row r="98" spans="2:19" x14ac:dyDescent="0.2">
      <c r="B98" t="s">
        <v>546</v>
      </c>
      <c r="C98" t="s">
        <v>54</v>
      </c>
      <c r="D98" s="273" t="s">
        <v>57</v>
      </c>
      <c r="E98" s="246">
        <v>122.996000412</v>
      </c>
      <c r="F98" s="246">
        <v>141.911321742615</v>
      </c>
      <c r="G98" s="246">
        <v>165.71262979904299</v>
      </c>
      <c r="H98" s="246">
        <v>191.35618288456101</v>
      </c>
      <c r="I98" s="246">
        <v>219.036324422554</v>
      </c>
      <c r="J98" s="342">
        <v>245.76492654700201</v>
      </c>
      <c r="K98" s="246">
        <v>272.68815901664698</v>
      </c>
      <c r="L98" s="342">
        <v>299.43441542993202</v>
      </c>
      <c r="M98" s="246">
        <v>326.18660889081002</v>
      </c>
      <c r="N98" s="256"/>
      <c r="O98" s="265"/>
      <c r="P98" s="265"/>
      <c r="Q98" s="265"/>
      <c r="R98" s="265"/>
      <c r="S98" s="10"/>
    </row>
    <row r="99" spans="2:19" x14ac:dyDescent="0.2">
      <c r="B99" t="s">
        <v>546</v>
      </c>
      <c r="C99" t="s">
        <v>54</v>
      </c>
      <c r="D99" s="273" t="s">
        <v>42</v>
      </c>
      <c r="E99" s="246">
        <v>0.26695036799999999</v>
      </c>
      <c r="F99" s="246">
        <v>0.30800415814900001</v>
      </c>
      <c r="G99" s="246">
        <v>0.359662487877</v>
      </c>
      <c r="H99" s="246">
        <v>0.41531922394999998</v>
      </c>
      <c r="I99" s="246">
        <v>0.475396169097</v>
      </c>
      <c r="J99" s="342">
        <v>0.53340789426799995</v>
      </c>
      <c r="K99" s="246">
        <v>0.59184204490299996</v>
      </c>
      <c r="L99" s="342">
        <v>0.64989208692300005</v>
      </c>
      <c r="M99" s="246">
        <v>0.70795501470300004</v>
      </c>
      <c r="N99" s="256"/>
      <c r="O99" s="265"/>
      <c r="P99" s="265"/>
      <c r="Q99" s="265"/>
      <c r="R99" s="265"/>
    </row>
    <row r="100" spans="2:19" x14ac:dyDescent="0.2">
      <c r="B100" t="s">
        <v>546</v>
      </c>
      <c r="C100" t="s">
        <v>58</v>
      </c>
      <c r="D100" s="273" t="s">
        <v>427</v>
      </c>
      <c r="E100" s="246">
        <v>28.126587455999999</v>
      </c>
      <c r="F100" s="246">
        <v>14.063293728</v>
      </c>
      <c r="G100" s="246">
        <v>36.5645636928</v>
      </c>
      <c r="H100" s="246">
        <v>24.04823227488</v>
      </c>
      <c r="I100" s="246">
        <v>22.782535839360001</v>
      </c>
      <c r="J100" s="342">
        <v>21.073845651408</v>
      </c>
      <c r="K100" s="246">
        <v>19.365155463455999</v>
      </c>
      <c r="L100" s="342">
        <v>17.656465275504001</v>
      </c>
      <c r="M100" s="246">
        <v>15.947775087551999</v>
      </c>
      <c r="N100" s="256"/>
      <c r="O100" s="265"/>
      <c r="P100" s="265"/>
      <c r="Q100" s="265"/>
      <c r="R100" s="265"/>
    </row>
    <row r="101" spans="2:19" x14ac:dyDescent="0.2">
      <c r="B101" t="s">
        <v>546</v>
      </c>
      <c r="C101" t="s">
        <v>58</v>
      </c>
      <c r="D101" s="273" t="s">
        <v>40</v>
      </c>
      <c r="E101" s="246"/>
      <c r="F101" s="246">
        <v>2.7810027940070001</v>
      </c>
      <c r="G101" s="246">
        <v>18.767896375050999</v>
      </c>
      <c r="H101" s="246">
        <v>16.464271545654</v>
      </c>
      <c r="I101" s="246">
        <v>14.985196984221</v>
      </c>
      <c r="J101" s="342">
        <v>10.827034704136</v>
      </c>
      <c r="K101" s="246">
        <v>9.4708412146359997</v>
      </c>
      <c r="L101" s="342">
        <v>8.1146477251360007</v>
      </c>
      <c r="M101" s="246">
        <v>6.7871495167429998</v>
      </c>
      <c r="N101" s="256"/>
      <c r="O101" s="265"/>
      <c r="P101" s="265"/>
      <c r="Q101" s="265"/>
      <c r="R101" s="265"/>
    </row>
    <row r="102" spans="2:19" x14ac:dyDescent="0.2">
      <c r="B102" t="s">
        <v>546</v>
      </c>
      <c r="C102" t="s">
        <v>58</v>
      </c>
      <c r="D102" s="273" t="s">
        <v>55</v>
      </c>
      <c r="E102" s="246">
        <v>523.66384252800003</v>
      </c>
      <c r="F102" s="246">
        <v>568.56801702477605</v>
      </c>
      <c r="G102" s="246">
        <v>599.38028671546397</v>
      </c>
      <c r="H102" s="246">
        <v>590.45467947557495</v>
      </c>
      <c r="I102" s="246">
        <v>630.37724112663705</v>
      </c>
      <c r="J102" s="342">
        <v>684.59601714601797</v>
      </c>
      <c r="K102" s="246">
        <v>753.00828725852602</v>
      </c>
      <c r="L102" s="342">
        <v>707.36482935183903</v>
      </c>
      <c r="M102" s="246">
        <v>722.62128440841695</v>
      </c>
      <c r="N102" s="256"/>
      <c r="O102" s="265"/>
      <c r="P102" s="265"/>
      <c r="Q102" s="265"/>
      <c r="R102" s="265"/>
      <c r="S102" s="10"/>
    </row>
    <row r="103" spans="2:19" x14ac:dyDescent="0.2">
      <c r="B103" t="s">
        <v>546</v>
      </c>
      <c r="C103" t="s">
        <v>58</v>
      </c>
      <c r="D103" s="273" t="s">
        <v>41</v>
      </c>
      <c r="E103" s="246">
        <v>270.47992413600002</v>
      </c>
      <c r="F103" s="246">
        <v>132.458959273993</v>
      </c>
      <c r="G103" s="246">
        <v>224.664035347349</v>
      </c>
      <c r="H103" s="246">
        <v>214.79606359062601</v>
      </c>
      <c r="I103" s="246">
        <v>204.103541565939</v>
      </c>
      <c r="J103" s="342">
        <v>191.83004845476199</v>
      </c>
      <c r="K103" s="246">
        <v>176.754586553</v>
      </c>
      <c r="L103" s="342">
        <v>161.679124651238</v>
      </c>
      <c r="M103" s="246">
        <v>146.57496746836901</v>
      </c>
      <c r="N103" s="256"/>
      <c r="O103" s="265"/>
      <c r="P103" s="265"/>
      <c r="Q103" s="265"/>
      <c r="R103" s="265"/>
    </row>
    <row r="104" spans="2:19" x14ac:dyDescent="0.2">
      <c r="B104" t="s">
        <v>546</v>
      </c>
      <c r="C104" t="s">
        <v>58</v>
      </c>
      <c r="D104" s="273" t="s">
        <v>56</v>
      </c>
      <c r="E104" s="246"/>
      <c r="F104" s="246">
        <v>110.991909785179</v>
      </c>
      <c r="G104" s="246">
        <v>173.77416703606499</v>
      </c>
      <c r="H104" s="246">
        <v>180.572653944763</v>
      </c>
      <c r="I104" s="246">
        <v>162.58578692450001</v>
      </c>
      <c r="J104" s="342">
        <v>143.841609365191</v>
      </c>
      <c r="K104" s="246">
        <v>149.858995907973</v>
      </c>
      <c r="L104" s="342">
        <v>156.048269002757</v>
      </c>
      <c r="M104" s="246">
        <v>162.49316306450299</v>
      </c>
      <c r="N104" s="256"/>
      <c r="O104" s="265"/>
      <c r="P104" s="265"/>
      <c r="Q104" s="265"/>
      <c r="R104" s="265"/>
    </row>
    <row r="105" spans="2:19" x14ac:dyDescent="0.2">
      <c r="B105" t="s">
        <v>546</v>
      </c>
      <c r="C105" t="s">
        <v>58</v>
      </c>
      <c r="D105" s="273" t="s">
        <v>62</v>
      </c>
      <c r="E105" s="332"/>
      <c r="F105" s="332"/>
      <c r="G105" s="332"/>
      <c r="H105" s="332"/>
      <c r="I105" s="332"/>
      <c r="J105" s="332"/>
      <c r="K105" s="332"/>
      <c r="L105" s="332"/>
      <c r="M105" s="332"/>
      <c r="N105" s="256"/>
      <c r="O105" s="265"/>
      <c r="P105" s="265"/>
      <c r="Q105" s="265"/>
      <c r="R105" s="265"/>
    </row>
    <row r="106" spans="2:19" x14ac:dyDescent="0.2">
      <c r="B106" t="s">
        <v>546</v>
      </c>
      <c r="C106" t="s">
        <v>58</v>
      </c>
      <c r="D106" s="273" t="s">
        <v>57</v>
      </c>
      <c r="E106" s="246">
        <v>155.62578434400001</v>
      </c>
      <c r="F106" s="246">
        <v>77.812892172000005</v>
      </c>
      <c r="G106" s="246">
        <v>136.39121065079999</v>
      </c>
      <c r="H106" s="246">
        <v>129.57165011826001</v>
      </c>
      <c r="I106" s="246">
        <v>122.75208958572</v>
      </c>
      <c r="J106" s="342">
        <v>113.545682866791</v>
      </c>
      <c r="K106" s="246">
        <v>104.33927614786199</v>
      </c>
      <c r="L106" s="342">
        <v>95.132869428933006</v>
      </c>
      <c r="M106" s="246">
        <v>85.926462710004003</v>
      </c>
      <c r="N106" s="256"/>
      <c r="O106" s="265"/>
      <c r="P106" s="265"/>
      <c r="Q106" s="265"/>
      <c r="R106" s="265"/>
    </row>
    <row r="107" spans="2:19" x14ac:dyDescent="0.2">
      <c r="B107" t="s">
        <v>546</v>
      </c>
      <c r="C107" t="s">
        <v>58</v>
      </c>
      <c r="D107" s="273" t="s">
        <v>42</v>
      </c>
      <c r="E107" s="246">
        <v>1.9696381919999999</v>
      </c>
      <c r="F107" s="246">
        <v>0.98481909599999995</v>
      </c>
      <c r="G107" s="246">
        <v>1.1472794963999999</v>
      </c>
      <c r="H107" s="246">
        <v>1.08991552158</v>
      </c>
      <c r="I107" s="246">
        <v>1.0325515467599999</v>
      </c>
      <c r="J107" s="342">
        <v>0.95511018075300003</v>
      </c>
      <c r="K107" s="246">
        <v>0.877668814746</v>
      </c>
      <c r="L107" s="342">
        <v>0.80022744873899998</v>
      </c>
      <c r="M107" s="246">
        <v>0.72278608273199996</v>
      </c>
      <c r="N107" s="256"/>
      <c r="O107" s="265"/>
      <c r="P107" s="265"/>
      <c r="Q107" s="265"/>
      <c r="R107" s="265"/>
    </row>
    <row r="108" spans="2:19" x14ac:dyDescent="0.2">
      <c r="B108" t="s">
        <v>546</v>
      </c>
      <c r="C108" t="s">
        <v>60</v>
      </c>
      <c r="D108" s="273" t="s">
        <v>427</v>
      </c>
      <c r="E108" s="246">
        <v>334.69568089199998</v>
      </c>
      <c r="F108" s="246">
        <v>333.47923126092599</v>
      </c>
      <c r="G108" s="246">
        <v>834.70610795979997</v>
      </c>
      <c r="H108" s="246">
        <v>704.56545043642802</v>
      </c>
      <c r="I108" s="246">
        <v>687.007633694942</v>
      </c>
      <c r="J108" s="342">
        <v>601.09355565755504</v>
      </c>
      <c r="K108" s="246">
        <v>555.50570601274399</v>
      </c>
      <c r="L108" s="342">
        <v>576.53978351463797</v>
      </c>
      <c r="M108" s="246">
        <v>576.06791635984496</v>
      </c>
      <c r="N108" s="256"/>
      <c r="O108" s="265"/>
      <c r="P108" s="265"/>
      <c r="Q108" s="265"/>
      <c r="R108" s="265"/>
      <c r="S108" s="10"/>
    </row>
    <row r="109" spans="2:19" x14ac:dyDescent="0.2">
      <c r="B109" t="s">
        <v>546</v>
      </c>
      <c r="C109" t="s">
        <v>60</v>
      </c>
      <c r="D109" s="273" t="s">
        <v>40</v>
      </c>
      <c r="E109" s="246">
        <v>15.184016352</v>
      </c>
      <c r="F109" s="246">
        <v>0.76679282577600005</v>
      </c>
      <c r="G109" s="246"/>
      <c r="H109" s="246"/>
      <c r="I109" s="246"/>
      <c r="J109" s="342"/>
      <c r="K109" s="246"/>
      <c r="L109" s="342"/>
      <c r="M109" s="246"/>
      <c r="N109" s="256"/>
      <c r="O109" s="265"/>
      <c r="P109" s="265"/>
      <c r="Q109" s="265"/>
      <c r="R109" s="265"/>
    </row>
    <row r="110" spans="2:19" x14ac:dyDescent="0.2">
      <c r="B110" t="s">
        <v>546</v>
      </c>
      <c r="C110" t="s">
        <v>60</v>
      </c>
      <c r="D110" s="273" t="s">
        <v>55</v>
      </c>
      <c r="E110" s="246">
        <v>584.99728056000004</v>
      </c>
      <c r="F110" s="246">
        <v>626.77529080904696</v>
      </c>
      <c r="G110" s="246">
        <v>590.84725336559904</v>
      </c>
      <c r="H110" s="246">
        <v>624.54822437183702</v>
      </c>
      <c r="I110" s="246">
        <v>781.62324236452196</v>
      </c>
      <c r="J110" s="342">
        <v>805.06510484072101</v>
      </c>
      <c r="K110" s="246">
        <v>837.78244942468598</v>
      </c>
      <c r="L110" s="342">
        <v>882.87836063963402</v>
      </c>
      <c r="M110" s="246">
        <v>902.062488059918</v>
      </c>
      <c r="N110" s="256"/>
      <c r="O110" s="265"/>
      <c r="P110" s="265"/>
      <c r="Q110" s="265"/>
      <c r="R110" s="265"/>
      <c r="S110" s="10"/>
    </row>
    <row r="111" spans="2:19" x14ac:dyDescent="0.2">
      <c r="B111" t="s">
        <v>546</v>
      </c>
      <c r="C111" t="s">
        <v>60</v>
      </c>
      <c r="D111" s="273" t="s">
        <v>41</v>
      </c>
      <c r="E111" s="246">
        <v>580.58096018400101</v>
      </c>
      <c r="F111" s="246">
        <v>311.01813058375001</v>
      </c>
      <c r="G111" s="246">
        <v>395.08590024613301</v>
      </c>
      <c r="H111" s="246">
        <v>453.91080251840799</v>
      </c>
      <c r="I111" s="246">
        <v>581.78888169711001</v>
      </c>
      <c r="J111" s="342">
        <v>632.88856240028394</v>
      </c>
      <c r="K111" s="246">
        <v>635.14629539632904</v>
      </c>
      <c r="L111" s="342">
        <v>559.79988902255798</v>
      </c>
      <c r="M111" s="246">
        <v>555.61468080252803</v>
      </c>
      <c r="N111" s="256"/>
      <c r="O111" s="265"/>
      <c r="P111" s="265"/>
      <c r="Q111" s="265"/>
      <c r="R111" s="265"/>
    </row>
    <row r="112" spans="2:19" x14ac:dyDescent="0.2">
      <c r="B112" t="s">
        <v>546</v>
      </c>
      <c r="C112" t="s">
        <v>60</v>
      </c>
      <c r="D112" s="273" t="s">
        <v>56</v>
      </c>
      <c r="E112" s="256"/>
      <c r="F112" s="256"/>
      <c r="G112" s="256"/>
      <c r="H112" s="256"/>
      <c r="I112" s="256"/>
      <c r="J112" s="332"/>
      <c r="K112" s="256"/>
      <c r="L112" s="332"/>
      <c r="M112" s="256"/>
      <c r="N112" s="256"/>
      <c r="O112" s="265"/>
      <c r="P112" s="265"/>
      <c r="Q112" s="265"/>
      <c r="R112" s="265"/>
    </row>
    <row r="113" spans="2:19" x14ac:dyDescent="0.2">
      <c r="B113" t="s">
        <v>546</v>
      </c>
      <c r="C113" t="s">
        <v>60</v>
      </c>
      <c r="D113" s="273" t="s">
        <v>57</v>
      </c>
      <c r="E113" s="246">
        <v>324.74843024400002</v>
      </c>
      <c r="F113" s="246">
        <v>41.94727517394</v>
      </c>
      <c r="G113" s="246"/>
      <c r="H113" s="246"/>
      <c r="I113" s="246"/>
      <c r="J113" s="342"/>
      <c r="K113" s="246"/>
      <c r="L113" s="342">
        <v>39.104568823708</v>
      </c>
      <c r="M113" s="246">
        <v>39.104568823708</v>
      </c>
      <c r="N113" s="256"/>
      <c r="O113" s="265"/>
      <c r="P113" s="265"/>
      <c r="Q113" s="265"/>
      <c r="R113" s="265"/>
    </row>
    <row r="114" spans="2:19" x14ac:dyDescent="0.2">
      <c r="B114" t="s">
        <v>546</v>
      </c>
      <c r="C114" t="s">
        <v>60</v>
      </c>
      <c r="D114" s="273" t="s">
        <v>42</v>
      </c>
      <c r="E114" s="246">
        <v>4.0542459119999998</v>
      </c>
      <c r="F114" s="246">
        <v>3.322848635063</v>
      </c>
      <c r="G114" s="246">
        <v>2.879046015723</v>
      </c>
      <c r="H114" s="246">
        <v>3.0297339191389998</v>
      </c>
      <c r="I114" s="246">
        <v>3.0297339191389998</v>
      </c>
      <c r="J114" s="342">
        <v>3.1386616758199999</v>
      </c>
      <c r="K114" s="246">
        <v>3.247418661967</v>
      </c>
      <c r="L114" s="342">
        <v>3.4222197738290001</v>
      </c>
      <c r="M114" s="246">
        <v>3.5742363196150002</v>
      </c>
      <c r="N114" s="256"/>
      <c r="O114" s="265"/>
      <c r="P114" s="265"/>
      <c r="Q114" s="265"/>
      <c r="R114" s="265"/>
    </row>
    <row r="115" spans="2:19" x14ac:dyDescent="0.2">
      <c r="B115" t="s">
        <v>547</v>
      </c>
      <c r="C115" t="s">
        <v>54</v>
      </c>
      <c r="D115" s="273" t="s">
        <v>427</v>
      </c>
      <c r="E115" s="246">
        <v>21.638470968</v>
      </c>
      <c r="F115" s="246">
        <v>22.348812958806999</v>
      </c>
      <c r="G115" s="246">
        <v>23.394784028724999</v>
      </c>
      <c r="H115" s="246">
        <v>24.510656207099998</v>
      </c>
      <c r="I115" s="246">
        <v>25.613176089166998</v>
      </c>
      <c r="J115" s="342">
        <v>26.621907288614999</v>
      </c>
      <c r="K115" s="246">
        <v>27.623841014233001</v>
      </c>
      <c r="L115" s="342">
        <v>28.650831200906001</v>
      </c>
      <c r="M115" s="246">
        <v>29.727805631959999</v>
      </c>
      <c r="N115" s="256"/>
      <c r="O115" s="265"/>
      <c r="P115" s="265"/>
      <c r="Q115" s="265"/>
      <c r="R115" s="265"/>
    </row>
    <row r="116" spans="2:19" x14ac:dyDescent="0.2">
      <c r="B116" t="s">
        <v>547</v>
      </c>
      <c r="C116" t="s">
        <v>54</v>
      </c>
      <c r="D116" s="273" t="s">
        <v>40</v>
      </c>
      <c r="E116" s="246">
        <v>4.8315671999999997E-2</v>
      </c>
      <c r="F116" s="246">
        <v>4.9901766104000003E-2</v>
      </c>
      <c r="G116" s="246">
        <v>5.2237272832999997E-2</v>
      </c>
      <c r="H116" s="246">
        <v>5.4728858964000003E-2</v>
      </c>
      <c r="I116" s="246">
        <v>5.7190631290000002E-2</v>
      </c>
      <c r="J116" s="342">
        <v>5.9442986635999999E-2</v>
      </c>
      <c r="K116" s="246">
        <v>6.1680164176000002E-2</v>
      </c>
      <c r="L116" s="342">
        <v>6.3973289281000004E-2</v>
      </c>
      <c r="M116" s="246">
        <v>6.6378022196000003E-2</v>
      </c>
      <c r="N116" s="256"/>
      <c r="O116" s="265"/>
      <c r="P116" s="265"/>
      <c r="Q116" s="265"/>
      <c r="R116" s="265"/>
    </row>
    <row r="117" spans="2:19" x14ac:dyDescent="0.2">
      <c r="B117" t="s">
        <v>547</v>
      </c>
      <c r="C117" t="s">
        <v>54</v>
      </c>
      <c r="D117" s="273" t="s">
        <v>55</v>
      </c>
      <c r="E117" s="246"/>
      <c r="F117" s="246">
        <v>23.536596078673998</v>
      </c>
      <c r="G117" s="246">
        <v>24.638157867699</v>
      </c>
      <c r="H117" s="246">
        <v>25.813335841438001</v>
      </c>
      <c r="I117" s="246">
        <v>26.974451877957001</v>
      </c>
      <c r="J117" s="342">
        <v>28.036794599632</v>
      </c>
      <c r="K117" s="246">
        <v>29.091978578866001</v>
      </c>
      <c r="L117" s="342">
        <v>30.173550706941999</v>
      </c>
      <c r="M117" s="246">
        <v>31.307763616075999</v>
      </c>
      <c r="N117" s="256"/>
      <c r="O117" s="265"/>
      <c r="P117" s="265"/>
      <c r="Q117" s="265"/>
      <c r="R117" s="265"/>
    </row>
    <row r="118" spans="2:19" x14ac:dyDescent="0.2">
      <c r="B118" t="s">
        <v>547</v>
      </c>
      <c r="C118" t="s">
        <v>54</v>
      </c>
      <c r="D118" s="273" t="s">
        <v>41</v>
      </c>
      <c r="E118" s="246">
        <v>6.5896882559999996</v>
      </c>
      <c r="F118" s="246">
        <v>5.6222685482569998</v>
      </c>
      <c r="G118" s="246">
        <v>5.9218642351710002</v>
      </c>
      <c r="H118" s="246">
        <v>6.4972543984579998</v>
      </c>
      <c r="I118" s="246">
        <v>6.5974439528659996</v>
      </c>
      <c r="J118" s="342">
        <v>6.9046386778670001</v>
      </c>
      <c r="K118" s="246">
        <v>7.2097633289919996</v>
      </c>
      <c r="L118" s="342">
        <v>7.5225185685909999</v>
      </c>
      <c r="M118" s="246">
        <v>8.0125660170229995</v>
      </c>
      <c r="N118" s="256"/>
      <c r="O118" s="265"/>
      <c r="P118" s="265"/>
      <c r="Q118" s="265"/>
      <c r="R118" s="265"/>
    </row>
    <row r="119" spans="2:19" x14ac:dyDescent="0.2">
      <c r="B119" t="s">
        <v>547</v>
      </c>
      <c r="C119" t="s">
        <v>54</v>
      </c>
      <c r="D119" s="273" t="s">
        <v>56</v>
      </c>
      <c r="E119" s="246">
        <v>0.46490227200000001</v>
      </c>
      <c r="F119" s="246">
        <v>0.48016396075899997</v>
      </c>
      <c r="G119" s="246">
        <v>0.50263663564700001</v>
      </c>
      <c r="H119" s="246">
        <v>0.52661113512799995</v>
      </c>
      <c r="I119" s="246">
        <v>0.55029876069299999</v>
      </c>
      <c r="J119" s="342">
        <v>0.57197133761200003</v>
      </c>
      <c r="K119" s="246">
        <v>0.59349787089299999</v>
      </c>
      <c r="L119" s="342">
        <v>0.61556274191899996</v>
      </c>
      <c r="M119" s="246">
        <v>0.63870152379599998</v>
      </c>
      <c r="N119" s="256"/>
      <c r="O119" s="265"/>
      <c r="P119" s="265"/>
      <c r="Q119" s="265"/>
      <c r="R119" s="265"/>
    </row>
    <row r="120" spans="2:19" x14ac:dyDescent="0.2">
      <c r="B120" t="s">
        <v>547</v>
      </c>
      <c r="C120" t="s">
        <v>54</v>
      </c>
      <c r="D120" s="273" t="s">
        <v>57</v>
      </c>
      <c r="E120" s="246">
        <v>96.592783572000002</v>
      </c>
      <c r="F120" s="246">
        <v>99.763705910027994</v>
      </c>
      <c r="G120" s="246">
        <v>104.432855433539</v>
      </c>
      <c r="H120" s="246">
        <v>109.414039176857</v>
      </c>
      <c r="I120" s="246">
        <v>114.33561910317999</v>
      </c>
      <c r="J120" s="342">
        <v>118.83853220525199</v>
      </c>
      <c r="K120" s="246">
        <v>123.31110180849301</v>
      </c>
      <c r="L120" s="342">
        <v>127.89552188968</v>
      </c>
      <c r="M120" s="246">
        <v>132.703068517405</v>
      </c>
      <c r="N120" s="256"/>
      <c r="O120" s="265"/>
      <c r="P120" s="265"/>
      <c r="Q120" s="265"/>
      <c r="R120" s="265"/>
    </row>
    <row r="121" spans="2:19" x14ac:dyDescent="0.2">
      <c r="B121" t="s">
        <v>547</v>
      </c>
      <c r="C121" t="s">
        <v>54</v>
      </c>
      <c r="D121" s="273" t="s">
        <v>42</v>
      </c>
      <c r="E121" s="246">
        <v>0.70983007200000003</v>
      </c>
      <c r="F121" s="246">
        <v>0.73313218576299999</v>
      </c>
      <c r="G121" s="246">
        <v>0.76744430122200002</v>
      </c>
      <c r="H121" s="246">
        <v>0.80404945829899999</v>
      </c>
      <c r="I121" s="246">
        <v>0.84021660562</v>
      </c>
      <c r="J121" s="342">
        <v>0.87330710175500004</v>
      </c>
      <c r="K121" s="246">
        <v>0.90617461303299995</v>
      </c>
      <c r="L121" s="342">
        <v>0.93986407839399999</v>
      </c>
      <c r="M121" s="246">
        <v>0.97519323076700004</v>
      </c>
      <c r="N121" s="256"/>
      <c r="O121" s="265"/>
      <c r="P121" s="265"/>
      <c r="Q121" s="265"/>
      <c r="R121" s="265"/>
    </row>
    <row r="122" spans="2:19" x14ac:dyDescent="0.2">
      <c r="B122" t="s">
        <v>547</v>
      </c>
      <c r="C122" t="s">
        <v>58</v>
      </c>
      <c r="D122" s="273" t="s">
        <v>427</v>
      </c>
      <c r="E122" s="246">
        <v>3.2853400920000002</v>
      </c>
      <c r="F122" s="246">
        <v>5.9136121656</v>
      </c>
      <c r="G122" s="246">
        <v>4.2709421195999999</v>
      </c>
      <c r="H122" s="246">
        <v>4.2709421195999999</v>
      </c>
      <c r="I122" s="246">
        <v>2.6611254745199999</v>
      </c>
      <c r="J122" s="342">
        <v>2.461541063931</v>
      </c>
      <c r="K122" s="246">
        <v>2.2619566533420001</v>
      </c>
      <c r="L122" s="342">
        <v>2.2619566533420001</v>
      </c>
      <c r="M122" s="246">
        <v>1.8627878321639999</v>
      </c>
      <c r="N122" s="256"/>
      <c r="O122" s="265"/>
      <c r="P122" s="265"/>
      <c r="Q122" s="265"/>
      <c r="R122" s="265"/>
    </row>
    <row r="123" spans="2:19" x14ac:dyDescent="0.2">
      <c r="B123" t="s">
        <v>547</v>
      </c>
      <c r="C123" t="s">
        <v>58</v>
      </c>
      <c r="D123" s="273" t="s">
        <v>40</v>
      </c>
      <c r="E123" s="246">
        <v>0.18342370799999999</v>
      </c>
      <c r="F123" s="246">
        <v>9.1711853999999995E-2</v>
      </c>
      <c r="G123" s="246">
        <v>1.632474994201</v>
      </c>
      <c r="H123" s="246">
        <v>7.6685092507789996</v>
      </c>
      <c r="I123" s="246">
        <v>8.1920029019319998</v>
      </c>
      <c r="J123" s="342">
        <v>4.6583841726530002</v>
      </c>
      <c r="K123" s="246">
        <v>4.041078414427</v>
      </c>
      <c r="L123" s="342"/>
      <c r="M123" s="246"/>
      <c r="N123" s="256"/>
      <c r="O123" s="265"/>
      <c r="P123" s="265"/>
      <c r="Q123" s="265"/>
      <c r="R123" s="265"/>
    </row>
    <row r="124" spans="2:19" x14ac:dyDescent="0.2">
      <c r="B124" t="s">
        <v>547</v>
      </c>
      <c r="C124" t="s">
        <v>58</v>
      </c>
      <c r="D124" s="273" t="s">
        <v>55</v>
      </c>
      <c r="E124" s="246">
        <v>354.912272712</v>
      </c>
      <c r="F124" s="246">
        <v>385.346000097054</v>
      </c>
      <c r="G124" s="246">
        <v>370.50471746817999</v>
      </c>
      <c r="H124" s="246">
        <v>360.25370241631498</v>
      </c>
      <c r="I124" s="246">
        <v>410.90398219201802</v>
      </c>
      <c r="J124" s="342">
        <v>420.35524761849598</v>
      </c>
      <c r="K124" s="246">
        <v>430.23649235064403</v>
      </c>
      <c r="L124" s="342">
        <v>392.75540577600702</v>
      </c>
      <c r="M124" s="246">
        <v>369.62913968771801</v>
      </c>
      <c r="N124" s="256"/>
      <c r="O124" s="265"/>
      <c r="P124" s="265"/>
      <c r="Q124" s="265"/>
      <c r="R124" s="265"/>
      <c r="S124" s="10"/>
    </row>
    <row r="125" spans="2:19" x14ac:dyDescent="0.2">
      <c r="B125" t="s">
        <v>547</v>
      </c>
      <c r="C125" t="s">
        <v>58</v>
      </c>
      <c r="D125" s="273" t="s">
        <v>41</v>
      </c>
      <c r="E125" s="246">
        <v>386.56481565600001</v>
      </c>
      <c r="F125" s="246">
        <v>232.447578591671</v>
      </c>
      <c r="G125" s="246">
        <v>346.27585909619899</v>
      </c>
      <c r="H125" s="246">
        <v>322.84440813510099</v>
      </c>
      <c r="I125" s="246">
        <v>304.92549777942799</v>
      </c>
      <c r="J125" s="342">
        <v>284.97530395760498</v>
      </c>
      <c r="K125" s="246">
        <v>262.10879716472903</v>
      </c>
      <c r="L125" s="342">
        <v>302.90405652139202</v>
      </c>
      <c r="M125" s="246">
        <v>333.02171399494699</v>
      </c>
      <c r="N125" s="256"/>
      <c r="O125" s="265"/>
      <c r="P125" s="265"/>
      <c r="Q125" s="265"/>
      <c r="R125" s="265"/>
      <c r="S125" s="10"/>
    </row>
    <row r="126" spans="2:19" x14ac:dyDescent="0.2">
      <c r="B126" t="s">
        <v>547</v>
      </c>
      <c r="C126" t="s">
        <v>58</v>
      </c>
      <c r="D126" s="273" t="s">
        <v>56</v>
      </c>
      <c r="E126" s="246">
        <v>31.320990252000001</v>
      </c>
      <c r="F126" s="246">
        <v>70.294798707648994</v>
      </c>
      <c r="G126" s="246">
        <v>111.299316071425</v>
      </c>
      <c r="H126" s="246">
        <v>116.551683892922</v>
      </c>
      <c r="I126" s="246">
        <v>122.326179008978</v>
      </c>
      <c r="J126" s="342">
        <v>127.550397665497</v>
      </c>
      <c r="K126" s="246">
        <v>133.10786949897499</v>
      </c>
      <c r="L126" s="342">
        <v>139.336829046449</v>
      </c>
      <c r="M126" s="246">
        <v>145.645201900827</v>
      </c>
      <c r="N126" s="256"/>
      <c r="O126" s="265"/>
      <c r="P126" s="265"/>
      <c r="Q126" s="265"/>
      <c r="R126" s="265"/>
    </row>
    <row r="127" spans="2:19" x14ac:dyDescent="0.2">
      <c r="B127" t="s">
        <v>547</v>
      </c>
      <c r="C127" t="s">
        <v>58</v>
      </c>
      <c r="D127" s="273" t="s">
        <v>62</v>
      </c>
      <c r="E127" s="332"/>
      <c r="F127" s="332"/>
      <c r="G127" s="332"/>
      <c r="H127" s="332"/>
      <c r="I127" s="332"/>
      <c r="J127" s="332"/>
      <c r="K127" s="332"/>
      <c r="L127" s="332"/>
      <c r="M127" s="332"/>
      <c r="N127" s="256"/>
      <c r="O127" s="265"/>
      <c r="P127" s="265"/>
      <c r="Q127" s="265"/>
      <c r="R127" s="265"/>
    </row>
    <row r="128" spans="2:19" x14ac:dyDescent="0.2">
      <c r="B128" t="s">
        <v>547</v>
      </c>
      <c r="C128" t="s">
        <v>58</v>
      </c>
      <c r="D128" s="273" t="s">
        <v>57</v>
      </c>
      <c r="E128" s="246">
        <v>46.920211559999998</v>
      </c>
      <c r="F128" s="246">
        <v>23.460105779999999</v>
      </c>
      <c r="G128" s="246">
        <v>39.777480518399997</v>
      </c>
      <c r="H128" s="246">
        <v>37.78860649248</v>
      </c>
      <c r="I128" s="246">
        <v>35.799732466560002</v>
      </c>
      <c r="J128" s="342">
        <v>33.114752531568001</v>
      </c>
      <c r="K128" s="246">
        <v>30.429772596576001</v>
      </c>
      <c r="L128" s="342">
        <v>27.744792661584</v>
      </c>
      <c r="M128" s="246">
        <v>26.652677876765999</v>
      </c>
      <c r="N128" s="256"/>
      <c r="O128" s="265"/>
      <c r="P128" s="265"/>
      <c r="Q128" s="265"/>
      <c r="R128" s="265"/>
    </row>
    <row r="129" spans="2:19" x14ac:dyDescent="0.2">
      <c r="B129" t="s">
        <v>547</v>
      </c>
      <c r="C129" t="s">
        <v>58</v>
      </c>
      <c r="D129" s="273" t="s">
        <v>42</v>
      </c>
      <c r="E129" s="246">
        <v>7.1176018680000004</v>
      </c>
      <c r="F129" s="246">
        <v>3.5588009340000002</v>
      </c>
      <c r="G129" s="246">
        <v>3.1547831076000001</v>
      </c>
      <c r="H129" s="246">
        <v>2.9970439522199999</v>
      </c>
      <c r="I129" s="246">
        <v>2.83930479684</v>
      </c>
      <c r="J129" s="342">
        <v>2.6263569370769999</v>
      </c>
      <c r="K129" s="246">
        <v>2.4134090773139998</v>
      </c>
      <c r="L129" s="342">
        <v>2.2004612175510001</v>
      </c>
      <c r="M129" s="246">
        <v>1.987513357788</v>
      </c>
      <c r="N129" s="256"/>
      <c r="O129" s="265"/>
      <c r="P129" s="265"/>
      <c r="Q129" s="265"/>
      <c r="R129" s="265"/>
    </row>
    <row r="130" spans="2:19" x14ac:dyDescent="0.2">
      <c r="B130" t="s">
        <v>547</v>
      </c>
      <c r="C130" t="s">
        <v>60</v>
      </c>
      <c r="D130" s="273" t="s">
        <v>427</v>
      </c>
      <c r="E130" s="246">
        <v>203.04887245200001</v>
      </c>
      <c r="F130" s="246">
        <v>426.47778573691198</v>
      </c>
      <c r="G130" s="246">
        <v>474.45975717851098</v>
      </c>
      <c r="H130" s="246">
        <v>416.48499288722002</v>
      </c>
      <c r="I130" s="246">
        <v>402.846442671028</v>
      </c>
      <c r="J130" s="342">
        <v>318.49909334032998</v>
      </c>
      <c r="K130" s="246">
        <v>240.84534077742299</v>
      </c>
      <c r="L130" s="342">
        <v>85.968156214268006</v>
      </c>
      <c r="M130" s="246">
        <v>85.530034002207003</v>
      </c>
      <c r="N130" s="256"/>
      <c r="O130" s="265"/>
      <c r="P130" s="265"/>
      <c r="Q130" s="265"/>
      <c r="R130" s="265"/>
    </row>
    <row r="131" spans="2:19" x14ac:dyDescent="0.2">
      <c r="B131" t="s">
        <v>547</v>
      </c>
      <c r="C131" t="s">
        <v>60</v>
      </c>
      <c r="D131" s="273" t="s">
        <v>40</v>
      </c>
      <c r="E131" s="246">
        <v>2.4375968280000002</v>
      </c>
      <c r="F131" s="246">
        <v>5.8100095927959998</v>
      </c>
      <c r="G131" s="246">
        <v>5.6869109529820001</v>
      </c>
      <c r="H131" s="246"/>
      <c r="I131" s="246"/>
      <c r="J131" s="342"/>
      <c r="K131" s="246"/>
      <c r="L131" s="342">
        <v>3.440718746211</v>
      </c>
      <c r="M131" s="246">
        <v>2.899047750352</v>
      </c>
      <c r="N131" s="256"/>
      <c r="O131" s="265"/>
      <c r="P131" s="265"/>
      <c r="Q131" s="265"/>
      <c r="R131" s="265"/>
    </row>
    <row r="132" spans="2:19" x14ac:dyDescent="0.2">
      <c r="B132" t="s">
        <v>547</v>
      </c>
      <c r="C132" t="s">
        <v>60</v>
      </c>
      <c r="D132" s="273" t="s">
        <v>55</v>
      </c>
      <c r="E132" s="246">
        <v>317.15227713600001</v>
      </c>
      <c r="F132" s="246">
        <v>392.07950260937997</v>
      </c>
      <c r="G132" s="246">
        <v>361.87520824180802</v>
      </c>
      <c r="H132" s="246">
        <v>420.00074029518498</v>
      </c>
      <c r="I132" s="246">
        <v>377.99603916193701</v>
      </c>
      <c r="J132" s="342">
        <v>373.87316156191798</v>
      </c>
      <c r="K132" s="246">
        <v>365.11626018373101</v>
      </c>
      <c r="L132" s="342">
        <v>357.84894474775098</v>
      </c>
      <c r="M132" s="246">
        <v>365.50060589971099</v>
      </c>
      <c r="N132" s="256"/>
      <c r="O132" s="265"/>
      <c r="P132" s="265"/>
      <c r="Q132" s="265"/>
      <c r="R132" s="265"/>
      <c r="S132" s="10"/>
    </row>
    <row r="133" spans="2:19" x14ac:dyDescent="0.2">
      <c r="B133" t="s">
        <v>547</v>
      </c>
      <c r="C133" t="s">
        <v>60</v>
      </c>
      <c r="D133" s="273" t="s">
        <v>41</v>
      </c>
      <c r="E133" s="246">
        <v>838.71103849200097</v>
      </c>
      <c r="F133" s="246">
        <v>542.71496426064095</v>
      </c>
      <c r="G133" s="246">
        <v>586.69180469653202</v>
      </c>
      <c r="H133" s="246">
        <v>596.29451610231104</v>
      </c>
      <c r="I133" s="246">
        <v>749.70731941922895</v>
      </c>
      <c r="J133" s="342">
        <v>750.64964985309996</v>
      </c>
      <c r="K133" s="246">
        <v>749.80624537233803</v>
      </c>
      <c r="L133" s="342">
        <v>826.55782860550596</v>
      </c>
      <c r="M133" s="246">
        <v>798.17064120877296</v>
      </c>
      <c r="N133" s="256"/>
      <c r="O133" s="265"/>
      <c r="P133" s="265"/>
      <c r="Q133" s="265"/>
      <c r="R133" s="265"/>
    </row>
    <row r="134" spans="2:19" x14ac:dyDescent="0.2">
      <c r="B134" t="s">
        <v>547</v>
      </c>
      <c r="C134" t="s">
        <v>60</v>
      </c>
      <c r="D134" s="273" t="s">
        <v>56</v>
      </c>
      <c r="E134" s="246">
        <v>37.926713952</v>
      </c>
      <c r="F134" s="246"/>
      <c r="G134" s="246"/>
      <c r="H134" s="246"/>
      <c r="I134" s="246"/>
      <c r="J134" s="342"/>
      <c r="K134" s="246"/>
      <c r="L134" s="342"/>
      <c r="M134" s="246"/>
      <c r="N134" s="256"/>
      <c r="O134" s="265"/>
      <c r="P134" s="265"/>
      <c r="Q134" s="265"/>
      <c r="R134" s="265"/>
    </row>
    <row r="135" spans="2:19" x14ac:dyDescent="0.2">
      <c r="B135" t="s">
        <v>547</v>
      </c>
      <c r="C135" t="s">
        <v>60</v>
      </c>
      <c r="D135" s="273" t="s">
        <v>57</v>
      </c>
      <c r="E135" s="246">
        <v>197.8650279</v>
      </c>
      <c r="F135" s="246">
        <v>28.45851465726</v>
      </c>
      <c r="G135" s="246">
        <v>7.6301148556990004</v>
      </c>
      <c r="H135" s="246">
        <v>64.104893694211</v>
      </c>
      <c r="I135" s="246">
        <v>64.104893694211</v>
      </c>
      <c r="J135" s="342">
        <v>71.145674039057994</v>
      </c>
      <c r="K135" s="246">
        <v>66.058930801925996</v>
      </c>
      <c r="L135" s="342">
        <v>68.096367955066</v>
      </c>
      <c r="M135" s="246">
        <v>69.552430187243004</v>
      </c>
      <c r="N135" s="256"/>
      <c r="O135" s="265"/>
      <c r="P135" s="265"/>
      <c r="Q135" s="265"/>
      <c r="R135" s="265"/>
    </row>
    <row r="136" spans="2:19" x14ac:dyDescent="0.2">
      <c r="B136" t="s">
        <v>547</v>
      </c>
      <c r="C136" t="s">
        <v>60</v>
      </c>
      <c r="D136" s="273" t="s">
        <v>42</v>
      </c>
      <c r="E136" s="246">
        <v>8.4943473120000004</v>
      </c>
      <c r="F136" s="246">
        <v>4.2851736749759999</v>
      </c>
      <c r="G136" s="246">
        <v>6.5988776976000002E-2</v>
      </c>
      <c r="H136" s="246">
        <v>6.5988776976000002E-2</v>
      </c>
      <c r="I136" s="246">
        <v>6.5988776976000002E-2</v>
      </c>
      <c r="J136" s="342">
        <v>6.5988776976000002E-2</v>
      </c>
      <c r="K136" s="246">
        <v>6.4443180042000003E-2</v>
      </c>
      <c r="L136" s="342">
        <v>6.3160495681000003E-2</v>
      </c>
      <c r="M136" s="246">
        <v>6.4511017229999995E-2</v>
      </c>
      <c r="N136" s="256"/>
      <c r="O136" s="265"/>
      <c r="P136" s="265"/>
      <c r="Q136" s="265"/>
      <c r="R136" s="265"/>
    </row>
    <row r="137" spans="2:19" x14ac:dyDescent="0.2">
      <c r="B137" t="s">
        <v>548</v>
      </c>
      <c r="C137" t="s">
        <v>54</v>
      </c>
      <c r="D137" s="273" t="s">
        <v>427</v>
      </c>
      <c r="E137" s="246">
        <v>1.888623612</v>
      </c>
      <c r="F137" s="246">
        <v>1.888623612</v>
      </c>
      <c r="G137" s="246">
        <v>1.7917864597269999</v>
      </c>
      <c r="H137" s="246">
        <v>1.7917864597269999</v>
      </c>
      <c r="I137" s="246">
        <v>1.734286825788</v>
      </c>
      <c r="J137" s="342">
        <v>1.664358200426</v>
      </c>
      <c r="K137" s="246">
        <v>1.5927808349779999</v>
      </c>
      <c r="L137" s="342">
        <v>1.5150504817149999</v>
      </c>
      <c r="M137" s="246">
        <v>1.4411760722960001</v>
      </c>
      <c r="N137" s="256"/>
      <c r="O137" s="265"/>
      <c r="P137" s="265"/>
      <c r="Q137" s="265"/>
      <c r="R137" s="265"/>
    </row>
    <row r="138" spans="2:19" x14ac:dyDescent="0.2">
      <c r="B138" t="s">
        <v>548</v>
      </c>
      <c r="C138" t="s">
        <v>54</v>
      </c>
      <c r="D138" s="273" t="s">
        <v>40</v>
      </c>
      <c r="E138" s="256"/>
      <c r="F138" s="256"/>
      <c r="G138" s="256"/>
      <c r="H138" s="256"/>
      <c r="I138" s="256"/>
      <c r="J138" s="332"/>
      <c r="K138" s="256"/>
      <c r="L138" s="332"/>
      <c r="M138" s="256"/>
      <c r="N138" s="256"/>
      <c r="O138" s="265"/>
      <c r="P138" s="265"/>
      <c r="Q138" s="265"/>
      <c r="R138" s="265"/>
    </row>
    <row r="139" spans="2:19" x14ac:dyDescent="0.2">
      <c r="B139" t="s">
        <v>548</v>
      </c>
      <c r="C139" t="s">
        <v>54</v>
      </c>
      <c r="D139" s="273" t="s">
        <v>55</v>
      </c>
      <c r="E139" s="246">
        <v>64.627994447983994</v>
      </c>
      <c r="F139" s="246">
        <v>24.941688696000998</v>
      </c>
      <c r="G139" s="246">
        <v>23.662830330123999</v>
      </c>
      <c r="H139" s="246">
        <v>23.662830330123999</v>
      </c>
      <c r="I139" s="246">
        <v>22.903474172166</v>
      </c>
      <c r="J139" s="342">
        <v>21.979977296642002</v>
      </c>
      <c r="K139" s="246">
        <v>21.034706700987002</v>
      </c>
      <c r="L139" s="342">
        <v>20.008178036943999</v>
      </c>
      <c r="M139" s="246">
        <v>19.032572039731999</v>
      </c>
      <c r="N139" s="256"/>
      <c r="O139" s="265"/>
      <c r="P139" s="265"/>
      <c r="Q139" s="265"/>
      <c r="R139" s="265"/>
    </row>
    <row r="140" spans="2:19" x14ac:dyDescent="0.2">
      <c r="B140" t="s">
        <v>548</v>
      </c>
      <c r="C140" t="s">
        <v>54</v>
      </c>
      <c r="D140" s="273" t="s">
        <v>41</v>
      </c>
      <c r="E140" s="246">
        <v>4.3718565600000003</v>
      </c>
      <c r="F140" s="246">
        <v>1.64806104075</v>
      </c>
      <c r="G140" s="246">
        <v>1.423898779553</v>
      </c>
      <c r="H140" s="246">
        <v>2.5912397163750001</v>
      </c>
      <c r="I140" s="246">
        <v>2.4826365960280001</v>
      </c>
      <c r="J140" s="342">
        <v>2.3207631991380002</v>
      </c>
      <c r="K140" s="246">
        <v>2.1550732370439998</v>
      </c>
      <c r="L140" s="342">
        <v>1.9751401086730001</v>
      </c>
      <c r="M140" s="246">
        <v>1.8041328632989999</v>
      </c>
      <c r="N140" s="256"/>
      <c r="O140" s="265"/>
      <c r="P140" s="265"/>
      <c r="Q140" s="265"/>
      <c r="R140" s="265"/>
    </row>
    <row r="141" spans="2:19" x14ac:dyDescent="0.2">
      <c r="B141" t="s">
        <v>548</v>
      </c>
      <c r="C141" t="s">
        <v>54</v>
      </c>
      <c r="D141" s="273" t="s">
        <v>56</v>
      </c>
      <c r="E141" s="246">
        <v>1.800324E-2</v>
      </c>
      <c r="F141" s="246">
        <v>1.800324E-2</v>
      </c>
      <c r="G141" s="246">
        <v>1.7080143156999999E-2</v>
      </c>
      <c r="H141" s="246">
        <v>1.7080143156999999E-2</v>
      </c>
      <c r="I141" s="246">
        <v>1.6532029863000001E-2</v>
      </c>
      <c r="J141" s="342">
        <v>1.5865437632999999E-2</v>
      </c>
      <c r="K141" s="246">
        <v>1.5183128844000001E-2</v>
      </c>
      <c r="L141" s="342">
        <v>1.444216691E-2</v>
      </c>
      <c r="M141" s="246">
        <v>1.3737961627999999E-2</v>
      </c>
      <c r="N141" s="256"/>
      <c r="O141" s="265"/>
      <c r="P141" s="265"/>
      <c r="Q141" s="265"/>
      <c r="R141" s="265"/>
    </row>
    <row r="142" spans="2:19" x14ac:dyDescent="0.2">
      <c r="B142" t="s">
        <v>548</v>
      </c>
      <c r="C142" t="s">
        <v>54</v>
      </c>
      <c r="D142" s="273" t="s">
        <v>57</v>
      </c>
      <c r="E142" s="246">
        <v>80.443835424</v>
      </c>
      <c r="F142" s="246">
        <v>80.443835423999005</v>
      </c>
      <c r="G142" s="246">
        <v>76.319163948503004</v>
      </c>
      <c r="H142" s="246">
        <v>76.319163948503004</v>
      </c>
      <c r="I142" s="246">
        <v>73.870030590151003</v>
      </c>
      <c r="J142" s="342">
        <v>70.891498078794001</v>
      </c>
      <c r="K142" s="246">
        <v>67.842739305685001</v>
      </c>
      <c r="L142" s="342">
        <v>64.531900816968999</v>
      </c>
      <c r="M142" s="246">
        <v>61.385301994616</v>
      </c>
      <c r="N142" s="256"/>
      <c r="O142" s="265"/>
      <c r="P142" s="265"/>
      <c r="Q142" s="265"/>
      <c r="R142" s="265"/>
      <c r="S142" s="10"/>
    </row>
    <row r="143" spans="2:19" x14ac:dyDescent="0.2">
      <c r="B143" t="s">
        <v>548</v>
      </c>
      <c r="C143" t="s">
        <v>54</v>
      </c>
      <c r="D143" s="273" t="s">
        <v>42</v>
      </c>
      <c r="E143" s="246">
        <v>0.21394547999999999</v>
      </c>
      <c r="F143" s="246">
        <v>0.21394547999999999</v>
      </c>
      <c r="G143" s="246">
        <v>0.20297565473099999</v>
      </c>
      <c r="H143" s="246">
        <v>0.20297565473000001</v>
      </c>
      <c r="I143" s="246">
        <v>0.19646202930199999</v>
      </c>
      <c r="J143" s="342">
        <v>0.18854043326600001</v>
      </c>
      <c r="K143" s="246">
        <v>0.180432066034</v>
      </c>
      <c r="L143" s="342">
        <v>0.17162668118499999</v>
      </c>
      <c r="M143" s="246">
        <v>0.16325810214</v>
      </c>
      <c r="N143" s="256"/>
      <c r="O143" s="265"/>
      <c r="P143" s="265"/>
      <c r="Q143" s="265"/>
      <c r="R143" s="265"/>
    </row>
    <row r="144" spans="2:19" x14ac:dyDescent="0.2">
      <c r="B144" t="s">
        <v>548</v>
      </c>
      <c r="C144" t="s">
        <v>58</v>
      </c>
      <c r="D144" s="273" t="s">
        <v>427</v>
      </c>
      <c r="E144" s="246">
        <v>4.0562137079999996</v>
      </c>
      <c r="F144" s="246">
        <v>2.0281068539999998</v>
      </c>
      <c r="G144" s="246">
        <v>3.6505923372</v>
      </c>
      <c r="H144" s="246">
        <v>3.4680627203399998</v>
      </c>
      <c r="I144" s="246">
        <v>3.2855331034800002</v>
      </c>
      <c r="J144" s="342">
        <v>7.3691262540090001</v>
      </c>
      <c r="K144" s="246">
        <v>7.8575001116300003</v>
      </c>
      <c r="L144" s="342">
        <v>8.3973764289870001</v>
      </c>
      <c r="M144" s="246">
        <v>8.9115015164759992</v>
      </c>
      <c r="N144" s="256"/>
      <c r="O144" s="265"/>
      <c r="P144" s="265"/>
      <c r="Q144" s="265"/>
      <c r="R144" s="265"/>
    </row>
    <row r="145" spans="2:19" x14ac:dyDescent="0.2">
      <c r="B145" t="s">
        <v>548</v>
      </c>
      <c r="C145" t="s">
        <v>58</v>
      </c>
      <c r="D145" s="273" t="s">
        <v>40</v>
      </c>
      <c r="E145" s="246">
        <v>1.391231772</v>
      </c>
      <c r="F145" s="246">
        <v>1.304227291631</v>
      </c>
      <c r="G145" s="246">
        <v>13.541691717000001</v>
      </c>
      <c r="H145" s="246">
        <v>13.663490962499999</v>
      </c>
      <c r="I145" s="246">
        <v>12.572102106000001</v>
      </c>
      <c r="J145" s="342">
        <v>11.480713249500001</v>
      </c>
      <c r="K145" s="246">
        <v>10.389324393000001</v>
      </c>
      <c r="L145" s="342">
        <v>9.2979355365000007</v>
      </c>
      <c r="M145" s="246">
        <v>8.2065466800000006</v>
      </c>
      <c r="N145" s="256"/>
      <c r="O145" s="265"/>
      <c r="P145" s="265"/>
      <c r="Q145" s="265"/>
      <c r="R145" s="265"/>
    </row>
    <row r="146" spans="2:19" x14ac:dyDescent="0.2">
      <c r="B146" t="s">
        <v>548</v>
      </c>
      <c r="C146" t="s">
        <v>58</v>
      </c>
      <c r="D146" s="273" t="s">
        <v>55</v>
      </c>
      <c r="E146" s="246">
        <v>376.06607971199998</v>
      </c>
      <c r="F146" s="246">
        <v>402.30585875117998</v>
      </c>
      <c r="G146" s="246">
        <v>379.82674050911999</v>
      </c>
      <c r="H146" s="246">
        <v>382.75943472382198</v>
      </c>
      <c r="I146" s="246">
        <v>395.05573941826901</v>
      </c>
      <c r="J146" s="342">
        <v>419.39678518447403</v>
      </c>
      <c r="K146" s="246">
        <v>438.65850876975298</v>
      </c>
      <c r="L146" s="342">
        <v>450.72132203375099</v>
      </c>
      <c r="M146" s="246">
        <v>458.80674047857599</v>
      </c>
      <c r="N146" s="256"/>
      <c r="O146" s="265"/>
      <c r="P146" s="265"/>
      <c r="Q146" s="265"/>
      <c r="R146" s="265"/>
      <c r="S146" s="10"/>
    </row>
    <row r="147" spans="2:19" x14ac:dyDescent="0.2">
      <c r="B147" t="s">
        <v>548</v>
      </c>
      <c r="C147" t="s">
        <v>58</v>
      </c>
      <c r="D147" s="273" t="s">
        <v>41</v>
      </c>
      <c r="E147" s="246">
        <v>51.572374379999999</v>
      </c>
      <c r="F147" s="246">
        <v>25.177575784369001</v>
      </c>
      <c r="G147" s="246">
        <v>34.010362391400001</v>
      </c>
      <c r="H147" s="246">
        <v>37.911935346951999</v>
      </c>
      <c r="I147" s="246">
        <v>56.114198272800003</v>
      </c>
      <c r="J147" s="342">
        <v>59.847367913100001</v>
      </c>
      <c r="K147" s="246">
        <v>63.580537553399999</v>
      </c>
      <c r="L147" s="342">
        <v>67.313707193699997</v>
      </c>
      <c r="M147" s="246">
        <v>71.046876834000003</v>
      </c>
      <c r="N147" s="256"/>
      <c r="O147" s="265"/>
      <c r="P147" s="265"/>
      <c r="Q147" s="265"/>
      <c r="R147" s="265"/>
      <c r="S147" s="10"/>
    </row>
    <row r="148" spans="2:19" x14ac:dyDescent="0.2">
      <c r="B148" t="s">
        <v>548</v>
      </c>
      <c r="C148" t="s">
        <v>58</v>
      </c>
      <c r="D148" s="273" t="s">
        <v>56</v>
      </c>
      <c r="E148" s="246">
        <v>0.49789425599999998</v>
      </c>
      <c r="F148" s="246">
        <v>26.213015371830998</v>
      </c>
      <c r="G148" s="246">
        <v>53.615595562887002</v>
      </c>
      <c r="H148" s="246">
        <v>58.695818869565002</v>
      </c>
      <c r="I148" s="246">
        <v>64.261232004928999</v>
      </c>
      <c r="J148" s="342">
        <v>68.276633220042996</v>
      </c>
      <c r="K148" s="246">
        <v>72.127249448813998</v>
      </c>
      <c r="L148" s="342">
        <v>75.015291869308001</v>
      </c>
      <c r="M148" s="246">
        <v>77.769891000304</v>
      </c>
      <c r="N148" s="256"/>
      <c r="O148" s="265"/>
      <c r="P148" s="265"/>
      <c r="Q148" s="265"/>
      <c r="R148" s="265"/>
    </row>
    <row r="149" spans="2:19" x14ac:dyDescent="0.2">
      <c r="B149" t="s">
        <v>548</v>
      </c>
      <c r="C149" t="s">
        <v>58</v>
      </c>
      <c r="D149" s="273" t="s">
        <v>62</v>
      </c>
      <c r="E149" s="332"/>
      <c r="F149" s="332"/>
      <c r="G149" s="332"/>
      <c r="H149" s="332"/>
      <c r="I149" s="332"/>
      <c r="J149" s="332"/>
      <c r="K149" s="332"/>
      <c r="L149" s="332"/>
      <c r="M149" s="332"/>
      <c r="N149" s="256"/>
      <c r="O149" s="265"/>
      <c r="P149" s="265"/>
      <c r="Q149" s="265"/>
      <c r="R149" s="265"/>
    </row>
    <row r="150" spans="2:19" x14ac:dyDescent="0.2">
      <c r="B150" t="s">
        <v>548</v>
      </c>
      <c r="C150" t="s">
        <v>58</v>
      </c>
      <c r="D150" s="273" t="s">
        <v>57</v>
      </c>
      <c r="E150" s="246">
        <v>74.023042680000003</v>
      </c>
      <c r="F150" s="246">
        <v>37.011521340000002</v>
      </c>
      <c r="G150" s="246">
        <v>61.004732363999999</v>
      </c>
      <c r="H150" s="246">
        <v>57.954495745800003</v>
      </c>
      <c r="I150" s="246">
        <v>55.374149343779997</v>
      </c>
      <c r="J150" s="342">
        <v>50.786439693029997</v>
      </c>
      <c r="K150" s="246">
        <v>46.726797142368</v>
      </c>
      <c r="L150" s="342">
        <v>42.55080082389</v>
      </c>
      <c r="M150" s="246">
        <v>38.432981389319998</v>
      </c>
      <c r="N150" s="256"/>
      <c r="O150" s="265"/>
      <c r="P150" s="265"/>
      <c r="Q150" s="265"/>
      <c r="R150" s="265"/>
    </row>
    <row r="151" spans="2:19" x14ac:dyDescent="0.2">
      <c r="B151" t="s">
        <v>548</v>
      </c>
      <c r="C151" t="s">
        <v>58</v>
      </c>
      <c r="D151" s="273" t="s">
        <v>42</v>
      </c>
      <c r="E151" s="246">
        <v>2.6584505279999999</v>
      </c>
      <c r="F151" s="246">
        <v>1.329225264</v>
      </c>
      <c r="G151" s="246">
        <v>0.48318602760000001</v>
      </c>
      <c r="H151" s="246">
        <v>0.45902672622000001</v>
      </c>
      <c r="I151" s="246">
        <v>0.43486742484000002</v>
      </c>
      <c r="J151" s="342">
        <v>0.40225236797699998</v>
      </c>
      <c r="K151" s="246">
        <v>0.369637311114</v>
      </c>
      <c r="L151" s="342">
        <v>0.33702225425100002</v>
      </c>
      <c r="M151" s="246">
        <v>0.30440719738799998</v>
      </c>
      <c r="N151" s="256"/>
      <c r="O151" s="265"/>
      <c r="P151" s="265"/>
      <c r="Q151" s="265"/>
      <c r="R151" s="265"/>
    </row>
    <row r="152" spans="2:19" x14ac:dyDescent="0.2">
      <c r="B152" t="s">
        <v>548</v>
      </c>
      <c r="C152" t="s">
        <v>60</v>
      </c>
      <c r="D152" s="273" t="s">
        <v>427</v>
      </c>
      <c r="E152" s="246">
        <v>117.43040343600001</v>
      </c>
      <c r="F152" s="246">
        <v>108.188893048206</v>
      </c>
      <c r="G152" s="246">
        <v>106.446270067863</v>
      </c>
      <c r="H152" s="246">
        <v>106.191625453008</v>
      </c>
      <c r="I152" s="246">
        <v>157.34763372039001</v>
      </c>
      <c r="J152" s="342">
        <v>114.574225960921</v>
      </c>
      <c r="K152" s="246">
        <v>109.016793985289</v>
      </c>
      <c r="L152" s="342">
        <v>101.26161386104501</v>
      </c>
      <c r="M152" s="246">
        <v>101.043192284464</v>
      </c>
      <c r="N152" s="256"/>
      <c r="O152" s="265"/>
      <c r="P152" s="265"/>
      <c r="Q152" s="265"/>
      <c r="R152" s="265"/>
      <c r="S152" s="10"/>
    </row>
    <row r="153" spans="2:19" x14ac:dyDescent="0.2">
      <c r="B153" t="s">
        <v>548</v>
      </c>
      <c r="C153" t="s">
        <v>60</v>
      </c>
      <c r="D153" s="273" t="s">
        <v>40</v>
      </c>
      <c r="E153" s="246">
        <v>5.7949917480000002</v>
      </c>
      <c r="F153" s="246">
        <v>0.36094247832999998</v>
      </c>
      <c r="G153" s="246">
        <v>1.2131881019999999</v>
      </c>
      <c r="H153" s="246"/>
      <c r="I153" s="246"/>
      <c r="J153" s="342"/>
      <c r="K153" s="246"/>
      <c r="L153" s="342"/>
      <c r="M153" s="246"/>
      <c r="N153" s="256"/>
      <c r="O153" s="265"/>
      <c r="P153" s="265"/>
      <c r="Q153" s="265"/>
      <c r="R153" s="265"/>
    </row>
    <row r="154" spans="2:19" x14ac:dyDescent="0.2">
      <c r="B154" t="s">
        <v>548</v>
      </c>
      <c r="C154" t="s">
        <v>60</v>
      </c>
      <c r="D154" s="273" t="s">
        <v>55</v>
      </c>
      <c r="E154" s="246">
        <v>331.71329764799998</v>
      </c>
      <c r="F154" s="246">
        <v>401.12851206913598</v>
      </c>
      <c r="G154" s="246">
        <v>373.69440114165297</v>
      </c>
      <c r="H154" s="246">
        <v>358.11170929450202</v>
      </c>
      <c r="I154" s="246">
        <v>419.79959361774598</v>
      </c>
      <c r="J154" s="342">
        <v>436.08354325115198</v>
      </c>
      <c r="K154" s="246">
        <v>446.73536701830602</v>
      </c>
      <c r="L154" s="342">
        <v>486.21308815156902</v>
      </c>
      <c r="M154" s="246">
        <v>506.07156597922</v>
      </c>
      <c r="N154" s="256"/>
      <c r="O154" s="265"/>
      <c r="P154" s="265"/>
      <c r="Q154" s="265"/>
      <c r="R154" s="265"/>
      <c r="S154" s="10"/>
    </row>
    <row r="155" spans="2:19" x14ac:dyDescent="0.2">
      <c r="B155" t="s">
        <v>548</v>
      </c>
      <c r="C155" t="s">
        <v>60</v>
      </c>
      <c r="D155" s="273" t="s">
        <v>41</v>
      </c>
      <c r="E155" s="246">
        <v>180.93930274799999</v>
      </c>
      <c r="F155" s="246">
        <v>109.392035772048</v>
      </c>
      <c r="G155" s="246">
        <v>140.766213410131</v>
      </c>
      <c r="H155" s="246">
        <v>143.44638871363099</v>
      </c>
      <c r="I155" s="246">
        <v>171.84807753922999</v>
      </c>
      <c r="J155" s="342">
        <v>198.56469746343899</v>
      </c>
      <c r="K155" s="246">
        <v>200.76872955918</v>
      </c>
      <c r="L155" s="342">
        <v>184.998731271867</v>
      </c>
      <c r="M155" s="246">
        <v>186.85531670401801</v>
      </c>
      <c r="N155" s="256"/>
      <c r="O155" s="265"/>
      <c r="P155" s="265"/>
      <c r="Q155" s="265"/>
      <c r="R155" s="265"/>
      <c r="S155" s="10"/>
    </row>
    <row r="156" spans="2:19" x14ac:dyDescent="0.2">
      <c r="B156" t="s">
        <v>548</v>
      </c>
      <c r="C156" t="s">
        <v>60</v>
      </c>
      <c r="D156" s="273" t="s">
        <v>56</v>
      </c>
      <c r="E156" s="246">
        <v>0.297932688</v>
      </c>
      <c r="F156" s="246"/>
      <c r="G156" s="246"/>
      <c r="H156" s="246"/>
      <c r="I156" s="246"/>
      <c r="J156" s="342"/>
      <c r="K156" s="246"/>
      <c r="L156" s="342"/>
      <c r="M156" s="246"/>
      <c r="N156" s="256"/>
      <c r="O156" s="265"/>
      <c r="P156" s="265"/>
      <c r="Q156" s="265"/>
      <c r="R156" s="265"/>
    </row>
    <row r="157" spans="2:19" x14ac:dyDescent="0.2">
      <c r="B157" t="s">
        <v>548</v>
      </c>
      <c r="C157" t="s">
        <v>60</v>
      </c>
      <c r="D157" s="273" t="s">
        <v>57</v>
      </c>
      <c r="E157" s="246">
        <v>163.88558712</v>
      </c>
      <c r="F157" s="246">
        <v>28.13410087794</v>
      </c>
      <c r="G157" s="246">
        <v>1.7330575598689999</v>
      </c>
      <c r="H157" s="246">
        <v>102.8663818934</v>
      </c>
      <c r="I157" s="246">
        <v>102.8663818934</v>
      </c>
      <c r="J157" s="342">
        <v>102.8663818934</v>
      </c>
      <c r="K157" s="246">
        <v>113.867501610472</v>
      </c>
      <c r="L157" s="342">
        <v>104.468532788201</v>
      </c>
      <c r="M157" s="246">
        <v>104.468532788201</v>
      </c>
      <c r="N157" s="256"/>
      <c r="O157" s="265"/>
      <c r="P157" s="265"/>
      <c r="Q157" s="265"/>
      <c r="R157" s="265"/>
      <c r="S157" s="10"/>
    </row>
    <row r="158" spans="2:19" x14ac:dyDescent="0.2">
      <c r="B158" t="s">
        <v>548</v>
      </c>
      <c r="C158" t="s">
        <v>60</v>
      </c>
      <c r="D158" s="273" t="s">
        <v>42</v>
      </c>
      <c r="E158" s="246">
        <v>8.1404371080000004</v>
      </c>
      <c r="F158" s="246">
        <v>4.3382790199130001</v>
      </c>
      <c r="G158" s="246">
        <v>0.47830485593599997</v>
      </c>
      <c r="H158" s="246">
        <v>0.47830485593599997</v>
      </c>
      <c r="I158" s="246">
        <v>0.47830485593599997</v>
      </c>
      <c r="J158" s="342">
        <v>0.49837874459499998</v>
      </c>
      <c r="K158" s="246">
        <v>0.52945751518799999</v>
      </c>
      <c r="L158" s="342">
        <v>0.55397405004300004</v>
      </c>
      <c r="M158" s="246">
        <v>0.58858738603500005</v>
      </c>
      <c r="N158" s="256"/>
      <c r="O158" s="265"/>
      <c r="P158" s="265"/>
      <c r="Q158" s="265"/>
      <c r="R158" s="265"/>
    </row>
    <row r="159" spans="2:19" x14ac:dyDescent="0.2">
      <c r="B159" t="s">
        <v>549</v>
      </c>
      <c r="C159" t="s">
        <v>54</v>
      </c>
      <c r="D159" s="273" t="s">
        <v>427</v>
      </c>
      <c r="E159" s="246">
        <v>22.164626124000002</v>
      </c>
      <c r="F159" s="246">
        <v>23.331226084529</v>
      </c>
      <c r="G159" s="246">
        <v>27.705782655</v>
      </c>
      <c r="H159" s="246">
        <v>25.608353690712001</v>
      </c>
      <c r="I159" s="246">
        <v>26.808130002664001</v>
      </c>
      <c r="J159" s="342">
        <v>28.048617022818</v>
      </c>
      <c r="K159" s="246">
        <v>29.351735822306001</v>
      </c>
      <c r="L159" s="342">
        <v>30.760882981847001</v>
      </c>
      <c r="M159" s="246">
        <v>32.253300773546002</v>
      </c>
      <c r="N159" s="256"/>
      <c r="O159" s="265"/>
      <c r="P159" s="265"/>
      <c r="Q159" s="265"/>
      <c r="R159" s="265"/>
    </row>
    <row r="160" spans="2:19" x14ac:dyDescent="0.2">
      <c r="B160" t="s">
        <v>549</v>
      </c>
      <c r="C160" t="s">
        <v>54</v>
      </c>
      <c r="D160" s="273" t="s">
        <v>40</v>
      </c>
      <c r="E160" s="246">
        <v>2.2086207359999999</v>
      </c>
      <c r="F160" s="246">
        <v>2.3248679873200002</v>
      </c>
      <c r="G160" s="246">
        <v>2.4374288755140001</v>
      </c>
      <c r="H160" s="246">
        <v>2.5517750969359998</v>
      </c>
      <c r="I160" s="246">
        <v>2.6713282455580001</v>
      </c>
      <c r="J160" s="342">
        <v>2.7949380614930002</v>
      </c>
      <c r="K160" s="246">
        <v>2.9247888961480002</v>
      </c>
      <c r="L160" s="342">
        <v>3.065205053823</v>
      </c>
      <c r="M160" s="246">
        <v>3.2139188134599999</v>
      </c>
      <c r="N160" s="256"/>
      <c r="O160" s="265"/>
      <c r="P160" s="265"/>
      <c r="Q160" s="265"/>
      <c r="R160" s="265"/>
    </row>
    <row r="161" spans="2:19" x14ac:dyDescent="0.2">
      <c r="B161" t="s">
        <v>549</v>
      </c>
      <c r="C161" t="s">
        <v>54</v>
      </c>
      <c r="D161" s="273" t="s">
        <v>55</v>
      </c>
      <c r="E161" s="246"/>
      <c r="F161" s="246">
        <v>15.437331454017</v>
      </c>
      <c r="G161" s="246">
        <v>16.184745823044999</v>
      </c>
      <c r="H161" s="246">
        <v>16.944014964451</v>
      </c>
      <c r="I161" s="246">
        <v>17.737858568347999</v>
      </c>
      <c r="J161" s="342">
        <v>18.558638806177999</v>
      </c>
      <c r="K161" s="246">
        <v>19.420859966727001</v>
      </c>
      <c r="L161" s="342">
        <v>20.353235817464999</v>
      </c>
      <c r="M161" s="246">
        <v>21.340708487634</v>
      </c>
      <c r="N161" s="256"/>
      <c r="O161" s="265"/>
      <c r="P161" s="265"/>
      <c r="Q161" s="265"/>
      <c r="R161" s="265"/>
      <c r="S161" s="10"/>
    </row>
    <row r="162" spans="2:19" x14ac:dyDescent="0.2">
      <c r="B162" t="s">
        <v>549</v>
      </c>
      <c r="C162" t="s">
        <v>54</v>
      </c>
      <c r="D162" s="273" t="s">
        <v>41</v>
      </c>
      <c r="E162" s="246">
        <v>3.3677363159999998</v>
      </c>
      <c r="F162" s="246">
        <v>3.2312995521849999</v>
      </c>
      <c r="G162" s="246">
        <v>3.4159551824390002</v>
      </c>
      <c r="H162" s="246">
        <v>3.5903119274450002</v>
      </c>
      <c r="I162" s="246">
        <v>3.7726082691129998</v>
      </c>
      <c r="J162" s="342">
        <v>3.9610902748060002</v>
      </c>
      <c r="K162" s="246">
        <v>4.1590886746229998</v>
      </c>
      <c r="L162" s="342">
        <v>4.373197229274</v>
      </c>
      <c r="M162" s="246">
        <v>4.5999580854230002</v>
      </c>
      <c r="N162" s="256"/>
      <c r="O162" s="265"/>
      <c r="P162" s="265"/>
      <c r="Q162" s="265"/>
      <c r="R162" s="265"/>
    </row>
    <row r="163" spans="2:19" x14ac:dyDescent="0.2">
      <c r="B163" t="s">
        <v>549</v>
      </c>
      <c r="C163" t="s">
        <v>54</v>
      </c>
      <c r="D163" s="273" t="s">
        <v>56</v>
      </c>
      <c r="E163" s="246">
        <v>2.2845692880000001</v>
      </c>
      <c r="F163" s="246">
        <v>2.4048139709599998</v>
      </c>
      <c r="G163" s="246">
        <v>2.52124552664</v>
      </c>
      <c r="H163" s="246">
        <v>2.639523808376</v>
      </c>
      <c r="I163" s="246">
        <v>2.7631880695920001</v>
      </c>
      <c r="J163" s="342">
        <v>2.8910484960459999</v>
      </c>
      <c r="K163" s="246">
        <v>3.0253645531390001</v>
      </c>
      <c r="L163" s="342">
        <v>3.1706092464150002</v>
      </c>
      <c r="M163" s="246">
        <v>3.3244368739580001</v>
      </c>
      <c r="N163" s="256"/>
      <c r="O163" s="265"/>
      <c r="P163" s="265"/>
      <c r="Q163" s="265"/>
      <c r="R163" s="265"/>
    </row>
    <row r="164" spans="2:19" x14ac:dyDescent="0.2">
      <c r="B164" t="s">
        <v>549</v>
      </c>
      <c r="C164" t="s">
        <v>54</v>
      </c>
      <c r="D164" s="273" t="s">
        <v>57</v>
      </c>
      <c r="E164" s="246">
        <v>43.535058155999998</v>
      </c>
      <c r="F164" s="246">
        <v>45.826456929986001</v>
      </c>
      <c r="G164" s="246">
        <v>48.045192240108001</v>
      </c>
      <c r="H164" s="246">
        <v>50.299119009157998</v>
      </c>
      <c r="I164" s="246">
        <v>52.655681724125998</v>
      </c>
      <c r="J164" s="342">
        <v>55.092207125549002</v>
      </c>
      <c r="K164" s="246">
        <v>57.651751888564</v>
      </c>
      <c r="L164" s="342">
        <v>60.419554205543001</v>
      </c>
      <c r="M164" s="246">
        <v>63.350914066786999</v>
      </c>
      <c r="N164" s="256"/>
      <c r="O164" s="265"/>
      <c r="P164" s="265"/>
      <c r="Q164" s="265"/>
      <c r="R164" s="265"/>
      <c r="S164" s="10"/>
    </row>
    <row r="165" spans="2:19" x14ac:dyDescent="0.2">
      <c r="B165" t="s">
        <v>549</v>
      </c>
      <c r="C165" t="s">
        <v>54</v>
      </c>
      <c r="D165" s="273" t="s">
        <v>42</v>
      </c>
      <c r="E165" s="256"/>
      <c r="F165" s="256"/>
      <c r="G165" s="256"/>
      <c r="H165" s="256"/>
      <c r="I165" s="256"/>
      <c r="J165" s="332"/>
      <c r="K165" s="256"/>
      <c r="L165" s="332"/>
      <c r="M165" s="256"/>
      <c r="N165" s="256"/>
      <c r="O165" s="265"/>
      <c r="P165" s="265"/>
      <c r="Q165" s="265"/>
      <c r="R165" s="265"/>
    </row>
    <row r="166" spans="2:19" x14ac:dyDescent="0.2">
      <c r="B166" t="s">
        <v>549</v>
      </c>
      <c r="C166" t="s">
        <v>58</v>
      </c>
      <c r="D166" s="273" t="s">
        <v>427</v>
      </c>
      <c r="E166" s="246">
        <v>7.4686231799999998</v>
      </c>
      <c r="F166" s="246">
        <v>3.7343115899999999</v>
      </c>
      <c r="G166" s="246">
        <v>9.7092101339999992</v>
      </c>
      <c r="H166" s="246">
        <v>6.3856728188999998</v>
      </c>
      <c r="I166" s="246">
        <v>6.0495847757999996</v>
      </c>
      <c r="J166" s="342">
        <v>5.5958659176149999</v>
      </c>
      <c r="K166" s="246">
        <v>5.1421470594300001</v>
      </c>
      <c r="L166" s="342">
        <v>5.1421470594300001</v>
      </c>
      <c r="M166" s="246">
        <v>5.1421470594300001</v>
      </c>
      <c r="N166" s="256"/>
      <c r="O166" s="265"/>
      <c r="P166" s="265"/>
      <c r="Q166" s="265"/>
      <c r="R166" s="265"/>
    </row>
    <row r="167" spans="2:19" x14ac:dyDescent="0.2">
      <c r="B167" t="s">
        <v>549</v>
      </c>
      <c r="C167" t="s">
        <v>58</v>
      </c>
      <c r="D167" s="273" t="s">
        <v>40</v>
      </c>
      <c r="E167" s="246">
        <v>0.37178783999999998</v>
      </c>
      <c r="F167" s="246">
        <v>6.6235176000000007E-2</v>
      </c>
      <c r="G167" s="246">
        <v>9.5712544594699995</v>
      </c>
      <c r="H167" s="246">
        <v>12.208842549893999</v>
      </c>
      <c r="I167" s="246">
        <v>11.254720548144</v>
      </c>
      <c r="J167" s="342">
        <v>10.300598546393999</v>
      </c>
      <c r="K167" s="246">
        <v>8.5405636397440006</v>
      </c>
      <c r="L167" s="342">
        <v>8.3923545428939992</v>
      </c>
      <c r="M167" s="246">
        <v>7.438232541144</v>
      </c>
      <c r="N167" s="256"/>
      <c r="O167" s="265"/>
      <c r="P167" s="265"/>
      <c r="Q167" s="265"/>
      <c r="R167" s="265"/>
    </row>
    <row r="168" spans="2:19" x14ac:dyDescent="0.2">
      <c r="B168" t="s">
        <v>549</v>
      </c>
      <c r="C168" t="s">
        <v>58</v>
      </c>
      <c r="D168" s="273" t="s">
        <v>55</v>
      </c>
      <c r="E168" s="246">
        <v>220.66931332799999</v>
      </c>
      <c r="F168" s="246">
        <v>239.59170694587601</v>
      </c>
      <c r="G168" s="246">
        <v>256.30740743047198</v>
      </c>
      <c r="H168" s="246">
        <v>260.37089963758001</v>
      </c>
      <c r="I168" s="246">
        <v>267.14341236450798</v>
      </c>
      <c r="J168" s="342">
        <v>271.92487182688899</v>
      </c>
      <c r="K168" s="246">
        <v>295.178251812165</v>
      </c>
      <c r="L168" s="342">
        <v>294.230770359335</v>
      </c>
      <c r="M168" s="246">
        <v>289.74162042131701</v>
      </c>
      <c r="N168" s="256"/>
      <c r="O168" s="265"/>
      <c r="P168" s="265"/>
      <c r="Q168" s="265"/>
      <c r="R168" s="265"/>
      <c r="S168" s="10"/>
    </row>
    <row r="169" spans="2:19" x14ac:dyDescent="0.2">
      <c r="B169" t="s">
        <v>549</v>
      </c>
      <c r="C169" t="s">
        <v>58</v>
      </c>
      <c r="D169" s="273" t="s">
        <v>41</v>
      </c>
      <c r="E169" s="246">
        <v>14.906012832</v>
      </c>
      <c r="F169" s="246">
        <v>7.5726651599999997</v>
      </c>
      <c r="G169" s="246">
        <v>4.0595428285299997</v>
      </c>
      <c r="H169" s="246">
        <v>0.74041487370600001</v>
      </c>
      <c r="I169" s="246">
        <v>1.012997011056</v>
      </c>
      <c r="J169" s="342">
        <v>3.2413547270629999</v>
      </c>
      <c r="K169" s="246">
        <v>1.8869962855760001</v>
      </c>
      <c r="L169" s="342">
        <v>13.568374421106</v>
      </c>
      <c r="M169" s="246">
        <v>15.279762938856001</v>
      </c>
      <c r="N169" s="256"/>
      <c r="O169" s="265"/>
      <c r="P169" s="265"/>
      <c r="Q169" s="265"/>
      <c r="R169" s="265"/>
      <c r="S169" s="10"/>
    </row>
    <row r="170" spans="2:19" x14ac:dyDescent="0.2">
      <c r="B170" t="s">
        <v>549</v>
      </c>
      <c r="C170" t="s">
        <v>58</v>
      </c>
      <c r="D170" s="273" t="s">
        <v>56</v>
      </c>
      <c r="E170" s="246">
        <v>96.012576827999993</v>
      </c>
      <c r="F170" s="246">
        <v>76.165048857445001</v>
      </c>
      <c r="G170" s="246">
        <v>73.126284783654</v>
      </c>
      <c r="H170" s="246">
        <v>74.106297581638003</v>
      </c>
      <c r="I170" s="246">
        <v>67.139318848898</v>
      </c>
      <c r="J170" s="342">
        <v>60.096314132125002</v>
      </c>
      <c r="K170" s="246">
        <v>39.135871948800997</v>
      </c>
      <c r="L170" s="342">
        <v>29.312442359891001</v>
      </c>
      <c r="M170" s="246">
        <v>30.480347278442</v>
      </c>
      <c r="N170" s="256"/>
      <c r="O170" s="265"/>
      <c r="P170" s="265"/>
      <c r="Q170" s="265"/>
      <c r="R170" s="265"/>
    </row>
    <row r="171" spans="2:19" x14ac:dyDescent="0.2">
      <c r="B171" t="s">
        <v>549</v>
      </c>
      <c r="C171" t="s">
        <v>58</v>
      </c>
      <c r="D171" s="273" t="s">
        <v>62</v>
      </c>
      <c r="E171" s="332"/>
      <c r="F171" s="332"/>
      <c r="G171" s="332"/>
      <c r="H171" s="332"/>
      <c r="I171" s="332"/>
      <c r="J171" s="332"/>
      <c r="K171" s="332"/>
      <c r="L171" s="332"/>
      <c r="M171" s="332"/>
      <c r="N171" s="256"/>
      <c r="O171" s="265"/>
      <c r="P171" s="265"/>
      <c r="Q171" s="265"/>
      <c r="R171" s="265"/>
    </row>
    <row r="172" spans="2:19" x14ac:dyDescent="0.2">
      <c r="B172" t="s">
        <v>549</v>
      </c>
      <c r="C172" t="s">
        <v>58</v>
      </c>
      <c r="D172" s="273" t="s">
        <v>57</v>
      </c>
      <c r="E172" s="246">
        <v>40.892768676000003</v>
      </c>
      <c r="F172" s="246">
        <v>20.446384338000001</v>
      </c>
      <c r="G172" s="246">
        <v>30.791531710800001</v>
      </c>
      <c r="H172" s="246">
        <v>29.25195512526</v>
      </c>
      <c r="I172" s="246">
        <v>27.71237853972</v>
      </c>
      <c r="J172" s="342">
        <v>29.230642032174</v>
      </c>
      <c r="K172" s="246">
        <v>34.114564724898997</v>
      </c>
      <c r="L172" s="342">
        <v>37.909016458148997</v>
      </c>
      <c r="M172" s="246">
        <v>42.229583021593001</v>
      </c>
      <c r="N172" s="256"/>
      <c r="O172" s="265"/>
      <c r="P172" s="265"/>
      <c r="Q172" s="265"/>
      <c r="R172" s="265"/>
    </row>
    <row r="173" spans="2:19" x14ac:dyDescent="0.2">
      <c r="B173" t="s">
        <v>549</v>
      </c>
      <c r="C173" t="s">
        <v>58</v>
      </c>
      <c r="D173" s="273" t="s">
        <v>42</v>
      </c>
      <c r="E173" s="246">
        <v>7.3980755999999995E-2</v>
      </c>
      <c r="F173" s="246">
        <v>3.6990377999999997E-2</v>
      </c>
      <c r="G173" s="246"/>
      <c r="H173" s="246"/>
      <c r="I173" s="246"/>
      <c r="J173" s="342"/>
      <c r="K173" s="246"/>
      <c r="L173" s="342"/>
      <c r="M173" s="246"/>
      <c r="N173" s="256"/>
      <c r="O173" s="265"/>
      <c r="P173" s="265"/>
      <c r="Q173" s="265"/>
      <c r="R173" s="265"/>
    </row>
    <row r="174" spans="2:19" x14ac:dyDescent="0.2">
      <c r="B174" t="s">
        <v>549</v>
      </c>
      <c r="C174" t="s">
        <v>60</v>
      </c>
      <c r="D174" s="273" t="s">
        <v>427</v>
      </c>
      <c r="E174" s="246">
        <v>127.24899372</v>
      </c>
      <c r="F174" s="246">
        <v>194.05970253604099</v>
      </c>
      <c r="G174" s="246">
        <v>479.54466839063002</v>
      </c>
      <c r="H174" s="246">
        <v>257.93121495445303</v>
      </c>
      <c r="I174" s="246">
        <v>459.90885737619197</v>
      </c>
      <c r="J174" s="342">
        <v>442.15796038367802</v>
      </c>
      <c r="K174" s="246">
        <v>391.89294603131702</v>
      </c>
      <c r="L174" s="342">
        <v>326.73591744995099</v>
      </c>
      <c r="M174" s="246">
        <v>330.41797324952302</v>
      </c>
      <c r="N174" s="256"/>
      <c r="O174" s="265"/>
      <c r="P174" s="265"/>
      <c r="Q174" s="265"/>
      <c r="R174" s="265"/>
      <c r="S174" s="10"/>
    </row>
    <row r="175" spans="2:19" x14ac:dyDescent="0.2">
      <c r="B175" t="s">
        <v>549</v>
      </c>
      <c r="C175" t="s">
        <v>60</v>
      </c>
      <c r="D175" s="273" t="s">
        <v>40</v>
      </c>
      <c r="E175" s="246">
        <v>1.2871479240000001</v>
      </c>
      <c r="F175" s="246">
        <v>8.4345320712549992</v>
      </c>
      <c r="G175" s="246"/>
      <c r="H175" s="246"/>
      <c r="I175" s="246"/>
      <c r="J175" s="342"/>
      <c r="K175" s="246">
        <v>0.8059129049</v>
      </c>
      <c r="L175" s="342"/>
      <c r="M175" s="246"/>
      <c r="N175" s="256"/>
      <c r="O175" s="265"/>
      <c r="P175" s="265"/>
      <c r="Q175" s="265"/>
      <c r="R175" s="265"/>
    </row>
    <row r="176" spans="2:19" x14ac:dyDescent="0.2">
      <c r="B176" t="s">
        <v>549</v>
      </c>
      <c r="C176" t="s">
        <v>60</v>
      </c>
      <c r="D176" s="273" t="s">
        <v>55</v>
      </c>
      <c r="E176" s="246">
        <v>268.10425007999999</v>
      </c>
      <c r="F176" s="246">
        <v>331.44387916140101</v>
      </c>
      <c r="G176" s="246">
        <v>354.56787073080102</v>
      </c>
      <c r="H176" s="246">
        <v>381.16046103561001</v>
      </c>
      <c r="I176" s="246">
        <v>407.75305134041997</v>
      </c>
      <c r="J176" s="342">
        <v>422.26521855499601</v>
      </c>
      <c r="K176" s="246">
        <v>437.49924919429998</v>
      </c>
      <c r="L176" s="342">
        <v>422.67173666903102</v>
      </c>
      <c r="M176" s="246">
        <v>422.67173666903301</v>
      </c>
      <c r="N176" s="256"/>
      <c r="O176" s="265"/>
      <c r="P176" s="265"/>
      <c r="Q176" s="265"/>
      <c r="R176" s="265"/>
      <c r="S176" s="10"/>
    </row>
    <row r="177" spans="2:19" x14ac:dyDescent="0.2">
      <c r="B177" t="s">
        <v>549</v>
      </c>
      <c r="C177" t="s">
        <v>60</v>
      </c>
      <c r="D177" s="273" t="s">
        <v>41</v>
      </c>
      <c r="E177" s="246">
        <v>36.242573651999997</v>
      </c>
      <c r="F177" s="246">
        <v>89.332619718985995</v>
      </c>
      <c r="G177" s="246">
        <v>92.194235671697996</v>
      </c>
      <c r="H177" s="246">
        <v>87.975866868867001</v>
      </c>
      <c r="I177" s="246">
        <v>97.026933679104999</v>
      </c>
      <c r="J177" s="342">
        <v>113.70994523607899</v>
      </c>
      <c r="K177" s="246">
        <v>139.943598770634</v>
      </c>
      <c r="L177" s="342">
        <v>139.25767389534499</v>
      </c>
      <c r="M177" s="246">
        <v>103.770125620415</v>
      </c>
      <c r="N177" s="256"/>
      <c r="O177" s="265"/>
      <c r="P177" s="265"/>
      <c r="Q177" s="265"/>
      <c r="R177" s="265"/>
      <c r="S177" s="10"/>
    </row>
    <row r="178" spans="2:19" x14ac:dyDescent="0.2">
      <c r="B178" t="s">
        <v>549</v>
      </c>
      <c r="C178" t="s">
        <v>60</v>
      </c>
      <c r="D178" s="273" t="s">
        <v>56</v>
      </c>
      <c r="E178" s="246">
        <v>282.528655308</v>
      </c>
      <c r="F178" s="246"/>
      <c r="G178" s="246"/>
      <c r="H178" s="246"/>
      <c r="I178" s="246"/>
      <c r="J178" s="342"/>
      <c r="K178" s="246"/>
      <c r="L178" s="342"/>
      <c r="M178" s="246"/>
      <c r="N178" s="256"/>
      <c r="O178" s="265"/>
      <c r="P178" s="265"/>
      <c r="Q178" s="265"/>
      <c r="R178" s="265"/>
    </row>
    <row r="179" spans="2:19" x14ac:dyDescent="0.2">
      <c r="B179" t="s">
        <v>549</v>
      </c>
      <c r="C179" t="s">
        <v>60</v>
      </c>
      <c r="D179" s="273" t="s">
        <v>57</v>
      </c>
      <c r="E179" s="246">
        <v>46.273392827999999</v>
      </c>
      <c r="F179" s="246">
        <v>4.7759876393400003</v>
      </c>
      <c r="G179" s="246"/>
      <c r="H179" s="246">
        <v>1.8189684588870001</v>
      </c>
      <c r="I179" s="246">
        <v>1.8189684588870001</v>
      </c>
      <c r="J179" s="342">
        <v>1.8189684588870001</v>
      </c>
      <c r="K179" s="246">
        <v>1.8189684588870001</v>
      </c>
      <c r="L179" s="342">
        <v>1.885520059106</v>
      </c>
      <c r="M179" s="246">
        <v>1.885520059106</v>
      </c>
      <c r="N179" s="256"/>
      <c r="O179" s="265"/>
      <c r="P179" s="265"/>
      <c r="Q179" s="265"/>
      <c r="R179" s="265"/>
    </row>
    <row r="180" spans="2:19" x14ac:dyDescent="0.2">
      <c r="B180" t="s">
        <v>549</v>
      </c>
      <c r="C180" t="s">
        <v>60</v>
      </c>
      <c r="D180" s="273" t="s">
        <v>42</v>
      </c>
      <c r="E180" s="246">
        <v>0.91079647200000002</v>
      </c>
      <c r="F180" s="246">
        <v>0.45539823600000001</v>
      </c>
      <c r="G180" s="246"/>
      <c r="H180" s="246"/>
      <c r="I180" s="246"/>
      <c r="J180" s="342"/>
      <c r="K180" s="246"/>
      <c r="L180" s="342"/>
      <c r="M180" s="246"/>
      <c r="N180" s="256"/>
      <c r="O180" s="265"/>
      <c r="P180" s="265"/>
      <c r="Q180" s="265"/>
      <c r="R180" s="265"/>
    </row>
    <row r="181" spans="2:19" x14ac:dyDescent="0.2">
      <c r="B181" t="s">
        <v>550</v>
      </c>
      <c r="C181" t="s">
        <v>54</v>
      </c>
      <c r="D181" s="273" t="s">
        <v>427</v>
      </c>
      <c r="E181" s="246">
        <v>6.2058424319999999</v>
      </c>
      <c r="F181" s="246">
        <v>6.2058424319999999</v>
      </c>
      <c r="G181" s="246">
        <v>7.75730304</v>
      </c>
      <c r="H181" s="246">
        <v>5.952946299902</v>
      </c>
      <c r="I181" s="246">
        <v>5.7077195690869997</v>
      </c>
      <c r="J181" s="342">
        <v>5.5859978764999996</v>
      </c>
      <c r="K181" s="246">
        <v>5.470389765038</v>
      </c>
      <c r="L181" s="342">
        <v>5.3620025963879998</v>
      </c>
      <c r="M181" s="246">
        <v>5.2829990631759998</v>
      </c>
      <c r="N181" s="256"/>
      <c r="O181" s="265"/>
      <c r="P181" s="265"/>
      <c r="Q181" s="265"/>
      <c r="R181" s="265"/>
    </row>
    <row r="182" spans="2:19" x14ac:dyDescent="0.2">
      <c r="B182" t="s">
        <v>550</v>
      </c>
      <c r="C182" t="s">
        <v>54</v>
      </c>
      <c r="D182" s="273" t="s">
        <v>40</v>
      </c>
      <c r="E182" s="246">
        <v>2.4492779999999999E-2</v>
      </c>
      <c r="F182" s="246">
        <v>2.4492779999999999E-2</v>
      </c>
      <c r="G182" s="246">
        <v>2.3494667431999999E-2</v>
      </c>
      <c r="H182" s="246">
        <v>2.3494667431999999E-2</v>
      </c>
      <c r="I182" s="246">
        <v>2.2526823915000001E-2</v>
      </c>
      <c r="J182" s="342">
        <v>2.2046421347000002E-2</v>
      </c>
      <c r="K182" s="246">
        <v>2.1590147428999999E-2</v>
      </c>
      <c r="L182" s="342">
        <v>2.1162372618000001E-2</v>
      </c>
      <c r="M182" s="246">
        <v>2.0850567059999998E-2</v>
      </c>
      <c r="N182" s="256"/>
      <c r="O182" s="265"/>
      <c r="P182" s="265"/>
      <c r="Q182" s="265"/>
      <c r="R182" s="265"/>
    </row>
    <row r="183" spans="2:19" x14ac:dyDescent="0.2">
      <c r="B183" t="s">
        <v>550</v>
      </c>
      <c r="C183" t="s">
        <v>54</v>
      </c>
      <c r="D183" s="273" t="s">
        <v>55</v>
      </c>
      <c r="E183" s="246">
        <v>16.516172376</v>
      </c>
      <c r="F183" s="246">
        <v>16.516172376</v>
      </c>
      <c r="G183" s="246">
        <v>15.843116919513999</v>
      </c>
      <c r="H183" s="246">
        <v>15.843116919513999</v>
      </c>
      <c r="I183" s="246">
        <v>15.190472737564001</v>
      </c>
      <c r="J183" s="342">
        <v>14.866523736491001</v>
      </c>
      <c r="K183" s="246">
        <v>14.558845364391001</v>
      </c>
      <c r="L183" s="342">
        <v>14.270384743553</v>
      </c>
      <c r="M183" s="246">
        <v>14.060125461732</v>
      </c>
      <c r="N183" s="256"/>
      <c r="O183" s="265"/>
      <c r="P183" s="265"/>
      <c r="Q183" s="265"/>
      <c r="R183" s="265"/>
    </row>
    <row r="184" spans="2:19" x14ac:dyDescent="0.2">
      <c r="B184" t="s">
        <v>550</v>
      </c>
      <c r="C184" t="s">
        <v>54</v>
      </c>
      <c r="D184" s="273" t="s">
        <v>41</v>
      </c>
      <c r="E184" s="246">
        <v>6.3782967240000001</v>
      </c>
      <c r="F184" s="246">
        <v>5.6633151970000002</v>
      </c>
      <c r="G184" s="246">
        <v>5.4223312367189997</v>
      </c>
      <c r="H184" s="246">
        <v>5.7098119831469996</v>
      </c>
      <c r="I184" s="246">
        <v>5.4934880638810002</v>
      </c>
      <c r="J184" s="342">
        <v>5.3683838444980001</v>
      </c>
      <c r="K184" s="246">
        <v>5.2495630966800002</v>
      </c>
      <c r="L184" s="342">
        <v>5.1381639546139999</v>
      </c>
      <c r="M184" s="246">
        <v>5.1634916904779997</v>
      </c>
      <c r="N184" s="256"/>
      <c r="O184" s="265"/>
      <c r="P184" s="265"/>
      <c r="Q184" s="265"/>
      <c r="R184" s="265"/>
    </row>
    <row r="185" spans="2:19" x14ac:dyDescent="0.2">
      <c r="B185" t="s">
        <v>550</v>
      </c>
      <c r="C185" t="s">
        <v>54</v>
      </c>
      <c r="D185" s="273" t="s">
        <v>56</v>
      </c>
      <c r="E185" s="246">
        <v>0.1</v>
      </c>
      <c r="F185" s="246">
        <v>0.1</v>
      </c>
      <c r="G185" s="246">
        <v>9.5924870235000001E-2</v>
      </c>
      <c r="H185" s="246">
        <v>9.5924870235000001E-2</v>
      </c>
      <c r="I185" s="246">
        <v>9.1973324034999998E-2</v>
      </c>
      <c r="J185" s="342">
        <v>9.0011919215E-2</v>
      </c>
      <c r="K185" s="246">
        <v>8.8149027709999994E-2</v>
      </c>
      <c r="L185" s="342">
        <v>8.6402493378000003E-2</v>
      </c>
      <c r="M185" s="246">
        <v>8.5129442474000006E-2</v>
      </c>
      <c r="N185" s="256"/>
      <c r="O185" s="265"/>
      <c r="P185" s="265"/>
      <c r="Q185" s="265"/>
      <c r="R185" s="265"/>
    </row>
    <row r="186" spans="2:19" x14ac:dyDescent="0.2">
      <c r="B186" t="s">
        <v>550</v>
      </c>
      <c r="C186" t="s">
        <v>54</v>
      </c>
      <c r="D186" s="273" t="s">
        <v>57</v>
      </c>
      <c r="E186" s="246">
        <v>21.736796248000001</v>
      </c>
      <c r="F186" s="246">
        <v>21.736796248000999</v>
      </c>
      <c r="G186" s="246">
        <v>20.850993594203</v>
      </c>
      <c r="H186" s="246">
        <v>20.850993594203</v>
      </c>
      <c r="I186" s="246">
        <v>19.992054048008999</v>
      </c>
      <c r="J186" s="342">
        <v>19.565707478673001</v>
      </c>
      <c r="K186" s="246">
        <v>19.160774547968</v>
      </c>
      <c r="L186" s="342">
        <v>18.781133938874</v>
      </c>
      <c r="M186" s="246">
        <v>18.504413457628999</v>
      </c>
      <c r="N186" s="256"/>
      <c r="O186" s="265"/>
      <c r="P186" s="265"/>
      <c r="Q186" s="265"/>
      <c r="R186" s="265"/>
    </row>
    <row r="187" spans="2:19" x14ac:dyDescent="0.2">
      <c r="B187" t="s">
        <v>550</v>
      </c>
      <c r="C187" t="s">
        <v>54</v>
      </c>
      <c r="D187" s="273" t="s">
        <v>42</v>
      </c>
      <c r="E187" s="246">
        <v>0.2</v>
      </c>
      <c r="F187" s="246">
        <v>0.2</v>
      </c>
      <c r="G187" s="246">
        <v>9.5924870235000001E-2</v>
      </c>
      <c r="H187" s="246">
        <v>9.5924870235000001E-2</v>
      </c>
      <c r="I187" s="246">
        <v>9.1973324034999998E-2</v>
      </c>
      <c r="J187" s="342">
        <v>9.0011919215E-2</v>
      </c>
      <c r="K187" s="246">
        <v>8.8149027709999994E-2</v>
      </c>
      <c r="L187" s="342">
        <v>8.6402493378000003E-2</v>
      </c>
      <c r="M187" s="246">
        <v>8.5129442474000006E-2</v>
      </c>
      <c r="N187" s="256"/>
      <c r="O187" s="265"/>
      <c r="P187" s="265"/>
      <c r="Q187" s="265"/>
      <c r="R187" s="265"/>
    </row>
    <row r="188" spans="2:19" x14ac:dyDescent="0.2">
      <c r="B188" t="s">
        <v>550</v>
      </c>
      <c r="C188" t="s">
        <v>58</v>
      </c>
      <c r="D188" s="273" t="s">
        <v>427</v>
      </c>
      <c r="E188" s="246">
        <v>5.4799350479999998</v>
      </c>
      <c r="F188" s="246">
        <v>3.8359545335999998</v>
      </c>
      <c r="G188" s="246">
        <v>7.1239155623999997</v>
      </c>
      <c r="H188" s="246">
        <v>4.6853444660400001</v>
      </c>
      <c r="I188" s="246">
        <v>4.4387473888800004</v>
      </c>
      <c r="J188" s="342">
        <v>4.1058413347140004</v>
      </c>
      <c r="K188" s="246">
        <v>3.7729352805479999</v>
      </c>
      <c r="L188" s="342">
        <v>3.4400292263819998</v>
      </c>
      <c r="M188" s="246">
        <v>3.1071231722160002</v>
      </c>
      <c r="N188" s="256"/>
      <c r="O188" s="265"/>
      <c r="P188" s="265"/>
      <c r="Q188" s="265"/>
      <c r="R188" s="265"/>
    </row>
    <row r="189" spans="2:19" x14ac:dyDescent="0.2">
      <c r="B189" t="s">
        <v>550</v>
      </c>
      <c r="C189" t="s">
        <v>58</v>
      </c>
      <c r="D189" s="273" t="s">
        <v>40</v>
      </c>
      <c r="E189" s="246">
        <v>0.75910870799999997</v>
      </c>
      <c r="F189" s="246">
        <v>0.569331531</v>
      </c>
      <c r="G189" s="246">
        <v>0.37955435399999998</v>
      </c>
      <c r="H189" s="246">
        <v>0.18977717699999999</v>
      </c>
      <c r="I189" s="246"/>
      <c r="J189" s="342"/>
      <c r="K189" s="246"/>
      <c r="L189" s="342"/>
      <c r="M189" s="246"/>
      <c r="N189" s="256"/>
      <c r="O189" s="265"/>
      <c r="P189" s="265"/>
      <c r="Q189" s="265"/>
      <c r="R189" s="265"/>
    </row>
    <row r="190" spans="2:19" x14ac:dyDescent="0.2">
      <c r="B190" t="s">
        <v>550</v>
      </c>
      <c r="C190" t="s">
        <v>58</v>
      </c>
      <c r="D190" s="273" t="s">
        <v>55</v>
      </c>
      <c r="E190" s="246">
        <v>383.05493747999998</v>
      </c>
      <c r="F190" s="246">
        <v>415.90189836891</v>
      </c>
      <c r="G190" s="246">
        <v>421.35245239211298</v>
      </c>
      <c r="H190" s="246">
        <v>388.81991428907401</v>
      </c>
      <c r="I190" s="246">
        <v>390.75434172334798</v>
      </c>
      <c r="J190" s="342">
        <v>399.27111266860999</v>
      </c>
      <c r="K190" s="246">
        <v>394.66188514058098</v>
      </c>
      <c r="L190" s="342">
        <v>396.63519456628399</v>
      </c>
      <c r="M190" s="246">
        <v>398.60850399198699</v>
      </c>
      <c r="N190" s="256"/>
      <c r="O190" s="265"/>
      <c r="P190" s="265"/>
      <c r="Q190" s="265"/>
      <c r="R190" s="265"/>
      <c r="S190" s="10"/>
    </row>
    <row r="191" spans="2:19" x14ac:dyDescent="0.2">
      <c r="B191" t="s">
        <v>550</v>
      </c>
      <c r="C191" t="s">
        <v>58</v>
      </c>
      <c r="D191" s="273" t="s">
        <v>41</v>
      </c>
      <c r="E191" s="246">
        <v>225.46220303522901</v>
      </c>
      <c r="F191" s="246">
        <v>174.57316026951</v>
      </c>
      <c r="G191" s="246">
        <v>221.03049600360001</v>
      </c>
      <c r="H191" s="246">
        <v>209.97897120342</v>
      </c>
      <c r="I191" s="246">
        <v>210.396403075016</v>
      </c>
      <c r="J191" s="342">
        <v>230.23695565563199</v>
      </c>
      <c r="K191" s="246">
        <v>255.61440515366499</v>
      </c>
      <c r="L191" s="342">
        <v>269.01208551076297</v>
      </c>
      <c r="M191" s="246">
        <v>262.34029056477902</v>
      </c>
      <c r="N191" s="256"/>
      <c r="O191" s="265"/>
      <c r="P191" s="265"/>
      <c r="Q191" s="265"/>
      <c r="R191" s="265"/>
    </row>
    <row r="192" spans="2:19" x14ac:dyDescent="0.2">
      <c r="B192" t="s">
        <v>550</v>
      </c>
      <c r="C192" t="s">
        <v>58</v>
      </c>
      <c r="D192" s="273" t="s">
        <v>56</v>
      </c>
      <c r="E192" s="246">
        <v>16.436832515999999</v>
      </c>
      <c r="F192" s="246">
        <v>51.477277986491004</v>
      </c>
      <c r="G192" s="246">
        <v>77.857999624735996</v>
      </c>
      <c r="H192" s="246">
        <v>104.03655098323701</v>
      </c>
      <c r="I192" s="246">
        <v>99.816076668178994</v>
      </c>
      <c r="J192" s="342">
        <v>99.525850450384993</v>
      </c>
      <c r="K192" s="246">
        <v>104.36710169315501</v>
      </c>
      <c r="L192" s="342">
        <v>109.22668865347499</v>
      </c>
      <c r="M192" s="246">
        <v>114.273179496246</v>
      </c>
      <c r="N192" s="256"/>
      <c r="O192" s="265"/>
      <c r="P192" s="265"/>
      <c r="Q192" s="265"/>
      <c r="R192" s="265"/>
    </row>
    <row r="193" spans="2:19" x14ac:dyDescent="0.2">
      <c r="B193" t="s">
        <v>550</v>
      </c>
      <c r="C193" t="s">
        <v>58</v>
      </c>
      <c r="D193" s="273" t="s">
        <v>62</v>
      </c>
      <c r="E193" s="332"/>
      <c r="F193" s="332"/>
      <c r="G193" s="332"/>
      <c r="H193" s="332"/>
      <c r="I193" s="332"/>
      <c r="J193" s="332"/>
      <c r="K193" s="332"/>
      <c r="L193" s="332"/>
      <c r="M193" s="332"/>
      <c r="N193" s="256"/>
      <c r="O193" s="265"/>
      <c r="P193" s="265"/>
      <c r="Q193" s="265"/>
      <c r="R193" s="265"/>
    </row>
    <row r="194" spans="2:19" x14ac:dyDescent="0.2">
      <c r="B194" t="s">
        <v>550</v>
      </c>
      <c r="C194" t="s">
        <v>58</v>
      </c>
      <c r="D194" s="273" t="s">
        <v>57</v>
      </c>
      <c r="E194" s="246">
        <v>45.883830304</v>
      </c>
      <c r="F194" s="246">
        <v>33.359631874672999</v>
      </c>
      <c r="G194" s="246">
        <v>37.714098546667003</v>
      </c>
      <c r="H194" s="246">
        <v>35.798560285999997</v>
      </c>
      <c r="I194" s="246">
        <v>33.909688692000003</v>
      </c>
      <c r="J194" s="342">
        <v>31.3664620401</v>
      </c>
      <c r="K194" s="246">
        <v>28.848385328328</v>
      </c>
      <c r="L194" s="342">
        <v>26.280008736300001</v>
      </c>
      <c r="M194" s="246">
        <v>23.736782084400001</v>
      </c>
      <c r="N194" s="256"/>
      <c r="O194" s="265"/>
      <c r="P194" s="265"/>
      <c r="Q194" s="265"/>
      <c r="R194" s="265"/>
    </row>
    <row r="195" spans="2:19" x14ac:dyDescent="0.2">
      <c r="B195" t="s">
        <v>550</v>
      </c>
      <c r="C195" t="s">
        <v>58</v>
      </c>
      <c r="D195" s="273" t="s">
        <v>42</v>
      </c>
      <c r="E195" s="246">
        <v>0.107996788</v>
      </c>
      <c r="F195" s="246">
        <v>8.0331191999999996E-2</v>
      </c>
      <c r="G195" s="246">
        <v>9.2665596000000003E-2</v>
      </c>
      <c r="H195" s="246">
        <v>8.5500000000000007E-2</v>
      </c>
      <c r="I195" s="246">
        <v>8.1000000000000003E-2</v>
      </c>
      <c r="J195" s="342">
        <v>7.4925000000000005E-2</v>
      </c>
      <c r="K195" s="246">
        <v>6.8849999999999995E-2</v>
      </c>
      <c r="L195" s="342">
        <v>6.2774999999999997E-2</v>
      </c>
      <c r="M195" s="246">
        <v>5.67E-2</v>
      </c>
      <c r="N195" s="256"/>
      <c r="O195" s="265"/>
      <c r="P195" s="265"/>
      <c r="Q195" s="265"/>
      <c r="R195" s="265"/>
    </row>
    <row r="196" spans="2:19" x14ac:dyDescent="0.2">
      <c r="B196" t="s">
        <v>550</v>
      </c>
      <c r="C196" t="s">
        <v>60</v>
      </c>
      <c r="D196" s="273" t="s">
        <v>427</v>
      </c>
      <c r="E196" s="246">
        <v>15.616052244</v>
      </c>
      <c r="F196" s="246">
        <v>193.69807903111899</v>
      </c>
      <c r="G196" s="246">
        <v>527.21859396831906</v>
      </c>
      <c r="H196" s="246">
        <v>352.76848675095698</v>
      </c>
      <c r="I196" s="246">
        <v>252.60461876426001</v>
      </c>
      <c r="J196" s="342">
        <v>168.82306151234599</v>
      </c>
      <c r="K196" s="246">
        <v>62.660063895451998</v>
      </c>
      <c r="L196" s="342">
        <v>10.174039964505999</v>
      </c>
      <c r="M196" s="246">
        <v>9.5402872705410005</v>
      </c>
      <c r="N196" s="256"/>
      <c r="O196" s="265"/>
      <c r="P196" s="265"/>
      <c r="Q196" s="265"/>
      <c r="R196" s="265"/>
    </row>
    <row r="197" spans="2:19" x14ac:dyDescent="0.2">
      <c r="B197" t="s">
        <v>550</v>
      </c>
      <c r="C197" t="s">
        <v>60</v>
      </c>
      <c r="D197" s="273" t="s">
        <v>40</v>
      </c>
      <c r="E197" s="246">
        <v>46.019589011999997</v>
      </c>
      <c r="F197" s="246">
        <v>34.127360218149001</v>
      </c>
      <c r="G197" s="246">
        <v>44.635924469297997</v>
      </c>
      <c r="H197" s="246">
        <v>33.560765395947001</v>
      </c>
      <c r="I197" s="246">
        <v>21.431873322000001</v>
      </c>
      <c r="J197" s="342">
        <v>19.645883878500001</v>
      </c>
      <c r="K197" s="246">
        <v>17.859894435000001</v>
      </c>
      <c r="L197" s="342">
        <v>16.073904991500001</v>
      </c>
      <c r="M197" s="246">
        <v>16.310343882097001</v>
      </c>
      <c r="N197" s="256"/>
      <c r="O197" s="265"/>
      <c r="P197" s="265"/>
      <c r="Q197" s="265"/>
      <c r="R197" s="265"/>
    </row>
    <row r="198" spans="2:19" x14ac:dyDescent="0.2">
      <c r="B198" t="s">
        <v>550</v>
      </c>
      <c r="C198" t="s">
        <v>60</v>
      </c>
      <c r="D198" s="273" t="s">
        <v>55</v>
      </c>
      <c r="E198" s="246">
        <v>457.95921782400001</v>
      </c>
      <c r="F198" s="246">
        <v>566.15208303492</v>
      </c>
      <c r="G198" s="246">
        <v>591.56491107761701</v>
      </c>
      <c r="H198" s="246">
        <v>482.856937106548</v>
      </c>
      <c r="I198" s="246">
        <v>569.76972495762902</v>
      </c>
      <c r="J198" s="342">
        <v>593.27022185990302</v>
      </c>
      <c r="K198" s="246">
        <v>598.01817111463095</v>
      </c>
      <c r="L198" s="342">
        <v>585.56468243202403</v>
      </c>
      <c r="M198" s="246">
        <v>560.79434663729603</v>
      </c>
      <c r="N198" s="256"/>
      <c r="O198" s="265"/>
      <c r="P198" s="265"/>
      <c r="Q198" s="265"/>
      <c r="R198" s="265"/>
      <c r="S198" s="10"/>
    </row>
    <row r="199" spans="2:19" x14ac:dyDescent="0.2">
      <c r="B199" t="s">
        <v>550</v>
      </c>
      <c r="C199" t="s">
        <v>60</v>
      </c>
      <c r="D199" s="273" t="s">
        <v>41</v>
      </c>
      <c r="E199" s="246">
        <v>1291.57525566</v>
      </c>
      <c r="F199" s="246">
        <v>973.72864587210597</v>
      </c>
      <c r="G199" s="246">
        <v>884.22583283003098</v>
      </c>
      <c r="H199" s="246">
        <v>1141.6155671670699</v>
      </c>
      <c r="I199" s="246">
        <v>1206.0751427274299</v>
      </c>
      <c r="J199" s="342">
        <v>1264.5125390061601</v>
      </c>
      <c r="K199" s="246">
        <v>1303.94527495385</v>
      </c>
      <c r="L199" s="342">
        <v>1255.9829232818499</v>
      </c>
      <c r="M199" s="246">
        <v>1137.35138183249</v>
      </c>
      <c r="N199" s="256"/>
      <c r="O199" s="265"/>
      <c r="P199" s="265"/>
      <c r="Q199" s="265"/>
      <c r="R199" s="265"/>
    </row>
    <row r="200" spans="2:19" x14ac:dyDescent="0.2">
      <c r="B200" t="s">
        <v>550</v>
      </c>
      <c r="C200" t="s">
        <v>60</v>
      </c>
      <c r="D200" s="273" t="s">
        <v>56</v>
      </c>
      <c r="E200" s="246">
        <v>2.1735772199999999</v>
      </c>
      <c r="F200" s="246">
        <v>1.630182915</v>
      </c>
      <c r="G200" s="246">
        <v>1.0867886099999999</v>
      </c>
      <c r="H200" s="246">
        <v>0.54339430499999997</v>
      </c>
      <c r="I200" s="246"/>
      <c r="J200" s="342"/>
      <c r="K200" s="246"/>
      <c r="L200" s="342"/>
      <c r="M200" s="246"/>
      <c r="N200" s="256"/>
      <c r="O200" s="265"/>
      <c r="P200" s="265"/>
      <c r="Q200" s="265"/>
      <c r="R200" s="265"/>
    </row>
    <row r="201" spans="2:19" x14ac:dyDescent="0.2">
      <c r="B201" t="s">
        <v>550</v>
      </c>
      <c r="C201" t="s">
        <v>60</v>
      </c>
      <c r="D201" s="273" t="s">
        <v>57</v>
      </c>
      <c r="E201" s="246">
        <v>186.35580777600001</v>
      </c>
      <c r="F201" s="246">
        <v>130.77631291853999</v>
      </c>
      <c r="G201" s="246">
        <v>75.196818061079995</v>
      </c>
      <c r="H201" s="246">
        <v>19.61732320362</v>
      </c>
      <c r="I201" s="246">
        <v>23.617497193384001</v>
      </c>
      <c r="J201" s="342">
        <v>26.409000540118001</v>
      </c>
      <c r="K201" s="246">
        <v>26.409000540120999</v>
      </c>
      <c r="L201" s="342">
        <v>26.409000540120001</v>
      </c>
      <c r="M201" s="246">
        <v>25.291856984491002</v>
      </c>
      <c r="N201" s="256"/>
      <c r="O201" s="265"/>
      <c r="P201" s="265"/>
      <c r="Q201" s="265"/>
      <c r="R201" s="265"/>
    </row>
    <row r="202" spans="2:19" x14ac:dyDescent="0.2">
      <c r="B202" t="s">
        <v>550</v>
      </c>
      <c r="C202" t="s">
        <v>60</v>
      </c>
      <c r="D202" s="273" t="s">
        <v>42</v>
      </c>
      <c r="E202" s="246">
        <v>0.22395193199999999</v>
      </c>
      <c r="F202" s="246">
        <v>0.149301288</v>
      </c>
      <c r="G202" s="246">
        <v>7.4650644000000002E-2</v>
      </c>
      <c r="H202" s="246"/>
      <c r="I202" s="246"/>
      <c r="J202" s="342"/>
      <c r="K202" s="246"/>
      <c r="L202" s="342"/>
      <c r="M202" s="246"/>
      <c r="N202" s="256"/>
      <c r="O202" s="265"/>
      <c r="P202" s="265"/>
      <c r="Q202" s="265"/>
      <c r="R202" s="265"/>
    </row>
    <row r="203" spans="2:19" x14ac:dyDescent="0.2">
      <c r="B203" t="s">
        <v>551</v>
      </c>
      <c r="C203" t="s">
        <v>54</v>
      </c>
      <c r="D203" s="273" t="s">
        <v>427</v>
      </c>
      <c r="E203" s="332"/>
      <c r="F203" s="332"/>
      <c r="G203" s="332"/>
      <c r="H203" s="332"/>
      <c r="I203" s="332"/>
      <c r="J203" s="332"/>
      <c r="K203" s="332"/>
      <c r="L203" s="332"/>
      <c r="M203" s="332"/>
      <c r="N203" s="256"/>
      <c r="O203" s="265"/>
      <c r="P203" s="265"/>
      <c r="Q203" s="265"/>
      <c r="R203" s="265"/>
      <c r="S203" s="10"/>
    </row>
    <row r="204" spans="2:19" x14ac:dyDescent="0.2">
      <c r="B204" t="s">
        <v>551</v>
      </c>
      <c r="C204" t="s">
        <v>54</v>
      </c>
      <c r="D204" s="273" t="s">
        <v>40</v>
      </c>
      <c r="E204" s="332"/>
      <c r="F204" s="332"/>
      <c r="G204" s="332"/>
      <c r="H204" s="332"/>
      <c r="I204" s="332"/>
      <c r="J204" s="332"/>
      <c r="K204" s="332"/>
      <c r="L204" s="332"/>
      <c r="M204" s="332"/>
      <c r="N204" s="256"/>
      <c r="O204" s="265"/>
      <c r="P204" s="265"/>
      <c r="Q204" s="265"/>
      <c r="R204" s="265"/>
    </row>
    <row r="205" spans="2:19" x14ac:dyDescent="0.2">
      <c r="B205" t="s">
        <v>551</v>
      </c>
      <c r="C205" t="s">
        <v>54</v>
      </c>
      <c r="D205" s="273" t="s">
        <v>55</v>
      </c>
      <c r="E205" s="332"/>
      <c r="F205" s="332"/>
      <c r="G205" s="332"/>
      <c r="H205" s="332"/>
      <c r="I205" s="332"/>
      <c r="J205" s="332"/>
      <c r="K205" s="332"/>
      <c r="L205" s="332"/>
      <c r="M205" s="332"/>
      <c r="N205" s="256"/>
      <c r="O205" s="265"/>
      <c r="P205" s="265"/>
      <c r="Q205" s="265"/>
      <c r="R205" s="265"/>
    </row>
    <row r="206" spans="2:19" x14ac:dyDescent="0.2">
      <c r="B206" t="s">
        <v>551</v>
      </c>
      <c r="C206" t="s">
        <v>54</v>
      </c>
      <c r="D206" s="273" t="s">
        <v>41</v>
      </c>
      <c r="E206" s="332"/>
      <c r="F206" s="332"/>
      <c r="G206" s="332"/>
      <c r="H206" s="332"/>
      <c r="I206" s="332"/>
      <c r="J206" s="332"/>
      <c r="K206" s="332"/>
      <c r="L206" s="332"/>
      <c r="M206" s="332"/>
      <c r="N206" s="256"/>
      <c r="O206" s="265"/>
      <c r="P206" s="265"/>
      <c r="Q206" s="265"/>
      <c r="R206" s="265"/>
    </row>
    <row r="207" spans="2:19" x14ac:dyDescent="0.2">
      <c r="B207" t="s">
        <v>551</v>
      </c>
      <c r="C207" t="s">
        <v>54</v>
      </c>
      <c r="D207" s="273" t="s">
        <v>56</v>
      </c>
      <c r="E207" s="332"/>
      <c r="F207" s="332"/>
      <c r="G207" s="332"/>
      <c r="H207" s="332"/>
      <c r="I207" s="332"/>
      <c r="J207" s="332"/>
      <c r="K207" s="332"/>
      <c r="L207" s="332"/>
      <c r="M207" s="332"/>
      <c r="N207" s="256"/>
      <c r="O207" s="265"/>
      <c r="P207" s="265"/>
      <c r="Q207" s="265"/>
      <c r="R207" s="265"/>
    </row>
    <row r="208" spans="2:19" x14ac:dyDescent="0.2">
      <c r="B208" t="s">
        <v>551</v>
      </c>
      <c r="C208" t="s">
        <v>54</v>
      </c>
      <c r="D208" s="273" t="s">
        <v>57</v>
      </c>
      <c r="E208" s="332"/>
      <c r="F208" s="332"/>
      <c r="G208" s="332"/>
      <c r="H208" s="332"/>
      <c r="I208" s="332"/>
      <c r="J208" s="332"/>
      <c r="K208" s="332"/>
      <c r="L208" s="332"/>
      <c r="M208" s="332"/>
      <c r="N208" s="256"/>
      <c r="O208" s="265"/>
      <c r="P208" s="265"/>
      <c r="Q208" s="265"/>
      <c r="R208" s="265"/>
      <c r="S208" s="10"/>
    </row>
    <row r="209" spans="2:19" x14ac:dyDescent="0.2">
      <c r="B209" t="s">
        <v>551</v>
      </c>
      <c r="C209" t="s">
        <v>54</v>
      </c>
      <c r="D209" s="273" t="s">
        <v>42</v>
      </c>
      <c r="E209" s="332"/>
      <c r="F209" s="332"/>
      <c r="G209" s="332"/>
      <c r="H209" s="332"/>
      <c r="I209" s="332"/>
      <c r="J209" s="332"/>
      <c r="K209" s="332"/>
      <c r="L209" s="332"/>
      <c r="M209" s="332"/>
      <c r="N209" s="256"/>
      <c r="O209" s="265"/>
      <c r="P209" s="265"/>
      <c r="Q209" s="265"/>
      <c r="R209" s="265"/>
    </row>
    <row r="210" spans="2:19" x14ac:dyDescent="0.2">
      <c r="B210" t="s">
        <v>551</v>
      </c>
      <c r="C210" t="s">
        <v>58</v>
      </c>
      <c r="D210" s="273" t="s">
        <v>427</v>
      </c>
      <c r="E210" s="332"/>
      <c r="F210" s="332"/>
      <c r="G210" s="332"/>
      <c r="H210" s="332"/>
      <c r="I210" s="332"/>
      <c r="J210" s="332"/>
      <c r="K210" s="332"/>
      <c r="L210" s="332"/>
      <c r="M210" s="332"/>
      <c r="N210" s="256"/>
      <c r="O210" s="265"/>
      <c r="P210" s="265"/>
      <c r="Q210" s="265"/>
      <c r="R210" s="265"/>
    </row>
    <row r="211" spans="2:19" x14ac:dyDescent="0.2">
      <c r="B211" t="s">
        <v>551</v>
      </c>
      <c r="C211" t="s">
        <v>58</v>
      </c>
      <c r="D211" s="273" t="s">
        <v>40</v>
      </c>
      <c r="E211" s="332"/>
      <c r="F211" s="332"/>
      <c r="G211" s="332"/>
      <c r="H211" s="332"/>
      <c r="I211" s="332"/>
      <c r="J211" s="332"/>
      <c r="K211" s="332"/>
      <c r="L211" s="332"/>
      <c r="M211" s="332"/>
      <c r="N211" s="256"/>
      <c r="O211" s="265"/>
      <c r="P211" s="265"/>
      <c r="Q211" s="265"/>
      <c r="R211" s="265"/>
    </row>
    <row r="212" spans="2:19" x14ac:dyDescent="0.2">
      <c r="B212" t="s">
        <v>551</v>
      </c>
      <c r="C212" t="s">
        <v>58</v>
      </c>
      <c r="D212" s="273" t="s">
        <v>55</v>
      </c>
      <c r="E212" s="332"/>
      <c r="F212" s="332"/>
      <c r="G212" s="332"/>
      <c r="H212" s="332"/>
      <c r="I212" s="332"/>
      <c r="J212" s="332"/>
      <c r="K212" s="332"/>
      <c r="L212" s="332"/>
      <c r="M212" s="332"/>
      <c r="N212" s="256"/>
      <c r="O212" s="265"/>
      <c r="P212" s="265"/>
      <c r="Q212" s="265"/>
      <c r="R212" s="265"/>
      <c r="S212" s="10"/>
    </row>
    <row r="213" spans="2:19" x14ac:dyDescent="0.2">
      <c r="B213" t="s">
        <v>551</v>
      </c>
      <c r="C213" t="s">
        <v>58</v>
      </c>
      <c r="D213" s="273" t="s">
        <v>41</v>
      </c>
      <c r="E213" s="332"/>
      <c r="F213" s="332"/>
      <c r="G213" s="332"/>
      <c r="H213" s="332"/>
      <c r="I213" s="332"/>
      <c r="J213" s="332"/>
      <c r="K213" s="332"/>
      <c r="L213" s="332"/>
      <c r="M213" s="332"/>
      <c r="N213" s="256"/>
      <c r="O213" s="265"/>
      <c r="P213" s="265"/>
      <c r="Q213" s="265"/>
      <c r="R213" s="265"/>
      <c r="S213" s="10"/>
    </row>
    <row r="214" spans="2:19" x14ac:dyDescent="0.2">
      <c r="B214" t="s">
        <v>551</v>
      </c>
      <c r="C214" t="s">
        <v>58</v>
      </c>
      <c r="D214" s="273" t="s">
        <v>56</v>
      </c>
      <c r="E214" s="332"/>
      <c r="F214" s="332"/>
      <c r="G214" s="332"/>
      <c r="H214" s="332"/>
      <c r="I214" s="332"/>
      <c r="J214" s="332"/>
      <c r="K214" s="332"/>
      <c r="L214" s="332"/>
      <c r="M214" s="332"/>
      <c r="N214" s="256"/>
      <c r="O214" s="265"/>
      <c r="P214" s="265"/>
      <c r="Q214" s="265"/>
      <c r="R214" s="265"/>
    </row>
    <row r="215" spans="2:19" x14ac:dyDescent="0.2">
      <c r="B215" t="s">
        <v>551</v>
      </c>
      <c r="C215" t="s">
        <v>58</v>
      </c>
      <c r="D215" s="273" t="s">
        <v>62</v>
      </c>
      <c r="E215" s="332"/>
      <c r="F215" s="332"/>
      <c r="G215" s="332"/>
      <c r="H215" s="332"/>
      <c r="I215" s="332"/>
      <c r="J215" s="332"/>
      <c r="K215" s="332"/>
      <c r="L215" s="332"/>
      <c r="M215" s="332"/>
      <c r="N215" s="256"/>
      <c r="O215" s="265"/>
      <c r="P215" s="265"/>
      <c r="Q215" s="265"/>
      <c r="R215" s="265"/>
    </row>
    <row r="216" spans="2:19" x14ac:dyDescent="0.2">
      <c r="B216" t="s">
        <v>551</v>
      </c>
      <c r="C216" t="s">
        <v>58</v>
      </c>
      <c r="D216" s="273" t="s">
        <v>57</v>
      </c>
      <c r="E216" s="332"/>
      <c r="F216" s="332"/>
      <c r="G216" s="332"/>
      <c r="H216" s="332"/>
      <c r="I216" s="332"/>
      <c r="J216" s="332"/>
      <c r="K216" s="332"/>
      <c r="L216" s="332"/>
      <c r="M216" s="332"/>
      <c r="N216" s="256"/>
      <c r="O216" s="265"/>
      <c r="P216" s="265"/>
      <c r="Q216" s="265"/>
      <c r="R216" s="265"/>
    </row>
    <row r="217" spans="2:19" x14ac:dyDescent="0.2">
      <c r="B217" t="s">
        <v>551</v>
      </c>
      <c r="C217" t="s">
        <v>58</v>
      </c>
      <c r="D217" s="273" t="s">
        <v>42</v>
      </c>
      <c r="E217" s="332"/>
      <c r="F217" s="332"/>
      <c r="G217" s="332"/>
      <c r="H217" s="332"/>
      <c r="I217" s="332"/>
      <c r="J217" s="332"/>
      <c r="K217" s="332"/>
      <c r="L217" s="332"/>
      <c r="M217" s="332"/>
      <c r="N217" s="256"/>
      <c r="O217" s="265"/>
      <c r="P217" s="265"/>
      <c r="Q217" s="265"/>
      <c r="R217" s="265"/>
    </row>
    <row r="218" spans="2:19" x14ac:dyDescent="0.2">
      <c r="B218" t="s">
        <v>551</v>
      </c>
      <c r="C218" t="s">
        <v>60</v>
      </c>
      <c r="D218" s="273" t="s">
        <v>427</v>
      </c>
      <c r="E218" s="332"/>
      <c r="F218" s="332"/>
      <c r="G218" s="332"/>
      <c r="H218" s="332"/>
      <c r="I218" s="332"/>
      <c r="J218" s="332"/>
      <c r="K218" s="332"/>
      <c r="L218" s="332"/>
      <c r="M218" s="332"/>
      <c r="N218" s="256"/>
      <c r="O218" s="265"/>
      <c r="P218" s="265"/>
      <c r="Q218" s="265"/>
      <c r="R218" s="265"/>
      <c r="S218" s="10"/>
    </row>
    <row r="219" spans="2:19" x14ac:dyDescent="0.2">
      <c r="B219" t="s">
        <v>551</v>
      </c>
      <c r="C219" t="s">
        <v>60</v>
      </c>
      <c r="D219" s="273" t="s">
        <v>40</v>
      </c>
      <c r="E219" s="332"/>
      <c r="F219" s="332"/>
      <c r="G219" s="332"/>
      <c r="H219" s="332"/>
      <c r="I219" s="332"/>
      <c r="J219" s="332"/>
      <c r="K219" s="332"/>
      <c r="L219" s="332"/>
      <c r="M219" s="332"/>
      <c r="N219" s="256"/>
      <c r="O219" s="265"/>
      <c r="P219" s="265"/>
      <c r="Q219" s="265"/>
      <c r="R219" s="265"/>
    </row>
    <row r="220" spans="2:19" x14ac:dyDescent="0.2">
      <c r="B220" t="s">
        <v>551</v>
      </c>
      <c r="C220" t="s">
        <v>60</v>
      </c>
      <c r="D220" s="273" t="s">
        <v>55</v>
      </c>
      <c r="E220" s="332"/>
      <c r="F220" s="332"/>
      <c r="G220" s="332"/>
      <c r="H220" s="332"/>
      <c r="I220" s="332"/>
      <c r="J220" s="332"/>
      <c r="K220" s="332"/>
      <c r="L220" s="332"/>
      <c r="M220" s="332"/>
      <c r="N220" s="256"/>
      <c r="O220" s="265"/>
      <c r="P220" s="265"/>
      <c r="Q220" s="265"/>
      <c r="R220" s="265"/>
      <c r="S220" s="10"/>
    </row>
    <row r="221" spans="2:19" x14ac:dyDescent="0.2">
      <c r="B221" t="s">
        <v>551</v>
      </c>
      <c r="C221" t="s">
        <v>60</v>
      </c>
      <c r="D221" s="273" t="s">
        <v>41</v>
      </c>
      <c r="E221" s="332"/>
      <c r="F221" s="332"/>
      <c r="G221" s="332"/>
      <c r="H221" s="332"/>
      <c r="I221" s="332"/>
      <c r="J221" s="332"/>
      <c r="K221" s="332"/>
      <c r="L221" s="332"/>
      <c r="M221" s="332"/>
      <c r="N221" s="256"/>
      <c r="O221" s="265"/>
      <c r="P221" s="265"/>
      <c r="Q221" s="265"/>
      <c r="R221" s="265"/>
      <c r="S221" s="10"/>
    </row>
    <row r="222" spans="2:19" x14ac:dyDescent="0.2">
      <c r="B222" t="s">
        <v>551</v>
      </c>
      <c r="C222" t="s">
        <v>60</v>
      </c>
      <c r="D222" s="273" t="s">
        <v>56</v>
      </c>
      <c r="E222" s="332"/>
      <c r="F222" s="332"/>
      <c r="G222" s="332"/>
      <c r="H222" s="332"/>
      <c r="I222" s="332"/>
      <c r="J222" s="332"/>
      <c r="K222" s="332"/>
      <c r="L222" s="332"/>
      <c r="M222" s="332"/>
      <c r="N222" s="256"/>
      <c r="O222" s="265"/>
      <c r="P222" s="265"/>
      <c r="Q222" s="265"/>
      <c r="R222" s="265"/>
    </row>
    <row r="223" spans="2:19" x14ac:dyDescent="0.2">
      <c r="B223" t="s">
        <v>551</v>
      </c>
      <c r="C223" t="s">
        <v>60</v>
      </c>
      <c r="D223" s="273" t="s">
        <v>57</v>
      </c>
      <c r="E223" s="332"/>
      <c r="F223" s="332"/>
      <c r="G223" s="332"/>
      <c r="H223" s="332"/>
      <c r="I223" s="332"/>
      <c r="J223" s="332"/>
      <c r="K223" s="332"/>
      <c r="L223" s="332"/>
      <c r="M223" s="332"/>
      <c r="N223" s="256"/>
      <c r="O223" s="265"/>
      <c r="P223" s="265"/>
      <c r="Q223" s="265"/>
      <c r="R223" s="265"/>
    </row>
    <row r="224" spans="2:19" x14ac:dyDescent="0.2">
      <c r="B224" t="s">
        <v>551</v>
      </c>
      <c r="C224" t="s">
        <v>60</v>
      </c>
      <c r="D224" s="273" t="s">
        <v>42</v>
      </c>
      <c r="E224" s="332"/>
      <c r="F224" s="332"/>
      <c r="G224" s="332"/>
      <c r="H224" s="332"/>
      <c r="I224" s="332"/>
      <c r="J224" s="332"/>
      <c r="K224" s="332"/>
      <c r="L224" s="332"/>
      <c r="M224" s="332"/>
      <c r="N224" s="256"/>
      <c r="O224" s="265"/>
      <c r="P224" s="265"/>
      <c r="Q224" s="265"/>
      <c r="R224" s="265"/>
    </row>
    <row r="225" spans="2:18" x14ac:dyDescent="0.2">
      <c r="B225" t="s">
        <v>552</v>
      </c>
      <c r="C225" t="s">
        <v>54</v>
      </c>
      <c r="D225" s="273" t="s">
        <v>427</v>
      </c>
      <c r="E225" s="332"/>
      <c r="F225" s="332"/>
      <c r="G225" s="332"/>
      <c r="H225" s="332"/>
      <c r="I225" s="332"/>
      <c r="J225" s="332"/>
      <c r="K225" s="332"/>
      <c r="L225" s="332"/>
      <c r="M225" s="332"/>
      <c r="N225" s="256"/>
      <c r="O225" s="265"/>
      <c r="P225" s="265"/>
      <c r="Q225" s="265"/>
      <c r="R225" s="265"/>
    </row>
    <row r="226" spans="2:18" x14ac:dyDescent="0.2">
      <c r="B226" t="s">
        <v>552</v>
      </c>
      <c r="C226" t="s">
        <v>54</v>
      </c>
      <c r="D226" s="273" t="s">
        <v>40</v>
      </c>
      <c r="E226" s="332"/>
      <c r="F226" s="332"/>
      <c r="G226" s="332"/>
      <c r="H226" s="332"/>
      <c r="I226" s="332"/>
      <c r="J226" s="332"/>
      <c r="K226" s="332"/>
      <c r="L226" s="332"/>
      <c r="M226" s="332"/>
      <c r="N226" s="256"/>
      <c r="O226" s="265"/>
      <c r="P226" s="265"/>
      <c r="Q226" s="265"/>
      <c r="R226" s="265"/>
    </row>
    <row r="227" spans="2:18" x14ac:dyDescent="0.2">
      <c r="B227" t="s">
        <v>552</v>
      </c>
      <c r="C227" t="s">
        <v>54</v>
      </c>
      <c r="D227" s="273" t="s">
        <v>55</v>
      </c>
      <c r="E227" s="332"/>
      <c r="F227" s="332"/>
      <c r="G227" s="332"/>
      <c r="H227" s="332"/>
      <c r="I227" s="332"/>
      <c r="J227" s="332"/>
      <c r="K227" s="332"/>
      <c r="L227" s="332"/>
      <c r="M227" s="332"/>
      <c r="N227" s="256"/>
      <c r="O227" s="265"/>
      <c r="P227" s="265"/>
      <c r="Q227" s="265"/>
      <c r="R227" s="265"/>
    </row>
    <row r="228" spans="2:18" x14ac:dyDescent="0.2">
      <c r="B228" t="s">
        <v>552</v>
      </c>
      <c r="C228" t="s">
        <v>54</v>
      </c>
      <c r="D228" s="273" t="s">
        <v>41</v>
      </c>
      <c r="E228" s="332"/>
      <c r="F228" s="332"/>
      <c r="G228" s="332"/>
      <c r="H228" s="332"/>
      <c r="I228" s="332"/>
      <c r="J228" s="332"/>
      <c r="K228" s="332"/>
      <c r="L228" s="332"/>
      <c r="M228" s="332"/>
      <c r="N228" s="256"/>
      <c r="O228" s="265"/>
      <c r="P228" s="265"/>
      <c r="Q228" s="265"/>
      <c r="R228" s="265"/>
    </row>
    <row r="229" spans="2:18" x14ac:dyDescent="0.2">
      <c r="B229" t="s">
        <v>552</v>
      </c>
      <c r="C229" t="s">
        <v>54</v>
      </c>
      <c r="D229" s="273" t="s">
        <v>56</v>
      </c>
      <c r="E229" s="332"/>
      <c r="F229" s="332"/>
      <c r="G229" s="332"/>
      <c r="H229" s="332"/>
      <c r="I229" s="332"/>
      <c r="J229" s="332"/>
      <c r="K229" s="332"/>
      <c r="L229" s="332"/>
      <c r="M229" s="332"/>
      <c r="N229" s="256"/>
      <c r="O229" s="265"/>
      <c r="P229" s="265"/>
      <c r="Q229" s="265"/>
      <c r="R229" s="265"/>
    </row>
    <row r="230" spans="2:18" x14ac:dyDescent="0.2">
      <c r="B230" t="s">
        <v>552</v>
      </c>
      <c r="C230" t="s">
        <v>54</v>
      </c>
      <c r="D230" s="273" t="s">
        <v>57</v>
      </c>
      <c r="E230" s="332"/>
      <c r="F230" s="332"/>
      <c r="G230" s="332"/>
      <c r="H230" s="332"/>
      <c r="I230" s="332"/>
      <c r="J230" s="332"/>
      <c r="K230" s="332"/>
      <c r="L230" s="332"/>
      <c r="M230" s="332"/>
      <c r="N230" s="256"/>
      <c r="O230" s="265"/>
      <c r="P230" s="265"/>
      <c r="Q230" s="265"/>
      <c r="R230" s="265"/>
    </row>
    <row r="231" spans="2:18" x14ac:dyDescent="0.2">
      <c r="B231" t="s">
        <v>552</v>
      </c>
      <c r="C231" t="s">
        <v>54</v>
      </c>
      <c r="D231" s="273" t="s">
        <v>42</v>
      </c>
      <c r="E231" s="332"/>
      <c r="F231" s="332"/>
      <c r="G231" s="332"/>
      <c r="H231" s="332"/>
      <c r="I231" s="332"/>
      <c r="J231" s="332"/>
      <c r="K231" s="332"/>
      <c r="L231" s="332"/>
      <c r="M231" s="332"/>
      <c r="N231" s="256"/>
      <c r="O231" s="265"/>
      <c r="P231" s="265"/>
      <c r="Q231" s="265"/>
      <c r="R231" s="265"/>
    </row>
    <row r="232" spans="2:18" x14ac:dyDescent="0.2">
      <c r="B232" t="s">
        <v>552</v>
      </c>
      <c r="C232" t="s">
        <v>58</v>
      </c>
      <c r="D232" s="273" t="s">
        <v>427</v>
      </c>
      <c r="E232" s="332"/>
      <c r="F232" s="332"/>
      <c r="G232" s="332"/>
      <c r="H232" s="332"/>
      <c r="I232" s="332"/>
      <c r="J232" s="332"/>
      <c r="K232" s="332"/>
      <c r="L232" s="332"/>
      <c r="M232" s="332"/>
      <c r="N232" s="256"/>
      <c r="O232" s="265"/>
      <c r="P232" s="265"/>
      <c r="Q232" s="265"/>
      <c r="R232" s="265"/>
    </row>
    <row r="233" spans="2:18" x14ac:dyDescent="0.2">
      <c r="B233" t="s">
        <v>552</v>
      </c>
      <c r="C233" t="s">
        <v>58</v>
      </c>
      <c r="D233" s="273" t="s">
        <v>40</v>
      </c>
      <c r="E233" s="332"/>
      <c r="F233" s="332"/>
      <c r="G233" s="332"/>
      <c r="H233" s="332"/>
      <c r="I233" s="332"/>
      <c r="J233" s="332"/>
      <c r="K233" s="332"/>
      <c r="L233" s="332"/>
      <c r="M233" s="332"/>
      <c r="N233" s="256"/>
      <c r="O233" s="265"/>
      <c r="P233" s="265"/>
      <c r="Q233" s="265"/>
      <c r="R233" s="265"/>
    </row>
    <row r="234" spans="2:18" x14ac:dyDescent="0.2">
      <c r="B234" t="s">
        <v>552</v>
      </c>
      <c r="C234" t="s">
        <v>58</v>
      </c>
      <c r="D234" s="273" t="s">
        <v>55</v>
      </c>
      <c r="E234" s="332"/>
      <c r="F234" s="332"/>
      <c r="G234" s="332"/>
      <c r="H234" s="332"/>
      <c r="I234" s="332"/>
      <c r="J234" s="332"/>
      <c r="K234" s="332"/>
      <c r="L234" s="332"/>
      <c r="M234" s="332"/>
      <c r="N234" s="256"/>
      <c r="O234" s="265"/>
      <c r="P234" s="265"/>
      <c r="Q234" s="265"/>
      <c r="R234" s="265"/>
    </row>
    <row r="235" spans="2:18" x14ac:dyDescent="0.2">
      <c r="B235" t="s">
        <v>552</v>
      </c>
      <c r="C235" t="s">
        <v>58</v>
      </c>
      <c r="D235" s="273" t="s">
        <v>41</v>
      </c>
      <c r="E235" s="332"/>
      <c r="F235" s="332"/>
      <c r="G235" s="332"/>
      <c r="H235" s="332"/>
      <c r="I235" s="332"/>
      <c r="J235" s="332"/>
      <c r="K235" s="332"/>
      <c r="L235" s="332"/>
      <c r="M235" s="332"/>
      <c r="N235" s="256"/>
      <c r="O235" s="265"/>
      <c r="P235" s="265"/>
      <c r="Q235" s="265"/>
      <c r="R235" s="265"/>
    </row>
    <row r="236" spans="2:18" x14ac:dyDescent="0.2">
      <c r="B236" t="s">
        <v>552</v>
      </c>
      <c r="C236" t="s">
        <v>58</v>
      </c>
      <c r="D236" s="273" t="s">
        <v>56</v>
      </c>
      <c r="E236" s="332"/>
      <c r="F236" s="332"/>
      <c r="G236" s="332"/>
      <c r="H236" s="332"/>
      <c r="I236" s="332"/>
      <c r="J236" s="332"/>
      <c r="K236" s="332"/>
      <c r="L236" s="332"/>
      <c r="M236" s="332"/>
      <c r="N236" s="256"/>
      <c r="O236" s="265"/>
      <c r="P236" s="265"/>
      <c r="Q236" s="265"/>
      <c r="R236" s="265"/>
    </row>
    <row r="237" spans="2:18" x14ac:dyDescent="0.2">
      <c r="B237" t="s">
        <v>552</v>
      </c>
      <c r="C237" t="s">
        <v>58</v>
      </c>
      <c r="D237" s="273" t="s">
        <v>62</v>
      </c>
      <c r="E237" s="332"/>
      <c r="F237" s="332"/>
      <c r="G237" s="332"/>
      <c r="H237" s="332"/>
      <c r="I237" s="332"/>
      <c r="J237" s="332"/>
      <c r="K237" s="332"/>
      <c r="L237" s="332"/>
      <c r="M237" s="332"/>
      <c r="N237" s="256"/>
      <c r="O237" s="265"/>
      <c r="P237" s="265"/>
      <c r="Q237" s="265"/>
      <c r="R237" s="265"/>
    </row>
    <row r="238" spans="2:18" x14ac:dyDescent="0.2">
      <c r="B238" t="s">
        <v>552</v>
      </c>
      <c r="C238" t="s">
        <v>58</v>
      </c>
      <c r="D238" s="273" t="s">
        <v>57</v>
      </c>
      <c r="E238" s="332"/>
      <c r="F238" s="332"/>
      <c r="G238" s="332"/>
      <c r="H238" s="332"/>
      <c r="I238" s="332"/>
      <c r="J238" s="332"/>
      <c r="K238" s="332"/>
      <c r="L238" s="332"/>
      <c r="M238" s="332"/>
      <c r="N238" s="256"/>
      <c r="O238" s="265"/>
      <c r="P238" s="265"/>
      <c r="Q238" s="265"/>
      <c r="R238" s="265"/>
    </row>
    <row r="239" spans="2:18" x14ac:dyDescent="0.2">
      <c r="B239" t="s">
        <v>552</v>
      </c>
      <c r="C239" t="s">
        <v>58</v>
      </c>
      <c r="D239" s="273" t="s">
        <v>42</v>
      </c>
      <c r="E239" s="332"/>
      <c r="F239" s="332"/>
      <c r="G239" s="332"/>
      <c r="H239" s="332"/>
      <c r="I239" s="332"/>
      <c r="J239" s="332"/>
      <c r="K239" s="332"/>
      <c r="L239" s="332"/>
      <c r="M239" s="332"/>
      <c r="N239" s="256"/>
      <c r="O239" s="265"/>
      <c r="P239" s="265"/>
      <c r="Q239" s="265"/>
      <c r="R239" s="265"/>
    </row>
    <row r="240" spans="2:18" x14ac:dyDescent="0.2">
      <c r="B240" t="s">
        <v>552</v>
      </c>
      <c r="C240" t="s">
        <v>60</v>
      </c>
      <c r="D240" s="273" t="s">
        <v>427</v>
      </c>
      <c r="E240" s="332"/>
      <c r="F240" s="332"/>
      <c r="G240" s="332"/>
      <c r="H240" s="332"/>
      <c r="I240" s="332"/>
      <c r="J240" s="332"/>
      <c r="K240" s="332"/>
      <c r="L240" s="332"/>
      <c r="M240" s="332"/>
      <c r="N240" s="256"/>
      <c r="O240" s="265"/>
      <c r="P240" s="265"/>
      <c r="Q240" s="265"/>
      <c r="R240" s="265"/>
    </row>
    <row r="241" spans="2:19" x14ac:dyDescent="0.2">
      <c r="B241" t="s">
        <v>552</v>
      </c>
      <c r="C241" t="s">
        <v>60</v>
      </c>
      <c r="D241" s="273" t="s">
        <v>40</v>
      </c>
      <c r="E241" s="332"/>
      <c r="F241" s="332"/>
      <c r="G241" s="332"/>
      <c r="H241" s="332"/>
      <c r="I241" s="332"/>
      <c r="J241" s="332"/>
      <c r="K241" s="332"/>
      <c r="L241" s="332"/>
      <c r="M241" s="332"/>
      <c r="N241" s="256"/>
      <c r="O241" s="265"/>
      <c r="P241" s="265"/>
      <c r="Q241" s="265"/>
      <c r="R241" s="265"/>
    </row>
    <row r="242" spans="2:19" x14ac:dyDescent="0.2">
      <c r="B242" t="s">
        <v>552</v>
      </c>
      <c r="C242" t="s">
        <v>60</v>
      </c>
      <c r="D242" s="273" t="s">
        <v>55</v>
      </c>
      <c r="E242" s="332"/>
      <c r="F242" s="332"/>
      <c r="G242" s="332"/>
      <c r="H242" s="332"/>
      <c r="I242" s="332"/>
      <c r="J242" s="332"/>
      <c r="K242" s="332"/>
      <c r="L242" s="332"/>
      <c r="M242" s="332"/>
      <c r="N242" s="256"/>
      <c r="O242" s="265"/>
      <c r="P242" s="265"/>
      <c r="Q242" s="265"/>
      <c r="R242" s="265"/>
      <c r="S242" s="10"/>
    </row>
    <row r="243" spans="2:19" x14ac:dyDescent="0.2">
      <c r="B243" t="s">
        <v>552</v>
      </c>
      <c r="C243" t="s">
        <v>60</v>
      </c>
      <c r="D243" s="273" t="s">
        <v>41</v>
      </c>
      <c r="E243" s="332"/>
      <c r="F243" s="332"/>
      <c r="G243" s="332"/>
      <c r="H243" s="332"/>
      <c r="I243" s="332"/>
      <c r="J243" s="332"/>
      <c r="K243" s="332"/>
      <c r="L243" s="332"/>
      <c r="M243" s="332"/>
      <c r="N243" s="256"/>
      <c r="O243" s="265"/>
      <c r="P243" s="265"/>
      <c r="Q243" s="265"/>
      <c r="R243" s="265"/>
    </row>
    <row r="244" spans="2:19" x14ac:dyDescent="0.2">
      <c r="B244" t="s">
        <v>552</v>
      </c>
      <c r="C244" t="s">
        <v>60</v>
      </c>
      <c r="D244" s="273" t="s">
        <v>56</v>
      </c>
      <c r="E244" s="332"/>
      <c r="F244" s="332"/>
      <c r="G244" s="332"/>
      <c r="H244" s="332"/>
      <c r="I244" s="332"/>
      <c r="J244" s="332"/>
      <c r="K244" s="332"/>
      <c r="L244" s="332"/>
      <c r="M244" s="332"/>
      <c r="N244" s="256"/>
      <c r="O244" s="265"/>
      <c r="P244" s="265"/>
      <c r="Q244" s="265"/>
      <c r="R244" s="265"/>
    </row>
    <row r="245" spans="2:19" x14ac:dyDescent="0.2">
      <c r="B245" t="s">
        <v>552</v>
      </c>
      <c r="C245" t="s">
        <v>60</v>
      </c>
      <c r="D245" s="273" t="s">
        <v>57</v>
      </c>
      <c r="E245" s="332"/>
      <c r="F245" s="332"/>
      <c r="G245" s="332"/>
      <c r="H245" s="332"/>
      <c r="I245" s="332"/>
      <c r="J245" s="332"/>
      <c r="K245" s="332"/>
      <c r="L245" s="332"/>
      <c r="M245" s="332"/>
      <c r="N245" s="256"/>
      <c r="O245" s="265"/>
      <c r="P245" s="265"/>
      <c r="Q245" s="265"/>
      <c r="R245" s="265"/>
    </row>
    <row r="246" spans="2:19" x14ac:dyDescent="0.2">
      <c r="B246" t="s">
        <v>552</v>
      </c>
      <c r="C246" t="s">
        <v>60</v>
      </c>
      <c r="D246" s="273" t="s">
        <v>42</v>
      </c>
      <c r="E246" s="332"/>
      <c r="F246" s="332"/>
      <c r="G246" s="332"/>
      <c r="H246" s="332"/>
      <c r="I246" s="332"/>
      <c r="J246" s="332"/>
      <c r="K246" s="332"/>
      <c r="L246" s="332"/>
      <c r="M246" s="332"/>
      <c r="N246" s="256"/>
      <c r="O246" s="265"/>
      <c r="P246" s="265"/>
      <c r="Q246" s="265"/>
      <c r="R246" s="265"/>
    </row>
    <row r="247" spans="2:19" x14ac:dyDescent="0.2">
      <c r="D247" s="273"/>
      <c r="E247" s="256"/>
      <c r="F247" s="256"/>
      <c r="G247" s="256"/>
      <c r="H247" s="256"/>
      <c r="I247" s="256"/>
      <c r="J247" s="256"/>
      <c r="K247" s="256"/>
      <c r="L247" s="256"/>
      <c r="M247" s="256"/>
      <c r="N247" s="256"/>
      <c r="O247" s="265"/>
      <c r="P247" s="265"/>
      <c r="Q247" s="265"/>
      <c r="R247" s="265"/>
    </row>
    <row r="248" spans="2:19" x14ac:dyDescent="0.2">
      <c r="D248" s="273"/>
      <c r="E248" s="246"/>
      <c r="F248" s="246"/>
      <c r="G248" s="246"/>
      <c r="H248" s="246"/>
      <c r="I248" s="246"/>
      <c r="J248" s="246"/>
      <c r="K248" s="246"/>
      <c r="L248" s="246"/>
      <c r="M248" s="246"/>
      <c r="N248" s="265"/>
      <c r="O248" s="265"/>
      <c r="P248" s="265"/>
      <c r="Q248" s="265"/>
      <c r="R248" s="265"/>
    </row>
    <row r="249" spans="2:19" x14ac:dyDescent="0.2">
      <c r="D249" s="273"/>
      <c r="E249" s="246"/>
      <c r="F249" s="246"/>
      <c r="G249" s="246"/>
      <c r="H249" s="246"/>
      <c r="I249" s="246"/>
      <c r="J249" s="246"/>
      <c r="K249" s="246"/>
      <c r="L249" s="246"/>
      <c r="M249" s="246"/>
      <c r="N249" s="265"/>
      <c r="O249" s="265"/>
      <c r="P249" s="265"/>
      <c r="Q249" s="265"/>
      <c r="R249" s="265"/>
    </row>
    <row r="250" spans="2:19" x14ac:dyDescent="0.2">
      <c r="D250" s="273"/>
      <c r="E250" s="246"/>
      <c r="F250" s="246"/>
      <c r="G250" s="246"/>
      <c r="H250" s="246"/>
      <c r="I250" s="246"/>
      <c r="J250" s="246"/>
      <c r="K250" s="246"/>
      <c r="L250" s="246"/>
      <c r="M250" s="246"/>
      <c r="N250" s="265"/>
      <c r="O250" s="265"/>
      <c r="P250" s="265"/>
      <c r="Q250" s="265"/>
      <c r="R250" s="265"/>
    </row>
    <row r="251" spans="2:19" x14ac:dyDescent="0.2">
      <c r="D251" s="273"/>
      <c r="E251" s="246"/>
      <c r="F251" s="246"/>
      <c r="G251" s="246"/>
      <c r="H251" s="246"/>
      <c r="I251" s="246"/>
      <c r="J251" s="246"/>
      <c r="K251" s="246"/>
      <c r="L251" s="246"/>
      <c r="M251" s="246"/>
      <c r="N251" s="265"/>
      <c r="O251" s="265"/>
      <c r="P251" s="265"/>
      <c r="Q251" s="265"/>
      <c r="R251" s="265"/>
    </row>
    <row r="252" spans="2:19" x14ac:dyDescent="0.2">
      <c r="D252" s="273"/>
      <c r="E252" s="246"/>
      <c r="F252" s="246"/>
      <c r="G252" s="246"/>
      <c r="H252" s="246"/>
      <c r="I252" s="246"/>
      <c r="J252" s="246"/>
      <c r="K252" s="246"/>
      <c r="L252" s="246"/>
      <c r="M252" s="246"/>
      <c r="N252" s="265"/>
      <c r="O252" s="265"/>
      <c r="P252" s="265"/>
      <c r="Q252" s="265"/>
      <c r="R252" s="265"/>
      <c r="S252" s="10"/>
    </row>
    <row r="253" spans="2:19" x14ac:dyDescent="0.2">
      <c r="D253" s="273"/>
      <c r="E253" s="256"/>
      <c r="F253" s="256"/>
      <c r="G253" s="256"/>
      <c r="H253" s="256"/>
      <c r="I253" s="256"/>
      <c r="J253" s="256"/>
      <c r="K253" s="256"/>
      <c r="L253" s="256"/>
      <c r="M253" s="256"/>
      <c r="N253" s="265"/>
      <c r="O253" s="265"/>
      <c r="P253" s="265"/>
      <c r="Q253" s="265"/>
      <c r="R253" s="265"/>
    </row>
    <row r="254" spans="2:19" x14ac:dyDescent="0.2">
      <c r="D254" s="273"/>
      <c r="E254" s="246"/>
      <c r="F254" s="246"/>
      <c r="G254" s="246"/>
      <c r="H254" s="246"/>
      <c r="I254" s="246"/>
      <c r="J254" s="246"/>
      <c r="K254" s="246"/>
      <c r="L254" s="246"/>
      <c r="M254" s="246"/>
      <c r="N254" s="265"/>
      <c r="O254" s="265"/>
      <c r="P254" s="265"/>
      <c r="Q254" s="265"/>
      <c r="R254" s="265"/>
    </row>
    <row r="255" spans="2:19" x14ac:dyDescent="0.2">
      <c r="D255" s="273"/>
      <c r="E255" s="246"/>
      <c r="F255" s="246"/>
      <c r="G255" s="246"/>
      <c r="H255" s="246"/>
      <c r="I255" s="246"/>
      <c r="J255" s="246"/>
      <c r="K255" s="246"/>
      <c r="L255" s="246"/>
      <c r="M255" s="246"/>
      <c r="N255" s="265"/>
      <c r="O255" s="265"/>
      <c r="P255" s="265"/>
      <c r="Q255" s="265"/>
      <c r="R255" s="265"/>
    </row>
    <row r="256" spans="2:19" x14ac:dyDescent="0.2">
      <c r="D256" s="273"/>
      <c r="E256" s="246"/>
      <c r="F256" s="246"/>
      <c r="G256" s="246"/>
      <c r="H256" s="246"/>
      <c r="I256" s="246"/>
      <c r="J256" s="246"/>
      <c r="K256" s="246"/>
      <c r="L256" s="246"/>
      <c r="M256" s="246"/>
      <c r="N256" s="265"/>
      <c r="O256" s="265"/>
      <c r="P256" s="265"/>
      <c r="Q256" s="265"/>
      <c r="R256" s="265"/>
      <c r="S256" s="10"/>
    </row>
    <row r="257" spans="4:19" x14ac:dyDescent="0.2">
      <c r="D257" s="273"/>
      <c r="E257" s="246"/>
      <c r="F257" s="246"/>
      <c r="G257" s="246"/>
      <c r="H257" s="246"/>
      <c r="I257" s="246"/>
      <c r="J257" s="246"/>
      <c r="K257" s="246"/>
      <c r="L257" s="246"/>
      <c r="M257" s="246"/>
      <c r="N257" s="265"/>
      <c r="O257" s="265"/>
      <c r="P257" s="265"/>
      <c r="Q257" s="265"/>
      <c r="R257" s="265"/>
      <c r="S257" s="10"/>
    </row>
    <row r="258" spans="4:19" x14ac:dyDescent="0.2">
      <c r="D258" s="273"/>
      <c r="E258" s="246"/>
      <c r="F258" s="246"/>
      <c r="G258" s="246"/>
      <c r="H258" s="246"/>
      <c r="I258" s="246"/>
      <c r="J258" s="246"/>
      <c r="K258" s="246"/>
      <c r="L258" s="246"/>
      <c r="M258" s="246"/>
      <c r="N258" s="265"/>
      <c r="O258" s="265"/>
      <c r="P258" s="265"/>
      <c r="Q258" s="265"/>
      <c r="R258" s="265"/>
    </row>
    <row r="259" spans="4:19" x14ac:dyDescent="0.2">
      <c r="D259" s="273"/>
      <c r="E259" s="256"/>
      <c r="F259" s="256"/>
      <c r="G259" s="256"/>
      <c r="H259" s="256"/>
      <c r="I259" s="256"/>
      <c r="J259" s="256"/>
      <c r="K259" s="256"/>
      <c r="L259" s="256"/>
      <c r="M259" s="256"/>
      <c r="N259" s="265"/>
      <c r="O259" s="265"/>
      <c r="P259" s="265"/>
      <c r="Q259" s="265"/>
      <c r="R259" s="265"/>
    </row>
    <row r="260" spans="4:19" x14ac:dyDescent="0.2">
      <c r="D260" s="273"/>
      <c r="E260" s="246"/>
      <c r="F260" s="246"/>
      <c r="G260" s="246"/>
      <c r="H260" s="246"/>
      <c r="I260" s="246"/>
      <c r="J260" s="246"/>
      <c r="K260" s="246"/>
      <c r="L260" s="246"/>
      <c r="M260" s="246"/>
      <c r="N260" s="265"/>
      <c r="O260" s="265"/>
      <c r="P260" s="265"/>
      <c r="Q260" s="265"/>
      <c r="R260" s="265"/>
    </row>
    <row r="261" spans="4:19" x14ac:dyDescent="0.2">
      <c r="D261" s="273"/>
      <c r="E261" s="246"/>
      <c r="F261" s="246"/>
      <c r="G261" s="246"/>
      <c r="H261" s="246"/>
      <c r="I261" s="246"/>
      <c r="J261" s="246"/>
      <c r="K261" s="246"/>
      <c r="L261" s="246"/>
      <c r="M261" s="246"/>
      <c r="N261" s="265"/>
      <c r="O261" s="265"/>
      <c r="P261" s="265"/>
      <c r="Q261" s="265"/>
      <c r="R261" s="265"/>
    </row>
    <row r="262" spans="4:19" x14ac:dyDescent="0.2">
      <c r="D262" s="273"/>
      <c r="E262" s="246"/>
      <c r="F262" s="246"/>
      <c r="G262" s="246"/>
      <c r="H262" s="246"/>
      <c r="I262" s="246"/>
      <c r="J262" s="246"/>
      <c r="K262" s="246"/>
      <c r="L262" s="246"/>
      <c r="M262" s="246"/>
      <c r="N262" s="265"/>
      <c r="O262" s="265"/>
      <c r="P262" s="265"/>
      <c r="Q262" s="265"/>
      <c r="R262" s="265"/>
      <c r="S262" s="10"/>
    </row>
    <row r="263" spans="4:19" x14ac:dyDescent="0.2">
      <c r="D263" s="273"/>
      <c r="E263" s="246"/>
      <c r="F263" s="246"/>
      <c r="G263" s="246"/>
      <c r="H263" s="246"/>
      <c r="I263" s="246"/>
      <c r="J263" s="246"/>
      <c r="K263" s="246"/>
      <c r="L263" s="246"/>
      <c r="M263" s="246"/>
      <c r="N263" s="265"/>
      <c r="O263" s="265"/>
      <c r="P263" s="265"/>
      <c r="Q263" s="265"/>
      <c r="R263" s="265"/>
    </row>
    <row r="264" spans="4:19" x14ac:dyDescent="0.2">
      <c r="D264" s="273"/>
      <c r="E264" s="246"/>
      <c r="F264" s="246"/>
      <c r="G264" s="246"/>
      <c r="H264" s="246"/>
      <c r="I264" s="246"/>
      <c r="J264" s="246"/>
      <c r="K264" s="246"/>
      <c r="L264" s="246"/>
      <c r="M264" s="246"/>
      <c r="N264" s="265"/>
      <c r="O264" s="265"/>
      <c r="P264" s="265"/>
      <c r="Q264" s="265"/>
      <c r="R264" s="265"/>
      <c r="S264" s="10"/>
    </row>
    <row r="265" spans="4:19" x14ac:dyDescent="0.2">
      <c r="D265" s="273"/>
      <c r="E265" s="246"/>
      <c r="F265" s="246"/>
      <c r="G265" s="246"/>
      <c r="H265" s="246"/>
      <c r="I265" s="246"/>
      <c r="J265" s="246"/>
      <c r="K265" s="246"/>
      <c r="L265" s="246"/>
      <c r="M265" s="246"/>
      <c r="N265" s="265"/>
      <c r="O265" s="265"/>
      <c r="P265" s="265"/>
      <c r="Q265" s="265"/>
      <c r="R265" s="265"/>
      <c r="S265" s="10"/>
    </row>
    <row r="266" spans="4:19" x14ac:dyDescent="0.2">
      <c r="D266" s="273"/>
      <c r="E266" s="246"/>
      <c r="F266" s="246"/>
      <c r="G266" s="246"/>
      <c r="H266" s="246"/>
      <c r="I266" s="246"/>
      <c r="J266" s="246"/>
      <c r="K266" s="246"/>
      <c r="L266" s="246"/>
      <c r="M266" s="246"/>
      <c r="N266" s="265"/>
      <c r="O266" s="265"/>
      <c r="P266" s="265"/>
      <c r="Q266" s="265"/>
      <c r="R266" s="265"/>
    </row>
    <row r="267" spans="4:19" x14ac:dyDescent="0.2">
      <c r="D267" s="273"/>
      <c r="E267" s="246"/>
      <c r="F267" s="246"/>
      <c r="G267" s="246"/>
      <c r="H267" s="246"/>
      <c r="I267" s="246"/>
      <c r="J267" s="246"/>
      <c r="K267" s="246"/>
      <c r="L267" s="246"/>
      <c r="M267" s="246"/>
      <c r="N267" s="265"/>
      <c r="O267" s="265"/>
      <c r="P267" s="265"/>
      <c r="Q267" s="265"/>
      <c r="R267" s="265"/>
    </row>
    <row r="268" spans="4:19" x14ac:dyDescent="0.2">
      <c r="D268" s="273"/>
      <c r="E268" s="246"/>
      <c r="F268" s="246"/>
      <c r="G268" s="246"/>
      <c r="H268" s="246"/>
      <c r="I268" s="246"/>
      <c r="J268" s="246"/>
      <c r="K268" s="246"/>
      <c r="L268" s="246"/>
      <c r="M268" s="246"/>
      <c r="N268" s="265"/>
      <c r="O268" s="265"/>
      <c r="P268" s="265"/>
      <c r="Q268" s="265"/>
      <c r="R268" s="265"/>
    </row>
    <row r="269" spans="4:19" x14ac:dyDescent="0.2">
      <c r="D269" s="273"/>
      <c r="E269" s="256"/>
      <c r="F269" s="256"/>
      <c r="G269" s="256"/>
      <c r="H269" s="256"/>
      <c r="I269" s="256"/>
      <c r="J269" s="256"/>
      <c r="K269" s="256"/>
      <c r="L269" s="256"/>
      <c r="M269" s="256"/>
      <c r="N269" s="265"/>
      <c r="O269" s="265"/>
      <c r="P269" s="265"/>
      <c r="Q269" s="265"/>
      <c r="R269" s="265"/>
    </row>
    <row r="270" spans="4:19" x14ac:dyDescent="0.2">
      <c r="D270" s="273"/>
      <c r="E270" s="256"/>
      <c r="F270" s="256"/>
      <c r="G270" s="256"/>
      <c r="H270" s="256"/>
      <c r="I270" s="256"/>
      <c r="J270" s="256"/>
      <c r="K270" s="256"/>
      <c r="L270" s="256"/>
      <c r="M270" s="256"/>
      <c r="N270" s="265"/>
      <c r="O270" s="265"/>
      <c r="P270" s="265"/>
      <c r="Q270" s="265"/>
      <c r="R270" s="265"/>
    </row>
    <row r="271" spans="4:19" x14ac:dyDescent="0.2">
      <c r="D271" s="273"/>
      <c r="E271" s="246"/>
      <c r="F271" s="246"/>
      <c r="G271" s="246"/>
      <c r="H271" s="246"/>
      <c r="I271" s="246"/>
      <c r="J271" s="246"/>
      <c r="K271" s="246"/>
      <c r="L271" s="246"/>
      <c r="M271" s="246"/>
      <c r="N271" s="265"/>
      <c r="O271" s="265"/>
      <c r="P271" s="265"/>
      <c r="Q271" s="265"/>
      <c r="R271" s="265"/>
    </row>
    <row r="272" spans="4:19" x14ac:dyDescent="0.2">
      <c r="D272" s="273"/>
      <c r="E272" s="246"/>
      <c r="F272" s="246"/>
      <c r="G272" s="246"/>
      <c r="H272" s="246"/>
      <c r="I272" s="246"/>
      <c r="J272" s="246"/>
      <c r="K272" s="246"/>
      <c r="L272" s="246"/>
      <c r="M272" s="246"/>
      <c r="N272" s="265"/>
      <c r="O272" s="265"/>
      <c r="P272" s="265"/>
      <c r="Q272" s="265"/>
      <c r="R272" s="265"/>
    </row>
    <row r="273" spans="4:19" x14ac:dyDescent="0.2">
      <c r="D273" s="273"/>
      <c r="E273" s="246"/>
      <c r="F273" s="246"/>
      <c r="G273" s="246"/>
      <c r="H273" s="246"/>
      <c r="I273" s="246"/>
      <c r="J273" s="246"/>
      <c r="K273" s="246"/>
      <c r="L273" s="246"/>
      <c r="M273" s="246"/>
      <c r="N273" s="265"/>
      <c r="O273" s="265"/>
      <c r="P273" s="265"/>
      <c r="Q273" s="265"/>
      <c r="R273" s="265"/>
    </row>
    <row r="274" spans="4:19" x14ac:dyDescent="0.2">
      <c r="D274" s="273"/>
      <c r="E274" s="246"/>
      <c r="F274" s="246"/>
      <c r="G274" s="246"/>
      <c r="H274" s="246"/>
      <c r="I274" s="246"/>
      <c r="J274" s="246"/>
      <c r="K274" s="246"/>
      <c r="L274" s="246"/>
      <c r="M274" s="246"/>
      <c r="N274" s="265"/>
      <c r="O274" s="265"/>
      <c r="P274" s="265"/>
      <c r="Q274" s="265"/>
      <c r="R274" s="265"/>
    </row>
    <row r="275" spans="4:19" x14ac:dyDescent="0.2">
      <c r="D275" s="273"/>
      <c r="E275" s="256"/>
      <c r="F275" s="256"/>
      <c r="G275" s="256"/>
      <c r="H275" s="256"/>
      <c r="I275" s="256"/>
      <c r="J275" s="256"/>
      <c r="K275" s="256"/>
      <c r="L275" s="256"/>
      <c r="M275" s="256"/>
      <c r="N275" s="265"/>
      <c r="O275" s="265"/>
      <c r="P275" s="265"/>
      <c r="Q275" s="265"/>
      <c r="R275" s="265"/>
    </row>
    <row r="276" spans="4:19" x14ac:dyDescent="0.2">
      <c r="D276" s="273"/>
      <c r="E276" s="246"/>
      <c r="F276" s="246"/>
      <c r="G276" s="246"/>
      <c r="H276" s="246"/>
      <c r="I276" s="246"/>
      <c r="J276" s="246"/>
      <c r="K276" s="246"/>
      <c r="L276" s="246"/>
      <c r="M276" s="246"/>
      <c r="N276" s="265"/>
      <c r="O276" s="265"/>
      <c r="P276" s="265"/>
      <c r="Q276" s="265"/>
      <c r="R276" s="265"/>
    </row>
    <row r="277" spans="4:19" x14ac:dyDescent="0.2">
      <c r="D277" s="273"/>
      <c r="E277" s="246"/>
      <c r="F277" s="246"/>
      <c r="G277" s="246"/>
      <c r="H277" s="246"/>
      <c r="I277" s="246"/>
      <c r="J277" s="246"/>
      <c r="K277" s="246"/>
      <c r="L277" s="246"/>
      <c r="M277" s="246"/>
      <c r="N277" s="265"/>
      <c r="O277" s="265"/>
      <c r="P277" s="265"/>
      <c r="Q277" s="265"/>
      <c r="R277" s="265"/>
    </row>
    <row r="278" spans="4:19" x14ac:dyDescent="0.2">
      <c r="D278" s="273"/>
      <c r="E278" s="246"/>
      <c r="F278" s="246"/>
      <c r="G278" s="246"/>
      <c r="H278" s="246"/>
      <c r="I278" s="246"/>
      <c r="J278" s="246"/>
      <c r="K278" s="246"/>
      <c r="L278" s="246"/>
      <c r="M278" s="246"/>
      <c r="N278" s="265"/>
      <c r="O278" s="265"/>
      <c r="P278" s="265"/>
      <c r="Q278" s="265"/>
      <c r="R278" s="265"/>
      <c r="S278" s="10"/>
    </row>
    <row r="279" spans="4:19" x14ac:dyDescent="0.2">
      <c r="D279" s="273"/>
      <c r="E279" s="246"/>
      <c r="F279" s="246"/>
      <c r="G279" s="246"/>
      <c r="H279" s="246"/>
      <c r="I279" s="246"/>
      <c r="J279" s="246"/>
      <c r="K279" s="246"/>
      <c r="L279" s="246"/>
      <c r="M279" s="246"/>
      <c r="N279" s="265"/>
      <c r="O279" s="265"/>
      <c r="P279" s="265"/>
      <c r="Q279" s="265"/>
      <c r="R279" s="265"/>
    </row>
    <row r="280" spans="4:19" x14ac:dyDescent="0.2">
      <c r="D280" s="273"/>
      <c r="E280" s="246"/>
      <c r="F280" s="246"/>
      <c r="G280" s="246"/>
      <c r="H280" s="246"/>
      <c r="I280" s="246"/>
      <c r="J280" s="246"/>
      <c r="K280" s="246"/>
      <c r="L280" s="246"/>
      <c r="M280" s="246"/>
      <c r="N280" s="265"/>
      <c r="O280" s="265"/>
      <c r="P280" s="265"/>
      <c r="Q280" s="265"/>
      <c r="R280" s="265"/>
    </row>
    <row r="281" spans="4:19" x14ac:dyDescent="0.2">
      <c r="D281" s="273"/>
      <c r="E281" s="256"/>
      <c r="F281" s="256"/>
      <c r="G281" s="256"/>
      <c r="H281" s="256"/>
      <c r="I281" s="256"/>
      <c r="J281" s="256"/>
      <c r="K281" s="256"/>
      <c r="L281" s="256"/>
      <c r="M281" s="256"/>
      <c r="N281" s="265"/>
      <c r="O281" s="265"/>
      <c r="P281" s="265"/>
      <c r="Q281" s="265"/>
      <c r="R281" s="265"/>
    </row>
    <row r="282" spans="4:19" x14ac:dyDescent="0.2">
      <c r="D282" s="273"/>
      <c r="E282" s="246"/>
      <c r="F282" s="246"/>
      <c r="G282" s="246"/>
      <c r="H282" s="246"/>
      <c r="I282" s="246"/>
      <c r="J282" s="246"/>
      <c r="K282" s="246"/>
      <c r="L282" s="246"/>
      <c r="M282" s="246"/>
      <c r="N282" s="265"/>
      <c r="O282" s="265"/>
      <c r="P282" s="265"/>
      <c r="Q282" s="265"/>
      <c r="R282" s="265"/>
    </row>
    <row r="283" spans="4:19" x14ac:dyDescent="0.2">
      <c r="D283" s="273"/>
      <c r="E283" s="246"/>
      <c r="F283" s="246"/>
      <c r="G283" s="246"/>
      <c r="H283" s="246"/>
      <c r="I283" s="246"/>
      <c r="J283" s="246"/>
      <c r="K283" s="246"/>
      <c r="L283" s="246"/>
      <c r="M283" s="246"/>
      <c r="N283" s="265"/>
      <c r="O283" s="265"/>
      <c r="P283" s="265"/>
      <c r="Q283" s="265"/>
      <c r="R283" s="265"/>
    </row>
    <row r="284" spans="4:19" x14ac:dyDescent="0.2">
      <c r="D284" s="273"/>
      <c r="E284" s="246"/>
      <c r="F284" s="246"/>
      <c r="G284" s="246"/>
      <c r="H284" s="246"/>
      <c r="I284" s="246"/>
      <c r="J284" s="246"/>
      <c r="K284" s="246"/>
      <c r="L284" s="246"/>
      <c r="M284" s="246"/>
      <c r="N284" s="265"/>
      <c r="O284" s="265"/>
      <c r="P284" s="265"/>
      <c r="Q284" s="265"/>
      <c r="R284" s="265"/>
    </row>
    <row r="285" spans="4:19" x14ac:dyDescent="0.2">
      <c r="D285" s="273"/>
      <c r="E285" s="246"/>
      <c r="F285" s="246"/>
      <c r="G285" s="246"/>
      <c r="H285" s="246"/>
      <c r="I285" s="246"/>
      <c r="J285" s="246"/>
      <c r="K285" s="246"/>
      <c r="L285" s="246"/>
      <c r="M285" s="246"/>
      <c r="N285" s="265"/>
      <c r="O285" s="265"/>
      <c r="P285" s="265"/>
      <c r="Q285" s="265"/>
      <c r="R285" s="265"/>
    </row>
    <row r="286" spans="4:19" x14ac:dyDescent="0.2">
      <c r="D286" s="273"/>
      <c r="E286" s="246"/>
      <c r="F286" s="246"/>
      <c r="G286" s="246"/>
      <c r="H286" s="246"/>
      <c r="I286" s="246"/>
      <c r="J286" s="246"/>
      <c r="K286" s="246"/>
      <c r="L286" s="246"/>
      <c r="M286" s="246"/>
      <c r="N286" s="265"/>
      <c r="O286" s="265"/>
      <c r="P286" s="265"/>
      <c r="Q286" s="265"/>
      <c r="R286" s="265"/>
      <c r="S286" s="10"/>
    </row>
    <row r="287" spans="4:19" x14ac:dyDescent="0.2">
      <c r="D287" s="273"/>
      <c r="E287" s="246"/>
      <c r="F287" s="246"/>
      <c r="G287" s="246"/>
      <c r="H287" s="246"/>
      <c r="I287" s="246"/>
      <c r="J287" s="246"/>
      <c r="K287" s="246"/>
      <c r="L287" s="246"/>
      <c r="M287" s="246"/>
      <c r="N287" s="265"/>
      <c r="O287" s="265"/>
      <c r="P287" s="265"/>
      <c r="Q287" s="265"/>
      <c r="R287" s="265"/>
    </row>
    <row r="288" spans="4:19" x14ac:dyDescent="0.2">
      <c r="D288" s="273"/>
      <c r="E288" s="246"/>
      <c r="F288" s="246"/>
      <c r="G288" s="246"/>
      <c r="H288" s="246"/>
      <c r="I288" s="246"/>
      <c r="J288" s="246"/>
      <c r="K288" s="246"/>
      <c r="L288" s="246"/>
      <c r="M288" s="246"/>
      <c r="N288" s="265"/>
      <c r="O288" s="265"/>
      <c r="P288" s="265"/>
      <c r="Q288" s="265"/>
      <c r="R288" s="265"/>
    </row>
    <row r="289" spans="4:18" x14ac:dyDescent="0.2">
      <c r="D289" s="273"/>
      <c r="E289" s="246"/>
      <c r="F289" s="246"/>
      <c r="G289" s="246"/>
      <c r="H289" s="246"/>
      <c r="I289" s="246"/>
      <c r="J289" s="246"/>
      <c r="K289" s="246"/>
      <c r="L289" s="246"/>
      <c r="M289" s="246"/>
      <c r="N289" s="265"/>
      <c r="O289" s="265"/>
      <c r="P289" s="265"/>
      <c r="Q289" s="265"/>
      <c r="R289" s="265"/>
    </row>
    <row r="290" spans="4:18" x14ac:dyDescent="0.2">
      <c r="D290" s="273"/>
      <c r="E290" s="246"/>
      <c r="F290" s="246"/>
      <c r="G290" s="246"/>
      <c r="H290" s="246"/>
      <c r="I290" s="246"/>
      <c r="J290" s="246"/>
      <c r="K290" s="246"/>
      <c r="L290" s="246"/>
      <c r="M290" s="246"/>
      <c r="N290" s="265"/>
      <c r="O290" s="265"/>
      <c r="P290" s="265"/>
      <c r="Q290" s="265"/>
      <c r="R290" s="265"/>
    </row>
    <row r="291" spans="4:18" x14ac:dyDescent="0.2">
      <c r="D291" s="273"/>
      <c r="E291" s="246"/>
      <c r="F291" s="246"/>
      <c r="G291" s="246"/>
      <c r="H291" s="246"/>
      <c r="I291" s="246"/>
      <c r="J291" s="246"/>
      <c r="K291" s="246"/>
      <c r="L291" s="246"/>
      <c r="M291" s="246"/>
      <c r="N291" s="265"/>
      <c r="O291" s="265"/>
      <c r="P291" s="265"/>
      <c r="Q291" s="265"/>
      <c r="R291" s="265"/>
    </row>
    <row r="292" spans="4:18" x14ac:dyDescent="0.2">
      <c r="D292" s="273"/>
      <c r="E292" s="246"/>
      <c r="F292" s="246"/>
      <c r="G292" s="246"/>
      <c r="H292" s="246"/>
      <c r="I292" s="246"/>
      <c r="J292" s="246"/>
      <c r="K292" s="246"/>
      <c r="L292" s="246"/>
      <c r="M292" s="246"/>
      <c r="N292" s="265"/>
      <c r="O292" s="265"/>
      <c r="P292" s="265"/>
      <c r="Q292" s="265"/>
      <c r="R292" s="265"/>
    </row>
    <row r="293" spans="4:18" x14ac:dyDescent="0.2">
      <c r="D293" s="273"/>
      <c r="E293" s="246"/>
      <c r="F293" s="246"/>
      <c r="G293" s="246"/>
      <c r="H293" s="246"/>
      <c r="I293" s="246"/>
      <c r="J293" s="246"/>
      <c r="K293" s="246"/>
      <c r="L293" s="246"/>
      <c r="M293" s="246"/>
      <c r="N293" s="265"/>
      <c r="O293" s="265"/>
      <c r="P293" s="265"/>
      <c r="Q293" s="265"/>
      <c r="R293" s="265"/>
    </row>
    <row r="294" spans="4:18" x14ac:dyDescent="0.2">
      <c r="D294" s="273"/>
      <c r="E294" s="246"/>
      <c r="F294" s="246"/>
      <c r="G294" s="246"/>
      <c r="H294" s="246"/>
      <c r="I294" s="246"/>
      <c r="J294" s="246"/>
      <c r="K294" s="246"/>
      <c r="L294" s="246"/>
      <c r="M294" s="246"/>
      <c r="N294" s="265"/>
      <c r="O294" s="265"/>
      <c r="P294" s="265"/>
      <c r="Q294" s="265"/>
      <c r="R294" s="265"/>
    </row>
    <row r="295" spans="4:18" x14ac:dyDescent="0.2">
      <c r="D295" s="273"/>
      <c r="E295" s="246"/>
      <c r="F295" s="246"/>
      <c r="G295" s="246"/>
      <c r="H295" s="246"/>
      <c r="I295" s="246"/>
      <c r="J295" s="246"/>
      <c r="K295" s="246"/>
      <c r="L295" s="246"/>
      <c r="M295" s="246"/>
      <c r="N295" s="265"/>
      <c r="O295" s="265"/>
      <c r="P295" s="265"/>
      <c r="Q295" s="265"/>
      <c r="R295" s="265"/>
    </row>
    <row r="296" spans="4:18" x14ac:dyDescent="0.2">
      <c r="D296" s="273"/>
      <c r="E296" s="246"/>
      <c r="F296" s="246"/>
      <c r="G296" s="246"/>
      <c r="H296" s="246"/>
      <c r="I296" s="246"/>
      <c r="J296" s="246"/>
      <c r="K296" s="246"/>
      <c r="L296" s="246"/>
      <c r="M296" s="246"/>
      <c r="N296" s="265"/>
      <c r="O296" s="265"/>
      <c r="P296" s="265"/>
      <c r="Q296" s="265"/>
      <c r="R296" s="265"/>
    </row>
    <row r="297" spans="4:18" x14ac:dyDescent="0.2">
      <c r="D297" s="273"/>
      <c r="E297" s="246"/>
      <c r="F297" s="246"/>
      <c r="G297" s="246"/>
      <c r="H297" s="246"/>
      <c r="I297" s="246"/>
      <c r="J297" s="246"/>
      <c r="K297" s="246"/>
      <c r="L297" s="246"/>
      <c r="M297" s="246"/>
      <c r="N297" s="265"/>
      <c r="O297" s="265"/>
      <c r="P297" s="265"/>
      <c r="Q297" s="265"/>
      <c r="R297" s="265"/>
    </row>
    <row r="298" spans="4:18" x14ac:dyDescent="0.2">
      <c r="D298" s="273"/>
      <c r="E298" s="246"/>
      <c r="F298" s="246"/>
      <c r="G298" s="246"/>
      <c r="H298" s="246"/>
      <c r="I298" s="246"/>
      <c r="J298" s="246"/>
      <c r="K298" s="246"/>
      <c r="L298" s="246"/>
      <c r="M298" s="246"/>
      <c r="N298" s="265"/>
      <c r="O298" s="265"/>
      <c r="P298" s="265"/>
      <c r="Q298" s="265"/>
      <c r="R298" s="265"/>
    </row>
    <row r="299" spans="4:18" x14ac:dyDescent="0.2">
      <c r="D299" s="273"/>
      <c r="E299" s="246"/>
      <c r="F299" s="246"/>
      <c r="G299" s="246"/>
      <c r="H299" s="246"/>
      <c r="I299" s="246"/>
      <c r="J299" s="246"/>
      <c r="K299" s="246"/>
      <c r="L299" s="246"/>
      <c r="M299" s="246"/>
      <c r="N299" s="265"/>
      <c r="O299" s="265"/>
      <c r="P299" s="265"/>
      <c r="Q299" s="265"/>
      <c r="R299" s="265"/>
    </row>
    <row r="300" spans="4:18" x14ac:dyDescent="0.2">
      <c r="D300" s="273"/>
      <c r="E300" s="246"/>
      <c r="F300" s="246"/>
      <c r="G300" s="246"/>
      <c r="H300" s="246"/>
      <c r="I300" s="246"/>
      <c r="J300" s="246"/>
      <c r="K300" s="246"/>
      <c r="L300" s="246"/>
      <c r="M300" s="246"/>
      <c r="N300" s="265"/>
      <c r="O300" s="265"/>
      <c r="P300" s="265"/>
      <c r="Q300" s="265"/>
      <c r="R300" s="265"/>
    </row>
    <row r="301" spans="4:18" x14ac:dyDescent="0.2">
      <c r="D301" s="273"/>
      <c r="E301" s="246"/>
      <c r="F301" s="246"/>
      <c r="G301" s="246"/>
      <c r="H301" s="246"/>
      <c r="I301" s="246"/>
      <c r="J301" s="246"/>
      <c r="K301" s="246"/>
      <c r="L301" s="246"/>
      <c r="M301" s="246"/>
      <c r="N301" s="265"/>
      <c r="O301" s="265"/>
      <c r="P301" s="265"/>
      <c r="Q301" s="265"/>
      <c r="R301" s="265"/>
    </row>
    <row r="302" spans="4:18" x14ac:dyDescent="0.2">
      <c r="D302" s="273"/>
      <c r="E302" s="246"/>
      <c r="F302" s="246"/>
      <c r="G302" s="246"/>
      <c r="H302" s="246"/>
      <c r="I302" s="246"/>
      <c r="J302" s="246"/>
      <c r="K302" s="246"/>
      <c r="L302" s="246"/>
      <c r="M302" s="246"/>
      <c r="N302" s="265"/>
      <c r="O302" s="265"/>
      <c r="P302" s="265"/>
      <c r="Q302" s="265"/>
      <c r="R302" s="265"/>
    </row>
    <row r="303" spans="4:18" x14ac:dyDescent="0.2">
      <c r="D303" s="273"/>
      <c r="E303" s="256"/>
      <c r="F303" s="256"/>
      <c r="G303" s="256"/>
      <c r="H303" s="256"/>
      <c r="I303" s="256"/>
      <c r="J303" s="256"/>
      <c r="K303" s="256"/>
      <c r="L303" s="256"/>
      <c r="M303" s="256"/>
      <c r="N303" s="265"/>
      <c r="O303" s="265"/>
      <c r="P303" s="265"/>
      <c r="Q303" s="265"/>
      <c r="R303" s="265"/>
    </row>
    <row r="304" spans="4:18" x14ac:dyDescent="0.2">
      <c r="D304" s="273"/>
      <c r="E304" s="246"/>
      <c r="F304" s="246"/>
      <c r="G304" s="246"/>
      <c r="H304" s="246"/>
      <c r="I304" s="246"/>
      <c r="J304" s="246"/>
      <c r="K304" s="246"/>
      <c r="L304" s="246"/>
      <c r="M304" s="246"/>
      <c r="N304" s="265"/>
      <c r="O304" s="265"/>
      <c r="P304" s="265"/>
      <c r="Q304" s="265"/>
      <c r="R304" s="265"/>
    </row>
    <row r="305" spans="4:19" x14ac:dyDescent="0.2">
      <c r="D305" s="273"/>
      <c r="E305" s="246"/>
      <c r="F305" s="246"/>
      <c r="G305" s="246"/>
      <c r="H305" s="246"/>
      <c r="I305" s="246"/>
      <c r="J305" s="246"/>
      <c r="K305" s="246"/>
      <c r="L305" s="246"/>
      <c r="M305" s="246"/>
      <c r="N305" s="265"/>
      <c r="O305" s="265"/>
      <c r="P305" s="265"/>
      <c r="Q305" s="265"/>
      <c r="R305" s="265"/>
    </row>
    <row r="306" spans="4:19" x14ac:dyDescent="0.2">
      <c r="D306" s="273"/>
      <c r="E306" s="246"/>
      <c r="F306" s="246"/>
      <c r="G306" s="246"/>
      <c r="H306" s="246"/>
      <c r="I306" s="246"/>
      <c r="J306" s="246"/>
      <c r="K306" s="246"/>
      <c r="L306" s="246"/>
      <c r="M306" s="246"/>
      <c r="N306" s="265"/>
      <c r="O306" s="265"/>
      <c r="P306" s="265"/>
      <c r="Q306" s="265"/>
      <c r="R306" s="265"/>
    </row>
    <row r="307" spans="4:19" x14ac:dyDescent="0.2">
      <c r="D307" s="273"/>
      <c r="E307" s="246"/>
      <c r="F307" s="246"/>
      <c r="G307" s="246"/>
      <c r="H307" s="246"/>
      <c r="I307" s="246"/>
      <c r="J307" s="246"/>
      <c r="K307" s="246"/>
      <c r="L307" s="246"/>
      <c r="M307" s="246"/>
      <c r="N307" s="265"/>
      <c r="O307" s="265"/>
      <c r="P307" s="265"/>
      <c r="Q307" s="265"/>
      <c r="R307" s="265"/>
    </row>
    <row r="308" spans="4:19" x14ac:dyDescent="0.2">
      <c r="D308" s="273"/>
      <c r="E308" s="246"/>
      <c r="F308" s="246"/>
      <c r="G308" s="246"/>
      <c r="H308" s="246"/>
      <c r="I308" s="246"/>
      <c r="J308" s="246"/>
      <c r="K308" s="246"/>
      <c r="L308" s="246"/>
      <c r="M308" s="246"/>
      <c r="N308" s="265"/>
      <c r="O308" s="265"/>
      <c r="P308" s="265"/>
      <c r="Q308" s="265"/>
      <c r="R308" s="265"/>
      <c r="S308" s="10"/>
    </row>
    <row r="309" spans="4:19" x14ac:dyDescent="0.2">
      <c r="D309" s="273"/>
      <c r="E309" s="246"/>
      <c r="F309" s="246"/>
      <c r="G309" s="246"/>
      <c r="H309" s="246"/>
      <c r="I309" s="246"/>
      <c r="J309" s="246"/>
      <c r="K309" s="246"/>
      <c r="L309" s="246"/>
      <c r="M309" s="246"/>
      <c r="N309" s="265"/>
      <c r="O309" s="265"/>
      <c r="P309" s="265"/>
      <c r="Q309" s="265"/>
      <c r="R309" s="265"/>
    </row>
    <row r="310" spans="4:19" x14ac:dyDescent="0.2">
      <c r="D310" s="273"/>
      <c r="E310" s="246"/>
      <c r="F310" s="246"/>
      <c r="G310" s="246"/>
      <c r="H310" s="246"/>
      <c r="I310" s="246"/>
      <c r="J310" s="246"/>
      <c r="K310" s="246"/>
      <c r="L310" s="246"/>
      <c r="M310" s="246"/>
      <c r="N310" s="265"/>
      <c r="O310" s="265"/>
      <c r="P310" s="265"/>
      <c r="Q310" s="265"/>
      <c r="R310" s="265"/>
    </row>
    <row r="311" spans="4:19" x14ac:dyDescent="0.2">
      <c r="D311" s="273"/>
      <c r="E311" s="246"/>
      <c r="F311" s="246"/>
      <c r="G311" s="246"/>
      <c r="H311" s="246"/>
      <c r="I311" s="246"/>
      <c r="J311" s="246"/>
      <c r="K311" s="246"/>
      <c r="L311" s="246"/>
      <c r="M311" s="246"/>
      <c r="N311" s="265"/>
      <c r="O311" s="265"/>
      <c r="P311" s="265"/>
      <c r="Q311" s="265"/>
      <c r="R311" s="265"/>
    </row>
    <row r="312" spans="4:19" x14ac:dyDescent="0.2">
      <c r="D312" s="273"/>
      <c r="E312" s="246"/>
      <c r="F312" s="246"/>
      <c r="G312" s="246"/>
      <c r="H312" s="246"/>
      <c r="I312" s="246"/>
      <c r="J312" s="246"/>
      <c r="K312" s="246"/>
      <c r="L312" s="246"/>
      <c r="M312" s="246"/>
      <c r="N312" s="265"/>
      <c r="O312" s="265"/>
      <c r="P312" s="265"/>
      <c r="Q312" s="265"/>
      <c r="R312" s="265"/>
    </row>
    <row r="313" spans="4:19" x14ac:dyDescent="0.2">
      <c r="D313" s="273"/>
      <c r="E313" s="246"/>
      <c r="F313" s="246"/>
      <c r="G313" s="246"/>
      <c r="H313" s="246"/>
      <c r="I313" s="246"/>
      <c r="J313" s="246"/>
      <c r="K313" s="246"/>
      <c r="L313" s="246"/>
      <c r="M313" s="246"/>
      <c r="N313" s="265"/>
      <c r="O313" s="265"/>
      <c r="P313" s="265"/>
      <c r="Q313" s="265"/>
      <c r="R313" s="265"/>
    </row>
    <row r="314" spans="4:19" x14ac:dyDescent="0.2">
      <c r="D314" s="273"/>
      <c r="E314" s="246"/>
      <c r="F314" s="246"/>
      <c r="G314" s="246"/>
      <c r="H314" s="246"/>
      <c r="I314" s="246"/>
      <c r="J314" s="246"/>
      <c r="K314" s="246"/>
      <c r="L314" s="246"/>
      <c r="M314" s="246"/>
      <c r="N314" s="265"/>
      <c r="O314" s="265"/>
      <c r="P314" s="265"/>
      <c r="Q314" s="265"/>
      <c r="R314" s="265"/>
    </row>
    <row r="315" spans="4:19" x14ac:dyDescent="0.2">
      <c r="D315" s="273"/>
      <c r="E315" s="246"/>
      <c r="F315" s="246"/>
      <c r="G315" s="246"/>
      <c r="H315" s="246"/>
      <c r="I315" s="246"/>
      <c r="J315" s="246"/>
      <c r="K315" s="246"/>
      <c r="L315" s="246"/>
      <c r="M315" s="246"/>
      <c r="N315" s="265"/>
      <c r="O315" s="265"/>
      <c r="P315" s="265"/>
      <c r="Q315" s="265"/>
      <c r="R315" s="265"/>
    </row>
    <row r="316" spans="4:19" x14ac:dyDescent="0.2">
      <c r="D316" s="273"/>
      <c r="E316" s="246"/>
      <c r="F316" s="246"/>
      <c r="G316" s="246"/>
      <c r="H316" s="246"/>
      <c r="I316" s="246"/>
      <c r="J316" s="246"/>
      <c r="K316" s="246"/>
      <c r="L316" s="246"/>
      <c r="M316" s="246"/>
      <c r="N316" s="265"/>
      <c r="O316" s="265"/>
      <c r="P316" s="265"/>
      <c r="Q316" s="265"/>
      <c r="R316" s="265"/>
    </row>
    <row r="317" spans="4:19" x14ac:dyDescent="0.2">
      <c r="D317" s="273"/>
      <c r="E317" s="246"/>
      <c r="F317" s="246"/>
      <c r="G317" s="246"/>
      <c r="H317" s="246"/>
      <c r="I317" s="246"/>
      <c r="J317" s="246"/>
      <c r="K317" s="246"/>
      <c r="L317" s="246"/>
      <c r="M317" s="246"/>
      <c r="N317" s="265"/>
      <c r="O317" s="265"/>
      <c r="P317" s="265"/>
      <c r="Q317" s="265"/>
      <c r="R317" s="265"/>
    </row>
    <row r="318" spans="4:19" x14ac:dyDescent="0.2">
      <c r="D318" s="273"/>
      <c r="E318" s="246"/>
      <c r="F318" s="246"/>
      <c r="G318" s="246"/>
      <c r="H318" s="246"/>
      <c r="I318" s="246"/>
      <c r="J318" s="246"/>
      <c r="K318" s="246"/>
      <c r="L318" s="246"/>
      <c r="M318" s="246"/>
      <c r="N318" s="265"/>
      <c r="O318" s="265"/>
      <c r="P318" s="265"/>
      <c r="Q318" s="265"/>
      <c r="R318" s="265"/>
    </row>
    <row r="319" spans="4:19" x14ac:dyDescent="0.2">
      <c r="D319" s="273"/>
      <c r="E319" s="256"/>
      <c r="F319" s="256"/>
      <c r="G319" s="256"/>
      <c r="H319" s="256"/>
      <c r="I319" s="256"/>
      <c r="J319" s="256"/>
      <c r="K319" s="256"/>
      <c r="L319" s="256"/>
      <c r="M319" s="256"/>
      <c r="N319" s="265"/>
      <c r="O319" s="265"/>
      <c r="P319" s="265"/>
      <c r="Q319" s="265"/>
      <c r="R319" s="265"/>
    </row>
    <row r="320" spans="4:19" x14ac:dyDescent="0.2">
      <c r="D320" s="273"/>
      <c r="E320" s="246"/>
      <c r="F320" s="246"/>
      <c r="G320" s="246"/>
      <c r="H320" s="246"/>
      <c r="I320" s="246"/>
      <c r="J320" s="246"/>
      <c r="K320" s="246"/>
      <c r="L320" s="246"/>
      <c r="M320" s="246"/>
      <c r="N320" s="265"/>
      <c r="O320" s="265"/>
      <c r="P320" s="265"/>
      <c r="Q320" s="265"/>
      <c r="R320" s="265"/>
    </row>
    <row r="321" spans="4:19" x14ac:dyDescent="0.2">
      <c r="D321" s="273"/>
      <c r="E321" s="246"/>
      <c r="F321" s="246"/>
      <c r="G321" s="246"/>
      <c r="H321" s="246"/>
      <c r="I321" s="246"/>
      <c r="J321" s="246"/>
      <c r="K321" s="246"/>
      <c r="L321" s="246"/>
      <c r="M321" s="246"/>
      <c r="N321" s="265"/>
      <c r="O321" s="265"/>
      <c r="P321" s="265"/>
      <c r="Q321" s="265"/>
      <c r="R321" s="265"/>
    </row>
    <row r="322" spans="4:19" x14ac:dyDescent="0.2">
      <c r="D322" s="273"/>
      <c r="E322" s="246"/>
      <c r="F322" s="246"/>
      <c r="G322" s="246"/>
      <c r="H322" s="246"/>
      <c r="I322" s="246"/>
      <c r="J322" s="246"/>
      <c r="K322" s="246"/>
      <c r="L322" s="246"/>
      <c r="M322" s="246"/>
      <c r="N322" s="265"/>
      <c r="O322" s="265"/>
      <c r="P322" s="265"/>
      <c r="Q322" s="265"/>
      <c r="R322" s="265"/>
      <c r="S322" s="10"/>
    </row>
    <row r="323" spans="4:19" x14ac:dyDescent="0.2">
      <c r="D323" s="273"/>
      <c r="E323" s="246"/>
      <c r="F323" s="246"/>
      <c r="G323" s="246"/>
      <c r="H323" s="246"/>
      <c r="I323" s="246"/>
      <c r="J323" s="246"/>
      <c r="K323" s="246"/>
      <c r="L323" s="246"/>
      <c r="M323" s="246"/>
      <c r="N323" s="265"/>
      <c r="O323" s="265"/>
      <c r="P323" s="265"/>
      <c r="Q323" s="265"/>
      <c r="R323" s="265"/>
      <c r="S323" s="10"/>
    </row>
    <row r="324" spans="4:19" x14ac:dyDescent="0.2">
      <c r="D324" s="273"/>
      <c r="E324" s="246"/>
      <c r="F324" s="246"/>
      <c r="G324" s="246"/>
      <c r="H324" s="246"/>
      <c r="I324" s="246"/>
      <c r="J324" s="246"/>
      <c r="K324" s="246"/>
      <c r="L324" s="246"/>
      <c r="M324" s="246"/>
      <c r="N324" s="265"/>
      <c r="O324" s="265"/>
      <c r="P324" s="265"/>
      <c r="Q324" s="265"/>
      <c r="R324" s="265"/>
      <c r="S324" s="10"/>
    </row>
    <row r="325" spans="4:19" x14ac:dyDescent="0.2">
      <c r="D325" s="273"/>
      <c r="E325" s="256"/>
      <c r="F325" s="256"/>
      <c r="G325" s="256"/>
      <c r="H325" s="256"/>
      <c r="I325" s="256"/>
      <c r="J325" s="256"/>
      <c r="K325" s="256"/>
      <c r="L325" s="256"/>
      <c r="M325" s="256"/>
      <c r="N325" s="265"/>
      <c r="O325" s="265"/>
      <c r="P325" s="265"/>
      <c r="Q325" s="265"/>
      <c r="R325" s="265"/>
    </row>
    <row r="326" spans="4:19" x14ac:dyDescent="0.2">
      <c r="D326" s="273"/>
      <c r="E326" s="246"/>
      <c r="F326" s="246"/>
      <c r="G326" s="246"/>
      <c r="H326" s="246"/>
      <c r="I326" s="246"/>
      <c r="J326" s="246"/>
      <c r="K326" s="246"/>
      <c r="L326" s="246"/>
      <c r="M326" s="246"/>
      <c r="N326" s="265"/>
      <c r="O326" s="265"/>
      <c r="P326" s="265"/>
      <c r="Q326" s="265"/>
      <c r="R326" s="265"/>
    </row>
    <row r="327" spans="4:19" x14ac:dyDescent="0.2">
      <c r="D327" s="273"/>
      <c r="E327" s="246"/>
      <c r="F327" s="246"/>
      <c r="G327" s="246"/>
      <c r="H327" s="246"/>
      <c r="I327" s="246"/>
      <c r="J327" s="246"/>
      <c r="K327" s="246"/>
      <c r="L327" s="246"/>
      <c r="M327" s="246"/>
      <c r="N327" s="265"/>
      <c r="O327" s="265"/>
      <c r="P327" s="265"/>
      <c r="Q327" s="265"/>
      <c r="R327" s="265"/>
    </row>
    <row r="328" spans="4:19" x14ac:dyDescent="0.2">
      <c r="D328" s="273"/>
      <c r="E328" s="246"/>
      <c r="F328" s="246"/>
      <c r="G328" s="246"/>
      <c r="H328" s="246"/>
      <c r="I328" s="246"/>
      <c r="J328" s="246"/>
      <c r="K328" s="246"/>
      <c r="L328" s="246"/>
      <c r="M328" s="246"/>
      <c r="N328" s="265"/>
      <c r="O328" s="265"/>
      <c r="P328" s="265"/>
      <c r="Q328" s="265"/>
      <c r="R328" s="265"/>
    </row>
    <row r="329" spans="4:19" x14ac:dyDescent="0.2">
      <c r="D329" s="273"/>
      <c r="E329" s="246"/>
      <c r="F329" s="246"/>
      <c r="G329" s="246"/>
      <c r="H329" s="246"/>
      <c r="I329" s="246"/>
      <c r="J329" s="246"/>
      <c r="K329" s="246"/>
      <c r="L329" s="246"/>
      <c r="M329" s="246"/>
      <c r="N329" s="265"/>
      <c r="O329" s="265"/>
      <c r="P329" s="265"/>
      <c r="Q329" s="265"/>
      <c r="R329" s="265"/>
    </row>
    <row r="330" spans="4:19" x14ac:dyDescent="0.2">
      <c r="D330" s="273"/>
      <c r="E330" s="246"/>
      <c r="F330" s="246"/>
      <c r="G330" s="246"/>
      <c r="H330" s="246"/>
      <c r="I330" s="246"/>
      <c r="J330" s="246"/>
      <c r="K330" s="246"/>
      <c r="L330" s="246"/>
      <c r="M330" s="246"/>
      <c r="N330" s="265"/>
      <c r="O330" s="265"/>
      <c r="P330" s="265"/>
      <c r="Q330" s="265"/>
      <c r="R330" s="265"/>
      <c r="S330" s="10"/>
    </row>
    <row r="331" spans="4:19" x14ac:dyDescent="0.2">
      <c r="D331" s="273"/>
      <c r="E331" s="246"/>
      <c r="F331" s="246"/>
      <c r="G331" s="246"/>
      <c r="H331" s="246"/>
      <c r="I331" s="246"/>
      <c r="J331" s="246"/>
      <c r="K331" s="246"/>
      <c r="L331" s="246"/>
      <c r="M331" s="246"/>
      <c r="N331" s="265"/>
      <c r="O331" s="265"/>
      <c r="P331" s="265"/>
      <c r="Q331" s="265"/>
      <c r="R331" s="265"/>
      <c r="S331" s="10"/>
    </row>
    <row r="332" spans="4:19" x14ac:dyDescent="0.2">
      <c r="D332" s="273"/>
      <c r="E332" s="246"/>
      <c r="F332" s="246"/>
      <c r="G332" s="246"/>
      <c r="H332" s="246"/>
      <c r="I332" s="246"/>
      <c r="J332" s="246"/>
      <c r="K332" s="246"/>
      <c r="L332" s="246"/>
      <c r="M332" s="246"/>
      <c r="N332" s="265"/>
      <c r="O332" s="265"/>
      <c r="P332" s="265"/>
      <c r="Q332" s="265"/>
      <c r="R332" s="265"/>
    </row>
    <row r="333" spans="4:19" x14ac:dyDescent="0.2">
      <c r="D333" s="273"/>
      <c r="E333" s="246"/>
      <c r="F333" s="246"/>
      <c r="G333" s="246"/>
      <c r="H333" s="246"/>
      <c r="I333" s="246"/>
      <c r="J333" s="246"/>
      <c r="K333" s="246"/>
      <c r="L333" s="246"/>
      <c r="M333" s="246"/>
      <c r="N333" s="265"/>
      <c r="O333" s="265"/>
      <c r="P333" s="265"/>
      <c r="Q333" s="265"/>
      <c r="R333" s="265"/>
      <c r="S333" s="10"/>
    </row>
    <row r="334" spans="4:19" x14ac:dyDescent="0.2">
      <c r="D334" s="273"/>
      <c r="E334" s="246"/>
      <c r="F334" s="246"/>
      <c r="G334" s="246"/>
      <c r="H334" s="246"/>
      <c r="I334" s="246"/>
      <c r="J334" s="246"/>
      <c r="K334" s="246"/>
      <c r="L334" s="246"/>
      <c r="M334" s="246"/>
      <c r="N334" s="265"/>
      <c r="O334" s="265"/>
      <c r="P334" s="265"/>
      <c r="Q334" s="265"/>
      <c r="R334" s="265"/>
    </row>
    <row r="335" spans="4:19" x14ac:dyDescent="0.2">
      <c r="D335" s="273"/>
      <c r="E335" s="246"/>
      <c r="F335" s="246"/>
      <c r="G335" s="246"/>
      <c r="H335" s="246"/>
      <c r="I335" s="246"/>
      <c r="J335" s="246"/>
      <c r="K335" s="246"/>
      <c r="L335" s="246"/>
      <c r="M335" s="246"/>
      <c r="N335" s="265"/>
      <c r="O335" s="265"/>
      <c r="P335" s="265"/>
      <c r="Q335" s="265"/>
      <c r="R335" s="265"/>
    </row>
    <row r="336" spans="4:19" x14ac:dyDescent="0.2">
      <c r="D336" s="273"/>
      <c r="E336" s="246"/>
      <c r="F336" s="246"/>
      <c r="G336" s="246"/>
      <c r="H336" s="246"/>
      <c r="I336" s="246"/>
      <c r="J336" s="246"/>
      <c r="K336" s="246"/>
      <c r="L336" s="246"/>
      <c r="M336" s="246"/>
      <c r="N336" s="265"/>
      <c r="O336" s="265"/>
      <c r="P336" s="265"/>
      <c r="Q336" s="265"/>
      <c r="R336" s="265"/>
    </row>
    <row r="337" spans="4:19" x14ac:dyDescent="0.2">
      <c r="D337" s="273"/>
      <c r="E337" s="246"/>
      <c r="F337" s="246"/>
      <c r="G337" s="246"/>
      <c r="H337" s="246"/>
      <c r="I337" s="246"/>
      <c r="J337" s="246"/>
      <c r="K337" s="246"/>
      <c r="L337" s="246"/>
      <c r="M337" s="246"/>
      <c r="N337" s="265"/>
      <c r="O337" s="265"/>
      <c r="P337" s="265"/>
      <c r="Q337" s="265"/>
      <c r="R337" s="265"/>
    </row>
    <row r="338" spans="4:19" x14ac:dyDescent="0.2">
      <c r="D338" s="273"/>
      <c r="E338" s="246"/>
      <c r="F338" s="246"/>
      <c r="G338" s="246"/>
      <c r="H338" s="246"/>
      <c r="I338" s="246"/>
      <c r="J338" s="246"/>
      <c r="K338" s="246"/>
      <c r="L338" s="246"/>
      <c r="M338" s="246"/>
      <c r="N338" s="265"/>
      <c r="O338" s="265"/>
      <c r="P338" s="265"/>
      <c r="Q338" s="265"/>
      <c r="R338" s="265"/>
    </row>
    <row r="339" spans="4:19" x14ac:dyDescent="0.2">
      <c r="D339" s="273"/>
      <c r="E339" s="246"/>
      <c r="F339" s="246"/>
      <c r="G339" s="246"/>
      <c r="H339" s="246"/>
      <c r="I339" s="246"/>
      <c r="J339" s="246"/>
      <c r="K339" s="246"/>
      <c r="L339" s="246"/>
      <c r="M339" s="246"/>
      <c r="N339" s="265"/>
      <c r="O339" s="265"/>
      <c r="P339" s="265"/>
      <c r="Q339" s="265"/>
      <c r="R339" s="265"/>
    </row>
    <row r="340" spans="4:19" x14ac:dyDescent="0.2">
      <c r="D340" s="273"/>
      <c r="E340" s="246"/>
      <c r="F340" s="246"/>
      <c r="G340" s="246"/>
      <c r="H340" s="246"/>
      <c r="I340" s="246"/>
      <c r="J340" s="246"/>
      <c r="K340" s="246"/>
      <c r="L340" s="246"/>
      <c r="M340" s="246"/>
      <c r="N340" s="265"/>
      <c r="O340" s="265"/>
      <c r="P340" s="265"/>
      <c r="Q340" s="265"/>
      <c r="R340" s="265"/>
      <c r="S340" s="10"/>
    </row>
    <row r="341" spans="4:19" x14ac:dyDescent="0.2">
      <c r="D341" s="273"/>
      <c r="E341" s="246"/>
      <c r="F341" s="246"/>
      <c r="G341" s="246"/>
      <c r="H341" s="246"/>
      <c r="I341" s="246"/>
      <c r="J341" s="246"/>
      <c r="K341" s="246"/>
      <c r="L341" s="246"/>
      <c r="M341" s="246"/>
      <c r="N341" s="265"/>
      <c r="O341" s="265"/>
      <c r="P341" s="265"/>
      <c r="Q341" s="265"/>
      <c r="R341" s="265"/>
    </row>
    <row r="342" spans="4:19" x14ac:dyDescent="0.2">
      <c r="D342" s="273"/>
      <c r="E342" s="246"/>
      <c r="F342" s="246"/>
      <c r="G342" s="246"/>
      <c r="H342" s="246"/>
      <c r="I342" s="246"/>
      <c r="J342" s="246"/>
      <c r="K342" s="246"/>
      <c r="L342" s="246"/>
      <c r="M342" s="246"/>
      <c r="N342" s="265"/>
      <c r="O342" s="265"/>
      <c r="P342" s="265"/>
      <c r="Q342" s="265"/>
      <c r="R342" s="265"/>
    </row>
    <row r="343" spans="4:19" x14ac:dyDescent="0.2">
      <c r="D343" s="273"/>
      <c r="E343" s="246"/>
      <c r="F343" s="246"/>
      <c r="G343" s="246"/>
      <c r="H343" s="246"/>
      <c r="I343" s="246"/>
      <c r="J343" s="246"/>
      <c r="K343" s="246"/>
      <c r="L343" s="246"/>
      <c r="M343" s="246"/>
      <c r="N343" s="265"/>
      <c r="O343" s="265"/>
      <c r="P343" s="265"/>
      <c r="Q343" s="265"/>
      <c r="R343" s="265"/>
    </row>
    <row r="344" spans="4:19" x14ac:dyDescent="0.2">
      <c r="D344" s="273"/>
      <c r="E344" s="246"/>
      <c r="F344" s="246"/>
      <c r="G344" s="246"/>
      <c r="H344" s="246"/>
      <c r="I344" s="246"/>
      <c r="J344" s="246"/>
      <c r="K344" s="246"/>
      <c r="L344" s="246"/>
      <c r="M344" s="246"/>
      <c r="N344" s="265"/>
      <c r="O344" s="265"/>
      <c r="P344" s="265"/>
      <c r="Q344" s="265"/>
      <c r="R344" s="265"/>
      <c r="S344" s="10"/>
    </row>
    <row r="345" spans="4:19" x14ac:dyDescent="0.2">
      <c r="D345" s="273"/>
      <c r="E345" s="246"/>
      <c r="F345" s="246"/>
      <c r="G345" s="246"/>
      <c r="H345" s="246"/>
      <c r="I345" s="246"/>
      <c r="J345" s="246"/>
      <c r="K345" s="246"/>
      <c r="L345" s="246"/>
      <c r="M345" s="246"/>
      <c r="N345" s="265"/>
      <c r="O345" s="265"/>
      <c r="P345" s="265"/>
      <c r="Q345" s="265"/>
      <c r="R345" s="265"/>
      <c r="S345" s="10"/>
    </row>
    <row r="346" spans="4:19" x14ac:dyDescent="0.2">
      <c r="D346" s="273"/>
      <c r="E346" s="246"/>
      <c r="F346" s="246"/>
      <c r="G346" s="246"/>
      <c r="H346" s="246"/>
      <c r="I346" s="246"/>
      <c r="J346" s="246"/>
      <c r="K346" s="246"/>
      <c r="L346" s="246"/>
      <c r="M346" s="246"/>
      <c r="N346" s="265"/>
      <c r="O346" s="265"/>
      <c r="P346" s="265"/>
      <c r="Q346" s="265"/>
      <c r="R346" s="265"/>
    </row>
    <row r="347" spans="4:19" x14ac:dyDescent="0.2">
      <c r="D347" s="273"/>
      <c r="E347" s="256"/>
      <c r="F347" s="256"/>
      <c r="G347" s="256"/>
      <c r="H347" s="256"/>
      <c r="I347" s="256"/>
      <c r="J347" s="256"/>
      <c r="K347" s="256"/>
      <c r="L347" s="256"/>
      <c r="M347" s="256"/>
      <c r="N347" s="265"/>
      <c r="O347" s="265"/>
      <c r="P347" s="265"/>
      <c r="Q347" s="265"/>
      <c r="R347" s="265"/>
    </row>
    <row r="348" spans="4:19" x14ac:dyDescent="0.2">
      <c r="D348" s="273"/>
      <c r="E348" s="246"/>
      <c r="F348" s="246"/>
      <c r="G348" s="246"/>
      <c r="H348" s="246"/>
      <c r="I348" s="246"/>
      <c r="J348" s="246"/>
      <c r="K348" s="246"/>
      <c r="L348" s="246"/>
      <c r="M348" s="246"/>
      <c r="N348" s="265"/>
      <c r="O348" s="265"/>
      <c r="P348" s="265"/>
      <c r="Q348" s="265"/>
      <c r="R348" s="265"/>
    </row>
    <row r="349" spans="4:19" x14ac:dyDescent="0.2">
      <c r="D349" s="273"/>
      <c r="E349" s="246"/>
      <c r="F349" s="246"/>
      <c r="G349" s="246"/>
      <c r="H349" s="246"/>
      <c r="I349" s="246"/>
      <c r="J349" s="246"/>
      <c r="K349" s="246"/>
      <c r="L349" s="246"/>
      <c r="M349" s="246"/>
      <c r="N349" s="265"/>
      <c r="O349" s="265"/>
      <c r="P349" s="265"/>
      <c r="Q349" s="265"/>
      <c r="R349" s="265"/>
    </row>
    <row r="350" spans="4:19" x14ac:dyDescent="0.2">
      <c r="D350" s="273"/>
      <c r="E350" s="246"/>
      <c r="F350" s="246"/>
      <c r="G350" s="246"/>
      <c r="H350" s="246"/>
      <c r="I350" s="246"/>
      <c r="J350" s="246"/>
      <c r="K350" s="246"/>
      <c r="L350" s="246"/>
      <c r="M350" s="246"/>
      <c r="N350" s="265"/>
      <c r="O350" s="265"/>
      <c r="P350" s="265"/>
      <c r="Q350" s="265"/>
      <c r="R350" s="265"/>
    </row>
    <row r="351" spans="4:19" x14ac:dyDescent="0.2">
      <c r="D351" s="273"/>
      <c r="E351" s="246"/>
      <c r="F351" s="246"/>
      <c r="G351" s="246"/>
      <c r="H351" s="246"/>
      <c r="I351" s="246"/>
      <c r="J351" s="246"/>
      <c r="K351" s="246"/>
      <c r="L351" s="246"/>
      <c r="M351" s="246"/>
      <c r="N351" s="265"/>
      <c r="O351" s="265"/>
      <c r="P351" s="265"/>
      <c r="Q351" s="265"/>
      <c r="R351" s="265"/>
    </row>
    <row r="352" spans="4:19" x14ac:dyDescent="0.2">
      <c r="D352" s="273"/>
      <c r="E352" s="246"/>
      <c r="F352" s="246"/>
      <c r="G352" s="246"/>
      <c r="H352" s="246"/>
      <c r="I352" s="246"/>
      <c r="J352" s="246"/>
      <c r="K352" s="246"/>
      <c r="L352" s="246"/>
      <c r="M352" s="246"/>
      <c r="N352" s="265"/>
      <c r="O352" s="265"/>
      <c r="P352" s="265"/>
      <c r="Q352" s="265"/>
      <c r="R352" s="265"/>
      <c r="S352" s="10"/>
    </row>
    <row r="353" spans="4:19" x14ac:dyDescent="0.2">
      <c r="D353" s="273"/>
      <c r="E353" s="246"/>
      <c r="F353" s="246"/>
      <c r="G353" s="246"/>
      <c r="H353" s="246"/>
      <c r="I353" s="246"/>
      <c r="J353" s="246"/>
      <c r="K353" s="246"/>
      <c r="L353" s="246"/>
      <c r="M353" s="246"/>
      <c r="N353" s="265"/>
      <c r="O353" s="265"/>
      <c r="P353" s="265"/>
      <c r="Q353" s="265"/>
      <c r="R353" s="265"/>
      <c r="S353" s="10"/>
    </row>
    <row r="354" spans="4:19" x14ac:dyDescent="0.2">
      <c r="D354" s="273"/>
      <c r="E354" s="246"/>
      <c r="F354" s="246"/>
      <c r="G354" s="246"/>
      <c r="H354" s="246"/>
      <c r="I354" s="246"/>
      <c r="J354" s="246"/>
      <c r="K354" s="246"/>
      <c r="L354" s="246"/>
      <c r="M354" s="246"/>
      <c r="N354" s="265"/>
      <c r="O354" s="265"/>
      <c r="P354" s="265"/>
      <c r="Q354" s="265"/>
      <c r="R354" s="265"/>
    </row>
    <row r="355" spans="4:19" x14ac:dyDescent="0.2">
      <c r="D355" s="273"/>
      <c r="E355" s="246"/>
      <c r="F355" s="246"/>
      <c r="G355" s="246"/>
      <c r="H355" s="246"/>
      <c r="I355" s="246"/>
      <c r="J355" s="246"/>
      <c r="K355" s="246"/>
      <c r="L355" s="246"/>
      <c r="M355" s="246"/>
      <c r="N355" s="265"/>
      <c r="O355" s="265"/>
      <c r="P355" s="265"/>
      <c r="Q355" s="265"/>
      <c r="R355" s="265"/>
      <c r="S355" s="10"/>
    </row>
    <row r="356" spans="4:19" x14ac:dyDescent="0.2">
      <c r="D356" s="273"/>
      <c r="E356" s="246"/>
      <c r="F356" s="246"/>
      <c r="G356" s="246"/>
      <c r="H356" s="246"/>
      <c r="I356" s="246"/>
      <c r="J356" s="246"/>
      <c r="K356" s="246"/>
      <c r="L356" s="246"/>
      <c r="M356" s="246"/>
      <c r="N356" s="265"/>
      <c r="O356" s="265"/>
      <c r="P356" s="265"/>
      <c r="Q356" s="265"/>
      <c r="R356" s="265"/>
    </row>
    <row r="357" spans="4:19" x14ac:dyDescent="0.2">
      <c r="D357" s="273"/>
      <c r="E357" s="256"/>
      <c r="F357" s="256"/>
      <c r="G357" s="256"/>
      <c r="H357" s="256"/>
      <c r="I357" s="256"/>
      <c r="J357" s="256"/>
      <c r="K357" s="256"/>
      <c r="L357" s="256"/>
      <c r="M357" s="256"/>
      <c r="N357" s="265"/>
      <c r="O357" s="265"/>
      <c r="P357" s="265"/>
      <c r="Q357" s="265"/>
      <c r="R357" s="265"/>
    </row>
    <row r="358" spans="4:19" x14ac:dyDescent="0.2">
      <c r="D358" s="273"/>
      <c r="E358" s="261"/>
      <c r="F358" s="261"/>
      <c r="G358" s="261"/>
      <c r="H358" s="261"/>
      <c r="I358" s="261"/>
      <c r="J358" s="261"/>
      <c r="K358" s="261"/>
      <c r="L358" s="261"/>
      <c r="M358" s="261"/>
      <c r="N358" s="265"/>
      <c r="O358" s="265"/>
      <c r="P358" s="265"/>
      <c r="Q358" s="265"/>
      <c r="R358" s="265"/>
    </row>
    <row r="359" spans="4:19" x14ac:dyDescent="0.2">
      <c r="D359" s="273"/>
      <c r="E359" s="261"/>
      <c r="F359" s="261"/>
      <c r="G359" s="261"/>
      <c r="H359" s="261"/>
      <c r="I359" s="261"/>
      <c r="J359" s="261"/>
      <c r="K359" s="261"/>
      <c r="L359" s="261"/>
      <c r="M359" s="261"/>
      <c r="N359" s="265"/>
      <c r="O359" s="265"/>
      <c r="P359" s="265"/>
      <c r="Q359" s="265"/>
      <c r="R359" s="265"/>
    </row>
    <row r="360" spans="4:19" x14ac:dyDescent="0.2">
      <c r="D360" s="273"/>
      <c r="E360" s="261"/>
      <c r="F360" s="261"/>
      <c r="G360" s="261"/>
      <c r="H360" s="261"/>
      <c r="I360" s="261"/>
      <c r="J360" s="261"/>
      <c r="K360" s="261"/>
      <c r="L360" s="261"/>
      <c r="M360" s="261"/>
      <c r="N360" s="265"/>
      <c r="O360" s="265"/>
      <c r="P360" s="265"/>
      <c r="Q360" s="265"/>
      <c r="R360" s="265"/>
    </row>
    <row r="361" spans="4:19" x14ac:dyDescent="0.2">
      <c r="D361" s="273"/>
      <c r="E361" s="261"/>
      <c r="F361" s="261"/>
      <c r="G361" s="261"/>
      <c r="H361" s="261"/>
      <c r="I361" s="261"/>
      <c r="J361" s="261"/>
      <c r="K361" s="261"/>
      <c r="L361" s="261"/>
      <c r="M361" s="261"/>
      <c r="N361" s="265"/>
      <c r="O361" s="265"/>
      <c r="P361" s="265"/>
      <c r="Q361" s="265"/>
      <c r="R361" s="265"/>
    </row>
    <row r="362" spans="4:19" x14ac:dyDescent="0.2">
      <c r="D362" s="273"/>
      <c r="E362" s="261"/>
      <c r="F362" s="261"/>
      <c r="G362" s="261"/>
      <c r="H362" s="261"/>
      <c r="I362" s="261"/>
      <c r="J362" s="261"/>
      <c r="K362" s="261"/>
      <c r="L362" s="261"/>
      <c r="M362" s="261"/>
      <c r="N362" s="265"/>
      <c r="O362" s="265"/>
      <c r="P362" s="265"/>
      <c r="Q362" s="265"/>
      <c r="R362" s="265"/>
    </row>
    <row r="363" spans="4:19" x14ac:dyDescent="0.2">
      <c r="D363" s="273"/>
      <c r="E363" s="261"/>
      <c r="F363" s="261"/>
      <c r="G363" s="261"/>
      <c r="H363" s="261"/>
      <c r="I363" s="261"/>
      <c r="J363" s="261"/>
      <c r="K363" s="261"/>
      <c r="L363" s="261"/>
      <c r="M363" s="261"/>
      <c r="N363" s="265"/>
      <c r="O363" s="265"/>
      <c r="P363" s="265"/>
      <c r="Q363" s="265"/>
      <c r="R363" s="265"/>
    </row>
    <row r="364" spans="4:19" x14ac:dyDescent="0.2">
      <c r="D364" s="273"/>
      <c r="E364" s="261"/>
      <c r="F364" s="261"/>
      <c r="G364" s="261"/>
      <c r="H364" s="261"/>
      <c r="I364" s="261"/>
      <c r="J364" s="261"/>
      <c r="K364" s="261"/>
      <c r="L364" s="261"/>
      <c r="M364" s="261"/>
      <c r="N364" s="265"/>
      <c r="O364" s="265"/>
      <c r="P364" s="265"/>
      <c r="Q364" s="265"/>
      <c r="R364" s="265"/>
    </row>
    <row r="365" spans="4:19" x14ac:dyDescent="0.2">
      <c r="D365" s="273"/>
      <c r="E365" s="261"/>
      <c r="F365" s="261"/>
      <c r="G365" s="261"/>
      <c r="H365" s="261"/>
      <c r="I365" s="261"/>
      <c r="J365" s="261"/>
      <c r="K365" s="261"/>
      <c r="L365" s="261"/>
      <c r="M365" s="261"/>
      <c r="N365" s="265"/>
      <c r="O365" s="265"/>
      <c r="P365" s="265"/>
      <c r="Q365" s="265"/>
      <c r="R365" s="265"/>
    </row>
    <row r="366" spans="4:19" x14ac:dyDescent="0.2">
      <c r="D366" s="273"/>
      <c r="E366" s="261"/>
      <c r="F366" s="261"/>
      <c r="G366" s="261"/>
      <c r="H366" s="261"/>
      <c r="I366" s="261"/>
      <c r="J366" s="261"/>
      <c r="K366" s="261"/>
      <c r="L366" s="261"/>
      <c r="M366" s="261"/>
      <c r="N366" s="265"/>
      <c r="O366" s="265"/>
      <c r="P366" s="265"/>
      <c r="Q366" s="265"/>
      <c r="R366" s="265"/>
    </row>
    <row r="367" spans="4:19" x14ac:dyDescent="0.2">
      <c r="D367" s="273"/>
      <c r="E367" s="261"/>
      <c r="F367" s="261"/>
      <c r="G367" s="261"/>
      <c r="H367" s="261"/>
      <c r="I367" s="261"/>
      <c r="J367" s="261"/>
      <c r="K367" s="261"/>
      <c r="L367" s="261"/>
      <c r="M367" s="261"/>
      <c r="N367" s="265"/>
      <c r="O367" s="265"/>
      <c r="P367" s="265"/>
      <c r="Q367" s="265"/>
      <c r="R367" s="265"/>
    </row>
    <row r="368" spans="4:19" x14ac:dyDescent="0.2">
      <c r="D368" s="273"/>
      <c r="E368" s="261"/>
      <c r="F368" s="261"/>
      <c r="G368" s="261"/>
      <c r="H368" s="261"/>
      <c r="I368" s="261"/>
      <c r="J368" s="261"/>
      <c r="K368" s="261"/>
      <c r="L368" s="261"/>
      <c r="M368" s="261"/>
      <c r="N368" s="265"/>
      <c r="O368" s="265"/>
      <c r="P368" s="265"/>
      <c r="Q368" s="265"/>
      <c r="R368" s="265"/>
    </row>
    <row r="369" spans="4:18" x14ac:dyDescent="0.2">
      <c r="D369" s="273"/>
      <c r="E369" s="261"/>
      <c r="F369" s="261"/>
      <c r="G369" s="261"/>
      <c r="H369" s="261"/>
      <c r="I369" s="261"/>
      <c r="J369" s="261"/>
      <c r="K369" s="261"/>
      <c r="L369" s="261"/>
      <c r="M369" s="261"/>
      <c r="N369" s="265"/>
      <c r="O369" s="265"/>
      <c r="P369" s="265"/>
      <c r="Q369" s="265"/>
      <c r="R369" s="265"/>
    </row>
    <row r="370" spans="4:18" x14ac:dyDescent="0.2">
      <c r="D370" s="273"/>
      <c r="E370" s="261"/>
      <c r="F370" s="261"/>
      <c r="G370" s="261"/>
      <c r="H370" s="261"/>
      <c r="I370" s="261"/>
      <c r="J370" s="261"/>
      <c r="K370" s="261"/>
      <c r="L370" s="261"/>
      <c r="M370" s="261"/>
      <c r="N370" s="265"/>
      <c r="O370" s="265"/>
      <c r="P370" s="265"/>
      <c r="Q370" s="265"/>
      <c r="R370" s="265"/>
    </row>
    <row r="371" spans="4:18" x14ac:dyDescent="0.2">
      <c r="D371" s="273"/>
      <c r="E371" s="261"/>
      <c r="F371" s="261"/>
      <c r="G371" s="261"/>
      <c r="H371" s="261"/>
      <c r="I371" s="261"/>
      <c r="J371" s="261"/>
      <c r="K371" s="261"/>
      <c r="L371" s="261"/>
      <c r="M371" s="261"/>
      <c r="N371" s="265"/>
      <c r="O371" s="265"/>
      <c r="P371" s="265"/>
      <c r="Q371" s="265"/>
      <c r="R371" s="265"/>
    </row>
    <row r="372" spans="4:18" x14ac:dyDescent="0.2">
      <c r="D372" s="273"/>
      <c r="E372" s="261"/>
      <c r="F372" s="261"/>
      <c r="G372" s="261"/>
      <c r="H372" s="261"/>
      <c r="I372" s="261"/>
      <c r="J372" s="261"/>
      <c r="K372" s="261"/>
      <c r="L372" s="261"/>
      <c r="M372" s="261"/>
      <c r="N372" s="265"/>
      <c r="O372" s="265"/>
      <c r="P372" s="265"/>
      <c r="Q372" s="265"/>
      <c r="R372" s="265"/>
    </row>
    <row r="373" spans="4:18" x14ac:dyDescent="0.2">
      <c r="D373" s="273"/>
      <c r="E373" s="261"/>
      <c r="F373" s="261"/>
      <c r="G373" s="261"/>
      <c r="H373" s="261"/>
      <c r="I373" s="261"/>
      <c r="J373" s="261"/>
      <c r="K373" s="261"/>
      <c r="L373" s="261"/>
      <c r="M373" s="261"/>
      <c r="N373" s="265"/>
      <c r="O373" s="265"/>
      <c r="P373" s="265"/>
      <c r="Q373" s="265"/>
      <c r="R373" s="265"/>
    </row>
    <row r="374" spans="4:18" x14ac:dyDescent="0.2">
      <c r="D374" s="273"/>
      <c r="E374" s="261"/>
      <c r="F374" s="261"/>
      <c r="G374" s="261"/>
      <c r="H374" s="261"/>
      <c r="I374" s="261"/>
      <c r="J374" s="261"/>
      <c r="K374" s="261"/>
      <c r="L374" s="261"/>
      <c r="M374" s="261"/>
      <c r="N374" s="265"/>
      <c r="O374" s="265"/>
      <c r="P374" s="265"/>
      <c r="Q374" s="265"/>
      <c r="R374" s="265"/>
    </row>
    <row r="375" spans="4:18" x14ac:dyDescent="0.2">
      <c r="D375" s="273"/>
      <c r="E375" s="261"/>
      <c r="F375" s="261"/>
      <c r="G375" s="261"/>
      <c r="H375" s="261"/>
      <c r="I375" s="261"/>
      <c r="J375" s="261"/>
      <c r="K375" s="261"/>
      <c r="L375" s="261"/>
      <c r="M375" s="261"/>
      <c r="N375" s="265"/>
      <c r="O375" s="265"/>
      <c r="P375" s="265"/>
      <c r="Q375" s="265"/>
      <c r="R375" s="265"/>
    </row>
    <row r="376" spans="4:18" x14ac:dyDescent="0.2">
      <c r="D376" s="273"/>
      <c r="E376" s="261"/>
      <c r="F376" s="261"/>
      <c r="G376" s="261"/>
      <c r="H376" s="261"/>
      <c r="I376" s="261"/>
      <c r="J376" s="261"/>
      <c r="K376" s="261"/>
      <c r="L376" s="261"/>
      <c r="M376" s="261"/>
      <c r="N376" s="265"/>
      <c r="O376" s="265"/>
      <c r="P376" s="265"/>
      <c r="Q376" s="265"/>
      <c r="R376" s="265"/>
    </row>
    <row r="377" spans="4:18" x14ac:dyDescent="0.2">
      <c r="D377" s="273"/>
      <c r="E377" s="261"/>
      <c r="F377" s="261"/>
      <c r="G377" s="261"/>
      <c r="H377" s="261"/>
      <c r="I377" s="261"/>
      <c r="J377" s="261"/>
      <c r="K377" s="261"/>
      <c r="L377" s="261"/>
      <c r="M377" s="261"/>
      <c r="N377" s="265"/>
      <c r="O377" s="265"/>
      <c r="P377" s="265"/>
      <c r="Q377" s="265"/>
      <c r="R377" s="265"/>
    </row>
    <row r="378" spans="4:18" x14ac:dyDescent="0.2">
      <c r="D378" s="273"/>
      <c r="E378" s="261"/>
      <c r="F378" s="261"/>
      <c r="G378" s="261"/>
      <c r="H378" s="261"/>
      <c r="I378" s="261"/>
      <c r="J378" s="261"/>
      <c r="K378" s="261"/>
      <c r="L378" s="261"/>
      <c r="M378" s="261"/>
      <c r="N378" s="265"/>
      <c r="O378" s="265"/>
      <c r="P378" s="265"/>
      <c r="Q378" s="265"/>
      <c r="R378" s="265"/>
    </row>
    <row r="379" spans="4:18" x14ac:dyDescent="0.2">
      <c r="D379" s="273"/>
      <c r="E379" s="261"/>
      <c r="F379" s="261"/>
      <c r="G379" s="261"/>
      <c r="H379" s="261"/>
      <c r="I379" s="261"/>
      <c r="J379" s="261"/>
      <c r="K379" s="261"/>
      <c r="L379" s="261"/>
      <c r="M379" s="261"/>
      <c r="N379" s="265"/>
      <c r="O379" s="265"/>
      <c r="P379" s="265"/>
      <c r="Q379" s="265"/>
      <c r="R379" s="265"/>
    </row>
    <row r="380" spans="4:18" x14ac:dyDescent="0.2">
      <c r="D380" s="273"/>
      <c r="E380" s="261"/>
      <c r="F380" s="261"/>
      <c r="G380" s="261"/>
      <c r="H380" s="261"/>
      <c r="I380" s="261"/>
      <c r="J380" s="261"/>
      <c r="K380" s="261"/>
      <c r="L380" s="261"/>
      <c r="M380" s="261"/>
      <c r="N380" s="265"/>
      <c r="O380" s="265"/>
      <c r="P380" s="265"/>
      <c r="Q380" s="265"/>
      <c r="R380" s="265"/>
    </row>
    <row r="381" spans="4:18" x14ac:dyDescent="0.2">
      <c r="D381" s="273"/>
      <c r="E381" s="261"/>
      <c r="F381" s="261"/>
      <c r="G381" s="261"/>
      <c r="H381" s="261"/>
      <c r="I381" s="261"/>
      <c r="J381" s="261"/>
      <c r="K381" s="261"/>
      <c r="L381" s="261"/>
      <c r="M381" s="261"/>
      <c r="N381" s="265"/>
      <c r="O381" s="265"/>
      <c r="P381" s="265"/>
      <c r="Q381" s="265"/>
      <c r="R381" s="265"/>
    </row>
    <row r="382" spans="4:18" x14ac:dyDescent="0.2">
      <c r="D382" s="273"/>
      <c r="E382" s="261"/>
      <c r="F382" s="261"/>
      <c r="G382" s="261"/>
      <c r="H382" s="261"/>
      <c r="I382" s="261"/>
      <c r="J382" s="261"/>
      <c r="K382" s="261"/>
      <c r="L382" s="261"/>
      <c r="M382" s="261"/>
      <c r="N382" s="265"/>
      <c r="O382" s="265"/>
      <c r="P382" s="265"/>
      <c r="Q382" s="265"/>
      <c r="R382" s="265"/>
    </row>
    <row r="383" spans="4:18" x14ac:dyDescent="0.2">
      <c r="D383" s="273"/>
      <c r="E383" s="261"/>
      <c r="F383" s="261"/>
      <c r="G383" s="261"/>
      <c r="H383" s="261"/>
      <c r="I383" s="261"/>
      <c r="J383" s="261"/>
      <c r="K383" s="261"/>
      <c r="L383" s="261"/>
      <c r="M383" s="261"/>
      <c r="N383" s="265"/>
      <c r="O383" s="265"/>
      <c r="P383" s="265"/>
      <c r="Q383" s="265"/>
      <c r="R383" s="265"/>
    </row>
    <row r="384" spans="4:18" x14ac:dyDescent="0.2">
      <c r="D384" s="273"/>
      <c r="E384" s="261"/>
      <c r="F384" s="261"/>
      <c r="G384" s="261"/>
      <c r="H384" s="261"/>
      <c r="I384" s="261"/>
      <c r="J384" s="261"/>
      <c r="K384" s="261"/>
      <c r="L384" s="261"/>
      <c r="M384" s="261"/>
      <c r="N384" s="265"/>
      <c r="O384" s="265"/>
      <c r="P384" s="265"/>
      <c r="Q384" s="265"/>
      <c r="R384" s="265"/>
    </row>
    <row r="385" spans="4:18" x14ac:dyDescent="0.2">
      <c r="D385" s="273"/>
      <c r="E385" s="261"/>
      <c r="F385" s="261"/>
      <c r="G385" s="261"/>
      <c r="H385" s="261"/>
      <c r="I385" s="261"/>
      <c r="J385" s="261"/>
      <c r="K385" s="261"/>
      <c r="L385" s="261"/>
      <c r="M385" s="261"/>
      <c r="N385" s="265"/>
      <c r="O385" s="265"/>
      <c r="P385" s="265"/>
      <c r="Q385" s="265"/>
      <c r="R385" s="265"/>
    </row>
    <row r="386" spans="4:18" x14ac:dyDescent="0.2">
      <c r="D386" s="273"/>
      <c r="E386" s="261"/>
      <c r="F386" s="261"/>
      <c r="G386" s="261"/>
      <c r="H386" s="261"/>
      <c r="I386" s="261"/>
      <c r="J386" s="261"/>
      <c r="K386" s="261"/>
      <c r="L386" s="261"/>
      <c r="M386" s="261"/>
      <c r="N386" s="265"/>
      <c r="O386" s="265"/>
      <c r="P386" s="265"/>
      <c r="Q386" s="265"/>
      <c r="R386" s="265"/>
    </row>
    <row r="387" spans="4:18" x14ac:dyDescent="0.2">
      <c r="D387" s="273"/>
      <c r="E387" s="261"/>
      <c r="F387" s="261"/>
      <c r="G387" s="261"/>
      <c r="H387" s="261"/>
      <c r="I387" s="261"/>
      <c r="J387" s="261"/>
      <c r="K387" s="261"/>
      <c r="L387" s="261"/>
      <c r="M387" s="261"/>
      <c r="N387" s="265"/>
      <c r="O387" s="265"/>
      <c r="P387" s="265"/>
      <c r="Q387" s="265"/>
      <c r="R387" s="265"/>
    </row>
    <row r="388" spans="4:18" x14ac:dyDescent="0.2">
      <c r="D388" s="273"/>
      <c r="E388" s="261"/>
      <c r="F388" s="261"/>
      <c r="G388" s="261"/>
      <c r="H388" s="261"/>
      <c r="I388" s="261"/>
      <c r="J388" s="261"/>
      <c r="K388" s="261"/>
      <c r="L388" s="261"/>
      <c r="M388" s="261"/>
      <c r="N388" s="265"/>
      <c r="O388" s="265"/>
      <c r="P388" s="265"/>
      <c r="Q388" s="265"/>
      <c r="R388" s="265"/>
    </row>
    <row r="389" spans="4:18" x14ac:dyDescent="0.2">
      <c r="D389" s="273"/>
      <c r="E389" s="261"/>
      <c r="F389" s="261"/>
      <c r="G389" s="261"/>
      <c r="H389" s="261"/>
      <c r="I389" s="261"/>
      <c r="J389" s="261"/>
      <c r="K389" s="261"/>
      <c r="L389" s="261"/>
      <c r="M389" s="261"/>
      <c r="N389" s="265"/>
      <c r="O389" s="265"/>
      <c r="P389" s="265"/>
      <c r="Q389" s="265"/>
      <c r="R389" s="265"/>
    </row>
    <row r="390" spans="4:18" x14ac:dyDescent="0.2">
      <c r="D390" s="273"/>
      <c r="E390" s="261"/>
      <c r="F390" s="261"/>
      <c r="G390" s="261"/>
      <c r="H390" s="261"/>
      <c r="I390" s="261"/>
      <c r="J390" s="261"/>
      <c r="K390" s="261"/>
      <c r="L390" s="261"/>
      <c r="M390" s="261"/>
      <c r="N390" s="265"/>
      <c r="O390" s="265"/>
      <c r="P390" s="265"/>
      <c r="Q390" s="265"/>
      <c r="R390" s="265"/>
    </row>
    <row r="391" spans="4:18" x14ac:dyDescent="0.2">
      <c r="D391" s="273"/>
      <c r="E391" s="261"/>
      <c r="F391" s="261"/>
      <c r="G391" s="261"/>
      <c r="H391" s="261"/>
      <c r="I391" s="261"/>
      <c r="J391" s="261"/>
      <c r="K391" s="261"/>
      <c r="L391" s="261"/>
      <c r="M391" s="261"/>
      <c r="N391" s="265"/>
      <c r="O391" s="265"/>
      <c r="P391" s="265"/>
      <c r="Q391" s="265"/>
      <c r="R391" s="265"/>
    </row>
    <row r="392" spans="4:18" x14ac:dyDescent="0.2">
      <c r="D392" s="273"/>
      <c r="E392" s="261"/>
      <c r="F392" s="261"/>
      <c r="G392" s="261"/>
      <c r="H392" s="261"/>
      <c r="I392" s="261"/>
      <c r="J392" s="261"/>
      <c r="K392" s="261"/>
      <c r="L392" s="261"/>
      <c r="M392" s="261"/>
      <c r="N392" s="265"/>
      <c r="O392" s="265"/>
      <c r="P392" s="265"/>
      <c r="Q392" s="265"/>
      <c r="R392" s="265"/>
    </row>
    <row r="393" spans="4:18" x14ac:dyDescent="0.2">
      <c r="D393" s="273"/>
      <c r="E393" s="261"/>
      <c r="F393" s="261"/>
      <c r="G393" s="261"/>
      <c r="H393" s="261"/>
      <c r="I393" s="261"/>
      <c r="J393" s="261"/>
      <c r="K393" s="261"/>
      <c r="L393" s="261"/>
      <c r="M393" s="261"/>
      <c r="N393" s="265"/>
      <c r="O393" s="265"/>
      <c r="P393" s="265"/>
      <c r="Q393" s="265"/>
      <c r="R393" s="265"/>
    </row>
    <row r="394" spans="4:18" x14ac:dyDescent="0.2">
      <c r="D394" s="273"/>
      <c r="E394" s="261"/>
      <c r="F394" s="261"/>
      <c r="G394" s="261"/>
      <c r="H394" s="261"/>
      <c r="I394" s="261"/>
      <c r="J394" s="261"/>
      <c r="K394" s="261"/>
      <c r="L394" s="261"/>
      <c r="M394" s="261"/>
      <c r="N394" s="265"/>
      <c r="O394" s="265"/>
      <c r="P394" s="265"/>
      <c r="Q394" s="265"/>
      <c r="R394" s="265"/>
    </row>
    <row r="395" spans="4:18" x14ac:dyDescent="0.2">
      <c r="D395" s="273"/>
      <c r="E395" s="261"/>
      <c r="F395" s="261"/>
      <c r="G395" s="261"/>
      <c r="H395" s="261"/>
      <c r="I395" s="261"/>
      <c r="J395" s="261"/>
      <c r="K395" s="261"/>
      <c r="L395" s="261"/>
      <c r="M395" s="261"/>
      <c r="N395" s="265"/>
      <c r="O395" s="265"/>
      <c r="P395" s="265"/>
      <c r="Q395" s="265"/>
      <c r="R395" s="265"/>
    </row>
    <row r="396" spans="4:18" x14ac:dyDescent="0.2">
      <c r="D396" s="273"/>
      <c r="E396" s="261"/>
      <c r="F396" s="261"/>
      <c r="G396" s="261"/>
      <c r="H396" s="261"/>
      <c r="I396" s="261"/>
      <c r="J396" s="261"/>
      <c r="K396" s="261"/>
      <c r="L396" s="261"/>
      <c r="M396" s="261"/>
      <c r="N396" s="265"/>
      <c r="O396" s="265"/>
      <c r="P396" s="265"/>
      <c r="Q396" s="265"/>
      <c r="R396" s="265"/>
    </row>
    <row r="397" spans="4:18" x14ac:dyDescent="0.2">
      <c r="D397" s="273"/>
      <c r="E397" s="261"/>
      <c r="F397" s="261"/>
      <c r="G397" s="261"/>
      <c r="H397" s="261"/>
      <c r="I397" s="261"/>
      <c r="J397" s="261"/>
      <c r="K397" s="261"/>
      <c r="L397" s="261"/>
      <c r="M397" s="261"/>
      <c r="N397" s="265"/>
      <c r="O397" s="265"/>
      <c r="P397" s="265"/>
      <c r="Q397" s="265"/>
      <c r="R397" s="265"/>
    </row>
    <row r="398" spans="4:18" x14ac:dyDescent="0.2">
      <c r="D398" s="273"/>
      <c r="E398" s="261"/>
      <c r="F398" s="261"/>
      <c r="G398" s="261"/>
      <c r="H398" s="261"/>
      <c r="I398" s="261"/>
      <c r="J398" s="261"/>
      <c r="K398" s="261"/>
      <c r="L398" s="261"/>
      <c r="M398" s="261"/>
      <c r="N398" s="265"/>
      <c r="O398" s="265"/>
      <c r="P398" s="265"/>
      <c r="Q398" s="265"/>
      <c r="R398" s="265"/>
    </row>
    <row r="399" spans="4:18" x14ac:dyDescent="0.2">
      <c r="D399" s="273"/>
      <c r="E399" s="261"/>
      <c r="F399" s="261"/>
      <c r="G399" s="261"/>
      <c r="H399" s="261"/>
      <c r="I399" s="261"/>
      <c r="J399" s="261"/>
      <c r="K399" s="261"/>
      <c r="L399" s="261"/>
      <c r="M399" s="261"/>
      <c r="N399" s="265"/>
      <c r="O399" s="265"/>
      <c r="P399" s="265"/>
      <c r="Q399" s="265"/>
      <c r="R399" s="265"/>
    </row>
    <row r="400" spans="4:18" x14ac:dyDescent="0.2">
      <c r="D400" s="273"/>
      <c r="E400" s="261"/>
      <c r="F400" s="261"/>
      <c r="G400" s="261"/>
      <c r="H400" s="261"/>
      <c r="I400" s="261"/>
      <c r="J400" s="261"/>
      <c r="K400" s="261"/>
      <c r="L400" s="261"/>
      <c r="M400" s="261"/>
      <c r="N400" s="265"/>
      <c r="O400" s="265"/>
      <c r="P400" s="265"/>
      <c r="Q400" s="265"/>
      <c r="R400" s="265"/>
    </row>
    <row r="401" spans="4:18" x14ac:dyDescent="0.2">
      <c r="D401" s="273"/>
      <c r="E401" s="261"/>
      <c r="F401" s="261"/>
      <c r="G401" s="261"/>
      <c r="H401" s="261"/>
      <c r="I401" s="261"/>
      <c r="J401" s="261"/>
      <c r="K401" s="261"/>
      <c r="L401" s="261"/>
      <c r="M401" s="261"/>
      <c r="N401" s="265"/>
      <c r="O401" s="265"/>
      <c r="P401" s="265"/>
      <c r="Q401" s="265"/>
      <c r="R401" s="265"/>
    </row>
    <row r="402" spans="4:18" x14ac:dyDescent="0.2">
      <c r="D402" s="273"/>
      <c r="E402" s="261"/>
      <c r="F402" s="261"/>
      <c r="G402" s="261"/>
      <c r="H402" s="261"/>
      <c r="I402" s="261"/>
      <c r="J402" s="261"/>
      <c r="K402" s="261"/>
      <c r="L402" s="261"/>
      <c r="M402" s="261"/>
      <c r="N402" s="265"/>
      <c r="O402" s="265"/>
      <c r="P402" s="265"/>
      <c r="Q402" s="265"/>
      <c r="R402" s="265"/>
    </row>
    <row r="403" spans="4:18" x14ac:dyDescent="0.2">
      <c r="D403" s="273"/>
      <c r="E403" s="261"/>
      <c r="F403" s="261"/>
      <c r="G403" s="261"/>
      <c r="H403" s="261"/>
      <c r="I403" s="261"/>
      <c r="J403" s="261"/>
      <c r="K403" s="261"/>
      <c r="L403" s="261"/>
      <c r="M403" s="261"/>
      <c r="N403" s="265"/>
      <c r="O403" s="265"/>
      <c r="P403" s="265"/>
      <c r="Q403" s="265"/>
      <c r="R403" s="265"/>
    </row>
    <row r="404" spans="4:18" x14ac:dyDescent="0.2">
      <c r="D404" s="273"/>
      <c r="E404" s="261"/>
      <c r="F404" s="261"/>
      <c r="G404" s="261"/>
      <c r="H404" s="261"/>
      <c r="I404" s="261"/>
      <c r="J404" s="261"/>
      <c r="K404" s="261"/>
      <c r="L404" s="261"/>
      <c r="M404" s="261"/>
      <c r="N404" s="265"/>
      <c r="O404" s="265"/>
      <c r="P404" s="265"/>
      <c r="Q404" s="265"/>
      <c r="R404" s="265"/>
    </row>
    <row r="405" spans="4:18" x14ac:dyDescent="0.2">
      <c r="D405" s="273"/>
      <c r="E405" s="261"/>
      <c r="F405" s="261"/>
      <c r="G405" s="261"/>
      <c r="H405" s="261"/>
      <c r="I405" s="261"/>
      <c r="J405" s="261"/>
      <c r="K405" s="261"/>
      <c r="L405" s="261"/>
      <c r="M405" s="261"/>
      <c r="N405" s="265"/>
      <c r="O405" s="265"/>
      <c r="P405" s="265"/>
      <c r="Q405" s="265"/>
      <c r="R405" s="265"/>
    </row>
    <row r="406" spans="4:18" x14ac:dyDescent="0.2">
      <c r="D406" s="273"/>
      <c r="E406" s="261"/>
      <c r="F406" s="261"/>
      <c r="G406" s="261"/>
      <c r="H406" s="261"/>
      <c r="I406" s="261"/>
      <c r="J406" s="261"/>
      <c r="K406" s="261"/>
      <c r="L406" s="261"/>
      <c r="M406" s="261"/>
      <c r="N406" s="265"/>
      <c r="O406" s="265"/>
      <c r="P406" s="265"/>
      <c r="Q406" s="265"/>
      <c r="R406" s="265"/>
    </row>
    <row r="407" spans="4:18" x14ac:dyDescent="0.2">
      <c r="D407" s="273"/>
      <c r="E407" s="261"/>
      <c r="F407" s="261"/>
      <c r="G407" s="261"/>
      <c r="H407" s="261"/>
      <c r="I407" s="261"/>
      <c r="J407" s="261"/>
      <c r="K407" s="261"/>
      <c r="L407" s="261"/>
      <c r="M407" s="261"/>
      <c r="N407" s="265"/>
      <c r="O407" s="265"/>
      <c r="P407" s="265"/>
      <c r="Q407" s="265"/>
      <c r="R407" s="265"/>
    </row>
    <row r="408" spans="4:18" x14ac:dyDescent="0.2">
      <c r="D408" s="273"/>
      <c r="E408" s="261"/>
      <c r="F408" s="261"/>
      <c r="G408" s="261"/>
      <c r="H408" s="261"/>
      <c r="I408" s="261"/>
      <c r="J408" s="261"/>
      <c r="K408" s="261"/>
      <c r="L408" s="261"/>
      <c r="M408" s="261"/>
      <c r="N408" s="265"/>
      <c r="O408" s="265"/>
      <c r="P408" s="265"/>
      <c r="Q408" s="265"/>
      <c r="R408" s="265"/>
    </row>
    <row r="409" spans="4:18" x14ac:dyDescent="0.2">
      <c r="D409" s="273"/>
      <c r="E409" s="261"/>
      <c r="F409" s="261"/>
      <c r="G409" s="261"/>
      <c r="H409" s="261"/>
      <c r="I409" s="261"/>
      <c r="J409" s="261"/>
      <c r="K409" s="261"/>
      <c r="L409" s="261"/>
      <c r="M409" s="261"/>
      <c r="N409" s="265"/>
      <c r="O409" s="265"/>
      <c r="P409" s="265"/>
      <c r="Q409" s="265"/>
      <c r="R409" s="265"/>
    </row>
    <row r="410" spans="4:18" x14ac:dyDescent="0.2">
      <c r="D410" s="273"/>
      <c r="E410" s="261"/>
      <c r="F410" s="261"/>
      <c r="G410" s="261"/>
      <c r="H410" s="261"/>
      <c r="I410" s="261"/>
      <c r="J410" s="261"/>
      <c r="K410" s="261"/>
      <c r="L410" s="261"/>
      <c r="M410" s="261"/>
      <c r="N410" s="265"/>
      <c r="O410" s="265"/>
      <c r="P410" s="265"/>
      <c r="Q410" s="265"/>
      <c r="R410" s="265"/>
    </row>
    <row r="411" spans="4:18" x14ac:dyDescent="0.2">
      <c r="D411" s="273"/>
      <c r="E411" s="261"/>
      <c r="F411" s="261"/>
      <c r="G411" s="261"/>
      <c r="H411" s="261"/>
      <c r="I411" s="261"/>
      <c r="J411" s="261"/>
      <c r="K411" s="261"/>
      <c r="L411" s="261"/>
      <c r="M411" s="261"/>
      <c r="N411" s="265"/>
      <c r="O411" s="265"/>
      <c r="P411" s="265"/>
      <c r="Q411" s="265"/>
      <c r="R411" s="265"/>
    </row>
    <row r="412" spans="4:18" x14ac:dyDescent="0.2">
      <c r="D412" s="273"/>
      <c r="E412" s="261"/>
      <c r="F412" s="261"/>
      <c r="G412" s="261"/>
      <c r="H412" s="261"/>
      <c r="I412" s="261"/>
      <c r="J412" s="261"/>
      <c r="K412" s="261"/>
      <c r="L412" s="261"/>
      <c r="M412" s="261"/>
      <c r="N412" s="265"/>
      <c r="O412" s="265"/>
      <c r="P412" s="265"/>
      <c r="Q412" s="265"/>
      <c r="R412" s="265"/>
    </row>
    <row r="413" spans="4:18" x14ac:dyDescent="0.2">
      <c r="D413" s="273"/>
      <c r="E413" s="261"/>
      <c r="F413" s="261"/>
      <c r="G413" s="261"/>
      <c r="H413" s="261"/>
      <c r="I413" s="261"/>
      <c r="J413" s="261"/>
      <c r="K413" s="261"/>
      <c r="L413" s="261"/>
      <c r="M413" s="261"/>
      <c r="N413" s="265"/>
      <c r="O413" s="265"/>
      <c r="P413" s="265"/>
      <c r="Q413" s="265"/>
      <c r="R413" s="265"/>
    </row>
    <row r="414" spans="4:18" x14ac:dyDescent="0.2">
      <c r="D414" s="273"/>
      <c r="E414" s="261"/>
      <c r="F414" s="261"/>
      <c r="G414" s="261"/>
      <c r="H414" s="261"/>
      <c r="I414" s="261"/>
      <c r="J414" s="261"/>
      <c r="K414" s="261"/>
      <c r="L414" s="261"/>
      <c r="M414" s="261"/>
      <c r="N414" s="265"/>
      <c r="O414" s="265"/>
      <c r="P414" s="265"/>
      <c r="Q414" s="265"/>
      <c r="R414" s="265"/>
    </row>
    <row r="415" spans="4:18" x14ac:dyDescent="0.2">
      <c r="D415" s="273"/>
      <c r="E415" s="261"/>
      <c r="F415" s="261"/>
      <c r="G415" s="261"/>
      <c r="H415" s="261"/>
      <c r="I415" s="261"/>
      <c r="J415" s="261"/>
      <c r="K415" s="261"/>
      <c r="L415" s="261"/>
      <c r="M415" s="261"/>
      <c r="N415" s="265"/>
      <c r="O415" s="265"/>
      <c r="P415" s="265"/>
      <c r="Q415" s="265"/>
      <c r="R415" s="265"/>
    </row>
    <row r="416" spans="4:18" x14ac:dyDescent="0.2">
      <c r="D416" s="273"/>
      <c r="E416" s="261"/>
      <c r="F416" s="261"/>
      <c r="G416" s="261"/>
      <c r="H416" s="261"/>
      <c r="I416" s="261"/>
      <c r="J416" s="261"/>
      <c r="K416" s="261"/>
      <c r="L416" s="261"/>
      <c r="M416" s="261"/>
      <c r="N416" s="265"/>
      <c r="O416" s="265"/>
      <c r="P416" s="265"/>
      <c r="Q416" s="265"/>
      <c r="R416" s="265"/>
    </row>
    <row r="417" spans="4:18" x14ac:dyDescent="0.2">
      <c r="D417" s="273"/>
      <c r="E417" s="261"/>
      <c r="F417" s="261"/>
      <c r="G417" s="261"/>
      <c r="H417" s="261"/>
      <c r="I417" s="261"/>
      <c r="J417" s="261"/>
      <c r="K417" s="261"/>
      <c r="L417" s="261"/>
      <c r="M417" s="261"/>
      <c r="N417" s="265"/>
      <c r="O417" s="265"/>
      <c r="P417" s="265"/>
      <c r="Q417" s="265"/>
      <c r="R417" s="265"/>
    </row>
    <row r="418" spans="4:18" x14ac:dyDescent="0.2">
      <c r="D418" s="273"/>
      <c r="E418" s="261"/>
      <c r="F418" s="261"/>
      <c r="G418" s="261"/>
      <c r="H418" s="261"/>
      <c r="I418" s="261"/>
      <c r="J418" s="261"/>
      <c r="K418" s="261"/>
      <c r="L418" s="261"/>
      <c r="M418" s="261"/>
      <c r="N418" s="265"/>
      <c r="O418" s="265"/>
      <c r="P418" s="265"/>
      <c r="Q418" s="265"/>
      <c r="R418" s="265"/>
    </row>
    <row r="419" spans="4:18" x14ac:dyDescent="0.2">
      <c r="D419" s="273"/>
      <c r="E419" s="261"/>
      <c r="F419" s="261"/>
      <c r="G419" s="261"/>
      <c r="H419" s="261"/>
      <c r="I419" s="261"/>
      <c r="J419" s="261"/>
      <c r="K419" s="261"/>
      <c r="L419" s="261"/>
      <c r="M419" s="261"/>
      <c r="N419" s="265"/>
      <c r="O419" s="265"/>
      <c r="P419" s="265"/>
      <c r="Q419" s="265"/>
      <c r="R419" s="265"/>
    </row>
    <row r="420" spans="4:18" x14ac:dyDescent="0.2">
      <c r="D420" s="273"/>
      <c r="E420" s="261"/>
      <c r="F420" s="261"/>
      <c r="G420" s="261"/>
      <c r="H420" s="261"/>
      <c r="I420" s="261"/>
      <c r="J420" s="261"/>
      <c r="K420" s="261"/>
      <c r="L420" s="261"/>
      <c r="M420" s="261"/>
      <c r="N420" s="265"/>
      <c r="O420" s="265"/>
      <c r="P420" s="265"/>
      <c r="Q420" s="265"/>
      <c r="R420" s="265"/>
    </row>
    <row r="421" spans="4:18" x14ac:dyDescent="0.2">
      <c r="D421" s="273"/>
      <c r="E421" s="261"/>
      <c r="F421" s="261"/>
      <c r="G421" s="261"/>
      <c r="H421" s="261"/>
      <c r="I421" s="261"/>
      <c r="J421" s="261"/>
      <c r="K421" s="261"/>
      <c r="L421" s="261"/>
      <c r="M421" s="261"/>
      <c r="N421" s="265"/>
      <c r="O421" s="265"/>
      <c r="P421" s="265"/>
      <c r="Q421" s="265"/>
      <c r="R421" s="265"/>
    </row>
    <row r="422" spans="4:18" x14ac:dyDescent="0.2">
      <c r="D422" s="273"/>
      <c r="E422" s="261"/>
      <c r="F422" s="261"/>
      <c r="G422" s="261"/>
      <c r="H422" s="261"/>
      <c r="I422" s="261"/>
      <c r="J422" s="261"/>
      <c r="K422" s="261"/>
      <c r="L422" s="261"/>
      <c r="M422" s="261"/>
      <c r="N422" s="265"/>
      <c r="O422" s="265"/>
      <c r="P422" s="265"/>
      <c r="Q422" s="265"/>
      <c r="R422" s="265"/>
    </row>
    <row r="423" spans="4:18" x14ac:dyDescent="0.2">
      <c r="D423" s="273"/>
      <c r="E423" s="261"/>
      <c r="F423" s="261"/>
      <c r="G423" s="261"/>
      <c r="H423" s="261"/>
      <c r="I423" s="261"/>
      <c r="J423" s="261"/>
      <c r="K423" s="261"/>
      <c r="L423" s="261"/>
      <c r="M423" s="261"/>
      <c r="N423" s="265"/>
      <c r="O423" s="265"/>
      <c r="P423" s="265"/>
      <c r="Q423" s="265"/>
      <c r="R423" s="265"/>
    </row>
    <row r="424" spans="4:18" x14ac:dyDescent="0.2">
      <c r="D424" s="273"/>
      <c r="E424" s="261"/>
      <c r="F424" s="261"/>
      <c r="G424" s="261"/>
      <c r="H424" s="261"/>
      <c r="I424" s="261"/>
      <c r="J424" s="261"/>
      <c r="K424" s="261"/>
      <c r="L424" s="261"/>
      <c r="M424" s="261"/>
      <c r="N424" s="265"/>
      <c r="O424" s="265"/>
      <c r="P424" s="265"/>
      <c r="Q424" s="265"/>
      <c r="R424" s="265"/>
    </row>
    <row r="425" spans="4:18" x14ac:dyDescent="0.2">
      <c r="D425" s="273"/>
      <c r="E425" s="261"/>
      <c r="F425" s="261"/>
      <c r="G425" s="261"/>
      <c r="H425" s="261"/>
      <c r="I425" s="261"/>
      <c r="J425" s="261"/>
      <c r="K425" s="261"/>
      <c r="L425" s="261"/>
      <c r="M425" s="261"/>
      <c r="N425" s="265"/>
      <c r="O425" s="265"/>
      <c r="P425" s="265"/>
      <c r="Q425" s="265"/>
      <c r="R425" s="265"/>
    </row>
    <row r="426" spans="4:18" x14ac:dyDescent="0.2">
      <c r="D426" s="273"/>
      <c r="E426" s="261"/>
      <c r="F426" s="261"/>
      <c r="G426" s="261"/>
      <c r="H426" s="261"/>
      <c r="I426" s="261"/>
      <c r="J426" s="261"/>
      <c r="K426" s="261"/>
      <c r="L426" s="261"/>
      <c r="M426" s="261"/>
      <c r="N426" s="265"/>
      <c r="O426" s="265"/>
      <c r="P426" s="265"/>
      <c r="Q426" s="265"/>
      <c r="R426" s="265"/>
    </row>
    <row r="427" spans="4:18" x14ac:dyDescent="0.2">
      <c r="D427" s="273"/>
      <c r="E427" s="261"/>
      <c r="F427" s="261"/>
      <c r="G427" s="261"/>
      <c r="H427" s="261"/>
      <c r="I427" s="261"/>
      <c r="J427" s="261"/>
      <c r="K427" s="261"/>
      <c r="L427" s="261"/>
      <c r="M427" s="261"/>
      <c r="N427" s="265"/>
      <c r="O427" s="265"/>
      <c r="P427" s="265"/>
      <c r="Q427" s="265"/>
      <c r="R427" s="265"/>
    </row>
    <row r="428" spans="4:18" x14ac:dyDescent="0.2">
      <c r="D428" s="273"/>
      <c r="E428" s="261"/>
      <c r="F428" s="261"/>
      <c r="G428" s="261"/>
      <c r="H428" s="261"/>
      <c r="I428" s="261"/>
      <c r="J428" s="261"/>
      <c r="K428" s="261"/>
      <c r="L428" s="261"/>
      <c r="M428" s="261"/>
      <c r="N428" s="265"/>
      <c r="O428" s="265"/>
      <c r="P428" s="265"/>
      <c r="Q428" s="265"/>
      <c r="R428" s="265"/>
    </row>
    <row r="429" spans="4:18" x14ac:dyDescent="0.2">
      <c r="D429" s="273"/>
      <c r="E429" s="261"/>
      <c r="F429" s="261"/>
      <c r="G429" s="261"/>
      <c r="H429" s="261"/>
      <c r="I429" s="261"/>
      <c r="J429" s="261"/>
      <c r="K429" s="261"/>
      <c r="L429" s="261"/>
      <c r="M429" s="261"/>
      <c r="N429" s="265"/>
      <c r="O429" s="265"/>
      <c r="P429" s="265"/>
      <c r="Q429" s="265"/>
      <c r="R429" s="265"/>
    </row>
    <row r="430" spans="4:18" x14ac:dyDescent="0.2">
      <c r="D430" s="273"/>
      <c r="E430" s="261"/>
      <c r="F430" s="261"/>
      <c r="G430" s="261"/>
      <c r="H430" s="261"/>
      <c r="I430" s="261"/>
      <c r="J430" s="261"/>
      <c r="K430" s="261"/>
      <c r="L430" s="261"/>
      <c r="M430" s="261"/>
      <c r="N430" s="265"/>
      <c r="O430" s="265"/>
      <c r="P430" s="265"/>
      <c r="Q430" s="265"/>
      <c r="R430" s="265"/>
    </row>
    <row r="431" spans="4:18" x14ac:dyDescent="0.2">
      <c r="D431" s="273"/>
      <c r="E431" s="261"/>
      <c r="F431" s="261"/>
      <c r="G431" s="261"/>
      <c r="H431" s="261"/>
      <c r="I431" s="261"/>
      <c r="J431" s="261"/>
      <c r="K431" s="261"/>
      <c r="L431" s="261"/>
      <c r="M431" s="261"/>
      <c r="N431" s="265"/>
      <c r="O431" s="265"/>
      <c r="P431" s="265"/>
      <c r="Q431" s="265"/>
      <c r="R431" s="265"/>
    </row>
    <row r="432" spans="4:18" x14ac:dyDescent="0.2">
      <c r="D432" s="273"/>
      <c r="E432" s="261"/>
      <c r="F432" s="261"/>
      <c r="G432" s="261"/>
      <c r="H432" s="261"/>
      <c r="I432" s="261"/>
      <c r="J432" s="261"/>
      <c r="K432" s="261"/>
      <c r="L432" s="261"/>
      <c r="M432" s="261"/>
      <c r="N432" s="265"/>
      <c r="O432" s="265"/>
      <c r="P432" s="265"/>
      <c r="Q432" s="265"/>
      <c r="R432" s="265"/>
    </row>
    <row r="433" spans="4:18" x14ac:dyDescent="0.2">
      <c r="D433" s="273"/>
      <c r="E433" s="261"/>
      <c r="F433" s="261"/>
      <c r="G433" s="261"/>
      <c r="H433" s="261"/>
      <c r="I433" s="261"/>
      <c r="J433" s="261"/>
      <c r="K433" s="261"/>
      <c r="L433" s="261"/>
      <c r="M433" s="261"/>
      <c r="N433" s="265"/>
      <c r="O433" s="265"/>
      <c r="P433" s="265"/>
      <c r="Q433" s="265"/>
      <c r="R433" s="265"/>
    </row>
    <row r="434" spans="4:18" x14ac:dyDescent="0.2">
      <c r="D434" s="273"/>
      <c r="E434" s="261"/>
      <c r="F434" s="261"/>
      <c r="G434" s="261"/>
      <c r="H434" s="261"/>
      <c r="I434" s="261"/>
      <c r="J434" s="261"/>
      <c r="K434" s="261"/>
      <c r="L434" s="261"/>
      <c r="M434" s="261"/>
      <c r="N434" s="265"/>
      <c r="O434" s="265"/>
      <c r="P434" s="265"/>
      <c r="Q434" s="265"/>
      <c r="R434" s="265"/>
    </row>
    <row r="435" spans="4:18" x14ac:dyDescent="0.2">
      <c r="D435" s="273"/>
      <c r="E435" s="261"/>
      <c r="F435" s="261"/>
      <c r="G435" s="261"/>
      <c r="H435" s="261"/>
      <c r="I435" s="261"/>
      <c r="J435" s="261"/>
      <c r="K435" s="261"/>
      <c r="L435" s="261"/>
      <c r="M435" s="261"/>
      <c r="N435" s="265"/>
      <c r="O435" s="265"/>
      <c r="P435" s="265"/>
      <c r="Q435" s="265"/>
      <c r="R435" s="265"/>
    </row>
    <row r="436" spans="4:18" x14ac:dyDescent="0.2">
      <c r="D436" s="273"/>
      <c r="E436" s="261"/>
      <c r="F436" s="261"/>
      <c r="G436" s="261"/>
      <c r="H436" s="261"/>
      <c r="I436" s="261"/>
      <c r="J436" s="261"/>
      <c r="K436" s="261"/>
      <c r="L436" s="261"/>
      <c r="M436" s="261"/>
      <c r="N436" s="265"/>
      <c r="O436" s="265"/>
      <c r="P436" s="265"/>
      <c r="Q436" s="265"/>
      <c r="R436" s="265"/>
    </row>
    <row r="437" spans="4:18" x14ac:dyDescent="0.2">
      <c r="D437" s="273"/>
      <c r="E437" s="261"/>
      <c r="F437" s="261"/>
      <c r="G437" s="261"/>
      <c r="H437" s="261"/>
      <c r="I437" s="261"/>
      <c r="J437" s="261"/>
      <c r="K437" s="261"/>
      <c r="L437" s="261"/>
      <c r="M437" s="261"/>
      <c r="N437" s="265"/>
      <c r="O437" s="265"/>
      <c r="P437" s="265"/>
      <c r="Q437" s="265"/>
      <c r="R437" s="265"/>
    </row>
    <row r="438" spans="4:18" x14ac:dyDescent="0.2">
      <c r="D438" s="273"/>
      <c r="E438" s="261"/>
      <c r="F438" s="261"/>
      <c r="G438" s="261"/>
      <c r="H438" s="261"/>
      <c r="I438" s="261"/>
      <c r="J438" s="261"/>
      <c r="K438" s="261"/>
      <c r="L438" s="261"/>
      <c r="M438" s="261"/>
      <c r="N438" s="265"/>
      <c r="O438" s="265"/>
      <c r="P438" s="265"/>
      <c r="Q438" s="265"/>
      <c r="R438" s="265"/>
    </row>
    <row r="439" spans="4:18" x14ac:dyDescent="0.2">
      <c r="D439" s="273"/>
      <c r="E439" s="261"/>
      <c r="F439" s="261"/>
      <c r="G439" s="261"/>
      <c r="H439" s="261"/>
      <c r="I439" s="261"/>
      <c r="J439" s="261"/>
      <c r="K439" s="261"/>
      <c r="L439" s="261"/>
      <c r="M439" s="261"/>
      <c r="N439" s="265"/>
      <c r="O439" s="265"/>
      <c r="P439" s="265"/>
      <c r="Q439" s="265"/>
      <c r="R439" s="265"/>
    </row>
    <row r="440" spans="4:18" x14ac:dyDescent="0.2">
      <c r="D440" s="273"/>
      <c r="E440" s="261"/>
      <c r="F440" s="261"/>
      <c r="G440" s="261"/>
      <c r="H440" s="261"/>
      <c r="I440" s="261"/>
      <c r="J440" s="261"/>
      <c r="K440" s="261"/>
      <c r="L440" s="261"/>
      <c r="M440" s="261"/>
      <c r="N440" s="265"/>
      <c r="O440" s="265"/>
      <c r="P440" s="265"/>
      <c r="Q440" s="265"/>
      <c r="R440" s="265"/>
    </row>
    <row r="441" spans="4:18" x14ac:dyDescent="0.2">
      <c r="D441" s="273"/>
      <c r="E441" s="261"/>
      <c r="F441" s="261"/>
      <c r="G441" s="261"/>
      <c r="H441" s="261"/>
      <c r="I441" s="261"/>
      <c r="J441" s="261"/>
      <c r="K441" s="261"/>
      <c r="L441" s="261"/>
      <c r="M441" s="261"/>
      <c r="N441" s="265"/>
      <c r="O441" s="265"/>
      <c r="P441" s="265"/>
      <c r="Q441" s="265"/>
      <c r="R441" s="265"/>
    </row>
    <row r="442" spans="4:18" x14ac:dyDescent="0.2">
      <c r="D442" s="273"/>
      <c r="E442" s="261"/>
      <c r="F442" s="261"/>
      <c r="G442" s="261"/>
      <c r="H442" s="261"/>
      <c r="I442" s="261"/>
      <c r="J442" s="261"/>
      <c r="K442" s="261"/>
      <c r="L442" s="261"/>
      <c r="M442" s="261"/>
      <c r="N442" s="265"/>
      <c r="O442" s="265"/>
      <c r="P442" s="265"/>
      <c r="Q442" s="265"/>
      <c r="R442" s="265"/>
    </row>
    <row r="443" spans="4:18" x14ac:dyDescent="0.2">
      <c r="D443" s="273"/>
      <c r="E443" s="261"/>
      <c r="F443" s="261"/>
      <c r="G443" s="261"/>
      <c r="H443" s="261"/>
      <c r="I443" s="261"/>
      <c r="J443" s="261"/>
      <c r="K443" s="261"/>
      <c r="L443" s="261"/>
      <c r="M443" s="261"/>
      <c r="N443" s="265"/>
      <c r="O443" s="265"/>
      <c r="P443" s="265"/>
      <c r="Q443" s="265"/>
      <c r="R443" s="265"/>
    </row>
    <row r="444" spans="4:18" x14ac:dyDescent="0.2">
      <c r="D444" s="273"/>
      <c r="E444" s="261"/>
      <c r="F444" s="261"/>
      <c r="G444" s="261"/>
      <c r="H444" s="261"/>
      <c r="I444" s="261"/>
      <c r="J444" s="261"/>
      <c r="K444" s="261"/>
      <c r="L444" s="261"/>
      <c r="M444" s="261"/>
      <c r="N444" s="265"/>
      <c r="O444" s="265"/>
      <c r="P444" s="265"/>
      <c r="Q444" s="265"/>
      <c r="R444" s="265"/>
    </row>
    <row r="445" spans="4:18" x14ac:dyDescent="0.2">
      <c r="D445" s="273"/>
      <c r="E445" s="261"/>
      <c r="F445" s="261"/>
      <c r="G445" s="261"/>
      <c r="H445" s="261"/>
      <c r="I445" s="261"/>
      <c r="J445" s="261"/>
      <c r="K445" s="261"/>
      <c r="L445" s="261"/>
      <c r="M445" s="261"/>
      <c r="N445" s="265"/>
      <c r="O445" s="265"/>
      <c r="P445" s="265"/>
      <c r="Q445" s="265"/>
      <c r="R445" s="265"/>
    </row>
    <row r="446" spans="4:18" x14ac:dyDescent="0.2">
      <c r="D446" s="273"/>
      <c r="E446" s="261"/>
      <c r="F446" s="261"/>
      <c r="G446" s="261"/>
      <c r="H446" s="261"/>
      <c r="I446" s="261"/>
      <c r="J446" s="261"/>
      <c r="K446" s="261"/>
      <c r="L446" s="261"/>
      <c r="M446" s="261"/>
      <c r="N446" s="265"/>
      <c r="O446" s="265"/>
      <c r="P446" s="265"/>
      <c r="Q446" s="265"/>
      <c r="R446" s="265"/>
    </row>
    <row r="447" spans="4:18" x14ac:dyDescent="0.2">
      <c r="D447" s="273"/>
      <c r="E447" s="261"/>
      <c r="F447" s="261"/>
      <c r="G447" s="261"/>
      <c r="H447" s="261"/>
      <c r="I447" s="261"/>
      <c r="J447" s="261"/>
      <c r="K447" s="261"/>
      <c r="L447" s="261"/>
      <c r="M447" s="261"/>
      <c r="N447" s="265"/>
      <c r="O447" s="265"/>
      <c r="P447" s="265"/>
      <c r="Q447" s="265"/>
      <c r="R447" s="265"/>
    </row>
    <row r="448" spans="4:18" x14ac:dyDescent="0.2">
      <c r="D448" s="273"/>
      <c r="E448" s="261"/>
      <c r="F448" s="261"/>
      <c r="G448" s="261"/>
      <c r="H448" s="261"/>
      <c r="I448" s="261"/>
      <c r="J448" s="261"/>
      <c r="K448" s="261"/>
      <c r="L448" s="261"/>
      <c r="M448" s="261"/>
      <c r="N448" s="265"/>
      <c r="O448" s="265"/>
      <c r="P448" s="265"/>
      <c r="Q448" s="265"/>
      <c r="R448" s="265"/>
    </row>
    <row r="449" spans="4:18" x14ac:dyDescent="0.2">
      <c r="D449" s="273"/>
      <c r="E449" s="261"/>
      <c r="F449" s="261"/>
      <c r="G449" s="261"/>
      <c r="H449" s="261"/>
      <c r="I449" s="261"/>
      <c r="J449" s="261"/>
      <c r="K449" s="261"/>
      <c r="L449" s="261"/>
      <c r="M449" s="261"/>
      <c r="N449" s="265"/>
      <c r="O449" s="265"/>
      <c r="P449" s="265"/>
      <c r="Q449" s="265"/>
      <c r="R449" s="265"/>
    </row>
    <row r="450" spans="4:18" x14ac:dyDescent="0.2">
      <c r="D450" s="273"/>
      <c r="E450" s="261"/>
      <c r="F450" s="261"/>
      <c r="G450" s="261"/>
      <c r="H450" s="261"/>
      <c r="I450" s="261"/>
      <c r="J450" s="261"/>
      <c r="K450" s="261"/>
      <c r="L450" s="261"/>
      <c r="M450" s="261"/>
      <c r="N450" s="265"/>
      <c r="O450" s="265"/>
      <c r="P450" s="265"/>
      <c r="Q450" s="265"/>
      <c r="R450" s="265"/>
    </row>
    <row r="451" spans="4:18" x14ac:dyDescent="0.2">
      <c r="D451" s="273"/>
      <c r="E451" s="261"/>
      <c r="F451" s="261"/>
      <c r="G451" s="261"/>
      <c r="H451" s="261"/>
      <c r="I451" s="261"/>
      <c r="J451" s="261"/>
      <c r="K451" s="261"/>
      <c r="L451" s="261"/>
      <c r="M451" s="261"/>
      <c r="N451" s="265"/>
      <c r="O451" s="265"/>
      <c r="P451" s="265"/>
      <c r="Q451" s="265"/>
      <c r="R451" s="265"/>
    </row>
    <row r="452" spans="4:18" x14ac:dyDescent="0.2">
      <c r="D452" s="273"/>
      <c r="E452" s="261"/>
      <c r="F452" s="261"/>
      <c r="G452" s="261"/>
      <c r="H452" s="261"/>
      <c r="I452" s="261"/>
      <c r="J452" s="261"/>
      <c r="K452" s="261"/>
      <c r="L452" s="261"/>
      <c r="M452" s="261"/>
      <c r="N452" s="265"/>
      <c r="O452" s="265"/>
      <c r="P452" s="265"/>
      <c r="Q452" s="265"/>
      <c r="R452" s="265"/>
    </row>
    <row r="453" spans="4:18" x14ac:dyDescent="0.2">
      <c r="D453" s="273"/>
      <c r="E453" s="261"/>
      <c r="F453" s="261"/>
      <c r="G453" s="261"/>
      <c r="H453" s="261"/>
      <c r="I453" s="261"/>
      <c r="J453" s="261"/>
      <c r="K453" s="261"/>
      <c r="L453" s="261"/>
      <c r="M453" s="261"/>
      <c r="N453" s="265"/>
      <c r="O453" s="265"/>
      <c r="P453" s="265"/>
      <c r="Q453" s="265"/>
      <c r="R453" s="265"/>
    </row>
    <row r="454" spans="4:18" x14ac:dyDescent="0.2">
      <c r="D454" s="273"/>
      <c r="E454" s="261"/>
      <c r="F454" s="261"/>
      <c r="G454" s="261"/>
      <c r="H454" s="261"/>
      <c r="I454" s="261"/>
      <c r="J454" s="261"/>
      <c r="K454" s="261"/>
      <c r="L454" s="261"/>
      <c r="M454" s="261"/>
      <c r="N454" s="265"/>
      <c r="O454" s="265"/>
      <c r="P454" s="265"/>
      <c r="Q454" s="265"/>
      <c r="R454" s="265"/>
    </row>
    <row r="455" spans="4:18" x14ac:dyDescent="0.2">
      <c r="D455" s="273"/>
      <c r="E455" s="261"/>
      <c r="F455" s="261"/>
      <c r="G455" s="261"/>
      <c r="H455" s="261"/>
      <c r="I455" s="261"/>
      <c r="J455" s="261"/>
      <c r="K455" s="261"/>
      <c r="L455" s="261"/>
      <c r="M455" s="261"/>
      <c r="N455" s="265"/>
      <c r="O455" s="265"/>
      <c r="P455" s="265"/>
      <c r="Q455" s="265"/>
      <c r="R455" s="265"/>
    </row>
    <row r="456" spans="4:18" x14ac:dyDescent="0.2">
      <c r="D456" s="273"/>
      <c r="E456" s="261"/>
      <c r="F456" s="261"/>
      <c r="G456" s="261"/>
      <c r="H456" s="261"/>
      <c r="I456" s="261"/>
      <c r="J456" s="261"/>
      <c r="K456" s="261"/>
      <c r="L456" s="261"/>
      <c r="M456" s="261"/>
      <c r="N456" s="265"/>
      <c r="O456" s="265"/>
      <c r="P456" s="265"/>
      <c r="Q456" s="265"/>
      <c r="R456" s="265"/>
    </row>
    <row r="457" spans="4:18" x14ac:dyDescent="0.2">
      <c r="D457" s="273"/>
      <c r="E457" s="261"/>
      <c r="F457" s="261"/>
      <c r="G457" s="261"/>
      <c r="H457" s="261"/>
      <c r="I457" s="261"/>
      <c r="J457" s="261"/>
      <c r="K457" s="261"/>
      <c r="L457" s="261"/>
      <c r="M457" s="261"/>
      <c r="N457" s="265"/>
      <c r="O457" s="265"/>
      <c r="P457" s="265"/>
      <c r="Q457" s="265"/>
      <c r="R457" s="265"/>
    </row>
    <row r="458" spans="4:18" x14ac:dyDescent="0.2">
      <c r="D458" s="273"/>
      <c r="E458" s="261"/>
      <c r="F458" s="261"/>
      <c r="G458" s="261"/>
      <c r="H458" s="261"/>
      <c r="I458" s="261"/>
      <c r="J458" s="261"/>
      <c r="K458" s="261"/>
      <c r="L458" s="261"/>
      <c r="M458" s="261"/>
      <c r="N458" s="265"/>
      <c r="O458" s="265"/>
      <c r="P458" s="265"/>
      <c r="Q458" s="265"/>
      <c r="R458" s="265"/>
    </row>
    <row r="459" spans="4:18" x14ac:dyDescent="0.2">
      <c r="D459" s="273"/>
      <c r="E459" s="261"/>
      <c r="F459" s="261"/>
      <c r="G459" s="261"/>
      <c r="H459" s="261"/>
      <c r="I459" s="261"/>
      <c r="J459" s="261"/>
      <c r="K459" s="261"/>
      <c r="L459" s="261"/>
      <c r="M459" s="261"/>
      <c r="N459" s="265"/>
      <c r="O459" s="265"/>
      <c r="P459" s="265"/>
      <c r="Q459" s="265"/>
      <c r="R459" s="265"/>
    </row>
    <row r="460" spans="4:18" x14ac:dyDescent="0.2">
      <c r="D460" s="273"/>
      <c r="E460" s="261"/>
      <c r="F460" s="261"/>
      <c r="G460" s="261"/>
      <c r="H460" s="261"/>
      <c r="I460" s="261"/>
      <c r="J460" s="261"/>
      <c r="K460" s="261"/>
      <c r="L460" s="261"/>
      <c r="M460" s="261"/>
      <c r="N460" s="265"/>
      <c r="O460" s="265"/>
      <c r="P460" s="265"/>
      <c r="Q460" s="265"/>
      <c r="R460" s="265"/>
    </row>
    <row r="461" spans="4:18" x14ac:dyDescent="0.2">
      <c r="D461" s="273"/>
      <c r="E461" s="261"/>
      <c r="F461" s="261"/>
      <c r="G461" s="261"/>
      <c r="H461" s="261"/>
      <c r="I461" s="261"/>
      <c r="J461" s="261"/>
      <c r="K461" s="261"/>
      <c r="L461" s="261"/>
      <c r="M461" s="261"/>
      <c r="N461" s="265"/>
      <c r="O461" s="265"/>
      <c r="P461" s="265"/>
      <c r="Q461" s="265"/>
      <c r="R461" s="265"/>
    </row>
    <row r="462" spans="4:18" x14ac:dyDescent="0.2">
      <c r="D462" s="273"/>
      <c r="E462" s="261"/>
      <c r="F462" s="261"/>
      <c r="G462" s="261"/>
      <c r="H462" s="261"/>
      <c r="I462" s="261"/>
      <c r="J462" s="261"/>
      <c r="K462" s="261"/>
      <c r="L462" s="261"/>
      <c r="M462" s="261"/>
      <c r="N462" s="265"/>
      <c r="O462" s="265"/>
      <c r="P462" s="265"/>
      <c r="Q462" s="265"/>
      <c r="R462" s="265"/>
    </row>
    <row r="463" spans="4:18" x14ac:dyDescent="0.2">
      <c r="D463" s="273"/>
      <c r="E463" s="261"/>
      <c r="F463" s="261"/>
      <c r="G463" s="261"/>
      <c r="H463" s="261"/>
      <c r="I463" s="261"/>
      <c r="J463" s="261"/>
      <c r="K463" s="261"/>
      <c r="L463" s="261"/>
      <c r="M463" s="261"/>
      <c r="N463" s="265"/>
      <c r="O463" s="265"/>
      <c r="P463" s="265"/>
      <c r="Q463" s="265"/>
      <c r="R463" s="265"/>
    </row>
    <row r="464" spans="4:18" x14ac:dyDescent="0.2">
      <c r="D464" s="273"/>
      <c r="E464" s="261"/>
      <c r="F464" s="261"/>
      <c r="G464" s="261"/>
      <c r="H464" s="261"/>
      <c r="I464" s="261"/>
      <c r="J464" s="261"/>
      <c r="K464" s="261"/>
      <c r="L464" s="261"/>
      <c r="M464" s="261"/>
      <c r="N464" s="265"/>
      <c r="O464" s="265"/>
      <c r="P464" s="265"/>
      <c r="Q464" s="265"/>
      <c r="R464" s="265"/>
    </row>
    <row r="465" spans="4:18" x14ac:dyDescent="0.2">
      <c r="D465" s="273"/>
      <c r="E465" s="261"/>
      <c r="F465" s="261"/>
      <c r="G465" s="261"/>
      <c r="H465" s="261"/>
      <c r="I465" s="261"/>
      <c r="J465" s="261"/>
      <c r="K465" s="261"/>
      <c r="L465" s="261"/>
      <c r="M465" s="261"/>
      <c r="N465" s="265"/>
      <c r="O465" s="265"/>
      <c r="P465" s="265"/>
      <c r="Q465" s="265"/>
      <c r="R465" s="265"/>
    </row>
    <row r="466" spans="4:18" x14ac:dyDescent="0.2">
      <c r="D466" s="273"/>
      <c r="E466" s="261"/>
      <c r="F466" s="261"/>
      <c r="G466" s="261"/>
      <c r="H466" s="261"/>
      <c r="I466" s="261"/>
      <c r="J466" s="261"/>
      <c r="K466" s="261"/>
      <c r="L466" s="261"/>
      <c r="M466" s="261"/>
      <c r="N466" s="265"/>
      <c r="O466" s="265"/>
      <c r="P466" s="265"/>
      <c r="Q466" s="265"/>
      <c r="R466" s="265"/>
    </row>
    <row r="467" spans="4:18" x14ac:dyDescent="0.2">
      <c r="D467" s="273"/>
      <c r="E467" s="261"/>
      <c r="F467" s="261"/>
      <c r="G467" s="261"/>
      <c r="H467" s="261"/>
      <c r="I467" s="261"/>
      <c r="J467" s="261"/>
      <c r="K467" s="261"/>
      <c r="L467" s="261"/>
      <c r="M467" s="261"/>
      <c r="N467" s="265"/>
      <c r="O467" s="265"/>
      <c r="P467" s="265"/>
      <c r="Q467" s="265"/>
      <c r="R467" s="265"/>
    </row>
    <row r="468" spans="4:18" x14ac:dyDescent="0.2">
      <c r="D468" s="273"/>
      <c r="E468" s="261"/>
      <c r="F468" s="261"/>
      <c r="G468" s="261"/>
      <c r="H468" s="261"/>
      <c r="I468" s="261"/>
      <c r="J468" s="261"/>
      <c r="K468" s="261"/>
      <c r="L468" s="261"/>
      <c r="M468" s="261"/>
      <c r="N468" s="265"/>
      <c r="O468" s="265"/>
      <c r="P468" s="265"/>
      <c r="Q468" s="265"/>
      <c r="R468" s="265"/>
    </row>
    <row r="469" spans="4:18" x14ac:dyDescent="0.2">
      <c r="D469" s="273"/>
      <c r="E469" s="261"/>
      <c r="F469" s="261"/>
      <c r="G469" s="261"/>
      <c r="H469" s="261"/>
      <c r="I469" s="261"/>
      <c r="J469" s="261"/>
      <c r="K469" s="261"/>
      <c r="L469" s="261"/>
      <c r="M469" s="261"/>
      <c r="N469" s="265"/>
      <c r="O469" s="265"/>
      <c r="P469" s="265"/>
      <c r="Q469" s="265"/>
      <c r="R469" s="265"/>
    </row>
    <row r="470" spans="4:18" x14ac:dyDescent="0.2">
      <c r="D470" s="273"/>
      <c r="E470" s="261"/>
      <c r="F470" s="261"/>
      <c r="G470" s="261"/>
      <c r="H470" s="261"/>
      <c r="I470" s="261"/>
      <c r="J470" s="261"/>
      <c r="K470" s="261"/>
      <c r="L470" s="261"/>
      <c r="M470" s="261"/>
      <c r="N470" s="265"/>
      <c r="O470" s="265"/>
      <c r="P470" s="265"/>
      <c r="Q470" s="265"/>
      <c r="R470" s="265"/>
    </row>
    <row r="471" spans="4:18" x14ac:dyDescent="0.2">
      <c r="D471" s="273"/>
      <c r="E471" s="261"/>
      <c r="F471" s="261"/>
      <c r="G471" s="261"/>
      <c r="H471" s="261"/>
      <c r="I471" s="261"/>
      <c r="J471" s="261"/>
      <c r="K471" s="261"/>
      <c r="L471" s="261"/>
      <c r="M471" s="261"/>
      <c r="N471" s="265"/>
      <c r="O471" s="265"/>
      <c r="P471" s="265"/>
      <c r="Q471" s="265"/>
      <c r="R471" s="265"/>
    </row>
    <row r="472" spans="4:18" x14ac:dyDescent="0.2">
      <c r="D472" s="273"/>
      <c r="E472" s="261"/>
      <c r="F472" s="261"/>
      <c r="G472" s="261"/>
      <c r="H472" s="261"/>
      <c r="I472" s="261"/>
      <c r="J472" s="261"/>
      <c r="K472" s="261"/>
      <c r="L472" s="261"/>
      <c r="M472" s="261"/>
      <c r="N472" s="265"/>
      <c r="O472" s="265"/>
      <c r="P472" s="265"/>
      <c r="Q472" s="265"/>
      <c r="R472" s="265"/>
    </row>
    <row r="473" spans="4:18" x14ac:dyDescent="0.2">
      <c r="D473" s="273"/>
      <c r="E473" s="261"/>
      <c r="F473" s="261"/>
      <c r="G473" s="261"/>
      <c r="H473" s="261"/>
      <c r="I473" s="261"/>
      <c r="J473" s="261"/>
      <c r="K473" s="261"/>
      <c r="L473" s="261"/>
      <c r="M473" s="261"/>
      <c r="N473" s="265"/>
      <c r="O473" s="265"/>
      <c r="P473" s="265"/>
      <c r="Q473" s="265"/>
      <c r="R473" s="265"/>
    </row>
    <row r="474" spans="4:18" x14ac:dyDescent="0.2">
      <c r="D474" s="273"/>
      <c r="E474" s="261"/>
      <c r="F474" s="261"/>
      <c r="G474" s="261"/>
      <c r="H474" s="261"/>
      <c r="I474" s="261"/>
      <c r="J474" s="261"/>
      <c r="K474" s="261"/>
      <c r="L474" s="261"/>
      <c r="M474" s="261"/>
      <c r="N474" s="265"/>
      <c r="O474" s="265"/>
      <c r="P474" s="265"/>
      <c r="Q474" s="265"/>
      <c r="R474" s="265"/>
    </row>
    <row r="475" spans="4:18" x14ac:dyDescent="0.2">
      <c r="D475" s="273"/>
      <c r="E475" s="261"/>
      <c r="F475" s="261"/>
      <c r="G475" s="261"/>
      <c r="H475" s="261"/>
      <c r="I475" s="261"/>
      <c r="J475" s="261"/>
      <c r="K475" s="261"/>
      <c r="L475" s="261"/>
      <c r="M475" s="261"/>
      <c r="N475" s="265"/>
      <c r="O475" s="265"/>
      <c r="P475" s="265"/>
      <c r="Q475" s="265"/>
      <c r="R475" s="265"/>
    </row>
    <row r="476" spans="4:18" x14ac:dyDescent="0.2">
      <c r="D476" s="273"/>
      <c r="E476" s="261"/>
      <c r="F476" s="261"/>
      <c r="G476" s="261"/>
      <c r="H476" s="261"/>
      <c r="I476" s="261"/>
      <c r="J476" s="261"/>
      <c r="K476" s="261"/>
      <c r="L476" s="261"/>
      <c r="M476" s="261"/>
      <c r="N476" s="265"/>
      <c r="O476" s="265"/>
      <c r="P476" s="265"/>
      <c r="Q476" s="265"/>
      <c r="R476" s="265"/>
    </row>
    <row r="477" spans="4:18" x14ac:dyDescent="0.2">
      <c r="D477" s="273"/>
      <c r="E477" s="261"/>
      <c r="F477" s="261"/>
      <c r="G477" s="261"/>
      <c r="H477" s="261"/>
      <c r="I477" s="261"/>
      <c r="J477" s="261"/>
      <c r="K477" s="261"/>
      <c r="L477" s="261"/>
      <c r="M477" s="261"/>
      <c r="N477" s="265"/>
      <c r="O477" s="265"/>
      <c r="P477" s="265"/>
      <c r="Q477" s="265"/>
      <c r="R477" s="265"/>
    </row>
    <row r="478" spans="4:18" x14ac:dyDescent="0.2">
      <c r="D478" s="273"/>
      <c r="E478" s="261"/>
      <c r="F478" s="261"/>
      <c r="G478" s="261"/>
      <c r="H478" s="261"/>
      <c r="I478" s="261"/>
      <c r="J478" s="261"/>
      <c r="K478" s="261"/>
      <c r="L478" s="261"/>
      <c r="M478" s="261"/>
      <c r="N478" s="265"/>
      <c r="O478" s="265"/>
      <c r="P478" s="265"/>
      <c r="Q478" s="265"/>
      <c r="R478" s="265"/>
    </row>
    <row r="479" spans="4:18" x14ac:dyDescent="0.2">
      <c r="D479" s="273"/>
      <c r="E479" s="261"/>
      <c r="F479" s="261"/>
      <c r="G479" s="261"/>
      <c r="H479" s="261"/>
      <c r="I479" s="261"/>
      <c r="J479" s="261"/>
      <c r="K479" s="261"/>
      <c r="L479" s="261"/>
      <c r="M479" s="261"/>
      <c r="N479" s="265"/>
      <c r="O479" s="265"/>
      <c r="P479" s="265"/>
      <c r="Q479" s="265"/>
      <c r="R479" s="265"/>
    </row>
    <row r="480" spans="4:18" x14ac:dyDescent="0.2">
      <c r="D480" s="273"/>
      <c r="E480" s="261"/>
      <c r="F480" s="261"/>
      <c r="G480" s="261"/>
      <c r="H480" s="261"/>
      <c r="I480" s="261"/>
      <c r="J480" s="261"/>
      <c r="K480" s="261"/>
      <c r="L480" s="261"/>
      <c r="M480" s="261"/>
      <c r="N480" s="265"/>
      <c r="O480" s="265"/>
      <c r="P480" s="265"/>
      <c r="Q480" s="265"/>
      <c r="R480" s="265"/>
    </row>
    <row r="481" spans="4:18" x14ac:dyDescent="0.2">
      <c r="D481" s="273"/>
      <c r="E481" s="261"/>
      <c r="F481" s="261"/>
      <c r="G481" s="261"/>
      <c r="H481" s="261"/>
      <c r="I481" s="261"/>
      <c r="J481" s="261"/>
      <c r="K481" s="261"/>
      <c r="L481" s="261"/>
      <c r="M481" s="261"/>
      <c r="N481" s="265"/>
      <c r="O481" s="265"/>
      <c r="P481" s="265"/>
      <c r="Q481" s="265"/>
      <c r="R481" s="265"/>
    </row>
    <row r="482" spans="4:18" x14ac:dyDescent="0.2">
      <c r="D482" s="273"/>
      <c r="E482" s="261"/>
      <c r="F482" s="261"/>
      <c r="G482" s="261"/>
      <c r="H482" s="261"/>
      <c r="I482" s="261"/>
      <c r="J482" s="261"/>
      <c r="K482" s="261"/>
      <c r="L482" s="261"/>
      <c r="M482" s="261"/>
      <c r="N482" s="265"/>
      <c r="O482" s="265"/>
      <c r="P482" s="265"/>
      <c r="Q482" s="265"/>
      <c r="R482" s="265"/>
    </row>
    <row r="483" spans="4:18" x14ac:dyDescent="0.2">
      <c r="D483" s="273"/>
      <c r="E483" s="261"/>
      <c r="F483" s="261"/>
      <c r="G483" s="261"/>
      <c r="H483" s="261"/>
      <c r="I483" s="261"/>
      <c r="J483" s="261"/>
      <c r="K483" s="261"/>
      <c r="L483" s="261"/>
      <c r="M483" s="261"/>
      <c r="N483" s="265"/>
      <c r="O483" s="265"/>
      <c r="P483" s="265"/>
      <c r="Q483" s="265"/>
      <c r="R483" s="265"/>
    </row>
    <row r="484" spans="4:18" x14ac:dyDescent="0.2">
      <c r="D484" s="273"/>
      <c r="E484" s="261"/>
      <c r="F484" s="261"/>
      <c r="G484" s="261"/>
      <c r="H484" s="261"/>
      <c r="I484" s="261"/>
      <c r="J484" s="261"/>
      <c r="K484" s="261"/>
      <c r="L484" s="261"/>
      <c r="M484" s="261"/>
      <c r="N484" s="265"/>
      <c r="O484" s="265"/>
      <c r="P484" s="265"/>
      <c r="Q484" s="265"/>
      <c r="R484" s="265"/>
    </row>
    <row r="485" spans="4:18" x14ac:dyDescent="0.2">
      <c r="D485" s="273"/>
      <c r="E485" s="261"/>
      <c r="F485" s="261"/>
      <c r="G485" s="261"/>
      <c r="H485" s="261"/>
      <c r="I485" s="261"/>
      <c r="J485" s="261"/>
      <c r="K485" s="261"/>
      <c r="L485" s="261"/>
      <c r="M485" s="261"/>
      <c r="N485" s="265"/>
      <c r="O485" s="265"/>
      <c r="P485" s="265"/>
      <c r="Q485" s="265"/>
      <c r="R485" s="265"/>
    </row>
    <row r="486" spans="4:18" x14ac:dyDescent="0.2">
      <c r="D486" s="273"/>
      <c r="E486" s="261"/>
      <c r="F486" s="261"/>
      <c r="G486" s="261"/>
      <c r="H486" s="261"/>
      <c r="I486" s="261"/>
      <c r="J486" s="261"/>
      <c r="K486" s="261"/>
      <c r="L486" s="261"/>
      <c r="M486" s="261"/>
      <c r="N486" s="265"/>
      <c r="O486" s="265"/>
      <c r="P486" s="265"/>
      <c r="Q486" s="265"/>
      <c r="R486" s="265"/>
    </row>
    <row r="487" spans="4:18" x14ac:dyDescent="0.2">
      <c r="D487" s="273"/>
      <c r="E487" s="261"/>
      <c r="F487" s="261"/>
      <c r="G487" s="261"/>
      <c r="H487" s="261"/>
      <c r="I487" s="261"/>
      <c r="J487" s="261"/>
      <c r="K487" s="261"/>
      <c r="L487" s="261"/>
      <c r="M487" s="261"/>
      <c r="N487" s="265"/>
      <c r="O487" s="265"/>
      <c r="P487" s="265"/>
      <c r="Q487" s="265"/>
      <c r="R487" s="265"/>
    </row>
    <row r="488" spans="4:18" x14ac:dyDescent="0.2">
      <c r="D488" s="273"/>
      <c r="E488" s="261"/>
      <c r="F488" s="261"/>
      <c r="G488" s="261"/>
      <c r="H488" s="261"/>
      <c r="I488" s="261"/>
      <c r="J488" s="261"/>
      <c r="K488" s="261"/>
      <c r="L488" s="261"/>
      <c r="M488" s="261"/>
      <c r="N488" s="265"/>
      <c r="O488" s="265"/>
      <c r="P488" s="265"/>
      <c r="Q488" s="265"/>
      <c r="R488" s="265"/>
    </row>
    <row r="489" spans="4:18" x14ac:dyDescent="0.2">
      <c r="D489" s="273"/>
      <c r="E489" s="261"/>
      <c r="F489" s="261"/>
      <c r="G489" s="261"/>
      <c r="H489" s="261"/>
      <c r="I489" s="261"/>
      <c r="J489" s="261"/>
      <c r="K489" s="261"/>
      <c r="L489" s="261"/>
      <c r="M489" s="261"/>
      <c r="N489" s="265"/>
      <c r="O489" s="265"/>
      <c r="P489" s="265"/>
      <c r="Q489" s="265"/>
      <c r="R489" s="265"/>
    </row>
    <row r="490" spans="4:18" x14ac:dyDescent="0.2">
      <c r="D490" s="273"/>
      <c r="E490" s="261"/>
      <c r="F490" s="261"/>
      <c r="G490" s="261"/>
      <c r="H490" s="261"/>
      <c r="I490" s="261"/>
      <c r="J490" s="261"/>
      <c r="K490" s="261"/>
      <c r="L490" s="261"/>
      <c r="M490" s="261"/>
      <c r="N490" s="265"/>
      <c r="O490" s="265"/>
      <c r="P490" s="265"/>
      <c r="Q490" s="265"/>
      <c r="R490" s="265"/>
    </row>
    <row r="491" spans="4:18" x14ac:dyDescent="0.2">
      <c r="D491" s="273"/>
      <c r="E491" s="261"/>
      <c r="F491" s="261"/>
      <c r="G491" s="261"/>
      <c r="H491" s="261"/>
      <c r="I491" s="261"/>
      <c r="J491" s="261"/>
      <c r="K491" s="261"/>
      <c r="L491" s="261"/>
      <c r="M491" s="261"/>
      <c r="N491" s="265"/>
      <c r="O491" s="265"/>
      <c r="P491" s="265"/>
      <c r="Q491" s="265"/>
      <c r="R491" s="265"/>
    </row>
    <row r="492" spans="4:18" x14ac:dyDescent="0.2">
      <c r="D492" s="273"/>
      <c r="E492" s="261"/>
      <c r="F492" s="261"/>
      <c r="G492" s="261"/>
      <c r="H492" s="261"/>
      <c r="I492" s="261"/>
      <c r="J492" s="261"/>
      <c r="K492" s="261"/>
      <c r="L492" s="261"/>
      <c r="M492" s="261"/>
      <c r="N492" s="265"/>
      <c r="O492" s="265"/>
      <c r="P492" s="265"/>
      <c r="Q492" s="265"/>
      <c r="R492" s="265"/>
    </row>
    <row r="493" spans="4:18" x14ac:dyDescent="0.2">
      <c r="D493" s="273"/>
      <c r="E493" s="261"/>
      <c r="F493" s="261"/>
      <c r="G493" s="261"/>
      <c r="H493" s="261"/>
      <c r="I493" s="261"/>
      <c r="J493" s="261"/>
      <c r="K493" s="261"/>
      <c r="L493" s="261"/>
      <c r="M493" s="261"/>
      <c r="N493" s="265"/>
      <c r="O493" s="265"/>
      <c r="P493" s="265"/>
      <c r="Q493" s="265"/>
      <c r="R493" s="265"/>
    </row>
    <row r="494" spans="4:18" x14ac:dyDescent="0.2">
      <c r="D494" s="273"/>
      <c r="E494" s="261"/>
      <c r="F494" s="261"/>
      <c r="G494" s="261"/>
      <c r="H494" s="261"/>
      <c r="I494" s="261"/>
      <c r="J494" s="261"/>
      <c r="K494" s="261"/>
      <c r="L494" s="261"/>
      <c r="M494" s="261"/>
      <c r="N494" s="265"/>
      <c r="O494" s="265"/>
      <c r="P494" s="265"/>
      <c r="Q494" s="265"/>
      <c r="R494" s="265"/>
    </row>
    <row r="495" spans="4:18" x14ac:dyDescent="0.2">
      <c r="D495" s="273"/>
      <c r="E495" s="261"/>
      <c r="F495" s="261"/>
      <c r="G495" s="261"/>
      <c r="H495" s="261"/>
      <c r="I495" s="261"/>
      <c r="J495" s="261"/>
      <c r="K495" s="261"/>
      <c r="L495" s="261"/>
      <c r="M495" s="261"/>
      <c r="N495" s="265"/>
      <c r="O495" s="265"/>
      <c r="P495" s="265"/>
      <c r="Q495" s="265"/>
      <c r="R495" s="265"/>
    </row>
    <row r="496" spans="4:18" x14ac:dyDescent="0.2">
      <c r="D496" s="273"/>
      <c r="E496" s="261"/>
      <c r="F496" s="261"/>
      <c r="G496" s="261"/>
      <c r="H496" s="261"/>
      <c r="I496" s="261"/>
      <c r="J496" s="261"/>
      <c r="K496" s="261"/>
      <c r="L496" s="261"/>
      <c r="M496" s="261"/>
      <c r="N496" s="265"/>
      <c r="O496" s="265"/>
      <c r="P496" s="265"/>
      <c r="Q496" s="265"/>
      <c r="R496" s="265"/>
    </row>
    <row r="497" spans="4:18" x14ac:dyDescent="0.2">
      <c r="D497" s="273"/>
      <c r="E497" s="261"/>
      <c r="F497" s="261"/>
      <c r="G497" s="261"/>
      <c r="H497" s="261"/>
      <c r="I497" s="261"/>
      <c r="J497" s="261"/>
      <c r="K497" s="261"/>
      <c r="L497" s="261"/>
      <c r="M497" s="261"/>
      <c r="N497" s="265"/>
      <c r="O497" s="265"/>
      <c r="P497" s="265"/>
      <c r="Q497" s="265"/>
      <c r="R497" s="265"/>
    </row>
    <row r="498" spans="4:18" x14ac:dyDescent="0.2">
      <c r="D498" s="273"/>
      <c r="E498" s="261"/>
      <c r="F498" s="261"/>
      <c r="G498" s="261"/>
      <c r="H498" s="261"/>
      <c r="I498" s="261"/>
      <c r="J498" s="261"/>
      <c r="K498" s="261"/>
      <c r="L498" s="261"/>
      <c r="M498" s="261"/>
      <c r="N498" s="265"/>
      <c r="O498" s="265"/>
      <c r="P498" s="265"/>
      <c r="Q498" s="265"/>
      <c r="R498" s="265"/>
    </row>
    <row r="499" spans="4:18" x14ac:dyDescent="0.2">
      <c r="D499" s="273"/>
      <c r="E499" s="261"/>
      <c r="F499" s="261"/>
      <c r="G499" s="261"/>
      <c r="H499" s="261"/>
      <c r="I499" s="261"/>
      <c r="J499" s="261"/>
      <c r="K499" s="261"/>
      <c r="L499" s="261"/>
      <c r="M499" s="261"/>
      <c r="N499" s="265"/>
      <c r="O499" s="265"/>
      <c r="P499" s="265"/>
      <c r="Q499" s="265"/>
      <c r="R499" s="265"/>
    </row>
    <row r="500" spans="4:18" x14ac:dyDescent="0.2">
      <c r="D500" s="273"/>
      <c r="E500" s="261"/>
      <c r="F500" s="261"/>
      <c r="G500" s="261"/>
      <c r="H500" s="261"/>
      <c r="I500" s="261"/>
      <c r="J500" s="261"/>
      <c r="K500" s="261"/>
      <c r="L500" s="261"/>
      <c r="M500" s="261"/>
      <c r="N500" s="265"/>
      <c r="O500" s="265"/>
      <c r="P500" s="265"/>
      <c r="Q500" s="265"/>
      <c r="R500" s="265"/>
    </row>
    <row r="501" spans="4:18" x14ac:dyDescent="0.2">
      <c r="D501" s="273"/>
      <c r="E501" s="261"/>
      <c r="F501" s="261"/>
      <c r="G501" s="261"/>
      <c r="H501" s="261"/>
      <c r="I501" s="261"/>
      <c r="J501" s="261"/>
      <c r="K501" s="261"/>
      <c r="L501" s="261"/>
      <c r="M501" s="261"/>
      <c r="N501" s="265"/>
      <c r="O501" s="265"/>
      <c r="P501" s="265"/>
      <c r="Q501" s="265"/>
      <c r="R501" s="265"/>
    </row>
    <row r="502" spans="4:18" x14ac:dyDescent="0.2">
      <c r="D502" s="273"/>
      <c r="E502" s="261"/>
      <c r="F502" s="261"/>
      <c r="G502" s="261"/>
      <c r="H502" s="261"/>
      <c r="I502" s="261"/>
      <c r="J502" s="261"/>
      <c r="K502" s="261"/>
      <c r="L502" s="261"/>
      <c r="M502" s="261"/>
      <c r="N502" s="265"/>
      <c r="O502" s="265"/>
      <c r="P502" s="265"/>
      <c r="Q502" s="265"/>
      <c r="R502" s="265"/>
    </row>
    <row r="503" spans="4:18" x14ac:dyDescent="0.2">
      <c r="D503" s="273"/>
      <c r="E503" s="261"/>
      <c r="F503" s="261"/>
      <c r="G503" s="261"/>
      <c r="H503" s="261"/>
      <c r="I503" s="261"/>
      <c r="J503" s="261"/>
      <c r="K503" s="261"/>
      <c r="L503" s="261"/>
      <c r="M503" s="261"/>
      <c r="N503" s="265"/>
      <c r="O503" s="265"/>
      <c r="P503" s="265"/>
      <c r="Q503" s="265"/>
      <c r="R503" s="265"/>
    </row>
    <row r="504" spans="4:18" x14ac:dyDescent="0.2">
      <c r="D504" s="273"/>
      <c r="E504" s="261"/>
      <c r="F504" s="261"/>
      <c r="G504" s="261"/>
      <c r="H504" s="261"/>
      <c r="I504" s="261"/>
      <c r="J504" s="261"/>
      <c r="K504" s="261"/>
      <c r="L504" s="261"/>
      <c r="M504" s="261"/>
      <c r="N504" s="265"/>
      <c r="O504" s="265"/>
      <c r="P504" s="265"/>
      <c r="Q504" s="265"/>
      <c r="R504" s="265"/>
    </row>
    <row r="505" spans="4:18" x14ac:dyDescent="0.2">
      <c r="D505" s="273"/>
      <c r="E505" s="261"/>
      <c r="F505" s="261"/>
      <c r="G505" s="261"/>
      <c r="H505" s="261"/>
      <c r="I505" s="261"/>
      <c r="J505" s="261"/>
      <c r="K505" s="261"/>
      <c r="L505" s="261"/>
      <c r="M505" s="261"/>
      <c r="N505" s="265"/>
      <c r="O505" s="265"/>
      <c r="P505" s="265"/>
      <c r="Q505" s="265"/>
      <c r="R505" s="265"/>
    </row>
    <row r="506" spans="4:18" x14ac:dyDescent="0.2">
      <c r="D506" s="273"/>
      <c r="E506" s="261"/>
      <c r="F506" s="261"/>
      <c r="G506" s="261"/>
      <c r="H506" s="261"/>
      <c r="I506" s="261"/>
      <c r="J506" s="261"/>
      <c r="K506" s="261"/>
      <c r="L506" s="261"/>
      <c r="M506" s="261"/>
      <c r="N506" s="265"/>
      <c r="O506" s="265"/>
      <c r="P506" s="265"/>
      <c r="Q506" s="265"/>
      <c r="R506" s="265"/>
    </row>
    <row r="507" spans="4:18" x14ac:dyDescent="0.2">
      <c r="D507" s="273"/>
      <c r="E507" s="261"/>
      <c r="F507" s="261"/>
      <c r="G507" s="261"/>
      <c r="H507" s="261"/>
      <c r="I507" s="261"/>
      <c r="J507" s="261"/>
      <c r="K507" s="261"/>
      <c r="L507" s="261"/>
      <c r="M507" s="261"/>
      <c r="N507" s="265"/>
      <c r="O507" s="265"/>
      <c r="P507" s="265"/>
      <c r="Q507" s="265"/>
      <c r="R507" s="265"/>
    </row>
    <row r="508" spans="4:18" x14ac:dyDescent="0.2">
      <c r="D508" s="273"/>
      <c r="E508" s="261"/>
      <c r="F508" s="261"/>
      <c r="G508" s="261"/>
      <c r="H508" s="261"/>
      <c r="I508" s="261"/>
      <c r="J508" s="261"/>
      <c r="K508" s="261"/>
      <c r="L508" s="261"/>
      <c r="M508" s="261"/>
      <c r="N508" s="265"/>
      <c r="O508" s="265"/>
      <c r="P508" s="265"/>
      <c r="Q508" s="265"/>
      <c r="R508" s="265"/>
    </row>
    <row r="509" spans="4:18" x14ac:dyDescent="0.2">
      <c r="D509" s="273"/>
      <c r="E509" s="261"/>
      <c r="F509" s="261"/>
      <c r="G509" s="261"/>
      <c r="H509" s="261"/>
      <c r="I509" s="261"/>
      <c r="J509" s="261"/>
      <c r="K509" s="261"/>
      <c r="L509" s="261"/>
      <c r="M509" s="261"/>
      <c r="N509" s="265"/>
      <c r="O509" s="265"/>
      <c r="P509" s="265"/>
      <c r="Q509" s="265"/>
      <c r="R509" s="265"/>
    </row>
    <row r="510" spans="4:18" x14ac:dyDescent="0.2">
      <c r="D510" s="273"/>
      <c r="E510" s="261"/>
      <c r="F510" s="261"/>
      <c r="G510" s="261"/>
      <c r="H510" s="261"/>
      <c r="I510" s="261"/>
      <c r="J510" s="261"/>
      <c r="K510" s="261"/>
      <c r="L510" s="261"/>
      <c r="M510" s="261"/>
      <c r="N510" s="265"/>
      <c r="O510" s="265"/>
      <c r="P510" s="265"/>
      <c r="Q510" s="265"/>
      <c r="R510" s="265"/>
    </row>
    <row r="511" spans="4:18" x14ac:dyDescent="0.2">
      <c r="D511" s="273"/>
      <c r="E511" s="261"/>
      <c r="F511" s="261"/>
      <c r="G511" s="261"/>
      <c r="H511" s="261"/>
      <c r="I511" s="261"/>
      <c r="J511" s="261"/>
      <c r="K511" s="261"/>
      <c r="L511" s="261"/>
      <c r="M511" s="261"/>
      <c r="N511" s="265"/>
      <c r="O511" s="265"/>
      <c r="P511" s="265"/>
      <c r="Q511" s="265"/>
      <c r="R511" s="265"/>
    </row>
    <row r="512" spans="4:18" x14ac:dyDescent="0.2">
      <c r="D512" s="273"/>
      <c r="E512" s="261"/>
      <c r="F512" s="261"/>
      <c r="G512" s="261"/>
      <c r="H512" s="261"/>
      <c r="I512" s="261"/>
      <c r="J512" s="261"/>
      <c r="K512" s="261"/>
      <c r="L512" s="261"/>
      <c r="M512" s="261"/>
      <c r="N512" s="265"/>
      <c r="O512" s="265"/>
      <c r="P512" s="265"/>
      <c r="Q512" s="265"/>
      <c r="R512" s="265"/>
    </row>
    <row r="513" spans="4:18" x14ac:dyDescent="0.2">
      <c r="D513" s="273"/>
      <c r="E513" s="261"/>
      <c r="F513" s="261"/>
      <c r="G513" s="261"/>
      <c r="H513" s="261"/>
      <c r="I513" s="261"/>
      <c r="J513" s="261"/>
      <c r="K513" s="261"/>
      <c r="L513" s="261"/>
      <c r="M513" s="261"/>
      <c r="N513" s="265"/>
      <c r="O513" s="265"/>
      <c r="P513" s="265"/>
      <c r="Q513" s="265"/>
      <c r="R513" s="265"/>
    </row>
    <row r="514" spans="4:18" x14ac:dyDescent="0.2">
      <c r="D514" s="273"/>
      <c r="E514" s="261"/>
      <c r="F514" s="261"/>
      <c r="G514" s="261"/>
      <c r="H514" s="261"/>
      <c r="I514" s="261"/>
      <c r="J514" s="261"/>
      <c r="K514" s="261"/>
      <c r="L514" s="261"/>
      <c r="M514" s="261"/>
      <c r="N514" s="265"/>
      <c r="O514" s="265"/>
      <c r="P514" s="265"/>
      <c r="Q514" s="265"/>
      <c r="R514" s="265"/>
    </row>
    <row r="515" spans="4:18" x14ac:dyDescent="0.2">
      <c r="D515" s="273"/>
      <c r="E515" s="261"/>
      <c r="F515" s="261"/>
      <c r="G515" s="261"/>
      <c r="H515" s="261"/>
      <c r="I515" s="261"/>
      <c r="J515" s="261"/>
      <c r="K515" s="261"/>
      <c r="L515" s="261"/>
      <c r="M515" s="261"/>
      <c r="N515" s="265"/>
      <c r="O515" s="265"/>
      <c r="P515" s="265"/>
      <c r="Q515" s="265"/>
      <c r="R515" s="265"/>
    </row>
    <row r="516" spans="4:18" x14ac:dyDescent="0.2">
      <c r="D516" s="273"/>
      <c r="E516" s="261"/>
      <c r="F516" s="261"/>
      <c r="G516" s="261"/>
      <c r="H516" s="261"/>
      <c r="I516" s="261"/>
      <c r="J516" s="261"/>
      <c r="K516" s="261"/>
      <c r="L516" s="261"/>
      <c r="M516" s="261"/>
      <c r="N516" s="265"/>
      <c r="O516" s="265"/>
      <c r="P516" s="265"/>
      <c r="Q516" s="265"/>
      <c r="R516" s="265"/>
    </row>
    <row r="517" spans="4:18" x14ac:dyDescent="0.2">
      <c r="D517" s="273"/>
      <c r="E517" s="261"/>
      <c r="F517" s="261"/>
      <c r="G517" s="261"/>
      <c r="H517" s="261"/>
      <c r="I517" s="261"/>
      <c r="J517" s="261"/>
      <c r="K517" s="261"/>
      <c r="L517" s="261"/>
      <c r="M517" s="261"/>
      <c r="N517" s="265"/>
      <c r="O517" s="265"/>
      <c r="P517" s="265"/>
      <c r="Q517" s="265"/>
      <c r="R517" s="265"/>
    </row>
    <row r="518" spans="4:18" x14ac:dyDescent="0.2">
      <c r="D518" s="273"/>
      <c r="E518" s="261"/>
      <c r="F518" s="261"/>
      <c r="G518" s="261"/>
      <c r="H518" s="261"/>
      <c r="I518" s="261"/>
      <c r="J518" s="261"/>
      <c r="K518" s="261"/>
      <c r="L518" s="261"/>
      <c r="M518" s="261"/>
      <c r="N518" s="265"/>
      <c r="O518" s="265"/>
      <c r="P518" s="265"/>
      <c r="Q518" s="265"/>
      <c r="R518" s="265"/>
    </row>
    <row r="519" spans="4:18" x14ac:dyDescent="0.2">
      <c r="D519" s="273"/>
      <c r="E519" s="261"/>
      <c r="F519" s="261"/>
      <c r="G519" s="261"/>
      <c r="H519" s="261"/>
      <c r="I519" s="261"/>
      <c r="J519" s="261"/>
      <c r="K519" s="261"/>
      <c r="L519" s="261"/>
      <c r="M519" s="261"/>
      <c r="N519" s="265"/>
      <c r="O519" s="265"/>
      <c r="P519" s="265"/>
      <c r="Q519" s="265"/>
      <c r="R519" s="265"/>
    </row>
    <row r="520" spans="4:18" x14ac:dyDescent="0.2">
      <c r="D520" s="273"/>
      <c r="E520" s="261"/>
      <c r="F520" s="261"/>
      <c r="G520" s="261"/>
      <c r="H520" s="261"/>
      <c r="I520" s="261"/>
      <c r="J520" s="261"/>
      <c r="K520" s="261"/>
      <c r="L520" s="261"/>
      <c r="M520" s="261"/>
      <c r="N520" s="265"/>
      <c r="O520" s="265"/>
      <c r="P520" s="265"/>
      <c r="Q520" s="265"/>
      <c r="R520" s="265"/>
    </row>
    <row r="521" spans="4:18" x14ac:dyDescent="0.2">
      <c r="D521" s="273"/>
      <c r="E521" s="261"/>
      <c r="F521" s="261"/>
      <c r="G521" s="261"/>
      <c r="H521" s="261"/>
      <c r="I521" s="261"/>
      <c r="J521" s="261"/>
      <c r="K521" s="261"/>
      <c r="L521" s="261"/>
      <c r="M521" s="261"/>
      <c r="N521" s="265"/>
      <c r="O521" s="265"/>
      <c r="P521" s="265"/>
      <c r="Q521" s="265"/>
      <c r="R521" s="265"/>
    </row>
    <row r="522" spans="4:18" x14ac:dyDescent="0.2">
      <c r="D522" s="273"/>
      <c r="E522" s="261"/>
      <c r="F522" s="261"/>
      <c r="G522" s="261"/>
      <c r="H522" s="261"/>
      <c r="I522" s="261"/>
      <c r="J522" s="261"/>
      <c r="K522" s="261"/>
      <c r="L522" s="261"/>
      <c r="M522" s="261"/>
      <c r="N522" s="265"/>
      <c r="O522" s="265"/>
      <c r="P522" s="265"/>
      <c r="Q522" s="265"/>
      <c r="R522" s="265"/>
    </row>
    <row r="523" spans="4:18" x14ac:dyDescent="0.2">
      <c r="D523" s="273"/>
      <c r="E523" s="261"/>
      <c r="F523" s="261"/>
      <c r="G523" s="261"/>
      <c r="H523" s="261"/>
      <c r="I523" s="261"/>
      <c r="J523" s="261"/>
      <c r="K523" s="261"/>
      <c r="L523" s="261"/>
      <c r="M523" s="261"/>
      <c r="N523" s="265"/>
      <c r="O523" s="265"/>
      <c r="P523" s="265"/>
      <c r="Q523" s="265"/>
      <c r="R523" s="265"/>
    </row>
    <row r="524" spans="4:18" x14ac:dyDescent="0.2">
      <c r="D524" s="273"/>
      <c r="E524" s="261"/>
      <c r="F524" s="261"/>
      <c r="G524" s="261"/>
      <c r="H524" s="261"/>
      <c r="I524" s="261"/>
      <c r="J524" s="261"/>
      <c r="K524" s="261"/>
      <c r="L524" s="261"/>
      <c r="M524" s="261"/>
      <c r="N524" s="265"/>
      <c r="O524" s="265"/>
      <c r="P524" s="265"/>
      <c r="Q524" s="265"/>
      <c r="R524" s="265"/>
    </row>
    <row r="525" spans="4:18" x14ac:dyDescent="0.2">
      <c r="D525" s="273"/>
      <c r="E525" s="261"/>
      <c r="F525" s="261"/>
      <c r="G525" s="261"/>
      <c r="H525" s="261"/>
      <c r="I525" s="261"/>
      <c r="J525" s="261"/>
      <c r="K525" s="261"/>
      <c r="L525" s="261"/>
      <c r="M525" s="261"/>
      <c r="N525" s="265"/>
      <c r="O525" s="265"/>
      <c r="P525" s="265"/>
      <c r="Q525" s="265"/>
      <c r="R525" s="265"/>
    </row>
    <row r="526" spans="4:18" x14ac:dyDescent="0.2">
      <c r="D526" s="273"/>
      <c r="E526" s="261"/>
      <c r="F526" s="261"/>
      <c r="G526" s="261"/>
      <c r="H526" s="261"/>
      <c r="I526" s="261"/>
      <c r="J526" s="261"/>
      <c r="K526" s="261"/>
      <c r="L526" s="261"/>
      <c r="M526" s="261"/>
      <c r="N526" s="265"/>
      <c r="O526" s="265"/>
      <c r="P526" s="265"/>
      <c r="Q526" s="265"/>
      <c r="R526" s="265"/>
    </row>
    <row r="527" spans="4:18" x14ac:dyDescent="0.2">
      <c r="D527" s="273"/>
      <c r="E527" s="261"/>
      <c r="F527" s="261"/>
      <c r="G527" s="261"/>
      <c r="H527" s="261"/>
      <c r="I527" s="261"/>
      <c r="J527" s="261"/>
      <c r="K527" s="261"/>
      <c r="L527" s="261"/>
      <c r="M527" s="261"/>
      <c r="N527" s="265"/>
      <c r="O527" s="265"/>
      <c r="P527" s="265"/>
      <c r="Q527" s="265"/>
      <c r="R527" s="265"/>
    </row>
    <row r="528" spans="4:18" x14ac:dyDescent="0.2">
      <c r="D528" s="273"/>
      <c r="E528" s="261"/>
      <c r="F528" s="261"/>
      <c r="G528" s="261"/>
      <c r="H528" s="261"/>
      <c r="I528" s="261"/>
      <c r="J528" s="261"/>
      <c r="K528" s="261"/>
      <c r="L528" s="261"/>
      <c r="M528" s="261"/>
      <c r="N528" s="265"/>
      <c r="O528" s="265"/>
      <c r="P528" s="265"/>
      <c r="Q528" s="265"/>
      <c r="R528" s="265"/>
    </row>
    <row r="529" spans="4:18" x14ac:dyDescent="0.2">
      <c r="D529" s="273"/>
      <c r="E529" s="261"/>
      <c r="F529" s="261"/>
      <c r="G529" s="261"/>
      <c r="H529" s="261"/>
      <c r="I529" s="261"/>
      <c r="J529" s="261"/>
      <c r="K529" s="261"/>
      <c r="L529" s="261"/>
      <c r="M529" s="261"/>
      <c r="N529" s="265"/>
      <c r="O529" s="265"/>
      <c r="P529" s="265"/>
      <c r="Q529" s="265"/>
      <c r="R529" s="265"/>
    </row>
    <row r="530" spans="4:18" x14ac:dyDescent="0.2">
      <c r="D530" s="273"/>
      <c r="E530" s="261"/>
      <c r="F530" s="261"/>
      <c r="G530" s="261"/>
      <c r="H530" s="261"/>
      <c r="I530" s="261"/>
      <c r="J530" s="261"/>
      <c r="K530" s="261"/>
      <c r="L530" s="261"/>
      <c r="M530" s="261"/>
      <c r="N530" s="265"/>
      <c r="O530" s="265"/>
      <c r="P530" s="265"/>
      <c r="Q530" s="265"/>
      <c r="R530" s="265"/>
    </row>
    <row r="531" spans="4:18" x14ac:dyDescent="0.2">
      <c r="D531" s="273"/>
      <c r="E531" s="261"/>
      <c r="F531" s="261"/>
      <c r="G531" s="261"/>
      <c r="H531" s="261"/>
      <c r="I531" s="261"/>
      <c r="J531" s="261"/>
      <c r="K531" s="261"/>
      <c r="L531" s="261"/>
      <c r="M531" s="261"/>
      <c r="N531" s="265"/>
      <c r="O531" s="265"/>
      <c r="P531" s="265"/>
      <c r="Q531" s="265"/>
      <c r="R531" s="265"/>
    </row>
    <row r="532" spans="4:18" x14ac:dyDescent="0.2">
      <c r="D532" s="273"/>
      <c r="E532" s="261"/>
      <c r="F532" s="261"/>
      <c r="G532" s="261"/>
      <c r="H532" s="261"/>
      <c r="I532" s="261"/>
      <c r="J532" s="261"/>
      <c r="K532" s="261"/>
      <c r="L532" s="261"/>
      <c r="M532" s="261"/>
      <c r="N532" s="265"/>
      <c r="O532" s="265"/>
      <c r="P532" s="265"/>
      <c r="Q532" s="265"/>
      <c r="R532" s="265"/>
    </row>
    <row r="533" spans="4:18" x14ac:dyDescent="0.2">
      <c r="D533" s="273"/>
      <c r="E533" s="261"/>
      <c r="F533" s="261"/>
      <c r="G533" s="261"/>
      <c r="H533" s="261"/>
      <c r="I533" s="261"/>
      <c r="J533" s="261"/>
      <c r="K533" s="261"/>
      <c r="L533" s="261"/>
      <c r="M533" s="261"/>
      <c r="N533" s="265"/>
      <c r="O533" s="265"/>
      <c r="P533" s="265"/>
      <c r="Q533" s="265"/>
      <c r="R533" s="265"/>
    </row>
    <row r="534" spans="4:18" x14ac:dyDescent="0.2">
      <c r="D534" s="273"/>
      <c r="E534" s="261"/>
      <c r="F534" s="261"/>
      <c r="G534" s="261"/>
      <c r="H534" s="261"/>
      <c r="I534" s="261"/>
      <c r="J534" s="261"/>
      <c r="K534" s="261"/>
      <c r="L534" s="261"/>
      <c r="M534" s="261"/>
      <c r="N534" s="265"/>
      <c r="O534" s="265"/>
      <c r="P534" s="265"/>
      <c r="Q534" s="265"/>
      <c r="R534" s="265"/>
    </row>
    <row r="535" spans="4:18" x14ac:dyDescent="0.2">
      <c r="D535" s="273"/>
      <c r="E535" s="261"/>
      <c r="F535" s="261"/>
      <c r="G535" s="261"/>
      <c r="H535" s="261"/>
      <c r="I535" s="261"/>
      <c r="J535" s="261"/>
      <c r="K535" s="261"/>
      <c r="L535" s="261"/>
      <c r="M535" s="261"/>
      <c r="N535" s="265"/>
      <c r="O535" s="265"/>
      <c r="P535" s="265"/>
      <c r="Q535" s="265"/>
      <c r="R535" s="265"/>
    </row>
    <row r="536" spans="4:18" x14ac:dyDescent="0.2">
      <c r="D536" s="273"/>
      <c r="E536" s="261"/>
      <c r="F536" s="261"/>
      <c r="G536" s="261"/>
      <c r="H536" s="261"/>
      <c r="I536" s="261"/>
      <c r="J536" s="261"/>
      <c r="K536" s="261"/>
      <c r="L536" s="261"/>
      <c r="M536" s="261"/>
      <c r="N536" s="265"/>
      <c r="O536" s="265"/>
      <c r="P536" s="265"/>
      <c r="Q536" s="265"/>
      <c r="R536" s="265"/>
    </row>
    <row r="537" spans="4:18" x14ac:dyDescent="0.2">
      <c r="D537" s="273"/>
      <c r="E537" s="261"/>
      <c r="F537" s="261"/>
      <c r="G537" s="261"/>
      <c r="H537" s="261"/>
      <c r="I537" s="261"/>
      <c r="J537" s="261"/>
      <c r="K537" s="261"/>
      <c r="L537" s="261"/>
      <c r="M537" s="261"/>
      <c r="N537" s="265"/>
      <c r="O537" s="265"/>
      <c r="P537" s="265"/>
      <c r="Q537" s="265"/>
      <c r="R537" s="265"/>
    </row>
    <row r="538" spans="4:18" x14ac:dyDescent="0.2">
      <c r="D538" s="273"/>
      <c r="E538" s="261"/>
      <c r="F538" s="261"/>
      <c r="G538" s="261"/>
      <c r="H538" s="261"/>
      <c r="I538" s="261"/>
      <c r="J538" s="261"/>
      <c r="K538" s="261"/>
      <c r="L538" s="261"/>
      <c r="M538" s="261"/>
      <c r="N538" s="265"/>
      <c r="O538" s="265"/>
      <c r="P538" s="265"/>
      <c r="Q538" s="265"/>
      <c r="R538" s="265"/>
    </row>
    <row r="539" spans="4:18" x14ac:dyDescent="0.2">
      <c r="D539" s="273"/>
      <c r="E539" s="261"/>
      <c r="F539" s="261"/>
      <c r="G539" s="261"/>
      <c r="H539" s="261"/>
      <c r="I539" s="261"/>
      <c r="J539" s="261"/>
      <c r="K539" s="261"/>
      <c r="L539" s="261"/>
      <c r="M539" s="261"/>
      <c r="N539" s="265"/>
      <c r="O539" s="265"/>
      <c r="P539" s="265"/>
      <c r="Q539" s="265"/>
      <c r="R539" s="265"/>
    </row>
    <row r="540" spans="4:18" x14ac:dyDescent="0.2">
      <c r="D540" s="273"/>
      <c r="E540" s="261"/>
      <c r="F540" s="261"/>
      <c r="G540" s="261"/>
      <c r="H540" s="261"/>
      <c r="I540" s="261"/>
      <c r="J540" s="261"/>
      <c r="K540" s="261"/>
      <c r="L540" s="261"/>
      <c r="M540" s="261"/>
      <c r="N540" s="265"/>
      <c r="O540" s="265"/>
      <c r="P540" s="265"/>
      <c r="Q540" s="265"/>
      <c r="R540" s="265"/>
    </row>
    <row r="541" spans="4:18" x14ac:dyDescent="0.2">
      <c r="D541" s="273"/>
      <c r="E541" s="261"/>
      <c r="F541" s="261"/>
      <c r="G541" s="261"/>
      <c r="H541" s="261"/>
      <c r="I541" s="261"/>
      <c r="J541" s="261"/>
      <c r="K541" s="261"/>
      <c r="L541" s="261"/>
      <c r="M541" s="261"/>
      <c r="N541" s="265"/>
      <c r="O541" s="265"/>
      <c r="P541" s="265"/>
      <c r="Q541" s="265"/>
      <c r="R541" s="265"/>
    </row>
    <row r="542" spans="4:18" x14ac:dyDescent="0.2">
      <c r="D542" s="273"/>
      <c r="E542" s="261"/>
      <c r="F542" s="261"/>
      <c r="G542" s="261"/>
      <c r="H542" s="261"/>
      <c r="I542" s="261"/>
      <c r="J542" s="261"/>
      <c r="K542" s="261"/>
      <c r="L542" s="261"/>
      <c r="M542" s="261"/>
      <c r="N542" s="265"/>
      <c r="O542" s="265"/>
      <c r="P542" s="265"/>
      <c r="Q542" s="265"/>
      <c r="R542" s="265"/>
    </row>
    <row r="543" spans="4:18" x14ac:dyDescent="0.2">
      <c r="D543" s="273"/>
      <c r="E543" s="261"/>
      <c r="F543" s="261"/>
      <c r="G543" s="261"/>
      <c r="H543" s="261"/>
      <c r="I543" s="261"/>
      <c r="J543" s="261"/>
      <c r="K543" s="261"/>
      <c r="L543" s="261"/>
      <c r="M543" s="261"/>
      <c r="N543" s="265"/>
      <c r="O543" s="265"/>
      <c r="P543" s="265"/>
      <c r="Q543" s="265"/>
      <c r="R543" s="265"/>
    </row>
    <row r="544" spans="4:18" x14ac:dyDescent="0.2">
      <c r="D544" s="273"/>
      <c r="E544" s="261"/>
      <c r="F544" s="261"/>
      <c r="G544" s="261"/>
      <c r="H544" s="261"/>
      <c r="I544" s="261"/>
      <c r="J544" s="261"/>
      <c r="K544" s="261"/>
      <c r="L544" s="261"/>
      <c r="M544" s="261"/>
      <c r="N544" s="265"/>
      <c r="O544" s="265"/>
      <c r="P544" s="265"/>
      <c r="Q544" s="265"/>
      <c r="R544" s="265"/>
    </row>
    <row r="545" spans="4:18" x14ac:dyDescent="0.2">
      <c r="D545" s="273"/>
      <c r="E545" s="261"/>
      <c r="F545" s="261"/>
      <c r="G545" s="261"/>
      <c r="H545" s="261"/>
      <c r="I545" s="261"/>
      <c r="J545" s="261"/>
      <c r="K545" s="261"/>
      <c r="L545" s="261"/>
      <c r="M545" s="261"/>
      <c r="N545" s="265"/>
      <c r="O545" s="265"/>
      <c r="P545" s="265"/>
      <c r="Q545" s="265"/>
      <c r="R545" s="265"/>
    </row>
    <row r="546" spans="4:18" x14ac:dyDescent="0.2">
      <c r="D546" s="273"/>
      <c r="E546" s="261"/>
      <c r="F546" s="261"/>
      <c r="G546" s="261"/>
      <c r="H546" s="261"/>
      <c r="I546" s="261"/>
      <c r="J546" s="261"/>
      <c r="K546" s="261"/>
      <c r="L546" s="261"/>
      <c r="M546" s="261"/>
      <c r="N546" s="265"/>
      <c r="O546" s="265"/>
      <c r="P546" s="265"/>
      <c r="Q546" s="265"/>
      <c r="R546" s="265"/>
    </row>
    <row r="547" spans="4:18" x14ac:dyDescent="0.2">
      <c r="D547" s="273"/>
      <c r="E547" s="261"/>
      <c r="F547" s="261"/>
      <c r="G547" s="261"/>
      <c r="H547" s="261"/>
      <c r="I547" s="261"/>
      <c r="J547" s="261"/>
      <c r="K547" s="261"/>
      <c r="L547" s="261"/>
      <c r="M547" s="261"/>
      <c r="N547" s="265"/>
      <c r="O547" s="265"/>
      <c r="P547" s="265"/>
      <c r="Q547" s="265"/>
      <c r="R547" s="265"/>
    </row>
    <row r="548" spans="4:18" x14ac:dyDescent="0.2">
      <c r="D548" s="273"/>
      <c r="E548" s="261"/>
      <c r="F548" s="261"/>
      <c r="G548" s="261"/>
      <c r="H548" s="261"/>
      <c r="I548" s="261"/>
      <c r="J548" s="261"/>
      <c r="K548" s="261"/>
      <c r="L548" s="261"/>
      <c r="M548" s="261"/>
      <c r="N548" s="265"/>
      <c r="O548" s="265"/>
      <c r="P548" s="265"/>
      <c r="Q548" s="265"/>
      <c r="R548" s="265"/>
    </row>
    <row r="549" spans="4:18" x14ac:dyDescent="0.2">
      <c r="D549" s="273"/>
      <c r="E549" s="261"/>
      <c r="F549" s="261"/>
      <c r="G549" s="261"/>
      <c r="H549" s="261"/>
      <c r="I549" s="261"/>
      <c r="J549" s="261"/>
      <c r="K549" s="261"/>
      <c r="L549" s="261"/>
      <c r="M549" s="261"/>
      <c r="N549" s="265"/>
      <c r="O549" s="265"/>
      <c r="P549" s="265"/>
      <c r="Q549" s="265"/>
      <c r="R549" s="265"/>
    </row>
    <row r="550" spans="4:18" x14ac:dyDescent="0.2">
      <c r="D550" s="273"/>
      <c r="E550" s="261"/>
      <c r="F550" s="261"/>
      <c r="G550" s="261"/>
      <c r="H550" s="261"/>
      <c r="I550" s="261"/>
      <c r="J550" s="261"/>
      <c r="K550" s="261"/>
      <c r="L550" s="261"/>
      <c r="M550" s="261"/>
      <c r="N550" s="265"/>
      <c r="O550" s="265"/>
      <c r="P550" s="265"/>
      <c r="Q550" s="265"/>
      <c r="R550" s="265"/>
    </row>
    <row r="551" spans="4:18" x14ac:dyDescent="0.2">
      <c r="D551" s="273"/>
      <c r="E551" s="261"/>
      <c r="F551" s="261"/>
      <c r="G551" s="261"/>
      <c r="H551" s="261"/>
      <c r="I551" s="261"/>
      <c r="J551" s="261"/>
      <c r="K551" s="261"/>
      <c r="L551" s="261"/>
      <c r="M551" s="261"/>
      <c r="N551" s="265"/>
      <c r="O551" s="265"/>
      <c r="P551" s="265"/>
      <c r="Q551" s="265"/>
      <c r="R551" s="265"/>
    </row>
    <row r="552" spans="4:18" x14ac:dyDescent="0.2">
      <c r="D552" s="273"/>
      <c r="E552" s="261"/>
      <c r="F552" s="261"/>
      <c r="G552" s="261"/>
      <c r="H552" s="261"/>
      <c r="I552" s="261"/>
      <c r="J552" s="261"/>
      <c r="K552" s="261"/>
      <c r="L552" s="261"/>
      <c r="M552" s="261"/>
      <c r="N552" s="265"/>
      <c r="O552" s="265"/>
      <c r="P552" s="265"/>
      <c r="Q552" s="265"/>
      <c r="R552" s="265"/>
    </row>
    <row r="553" spans="4:18" x14ac:dyDescent="0.2">
      <c r="D553" s="273"/>
      <c r="E553" s="261"/>
      <c r="F553" s="261"/>
      <c r="G553" s="261"/>
      <c r="H553" s="261"/>
      <c r="I553" s="261"/>
      <c r="J553" s="261"/>
      <c r="K553" s="261"/>
      <c r="L553" s="261"/>
      <c r="M553" s="261"/>
      <c r="N553" s="265"/>
      <c r="O553" s="265"/>
      <c r="P553" s="265"/>
      <c r="Q553" s="265"/>
      <c r="R553" s="265"/>
    </row>
    <row r="554" spans="4:18" x14ac:dyDescent="0.2">
      <c r="D554" s="273"/>
      <c r="E554" s="261"/>
      <c r="F554" s="261"/>
      <c r="G554" s="261"/>
      <c r="H554" s="261"/>
      <c r="I554" s="261"/>
      <c r="J554" s="261"/>
      <c r="K554" s="261"/>
      <c r="L554" s="261"/>
      <c r="M554" s="261"/>
      <c r="N554" s="265"/>
      <c r="O554" s="265"/>
      <c r="P554" s="265"/>
      <c r="Q554" s="265"/>
      <c r="R554" s="265"/>
    </row>
    <row r="555" spans="4:18" x14ac:dyDescent="0.2">
      <c r="D555" s="273"/>
      <c r="E555" s="261"/>
      <c r="F555" s="261"/>
      <c r="G555" s="261"/>
      <c r="H555" s="261"/>
      <c r="I555" s="261"/>
      <c r="J555" s="261"/>
      <c r="K555" s="261"/>
      <c r="L555" s="261"/>
      <c r="M555" s="261"/>
      <c r="N555" s="265"/>
      <c r="O555" s="265"/>
      <c r="P555" s="265"/>
      <c r="Q555" s="265"/>
      <c r="R555" s="265"/>
    </row>
    <row r="556" spans="4:18" x14ac:dyDescent="0.2">
      <c r="D556" s="273"/>
      <c r="E556" s="261"/>
      <c r="F556" s="261"/>
      <c r="G556" s="261"/>
      <c r="H556" s="261"/>
      <c r="I556" s="261"/>
      <c r="J556" s="261"/>
      <c r="K556" s="261"/>
      <c r="L556" s="261"/>
      <c r="M556" s="261"/>
      <c r="N556" s="265"/>
      <c r="O556" s="265"/>
      <c r="P556" s="265"/>
      <c r="Q556" s="265"/>
      <c r="R556" s="265"/>
    </row>
    <row r="557" spans="4:18" x14ac:dyDescent="0.2">
      <c r="D557" s="273"/>
      <c r="E557" s="261"/>
      <c r="F557" s="261"/>
      <c r="G557" s="261"/>
      <c r="H557" s="261"/>
      <c r="I557" s="261"/>
      <c r="J557" s="261"/>
      <c r="K557" s="261"/>
      <c r="L557" s="261"/>
      <c r="M557" s="261"/>
      <c r="N557" s="265"/>
      <c r="O557" s="265"/>
      <c r="P557" s="265"/>
      <c r="Q557" s="265"/>
      <c r="R557" s="265"/>
    </row>
    <row r="558" spans="4:18" x14ac:dyDescent="0.2">
      <c r="D558" s="273"/>
      <c r="E558" s="261"/>
      <c r="F558" s="261"/>
      <c r="G558" s="261"/>
      <c r="H558" s="261"/>
      <c r="I558" s="261"/>
      <c r="J558" s="261"/>
      <c r="K558" s="261"/>
      <c r="L558" s="261"/>
      <c r="M558" s="261"/>
      <c r="N558" s="265"/>
      <c r="O558" s="265"/>
      <c r="P558" s="265"/>
      <c r="Q558" s="265"/>
      <c r="R558" s="265"/>
    </row>
    <row r="559" spans="4:18" x14ac:dyDescent="0.2">
      <c r="D559" s="273"/>
      <c r="E559" s="261"/>
      <c r="F559" s="261"/>
      <c r="G559" s="261"/>
      <c r="H559" s="261"/>
      <c r="I559" s="261"/>
      <c r="J559" s="261"/>
      <c r="K559" s="261"/>
      <c r="L559" s="261"/>
      <c r="M559" s="261"/>
      <c r="N559" s="265"/>
      <c r="O559" s="265"/>
      <c r="P559" s="265"/>
      <c r="Q559" s="265"/>
      <c r="R559" s="265"/>
    </row>
    <row r="560" spans="4:18" x14ac:dyDescent="0.2">
      <c r="D560" s="273"/>
      <c r="E560" s="261"/>
      <c r="F560" s="261"/>
      <c r="G560" s="261"/>
      <c r="H560" s="261"/>
      <c r="I560" s="261"/>
      <c r="J560" s="261"/>
      <c r="K560" s="261"/>
      <c r="L560" s="261"/>
      <c r="M560" s="261"/>
      <c r="N560" s="265"/>
      <c r="O560" s="265"/>
      <c r="P560" s="265"/>
      <c r="Q560" s="265"/>
      <c r="R560" s="265"/>
    </row>
    <row r="561" spans="4:18" x14ac:dyDescent="0.2">
      <c r="D561" s="273"/>
      <c r="E561" s="261"/>
      <c r="F561" s="261"/>
      <c r="G561" s="261"/>
      <c r="H561" s="261"/>
      <c r="I561" s="261"/>
      <c r="J561" s="261"/>
      <c r="K561" s="261"/>
      <c r="L561" s="261"/>
      <c r="M561" s="261"/>
      <c r="N561" s="265"/>
      <c r="O561" s="265"/>
      <c r="P561" s="265"/>
      <c r="Q561" s="265"/>
      <c r="R561" s="265"/>
    </row>
    <row r="562" spans="4:18" x14ac:dyDescent="0.2">
      <c r="D562" s="273"/>
      <c r="E562" s="261"/>
      <c r="F562" s="261"/>
      <c r="G562" s="261"/>
      <c r="H562" s="261"/>
      <c r="I562" s="261"/>
      <c r="J562" s="261"/>
      <c r="K562" s="261"/>
      <c r="L562" s="261"/>
      <c r="M562" s="261"/>
      <c r="N562" s="265"/>
      <c r="O562" s="265"/>
      <c r="P562" s="265"/>
      <c r="Q562" s="265"/>
      <c r="R562" s="265"/>
    </row>
    <row r="563" spans="4:18" x14ac:dyDescent="0.2">
      <c r="D563" s="273"/>
      <c r="E563" s="261"/>
      <c r="F563" s="261"/>
      <c r="G563" s="261"/>
      <c r="H563" s="261"/>
      <c r="I563" s="261"/>
      <c r="J563" s="261"/>
      <c r="K563" s="261"/>
      <c r="L563" s="261"/>
      <c r="M563" s="261"/>
      <c r="N563" s="265"/>
      <c r="O563" s="265"/>
      <c r="P563" s="265"/>
      <c r="Q563" s="265"/>
      <c r="R563" s="265"/>
    </row>
    <row r="564" spans="4:18" x14ac:dyDescent="0.2">
      <c r="D564" s="273"/>
      <c r="E564" s="261"/>
      <c r="F564" s="261"/>
      <c r="G564" s="261"/>
      <c r="H564" s="261"/>
      <c r="I564" s="261"/>
      <c r="J564" s="261"/>
      <c r="K564" s="261"/>
      <c r="L564" s="261"/>
      <c r="M564" s="261"/>
      <c r="N564" s="265"/>
      <c r="O564" s="265"/>
      <c r="P564" s="265"/>
      <c r="Q564" s="265"/>
      <c r="R564" s="265"/>
    </row>
    <row r="565" spans="4:18" x14ac:dyDescent="0.2">
      <c r="D565" s="273"/>
      <c r="E565" s="261"/>
      <c r="F565" s="261"/>
      <c r="G565" s="261"/>
      <c r="H565" s="261"/>
      <c r="I565" s="261"/>
      <c r="J565" s="261"/>
      <c r="K565" s="261"/>
      <c r="L565" s="261"/>
      <c r="M565" s="261"/>
      <c r="N565" s="265"/>
      <c r="O565" s="265"/>
      <c r="P565" s="265"/>
      <c r="Q565" s="265"/>
      <c r="R565" s="265"/>
    </row>
    <row r="566" spans="4:18" x14ac:dyDescent="0.2">
      <c r="D566" s="273"/>
      <c r="E566" s="261"/>
      <c r="F566" s="261"/>
      <c r="G566" s="261"/>
      <c r="H566" s="261"/>
      <c r="I566" s="261"/>
      <c r="J566" s="261"/>
      <c r="K566" s="261"/>
      <c r="L566" s="261"/>
      <c r="M566" s="261"/>
      <c r="N566" s="265"/>
      <c r="O566" s="265"/>
      <c r="P566" s="265"/>
      <c r="Q566" s="265"/>
      <c r="R566" s="265"/>
    </row>
    <row r="567" spans="4:18" x14ac:dyDescent="0.2">
      <c r="D567" s="273"/>
      <c r="E567" s="261"/>
      <c r="F567" s="261"/>
      <c r="G567" s="261"/>
      <c r="H567" s="261"/>
      <c r="I567" s="261"/>
      <c r="J567" s="261"/>
      <c r="K567" s="261"/>
      <c r="L567" s="261"/>
      <c r="M567" s="261"/>
      <c r="N567" s="265"/>
      <c r="O567" s="265"/>
      <c r="P567" s="265"/>
      <c r="Q567" s="265"/>
      <c r="R567" s="265"/>
    </row>
    <row r="568" spans="4:18" x14ac:dyDescent="0.2">
      <c r="D568" s="273"/>
      <c r="E568" s="261"/>
      <c r="F568" s="261"/>
      <c r="G568" s="261"/>
      <c r="H568" s="261"/>
      <c r="I568" s="261"/>
      <c r="J568" s="261"/>
      <c r="K568" s="261"/>
      <c r="L568" s="261"/>
      <c r="M568" s="261"/>
      <c r="N568" s="265"/>
      <c r="O568" s="265"/>
      <c r="P568" s="265"/>
      <c r="Q568" s="265"/>
      <c r="R568" s="265"/>
    </row>
    <row r="569" spans="4:18" x14ac:dyDescent="0.2">
      <c r="D569" s="273"/>
      <c r="E569" s="261"/>
      <c r="F569" s="261"/>
      <c r="G569" s="261"/>
      <c r="H569" s="261"/>
      <c r="I569" s="261"/>
      <c r="J569" s="261"/>
      <c r="K569" s="261"/>
      <c r="L569" s="261"/>
      <c r="M569" s="261"/>
      <c r="N569" s="265"/>
      <c r="O569" s="265"/>
      <c r="P569" s="265"/>
      <c r="Q569" s="265"/>
      <c r="R569" s="265"/>
    </row>
    <row r="570" spans="4:18" x14ac:dyDescent="0.2">
      <c r="D570" s="273"/>
      <c r="E570" s="261"/>
      <c r="F570" s="261"/>
      <c r="G570" s="261"/>
      <c r="H570" s="261"/>
      <c r="I570" s="261"/>
      <c r="J570" s="261"/>
      <c r="K570" s="261"/>
      <c r="L570" s="261"/>
      <c r="M570" s="261"/>
      <c r="N570" s="265"/>
      <c r="O570" s="265"/>
      <c r="P570" s="265"/>
      <c r="Q570" s="265"/>
      <c r="R570" s="265"/>
    </row>
    <row r="571" spans="4:18" x14ac:dyDescent="0.2">
      <c r="D571" s="273"/>
      <c r="E571" s="261"/>
      <c r="F571" s="261"/>
      <c r="G571" s="261"/>
      <c r="H571" s="261"/>
      <c r="I571" s="261"/>
      <c r="J571" s="261"/>
      <c r="K571" s="261"/>
      <c r="L571" s="261"/>
      <c r="M571" s="261"/>
      <c r="N571" s="265"/>
      <c r="O571" s="265"/>
      <c r="P571" s="265"/>
      <c r="Q571" s="265"/>
      <c r="R571" s="265"/>
    </row>
    <row r="572" spans="4:18" x14ac:dyDescent="0.2">
      <c r="D572" s="273"/>
      <c r="E572" s="261"/>
      <c r="F572" s="261"/>
      <c r="G572" s="261"/>
      <c r="H572" s="261"/>
      <c r="I572" s="261"/>
      <c r="J572" s="261"/>
      <c r="K572" s="261"/>
      <c r="L572" s="261"/>
      <c r="M572" s="261"/>
      <c r="N572" s="265"/>
      <c r="O572" s="265"/>
      <c r="P572" s="265"/>
      <c r="Q572" s="265"/>
      <c r="R572" s="265"/>
    </row>
    <row r="573" spans="4:18" x14ac:dyDescent="0.2">
      <c r="D573" s="273"/>
      <c r="E573" s="261"/>
      <c r="F573" s="261"/>
      <c r="G573" s="261"/>
      <c r="H573" s="261"/>
      <c r="I573" s="261"/>
      <c r="J573" s="261"/>
      <c r="K573" s="261"/>
      <c r="L573" s="261"/>
      <c r="M573" s="261"/>
      <c r="N573" s="265"/>
      <c r="O573" s="265"/>
      <c r="P573" s="265"/>
      <c r="Q573" s="265"/>
      <c r="R573" s="265"/>
    </row>
    <row r="574" spans="4:18" x14ac:dyDescent="0.2">
      <c r="D574" s="273"/>
      <c r="E574" s="261"/>
      <c r="F574" s="261"/>
      <c r="G574" s="261"/>
      <c r="H574" s="261"/>
      <c r="I574" s="261"/>
      <c r="J574" s="261"/>
      <c r="K574" s="261"/>
      <c r="L574" s="261"/>
      <c r="M574" s="261"/>
      <c r="N574" s="265"/>
      <c r="O574" s="265"/>
      <c r="P574" s="265"/>
      <c r="Q574" s="265"/>
      <c r="R574" s="265"/>
    </row>
    <row r="575" spans="4:18" x14ac:dyDescent="0.2">
      <c r="D575" s="273"/>
      <c r="E575" s="261"/>
      <c r="F575" s="261"/>
      <c r="G575" s="261"/>
      <c r="H575" s="261"/>
      <c r="I575" s="261"/>
      <c r="J575" s="261"/>
      <c r="K575" s="261"/>
      <c r="L575" s="261"/>
      <c r="M575" s="261"/>
      <c r="N575" s="265"/>
      <c r="O575" s="265"/>
      <c r="P575" s="265"/>
      <c r="Q575" s="265"/>
      <c r="R575" s="265"/>
    </row>
    <row r="576" spans="4:18" x14ac:dyDescent="0.2">
      <c r="D576" s="273"/>
      <c r="E576" s="261"/>
      <c r="F576" s="261"/>
      <c r="G576" s="261"/>
      <c r="H576" s="261"/>
      <c r="I576" s="261"/>
      <c r="J576" s="261"/>
      <c r="K576" s="261"/>
      <c r="L576" s="261"/>
      <c r="M576" s="261"/>
      <c r="N576" s="265"/>
      <c r="O576" s="265"/>
      <c r="P576" s="265"/>
      <c r="Q576" s="265"/>
      <c r="R576" s="265"/>
    </row>
    <row r="577" spans="4:18" x14ac:dyDescent="0.2">
      <c r="D577" s="273"/>
      <c r="E577" s="261"/>
      <c r="F577" s="261"/>
      <c r="G577" s="261"/>
      <c r="H577" s="261"/>
      <c r="I577" s="261"/>
      <c r="J577" s="261"/>
      <c r="K577" s="261"/>
      <c r="L577" s="261"/>
      <c r="M577" s="261"/>
      <c r="N577" s="265"/>
      <c r="O577" s="265"/>
      <c r="P577" s="265"/>
      <c r="Q577" s="265"/>
      <c r="R577" s="265"/>
    </row>
    <row r="578" spans="4:18" x14ac:dyDescent="0.2">
      <c r="D578" s="273"/>
      <c r="E578" s="261"/>
      <c r="F578" s="261"/>
      <c r="G578" s="261"/>
      <c r="H578" s="261"/>
      <c r="I578" s="261"/>
      <c r="J578" s="261"/>
      <c r="K578" s="261"/>
      <c r="L578" s="261"/>
      <c r="M578" s="261"/>
      <c r="N578" s="265"/>
      <c r="O578" s="265"/>
      <c r="P578" s="265"/>
      <c r="Q578" s="265"/>
      <c r="R578" s="265"/>
    </row>
    <row r="579" spans="4:18" x14ac:dyDescent="0.2">
      <c r="D579" s="273"/>
      <c r="E579" s="261"/>
      <c r="F579" s="261"/>
      <c r="G579" s="261"/>
      <c r="H579" s="261"/>
      <c r="I579" s="261"/>
      <c r="J579" s="261"/>
      <c r="K579" s="261"/>
      <c r="L579" s="261"/>
      <c r="M579" s="261"/>
      <c r="N579" s="265"/>
      <c r="O579" s="265"/>
      <c r="P579" s="265"/>
      <c r="Q579" s="265"/>
      <c r="R579" s="265"/>
    </row>
    <row r="580" spans="4:18" x14ac:dyDescent="0.2">
      <c r="D580" s="273"/>
      <c r="E580" s="261"/>
      <c r="F580" s="261"/>
      <c r="G580" s="261"/>
      <c r="H580" s="261"/>
      <c r="I580" s="261"/>
      <c r="J580" s="261"/>
      <c r="K580" s="261"/>
      <c r="L580" s="261"/>
      <c r="M580" s="261"/>
      <c r="N580" s="265"/>
      <c r="O580" s="265"/>
      <c r="P580" s="265"/>
      <c r="Q580" s="265"/>
      <c r="R580" s="265"/>
    </row>
    <row r="581" spans="4:18" x14ac:dyDescent="0.2">
      <c r="D581" s="273"/>
      <c r="E581" s="261"/>
      <c r="F581" s="261"/>
      <c r="G581" s="261"/>
      <c r="H581" s="261"/>
      <c r="I581" s="261"/>
      <c r="J581" s="261"/>
      <c r="K581" s="261"/>
      <c r="L581" s="261"/>
      <c r="M581" s="261"/>
      <c r="N581" s="265"/>
      <c r="O581" s="265"/>
      <c r="P581" s="265"/>
      <c r="Q581" s="265"/>
      <c r="R581" s="265"/>
    </row>
    <row r="582" spans="4:18" x14ac:dyDescent="0.2">
      <c r="D582" s="273"/>
      <c r="E582" s="261"/>
      <c r="F582" s="261"/>
      <c r="G582" s="261"/>
      <c r="H582" s="261"/>
      <c r="I582" s="261"/>
      <c r="J582" s="261"/>
      <c r="K582" s="261"/>
      <c r="L582" s="261"/>
      <c r="M582" s="261"/>
      <c r="N582" s="265"/>
      <c r="O582" s="265"/>
      <c r="P582" s="265"/>
      <c r="Q582" s="265"/>
      <c r="R582" s="265"/>
    </row>
    <row r="583" spans="4:18" x14ac:dyDescent="0.2">
      <c r="D583" s="273"/>
      <c r="E583" s="261"/>
      <c r="F583" s="261"/>
      <c r="G583" s="261"/>
      <c r="H583" s="261"/>
      <c r="I583" s="261"/>
      <c r="J583" s="261"/>
      <c r="K583" s="261"/>
      <c r="L583" s="261"/>
      <c r="M583" s="261"/>
      <c r="N583" s="265"/>
      <c r="O583" s="265"/>
      <c r="P583" s="265"/>
      <c r="Q583" s="265"/>
      <c r="R583" s="265"/>
    </row>
    <row r="584" spans="4:18" x14ac:dyDescent="0.2">
      <c r="D584" s="273"/>
      <c r="E584" s="261"/>
      <c r="F584" s="261"/>
      <c r="G584" s="261"/>
      <c r="H584" s="261"/>
      <c r="I584" s="261"/>
      <c r="J584" s="261"/>
      <c r="K584" s="261"/>
      <c r="L584" s="261"/>
      <c r="M584" s="261"/>
      <c r="N584" s="265"/>
      <c r="O584" s="265"/>
      <c r="P584" s="265"/>
      <c r="Q584" s="265"/>
      <c r="R584" s="265"/>
    </row>
    <row r="585" spans="4:18" x14ac:dyDescent="0.2">
      <c r="D585" s="273"/>
      <c r="E585" s="261"/>
      <c r="F585" s="261"/>
      <c r="G585" s="261"/>
      <c r="H585" s="261"/>
      <c r="I585" s="261"/>
      <c r="J585" s="261"/>
      <c r="K585" s="261"/>
      <c r="L585" s="261"/>
      <c r="M585" s="261"/>
      <c r="N585" s="265"/>
      <c r="O585" s="265"/>
      <c r="P585" s="265"/>
      <c r="Q585" s="265"/>
      <c r="R585" s="265"/>
    </row>
    <row r="586" spans="4:18" x14ac:dyDescent="0.2">
      <c r="D586" s="273"/>
      <c r="E586" s="261"/>
      <c r="F586" s="261"/>
      <c r="G586" s="261"/>
      <c r="H586" s="261"/>
      <c r="I586" s="261"/>
      <c r="J586" s="261"/>
      <c r="K586" s="261"/>
      <c r="L586" s="261"/>
      <c r="M586" s="261"/>
      <c r="N586" s="265"/>
      <c r="O586" s="265"/>
      <c r="P586" s="265"/>
      <c r="Q586" s="265"/>
      <c r="R586" s="265"/>
    </row>
    <row r="587" spans="4:18" x14ac:dyDescent="0.2">
      <c r="D587" s="273"/>
      <c r="E587" s="261"/>
      <c r="F587" s="261"/>
      <c r="G587" s="261"/>
      <c r="H587" s="261"/>
      <c r="I587" s="261"/>
      <c r="J587" s="261"/>
      <c r="K587" s="261"/>
      <c r="L587" s="261"/>
      <c r="M587" s="261"/>
      <c r="N587" s="265"/>
      <c r="O587" s="265"/>
      <c r="P587" s="265"/>
      <c r="Q587" s="265"/>
      <c r="R587" s="265"/>
    </row>
    <row r="588" spans="4:18" x14ac:dyDescent="0.2">
      <c r="D588" s="273"/>
      <c r="E588" s="261"/>
      <c r="F588" s="261"/>
      <c r="G588" s="261"/>
      <c r="H588" s="261"/>
      <c r="I588" s="261"/>
      <c r="J588" s="261"/>
      <c r="K588" s="261"/>
      <c r="L588" s="261"/>
      <c r="M588" s="261"/>
      <c r="N588" s="265"/>
      <c r="O588" s="265"/>
      <c r="P588" s="265"/>
      <c r="Q588" s="265"/>
      <c r="R588" s="265"/>
    </row>
    <row r="589" spans="4:18" x14ac:dyDescent="0.2">
      <c r="D589" s="273"/>
      <c r="E589" s="261"/>
      <c r="F589" s="261"/>
      <c r="G589" s="261"/>
      <c r="H589" s="261"/>
      <c r="I589" s="261"/>
      <c r="J589" s="261"/>
      <c r="K589" s="261"/>
      <c r="L589" s="261"/>
      <c r="M589" s="261"/>
      <c r="N589" s="265"/>
      <c r="O589" s="265"/>
      <c r="P589" s="265"/>
      <c r="Q589" s="265"/>
      <c r="R589" s="265"/>
    </row>
    <row r="590" spans="4:18" x14ac:dyDescent="0.2">
      <c r="D590" s="273"/>
      <c r="E590" s="261"/>
      <c r="F590" s="261"/>
      <c r="G590" s="261"/>
      <c r="H590" s="261"/>
      <c r="I590" s="261"/>
      <c r="J590" s="261"/>
      <c r="K590" s="261"/>
      <c r="L590" s="261"/>
      <c r="M590" s="261"/>
      <c r="N590" s="265"/>
      <c r="O590" s="265"/>
      <c r="P590" s="265"/>
      <c r="Q590" s="265"/>
      <c r="R590" s="265"/>
    </row>
    <row r="591" spans="4:18" x14ac:dyDescent="0.2">
      <c r="D591" s="273"/>
      <c r="E591" s="261"/>
      <c r="F591" s="261"/>
      <c r="G591" s="261"/>
      <c r="H591" s="261"/>
      <c r="I591" s="261"/>
      <c r="J591" s="261"/>
      <c r="K591" s="261"/>
      <c r="L591" s="261"/>
      <c r="M591" s="261"/>
      <c r="N591" s="265"/>
      <c r="O591" s="265"/>
      <c r="P591" s="265"/>
      <c r="Q591" s="265"/>
      <c r="R591" s="265"/>
    </row>
    <row r="592" spans="4:18" x14ac:dyDescent="0.2">
      <c r="D592" s="273"/>
      <c r="E592" s="261"/>
      <c r="F592" s="261"/>
      <c r="G592" s="261"/>
      <c r="H592" s="261"/>
      <c r="I592" s="261"/>
      <c r="J592" s="261"/>
      <c r="K592" s="261"/>
      <c r="L592" s="261"/>
      <c r="M592" s="261"/>
      <c r="N592" s="265"/>
      <c r="O592" s="265"/>
      <c r="P592" s="265"/>
      <c r="Q592" s="265"/>
      <c r="R592" s="265"/>
    </row>
    <row r="593" spans="4:18" x14ac:dyDescent="0.2">
      <c r="D593" s="273"/>
      <c r="E593" s="261"/>
      <c r="F593" s="261"/>
      <c r="G593" s="261"/>
      <c r="H593" s="261"/>
      <c r="I593" s="261"/>
      <c r="J593" s="261"/>
      <c r="K593" s="261"/>
      <c r="L593" s="261"/>
      <c r="M593" s="261"/>
      <c r="N593" s="265"/>
      <c r="O593" s="265"/>
      <c r="P593" s="265"/>
      <c r="Q593" s="265"/>
      <c r="R593" s="265"/>
    </row>
    <row r="594" spans="4:18" x14ac:dyDescent="0.2">
      <c r="D594" s="273"/>
      <c r="E594" s="261"/>
      <c r="F594" s="261"/>
      <c r="G594" s="261"/>
      <c r="H594" s="261"/>
      <c r="I594" s="261"/>
      <c r="J594" s="261"/>
      <c r="K594" s="261"/>
      <c r="L594" s="261"/>
      <c r="M594" s="261"/>
      <c r="N594" s="265"/>
      <c r="O594" s="265"/>
      <c r="P594" s="265"/>
      <c r="Q594" s="265"/>
      <c r="R594" s="265"/>
    </row>
    <row r="595" spans="4:18" x14ac:dyDescent="0.2">
      <c r="D595" s="273"/>
      <c r="E595" s="261"/>
      <c r="F595" s="261"/>
      <c r="G595" s="261"/>
      <c r="H595" s="261"/>
      <c r="I595" s="261"/>
      <c r="J595" s="261"/>
      <c r="K595" s="261"/>
      <c r="L595" s="261"/>
      <c r="M595" s="261"/>
      <c r="N595" s="265"/>
      <c r="O595" s="265"/>
      <c r="P595" s="265"/>
      <c r="Q595" s="265"/>
      <c r="R595" s="265"/>
    </row>
    <row r="596" spans="4:18" x14ac:dyDescent="0.2">
      <c r="D596" s="273"/>
      <c r="E596" s="261"/>
      <c r="F596" s="261"/>
      <c r="G596" s="261"/>
      <c r="H596" s="261"/>
      <c r="I596" s="261"/>
      <c r="J596" s="261"/>
      <c r="K596" s="261"/>
      <c r="L596" s="261"/>
      <c r="M596" s="261"/>
      <c r="N596" s="265"/>
      <c r="O596" s="265"/>
      <c r="P596" s="265"/>
      <c r="Q596" s="265"/>
      <c r="R596" s="265"/>
    </row>
    <row r="597" spans="4:18" x14ac:dyDescent="0.2">
      <c r="D597" s="273"/>
      <c r="E597" s="261"/>
      <c r="F597" s="261"/>
      <c r="G597" s="261"/>
      <c r="H597" s="261"/>
      <c r="I597" s="261"/>
      <c r="J597" s="261"/>
      <c r="K597" s="261"/>
      <c r="L597" s="261"/>
      <c r="M597" s="261"/>
      <c r="N597" s="265"/>
      <c r="O597" s="265"/>
      <c r="P597" s="265"/>
      <c r="Q597" s="265"/>
      <c r="R597" s="265"/>
    </row>
    <row r="598" spans="4:18" x14ac:dyDescent="0.2">
      <c r="D598" s="273"/>
      <c r="E598" s="261"/>
      <c r="F598" s="261"/>
      <c r="G598" s="261"/>
      <c r="H598" s="261"/>
      <c r="I598" s="261"/>
      <c r="J598" s="261"/>
      <c r="K598" s="261"/>
      <c r="L598" s="261"/>
      <c r="M598" s="261"/>
      <c r="N598" s="265"/>
      <c r="O598" s="265"/>
      <c r="P598" s="265"/>
      <c r="Q598" s="265"/>
      <c r="R598" s="265"/>
    </row>
    <row r="599" spans="4:18" x14ac:dyDescent="0.2">
      <c r="D599" s="273"/>
      <c r="E599" s="261"/>
      <c r="F599" s="261"/>
      <c r="G599" s="261"/>
      <c r="H599" s="261"/>
      <c r="I599" s="261"/>
      <c r="J599" s="261"/>
      <c r="K599" s="261"/>
      <c r="L599" s="261"/>
      <c r="M599" s="261"/>
      <c r="N599" s="265"/>
      <c r="O599" s="265"/>
      <c r="P599" s="265"/>
      <c r="Q599" s="265"/>
      <c r="R599" s="265"/>
    </row>
    <row r="600" spans="4:18" x14ac:dyDescent="0.2">
      <c r="D600" s="273"/>
      <c r="E600" s="261"/>
      <c r="F600" s="261"/>
      <c r="G600" s="261"/>
      <c r="H600" s="261"/>
      <c r="I600" s="261"/>
      <c r="J600" s="261"/>
      <c r="K600" s="261"/>
      <c r="L600" s="261"/>
      <c r="M600" s="261"/>
      <c r="N600" s="265"/>
      <c r="O600" s="265"/>
      <c r="P600" s="265"/>
      <c r="Q600" s="265"/>
      <c r="R600" s="265"/>
    </row>
    <row r="601" spans="4:18" x14ac:dyDescent="0.2">
      <c r="D601" s="273"/>
      <c r="E601" s="261"/>
      <c r="F601" s="261"/>
      <c r="G601" s="261"/>
      <c r="H601" s="261"/>
      <c r="I601" s="261"/>
      <c r="J601" s="261"/>
      <c r="K601" s="261"/>
      <c r="L601" s="261"/>
      <c r="M601" s="261"/>
      <c r="N601" s="265"/>
      <c r="O601" s="265"/>
      <c r="P601" s="265"/>
      <c r="Q601" s="265"/>
      <c r="R601" s="265"/>
    </row>
    <row r="602" spans="4:18" x14ac:dyDescent="0.2">
      <c r="D602" s="273"/>
      <c r="E602" s="261"/>
      <c r="F602" s="261"/>
      <c r="G602" s="261"/>
      <c r="H602" s="261"/>
      <c r="I602" s="261"/>
      <c r="J602" s="261"/>
      <c r="K602" s="261"/>
      <c r="L602" s="261"/>
      <c r="M602" s="261"/>
      <c r="N602" s="265"/>
      <c r="O602" s="265"/>
      <c r="P602" s="265"/>
      <c r="Q602" s="265"/>
      <c r="R602" s="265"/>
    </row>
    <row r="603" spans="4:18" x14ac:dyDescent="0.2">
      <c r="D603" s="273"/>
      <c r="E603" s="261"/>
      <c r="F603" s="261"/>
      <c r="G603" s="261"/>
      <c r="H603" s="261"/>
      <c r="I603" s="261"/>
      <c r="J603" s="261"/>
      <c r="K603" s="261"/>
      <c r="L603" s="261"/>
      <c r="M603" s="261"/>
      <c r="N603" s="265"/>
      <c r="O603" s="265"/>
      <c r="P603" s="265"/>
      <c r="Q603" s="265"/>
      <c r="R603" s="265"/>
    </row>
    <row r="604" spans="4:18" x14ac:dyDescent="0.2">
      <c r="D604" s="273"/>
      <c r="E604" s="261"/>
      <c r="F604" s="261"/>
      <c r="G604" s="261"/>
      <c r="H604" s="261"/>
      <c r="I604" s="261"/>
      <c r="J604" s="261"/>
      <c r="K604" s="261"/>
      <c r="L604" s="261"/>
      <c r="M604" s="261"/>
      <c r="N604" s="265"/>
      <c r="O604" s="265"/>
      <c r="P604" s="265"/>
      <c r="Q604" s="265"/>
      <c r="R604" s="265"/>
    </row>
    <row r="605" spans="4:18" x14ac:dyDescent="0.2">
      <c r="D605" s="273"/>
      <c r="E605" s="261"/>
      <c r="F605" s="261"/>
      <c r="G605" s="261"/>
      <c r="H605" s="261"/>
      <c r="I605" s="261"/>
      <c r="J605" s="261"/>
      <c r="K605" s="261"/>
      <c r="L605" s="261"/>
      <c r="M605" s="261"/>
      <c r="N605" s="265"/>
      <c r="O605" s="265"/>
      <c r="P605" s="265"/>
      <c r="Q605" s="265"/>
      <c r="R605" s="265"/>
    </row>
    <row r="606" spans="4:18" x14ac:dyDescent="0.2">
      <c r="D606" s="273"/>
      <c r="E606" s="261"/>
      <c r="F606" s="261"/>
      <c r="G606" s="261"/>
      <c r="H606" s="261"/>
      <c r="I606" s="261"/>
      <c r="J606" s="261"/>
      <c r="K606" s="261"/>
      <c r="L606" s="261"/>
      <c r="M606" s="261"/>
      <c r="N606" s="265"/>
      <c r="O606" s="265"/>
      <c r="P606" s="265"/>
      <c r="Q606" s="265"/>
      <c r="R606" s="265"/>
    </row>
    <row r="607" spans="4:18" x14ac:dyDescent="0.2">
      <c r="D607" s="273"/>
      <c r="E607" s="261"/>
      <c r="F607" s="261"/>
      <c r="G607" s="261"/>
      <c r="H607" s="261"/>
      <c r="I607" s="261"/>
      <c r="J607" s="261"/>
      <c r="K607" s="261"/>
      <c r="L607" s="261"/>
      <c r="M607" s="261"/>
      <c r="N607" s="265"/>
      <c r="O607" s="265"/>
      <c r="P607" s="265"/>
      <c r="Q607" s="265"/>
      <c r="R607" s="265"/>
    </row>
    <row r="608" spans="4:18" x14ac:dyDescent="0.2">
      <c r="D608" s="273"/>
      <c r="E608" s="261"/>
      <c r="F608" s="261"/>
      <c r="G608" s="261"/>
      <c r="H608" s="261"/>
      <c r="I608" s="261"/>
      <c r="J608" s="261"/>
      <c r="K608" s="261"/>
      <c r="L608" s="261"/>
      <c r="M608" s="261"/>
      <c r="N608" s="265"/>
      <c r="O608" s="265"/>
      <c r="P608" s="265"/>
      <c r="Q608" s="265"/>
      <c r="R608" s="265"/>
    </row>
    <row r="609" spans="4:18" x14ac:dyDescent="0.2">
      <c r="D609" s="273"/>
      <c r="E609" s="261"/>
      <c r="F609" s="261"/>
      <c r="G609" s="261"/>
      <c r="H609" s="261"/>
      <c r="I609" s="261"/>
      <c r="J609" s="261"/>
      <c r="K609" s="261"/>
      <c r="L609" s="261"/>
      <c r="M609" s="261"/>
      <c r="N609" s="265"/>
      <c r="O609" s="265"/>
      <c r="P609" s="265"/>
      <c r="Q609" s="265"/>
      <c r="R609" s="265"/>
    </row>
    <row r="610" spans="4:18" x14ac:dyDescent="0.2">
      <c r="D610" s="273"/>
      <c r="E610" s="261"/>
      <c r="F610" s="261"/>
      <c r="G610" s="261"/>
      <c r="H610" s="261"/>
      <c r="I610" s="261"/>
      <c r="J610" s="261"/>
      <c r="K610" s="261"/>
      <c r="L610" s="261"/>
      <c r="M610" s="261"/>
      <c r="N610" s="265"/>
      <c r="O610" s="265"/>
      <c r="P610" s="265"/>
      <c r="Q610" s="265"/>
      <c r="R610" s="265"/>
    </row>
    <row r="611" spans="4:18" x14ac:dyDescent="0.2">
      <c r="D611" s="273"/>
      <c r="E611" s="261"/>
      <c r="F611" s="261"/>
      <c r="G611" s="261"/>
      <c r="H611" s="261"/>
      <c r="I611" s="261"/>
      <c r="J611" s="261"/>
      <c r="K611" s="261"/>
      <c r="L611" s="261"/>
      <c r="M611" s="261"/>
      <c r="N611" s="265"/>
      <c r="O611" s="265"/>
      <c r="P611" s="265"/>
      <c r="Q611" s="265"/>
      <c r="R611" s="265"/>
    </row>
    <row r="612" spans="4:18" x14ac:dyDescent="0.2">
      <c r="D612" s="273"/>
      <c r="E612" s="261"/>
      <c r="F612" s="261"/>
      <c r="G612" s="261"/>
      <c r="H612" s="261"/>
      <c r="I612" s="261"/>
      <c r="J612" s="261"/>
      <c r="K612" s="261"/>
      <c r="L612" s="261"/>
      <c r="M612" s="261"/>
      <c r="N612" s="265"/>
      <c r="O612" s="265"/>
      <c r="P612" s="265"/>
      <c r="Q612" s="265"/>
      <c r="R612" s="265"/>
    </row>
    <row r="613" spans="4:18" x14ac:dyDescent="0.2">
      <c r="D613" s="273"/>
      <c r="E613" s="261"/>
      <c r="F613" s="261"/>
      <c r="G613" s="261"/>
      <c r="H613" s="261"/>
      <c r="I613" s="261"/>
      <c r="J613" s="261"/>
      <c r="K613" s="261"/>
      <c r="L613" s="261"/>
      <c r="M613" s="261"/>
      <c r="N613" s="265"/>
      <c r="O613" s="265"/>
      <c r="P613" s="265"/>
      <c r="Q613" s="265"/>
      <c r="R613" s="265"/>
    </row>
    <row r="614" spans="4:18" x14ac:dyDescent="0.2">
      <c r="D614" s="273"/>
      <c r="E614" s="261"/>
      <c r="F614" s="261"/>
      <c r="G614" s="261"/>
      <c r="H614" s="261"/>
      <c r="I614" s="261"/>
      <c r="J614" s="261"/>
      <c r="K614" s="261"/>
      <c r="L614" s="261"/>
      <c r="M614" s="261"/>
      <c r="N614" s="265"/>
      <c r="O614" s="265"/>
      <c r="P614" s="265"/>
      <c r="Q614" s="265"/>
      <c r="R614" s="265"/>
    </row>
    <row r="615" spans="4:18" x14ac:dyDescent="0.2">
      <c r="D615" s="273"/>
      <c r="E615" s="261"/>
      <c r="F615" s="261"/>
      <c r="G615" s="261"/>
      <c r="H615" s="261"/>
      <c r="I615" s="261"/>
      <c r="J615" s="261"/>
      <c r="K615" s="261"/>
      <c r="L615" s="261"/>
      <c r="M615" s="261"/>
      <c r="N615" s="265"/>
      <c r="O615" s="265"/>
      <c r="P615" s="265"/>
      <c r="Q615" s="265"/>
      <c r="R615" s="265"/>
    </row>
    <row r="616" spans="4:18" x14ac:dyDescent="0.2">
      <c r="D616" s="273"/>
      <c r="E616" s="261"/>
      <c r="F616" s="261"/>
      <c r="G616" s="261"/>
      <c r="H616" s="261"/>
      <c r="I616" s="261"/>
      <c r="J616" s="261"/>
      <c r="K616" s="261"/>
      <c r="L616" s="261"/>
      <c r="M616" s="261"/>
      <c r="N616" s="265"/>
      <c r="O616" s="265"/>
      <c r="P616" s="265"/>
      <c r="Q616" s="265"/>
      <c r="R616" s="265"/>
    </row>
    <row r="617" spans="4:18" x14ac:dyDescent="0.2">
      <c r="D617" s="273"/>
      <c r="E617" s="261"/>
      <c r="F617" s="261"/>
      <c r="G617" s="261"/>
      <c r="H617" s="261"/>
      <c r="I617" s="261"/>
      <c r="J617" s="261"/>
      <c r="K617" s="261"/>
      <c r="L617" s="261"/>
      <c r="M617" s="261"/>
      <c r="N617" s="265"/>
      <c r="O617" s="265"/>
      <c r="P617" s="265"/>
      <c r="Q617" s="265"/>
      <c r="R617" s="265"/>
    </row>
    <row r="618" spans="4:18" x14ac:dyDescent="0.2">
      <c r="D618" s="273"/>
      <c r="E618" s="261"/>
      <c r="F618" s="261"/>
      <c r="G618" s="261"/>
      <c r="H618" s="261"/>
      <c r="I618" s="261"/>
      <c r="J618" s="261"/>
      <c r="K618" s="261"/>
      <c r="L618" s="261"/>
      <c r="M618" s="261"/>
      <c r="N618" s="265"/>
      <c r="O618" s="265"/>
      <c r="P618" s="265"/>
      <c r="Q618" s="265"/>
      <c r="R618" s="265"/>
    </row>
    <row r="619" spans="4:18" x14ac:dyDescent="0.2">
      <c r="D619" s="273"/>
      <c r="E619" s="261"/>
      <c r="F619" s="261"/>
      <c r="G619" s="261"/>
      <c r="H619" s="261"/>
      <c r="I619" s="261"/>
      <c r="J619" s="261"/>
      <c r="K619" s="261"/>
      <c r="L619" s="261"/>
      <c r="M619" s="261"/>
      <c r="N619" s="265"/>
      <c r="O619" s="265"/>
      <c r="P619" s="265"/>
      <c r="Q619" s="265"/>
      <c r="R619" s="265"/>
    </row>
    <row r="620" spans="4:18" x14ac:dyDescent="0.2">
      <c r="D620" s="273"/>
      <c r="E620" s="261"/>
      <c r="F620" s="261"/>
      <c r="G620" s="261"/>
      <c r="H620" s="261"/>
      <c r="I620" s="261"/>
      <c r="J620" s="261"/>
      <c r="K620" s="261"/>
      <c r="L620" s="261"/>
      <c r="M620" s="261"/>
      <c r="N620" s="265"/>
      <c r="O620" s="265"/>
      <c r="P620" s="265"/>
      <c r="Q620" s="265"/>
      <c r="R620" s="265"/>
    </row>
    <row r="621" spans="4:18" x14ac:dyDescent="0.2">
      <c r="D621" s="273"/>
      <c r="E621" s="261"/>
      <c r="F621" s="261"/>
      <c r="G621" s="261"/>
      <c r="H621" s="261"/>
      <c r="I621" s="261"/>
      <c r="J621" s="261"/>
      <c r="K621" s="261"/>
      <c r="L621" s="261"/>
      <c r="M621" s="261"/>
      <c r="N621" s="265"/>
      <c r="O621" s="265"/>
      <c r="P621" s="265"/>
      <c r="Q621" s="265"/>
      <c r="R621" s="265"/>
    </row>
    <row r="622" spans="4:18" x14ac:dyDescent="0.2">
      <c r="D622" s="273"/>
      <c r="E622" s="261"/>
      <c r="F622" s="261"/>
      <c r="G622" s="261"/>
      <c r="H622" s="261"/>
      <c r="I622" s="261"/>
      <c r="J622" s="261"/>
      <c r="K622" s="261"/>
      <c r="L622" s="261"/>
      <c r="M622" s="261"/>
      <c r="N622" s="265"/>
      <c r="O622" s="265"/>
      <c r="P622" s="265"/>
      <c r="Q622" s="265"/>
      <c r="R622" s="265"/>
    </row>
    <row r="623" spans="4:18" x14ac:dyDescent="0.2">
      <c r="D623" s="273"/>
      <c r="E623" s="261"/>
      <c r="F623" s="261"/>
      <c r="G623" s="261"/>
      <c r="H623" s="261"/>
      <c r="I623" s="261"/>
      <c r="J623" s="261"/>
      <c r="K623" s="261"/>
      <c r="L623" s="261"/>
      <c r="M623" s="261"/>
      <c r="N623" s="265"/>
      <c r="O623" s="265"/>
      <c r="P623" s="265"/>
      <c r="Q623" s="265"/>
      <c r="R623" s="265"/>
    </row>
    <row r="624" spans="4:18" x14ac:dyDescent="0.2">
      <c r="D624" s="273"/>
      <c r="E624" s="261"/>
      <c r="F624" s="261"/>
      <c r="G624" s="261"/>
      <c r="H624" s="261"/>
      <c r="I624" s="261"/>
      <c r="J624" s="261"/>
      <c r="K624" s="261"/>
      <c r="L624" s="261"/>
      <c r="M624" s="261"/>
      <c r="N624" s="265"/>
      <c r="O624" s="265"/>
      <c r="P624" s="265"/>
      <c r="Q624" s="265"/>
      <c r="R624" s="265"/>
    </row>
    <row r="625" spans="4:18" x14ac:dyDescent="0.2">
      <c r="D625" s="273"/>
      <c r="E625" s="261"/>
      <c r="F625" s="261"/>
      <c r="G625" s="261"/>
      <c r="H625" s="261"/>
      <c r="I625" s="261"/>
      <c r="J625" s="261"/>
      <c r="K625" s="261"/>
      <c r="L625" s="261"/>
      <c r="M625" s="261"/>
      <c r="N625" s="265"/>
      <c r="O625" s="265"/>
      <c r="P625" s="265"/>
      <c r="Q625" s="265"/>
      <c r="R625" s="265"/>
    </row>
    <row r="626" spans="4:18" x14ac:dyDescent="0.2">
      <c r="D626" s="273"/>
      <c r="E626" s="261"/>
      <c r="F626" s="261"/>
      <c r="G626" s="261"/>
      <c r="H626" s="261"/>
      <c r="I626" s="261"/>
      <c r="J626" s="261"/>
      <c r="K626" s="261"/>
      <c r="L626" s="261"/>
      <c r="M626" s="261"/>
      <c r="N626" s="265"/>
      <c r="O626" s="265"/>
      <c r="P626" s="265"/>
      <c r="Q626" s="265"/>
      <c r="R626" s="265"/>
    </row>
    <row r="627" spans="4:18" x14ac:dyDescent="0.2">
      <c r="D627" s="273"/>
      <c r="E627" s="261"/>
      <c r="F627" s="261"/>
      <c r="G627" s="261"/>
      <c r="H627" s="261"/>
      <c r="I627" s="261"/>
      <c r="J627" s="261"/>
      <c r="K627" s="261"/>
      <c r="L627" s="261"/>
      <c r="M627" s="261"/>
      <c r="N627" s="265"/>
      <c r="O627" s="265"/>
      <c r="P627" s="265"/>
      <c r="Q627" s="265"/>
      <c r="R627" s="265"/>
    </row>
    <row r="628" spans="4:18" x14ac:dyDescent="0.2">
      <c r="D628" s="273"/>
      <c r="E628" s="261"/>
      <c r="F628" s="261"/>
      <c r="G628" s="261"/>
      <c r="H628" s="261"/>
      <c r="I628" s="261"/>
      <c r="J628" s="261"/>
      <c r="K628" s="261"/>
      <c r="L628" s="261"/>
      <c r="M628" s="261"/>
      <c r="N628" s="265"/>
      <c r="O628" s="265"/>
      <c r="P628" s="265"/>
      <c r="Q628" s="265"/>
      <c r="R628" s="265"/>
    </row>
    <row r="629" spans="4:18" x14ac:dyDescent="0.2">
      <c r="D629" s="273"/>
      <c r="E629" s="261"/>
      <c r="F629" s="261"/>
      <c r="G629" s="261"/>
      <c r="H629" s="261"/>
      <c r="I629" s="261"/>
      <c r="J629" s="261"/>
      <c r="K629" s="261"/>
      <c r="L629" s="261"/>
      <c r="M629" s="261"/>
      <c r="N629" s="265"/>
      <c r="O629" s="265"/>
      <c r="P629" s="265"/>
      <c r="Q629" s="265"/>
      <c r="R629" s="265"/>
    </row>
    <row r="630" spans="4:18" x14ac:dyDescent="0.2">
      <c r="D630" s="273"/>
      <c r="E630" s="261"/>
      <c r="F630" s="261"/>
      <c r="G630" s="261"/>
      <c r="H630" s="261"/>
      <c r="I630" s="261"/>
      <c r="J630" s="261"/>
      <c r="K630" s="261"/>
      <c r="L630" s="261"/>
      <c r="M630" s="261"/>
      <c r="N630" s="265"/>
      <c r="O630" s="265"/>
      <c r="P630" s="265"/>
      <c r="Q630" s="265"/>
      <c r="R630" s="265"/>
    </row>
    <row r="631" spans="4:18" x14ac:dyDescent="0.2">
      <c r="D631" s="273"/>
      <c r="E631" s="261"/>
      <c r="F631" s="261"/>
      <c r="G631" s="261"/>
      <c r="H631" s="261"/>
      <c r="I631" s="261"/>
      <c r="J631" s="261"/>
      <c r="K631" s="261"/>
      <c r="L631" s="261"/>
      <c r="M631" s="261"/>
      <c r="N631" s="265"/>
      <c r="O631" s="265"/>
      <c r="P631" s="265"/>
      <c r="Q631" s="265"/>
      <c r="R631" s="265"/>
    </row>
    <row r="632" spans="4:18" x14ac:dyDescent="0.2">
      <c r="D632" s="273"/>
      <c r="E632" s="261"/>
      <c r="F632" s="261"/>
      <c r="G632" s="261"/>
      <c r="H632" s="261"/>
      <c r="I632" s="261"/>
      <c r="J632" s="261"/>
      <c r="K632" s="261"/>
      <c r="L632" s="261"/>
      <c r="M632" s="261"/>
      <c r="N632" s="265"/>
      <c r="O632" s="265"/>
      <c r="P632" s="265"/>
      <c r="Q632" s="265"/>
      <c r="R632" s="265"/>
    </row>
    <row r="633" spans="4:18" x14ac:dyDescent="0.2">
      <c r="D633" s="273"/>
      <c r="E633" s="261"/>
      <c r="F633" s="261"/>
      <c r="G633" s="261"/>
      <c r="H633" s="261"/>
      <c r="I633" s="261"/>
      <c r="J633" s="261"/>
      <c r="K633" s="261"/>
      <c r="L633" s="261"/>
      <c r="M633" s="261"/>
      <c r="N633" s="265"/>
      <c r="O633" s="265"/>
      <c r="P633" s="265"/>
      <c r="Q633" s="265"/>
      <c r="R633" s="265"/>
    </row>
    <row r="634" spans="4:18" x14ac:dyDescent="0.2">
      <c r="D634" s="273"/>
      <c r="E634" s="261"/>
      <c r="F634" s="261"/>
      <c r="G634" s="261"/>
      <c r="H634" s="261"/>
      <c r="I634" s="261"/>
      <c r="J634" s="261"/>
      <c r="K634" s="261"/>
      <c r="L634" s="261"/>
      <c r="M634" s="261"/>
      <c r="N634" s="265"/>
      <c r="O634" s="265"/>
      <c r="P634" s="265"/>
      <c r="Q634" s="265"/>
      <c r="R634" s="265"/>
    </row>
    <row r="635" spans="4:18" x14ac:dyDescent="0.2">
      <c r="D635" s="273"/>
      <c r="E635" s="261"/>
      <c r="F635" s="261"/>
      <c r="G635" s="261"/>
      <c r="H635" s="261"/>
      <c r="I635" s="261"/>
      <c r="J635" s="261"/>
      <c r="K635" s="261"/>
      <c r="L635" s="261"/>
      <c r="M635" s="261"/>
      <c r="N635" s="265"/>
      <c r="O635" s="265"/>
      <c r="P635" s="265"/>
      <c r="Q635" s="265"/>
      <c r="R635" s="265"/>
    </row>
    <row r="636" spans="4:18" x14ac:dyDescent="0.2">
      <c r="D636" s="273"/>
      <c r="E636" s="261"/>
      <c r="F636" s="261"/>
      <c r="G636" s="261"/>
      <c r="H636" s="261"/>
      <c r="I636" s="261"/>
      <c r="J636" s="261"/>
      <c r="K636" s="261"/>
      <c r="L636" s="261"/>
      <c r="M636" s="261"/>
      <c r="N636" s="265"/>
      <c r="O636" s="265"/>
      <c r="P636" s="265"/>
      <c r="Q636" s="265"/>
      <c r="R636" s="265"/>
    </row>
    <row r="637" spans="4:18" x14ac:dyDescent="0.2">
      <c r="D637" s="273"/>
      <c r="E637" s="261"/>
      <c r="F637" s="261"/>
      <c r="G637" s="261"/>
      <c r="H637" s="261"/>
      <c r="I637" s="261"/>
      <c r="J637" s="261"/>
      <c r="K637" s="261"/>
      <c r="L637" s="261"/>
      <c r="M637" s="261"/>
      <c r="N637" s="265"/>
      <c r="O637" s="265"/>
      <c r="P637" s="265"/>
      <c r="Q637" s="265"/>
      <c r="R637" s="265"/>
    </row>
    <row r="638" spans="4:18" x14ac:dyDescent="0.2">
      <c r="D638" s="273"/>
      <c r="E638" s="261"/>
      <c r="F638" s="261"/>
      <c r="G638" s="261"/>
      <c r="H638" s="261"/>
      <c r="I638" s="261"/>
      <c r="J638" s="261"/>
      <c r="K638" s="261"/>
      <c r="L638" s="261"/>
      <c r="M638" s="261"/>
      <c r="N638" s="265"/>
      <c r="O638" s="265"/>
      <c r="P638" s="265"/>
      <c r="Q638" s="265"/>
      <c r="R638" s="265"/>
    </row>
    <row r="639" spans="4:18" x14ac:dyDescent="0.2">
      <c r="D639" s="273"/>
      <c r="E639" s="261"/>
      <c r="F639" s="261"/>
      <c r="G639" s="261"/>
      <c r="H639" s="261"/>
      <c r="I639" s="261"/>
      <c r="J639" s="261"/>
      <c r="K639" s="261"/>
      <c r="L639" s="261"/>
      <c r="M639" s="261"/>
      <c r="N639" s="265"/>
      <c r="O639" s="265"/>
      <c r="P639" s="265"/>
      <c r="Q639" s="265"/>
      <c r="R639" s="265"/>
    </row>
    <row r="640" spans="4:18" x14ac:dyDescent="0.2">
      <c r="D640" s="273"/>
      <c r="E640" s="261"/>
      <c r="F640" s="261"/>
      <c r="G640" s="261"/>
      <c r="H640" s="261"/>
      <c r="I640" s="261"/>
      <c r="J640" s="261"/>
      <c r="K640" s="261"/>
      <c r="L640" s="261"/>
      <c r="M640" s="261"/>
      <c r="N640" s="265"/>
      <c r="O640" s="265"/>
      <c r="P640" s="265"/>
      <c r="Q640" s="265"/>
      <c r="R640" s="265"/>
    </row>
    <row r="641" spans="4:18" x14ac:dyDescent="0.2">
      <c r="D641" s="273"/>
      <c r="E641" s="261"/>
      <c r="F641" s="261"/>
      <c r="G641" s="261"/>
      <c r="H641" s="261"/>
      <c r="I641" s="261"/>
      <c r="J641" s="261"/>
      <c r="K641" s="261"/>
      <c r="L641" s="261"/>
      <c r="M641" s="261"/>
      <c r="N641" s="265"/>
      <c r="O641" s="265"/>
      <c r="P641" s="265"/>
      <c r="Q641" s="265"/>
      <c r="R641" s="265"/>
    </row>
    <row r="642" spans="4:18" x14ac:dyDescent="0.2">
      <c r="D642" s="273"/>
      <c r="E642" s="261"/>
      <c r="F642" s="261"/>
      <c r="G642" s="261"/>
      <c r="H642" s="261"/>
      <c r="I642" s="261"/>
      <c r="J642" s="261"/>
      <c r="K642" s="261"/>
      <c r="L642" s="261"/>
      <c r="M642" s="261"/>
      <c r="N642" s="265"/>
      <c r="O642" s="265"/>
      <c r="P642" s="265"/>
      <c r="Q642" s="265"/>
      <c r="R642" s="265"/>
    </row>
    <row r="643" spans="4:18" x14ac:dyDescent="0.2">
      <c r="D643" s="273"/>
      <c r="E643" s="261"/>
      <c r="F643" s="261"/>
      <c r="G643" s="261"/>
      <c r="H643" s="261"/>
      <c r="I643" s="261"/>
      <c r="J643" s="261"/>
      <c r="K643" s="261"/>
      <c r="L643" s="261"/>
      <c r="M643" s="261"/>
      <c r="N643" s="265"/>
      <c r="O643" s="265"/>
      <c r="P643" s="265"/>
      <c r="Q643" s="265"/>
      <c r="R643" s="265"/>
    </row>
    <row r="644" spans="4:18" x14ac:dyDescent="0.2">
      <c r="D644" s="273"/>
      <c r="E644" s="261"/>
      <c r="F644" s="261"/>
      <c r="G644" s="261"/>
      <c r="H644" s="261"/>
      <c r="I644" s="261"/>
      <c r="J644" s="261"/>
      <c r="K644" s="261"/>
      <c r="L644" s="261"/>
      <c r="M644" s="261"/>
      <c r="N644" s="265"/>
      <c r="O644" s="265"/>
      <c r="P644" s="265"/>
      <c r="Q644" s="265"/>
      <c r="R644" s="265"/>
    </row>
    <row r="645" spans="4:18" x14ac:dyDescent="0.2">
      <c r="D645" s="273"/>
      <c r="E645" s="261"/>
      <c r="F645" s="261"/>
      <c r="G645" s="261"/>
      <c r="H645" s="261"/>
      <c r="I645" s="261"/>
      <c r="J645" s="261"/>
      <c r="K645" s="261"/>
      <c r="L645" s="261"/>
      <c r="M645" s="261"/>
      <c r="N645" s="265"/>
      <c r="O645" s="265"/>
      <c r="P645" s="265"/>
      <c r="Q645" s="265"/>
      <c r="R645" s="265"/>
    </row>
    <row r="646" spans="4:18" x14ac:dyDescent="0.2">
      <c r="D646" s="273"/>
      <c r="E646" s="261"/>
      <c r="F646" s="261"/>
      <c r="G646" s="261"/>
      <c r="H646" s="261"/>
      <c r="I646" s="261"/>
      <c r="J646" s="261"/>
      <c r="K646" s="261"/>
      <c r="L646" s="261"/>
      <c r="M646" s="261"/>
      <c r="N646" s="265"/>
      <c r="O646" s="265"/>
      <c r="P646" s="265"/>
      <c r="Q646" s="265"/>
      <c r="R646" s="265"/>
    </row>
    <row r="647" spans="4:18" x14ac:dyDescent="0.2">
      <c r="D647" s="273"/>
      <c r="E647" s="261"/>
      <c r="F647" s="261"/>
      <c r="G647" s="261"/>
      <c r="H647" s="261"/>
      <c r="I647" s="261"/>
      <c r="J647" s="261"/>
      <c r="K647" s="261"/>
      <c r="L647" s="261"/>
      <c r="M647" s="261"/>
      <c r="N647" s="265"/>
      <c r="O647" s="265"/>
      <c r="P647" s="265"/>
      <c r="Q647" s="265"/>
      <c r="R647" s="265"/>
    </row>
    <row r="648" spans="4:18" x14ac:dyDescent="0.2">
      <c r="D648" s="273"/>
      <c r="E648" s="261"/>
      <c r="F648" s="261"/>
      <c r="G648" s="261"/>
      <c r="H648" s="261"/>
      <c r="I648" s="261"/>
      <c r="J648" s="261"/>
      <c r="K648" s="261"/>
      <c r="L648" s="261"/>
      <c r="M648" s="261"/>
      <c r="N648" s="265"/>
      <c r="O648" s="265"/>
      <c r="P648" s="265"/>
      <c r="Q648" s="265"/>
      <c r="R648" s="265"/>
    </row>
    <row r="649" spans="4:18" x14ac:dyDescent="0.2">
      <c r="D649" s="273"/>
      <c r="E649" s="261"/>
      <c r="F649" s="261"/>
      <c r="G649" s="261"/>
      <c r="H649" s="261"/>
      <c r="I649" s="261"/>
      <c r="J649" s="261"/>
      <c r="K649" s="261"/>
      <c r="L649" s="261"/>
      <c r="M649" s="261"/>
      <c r="N649" s="265"/>
      <c r="O649" s="265"/>
      <c r="P649" s="265"/>
      <c r="Q649" s="265"/>
      <c r="R649" s="265"/>
    </row>
    <row r="650" spans="4:18" x14ac:dyDescent="0.2">
      <c r="D650" s="273"/>
      <c r="E650" s="261"/>
      <c r="F650" s="261"/>
      <c r="G650" s="261"/>
      <c r="H650" s="261"/>
      <c r="I650" s="261"/>
      <c r="J650" s="261"/>
      <c r="K650" s="261"/>
      <c r="L650" s="261"/>
      <c r="M650" s="261"/>
      <c r="N650" s="265"/>
      <c r="O650" s="265"/>
      <c r="P650" s="265"/>
      <c r="Q650" s="265"/>
      <c r="R650" s="265"/>
    </row>
    <row r="651" spans="4:18" x14ac:dyDescent="0.2">
      <c r="D651" s="273"/>
      <c r="E651" s="261"/>
      <c r="F651" s="261"/>
      <c r="G651" s="261"/>
      <c r="H651" s="261"/>
      <c r="I651" s="261"/>
      <c r="J651" s="261"/>
      <c r="K651" s="261"/>
      <c r="L651" s="261"/>
      <c r="M651" s="261"/>
      <c r="N651" s="265"/>
      <c r="O651" s="265"/>
      <c r="P651" s="265"/>
      <c r="Q651" s="265"/>
      <c r="R651" s="265"/>
    </row>
    <row r="652" spans="4:18" x14ac:dyDescent="0.2">
      <c r="D652" s="273"/>
      <c r="E652" s="261"/>
      <c r="F652" s="261"/>
      <c r="G652" s="261"/>
      <c r="H652" s="261"/>
      <c r="I652" s="261"/>
      <c r="J652" s="261"/>
      <c r="K652" s="261"/>
      <c r="L652" s="261"/>
      <c r="M652" s="261"/>
      <c r="N652" s="265"/>
      <c r="O652" s="265"/>
      <c r="P652" s="265"/>
      <c r="Q652" s="265"/>
      <c r="R652" s="265"/>
    </row>
    <row r="653" spans="4:18" x14ac:dyDescent="0.2">
      <c r="D653" s="273"/>
      <c r="E653" s="261"/>
      <c r="F653" s="261"/>
      <c r="G653" s="261"/>
      <c r="H653" s="261"/>
      <c r="I653" s="261"/>
      <c r="J653" s="261"/>
      <c r="K653" s="261"/>
      <c r="L653" s="261"/>
      <c r="M653" s="261"/>
      <c r="N653" s="265"/>
      <c r="O653" s="265"/>
      <c r="P653" s="265"/>
      <c r="Q653" s="265"/>
      <c r="R653" s="265"/>
    </row>
    <row r="654" spans="4:18" x14ac:dyDescent="0.2">
      <c r="D654" s="273"/>
      <c r="E654" s="261"/>
      <c r="F654" s="261"/>
      <c r="G654" s="261"/>
      <c r="H654" s="261"/>
      <c r="I654" s="261"/>
      <c r="J654" s="261"/>
      <c r="K654" s="261"/>
      <c r="L654" s="261"/>
      <c r="M654" s="261"/>
      <c r="N654" s="265"/>
      <c r="O654" s="265"/>
      <c r="P654" s="265"/>
      <c r="Q654" s="265"/>
      <c r="R654" s="265"/>
    </row>
    <row r="655" spans="4:18" x14ac:dyDescent="0.2">
      <c r="D655" s="273"/>
      <c r="E655" s="261"/>
      <c r="F655" s="261"/>
      <c r="G655" s="261"/>
      <c r="H655" s="261"/>
      <c r="I655" s="261"/>
      <c r="J655" s="261"/>
      <c r="K655" s="261"/>
      <c r="L655" s="261"/>
      <c r="M655" s="261"/>
      <c r="N655" s="265"/>
      <c r="O655" s="265"/>
      <c r="P655" s="265"/>
      <c r="Q655" s="265"/>
      <c r="R655" s="265"/>
    </row>
    <row r="656" spans="4:18" x14ac:dyDescent="0.2">
      <c r="D656" s="273"/>
      <c r="E656" s="261"/>
      <c r="F656" s="261"/>
      <c r="G656" s="261"/>
      <c r="H656" s="261"/>
      <c r="I656" s="261"/>
      <c r="J656" s="261"/>
      <c r="K656" s="261"/>
      <c r="L656" s="261"/>
      <c r="M656" s="261"/>
      <c r="N656" s="265"/>
      <c r="O656" s="265"/>
      <c r="P656" s="265"/>
      <c r="Q656" s="265"/>
      <c r="R656" s="265"/>
    </row>
    <row r="657" spans="4:18" x14ac:dyDescent="0.2">
      <c r="D657" s="273"/>
      <c r="E657" s="261"/>
      <c r="F657" s="261"/>
      <c r="G657" s="261"/>
      <c r="H657" s="261"/>
      <c r="I657" s="261"/>
      <c r="J657" s="261"/>
      <c r="K657" s="261"/>
      <c r="L657" s="261"/>
      <c r="M657" s="261"/>
      <c r="N657" s="265"/>
      <c r="O657" s="265"/>
      <c r="P657" s="265"/>
      <c r="Q657" s="265"/>
      <c r="R657" s="265"/>
    </row>
    <row r="658" spans="4:18" x14ac:dyDescent="0.2">
      <c r="D658" s="273"/>
      <c r="E658" s="261"/>
      <c r="F658" s="261"/>
      <c r="G658" s="261"/>
      <c r="H658" s="261"/>
      <c r="I658" s="261"/>
      <c r="J658" s="261"/>
      <c r="K658" s="261"/>
      <c r="L658" s="261"/>
      <c r="M658" s="261"/>
      <c r="N658" s="265"/>
      <c r="O658" s="265"/>
      <c r="P658" s="265"/>
      <c r="Q658" s="265"/>
      <c r="R658" s="265"/>
    </row>
    <row r="659" spans="4:18" x14ac:dyDescent="0.2">
      <c r="D659" s="273"/>
      <c r="E659" s="261"/>
      <c r="F659" s="261"/>
      <c r="G659" s="261"/>
      <c r="H659" s="261"/>
      <c r="I659" s="261"/>
      <c r="J659" s="261"/>
      <c r="K659" s="261"/>
      <c r="L659" s="261"/>
      <c r="M659" s="261"/>
      <c r="N659" s="265"/>
      <c r="O659" s="265"/>
      <c r="P659" s="265"/>
      <c r="Q659" s="265"/>
      <c r="R659" s="265"/>
    </row>
    <row r="660" spans="4:18" x14ac:dyDescent="0.2">
      <c r="D660" s="273"/>
      <c r="E660" s="261"/>
      <c r="F660" s="261"/>
      <c r="G660" s="261"/>
      <c r="H660" s="261"/>
      <c r="I660" s="261"/>
      <c r="J660" s="261"/>
      <c r="K660" s="261"/>
      <c r="L660" s="261"/>
      <c r="M660" s="261"/>
      <c r="N660" s="265"/>
      <c r="O660" s="265"/>
      <c r="P660" s="265"/>
      <c r="Q660" s="265"/>
      <c r="R660" s="265"/>
    </row>
    <row r="661" spans="4:18" x14ac:dyDescent="0.2">
      <c r="D661" s="273"/>
      <c r="E661" s="261"/>
      <c r="F661" s="261"/>
      <c r="G661" s="261"/>
      <c r="H661" s="261"/>
      <c r="I661" s="261"/>
      <c r="J661" s="261"/>
      <c r="K661" s="261"/>
      <c r="L661" s="261"/>
      <c r="M661" s="261"/>
      <c r="N661" s="265"/>
      <c r="O661" s="265"/>
      <c r="P661" s="265"/>
      <c r="Q661" s="265"/>
      <c r="R661" s="265"/>
    </row>
    <row r="662" spans="4:18" x14ac:dyDescent="0.2">
      <c r="D662" s="273"/>
      <c r="E662" s="261"/>
      <c r="F662" s="261"/>
      <c r="G662" s="261"/>
      <c r="H662" s="261"/>
      <c r="I662" s="261"/>
      <c r="J662" s="261"/>
      <c r="K662" s="261"/>
      <c r="L662" s="261"/>
      <c r="M662" s="261"/>
      <c r="N662" s="265"/>
      <c r="O662" s="265"/>
      <c r="P662" s="265"/>
      <c r="Q662" s="265"/>
      <c r="R662" s="265"/>
    </row>
    <row r="663" spans="4:18" x14ac:dyDescent="0.2">
      <c r="D663" s="273"/>
      <c r="E663" s="261"/>
      <c r="F663" s="261"/>
      <c r="G663" s="261"/>
      <c r="H663" s="261"/>
      <c r="I663" s="261"/>
      <c r="J663" s="261"/>
      <c r="K663" s="261"/>
      <c r="L663" s="261"/>
      <c r="M663" s="261"/>
      <c r="N663" s="265"/>
      <c r="O663" s="265"/>
      <c r="P663" s="265"/>
      <c r="Q663" s="265"/>
      <c r="R663" s="265"/>
    </row>
    <row r="664" spans="4:18" x14ac:dyDescent="0.2">
      <c r="D664" s="273"/>
      <c r="E664" s="261"/>
      <c r="F664" s="261"/>
      <c r="G664" s="261"/>
      <c r="H664" s="261"/>
      <c r="I664" s="261"/>
      <c r="J664" s="261"/>
      <c r="K664" s="261"/>
      <c r="L664" s="261"/>
      <c r="M664" s="261"/>
      <c r="N664" s="265"/>
      <c r="O664" s="265"/>
      <c r="P664" s="265"/>
      <c r="Q664" s="265"/>
      <c r="R664" s="265"/>
    </row>
    <row r="665" spans="4:18" x14ac:dyDescent="0.2">
      <c r="D665" s="273"/>
      <c r="E665" s="261"/>
      <c r="F665" s="261"/>
      <c r="G665" s="261"/>
      <c r="H665" s="261"/>
      <c r="I665" s="261"/>
      <c r="J665" s="261"/>
      <c r="K665" s="261"/>
      <c r="L665" s="261"/>
      <c r="M665" s="261"/>
      <c r="N665" s="265"/>
      <c r="O665" s="265"/>
      <c r="P665" s="265"/>
      <c r="Q665" s="265"/>
      <c r="R665" s="265"/>
    </row>
    <row r="666" spans="4:18" x14ac:dyDescent="0.2">
      <c r="D666" s="273"/>
      <c r="E666" s="261"/>
      <c r="F666" s="261"/>
      <c r="G666" s="261"/>
      <c r="H666" s="261"/>
      <c r="I666" s="261"/>
      <c r="J666" s="261"/>
      <c r="K666" s="261"/>
      <c r="L666" s="261"/>
      <c r="M666" s="261"/>
      <c r="N666" s="265"/>
      <c r="O666" s="265"/>
      <c r="P666" s="265"/>
      <c r="Q666" s="265"/>
      <c r="R666" s="265"/>
    </row>
    <row r="667" spans="4:18" x14ac:dyDescent="0.2">
      <c r="D667" s="273"/>
      <c r="E667" s="261"/>
      <c r="F667" s="261"/>
      <c r="G667" s="261"/>
      <c r="H667" s="261"/>
      <c r="I667" s="261"/>
      <c r="J667" s="261"/>
      <c r="K667" s="261"/>
      <c r="L667" s="261"/>
      <c r="M667" s="261"/>
      <c r="N667" s="265"/>
      <c r="O667" s="265"/>
      <c r="P667" s="265"/>
      <c r="Q667" s="265"/>
      <c r="R667" s="265"/>
    </row>
    <row r="668" spans="4:18" x14ac:dyDescent="0.2">
      <c r="D668" s="273"/>
      <c r="E668" s="261"/>
      <c r="F668" s="261"/>
      <c r="G668" s="261"/>
      <c r="H668" s="261"/>
      <c r="I668" s="261"/>
      <c r="J668" s="261"/>
      <c r="K668" s="261"/>
      <c r="L668" s="261"/>
      <c r="M668" s="261"/>
      <c r="N668" s="265"/>
      <c r="O668" s="265"/>
      <c r="P668" s="265"/>
      <c r="Q668" s="265"/>
      <c r="R668" s="265"/>
    </row>
    <row r="669" spans="4:18" x14ac:dyDescent="0.2">
      <c r="D669" s="273"/>
      <c r="E669" s="261"/>
      <c r="F669" s="261"/>
      <c r="G669" s="261"/>
      <c r="H669" s="261"/>
      <c r="I669" s="261"/>
      <c r="J669" s="261"/>
      <c r="K669" s="261"/>
      <c r="L669" s="261"/>
      <c r="M669" s="261"/>
      <c r="N669" s="265"/>
      <c r="O669" s="265"/>
      <c r="P669" s="265"/>
      <c r="Q669" s="265"/>
      <c r="R669" s="265"/>
    </row>
    <row r="670" spans="4:18" x14ac:dyDescent="0.2">
      <c r="D670" s="273"/>
      <c r="E670" s="261"/>
      <c r="F670" s="261"/>
      <c r="G670" s="261"/>
      <c r="H670" s="261"/>
      <c r="I670" s="261"/>
      <c r="J670" s="261"/>
      <c r="K670" s="261"/>
      <c r="L670" s="261"/>
      <c r="M670" s="261"/>
      <c r="N670" s="265"/>
      <c r="O670" s="265"/>
      <c r="P670" s="265"/>
      <c r="Q670" s="265"/>
      <c r="R670" s="265"/>
    </row>
    <row r="671" spans="4:18" x14ac:dyDescent="0.2">
      <c r="D671" s="273"/>
      <c r="E671" s="261"/>
      <c r="F671" s="261"/>
      <c r="G671" s="261"/>
      <c r="H671" s="261"/>
      <c r="I671" s="261"/>
      <c r="J671" s="261"/>
      <c r="K671" s="261"/>
      <c r="L671" s="261"/>
      <c r="M671" s="261"/>
      <c r="N671" s="265"/>
      <c r="O671" s="265"/>
      <c r="P671" s="265"/>
      <c r="Q671" s="265"/>
      <c r="R671" s="265"/>
    </row>
    <row r="672" spans="4:18" x14ac:dyDescent="0.2">
      <c r="D672" s="273"/>
      <c r="E672" s="261"/>
      <c r="F672" s="261"/>
      <c r="G672" s="261"/>
      <c r="H672" s="261"/>
      <c r="I672" s="261"/>
      <c r="J672" s="261"/>
      <c r="K672" s="261"/>
      <c r="L672" s="261"/>
      <c r="M672" s="261"/>
      <c r="N672" s="265"/>
      <c r="O672" s="265"/>
      <c r="P672" s="265"/>
      <c r="Q672" s="265"/>
      <c r="R672" s="265"/>
    </row>
    <row r="673" spans="4:18" x14ac:dyDescent="0.2">
      <c r="D673" s="273"/>
      <c r="E673" s="261"/>
      <c r="F673" s="261"/>
      <c r="G673" s="261"/>
      <c r="H673" s="261"/>
      <c r="I673" s="261"/>
      <c r="J673" s="261"/>
      <c r="K673" s="261"/>
      <c r="L673" s="261"/>
      <c r="M673" s="261"/>
      <c r="N673" s="265"/>
      <c r="O673" s="265"/>
      <c r="P673" s="265"/>
      <c r="Q673" s="265"/>
      <c r="R673" s="265"/>
    </row>
    <row r="674" spans="4:18" x14ac:dyDescent="0.2">
      <c r="D674" s="273"/>
      <c r="E674" s="261"/>
      <c r="F674" s="261"/>
      <c r="G674" s="261"/>
      <c r="H674" s="261"/>
      <c r="I674" s="261"/>
      <c r="J674" s="261"/>
      <c r="K674" s="261"/>
      <c r="L674" s="261"/>
      <c r="M674" s="261"/>
      <c r="N674" s="265"/>
      <c r="O674" s="265"/>
      <c r="P674" s="265"/>
      <c r="Q674" s="265"/>
      <c r="R674" s="265"/>
    </row>
    <row r="675" spans="4:18" x14ac:dyDescent="0.2">
      <c r="D675" s="273"/>
      <c r="E675" s="261"/>
      <c r="F675" s="261"/>
      <c r="G675" s="261"/>
      <c r="H675" s="261"/>
      <c r="I675" s="261"/>
      <c r="J675" s="261"/>
      <c r="K675" s="261"/>
      <c r="L675" s="261"/>
      <c r="M675" s="261"/>
      <c r="N675" s="265"/>
      <c r="O675" s="265"/>
      <c r="P675" s="265"/>
      <c r="Q675" s="265"/>
      <c r="R675" s="265"/>
    </row>
    <row r="676" spans="4:18" x14ac:dyDescent="0.2">
      <c r="D676" s="273"/>
      <c r="E676" s="261"/>
      <c r="F676" s="261"/>
      <c r="G676" s="261"/>
      <c r="H676" s="261"/>
      <c r="I676" s="261"/>
      <c r="J676" s="261"/>
      <c r="K676" s="261"/>
      <c r="L676" s="261"/>
      <c r="M676" s="261"/>
      <c r="N676" s="265"/>
      <c r="O676" s="265"/>
      <c r="P676" s="265"/>
      <c r="Q676" s="265"/>
      <c r="R676" s="265"/>
    </row>
    <row r="677" spans="4:18" x14ac:dyDescent="0.2">
      <c r="D677" s="273"/>
      <c r="E677" s="261"/>
      <c r="F677" s="261"/>
      <c r="G677" s="261"/>
      <c r="H677" s="261"/>
      <c r="I677" s="261"/>
      <c r="J677" s="261"/>
      <c r="K677" s="261"/>
      <c r="L677" s="261"/>
      <c r="M677" s="261"/>
      <c r="N677" s="265"/>
      <c r="O677" s="265"/>
      <c r="P677" s="265"/>
      <c r="Q677" s="265"/>
      <c r="R677" s="265"/>
    </row>
    <row r="678" spans="4:18" x14ac:dyDescent="0.2">
      <c r="D678" s="273"/>
      <c r="E678" s="261"/>
      <c r="F678" s="261"/>
      <c r="G678" s="261"/>
      <c r="H678" s="261"/>
      <c r="I678" s="261"/>
      <c r="J678" s="261"/>
      <c r="K678" s="261"/>
      <c r="L678" s="261"/>
      <c r="M678" s="261"/>
      <c r="N678" s="265"/>
      <c r="O678" s="265"/>
      <c r="P678" s="265"/>
      <c r="Q678" s="265"/>
      <c r="R678" s="265"/>
    </row>
    <row r="679" spans="4:18" x14ac:dyDescent="0.2">
      <c r="D679" s="273"/>
      <c r="E679" s="261"/>
      <c r="F679" s="261"/>
      <c r="G679" s="261"/>
      <c r="H679" s="261"/>
      <c r="I679" s="261"/>
      <c r="J679" s="261"/>
      <c r="K679" s="261"/>
      <c r="L679" s="261"/>
      <c r="M679" s="261"/>
      <c r="N679" s="265"/>
      <c r="O679" s="265"/>
      <c r="P679" s="265"/>
      <c r="Q679" s="265"/>
      <c r="R679" s="265"/>
    </row>
    <row r="680" spans="4:18" x14ac:dyDescent="0.2">
      <c r="D680" s="273"/>
      <c r="E680" s="261"/>
      <c r="F680" s="261"/>
      <c r="G680" s="261"/>
      <c r="H680" s="261"/>
      <c r="I680" s="261"/>
      <c r="J680" s="261"/>
      <c r="K680" s="261"/>
      <c r="L680" s="261"/>
      <c r="M680" s="261"/>
      <c r="N680" s="265"/>
      <c r="O680" s="265"/>
      <c r="P680" s="265"/>
      <c r="Q680" s="265"/>
      <c r="R680" s="265"/>
    </row>
    <row r="681" spans="4:18" x14ac:dyDescent="0.2">
      <c r="D681" s="273"/>
      <c r="E681" s="261"/>
      <c r="F681" s="261"/>
      <c r="G681" s="261"/>
      <c r="H681" s="261"/>
      <c r="I681" s="261"/>
      <c r="J681" s="261"/>
      <c r="K681" s="261"/>
      <c r="L681" s="261"/>
      <c r="M681" s="261"/>
      <c r="N681" s="265"/>
      <c r="O681" s="265"/>
      <c r="P681" s="265"/>
      <c r="Q681" s="265"/>
      <c r="R681" s="265"/>
    </row>
    <row r="682" spans="4:18" x14ac:dyDescent="0.2">
      <c r="D682" s="273"/>
      <c r="E682" s="261"/>
      <c r="F682" s="261"/>
      <c r="G682" s="261"/>
      <c r="H682" s="261"/>
      <c r="I682" s="261"/>
      <c r="J682" s="261"/>
      <c r="K682" s="261"/>
      <c r="L682" s="261"/>
      <c r="M682" s="261"/>
      <c r="N682" s="265"/>
      <c r="O682" s="265"/>
      <c r="P682" s="265"/>
      <c r="Q682" s="265"/>
      <c r="R682" s="265"/>
    </row>
    <row r="683" spans="4:18" x14ac:dyDescent="0.2">
      <c r="D683" s="273"/>
      <c r="E683" s="261"/>
      <c r="F683" s="261"/>
      <c r="G683" s="261"/>
      <c r="H683" s="261"/>
      <c r="I683" s="261"/>
      <c r="J683" s="261"/>
      <c r="K683" s="261"/>
      <c r="L683" s="261"/>
      <c r="M683" s="261"/>
      <c r="N683" s="265"/>
      <c r="O683" s="265"/>
      <c r="P683" s="265"/>
      <c r="Q683" s="265"/>
      <c r="R683" s="265"/>
    </row>
    <row r="684" spans="4:18" x14ac:dyDescent="0.2">
      <c r="D684" s="273"/>
      <c r="E684" s="261"/>
      <c r="F684" s="261"/>
      <c r="G684" s="261"/>
      <c r="H684" s="261"/>
      <c r="I684" s="261"/>
      <c r="J684" s="261"/>
      <c r="K684" s="261"/>
      <c r="L684" s="261"/>
      <c r="M684" s="261"/>
      <c r="N684" s="265"/>
      <c r="O684" s="265"/>
      <c r="P684" s="265"/>
      <c r="Q684" s="265"/>
      <c r="R684" s="265"/>
    </row>
    <row r="685" spans="4:18" x14ac:dyDescent="0.2">
      <c r="D685" s="273"/>
      <c r="E685" s="261"/>
      <c r="F685" s="261"/>
      <c r="G685" s="261"/>
      <c r="H685" s="261"/>
      <c r="I685" s="261"/>
      <c r="J685" s="261"/>
      <c r="K685" s="261"/>
      <c r="L685" s="261"/>
      <c r="M685" s="261"/>
      <c r="N685" s="265"/>
      <c r="O685" s="265"/>
      <c r="P685" s="265"/>
      <c r="Q685" s="265"/>
      <c r="R685" s="265"/>
    </row>
    <row r="686" spans="4:18" x14ac:dyDescent="0.2">
      <c r="D686" s="273"/>
      <c r="E686" s="261"/>
      <c r="F686" s="261"/>
      <c r="G686" s="261"/>
      <c r="H686" s="261"/>
      <c r="I686" s="261"/>
      <c r="J686" s="261"/>
      <c r="K686" s="261"/>
      <c r="L686" s="261"/>
      <c r="M686" s="261"/>
      <c r="N686" s="265"/>
      <c r="O686" s="265"/>
      <c r="P686" s="265"/>
      <c r="Q686" s="265"/>
      <c r="R686" s="265"/>
    </row>
    <row r="687" spans="4:18" x14ac:dyDescent="0.2">
      <c r="D687" s="273"/>
      <c r="E687" s="261"/>
      <c r="F687" s="261"/>
      <c r="G687" s="261"/>
      <c r="H687" s="261"/>
      <c r="I687" s="261"/>
      <c r="J687" s="261"/>
      <c r="K687" s="261"/>
      <c r="L687" s="261"/>
      <c r="M687" s="261"/>
      <c r="N687" s="265"/>
      <c r="O687" s="265"/>
      <c r="P687" s="265"/>
      <c r="Q687" s="265"/>
      <c r="R687" s="265"/>
    </row>
    <row r="688" spans="4:18" x14ac:dyDescent="0.2">
      <c r="D688" s="273"/>
      <c r="E688" s="261"/>
      <c r="F688" s="261"/>
      <c r="G688" s="261"/>
      <c r="H688" s="261"/>
      <c r="I688" s="261"/>
      <c r="J688" s="261"/>
      <c r="K688" s="261"/>
      <c r="L688" s="261"/>
      <c r="M688" s="261"/>
      <c r="N688" s="265"/>
      <c r="O688" s="265"/>
      <c r="P688" s="265"/>
      <c r="Q688" s="265"/>
      <c r="R688" s="265"/>
    </row>
    <row r="689" spans="4:18" x14ac:dyDescent="0.2">
      <c r="D689" s="273"/>
      <c r="E689" s="261"/>
      <c r="F689" s="261"/>
      <c r="G689" s="261"/>
      <c r="H689" s="261"/>
      <c r="I689" s="261"/>
      <c r="J689" s="261"/>
      <c r="K689" s="261"/>
      <c r="L689" s="261"/>
      <c r="M689" s="261"/>
      <c r="N689" s="265"/>
      <c r="O689" s="265"/>
      <c r="P689" s="265"/>
      <c r="Q689" s="265"/>
      <c r="R689" s="265"/>
    </row>
    <row r="690" spans="4:18" x14ac:dyDescent="0.2">
      <c r="D690" s="273"/>
      <c r="E690" s="261"/>
      <c r="F690" s="261"/>
      <c r="G690" s="261"/>
      <c r="H690" s="261"/>
      <c r="I690" s="261"/>
      <c r="J690" s="261"/>
      <c r="K690" s="261"/>
      <c r="L690" s="261"/>
      <c r="M690" s="261"/>
      <c r="N690" s="265"/>
      <c r="O690" s="265"/>
      <c r="P690" s="265"/>
      <c r="Q690" s="265"/>
      <c r="R690" s="265"/>
    </row>
    <row r="691" spans="4:18" x14ac:dyDescent="0.2">
      <c r="D691" s="273"/>
      <c r="E691" s="261"/>
      <c r="F691" s="261"/>
      <c r="G691" s="261"/>
      <c r="H691" s="261"/>
      <c r="I691" s="261"/>
      <c r="J691" s="261"/>
      <c r="K691" s="261"/>
      <c r="L691" s="261"/>
      <c r="M691" s="261"/>
      <c r="N691" s="265"/>
      <c r="O691" s="265"/>
      <c r="P691" s="265"/>
      <c r="Q691" s="265"/>
      <c r="R691" s="265"/>
    </row>
    <row r="692" spans="4:18" x14ac:dyDescent="0.2">
      <c r="D692" s="273"/>
      <c r="E692" s="261"/>
      <c r="F692" s="261"/>
      <c r="G692" s="261"/>
      <c r="H692" s="261"/>
      <c r="I692" s="261"/>
      <c r="J692" s="261"/>
      <c r="K692" s="261"/>
      <c r="L692" s="261"/>
      <c r="M692" s="261"/>
      <c r="N692" s="265"/>
      <c r="O692" s="265"/>
      <c r="P692" s="265"/>
      <c r="Q692" s="265"/>
      <c r="R692" s="265"/>
    </row>
    <row r="693" spans="4:18" x14ac:dyDescent="0.2">
      <c r="D693" s="273"/>
      <c r="E693" s="261"/>
      <c r="F693" s="261"/>
      <c r="G693" s="261"/>
      <c r="H693" s="261"/>
      <c r="I693" s="261"/>
      <c r="J693" s="261"/>
      <c r="K693" s="261"/>
      <c r="L693" s="261"/>
      <c r="M693" s="261"/>
      <c r="N693" s="265"/>
      <c r="O693" s="265"/>
      <c r="P693" s="265"/>
      <c r="Q693" s="265"/>
      <c r="R693" s="265"/>
    </row>
    <row r="694" spans="4:18" x14ac:dyDescent="0.2">
      <c r="D694" s="273"/>
      <c r="E694" s="261"/>
      <c r="F694" s="261"/>
      <c r="G694" s="261"/>
      <c r="H694" s="261"/>
      <c r="I694" s="261"/>
      <c r="J694" s="261"/>
      <c r="K694" s="261"/>
      <c r="L694" s="261"/>
      <c r="M694" s="261"/>
      <c r="N694" s="265"/>
      <c r="O694" s="265"/>
      <c r="P694" s="265"/>
      <c r="Q694" s="265"/>
      <c r="R694" s="265"/>
    </row>
    <row r="695" spans="4:18" x14ac:dyDescent="0.2">
      <c r="D695" s="273"/>
      <c r="E695" s="261"/>
      <c r="F695" s="261"/>
      <c r="G695" s="261"/>
      <c r="H695" s="261"/>
      <c r="I695" s="261"/>
      <c r="J695" s="261"/>
      <c r="K695" s="261"/>
      <c r="L695" s="261"/>
      <c r="M695" s="261"/>
      <c r="N695" s="265"/>
      <c r="O695" s="265"/>
      <c r="P695" s="265"/>
      <c r="Q695" s="265"/>
      <c r="R695" s="265"/>
    </row>
    <row r="696" spans="4:18" x14ac:dyDescent="0.2">
      <c r="D696" s="273"/>
      <c r="E696" s="261"/>
      <c r="F696" s="261"/>
      <c r="G696" s="261"/>
      <c r="H696" s="261"/>
      <c r="I696" s="261"/>
      <c r="J696" s="261"/>
      <c r="K696" s="261"/>
      <c r="L696" s="261"/>
      <c r="M696" s="261"/>
      <c r="N696" s="265"/>
      <c r="O696" s="265"/>
      <c r="P696" s="265"/>
      <c r="Q696" s="265"/>
      <c r="R696" s="265"/>
    </row>
    <row r="697" spans="4:18" x14ac:dyDescent="0.2">
      <c r="D697" s="273"/>
      <c r="E697" s="261"/>
      <c r="F697" s="261"/>
      <c r="G697" s="261"/>
      <c r="H697" s="261"/>
      <c r="I697" s="261"/>
      <c r="J697" s="261"/>
      <c r="K697" s="261"/>
      <c r="L697" s="261"/>
      <c r="M697" s="261"/>
      <c r="N697" s="265"/>
      <c r="O697" s="265"/>
      <c r="P697" s="265"/>
      <c r="Q697" s="265"/>
      <c r="R697" s="265"/>
    </row>
    <row r="698" spans="4:18" x14ac:dyDescent="0.2">
      <c r="D698" s="273"/>
      <c r="E698" s="261"/>
      <c r="F698" s="261"/>
      <c r="G698" s="261"/>
      <c r="H698" s="261"/>
      <c r="I698" s="261"/>
      <c r="J698" s="261"/>
      <c r="K698" s="261"/>
      <c r="L698" s="261"/>
      <c r="M698" s="261"/>
      <c r="N698" s="265"/>
      <c r="O698" s="265"/>
      <c r="P698" s="265"/>
      <c r="Q698" s="265"/>
      <c r="R698" s="265"/>
    </row>
    <row r="699" spans="4:18" x14ac:dyDescent="0.2">
      <c r="D699" s="273"/>
      <c r="E699" s="261"/>
      <c r="F699" s="261"/>
      <c r="G699" s="261"/>
      <c r="H699" s="261"/>
      <c r="I699" s="261"/>
      <c r="J699" s="261"/>
      <c r="K699" s="261"/>
      <c r="L699" s="261"/>
      <c r="M699" s="261"/>
      <c r="N699" s="265"/>
      <c r="O699" s="265"/>
      <c r="P699" s="265"/>
      <c r="Q699" s="265"/>
      <c r="R699" s="265"/>
    </row>
    <row r="700" spans="4:18" x14ac:dyDescent="0.2">
      <c r="D700" s="273"/>
      <c r="E700" s="261"/>
      <c r="F700" s="261"/>
      <c r="G700" s="261"/>
      <c r="H700" s="261"/>
      <c r="I700" s="261"/>
      <c r="J700" s="261"/>
      <c r="K700" s="261"/>
      <c r="L700" s="261"/>
      <c r="M700" s="261"/>
      <c r="N700" s="265"/>
      <c r="O700" s="265"/>
      <c r="P700" s="265"/>
      <c r="Q700" s="265"/>
      <c r="R700" s="265"/>
    </row>
    <row r="701" spans="4:18" x14ac:dyDescent="0.2">
      <c r="D701" s="273"/>
      <c r="E701" s="261"/>
      <c r="F701" s="261"/>
      <c r="G701" s="261"/>
      <c r="H701" s="261"/>
      <c r="I701" s="261"/>
      <c r="J701" s="261"/>
      <c r="K701" s="261"/>
      <c r="L701" s="261"/>
      <c r="M701" s="261"/>
      <c r="N701" s="265"/>
      <c r="O701" s="265"/>
      <c r="P701" s="265"/>
      <c r="Q701" s="265"/>
      <c r="R701" s="265"/>
    </row>
    <row r="702" spans="4:18" x14ac:dyDescent="0.2">
      <c r="D702" s="273"/>
      <c r="E702" s="261"/>
      <c r="F702" s="261"/>
      <c r="G702" s="261"/>
      <c r="H702" s="261"/>
      <c r="I702" s="261"/>
      <c r="J702" s="261"/>
      <c r="K702" s="261"/>
      <c r="L702" s="261"/>
      <c r="M702" s="261"/>
      <c r="N702" s="265"/>
      <c r="O702" s="265"/>
      <c r="P702" s="265"/>
      <c r="Q702" s="265"/>
      <c r="R702" s="265"/>
    </row>
    <row r="703" spans="4:18" x14ac:dyDescent="0.2">
      <c r="D703" s="273"/>
      <c r="E703" s="261"/>
      <c r="F703" s="261"/>
      <c r="G703" s="261"/>
      <c r="H703" s="261"/>
      <c r="I703" s="261"/>
      <c r="J703" s="261"/>
      <c r="K703" s="261"/>
      <c r="L703" s="261"/>
      <c r="M703" s="261"/>
      <c r="N703" s="265"/>
      <c r="O703" s="265"/>
      <c r="P703" s="265"/>
      <c r="Q703" s="265"/>
      <c r="R703" s="265"/>
    </row>
    <row r="704" spans="4:18" x14ac:dyDescent="0.2">
      <c r="D704" s="273"/>
      <c r="E704" s="261"/>
      <c r="F704" s="261"/>
      <c r="G704" s="261"/>
      <c r="H704" s="261"/>
      <c r="I704" s="261"/>
      <c r="J704" s="261"/>
      <c r="K704" s="261"/>
      <c r="L704" s="261"/>
      <c r="M704" s="261"/>
      <c r="N704" s="265"/>
      <c r="O704" s="265"/>
      <c r="P704" s="265"/>
      <c r="Q704" s="265"/>
      <c r="R704" s="265"/>
    </row>
    <row r="705" spans="4:18" x14ac:dyDescent="0.2">
      <c r="D705" s="273"/>
      <c r="E705" s="261"/>
      <c r="F705" s="261"/>
      <c r="G705" s="261"/>
      <c r="H705" s="261"/>
      <c r="I705" s="261"/>
      <c r="J705" s="261"/>
      <c r="K705" s="261"/>
      <c r="L705" s="261"/>
      <c r="M705" s="261"/>
      <c r="N705" s="265"/>
      <c r="O705" s="265"/>
      <c r="P705" s="265"/>
      <c r="Q705" s="265"/>
      <c r="R705" s="265"/>
    </row>
    <row r="706" spans="4:18" x14ac:dyDescent="0.2">
      <c r="D706" s="273"/>
      <c r="E706" s="261"/>
      <c r="F706" s="261"/>
      <c r="G706" s="261"/>
      <c r="H706" s="261"/>
      <c r="I706" s="261"/>
      <c r="J706" s="261"/>
      <c r="K706" s="261"/>
      <c r="L706" s="261"/>
      <c r="M706" s="261"/>
      <c r="N706" s="265"/>
      <c r="O706" s="265"/>
      <c r="P706" s="265"/>
      <c r="Q706" s="265"/>
      <c r="R706" s="265"/>
    </row>
    <row r="707" spans="4:18" x14ac:dyDescent="0.2">
      <c r="D707" s="273"/>
      <c r="E707" s="261"/>
      <c r="F707" s="261"/>
      <c r="G707" s="261"/>
      <c r="H707" s="261"/>
      <c r="I707" s="261"/>
      <c r="J707" s="261"/>
      <c r="K707" s="261"/>
      <c r="L707" s="261"/>
      <c r="M707" s="261"/>
      <c r="N707" s="265"/>
      <c r="O707" s="265"/>
      <c r="P707" s="265"/>
      <c r="Q707" s="265"/>
      <c r="R707" s="265"/>
    </row>
    <row r="708" spans="4:18" x14ac:dyDescent="0.2">
      <c r="D708" s="273"/>
      <c r="E708" s="261"/>
      <c r="F708" s="261"/>
      <c r="G708" s="261"/>
      <c r="H708" s="261"/>
      <c r="I708" s="261"/>
      <c r="J708" s="261"/>
      <c r="K708" s="261"/>
      <c r="L708" s="261"/>
      <c r="M708" s="261"/>
      <c r="N708" s="265"/>
      <c r="O708" s="265"/>
      <c r="P708" s="265"/>
      <c r="Q708" s="265"/>
      <c r="R708" s="265"/>
    </row>
    <row r="709" spans="4:18" x14ac:dyDescent="0.2">
      <c r="D709" s="273"/>
      <c r="E709" s="261"/>
      <c r="F709" s="261"/>
      <c r="G709" s="261"/>
      <c r="H709" s="261"/>
      <c r="I709" s="261"/>
      <c r="J709" s="261"/>
      <c r="K709" s="261"/>
      <c r="L709" s="261"/>
      <c r="M709" s="261"/>
      <c r="N709" s="265"/>
      <c r="O709" s="265"/>
      <c r="P709" s="265"/>
      <c r="Q709" s="265"/>
      <c r="R709" s="265"/>
    </row>
    <row r="710" spans="4:18" x14ac:dyDescent="0.2">
      <c r="D710" s="273"/>
      <c r="E710" s="261"/>
      <c r="F710" s="261"/>
      <c r="G710" s="261"/>
      <c r="H710" s="261"/>
      <c r="I710" s="261"/>
      <c r="J710" s="261"/>
      <c r="K710" s="261"/>
      <c r="L710" s="261"/>
      <c r="M710" s="261"/>
      <c r="N710" s="265"/>
      <c r="O710" s="265"/>
      <c r="P710" s="265"/>
      <c r="Q710" s="265"/>
      <c r="R710" s="265"/>
    </row>
    <row r="711" spans="4:18" x14ac:dyDescent="0.2">
      <c r="D711" s="273"/>
      <c r="E711" s="261"/>
      <c r="F711" s="261"/>
      <c r="G711" s="261"/>
      <c r="H711" s="261"/>
      <c r="I711" s="261"/>
      <c r="J711" s="261"/>
      <c r="K711" s="261"/>
      <c r="L711" s="261"/>
      <c r="M711" s="261"/>
      <c r="N711" s="265"/>
      <c r="O711" s="265"/>
      <c r="P711" s="265"/>
      <c r="Q711" s="265"/>
      <c r="R711" s="265"/>
    </row>
    <row r="712" spans="4:18" x14ac:dyDescent="0.2">
      <c r="D712" s="273"/>
      <c r="E712" s="261"/>
      <c r="F712" s="261"/>
      <c r="G712" s="261"/>
      <c r="H712" s="261"/>
      <c r="I712" s="261"/>
      <c r="J712" s="261"/>
      <c r="K712" s="261"/>
      <c r="L712" s="261"/>
      <c r="M712" s="261"/>
      <c r="N712" s="265"/>
      <c r="O712" s="265"/>
      <c r="P712" s="265"/>
      <c r="Q712" s="265"/>
      <c r="R712" s="265"/>
    </row>
    <row r="713" spans="4:18" x14ac:dyDescent="0.2">
      <c r="D713" s="273"/>
      <c r="E713" s="261"/>
      <c r="F713" s="261"/>
      <c r="G713" s="261"/>
      <c r="H713" s="261"/>
      <c r="I713" s="261"/>
      <c r="J713" s="261"/>
      <c r="K713" s="261"/>
      <c r="L713" s="261"/>
      <c r="M713" s="261"/>
      <c r="N713" s="265"/>
      <c r="O713" s="265"/>
      <c r="P713" s="265"/>
      <c r="Q713" s="265"/>
      <c r="R713" s="265"/>
    </row>
    <row r="714" spans="4:18" x14ac:dyDescent="0.2">
      <c r="D714" s="273"/>
      <c r="E714" s="261"/>
      <c r="F714" s="261"/>
      <c r="G714" s="261"/>
      <c r="H714" s="261"/>
      <c r="I714" s="261"/>
      <c r="J714" s="261"/>
      <c r="K714" s="261"/>
      <c r="L714" s="261"/>
      <c r="M714" s="261"/>
      <c r="N714" s="265"/>
      <c r="O714" s="265"/>
      <c r="P714" s="265"/>
      <c r="Q714" s="265"/>
      <c r="R714" s="265"/>
    </row>
    <row r="715" spans="4:18" x14ac:dyDescent="0.2">
      <c r="D715" s="273"/>
      <c r="E715" s="261"/>
      <c r="F715" s="261"/>
      <c r="G715" s="261"/>
      <c r="H715" s="261"/>
      <c r="I715" s="261"/>
      <c r="J715" s="261"/>
      <c r="K715" s="261"/>
      <c r="L715" s="261"/>
      <c r="M715" s="261"/>
      <c r="N715" s="265"/>
      <c r="O715" s="265"/>
      <c r="P715" s="265"/>
      <c r="Q715" s="265"/>
      <c r="R715" s="265"/>
    </row>
    <row r="716" spans="4:18" x14ac:dyDescent="0.2">
      <c r="D716" s="273"/>
      <c r="E716" s="261"/>
      <c r="F716" s="261"/>
      <c r="G716" s="261"/>
      <c r="H716" s="261"/>
      <c r="I716" s="261"/>
      <c r="J716" s="261"/>
      <c r="K716" s="261"/>
      <c r="L716" s="261"/>
      <c r="M716" s="261"/>
      <c r="N716" s="265"/>
      <c r="O716" s="265"/>
      <c r="P716" s="265"/>
      <c r="Q716" s="265"/>
      <c r="R716" s="265"/>
    </row>
    <row r="717" spans="4:18" x14ac:dyDescent="0.2">
      <c r="D717" s="273"/>
      <c r="E717" s="261"/>
      <c r="F717" s="261"/>
      <c r="G717" s="261"/>
      <c r="H717" s="261"/>
      <c r="I717" s="261"/>
      <c r="J717" s="261"/>
      <c r="K717" s="261"/>
      <c r="L717" s="261"/>
      <c r="M717" s="261"/>
      <c r="N717" s="265"/>
      <c r="O717" s="265"/>
      <c r="P717" s="265"/>
      <c r="Q717" s="265"/>
      <c r="R717" s="265"/>
    </row>
    <row r="718" spans="4:18" x14ac:dyDescent="0.2">
      <c r="D718" s="273"/>
      <c r="E718" s="261"/>
      <c r="F718" s="261"/>
      <c r="G718" s="261"/>
      <c r="H718" s="261"/>
      <c r="I718" s="261"/>
      <c r="J718" s="261"/>
      <c r="K718" s="261"/>
      <c r="L718" s="261"/>
      <c r="M718" s="261"/>
      <c r="N718" s="265"/>
      <c r="O718" s="265"/>
      <c r="P718" s="265"/>
      <c r="Q718" s="265"/>
      <c r="R718" s="265"/>
    </row>
    <row r="719" spans="4:18" x14ac:dyDescent="0.2">
      <c r="D719" s="273"/>
      <c r="E719" s="261"/>
      <c r="F719" s="261"/>
      <c r="G719" s="261"/>
      <c r="H719" s="261"/>
      <c r="I719" s="261"/>
      <c r="J719" s="261"/>
      <c r="K719" s="261"/>
      <c r="L719" s="261"/>
      <c r="M719" s="261"/>
      <c r="N719" s="265"/>
      <c r="O719" s="265"/>
      <c r="P719" s="265"/>
      <c r="Q719" s="265"/>
      <c r="R719" s="265"/>
    </row>
    <row r="720" spans="4:18" x14ac:dyDescent="0.2">
      <c r="D720" s="273"/>
      <c r="E720" s="261"/>
      <c r="F720" s="261"/>
      <c r="G720" s="261"/>
      <c r="H720" s="261"/>
      <c r="I720" s="261"/>
      <c r="J720" s="261"/>
      <c r="K720" s="261"/>
      <c r="L720" s="261"/>
      <c r="M720" s="261"/>
      <c r="N720" s="265"/>
      <c r="O720" s="265"/>
      <c r="P720" s="265"/>
      <c r="Q720" s="265"/>
      <c r="R720" s="265"/>
    </row>
    <row r="721" spans="4:18" x14ac:dyDescent="0.2">
      <c r="D721" s="273"/>
      <c r="E721" s="261"/>
      <c r="F721" s="261"/>
      <c r="G721" s="261"/>
      <c r="H721" s="261"/>
      <c r="I721" s="261"/>
      <c r="J721" s="261"/>
      <c r="K721" s="261"/>
      <c r="L721" s="261"/>
      <c r="M721" s="261"/>
      <c r="N721" s="265"/>
      <c r="O721" s="265"/>
      <c r="P721" s="265"/>
      <c r="Q721" s="265"/>
      <c r="R721" s="265"/>
    </row>
    <row r="722" spans="4:18" x14ac:dyDescent="0.2">
      <c r="D722" s="273"/>
      <c r="E722" s="261"/>
      <c r="F722" s="261"/>
      <c r="G722" s="261"/>
      <c r="H722" s="261"/>
      <c r="I722" s="261"/>
      <c r="J722" s="261"/>
      <c r="K722" s="261"/>
      <c r="L722" s="261"/>
      <c r="M722" s="261"/>
      <c r="N722" s="265"/>
      <c r="O722" s="265"/>
      <c r="P722" s="265"/>
      <c r="Q722" s="265"/>
      <c r="R722" s="265"/>
    </row>
    <row r="723" spans="4:18" x14ac:dyDescent="0.2">
      <c r="D723" s="273"/>
      <c r="E723" s="261"/>
      <c r="F723" s="261"/>
      <c r="G723" s="261"/>
      <c r="H723" s="261"/>
      <c r="I723" s="261"/>
      <c r="J723" s="261"/>
      <c r="K723" s="261"/>
      <c r="L723" s="261"/>
      <c r="M723" s="261"/>
      <c r="N723" s="265"/>
      <c r="O723" s="265"/>
      <c r="P723" s="265"/>
      <c r="Q723" s="265"/>
      <c r="R723" s="265"/>
    </row>
    <row r="724" spans="4:18" x14ac:dyDescent="0.2">
      <c r="D724" s="273"/>
      <c r="E724" s="261"/>
      <c r="F724" s="261"/>
      <c r="G724" s="261"/>
      <c r="H724" s="261"/>
      <c r="I724" s="261"/>
      <c r="J724" s="261"/>
      <c r="K724" s="261"/>
      <c r="L724" s="261"/>
      <c r="M724" s="261"/>
      <c r="N724" s="265"/>
      <c r="O724" s="265"/>
      <c r="P724" s="265"/>
      <c r="Q724" s="265"/>
      <c r="R724" s="265"/>
    </row>
    <row r="725" spans="4:18" x14ac:dyDescent="0.2">
      <c r="D725" s="273"/>
      <c r="E725" s="261"/>
      <c r="F725" s="261"/>
      <c r="G725" s="261"/>
      <c r="H725" s="261"/>
      <c r="I725" s="261"/>
      <c r="J725" s="261"/>
      <c r="K725" s="261"/>
      <c r="L725" s="261"/>
      <c r="M725" s="261"/>
      <c r="N725" s="265"/>
      <c r="O725" s="265"/>
      <c r="P725" s="265"/>
      <c r="Q725" s="265"/>
      <c r="R725" s="265"/>
    </row>
    <row r="726" spans="4:18" x14ac:dyDescent="0.2">
      <c r="D726" s="273"/>
      <c r="E726" s="261"/>
      <c r="F726" s="261"/>
      <c r="G726" s="261"/>
      <c r="H726" s="261"/>
      <c r="I726" s="261"/>
      <c r="J726" s="261"/>
      <c r="K726" s="261"/>
      <c r="L726" s="261"/>
      <c r="M726" s="261"/>
      <c r="N726" s="265"/>
      <c r="O726" s="265"/>
      <c r="P726" s="265"/>
      <c r="Q726" s="265"/>
      <c r="R726" s="265"/>
    </row>
    <row r="727" spans="4:18" x14ac:dyDescent="0.2">
      <c r="D727" s="273"/>
      <c r="E727" s="261"/>
      <c r="F727" s="261"/>
      <c r="G727" s="261"/>
      <c r="H727" s="261"/>
      <c r="I727" s="261"/>
      <c r="J727" s="261"/>
      <c r="K727" s="261"/>
      <c r="L727" s="261"/>
      <c r="M727" s="261"/>
      <c r="N727" s="265"/>
      <c r="O727" s="265"/>
      <c r="P727" s="265"/>
      <c r="Q727" s="265"/>
      <c r="R727" s="265"/>
    </row>
    <row r="728" spans="4:18" x14ac:dyDescent="0.2">
      <c r="D728" s="273"/>
      <c r="E728" s="261"/>
      <c r="F728" s="261"/>
      <c r="G728" s="261"/>
      <c r="H728" s="261"/>
      <c r="I728" s="261"/>
      <c r="J728" s="261"/>
      <c r="K728" s="261"/>
      <c r="L728" s="261"/>
      <c r="M728" s="261"/>
      <c r="N728" s="265"/>
      <c r="O728" s="265"/>
      <c r="P728" s="265"/>
      <c r="Q728" s="265"/>
      <c r="R728" s="265"/>
    </row>
    <row r="729" spans="4:18" x14ac:dyDescent="0.2">
      <c r="D729" s="273"/>
      <c r="E729" s="261"/>
      <c r="F729" s="261"/>
      <c r="G729" s="261"/>
      <c r="H729" s="261"/>
      <c r="I729" s="261"/>
      <c r="J729" s="261"/>
      <c r="K729" s="261"/>
      <c r="L729" s="261"/>
      <c r="M729" s="261"/>
      <c r="N729" s="265"/>
      <c r="O729" s="265"/>
      <c r="P729" s="265"/>
      <c r="Q729" s="265"/>
      <c r="R729" s="265"/>
    </row>
    <row r="730" spans="4:18" x14ac:dyDescent="0.2">
      <c r="D730" s="273"/>
      <c r="E730" s="261"/>
      <c r="F730" s="261"/>
      <c r="G730" s="261"/>
      <c r="H730" s="261"/>
      <c r="I730" s="261"/>
      <c r="J730" s="261"/>
      <c r="K730" s="261"/>
      <c r="L730" s="261"/>
      <c r="M730" s="261"/>
      <c r="N730" s="265"/>
      <c r="O730" s="265"/>
      <c r="P730" s="265"/>
      <c r="Q730" s="265"/>
      <c r="R730" s="265"/>
    </row>
    <row r="731" spans="4:18" x14ac:dyDescent="0.2">
      <c r="D731" s="273"/>
      <c r="E731" s="261"/>
      <c r="F731" s="261"/>
      <c r="G731" s="261"/>
      <c r="H731" s="261"/>
      <c r="I731" s="261"/>
      <c r="J731" s="261"/>
      <c r="K731" s="261"/>
      <c r="L731" s="261"/>
      <c r="M731" s="261"/>
      <c r="N731" s="265"/>
      <c r="O731" s="265"/>
      <c r="P731" s="265"/>
      <c r="Q731" s="265"/>
      <c r="R731" s="265"/>
    </row>
    <row r="732" spans="4:18" x14ac:dyDescent="0.2">
      <c r="D732" s="273"/>
      <c r="E732" s="261"/>
      <c r="F732" s="261"/>
      <c r="G732" s="261"/>
      <c r="H732" s="261"/>
      <c r="I732" s="261"/>
      <c r="J732" s="261"/>
      <c r="K732" s="261"/>
      <c r="L732" s="261"/>
      <c r="M732" s="261"/>
      <c r="N732" s="265"/>
      <c r="O732" s="265"/>
      <c r="P732" s="265"/>
      <c r="Q732" s="265"/>
      <c r="R732" s="265"/>
    </row>
    <row r="733" spans="4:18" x14ac:dyDescent="0.2">
      <c r="D733" s="273"/>
      <c r="E733" s="261"/>
      <c r="F733" s="261"/>
      <c r="G733" s="261"/>
      <c r="H733" s="261"/>
      <c r="I733" s="261"/>
      <c r="J733" s="261"/>
      <c r="K733" s="261"/>
      <c r="L733" s="261"/>
      <c r="M733" s="261"/>
      <c r="N733" s="265"/>
      <c r="O733" s="265"/>
      <c r="P733" s="265"/>
      <c r="Q733" s="265"/>
      <c r="R733" s="265"/>
    </row>
    <row r="734" spans="4:18" x14ac:dyDescent="0.2">
      <c r="D734" s="273"/>
      <c r="E734" s="261"/>
      <c r="F734" s="261"/>
      <c r="G734" s="261"/>
      <c r="H734" s="261"/>
      <c r="I734" s="261"/>
      <c r="J734" s="261"/>
      <c r="K734" s="261"/>
      <c r="L734" s="261"/>
      <c r="M734" s="261"/>
      <c r="N734" s="265"/>
      <c r="O734" s="265"/>
      <c r="P734" s="265"/>
      <c r="Q734" s="265"/>
      <c r="R734" s="265"/>
    </row>
    <row r="735" spans="4:18" x14ac:dyDescent="0.2">
      <c r="D735" s="273"/>
      <c r="E735" s="261"/>
      <c r="F735" s="261"/>
      <c r="G735" s="261"/>
      <c r="H735" s="261"/>
      <c r="I735" s="261"/>
      <c r="J735" s="261"/>
      <c r="K735" s="261"/>
      <c r="L735" s="261"/>
      <c r="M735" s="261"/>
      <c r="N735" s="265"/>
      <c r="O735" s="265"/>
      <c r="P735" s="265"/>
      <c r="Q735" s="265"/>
      <c r="R735" s="265"/>
    </row>
    <row r="736" spans="4:18" x14ac:dyDescent="0.2">
      <c r="D736" s="273"/>
      <c r="E736" s="261"/>
      <c r="F736" s="261"/>
      <c r="G736" s="261"/>
      <c r="H736" s="261"/>
      <c r="I736" s="261"/>
      <c r="J736" s="261"/>
      <c r="K736" s="261"/>
      <c r="L736" s="261"/>
      <c r="M736" s="261"/>
      <c r="N736" s="265"/>
      <c r="O736" s="265"/>
      <c r="P736" s="265"/>
      <c r="Q736" s="265"/>
      <c r="R736" s="265"/>
    </row>
    <row r="737" spans="4:18" x14ac:dyDescent="0.2">
      <c r="D737" s="273"/>
      <c r="E737" s="261"/>
      <c r="F737" s="261"/>
      <c r="G737" s="261"/>
      <c r="H737" s="261"/>
      <c r="I737" s="261"/>
      <c r="J737" s="261"/>
      <c r="K737" s="261"/>
      <c r="L737" s="261"/>
      <c r="M737" s="261"/>
      <c r="N737" s="265"/>
      <c r="O737" s="265"/>
      <c r="P737" s="265"/>
      <c r="Q737" s="265"/>
      <c r="R737" s="265"/>
    </row>
    <row r="738" spans="4:18" x14ac:dyDescent="0.2">
      <c r="D738" s="273"/>
      <c r="E738" s="261"/>
      <c r="F738" s="261"/>
      <c r="G738" s="261"/>
      <c r="H738" s="261"/>
      <c r="I738" s="261"/>
      <c r="J738" s="261"/>
      <c r="K738" s="261"/>
      <c r="L738" s="261"/>
      <c r="M738" s="261"/>
      <c r="N738" s="265"/>
      <c r="O738" s="265"/>
      <c r="P738" s="265"/>
      <c r="Q738" s="265"/>
      <c r="R738" s="265"/>
    </row>
    <row r="739" spans="4:18" x14ac:dyDescent="0.2">
      <c r="D739" s="273"/>
      <c r="E739" s="261"/>
      <c r="F739" s="261"/>
      <c r="G739" s="261"/>
      <c r="H739" s="261"/>
      <c r="I739" s="261"/>
      <c r="J739" s="261"/>
      <c r="K739" s="261"/>
      <c r="L739" s="261"/>
      <c r="M739" s="261"/>
      <c r="N739" s="265"/>
      <c r="O739" s="265"/>
      <c r="P739" s="265"/>
      <c r="Q739" s="265"/>
      <c r="R739" s="265"/>
    </row>
    <row r="740" spans="4:18" x14ac:dyDescent="0.2">
      <c r="D740" s="273"/>
      <c r="E740" s="261"/>
      <c r="F740" s="261"/>
      <c r="G740" s="261"/>
      <c r="H740" s="261"/>
      <c r="I740" s="261"/>
      <c r="J740" s="261"/>
      <c r="K740" s="261"/>
      <c r="L740" s="261"/>
      <c r="M740" s="261"/>
      <c r="N740" s="265"/>
      <c r="O740" s="265"/>
      <c r="P740" s="265"/>
      <c r="Q740" s="265"/>
      <c r="R740" s="265"/>
    </row>
    <row r="741" spans="4:18" x14ac:dyDescent="0.2">
      <c r="D741" s="273"/>
      <c r="E741" s="261"/>
      <c r="F741" s="261"/>
      <c r="G741" s="261"/>
      <c r="H741" s="261"/>
      <c r="I741" s="261"/>
      <c r="J741" s="261"/>
      <c r="K741" s="261"/>
      <c r="L741" s="261"/>
      <c r="M741" s="261"/>
      <c r="N741" s="265"/>
      <c r="O741" s="265"/>
      <c r="P741" s="265"/>
      <c r="Q741" s="265"/>
      <c r="R741" s="265"/>
    </row>
    <row r="742" spans="4:18" x14ac:dyDescent="0.2">
      <c r="D742" s="273"/>
      <c r="E742" s="261"/>
      <c r="F742" s="261"/>
      <c r="G742" s="261"/>
      <c r="H742" s="261"/>
      <c r="I742" s="261"/>
      <c r="J742" s="261"/>
      <c r="K742" s="261"/>
      <c r="L742" s="261"/>
      <c r="M742" s="261"/>
      <c r="N742" s="265"/>
      <c r="O742" s="265"/>
      <c r="P742" s="265"/>
      <c r="Q742" s="265"/>
      <c r="R742" s="265"/>
    </row>
    <row r="743" spans="4:18" x14ac:dyDescent="0.2">
      <c r="D743" s="273"/>
      <c r="E743" s="261"/>
      <c r="F743" s="261"/>
      <c r="G743" s="261"/>
      <c r="H743" s="261"/>
      <c r="I743" s="261"/>
      <c r="J743" s="261"/>
      <c r="K743" s="261"/>
      <c r="L743" s="261"/>
      <c r="M743" s="261"/>
      <c r="N743" s="265"/>
      <c r="O743" s="265"/>
      <c r="P743" s="265"/>
      <c r="Q743" s="265"/>
      <c r="R743" s="265"/>
    </row>
    <row r="744" spans="4:18" x14ac:dyDescent="0.2">
      <c r="D744" s="273"/>
      <c r="E744" s="261"/>
      <c r="F744" s="261"/>
      <c r="G744" s="261"/>
      <c r="H744" s="261"/>
      <c r="I744" s="261"/>
      <c r="J744" s="261"/>
      <c r="K744" s="261"/>
      <c r="L744" s="261"/>
      <c r="M744" s="261"/>
      <c r="N744" s="265"/>
      <c r="O744" s="265"/>
      <c r="P744" s="265"/>
      <c r="Q744" s="265"/>
      <c r="R744" s="265"/>
    </row>
    <row r="745" spans="4:18" x14ac:dyDescent="0.2">
      <c r="D745" s="273"/>
      <c r="E745" s="261"/>
      <c r="F745" s="261"/>
      <c r="G745" s="261"/>
      <c r="H745" s="261"/>
      <c r="I745" s="261"/>
      <c r="J745" s="261"/>
      <c r="K745" s="261"/>
      <c r="L745" s="261"/>
      <c r="M745" s="261"/>
      <c r="N745" s="265"/>
      <c r="O745" s="265"/>
      <c r="P745" s="265"/>
      <c r="Q745" s="265"/>
      <c r="R745" s="265"/>
    </row>
    <row r="746" spans="4:18" x14ac:dyDescent="0.2">
      <c r="D746" s="273"/>
      <c r="E746" s="261"/>
      <c r="F746" s="261"/>
      <c r="G746" s="261"/>
      <c r="H746" s="261"/>
      <c r="I746" s="261"/>
      <c r="J746" s="261"/>
      <c r="K746" s="261"/>
      <c r="L746" s="261"/>
      <c r="M746" s="261"/>
      <c r="N746" s="265"/>
      <c r="O746" s="265"/>
      <c r="P746" s="265"/>
      <c r="Q746" s="265"/>
      <c r="R746" s="265"/>
    </row>
    <row r="747" spans="4:18" x14ac:dyDescent="0.2">
      <c r="D747" s="273"/>
      <c r="E747" s="261"/>
      <c r="F747" s="261"/>
      <c r="G747" s="261"/>
      <c r="H747" s="261"/>
      <c r="I747" s="261"/>
      <c r="J747" s="261"/>
      <c r="K747" s="261"/>
      <c r="L747" s="261"/>
      <c r="M747" s="261"/>
      <c r="N747" s="265"/>
      <c r="O747" s="265"/>
      <c r="P747" s="265"/>
      <c r="Q747" s="265"/>
      <c r="R747" s="265"/>
    </row>
    <row r="748" spans="4:18" x14ac:dyDescent="0.2">
      <c r="D748" s="273"/>
      <c r="E748" s="261"/>
      <c r="F748" s="261"/>
      <c r="G748" s="261"/>
      <c r="H748" s="261"/>
      <c r="I748" s="261"/>
      <c r="J748" s="261"/>
      <c r="K748" s="261"/>
      <c r="L748" s="261"/>
      <c r="M748" s="261"/>
      <c r="N748" s="265"/>
      <c r="O748" s="265"/>
      <c r="P748" s="265"/>
      <c r="Q748" s="265"/>
      <c r="R748" s="265"/>
    </row>
    <row r="749" spans="4:18" x14ac:dyDescent="0.2">
      <c r="D749" s="273"/>
      <c r="E749" s="261"/>
      <c r="F749" s="261"/>
      <c r="G749" s="261"/>
      <c r="H749" s="261"/>
      <c r="I749" s="261"/>
      <c r="J749" s="261"/>
      <c r="K749" s="261"/>
      <c r="L749" s="261"/>
      <c r="M749" s="261"/>
      <c r="N749" s="265"/>
      <c r="O749" s="265"/>
      <c r="P749" s="265"/>
      <c r="Q749" s="265"/>
      <c r="R749" s="265"/>
    </row>
    <row r="750" spans="4:18" x14ac:dyDescent="0.2">
      <c r="D750" s="273"/>
      <c r="E750" s="261"/>
      <c r="F750" s="261"/>
      <c r="G750" s="261"/>
      <c r="H750" s="261"/>
      <c r="I750" s="261"/>
      <c r="J750" s="261"/>
      <c r="K750" s="261"/>
      <c r="L750" s="261"/>
      <c r="M750" s="261"/>
      <c r="N750" s="265"/>
      <c r="O750" s="265"/>
      <c r="P750" s="265"/>
      <c r="Q750" s="265"/>
      <c r="R750" s="265"/>
    </row>
    <row r="751" spans="4:18" x14ac:dyDescent="0.2">
      <c r="D751" s="273"/>
      <c r="E751" s="261"/>
      <c r="F751" s="261"/>
      <c r="G751" s="261"/>
      <c r="H751" s="261"/>
      <c r="I751" s="261"/>
      <c r="J751" s="261"/>
      <c r="K751" s="261"/>
      <c r="L751" s="261"/>
      <c r="M751" s="261"/>
      <c r="N751" s="265"/>
      <c r="O751" s="265"/>
      <c r="P751" s="265"/>
      <c r="Q751" s="265"/>
      <c r="R751" s="265"/>
    </row>
    <row r="752" spans="4:18" x14ac:dyDescent="0.2">
      <c r="D752" s="273"/>
      <c r="E752" s="261"/>
      <c r="F752" s="261"/>
      <c r="G752" s="261"/>
      <c r="H752" s="261"/>
      <c r="I752" s="261"/>
      <c r="J752" s="261"/>
      <c r="K752" s="261"/>
      <c r="L752" s="261"/>
      <c r="M752" s="261"/>
      <c r="N752" s="265"/>
      <c r="O752" s="265"/>
      <c r="P752" s="265"/>
      <c r="Q752" s="265"/>
      <c r="R752" s="265"/>
    </row>
    <row r="753" spans="4:18" x14ac:dyDescent="0.2">
      <c r="D753" s="273"/>
      <c r="E753" s="261"/>
      <c r="F753" s="261"/>
      <c r="G753" s="261"/>
      <c r="H753" s="261"/>
      <c r="I753" s="261"/>
      <c r="J753" s="261"/>
      <c r="K753" s="261"/>
      <c r="L753" s="261"/>
      <c r="M753" s="261"/>
      <c r="N753" s="265"/>
      <c r="O753" s="265"/>
      <c r="P753" s="265"/>
      <c r="Q753" s="265"/>
      <c r="R753" s="265"/>
    </row>
    <row r="754" spans="4:18" x14ac:dyDescent="0.2">
      <c r="D754" s="273"/>
      <c r="E754" s="261"/>
      <c r="F754" s="261"/>
      <c r="G754" s="261"/>
      <c r="H754" s="261"/>
      <c r="I754" s="261"/>
      <c r="J754" s="261"/>
      <c r="K754" s="261"/>
      <c r="L754" s="261"/>
      <c r="M754" s="261"/>
      <c r="N754" s="265"/>
      <c r="O754" s="265"/>
      <c r="P754" s="265"/>
      <c r="Q754" s="265"/>
      <c r="R754" s="265"/>
    </row>
    <row r="755" spans="4:18" x14ac:dyDescent="0.2">
      <c r="D755" s="273"/>
      <c r="E755" s="261"/>
      <c r="F755" s="261"/>
      <c r="G755" s="261"/>
      <c r="H755" s="261"/>
      <c r="I755" s="261"/>
      <c r="J755" s="261"/>
      <c r="K755" s="261"/>
      <c r="L755" s="261"/>
      <c r="M755" s="261"/>
      <c r="N755" s="265"/>
      <c r="O755" s="265"/>
      <c r="P755" s="265"/>
      <c r="Q755" s="265"/>
      <c r="R755" s="265"/>
    </row>
    <row r="756" spans="4:18" x14ac:dyDescent="0.2">
      <c r="D756" s="273"/>
      <c r="E756" s="261"/>
      <c r="F756" s="261"/>
      <c r="G756" s="261"/>
      <c r="H756" s="261"/>
      <c r="I756" s="261"/>
      <c r="J756" s="261"/>
      <c r="K756" s="261"/>
      <c r="L756" s="261"/>
      <c r="M756" s="261"/>
      <c r="N756" s="265"/>
      <c r="O756" s="265"/>
      <c r="P756" s="265"/>
      <c r="Q756" s="265"/>
      <c r="R756" s="265"/>
    </row>
    <row r="757" spans="4:18" x14ac:dyDescent="0.2">
      <c r="D757" s="273"/>
      <c r="E757" s="261"/>
      <c r="F757" s="261"/>
      <c r="G757" s="261"/>
      <c r="H757" s="261"/>
      <c r="I757" s="261"/>
      <c r="J757" s="261"/>
      <c r="K757" s="261"/>
      <c r="L757" s="261"/>
      <c r="M757" s="261"/>
      <c r="N757" s="265"/>
      <c r="O757" s="265"/>
      <c r="P757" s="265"/>
      <c r="Q757" s="265"/>
      <c r="R757" s="265"/>
    </row>
    <row r="758" spans="4:18" x14ac:dyDescent="0.2">
      <c r="D758" s="273"/>
      <c r="E758" s="261"/>
      <c r="F758" s="261"/>
      <c r="G758" s="261"/>
      <c r="H758" s="261"/>
      <c r="I758" s="261"/>
      <c r="J758" s="261"/>
      <c r="K758" s="261"/>
      <c r="L758" s="261"/>
      <c r="M758" s="261"/>
      <c r="N758" s="265"/>
      <c r="O758" s="265"/>
      <c r="P758" s="265"/>
      <c r="Q758" s="265"/>
      <c r="R758" s="265"/>
    </row>
    <row r="759" spans="4:18" x14ac:dyDescent="0.2">
      <c r="D759" s="273"/>
      <c r="E759" s="261"/>
      <c r="F759" s="261"/>
      <c r="G759" s="261"/>
      <c r="H759" s="261"/>
      <c r="I759" s="261"/>
      <c r="J759" s="261"/>
      <c r="K759" s="261"/>
      <c r="L759" s="261"/>
      <c r="M759" s="261"/>
      <c r="N759" s="265"/>
      <c r="O759" s="265"/>
      <c r="P759" s="265"/>
      <c r="Q759" s="265"/>
      <c r="R759" s="265"/>
    </row>
    <row r="760" spans="4:18" x14ac:dyDescent="0.2">
      <c r="D760" s="273"/>
      <c r="E760" s="261"/>
      <c r="F760" s="261"/>
      <c r="G760" s="261"/>
      <c r="H760" s="261"/>
      <c r="I760" s="261"/>
      <c r="J760" s="261"/>
      <c r="K760" s="261"/>
      <c r="L760" s="261"/>
      <c r="M760" s="261"/>
      <c r="N760" s="265"/>
      <c r="O760" s="265"/>
      <c r="P760" s="265"/>
      <c r="Q760" s="265"/>
      <c r="R760" s="265"/>
    </row>
    <row r="761" spans="4:18" x14ac:dyDescent="0.2">
      <c r="D761" s="273"/>
      <c r="E761" s="261"/>
      <c r="F761" s="261"/>
      <c r="G761" s="261"/>
      <c r="H761" s="261"/>
      <c r="I761" s="261"/>
      <c r="J761" s="261"/>
      <c r="K761" s="261"/>
      <c r="L761" s="261"/>
      <c r="M761" s="261"/>
      <c r="N761" s="265"/>
      <c r="O761" s="265"/>
      <c r="P761" s="265"/>
      <c r="Q761" s="265"/>
      <c r="R761" s="265"/>
    </row>
    <row r="762" spans="4:18" x14ac:dyDescent="0.2">
      <c r="D762" s="273"/>
      <c r="E762" s="261"/>
      <c r="F762" s="261"/>
      <c r="G762" s="261"/>
      <c r="H762" s="261"/>
      <c r="I762" s="261"/>
      <c r="J762" s="261"/>
      <c r="K762" s="261"/>
      <c r="L762" s="261"/>
      <c r="M762" s="261"/>
      <c r="N762" s="265"/>
      <c r="O762" s="265"/>
      <c r="P762" s="265"/>
      <c r="Q762" s="265"/>
      <c r="R762" s="265"/>
    </row>
    <row r="763" spans="4:18" x14ac:dyDescent="0.2">
      <c r="D763" s="273"/>
      <c r="E763" s="261"/>
      <c r="F763" s="261"/>
      <c r="G763" s="261"/>
      <c r="H763" s="261"/>
      <c r="I763" s="261"/>
      <c r="J763" s="261"/>
      <c r="K763" s="261"/>
      <c r="L763" s="261"/>
      <c r="M763" s="261"/>
      <c r="N763" s="265"/>
      <c r="O763" s="265"/>
      <c r="P763" s="265"/>
      <c r="Q763" s="265"/>
      <c r="R763" s="265"/>
    </row>
    <row r="764" spans="4:18" x14ac:dyDescent="0.2">
      <c r="D764" s="273"/>
      <c r="E764" s="261"/>
      <c r="F764" s="261"/>
      <c r="G764" s="261"/>
      <c r="H764" s="261"/>
      <c r="I764" s="261"/>
      <c r="J764" s="261"/>
      <c r="K764" s="261"/>
      <c r="L764" s="261"/>
      <c r="M764" s="261"/>
      <c r="N764" s="265"/>
      <c r="O764" s="265"/>
      <c r="P764" s="265"/>
      <c r="Q764" s="265"/>
      <c r="R764" s="265"/>
    </row>
    <row r="765" spans="4:18" x14ac:dyDescent="0.2">
      <c r="D765" s="273"/>
      <c r="E765" s="261"/>
      <c r="F765" s="261"/>
      <c r="G765" s="261"/>
      <c r="H765" s="261"/>
      <c r="I765" s="261"/>
      <c r="J765" s="261"/>
      <c r="K765" s="261"/>
      <c r="L765" s="261"/>
      <c r="M765" s="261"/>
      <c r="N765" s="265"/>
      <c r="O765" s="265"/>
      <c r="P765" s="265"/>
      <c r="Q765" s="265"/>
      <c r="R765" s="265"/>
    </row>
    <row r="766" spans="4:18" x14ac:dyDescent="0.2">
      <c r="D766" s="273"/>
      <c r="E766" s="261"/>
      <c r="F766" s="261"/>
      <c r="G766" s="261"/>
      <c r="H766" s="261"/>
      <c r="I766" s="261"/>
      <c r="J766" s="261"/>
      <c r="K766" s="261"/>
      <c r="L766" s="261"/>
      <c r="M766" s="261"/>
      <c r="N766" s="265"/>
      <c r="O766" s="265"/>
      <c r="P766" s="265"/>
      <c r="Q766" s="265"/>
      <c r="R766" s="265"/>
    </row>
    <row r="767" spans="4:18" x14ac:dyDescent="0.2">
      <c r="D767" s="273"/>
      <c r="E767" s="261"/>
      <c r="F767" s="261"/>
      <c r="G767" s="261"/>
      <c r="H767" s="261"/>
      <c r="I767" s="261"/>
      <c r="J767" s="261"/>
      <c r="K767" s="261"/>
      <c r="L767" s="261"/>
      <c r="M767" s="261"/>
      <c r="N767" s="265"/>
      <c r="O767" s="265"/>
      <c r="P767" s="265"/>
      <c r="Q767" s="265"/>
      <c r="R767" s="265"/>
    </row>
    <row r="768" spans="4:18" x14ac:dyDescent="0.2">
      <c r="D768" s="273"/>
      <c r="E768" s="261"/>
      <c r="F768" s="261"/>
      <c r="G768" s="261"/>
      <c r="H768" s="261"/>
      <c r="I768" s="261"/>
      <c r="J768" s="261"/>
      <c r="K768" s="261"/>
      <c r="L768" s="261"/>
      <c r="M768" s="261"/>
      <c r="N768" s="265"/>
      <c r="O768" s="265"/>
      <c r="P768" s="265"/>
      <c r="Q768" s="265"/>
      <c r="R768" s="265"/>
    </row>
    <row r="769" spans="4:18" x14ac:dyDescent="0.2">
      <c r="D769" s="273"/>
      <c r="E769" s="261"/>
      <c r="F769" s="261"/>
      <c r="G769" s="261"/>
      <c r="H769" s="261"/>
      <c r="I769" s="261"/>
      <c r="J769" s="261"/>
      <c r="K769" s="261"/>
      <c r="L769" s="261"/>
      <c r="M769" s="261"/>
      <c r="N769" s="265"/>
      <c r="O769" s="265"/>
      <c r="P769" s="265"/>
      <c r="Q769" s="265"/>
      <c r="R769" s="265"/>
    </row>
    <row r="770" spans="4:18" x14ac:dyDescent="0.2">
      <c r="D770" s="273"/>
      <c r="E770" s="261"/>
      <c r="F770" s="261"/>
      <c r="G770" s="261"/>
      <c r="H770" s="261"/>
      <c r="I770" s="261"/>
      <c r="J770" s="261"/>
      <c r="K770" s="261"/>
      <c r="L770" s="261"/>
      <c r="M770" s="261"/>
      <c r="N770" s="265"/>
      <c r="O770" s="265"/>
      <c r="P770" s="265"/>
      <c r="Q770" s="265"/>
      <c r="R770" s="265"/>
    </row>
    <row r="771" spans="4:18" x14ac:dyDescent="0.2">
      <c r="D771" s="273"/>
      <c r="E771" s="261"/>
      <c r="F771" s="261"/>
      <c r="G771" s="261"/>
      <c r="H771" s="261"/>
      <c r="I771" s="261"/>
      <c r="J771" s="261"/>
      <c r="K771" s="261"/>
      <c r="L771" s="261"/>
      <c r="M771" s="261"/>
      <c r="N771" s="265"/>
      <c r="O771" s="265"/>
      <c r="P771" s="265"/>
      <c r="Q771" s="265"/>
      <c r="R771" s="265"/>
    </row>
    <row r="772" spans="4:18" x14ac:dyDescent="0.2">
      <c r="D772" s="273"/>
      <c r="E772" s="261"/>
      <c r="F772" s="261"/>
      <c r="G772" s="261"/>
      <c r="H772" s="261"/>
      <c r="I772" s="261"/>
      <c r="J772" s="261"/>
      <c r="K772" s="261"/>
      <c r="L772" s="261"/>
      <c r="M772" s="261"/>
      <c r="N772" s="265"/>
      <c r="O772" s="265"/>
      <c r="P772" s="265"/>
      <c r="Q772" s="265"/>
      <c r="R772" s="265"/>
    </row>
    <row r="773" spans="4:18" x14ac:dyDescent="0.2">
      <c r="D773" s="273"/>
      <c r="E773" s="261"/>
      <c r="F773" s="261"/>
      <c r="G773" s="261"/>
      <c r="H773" s="261"/>
      <c r="I773" s="261"/>
      <c r="J773" s="261"/>
      <c r="K773" s="261"/>
      <c r="L773" s="261"/>
      <c r="M773" s="261"/>
      <c r="N773" s="265"/>
      <c r="O773" s="265"/>
      <c r="P773" s="265"/>
      <c r="Q773" s="265"/>
      <c r="R773" s="265"/>
    </row>
    <row r="774" spans="4:18" x14ac:dyDescent="0.2">
      <c r="D774" s="273"/>
      <c r="E774" s="261"/>
      <c r="F774" s="261"/>
      <c r="G774" s="261"/>
      <c r="H774" s="261"/>
      <c r="I774" s="261"/>
      <c r="J774" s="261"/>
      <c r="K774" s="261"/>
      <c r="L774" s="261"/>
      <c r="M774" s="261"/>
      <c r="N774" s="265"/>
      <c r="O774" s="265"/>
      <c r="P774" s="265"/>
      <c r="Q774" s="265"/>
      <c r="R774" s="265"/>
    </row>
    <row r="775" spans="4:18" x14ac:dyDescent="0.2">
      <c r="D775" s="273"/>
      <c r="E775" s="261"/>
      <c r="F775" s="261"/>
      <c r="G775" s="261"/>
      <c r="H775" s="261"/>
      <c r="I775" s="261"/>
      <c r="J775" s="261"/>
      <c r="K775" s="261"/>
      <c r="L775" s="261"/>
      <c r="M775" s="261"/>
      <c r="N775" s="265"/>
      <c r="O775" s="265"/>
      <c r="P775" s="265"/>
      <c r="Q775" s="265"/>
      <c r="R775" s="265"/>
    </row>
    <row r="776" spans="4:18" x14ac:dyDescent="0.2">
      <c r="D776" s="273"/>
      <c r="E776" s="261"/>
      <c r="F776" s="261"/>
      <c r="G776" s="261"/>
      <c r="H776" s="261"/>
      <c r="I776" s="261"/>
      <c r="J776" s="261"/>
      <c r="K776" s="261"/>
      <c r="L776" s="261"/>
      <c r="M776" s="261"/>
      <c r="N776" s="265"/>
      <c r="O776" s="265"/>
      <c r="P776" s="265"/>
      <c r="Q776" s="265"/>
      <c r="R776" s="265"/>
    </row>
    <row r="777" spans="4:18" x14ac:dyDescent="0.2">
      <c r="D777" s="273"/>
      <c r="E777" s="261"/>
      <c r="F777" s="261"/>
      <c r="G777" s="261"/>
      <c r="H777" s="261"/>
      <c r="I777" s="261"/>
      <c r="J777" s="261"/>
      <c r="K777" s="261"/>
      <c r="L777" s="261"/>
      <c r="M777" s="261"/>
      <c r="N777" s="265"/>
      <c r="O777" s="265"/>
      <c r="P777" s="265"/>
      <c r="Q777" s="265"/>
      <c r="R777" s="265"/>
    </row>
    <row r="778" spans="4:18" x14ac:dyDescent="0.2">
      <c r="D778" s="273"/>
      <c r="E778" s="261"/>
      <c r="F778" s="261"/>
      <c r="G778" s="261"/>
      <c r="H778" s="261"/>
      <c r="I778" s="261"/>
      <c r="J778" s="261"/>
      <c r="K778" s="261"/>
      <c r="L778" s="261"/>
      <c r="M778" s="261"/>
      <c r="N778" s="265"/>
      <c r="O778" s="265"/>
      <c r="P778" s="265"/>
      <c r="Q778" s="265"/>
      <c r="R778" s="265"/>
    </row>
    <row r="779" spans="4:18" x14ac:dyDescent="0.2">
      <c r="D779" s="273"/>
      <c r="E779" s="261"/>
      <c r="F779" s="261"/>
      <c r="G779" s="261"/>
      <c r="H779" s="261"/>
      <c r="I779" s="261"/>
      <c r="J779" s="261"/>
      <c r="K779" s="261"/>
      <c r="L779" s="261"/>
      <c r="M779" s="261"/>
      <c r="N779" s="265"/>
      <c r="O779" s="265"/>
      <c r="P779" s="265"/>
      <c r="Q779" s="265"/>
      <c r="R779" s="265"/>
    </row>
    <row r="780" spans="4:18" x14ac:dyDescent="0.2">
      <c r="D780" s="273"/>
      <c r="E780" s="261"/>
      <c r="F780" s="261"/>
      <c r="G780" s="261"/>
      <c r="H780" s="261"/>
      <c r="I780" s="261"/>
      <c r="J780" s="261"/>
      <c r="K780" s="261"/>
      <c r="L780" s="261"/>
      <c r="M780" s="261"/>
      <c r="N780" s="265"/>
      <c r="O780" s="265"/>
      <c r="P780" s="265"/>
      <c r="Q780" s="265"/>
      <c r="R780" s="265"/>
    </row>
    <row r="781" spans="4:18" x14ac:dyDescent="0.2">
      <c r="D781" s="273"/>
      <c r="E781" s="261"/>
      <c r="F781" s="261"/>
      <c r="G781" s="261"/>
      <c r="H781" s="261"/>
      <c r="I781" s="261"/>
      <c r="J781" s="261"/>
      <c r="K781" s="261"/>
      <c r="L781" s="261"/>
      <c r="M781" s="261"/>
      <c r="N781" s="265"/>
      <c r="O781" s="265"/>
      <c r="P781" s="265"/>
      <c r="Q781" s="265"/>
      <c r="R781" s="265"/>
    </row>
    <row r="782" spans="4:18" x14ac:dyDescent="0.2">
      <c r="D782" s="273"/>
      <c r="E782" s="261"/>
      <c r="F782" s="261"/>
      <c r="G782" s="261"/>
      <c r="H782" s="261"/>
      <c r="I782" s="261"/>
      <c r="J782" s="261"/>
      <c r="K782" s="261"/>
      <c r="L782" s="261"/>
      <c r="M782" s="261"/>
      <c r="N782" s="265"/>
      <c r="O782" s="265"/>
      <c r="P782" s="265"/>
      <c r="Q782" s="265"/>
      <c r="R782" s="265"/>
    </row>
    <row r="783" spans="4:18" x14ac:dyDescent="0.2">
      <c r="D783" s="273"/>
      <c r="E783" s="261"/>
      <c r="F783" s="261"/>
      <c r="G783" s="261"/>
      <c r="H783" s="261"/>
      <c r="I783" s="261"/>
      <c r="J783" s="261"/>
      <c r="K783" s="261"/>
      <c r="L783" s="261"/>
      <c r="M783" s="261"/>
      <c r="N783" s="265"/>
      <c r="O783" s="265"/>
      <c r="P783" s="265"/>
      <c r="Q783" s="265"/>
      <c r="R783" s="265"/>
    </row>
    <row r="784" spans="4:18" x14ac:dyDescent="0.2">
      <c r="D784" s="273"/>
      <c r="E784" s="261"/>
      <c r="F784" s="261"/>
      <c r="G784" s="261"/>
      <c r="H784" s="261"/>
      <c r="I784" s="261"/>
      <c r="J784" s="261"/>
      <c r="K784" s="261"/>
      <c r="L784" s="261"/>
      <c r="M784" s="261"/>
      <c r="N784" s="265"/>
      <c r="O784" s="265"/>
      <c r="P784" s="265"/>
      <c r="Q784" s="265"/>
      <c r="R784" s="265"/>
    </row>
    <row r="785" spans="4:18" x14ac:dyDescent="0.2">
      <c r="D785" s="273"/>
      <c r="E785" s="261"/>
      <c r="F785" s="261"/>
      <c r="G785" s="261"/>
      <c r="H785" s="261"/>
      <c r="I785" s="261"/>
      <c r="J785" s="261"/>
      <c r="K785" s="261"/>
      <c r="L785" s="261"/>
      <c r="M785" s="261"/>
      <c r="N785" s="265"/>
      <c r="O785" s="265"/>
      <c r="P785" s="265"/>
      <c r="Q785" s="265"/>
      <c r="R785" s="265"/>
    </row>
    <row r="786" spans="4:18" x14ac:dyDescent="0.2">
      <c r="D786" s="273"/>
      <c r="E786" s="261"/>
      <c r="F786" s="261"/>
      <c r="G786" s="261"/>
      <c r="H786" s="261"/>
      <c r="I786" s="261"/>
      <c r="J786" s="261"/>
      <c r="K786" s="261"/>
      <c r="L786" s="261"/>
      <c r="M786" s="261"/>
      <c r="N786" s="265"/>
      <c r="O786" s="265"/>
      <c r="P786" s="265"/>
      <c r="Q786" s="265"/>
      <c r="R786" s="265"/>
    </row>
    <row r="787" spans="4:18" x14ac:dyDescent="0.2">
      <c r="D787" s="273"/>
      <c r="E787" s="261"/>
      <c r="F787" s="261"/>
      <c r="G787" s="261"/>
      <c r="H787" s="261"/>
      <c r="I787" s="261"/>
      <c r="J787" s="261"/>
      <c r="K787" s="261"/>
      <c r="L787" s="261"/>
      <c r="M787" s="261"/>
      <c r="N787" s="265"/>
      <c r="O787" s="265"/>
      <c r="P787" s="265"/>
      <c r="Q787" s="265"/>
      <c r="R787" s="265"/>
    </row>
    <row r="788" spans="4:18" x14ac:dyDescent="0.2">
      <c r="D788" s="273"/>
      <c r="E788" s="261"/>
      <c r="F788" s="261"/>
      <c r="G788" s="261"/>
      <c r="H788" s="261"/>
      <c r="I788" s="261"/>
      <c r="J788" s="261"/>
      <c r="K788" s="261"/>
      <c r="L788" s="261"/>
      <c r="M788" s="261"/>
      <c r="N788" s="265"/>
      <c r="O788" s="265"/>
      <c r="P788" s="265"/>
      <c r="Q788" s="265"/>
      <c r="R788" s="265"/>
    </row>
    <row r="789" spans="4:18" x14ac:dyDescent="0.2">
      <c r="D789" s="273"/>
      <c r="E789" s="261"/>
      <c r="F789" s="261"/>
      <c r="G789" s="261"/>
      <c r="H789" s="261"/>
      <c r="I789" s="261"/>
      <c r="J789" s="261"/>
      <c r="K789" s="261"/>
      <c r="L789" s="261"/>
      <c r="M789" s="261"/>
      <c r="N789" s="265"/>
      <c r="O789" s="265"/>
      <c r="P789" s="265"/>
      <c r="Q789" s="265"/>
      <c r="R789" s="265"/>
    </row>
    <row r="790" spans="4:18" x14ac:dyDescent="0.2">
      <c r="D790" s="273"/>
      <c r="E790" s="261"/>
      <c r="F790" s="261"/>
      <c r="G790" s="261"/>
      <c r="H790" s="261"/>
      <c r="I790" s="261"/>
      <c r="J790" s="261"/>
      <c r="K790" s="261"/>
      <c r="L790" s="261"/>
      <c r="M790" s="261"/>
      <c r="N790" s="265"/>
      <c r="O790" s="265"/>
      <c r="P790" s="265"/>
      <c r="Q790" s="265"/>
      <c r="R790" s="265"/>
    </row>
    <row r="791" spans="4:18" x14ac:dyDescent="0.2">
      <c r="D791" s="273"/>
      <c r="E791" s="261"/>
      <c r="F791" s="261"/>
      <c r="G791" s="261"/>
      <c r="H791" s="261"/>
      <c r="I791" s="261"/>
      <c r="J791" s="261"/>
      <c r="K791" s="261"/>
      <c r="L791" s="261"/>
      <c r="M791" s="261"/>
      <c r="N791" s="265"/>
      <c r="O791" s="265"/>
      <c r="P791" s="265"/>
      <c r="Q791" s="265"/>
      <c r="R791" s="265"/>
    </row>
    <row r="792" spans="4:18" x14ac:dyDescent="0.2">
      <c r="D792" s="273"/>
      <c r="E792" s="261"/>
      <c r="F792" s="261"/>
      <c r="G792" s="261"/>
      <c r="H792" s="261"/>
      <c r="I792" s="261"/>
      <c r="J792" s="261"/>
      <c r="K792" s="261"/>
      <c r="L792" s="261"/>
      <c r="M792" s="261"/>
      <c r="N792" s="265"/>
      <c r="O792" s="265"/>
      <c r="P792" s="265"/>
      <c r="Q792" s="265"/>
      <c r="R792" s="265"/>
    </row>
    <row r="793" spans="4:18" x14ac:dyDescent="0.2">
      <c r="D793" s="273"/>
      <c r="E793" s="261"/>
      <c r="F793" s="261"/>
      <c r="G793" s="261"/>
      <c r="H793" s="261"/>
      <c r="I793" s="261"/>
      <c r="J793" s="261"/>
      <c r="K793" s="261"/>
      <c r="L793" s="261"/>
      <c r="M793" s="261"/>
      <c r="N793" s="265"/>
      <c r="O793" s="265"/>
      <c r="P793" s="265"/>
      <c r="Q793" s="265"/>
      <c r="R793" s="265"/>
    </row>
    <row r="794" spans="4:18" x14ac:dyDescent="0.2">
      <c r="D794" s="273"/>
      <c r="E794" s="261"/>
      <c r="F794" s="261"/>
      <c r="G794" s="261"/>
      <c r="H794" s="261"/>
      <c r="I794" s="261"/>
      <c r="J794" s="261"/>
      <c r="K794" s="261"/>
      <c r="L794" s="261"/>
      <c r="M794" s="261"/>
      <c r="N794" s="265"/>
      <c r="O794" s="265"/>
      <c r="P794" s="265"/>
      <c r="Q794" s="265"/>
      <c r="R794" s="265"/>
    </row>
    <row r="795" spans="4:18" x14ac:dyDescent="0.2">
      <c r="D795" s="273"/>
      <c r="E795" s="261"/>
      <c r="F795" s="261"/>
      <c r="G795" s="261"/>
      <c r="H795" s="261"/>
      <c r="I795" s="261"/>
      <c r="J795" s="261"/>
      <c r="K795" s="261"/>
      <c r="L795" s="261"/>
      <c r="M795" s="261"/>
      <c r="N795" s="265"/>
      <c r="O795" s="265"/>
      <c r="P795" s="265"/>
      <c r="Q795" s="265"/>
      <c r="R795" s="265"/>
    </row>
    <row r="796" spans="4:18" x14ac:dyDescent="0.2">
      <c r="D796" s="273"/>
      <c r="E796" s="261"/>
      <c r="F796" s="261"/>
      <c r="G796" s="261"/>
      <c r="H796" s="261"/>
      <c r="I796" s="261"/>
      <c r="J796" s="261"/>
      <c r="K796" s="261"/>
      <c r="L796" s="261"/>
      <c r="M796" s="261"/>
      <c r="N796" s="265"/>
      <c r="O796" s="265"/>
      <c r="P796" s="265"/>
      <c r="Q796" s="265"/>
      <c r="R796" s="265"/>
    </row>
    <row r="797" spans="4:18" x14ac:dyDescent="0.2">
      <c r="D797" s="273"/>
      <c r="E797" s="261"/>
      <c r="F797" s="261"/>
      <c r="G797" s="261"/>
      <c r="H797" s="261"/>
      <c r="I797" s="261"/>
      <c r="J797" s="261"/>
      <c r="K797" s="261"/>
      <c r="L797" s="261"/>
      <c r="M797" s="261"/>
      <c r="N797" s="265"/>
      <c r="O797" s="265"/>
      <c r="P797" s="265"/>
      <c r="Q797" s="265"/>
      <c r="R797" s="265"/>
    </row>
    <row r="798" spans="4:18" x14ac:dyDescent="0.2">
      <c r="D798" s="273"/>
      <c r="E798" s="261"/>
      <c r="F798" s="261"/>
      <c r="G798" s="261"/>
      <c r="H798" s="261"/>
      <c r="I798" s="261"/>
      <c r="J798" s="261"/>
      <c r="K798" s="261"/>
      <c r="L798" s="261"/>
      <c r="M798" s="261"/>
      <c r="N798" s="265"/>
      <c r="O798" s="265"/>
      <c r="P798" s="265"/>
      <c r="Q798" s="265"/>
      <c r="R798" s="265"/>
    </row>
    <row r="799" spans="4:18" x14ac:dyDescent="0.2">
      <c r="D799" s="273"/>
      <c r="E799" s="261"/>
      <c r="F799" s="261"/>
      <c r="G799" s="261"/>
      <c r="H799" s="261"/>
      <c r="I799" s="261"/>
      <c r="J799" s="261"/>
      <c r="K799" s="261"/>
      <c r="L799" s="261"/>
      <c r="M799" s="261"/>
      <c r="N799" s="265"/>
      <c r="O799" s="265"/>
      <c r="P799" s="265"/>
      <c r="Q799" s="265"/>
      <c r="R799" s="265"/>
    </row>
    <row r="800" spans="4:18" x14ac:dyDescent="0.2">
      <c r="D800" s="273"/>
      <c r="E800" s="261"/>
      <c r="F800" s="261"/>
      <c r="G800" s="261"/>
      <c r="H800" s="261"/>
      <c r="I800" s="261"/>
      <c r="J800" s="261"/>
      <c r="K800" s="261"/>
      <c r="L800" s="261"/>
      <c r="M800" s="261"/>
      <c r="N800" s="265"/>
      <c r="O800" s="265"/>
      <c r="P800" s="265"/>
      <c r="Q800" s="265"/>
      <c r="R800" s="265"/>
    </row>
    <row r="801" spans="4:18" x14ac:dyDescent="0.2">
      <c r="D801" s="273"/>
      <c r="E801" s="261"/>
      <c r="F801" s="261"/>
      <c r="G801" s="261"/>
      <c r="H801" s="261"/>
      <c r="I801" s="261"/>
      <c r="J801" s="261"/>
      <c r="K801" s="261"/>
      <c r="L801" s="261"/>
      <c r="M801" s="261"/>
      <c r="N801" s="265"/>
      <c r="O801" s="265"/>
      <c r="P801" s="265"/>
      <c r="Q801" s="265"/>
      <c r="R801" s="265"/>
    </row>
    <row r="802" spans="4:18" x14ac:dyDescent="0.2">
      <c r="D802" s="273"/>
      <c r="E802" s="261"/>
      <c r="F802" s="261"/>
      <c r="G802" s="261"/>
      <c r="H802" s="261"/>
      <c r="I802" s="261"/>
      <c r="J802" s="261"/>
      <c r="K802" s="261"/>
      <c r="L802" s="261"/>
      <c r="M802" s="261"/>
      <c r="N802" s="265"/>
      <c r="O802" s="265"/>
      <c r="P802" s="265"/>
      <c r="Q802" s="265"/>
      <c r="R802" s="265"/>
    </row>
    <row r="803" spans="4:18" x14ac:dyDescent="0.2">
      <c r="D803" s="273"/>
      <c r="E803" s="261"/>
      <c r="F803" s="261"/>
      <c r="G803" s="261"/>
      <c r="H803" s="261"/>
      <c r="I803" s="261"/>
      <c r="J803" s="261"/>
      <c r="K803" s="261"/>
      <c r="L803" s="261"/>
      <c r="M803" s="261"/>
      <c r="N803" s="265"/>
      <c r="O803" s="265"/>
      <c r="P803" s="265"/>
      <c r="Q803" s="265"/>
      <c r="R803" s="265"/>
    </row>
    <row r="804" spans="4:18" x14ac:dyDescent="0.2">
      <c r="D804" s="273"/>
      <c r="E804" s="261"/>
      <c r="F804" s="261"/>
      <c r="G804" s="261"/>
      <c r="H804" s="261"/>
      <c r="I804" s="261"/>
      <c r="J804" s="261"/>
      <c r="K804" s="261"/>
      <c r="L804" s="261"/>
      <c r="M804" s="261"/>
      <c r="N804" s="265"/>
      <c r="O804" s="265"/>
      <c r="P804" s="265"/>
      <c r="Q804" s="265"/>
      <c r="R804" s="265"/>
    </row>
    <row r="805" spans="4:18" x14ac:dyDescent="0.2">
      <c r="D805" s="273"/>
      <c r="E805" s="261"/>
      <c r="F805" s="261"/>
      <c r="G805" s="261"/>
      <c r="H805" s="261"/>
      <c r="I805" s="261"/>
      <c r="J805" s="261"/>
      <c r="K805" s="261"/>
      <c r="L805" s="261"/>
      <c r="M805" s="261"/>
      <c r="N805" s="265"/>
      <c r="O805" s="265"/>
      <c r="P805" s="265"/>
      <c r="Q805" s="265"/>
      <c r="R805" s="265"/>
    </row>
    <row r="806" spans="4:18" x14ac:dyDescent="0.2">
      <c r="D806" s="273"/>
      <c r="E806" s="261"/>
      <c r="F806" s="261"/>
      <c r="G806" s="261"/>
      <c r="H806" s="261"/>
      <c r="I806" s="261"/>
      <c r="J806" s="261"/>
      <c r="K806" s="261"/>
      <c r="L806" s="261"/>
      <c r="M806" s="261"/>
      <c r="N806" s="265"/>
      <c r="O806" s="265"/>
      <c r="P806" s="265"/>
      <c r="Q806" s="265"/>
      <c r="R806" s="265"/>
    </row>
    <row r="807" spans="4:18" x14ac:dyDescent="0.2">
      <c r="D807" s="273"/>
      <c r="E807" s="261"/>
      <c r="F807" s="261"/>
      <c r="G807" s="261"/>
      <c r="H807" s="261"/>
      <c r="I807" s="261"/>
      <c r="J807" s="261"/>
      <c r="K807" s="261"/>
      <c r="L807" s="261"/>
      <c r="M807" s="261"/>
      <c r="N807" s="265"/>
      <c r="O807" s="265"/>
      <c r="P807" s="265"/>
      <c r="Q807" s="265"/>
      <c r="R807" s="265"/>
    </row>
    <row r="808" spans="4:18" x14ac:dyDescent="0.2">
      <c r="D808" s="273"/>
      <c r="E808" s="261"/>
      <c r="F808" s="261"/>
      <c r="G808" s="261"/>
      <c r="H808" s="261"/>
      <c r="I808" s="261"/>
      <c r="J808" s="261"/>
      <c r="K808" s="261"/>
      <c r="L808" s="261"/>
      <c r="M808" s="261"/>
      <c r="N808" s="265"/>
      <c r="O808" s="265"/>
      <c r="P808" s="265"/>
      <c r="Q808" s="265"/>
      <c r="R808" s="265"/>
    </row>
    <row r="809" spans="4:18" x14ac:dyDescent="0.2">
      <c r="D809" s="273"/>
      <c r="E809" s="261"/>
      <c r="F809" s="261"/>
      <c r="G809" s="261"/>
      <c r="H809" s="261"/>
      <c r="I809" s="261"/>
      <c r="J809" s="261"/>
      <c r="K809" s="261"/>
      <c r="L809" s="261"/>
      <c r="M809" s="261"/>
      <c r="N809" s="265"/>
      <c r="O809" s="265"/>
      <c r="P809" s="265"/>
      <c r="Q809" s="265"/>
      <c r="R809" s="265"/>
    </row>
    <row r="810" spans="4:18" x14ac:dyDescent="0.2">
      <c r="D810" s="273"/>
      <c r="E810" s="261"/>
      <c r="F810" s="261"/>
      <c r="G810" s="261"/>
      <c r="H810" s="261"/>
      <c r="I810" s="261"/>
      <c r="J810" s="261"/>
      <c r="K810" s="261"/>
      <c r="L810" s="261"/>
      <c r="M810" s="261"/>
      <c r="N810" s="265"/>
      <c r="O810" s="265"/>
      <c r="P810" s="265"/>
      <c r="Q810" s="265"/>
      <c r="R810" s="265"/>
    </row>
    <row r="811" spans="4:18" x14ac:dyDescent="0.2">
      <c r="D811" s="273"/>
      <c r="E811" s="261"/>
      <c r="F811" s="261"/>
      <c r="G811" s="261"/>
      <c r="H811" s="261"/>
      <c r="I811" s="261"/>
      <c r="J811" s="261"/>
      <c r="K811" s="261"/>
      <c r="L811" s="261"/>
      <c r="M811" s="261"/>
      <c r="N811" s="265"/>
      <c r="O811" s="265"/>
      <c r="P811" s="265"/>
      <c r="Q811" s="265"/>
      <c r="R811" s="265"/>
    </row>
    <row r="812" spans="4:18" x14ac:dyDescent="0.2">
      <c r="D812" s="273"/>
      <c r="E812" s="261"/>
      <c r="F812" s="261"/>
      <c r="G812" s="261"/>
      <c r="H812" s="261"/>
      <c r="I812" s="261"/>
      <c r="J812" s="261"/>
      <c r="K812" s="261"/>
      <c r="L812" s="261"/>
      <c r="M812" s="261"/>
      <c r="N812" s="265"/>
      <c r="O812" s="265"/>
      <c r="P812" s="265"/>
      <c r="Q812" s="265"/>
      <c r="R812" s="265"/>
    </row>
    <row r="813" spans="4:18" x14ac:dyDescent="0.2">
      <c r="D813" s="273"/>
      <c r="E813" s="261"/>
      <c r="F813" s="261"/>
      <c r="G813" s="261"/>
      <c r="H813" s="261"/>
      <c r="I813" s="261"/>
      <c r="J813" s="261"/>
      <c r="K813" s="261"/>
      <c r="L813" s="261"/>
      <c r="M813" s="261"/>
      <c r="N813" s="265"/>
      <c r="O813" s="265"/>
      <c r="P813" s="265"/>
      <c r="Q813" s="265"/>
      <c r="R813" s="265"/>
    </row>
    <row r="814" spans="4:18" x14ac:dyDescent="0.2">
      <c r="D814" s="273"/>
      <c r="E814" s="261"/>
      <c r="F814" s="261"/>
      <c r="G814" s="261"/>
      <c r="H814" s="261"/>
      <c r="I814" s="261"/>
      <c r="J814" s="261"/>
      <c r="K814" s="261"/>
      <c r="L814" s="261"/>
      <c r="M814" s="261"/>
      <c r="N814" s="265"/>
      <c r="O814" s="265"/>
      <c r="P814" s="265"/>
      <c r="Q814" s="265"/>
      <c r="R814" s="265"/>
    </row>
    <row r="815" spans="4:18" x14ac:dyDescent="0.2">
      <c r="D815" s="273"/>
      <c r="E815" s="261"/>
      <c r="F815" s="261"/>
      <c r="G815" s="261"/>
      <c r="H815" s="261"/>
      <c r="I815" s="261"/>
      <c r="J815" s="261"/>
      <c r="K815" s="261"/>
      <c r="L815" s="261"/>
      <c r="M815" s="261"/>
      <c r="N815" s="265"/>
      <c r="O815" s="265"/>
      <c r="P815" s="265"/>
      <c r="Q815" s="265"/>
      <c r="R815" s="265"/>
    </row>
    <row r="816" spans="4:18" x14ac:dyDescent="0.2">
      <c r="D816" s="273"/>
      <c r="E816" s="261"/>
      <c r="F816" s="261"/>
      <c r="G816" s="261"/>
      <c r="H816" s="261"/>
      <c r="I816" s="261"/>
      <c r="J816" s="261"/>
      <c r="K816" s="261"/>
      <c r="L816" s="261"/>
      <c r="M816" s="261"/>
      <c r="N816" s="265"/>
      <c r="O816" s="265"/>
      <c r="P816" s="265"/>
      <c r="Q816" s="265"/>
      <c r="R816" s="265"/>
    </row>
    <row r="817" spans="4:18" x14ac:dyDescent="0.2">
      <c r="D817" s="273"/>
      <c r="E817" s="261"/>
      <c r="F817" s="261"/>
      <c r="G817" s="261"/>
      <c r="H817" s="261"/>
      <c r="I817" s="261"/>
      <c r="J817" s="261"/>
      <c r="K817" s="261"/>
      <c r="L817" s="261"/>
      <c r="M817" s="261"/>
      <c r="N817" s="265"/>
      <c r="O817" s="265"/>
      <c r="P817" s="265"/>
      <c r="Q817" s="265"/>
      <c r="R817" s="265"/>
    </row>
    <row r="818" spans="4:18" x14ac:dyDescent="0.2">
      <c r="D818" s="273"/>
      <c r="E818" s="261"/>
      <c r="F818" s="261"/>
      <c r="G818" s="261"/>
      <c r="H818" s="261"/>
      <c r="I818" s="261"/>
      <c r="J818" s="261"/>
      <c r="K818" s="261"/>
      <c r="L818" s="261"/>
      <c r="M818" s="261"/>
      <c r="N818" s="265"/>
      <c r="O818" s="265"/>
      <c r="P818" s="265"/>
      <c r="Q818" s="265"/>
      <c r="R818" s="265"/>
    </row>
    <row r="819" spans="4:18" x14ac:dyDescent="0.2">
      <c r="D819" s="273"/>
      <c r="E819" s="261"/>
      <c r="F819" s="261"/>
      <c r="G819" s="261"/>
      <c r="H819" s="261"/>
      <c r="I819" s="261"/>
      <c r="J819" s="261"/>
      <c r="K819" s="261"/>
      <c r="L819" s="261"/>
      <c r="M819" s="261"/>
      <c r="N819" s="265"/>
      <c r="O819" s="265"/>
      <c r="P819" s="265"/>
      <c r="Q819" s="265"/>
      <c r="R819" s="265"/>
    </row>
    <row r="820" spans="4:18" x14ac:dyDescent="0.2">
      <c r="D820" s="273"/>
      <c r="E820" s="261"/>
      <c r="F820" s="261"/>
      <c r="G820" s="261"/>
      <c r="H820" s="261"/>
      <c r="I820" s="261"/>
      <c r="J820" s="261"/>
      <c r="K820" s="261"/>
      <c r="L820" s="261"/>
      <c r="M820" s="261"/>
      <c r="N820" s="265"/>
      <c r="O820" s="265"/>
      <c r="P820" s="265"/>
      <c r="Q820" s="265"/>
      <c r="R820" s="265"/>
    </row>
    <row r="821" spans="4:18" x14ac:dyDescent="0.2">
      <c r="D821" s="273"/>
      <c r="E821" s="261"/>
      <c r="F821" s="261"/>
      <c r="G821" s="261"/>
      <c r="H821" s="261"/>
      <c r="I821" s="261"/>
      <c r="J821" s="261"/>
      <c r="K821" s="261"/>
      <c r="L821" s="261"/>
      <c r="M821" s="261"/>
      <c r="N821" s="265"/>
      <c r="O821" s="265"/>
      <c r="P821" s="265"/>
      <c r="Q821" s="265"/>
      <c r="R821" s="265"/>
    </row>
    <row r="822" spans="4:18" x14ac:dyDescent="0.2">
      <c r="D822" s="273"/>
      <c r="E822" s="261"/>
      <c r="F822" s="261"/>
      <c r="G822" s="261"/>
      <c r="H822" s="261"/>
      <c r="I822" s="261"/>
      <c r="J822" s="261"/>
      <c r="K822" s="261"/>
      <c r="L822" s="261"/>
      <c r="M822" s="261"/>
      <c r="N822" s="265"/>
      <c r="O822" s="265"/>
      <c r="P822" s="265"/>
      <c r="Q822" s="265"/>
      <c r="R822" s="265"/>
    </row>
    <row r="823" spans="4:18" x14ac:dyDescent="0.2">
      <c r="D823" s="273"/>
      <c r="E823" s="261"/>
      <c r="F823" s="261"/>
      <c r="G823" s="261"/>
      <c r="H823" s="261"/>
      <c r="I823" s="261"/>
      <c r="J823" s="261"/>
      <c r="K823" s="261"/>
      <c r="L823" s="261"/>
      <c r="M823" s="261"/>
      <c r="N823" s="265"/>
      <c r="O823" s="265"/>
      <c r="P823" s="265"/>
      <c r="Q823" s="265"/>
      <c r="R823" s="265"/>
    </row>
    <row r="824" spans="4:18" x14ac:dyDescent="0.2">
      <c r="D824" s="273"/>
      <c r="E824" s="261"/>
      <c r="F824" s="261"/>
      <c r="G824" s="261"/>
      <c r="H824" s="261"/>
      <c r="I824" s="261"/>
      <c r="J824" s="261"/>
      <c r="K824" s="261"/>
      <c r="L824" s="261"/>
      <c r="M824" s="261"/>
      <c r="N824" s="265"/>
      <c r="O824" s="265"/>
      <c r="P824" s="265"/>
      <c r="Q824" s="265"/>
      <c r="R824" s="265"/>
    </row>
    <row r="825" spans="4:18" x14ac:dyDescent="0.2">
      <c r="D825" s="273"/>
      <c r="E825" s="261"/>
      <c r="F825" s="261"/>
      <c r="G825" s="261"/>
      <c r="H825" s="261"/>
      <c r="I825" s="261"/>
      <c r="J825" s="261"/>
      <c r="K825" s="261"/>
      <c r="L825" s="261"/>
      <c r="M825" s="261"/>
      <c r="N825" s="265"/>
      <c r="O825" s="265"/>
      <c r="P825" s="265"/>
      <c r="Q825" s="265"/>
      <c r="R825" s="265"/>
    </row>
    <row r="826" spans="4:18" x14ac:dyDescent="0.2">
      <c r="D826" s="273"/>
      <c r="E826" s="261"/>
      <c r="F826" s="261"/>
      <c r="G826" s="261"/>
      <c r="H826" s="261"/>
      <c r="I826" s="261"/>
      <c r="J826" s="261"/>
      <c r="K826" s="261"/>
      <c r="L826" s="261"/>
      <c r="M826" s="261"/>
      <c r="N826" s="265"/>
      <c r="O826" s="265"/>
      <c r="P826" s="265"/>
      <c r="Q826" s="265"/>
      <c r="R826" s="265"/>
    </row>
    <row r="827" spans="4:18" x14ac:dyDescent="0.2">
      <c r="D827" s="273"/>
      <c r="E827" s="261"/>
      <c r="F827" s="261"/>
      <c r="G827" s="261"/>
      <c r="H827" s="261"/>
      <c r="I827" s="261"/>
      <c r="J827" s="261"/>
      <c r="K827" s="261"/>
      <c r="L827" s="261"/>
      <c r="M827" s="261"/>
      <c r="N827" s="265"/>
      <c r="O827" s="265"/>
      <c r="P827" s="265"/>
      <c r="Q827" s="265"/>
      <c r="R827" s="265"/>
    </row>
    <row r="828" spans="4:18" x14ac:dyDescent="0.2">
      <c r="D828" s="273"/>
      <c r="E828" s="261"/>
      <c r="F828" s="261"/>
      <c r="G828" s="261"/>
      <c r="H828" s="261"/>
      <c r="I828" s="261"/>
      <c r="J828" s="261"/>
      <c r="K828" s="261"/>
      <c r="L828" s="261"/>
      <c r="M828" s="261"/>
      <c r="N828" s="265"/>
      <c r="O828" s="265"/>
      <c r="P828" s="265"/>
      <c r="Q828" s="265"/>
      <c r="R828" s="265"/>
    </row>
    <row r="829" spans="4:18" x14ac:dyDescent="0.2">
      <c r="D829" s="273"/>
      <c r="E829" s="261"/>
      <c r="F829" s="261"/>
      <c r="G829" s="261"/>
      <c r="H829" s="261"/>
      <c r="I829" s="261"/>
      <c r="J829" s="261"/>
      <c r="K829" s="261"/>
      <c r="L829" s="261"/>
      <c r="M829" s="261"/>
      <c r="N829" s="265"/>
      <c r="O829" s="265"/>
      <c r="P829" s="265"/>
      <c r="Q829" s="265"/>
      <c r="R829" s="265"/>
    </row>
    <row r="830" spans="4:18" x14ac:dyDescent="0.2">
      <c r="D830" s="273"/>
      <c r="E830" s="261"/>
      <c r="F830" s="261"/>
      <c r="G830" s="261"/>
      <c r="H830" s="261"/>
      <c r="I830" s="261"/>
      <c r="J830" s="261"/>
      <c r="K830" s="261"/>
      <c r="L830" s="261"/>
      <c r="M830" s="261"/>
      <c r="N830" s="265"/>
      <c r="O830" s="265"/>
      <c r="P830" s="265"/>
      <c r="Q830" s="265"/>
      <c r="R830" s="265"/>
    </row>
    <row r="831" spans="4:18" x14ac:dyDescent="0.2">
      <c r="D831" s="273"/>
      <c r="E831" s="261"/>
      <c r="F831" s="261"/>
      <c r="G831" s="261"/>
      <c r="H831" s="261"/>
      <c r="I831" s="261"/>
      <c r="J831" s="261"/>
      <c r="K831" s="261"/>
      <c r="L831" s="261"/>
      <c r="M831" s="261"/>
      <c r="N831" s="265"/>
      <c r="O831" s="265"/>
      <c r="P831" s="265"/>
      <c r="Q831" s="265"/>
      <c r="R831" s="265"/>
    </row>
    <row r="832" spans="4:18" x14ac:dyDescent="0.2">
      <c r="D832" s="273"/>
      <c r="E832" s="261"/>
      <c r="F832" s="261"/>
      <c r="G832" s="261"/>
      <c r="H832" s="261"/>
      <c r="I832" s="261"/>
      <c r="J832" s="261"/>
      <c r="K832" s="261"/>
      <c r="L832" s="261"/>
      <c r="M832" s="261"/>
      <c r="N832" s="265"/>
      <c r="O832" s="265"/>
      <c r="P832" s="265"/>
      <c r="Q832" s="265"/>
      <c r="R832" s="265"/>
    </row>
    <row r="833" spans="4:18" x14ac:dyDescent="0.2">
      <c r="D833" s="273"/>
      <c r="E833" s="261"/>
      <c r="F833" s="261"/>
      <c r="G833" s="261"/>
      <c r="H833" s="261"/>
      <c r="I833" s="261"/>
      <c r="J833" s="261"/>
      <c r="K833" s="261"/>
      <c r="L833" s="261"/>
      <c r="M833" s="261"/>
      <c r="N833" s="265"/>
      <c r="O833" s="265"/>
      <c r="P833" s="265"/>
      <c r="Q833" s="265"/>
      <c r="R833" s="265"/>
    </row>
    <row r="834" spans="4:18" x14ac:dyDescent="0.2">
      <c r="D834" s="273"/>
      <c r="E834" s="261"/>
      <c r="F834" s="261"/>
      <c r="G834" s="261"/>
      <c r="H834" s="261"/>
      <c r="I834" s="261"/>
      <c r="J834" s="261"/>
      <c r="K834" s="261"/>
      <c r="L834" s="261"/>
      <c r="M834" s="261"/>
      <c r="N834" s="265"/>
      <c r="O834" s="265"/>
      <c r="P834" s="265"/>
      <c r="Q834" s="265"/>
      <c r="R834" s="265"/>
    </row>
    <row r="835" spans="4:18" x14ac:dyDescent="0.2">
      <c r="D835" s="273"/>
      <c r="E835" s="261"/>
      <c r="F835" s="261"/>
      <c r="G835" s="261"/>
      <c r="H835" s="261"/>
      <c r="I835" s="261"/>
      <c r="J835" s="261"/>
      <c r="K835" s="261"/>
      <c r="L835" s="261"/>
      <c r="M835" s="261"/>
      <c r="N835" s="265"/>
      <c r="O835" s="265"/>
      <c r="P835" s="265"/>
      <c r="Q835" s="265"/>
      <c r="R835" s="265"/>
    </row>
    <row r="836" spans="4:18" x14ac:dyDescent="0.2">
      <c r="D836" s="273"/>
      <c r="E836" s="261"/>
      <c r="F836" s="261"/>
      <c r="G836" s="261"/>
      <c r="H836" s="261"/>
      <c r="I836" s="261"/>
      <c r="J836" s="261"/>
      <c r="K836" s="261"/>
      <c r="L836" s="261"/>
      <c r="M836" s="261"/>
      <c r="N836" s="265"/>
      <c r="O836" s="265"/>
      <c r="P836" s="265"/>
      <c r="Q836" s="265"/>
      <c r="R836" s="265"/>
    </row>
    <row r="837" spans="4:18" x14ac:dyDescent="0.2">
      <c r="D837" s="273"/>
      <c r="E837" s="261"/>
      <c r="F837" s="261"/>
      <c r="G837" s="261"/>
      <c r="H837" s="261"/>
      <c r="I837" s="261"/>
      <c r="J837" s="261"/>
      <c r="K837" s="261"/>
      <c r="L837" s="261"/>
      <c r="M837" s="261"/>
      <c r="N837" s="265"/>
      <c r="O837" s="265"/>
      <c r="P837" s="265"/>
      <c r="Q837" s="265"/>
      <c r="R837" s="265"/>
    </row>
    <row r="838" spans="4:18" x14ac:dyDescent="0.2">
      <c r="D838" s="273"/>
      <c r="E838" s="261"/>
      <c r="F838" s="261"/>
      <c r="G838" s="261"/>
      <c r="H838" s="261"/>
      <c r="I838" s="261"/>
      <c r="J838" s="261"/>
      <c r="K838" s="261"/>
      <c r="L838" s="261"/>
      <c r="M838" s="261"/>
      <c r="N838" s="265"/>
      <c r="O838" s="265"/>
      <c r="P838" s="265"/>
      <c r="Q838" s="265"/>
      <c r="R838" s="265"/>
    </row>
    <row r="839" spans="4:18" x14ac:dyDescent="0.2">
      <c r="D839" s="273"/>
      <c r="E839" s="261"/>
      <c r="F839" s="261"/>
      <c r="G839" s="261"/>
      <c r="H839" s="261"/>
      <c r="I839" s="261"/>
      <c r="J839" s="261"/>
      <c r="K839" s="261"/>
      <c r="L839" s="261"/>
      <c r="M839" s="261"/>
      <c r="N839" s="265"/>
      <c r="O839" s="265"/>
      <c r="P839" s="265"/>
      <c r="Q839" s="265"/>
      <c r="R839" s="265"/>
    </row>
    <row r="840" spans="4:18" x14ac:dyDescent="0.2">
      <c r="D840" s="273"/>
      <c r="E840" s="261"/>
      <c r="F840" s="261"/>
      <c r="G840" s="261"/>
      <c r="H840" s="261"/>
      <c r="I840" s="261"/>
      <c r="J840" s="261"/>
      <c r="K840" s="261"/>
      <c r="L840" s="261"/>
      <c r="M840" s="261"/>
      <c r="N840" s="265"/>
      <c r="O840" s="265"/>
      <c r="P840" s="265"/>
      <c r="Q840" s="265"/>
      <c r="R840" s="265"/>
    </row>
    <row r="841" spans="4:18" x14ac:dyDescent="0.2">
      <c r="D841" s="273"/>
      <c r="E841" s="261"/>
      <c r="F841" s="261"/>
      <c r="G841" s="261"/>
      <c r="H841" s="261"/>
      <c r="I841" s="261"/>
      <c r="J841" s="261"/>
      <c r="K841" s="261"/>
      <c r="L841" s="261"/>
      <c r="M841" s="261"/>
      <c r="N841" s="265"/>
      <c r="O841" s="265"/>
      <c r="P841" s="265"/>
      <c r="Q841" s="265"/>
      <c r="R841" s="265"/>
    </row>
    <row r="842" spans="4:18" x14ac:dyDescent="0.2">
      <c r="D842" s="273"/>
      <c r="E842" s="261"/>
      <c r="F842" s="261"/>
      <c r="G842" s="261"/>
      <c r="H842" s="261"/>
      <c r="I842" s="261"/>
      <c r="J842" s="261"/>
      <c r="K842" s="261"/>
      <c r="L842" s="261"/>
      <c r="M842" s="261"/>
      <c r="N842" s="265"/>
      <c r="O842" s="265"/>
      <c r="P842" s="265"/>
      <c r="Q842" s="265"/>
      <c r="R842" s="265"/>
    </row>
    <row r="843" spans="4:18" x14ac:dyDescent="0.2">
      <c r="D843" s="273"/>
      <c r="E843" s="261"/>
      <c r="F843" s="261"/>
      <c r="G843" s="261"/>
      <c r="H843" s="261"/>
      <c r="I843" s="261"/>
      <c r="J843" s="261"/>
      <c r="K843" s="261"/>
      <c r="L843" s="261"/>
      <c r="M843" s="261"/>
      <c r="N843" s="265"/>
      <c r="O843" s="265"/>
      <c r="P843" s="265"/>
      <c r="Q843" s="265"/>
      <c r="R843" s="265"/>
    </row>
    <row r="844" spans="4:18" x14ac:dyDescent="0.2">
      <c r="D844" s="273"/>
      <c r="E844" s="261"/>
      <c r="F844" s="261"/>
      <c r="G844" s="261"/>
      <c r="H844" s="261"/>
      <c r="I844" s="261"/>
      <c r="J844" s="261"/>
      <c r="K844" s="261"/>
      <c r="L844" s="261"/>
      <c r="M844" s="261"/>
      <c r="N844" s="265"/>
      <c r="O844" s="265"/>
      <c r="P844" s="265"/>
      <c r="Q844" s="265"/>
      <c r="R844" s="265"/>
    </row>
    <row r="845" spans="4:18" x14ac:dyDescent="0.2">
      <c r="D845" s="273"/>
      <c r="E845" s="261"/>
      <c r="F845" s="261"/>
      <c r="G845" s="261"/>
      <c r="H845" s="261"/>
      <c r="I845" s="261"/>
      <c r="J845" s="261"/>
      <c r="K845" s="261"/>
      <c r="L845" s="261"/>
      <c r="M845" s="261"/>
      <c r="N845" s="265"/>
      <c r="O845" s="265"/>
      <c r="P845" s="265"/>
      <c r="Q845" s="265"/>
      <c r="R845" s="265"/>
    </row>
    <row r="846" spans="4:18" x14ac:dyDescent="0.2">
      <c r="D846" s="273"/>
      <c r="E846" s="261"/>
      <c r="F846" s="261"/>
      <c r="G846" s="261"/>
      <c r="H846" s="261"/>
      <c r="I846" s="261"/>
      <c r="J846" s="261"/>
      <c r="K846" s="261"/>
      <c r="L846" s="261"/>
      <c r="M846" s="261"/>
      <c r="N846" s="265"/>
      <c r="O846" s="265"/>
      <c r="P846" s="265"/>
      <c r="Q846" s="265"/>
      <c r="R846" s="265"/>
    </row>
    <row r="847" spans="4:18" x14ac:dyDescent="0.2">
      <c r="D847" s="273"/>
      <c r="E847" s="261"/>
      <c r="F847" s="261"/>
      <c r="G847" s="261"/>
      <c r="H847" s="261"/>
      <c r="I847" s="261"/>
      <c r="J847" s="261"/>
      <c r="K847" s="261"/>
      <c r="L847" s="261"/>
      <c r="M847" s="261"/>
      <c r="N847" s="265"/>
      <c r="O847" s="265"/>
      <c r="P847" s="265"/>
      <c r="Q847" s="265"/>
      <c r="R847" s="265"/>
    </row>
    <row r="848" spans="4:18" x14ac:dyDescent="0.2">
      <c r="D848" s="273"/>
      <c r="E848" s="261"/>
      <c r="F848" s="261"/>
      <c r="G848" s="261"/>
      <c r="H848" s="261"/>
      <c r="I848" s="261"/>
      <c r="J848" s="261"/>
      <c r="K848" s="261"/>
      <c r="L848" s="261"/>
      <c r="M848" s="261"/>
      <c r="N848" s="265"/>
      <c r="O848" s="265"/>
      <c r="P848" s="265"/>
      <c r="Q848" s="265"/>
      <c r="R848" s="265"/>
    </row>
    <row r="849" spans="4:18" x14ac:dyDescent="0.2">
      <c r="D849" s="273"/>
      <c r="E849" s="261"/>
      <c r="F849" s="261"/>
      <c r="G849" s="261"/>
      <c r="H849" s="261"/>
      <c r="I849" s="261"/>
      <c r="J849" s="261"/>
      <c r="K849" s="261"/>
      <c r="L849" s="261"/>
      <c r="M849" s="261"/>
      <c r="N849" s="265"/>
      <c r="O849" s="265"/>
      <c r="P849" s="265"/>
      <c r="Q849" s="265"/>
      <c r="R849" s="265"/>
    </row>
    <row r="850" spans="4:18" x14ac:dyDescent="0.2">
      <c r="D850" s="273"/>
      <c r="E850" s="261"/>
      <c r="F850" s="261"/>
      <c r="G850" s="261"/>
      <c r="H850" s="261"/>
      <c r="I850" s="261"/>
      <c r="J850" s="261"/>
      <c r="K850" s="261"/>
      <c r="L850" s="261"/>
      <c r="M850" s="261"/>
      <c r="N850" s="265"/>
      <c r="O850" s="265"/>
      <c r="P850" s="265"/>
      <c r="Q850" s="265"/>
      <c r="R850" s="265"/>
    </row>
    <row r="851" spans="4:18" x14ac:dyDescent="0.2">
      <c r="D851" s="273"/>
      <c r="E851" s="261"/>
      <c r="F851" s="261"/>
      <c r="G851" s="261"/>
      <c r="H851" s="261"/>
      <c r="I851" s="261"/>
      <c r="J851" s="261"/>
      <c r="K851" s="261"/>
      <c r="L851" s="261"/>
      <c r="M851" s="261"/>
      <c r="N851" s="265"/>
      <c r="O851" s="265"/>
      <c r="P851" s="265"/>
      <c r="Q851" s="265"/>
      <c r="R851" s="265"/>
    </row>
    <row r="852" spans="4:18" x14ac:dyDescent="0.2">
      <c r="D852" s="273"/>
      <c r="E852" s="261"/>
      <c r="F852" s="261"/>
      <c r="G852" s="261"/>
      <c r="H852" s="261"/>
      <c r="I852" s="261"/>
      <c r="J852" s="261"/>
      <c r="K852" s="261"/>
      <c r="L852" s="261"/>
      <c r="M852" s="261"/>
      <c r="N852" s="265"/>
      <c r="O852" s="265"/>
      <c r="P852" s="265"/>
      <c r="Q852" s="265"/>
      <c r="R852" s="265"/>
    </row>
    <row r="853" spans="4:18" x14ac:dyDescent="0.2">
      <c r="D853" s="273"/>
      <c r="E853" s="261"/>
      <c r="F853" s="261"/>
      <c r="G853" s="261"/>
      <c r="H853" s="261"/>
      <c r="I853" s="261"/>
      <c r="J853" s="261"/>
      <c r="K853" s="261"/>
      <c r="L853" s="261"/>
      <c r="M853" s="261"/>
      <c r="N853" s="265"/>
      <c r="O853" s="265"/>
      <c r="P853" s="265"/>
      <c r="Q853" s="265"/>
      <c r="R853" s="265"/>
    </row>
    <row r="854" spans="4:18" x14ac:dyDescent="0.2">
      <c r="D854" s="273"/>
      <c r="E854" s="261"/>
      <c r="F854" s="261"/>
      <c r="G854" s="261"/>
      <c r="H854" s="261"/>
      <c r="I854" s="261"/>
      <c r="J854" s="261"/>
      <c r="K854" s="261"/>
      <c r="L854" s="261"/>
      <c r="M854" s="261"/>
      <c r="N854" s="265"/>
      <c r="O854" s="265"/>
      <c r="P854" s="265"/>
      <c r="Q854" s="265"/>
      <c r="R854" s="265"/>
    </row>
    <row r="855" spans="4:18" x14ac:dyDescent="0.2">
      <c r="D855" s="273"/>
      <c r="E855" s="261"/>
      <c r="F855" s="261"/>
      <c r="G855" s="261"/>
      <c r="H855" s="261"/>
      <c r="I855" s="261"/>
      <c r="J855" s="261"/>
      <c r="K855" s="261"/>
      <c r="L855" s="261"/>
      <c r="M855" s="261"/>
      <c r="N855" s="265"/>
      <c r="O855" s="265"/>
      <c r="P855" s="265"/>
      <c r="Q855" s="265"/>
      <c r="R855" s="265"/>
    </row>
    <row r="856" spans="4:18" x14ac:dyDescent="0.2">
      <c r="D856" s="273"/>
      <c r="E856" s="261"/>
      <c r="F856" s="261"/>
      <c r="G856" s="261"/>
      <c r="H856" s="261"/>
      <c r="I856" s="261"/>
      <c r="J856" s="261"/>
      <c r="K856" s="261"/>
      <c r="L856" s="261"/>
      <c r="M856" s="261"/>
      <c r="N856" s="265"/>
      <c r="O856" s="265"/>
      <c r="P856" s="265"/>
      <c r="Q856" s="265"/>
      <c r="R856" s="265"/>
    </row>
    <row r="857" spans="4:18" x14ac:dyDescent="0.2">
      <c r="D857" s="273"/>
      <c r="E857" s="261"/>
      <c r="F857" s="261"/>
      <c r="G857" s="261"/>
      <c r="H857" s="261"/>
      <c r="I857" s="261"/>
      <c r="J857" s="261"/>
      <c r="K857" s="261"/>
      <c r="L857" s="261"/>
      <c r="M857" s="261"/>
      <c r="N857" s="265"/>
      <c r="O857" s="265"/>
      <c r="P857" s="265"/>
      <c r="Q857" s="265"/>
      <c r="R857" s="265"/>
    </row>
    <row r="858" spans="4:18" x14ac:dyDescent="0.2">
      <c r="D858" s="273"/>
      <c r="E858" s="261"/>
      <c r="F858" s="261"/>
      <c r="G858" s="261"/>
      <c r="H858" s="261"/>
      <c r="I858" s="261"/>
      <c r="J858" s="261"/>
      <c r="K858" s="261"/>
      <c r="L858" s="261"/>
      <c r="M858" s="261"/>
      <c r="N858" s="265"/>
      <c r="O858" s="265"/>
      <c r="P858" s="265"/>
      <c r="Q858" s="265"/>
      <c r="R858" s="265"/>
    </row>
    <row r="859" spans="4:18" x14ac:dyDescent="0.2">
      <c r="D859" s="273"/>
      <c r="E859" s="261"/>
      <c r="F859" s="261"/>
      <c r="G859" s="261"/>
      <c r="H859" s="261"/>
      <c r="I859" s="261"/>
      <c r="J859" s="261"/>
      <c r="K859" s="261"/>
      <c r="L859" s="261"/>
      <c r="M859" s="261"/>
      <c r="N859" s="265"/>
      <c r="O859" s="265"/>
      <c r="P859" s="265"/>
      <c r="Q859" s="265"/>
      <c r="R859" s="265"/>
    </row>
    <row r="860" spans="4:18" x14ac:dyDescent="0.2">
      <c r="D860" s="273"/>
      <c r="E860" s="261"/>
      <c r="F860" s="261"/>
      <c r="G860" s="261"/>
      <c r="H860" s="261"/>
      <c r="I860" s="261"/>
      <c r="J860" s="261"/>
      <c r="K860" s="261"/>
      <c r="L860" s="261"/>
      <c r="M860" s="261"/>
      <c r="N860" s="265"/>
      <c r="O860" s="265"/>
      <c r="P860" s="265"/>
      <c r="Q860" s="265"/>
      <c r="R860" s="265"/>
    </row>
    <row r="861" spans="4:18" x14ac:dyDescent="0.2">
      <c r="D861" s="273"/>
      <c r="E861" s="261"/>
      <c r="F861" s="261"/>
      <c r="G861" s="261"/>
      <c r="H861" s="261"/>
      <c r="I861" s="261"/>
      <c r="J861" s="261"/>
      <c r="K861" s="261"/>
      <c r="L861" s="261"/>
      <c r="M861" s="261"/>
      <c r="N861" s="265"/>
      <c r="O861" s="265"/>
      <c r="P861" s="265"/>
      <c r="Q861" s="265"/>
      <c r="R861" s="265"/>
    </row>
    <row r="862" spans="4:18" x14ac:dyDescent="0.2">
      <c r="D862" s="273"/>
      <c r="E862" s="261"/>
      <c r="F862" s="261"/>
      <c r="G862" s="261"/>
      <c r="H862" s="261"/>
      <c r="I862" s="261"/>
      <c r="J862" s="261"/>
      <c r="K862" s="261"/>
      <c r="L862" s="261"/>
      <c r="M862" s="261"/>
      <c r="N862" s="265"/>
      <c r="O862" s="265"/>
      <c r="P862" s="265"/>
      <c r="Q862" s="265"/>
      <c r="R862" s="265"/>
    </row>
    <row r="863" spans="4:18" x14ac:dyDescent="0.2">
      <c r="D863" s="273"/>
      <c r="E863" s="261"/>
      <c r="F863" s="261"/>
      <c r="G863" s="261"/>
      <c r="H863" s="261"/>
      <c r="I863" s="261"/>
      <c r="J863" s="261"/>
      <c r="K863" s="261"/>
      <c r="L863" s="261"/>
      <c r="M863" s="261"/>
      <c r="N863" s="265"/>
      <c r="O863" s="265"/>
      <c r="P863" s="265"/>
      <c r="Q863" s="265"/>
      <c r="R863" s="265"/>
    </row>
    <row r="864" spans="4:18" x14ac:dyDescent="0.2">
      <c r="D864" s="273"/>
      <c r="E864" s="261"/>
      <c r="F864" s="261"/>
      <c r="G864" s="261"/>
      <c r="H864" s="261"/>
      <c r="I864" s="261"/>
      <c r="J864" s="261"/>
      <c r="K864" s="261"/>
      <c r="L864" s="261"/>
      <c r="M864" s="261"/>
      <c r="N864" s="265"/>
      <c r="O864" s="265"/>
      <c r="P864" s="265"/>
      <c r="Q864" s="265"/>
      <c r="R864" s="265"/>
    </row>
    <row r="865" spans="4:18" x14ac:dyDescent="0.2">
      <c r="D865" s="273"/>
      <c r="E865" s="261"/>
      <c r="F865" s="261"/>
      <c r="G865" s="261"/>
      <c r="H865" s="261"/>
      <c r="I865" s="261"/>
      <c r="J865" s="261"/>
      <c r="K865" s="261"/>
      <c r="L865" s="261"/>
      <c r="M865" s="261"/>
      <c r="N865" s="265"/>
      <c r="O865" s="265"/>
      <c r="P865" s="265"/>
      <c r="Q865" s="265"/>
      <c r="R865" s="265"/>
    </row>
    <row r="866" spans="4:18" x14ac:dyDescent="0.2">
      <c r="D866" s="273"/>
      <c r="E866" s="261"/>
      <c r="F866" s="261"/>
      <c r="G866" s="261"/>
      <c r="H866" s="261"/>
      <c r="I866" s="261"/>
      <c r="J866" s="261"/>
      <c r="K866" s="261"/>
      <c r="L866" s="261"/>
      <c r="M866" s="261"/>
      <c r="N866" s="265"/>
      <c r="O866" s="265"/>
      <c r="P866" s="265"/>
      <c r="Q866" s="265"/>
      <c r="R866" s="265"/>
    </row>
    <row r="867" spans="4:18" x14ac:dyDescent="0.2">
      <c r="D867" s="273"/>
      <c r="E867" s="261"/>
      <c r="F867" s="261"/>
      <c r="G867" s="261"/>
      <c r="H867" s="261"/>
      <c r="I867" s="261"/>
      <c r="J867" s="261"/>
      <c r="K867" s="261"/>
      <c r="L867" s="261"/>
      <c r="M867" s="261"/>
      <c r="N867" s="265"/>
      <c r="O867" s="265"/>
      <c r="P867" s="265"/>
      <c r="Q867" s="265"/>
      <c r="R867" s="265"/>
    </row>
    <row r="868" spans="4:18" x14ac:dyDescent="0.2">
      <c r="D868" s="273"/>
      <c r="E868" s="261"/>
      <c r="F868" s="261"/>
      <c r="G868" s="261"/>
      <c r="H868" s="261"/>
      <c r="I868" s="261"/>
      <c r="J868" s="261"/>
      <c r="K868" s="261"/>
      <c r="L868" s="261"/>
      <c r="M868" s="261"/>
      <c r="N868" s="265"/>
      <c r="O868" s="265"/>
      <c r="P868" s="265"/>
      <c r="Q868" s="265"/>
      <c r="R868" s="265"/>
    </row>
    <row r="869" spans="4:18" x14ac:dyDescent="0.2">
      <c r="D869" s="273"/>
      <c r="E869" s="261"/>
      <c r="F869" s="261"/>
      <c r="G869" s="261"/>
      <c r="H869" s="261"/>
      <c r="I869" s="261"/>
      <c r="J869" s="261"/>
      <c r="K869" s="261"/>
      <c r="L869" s="261"/>
      <c r="M869" s="261"/>
      <c r="N869" s="265"/>
      <c r="O869" s="265"/>
      <c r="P869" s="265"/>
      <c r="Q869" s="265"/>
      <c r="R869" s="265"/>
    </row>
    <row r="870" spans="4:18" x14ac:dyDescent="0.2">
      <c r="D870" s="273"/>
      <c r="E870" s="261"/>
      <c r="F870" s="261"/>
      <c r="G870" s="261"/>
      <c r="H870" s="261"/>
      <c r="I870" s="261"/>
      <c r="J870" s="261"/>
      <c r="K870" s="261"/>
      <c r="L870" s="261"/>
      <c r="M870" s="261"/>
      <c r="N870" s="265"/>
      <c r="O870" s="265"/>
      <c r="P870" s="265"/>
      <c r="Q870" s="265"/>
      <c r="R870" s="265"/>
    </row>
    <row r="871" spans="4:18" x14ac:dyDescent="0.2">
      <c r="D871" s="273"/>
      <c r="E871" s="261"/>
      <c r="F871" s="261"/>
      <c r="G871" s="261"/>
      <c r="H871" s="261"/>
      <c r="I871" s="261"/>
      <c r="J871" s="261"/>
      <c r="K871" s="261"/>
      <c r="L871" s="261"/>
      <c r="M871" s="261"/>
      <c r="N871" s="265"/>
      <c r="O871" s="265"/>
      <c r="P871" s="265"/>
      <c r="Q871" s="265"/>
      <c r="R871" s="265"/>
    </row>
    <row r="872" spans="4:18" x14ac:dyDescent="0.2">
      <c r="D872" s="273"/>
      <c r="E872" s="261"/>
      <c r="F872" s="261"/>
      <c r="G872" s="261"/>
      <c r="H872" s="261"/>
      <c r="I872" s="261"/>
      <c r="J872" s="261"/>
      <c r="K872" s="261"/>
      <c r="L872" s="261"/>
      <c r="M872" s="261"/>
      <c r="N872" s="265"/>
      <c r="O872" s="265"/>
      <c r="P872" s="265"/>
      <c r="Q872" s="265"/>
      <c r="R872" s="265"/>
    </row>
    <row r="873" spans="4:18" x14ac:dyDescent="0.2">
      <c r="D873" s="273"/>
      <c r="E873" s="261"/>
      <c r="F873" s="261"/>
      <c r="G873" s="261"/>
      <c r="H873" s="261"/>
      <c r="I873" s="261"/>
      <c r="J873" s="261"/>
      <c r="K873" s="261"/>
      <c r="L873" s="261"/>
      <c r="M873" s="261"/>
      <c r="N873" s="265"/>
      <c r="O873" s="265"/>
      <c r="P873" s="265"/>
      <c r="Q873" s="265"/>
      <c r="R873" s="265"/>
    </row>
    <row r="874" spans="4:18" x14ac:dyDescent="0.2">
      <c r="D874" s="273"/>
      <c r="E874" s="261"/>
      <c r="F874" s="261"/>
      <c r="G874" s="261"/>
      <c r="H874" s="261"/>
      <c r="I874" s="261"/>
      <c r="J874" s="261"/>
      <c r="K874" s="261"/>
      <c r="L874" s="261"/>
      <c r="M874" s="261"/>
      <c r="N874" s="265"/>
      <c r="O874" s="265"/>
      <c r="P874" s="265"/>
      <c r="Q874" s="265"/>
      <c r="R874" s="265"/>
    </row>
    <row r="875" spans="4:18" x14ac:dyDescent="0.2">
      <c r="D875" s="273"/>
      <c r="E875" s="261"/>
      <c r="F875" s="261"/>
      <c r="G875" s="261"/>
      <c r="H875" s="261"/>
      <c r="I875" s="261"/>
      <c r="J875" s="261"/>
      <c r="K875" s="261"/>
      <c r="L875" s="261"/>
      <c r="M875" s="261"/>
      <c r="N875" s="265"/>
      <c r="O875" s="265"/>
      <c r="P875" s="265"/>
      <c r="Q875" s="265"/>
      <c r="R875" s="265"/>
    </row>
    <row r="876" spans="4:18" x14ac:dyDescent="0.2">
      <c r="D876" s="273"/>
      <c r="E876" s="261"/>
      <c r="F876" s="261"/>
      <c r="G876" s="261"/>
      <c r="H876" s="261"/>
      <c r="I876" s="261"/>
      <c r="J876" s="261"/>
      <c r="K876" s="261"/>
      <c r="L876" s="261"/>
      <c r="M876" s="261"/>
      <c r="N876" s="265"/>
      <c r="O876" s="265"/>
      <c r="P876" s="265"/>
      <c r="Q876" s="265"/>
      <c r="R876" s="265"/>
    </row>
    <row r="877" spans="4:18" x14ac:dyDescent="0.2">
      <c r="D877" s="273"/>
      <c r="E877" s="261"/>
      <c r="F877" s="261"/>
      <c r="G877" s="261"/>
      <c r="H877" s="261"/>
      <c r="I877" s="261"/>
      <c r="J877" s="261"/>
      <c r="K877" s="261"/>
      <c r="L877" s="261"/>
      <c r="M877" s="261"/>
      <c r="N877" s="265"/>
      <c r="O877" s="265"/>
      <c r="P877" s="265"/>
      <c r="Q877" s="265"/>
      <c r="R877" s="265"/>
    </row>
    <row r="878" spans="4:18" x14ac:dyDescent="0.2">
      <c r="D878" s="273"/>
      <c r="E878" s="261"/>
      <c r="F878" s="261"/>
      <c r="G878" s="261"/>
      <c r="H878" s="261"/>
      <c r="I878" s="261"/>
      <c r="J878" s="261"/>
      <c r="K878" s="261"/>
      <c r="L878" s="261"/>
      <c r="M878" s="261"/>
      <c r="N878" s="265"/>
      <c r="O878" s="265"/>
      <c r="P878" s="265"/>
      <c r="Q878" s="265"/>
      <c r="R878" s="265"/>
    </row>
    <row r="879" spans="4:18" x14ac:dyDescent="0.2">
      <c r="D879" s="273"/>
      <c r="E879" s="261"/>
      <c r="F879" s="261"/>
      <c r="G879" s="261"/>
      <c r="H879" s="261"/>
      <c r="I879" s="261"/>
      <c r="J879" s="261"/>
      <c r="K879" s="261"/>
      <c r="L879" s="261"/>
      <c r="M879" s="261"/>
      <c r="N879" s="265"/>
      <c r="O879" s="265"/>
      <c r="P879" s="265"/>
      <c r="Q879" s="265"/>
      <c r="R879" s="265"/>
    </row>
    <row r="880" spans="4:18" x14ac:dyDescent="0.2">
      <c r="D880" s="273"/>
      <c r="E880" s="261"/>
      <c r="F880" s="261"/>
      <c r="G880" s="261"/>
      <c r="H880" s="261"/>
      <c r="I880" s="261"/>
      <c r="J880" s="261"/>
      <c r="K880" s="261"/>
      <c r="L880" s="261"/>
      <c r="M880" s="261"/>
      <c r="N880" s="265"/>
      <c r="O880" s="265"/>
      <c r="P880" s="265"/>
      <c r="Q880" s="265"/>
      <c r="R880" s="265"/>
    </row>
    <row r="881" spans="4:18" x14ac:dyDescent="0.2">
      <c r="D881" s="273"/>
      <c r="E881" s="261"/>
      <c r="F881" s="261"/>
      <c r="G881" s="261"/>
      <c r="H881" s="261"/>
      <c r="I881" s="261"/>
      <c r="J881" s="261"/>
      <c r="K881" s="261"/>
      <c r="L881" s="261"/>
      <c r="M881" s="261"/>
      <c r="N881" s="265"/>
      <c r="O881" s="265"/>
      <c r="P881" s="265"/>
      <c r="Q881" s="265"/>
      <c r="R881" s="265"/>
    </row>
    <row r="882" spans="4:18" x14ac:dyDescent="0.2">
      <c r="D882" s="273"/>
      <c r="E882" s="261"/>
      <c r="F882" s="261"/>
      <c r="G882" s="261"/>
      <c r="H882" s="261"/>
      <c r="I882" s="261"/>
      <c r="J882" s="261"/>
      <c r="K882" s="261"/>
      <c r="L882" s="261"/>
      <c r="M882" s="261"/>
      <c r="N882" s="265"/>
      <c r="O882" s="265"/>
      <c r="P882" s="265"/>
      <c r="Q882" s="265"/>
      <c r="R882" s="265"/>
    </row>
    <row r="883" spans="4:18" x14ac:dyDescent="0.2">
      <c r="D883" s="273"/>
      <c r="E883" s="261"/>
      <c r="F883" s="261"/>
      <c r="G883" s="261"/>
      <c r="H883" s="261"/>
      <c r="I883" s="261"/>
      <c r="J883" s="261"/>
      <c r="K883" s="261"/>
      <c r="L883" s="261"/>
      <c r="M883" s="261"/>
      <c r="N883" s="265"/>
      <c r="O883" s="265"/>
      <c r="P883" s="265"/>
      <c r="Q883" s="265"/>
      <c r="R883" s="265"/>
    </row>
    <row r="884" spans="4:18" x14ac:dyDescent="0.2">
      <c r="D884" s="273"/>
      <c r="E884" s="261"/>
      <c r="F884" s="261"/>
      <c r="G884" s="261"/>
      <c r="H884" s="261"/>
      <c r="I884" s="261"/>
      <c r="J884" s="261"/>
      <c r="K884" s="261"/>
      <c r="L884" s="261"/>
      <c r="M884" s="261"/>
      <c r="N884" s="265"/>
      <c r="O884" s="265"/>
      <c r="P884" s="265"/>
      <c r="Q884" s="265"/>
      <c r="R884" s="265"/>
    </row>
    <row r="885" spans="4:18" x14ac:dyDescent="0.2">
      <c r="D885" s="273"/>
      <c r="E885" s="261"/>
      <c r="F885" s="261"/>
      <c r="G885" s="261"/>
      <c r="H885" s="261"/>
      <c r="I885" s="261"/>
      <c r="J885" s="261"/>
      <c r="K885" s="261"/>
      <c r="L885" s="261"/>
      <c r="M885" s="261"/>
      <c r="N885" s="265"/>
      <c r="O885" s="265"/>
      <c r="P885" s="265"/>
      <c r="Q885" s="265"/>
      <c r="R885" s="265"/>
    </row>
    <row r="886" spans="4:18" x14ac:dyDescent="0.2">
      <c r="D886" s="273"/>
      <c r="E886" s="261"/>
      <c r="F886" s="261"/>
      <c r="G886" s="261"/>
      <c r="H886" s="261"/>
      <c r="I886" s="261"/>
      <c r="J886" s="261"/>
      <c r="K886" s="261"/>
      <c r="L886" s="261"/>
      <c r="M886" s="261"/>
      <c r="N886" s="265"/>
      <c r="O886" s="265"/>
      <c r="P886" s="265"/>
      <c r="Q886" s="265"/>
      <c r="R886" s="265"/>
    </row>
    <row r="887" spans="4:18" x14ac:dyDescent="0.2">
      <c r="D887" s="273"/>
      <c r="E887" s="261"/>
      <c r="F887" s="261"/>
      <c r="G887" s="261"/>
      <c r="H887" s="261"/>
      <c r="I887" s="261"/>
      <c r="J887" s="261"/>
      <c r="K887" s="261"/>
      <c r="L887" s="261"/>
      <c r="M887" s="261"/>
      <c r="N887" s="265"/>
      <c r="O887" s="265"/>
      <c r="P887" s="265"/>
      <c r="Q887" s="265"/>
      <c r="R887" s="265"/>
    </row>
    <row r="888" spans="4:18" x14ac:dyDescent="0.2">
      <c r="D888" s="273"/>
      <c r="E888" s="261"/>
      <c r="F888" s="261"/>
      <c r="G888" s="261"/>
      <c r="H888" s="261"/>
      <c r="I888" s="261"/>
      <c r="J888" s="261"/>
      <c r="K888" s="261"/>
      <c r="L888" s="261"/>
      <c r="M888" s="261"/>
      <c r="N888" s="265"/>
      <c r="O888" s="265"/>
      <c r="P888" s="265"/>
      <c r="Q888" s="265"/>
      <c r="R888" s="265"/>
    </row>
    <row r="889" spans="4:18" x14ac:dyDescent="0.2">
      <c r="D889" s="273"/>
      <c r="E889" s="261"/>
      <c r="F889" s="261"/>
      <c r="G889" s="261"/>
      <c r="H889" s="261"/>
      <c r="I889" s="261"/>
      <c r="J889" s="261"/>
      <c r="K889" s="261"/>
      <c r="L889" s="261"/>
      <c r="M889" s="261"/>
      <c r="N889" s="265"/>
      <c r="O889" s="265"/>
      <c r="P889" s="265"/>
      <c r="Q889" s="265"/>
      <c r="R889" s="265"/>
    </row>
    <row r="890" spans="4:18" x14ac:dyDescent="0.2">
      <c r="D890" s="273"/>
      <c r="E890" s="261"/>
      <c r="F890" s="261"/>
      <c r="G890" s="261"/>
      <c r="H890" s="261"/>
      <c r="I890" s="261"/>
      <c r="J890" s="261"/>
      <c r="K890" s="261"/>
      <c r="L890" s="261"/>
      <c r="M890" s="261"/>
      <c r="N890" s="265"/>
      <c r="O890" s="265"/>
      <c r="P890" s="265"/>
      <c r="Q890" s="265"/>
      <c r="R890" s="265"/>
    </row>
    <row r="891" spans="4:18" x14ac:dyDescent="0.2">
      <c r="D891" s="273"/>
      <c r="E891" s="261"/>
      <c r="F891" s="261"/>
      <c r="G891" s="261"/>
      <c r="H891" s="261"/>
      <c r="I891" s="261"/>
      <c r="J891" s="261"/>
      <c r="K891" s="261"/>
      <c r="L891" s="261"/>
      <c r="M891" s="261"/>
      <c r="N891" s="265"/>
      <c r="O891" s="265"/>
      <c r="P891" s="265"/>
      <c r="Q891" s="265"/>
      <c r="R891" s="265"/>
    </row>
    <row r="892" spans="4:18" x14ac:dyDescent="0.2">
      <c r="D892" s="273"/>
      <c r="E892" s="261"/>
      <c r="F892" s="261"/>
      <c r="G892" s="261"/>
      <c r="H892" s="261"/>
      <c r="I892" s="261"/>
      <c r="J892" s="261"/>
      <c r="K892" s="261"/>
      <c r="L892" s="261"/>
      <c r="M892" s="261"/>
      <c r="N892" s="265"/>
      <c r="O892" s="265"/>
      <c r="P892" s="265"/>
      <c r="Q892" s="265"/>
      <c r="R892" s="265"/>
    </row>
    <row r="893" spans="4:18" x14ac:dyDescent="0.2">
      <c r="D893" s="273"/>
      <c r="E893" s="261"/>
      <c r="F893" s="261"/>
      <c r="G893" s="261"/>
      <c r="H893" s="261"/>
      <c r="I893" s="261"/>
      <c r="J893" s="261"/>
      <c r="K893" s="261"/>
      <c r="L893" s="261"/>
      <c r="M893" s="261"/>
      <c r="N893" s="265"/>
      <c r="O893" s="265"/>
      <c r="P893" s="265"/>
      <c r="Q893" s="265"/>
      <c r="R893" s="265"/>
    </row>
    <row r="894" spans="4:18" x14ac:dyDescent="0.2">
      <c r="D894" s="273"/>
      <c r="E894" s="261"/>
      <c r="F894" s="261"/>
      <c r="G894" s="261"/>
      <c r="H894" s="261"/>
      <c r="I894" s="261"/>
      <c r="J894" s="261"/>
      <c r="K894" s="261"/>
      <c r="L894" s="261"/>
      <c r="M894" s="261"/>
      <c r="N894" s="265"/>
      <c r="O894" s="265"/>
      <c r="P894" s="265"/>
      <c r="Q894" s="265"/>
      <c r="R894" s="265"/>
    </row>
    <row r="895" spans="4:18" x14ac:dyDescent="0.2">
      <c r="D895" s="273"/>
      <c r="E895" s="261"/>
      <c r="F895" s="261"/>
      <c r="G895" s="261"/>
      <c r="H895" s="261"/>
      <c r="I895" s="261"/>
      <c r="J895" s="261"/>
      <c r="K895" s="261"/>
      <c r="L895" s="261"/>
      <c r="M895" s="261"/>
      <c r="N895" s="265"/>
      <c r="O895" s="265"/>
      <c r="P895" s="265"/>
      <c r="Q895" s="265"/>
      <c r="R895" s="265"/>
    </row>
    <row r="896" spans="4:18" x14ac:dyDescent="0.2">
      <c r="D896" s="273"/>
      <c r="E896" s="261"/>
      <c r="F896" s="261"/>
      <c r="G896" s="261"/>
      <c r="H896" s="261"/>
      <c r="I896" s="261"/>
      <c r="J896" s="261"/>
      <c r="K896" s="261"/>
      <c r="L896" s="261"/>
      <c r="M896" s="261"/>
      <c r="N896" s="265"/>
      <c r="O896" s="265"/>
      <c r="P896" s="265"/>
      <c r="Q896" s="265"/>
      <c r="R896" s="265"/>
    </row>
    <row r="897" spans="4:18" x14ac:dyDescent="0.2">
      <c r="D897" s="273"/>
      <c r="E897" s="261"/>
      <c r="F897" s="261"/>
      <c r="G897" s="261"/>
      <c r="H897" s="261"/>
      <c r="I897" s="261"/>
      <c r="J897" s="261"/>
      <c r="K897" s="261"/>
      <c r="L897" s="261"/>
      <c r="M897" s="261"/>
      <c r="N897" s="265"/>
      <c r="O897" s="265"/>
      <c r="P897" s="265"/>
      <c r="Q897" s="265"/>
      <c r="R897" s="265"/>
    </row>
    <row r="898" spans="4:18" x14ac:dyDescent="0.2">
      <c r="D898" s="273"/>
      <c r="E898" s="261"/>
      <c r="F898" s="261"/>
      <c r="G898" s="261"/>
      <c r="H898" s="261"/>
      <c r="I898" s="261"/>
      <c r="J898" s="261"/>
      <c r="K898" s="261"/>
      <c r="L898" s="261"/>
      <c r="M898" s="261"/>
      <c r="N898" s="265"/>
      <c r="O898" s="265"/>
      <c r="P898" s="265"/>
      <c r="Q898" s="265"/>
      <c r="R898" s="265"/>
    </row>
    <row r="899" spans="4:18" x14ac:dyDescent="0.2">
      <c r="D899" s="273"/>
      <c r="E899" s="261"/>
      <c r="F899" s="261"/>
      <c r="G899" s="261"/>
      <c r="H899" s="261"/>
      <c r="I899" s="261"/>
      <c r="J899" s="261"/>
      <c r="K899" s="261"/>
      <c r="L899" s="261"/>
      <c r="M899" s="261"/>
      <c r="N899" s="265"/>
      <c r="O899" s="265"/>
      <c r="P899" s="265"/>
      <c r="Q899" s="265"/>
      <c r="R899" s="265"/>
    </row>
    <row r="900" spans="4:18" x14ac:dyDescent="0.2">
      <c r="D900" s="273"/>
      <c r="E900" s="261"/>
      <c r="F900" s="261"/>
      <c r="G900" s="261"/>
      <c r="H900" s="261"/>
      <c r="I900" s="261"/>
      <c r="J900" s="261"/>
      <c r="K900" s="261"/>
      <c r="L900" s="261"/>
      <c r="M900" s="261"/>
      <c r="N900" s="265"/>
      <c r="O900" s="265"/>
      <c r="P900" s="265"/>
      <c r="Q900" s="265"/>
      <c r="R900" s="265"/>
    </row>
    <row r="901" spans="4:18" x14ac:dyDescent="0.2">
      <c r="D901" s="273"/>
      <c r="E901" s="261"/>
      <c r="F901" s="261"/>
      <c r="G901" s="261"/>
      <c r="H901" s="261"/>
      <c r="I901" s="261"/>
      <c r="J901" s="261"/>
      <c r="K901" s="261"/>
      <c r="L901" s="261"/>
      <c r="M901" s="261"/>
      <c r="N901" s="265"/>
      <c r="O901" s="265"/>
      <c r="P901" s="265"/>
      <c r="Q901" s="265"/>
      <c r="R901" s="265"/>
    </row>
    <row r="902" spans="4:18" x14ac:dyDescent="0.2">
      <c r="D902" s="273"/>
      <c r="E902" s="261"/>
      <c r="F902" s="261"/>
      <c r="G902" s="261"/>
      <c r="H902" s="261"/>
      <c r="I902" s="261"/>
      <c r="J902" s="261"/>
      <c r="K902" s="261"/>
      <c r="L902" s="261"/>
      <c r="M902" s="261"/>
      <c r="N902" s="265"/>
      <c r="O902" s="265"/>
      <c r="P902" s="265"/>
      <c r="Q902" s="265"/>
      <c r="R902" s="265"/>
    </row>
    <row r="903" spans="4:18" x14ac:dyDescent="0.2">
      <c r="D903" s="273"/>
      <c r="E903" s="261"/>
      <c r="F903" s="261"/>
      <c r="G903" s="261"/>
      <c r="H903" s="261"/>
      <c r="I903" s="261"/>
      <c r="J903" s="261"/>
      <c r="K903" s="261"/>
      <c r="L903" s="261"/>
      <c r="M903" s="261"/>
      <c r="N903" s="265"/>
      <c r="O903" s="265"/>
      <c r="P903" s="265"/>
      <c r="Q903" s="265"/>
      <c r="R903" s="265"/>
    </row>
    <row r="904" spans="4:18" x14ac:dyDescent="0.2">
      <c r="D904" s="273"/>
      <c r="E904" s="261"/>
      <c r="F904" s="261"/>
      <c r="G904" s="261"/>
      <c r="H904" s="261"/>
      <c r="I904" s="261"/>
      <c r="J904" s="261"/>
      <c r="K904" s="261"/>
      <c r="L904" s="261"/>
      <c r="M904" s="261"/>
      <c r="N904" s="265"/>
      <c r="O904" s="265"/>
      <c r="P904" s="265"/>
      <c r="Q904" s="265"/>
      <c r="R904" s="265"/>
    </row>
    <row r="905" spans="4:18" x14ac:dyDescent="0.2">
      <c r="D905" s="273"/>
      <c r="E905" s="261"/>
      <c r="F905" s="261"/>
      <c r="G905" s="261"/>
      <c r="H905" s="261"/>
      <c r="I905" s="261"/>
      <c r="J905" s="261"/>
      <c r="K905" s="261"/>
      <c r="L905" s="261"/>
      <c r="M905" s="261"/>
      <c r="N905" s="265"/>
      <c r="O905" s="265"/>
      <c r="P905" s="265"/>
      <c r="Q905" s="265"/>
      <c r="R905" s="265"/>
    </row>
    <row r="906" spans="4:18" x14ac:dyDescent="0.2">
      <c r="D906" s="273"/>
      <c r="E906" s="261"/>
      <c r="F906" s="261"/>
      <c r="G906" s="261"/>
      <c r="H906" s="261"/>
      <c r="I906" s="261"/>
      <c r="J906" s="261"/>
      <c r="K906" s="261"/>
      <c r="L906" s="261"/>
      <c r="M906" s="261"/>
      <c r="N906" s="265"/>
      <c r="O906" s="265"/>
      <c r="P906" s="265"/>
      <c r="Q906" s="265"/>
      <c r="R906" s="265"/>
    </row>
    <row r="907" spans="4:18" x14ac:dyDescent="0.2">
      <c r="D907" s="273"/>
      <c r="E907" s="261"/>
      <c r="F907" s="261"/>
      <c r="G907" s="261"/>
      <c r="H907" s="261"/>
      <c r="I907" s="261"/>
      <c r="J907" s="261"/>
      <c r="K907" s="261"/>
      <c r="L907" s="261"/>
      <c r="M907" s="261"/>
      <c r="N907" s="265"/>
      <c r="O907" s="265"/>
      <c r="P907" s="265"/>
      <c r="Q907" s="265"/>
      <c r="R907" s="265"/>
    </row>
    <row r="908" spans="4:18" x14ac:dyDescent="0.2">
      <c r="D908" s="273"/>
      <c r="E908" s="261"/>
      <c r="F908" s="261"/>
      <c r="G908" s="261"/>
      <c r="H908" s="261"/>
      <c r="I908" s="261"/>
      <c r="J908" s="261"/>
      <c r="K908" s="261"/>
      <c r="L908" s="261"/>
      <c r="M908" s="261"/>
      <c r="N908" s="265"/>
      <c r="O908" s="265"/>
      <c r="P908" s="265"/>
      <c r="Q908" s="265"/>
      <c r="R908" s="265"/>
    </row>
    <row r="909" spans="4:18" x14ac:dyDescent="0.2">
      <c r="D909" s="273"/>
      <c r="E909" s="261"/>
      <c r="F909" s="261"/>
      <c r="G909" s="261"/>
      <c r="H909" s="261"/>
      <c r="I909" s="261"/>
      <c r="J909" s="261"/>
      <c r="K909" s="261"/>
      <c r="L909" s="261"/>
      <c r="M909" s="261"/>
      <c r="N909" s="265"/>
      <c r="O909" s="265"/>
      <c r="P909" s="265"/>
      <c r="Q909" s="265"/>
      <c r="R909" s="265"/>
    </row>
    <row r="910" spans="4:18" x14ac:dyDescent="0.2">
      <c r="D910" s="273"/>
      <c r="E910" s="261"/>
      <c r="F910" s="261"/>
      <c r="G910" s="261"/>
      <c r="H910" s="261"/>
      <c r="I910" s="261"/>
      <c r="J910" s="261"/>
      <c r="K910" s="261"/>
      <c r="L910" s="261"/>
      <c r="M910" s="261"/>
      <c r="N910" s="265"/>
      <c r="O910" s="265"/>
      <c r="P910" s="265"/>
      <c r="Q910" s="265"/>
      <c r="R910" s="265"/>
    </row>
    <row r="911" spans="4:18" x14ac:dyDescent="0.2">
      <c r="D911" s="273"/>
      <c r="E911" s="261"/>
      <c r="F911" s="261"/>
      <c r="G911" s="261"/>
      <c r="H911" s="261"/>
      <c r="I911" s="261"/>
      <c r="J911" s="261"/>
      <c r="K911" s="261"/>
      <c r="L911" s="261"/>
      <c r="M911" s="261"/>
      <c r="N911" s="265"/>
      <c r="O911" s="265"/>
      <c r="P911" s="265"/>
      <c r="Q911" s="265"/>
      <c r="R911" s="265"/>
    </row>
    <row r="912" spans="4:18" x14ac:dyDescent="0.2">
      <c r="D912" s="273"/>
      <c r="E912" s="261"/>
      <c r="F912" s="261"/>
      <c r="G912" s="261"/>
      <c r="H912" s="261"/>
      <c r="I912" s="261"/>
      <c r="J912" s="261"/>
      <c r="K912" s="261"/>
      <c r="L912" s="261"/>
      <c r="M912" s="261"/>
      <c r="N912" s="265"/>
      <c r="O912" s="265"/>
      <c r="P912" s="265"/>
      <c r="Q912" s="265"/>
      <c r="R912" s="265"/>
    </row>
    <row r="913" spans="4:18" x14ac:dyDescent="0.2">
      <c r="D913" s="273"/>
      <c r="E913" s="261"/>
      <c r="F913" s="261"/>
      <c r="G913" s="261"/>
      <c r="H913" s="261"/>
      <c r="I913" s="261"/>
      <c r="J913" s="261"/>
      <c r="K913" s="261"/>
      <c r="L913" s="261"/>
      <c r="M913" s="261"/>
      <c r="N913" s="265"/>
      <c r="O913" s="265"/>
      <c r="P913" s="265"/>
      <c r="Q913" s="265"/>
      <c r="R913" s="265"/>
    </row>
    <row r="914" spans="4:18" x14ac:dyDescent="0.2">
      <c r="D914" s="273"/>
      <c r="E914" s="261"/>
      <c r="F914" s="261"/>
      <c r="G914" s="261"/>
      <c r="H914" s="261"/>
      <c r="I914" s="261"/>
      <c r="J914" s="261"/>
      <c r="K914" s="261"/>
      <c r="L914" s="261"/>
      <c r="M914" s="261"/>
      <c r="N914" s="265"/>
      <c r="O914" s="265"/>
      <c r="P914" s="265"/>
      <c r="Q914" s="265"/>
      <c r="R914" s="265"/>
    </row>
    <row r="915" spans="4:18" x14ac:dyDescent="0.2">
      <c r="D915" s="273"/>
      <c r="E915" s="261"/>
      <c r="F915" s="261"/>
      <c r="G915" s="261"/>
      <c r="H915" s="261"/>
      <c r="I915" s="261"/>
      <c r="J915" s="261"/>
      <c r="K915" s="261"/>
      <c r="L915" s="261"/>
      <c r="M915" s="261"/>
      <c r="N915" s="265"/>
      <c r="O915" s="265"/>
      <c r="P915" s="265"/>
      <c r="Q915" s="265"/>
      <c r="R915" s="265"/>
    </row>
    <row r="916" spans="4:18" x14ac:dyDescent="0.2">
      <c r="D916" s="273"/>
      <c r="E916" s="261"/>
      <c r="F916" s="261"/>
      <c r="G916" s="261"/>
      <c r="H916" s="261"/>
      <c r="I916" s="261"/>
      <c r="J916" s="261"/>
      <c r="K916" s="261"/>
      <c r="L916" s="261"/>
      <c r="M916" s="261"/>
      <c r="N916" s="265"/>
      <c r="O916" s="265"/>
      <c r="P916" s="265"/>
      <c r="Q916" s="265"/>
      <c r="R916" s="265"/>
    </row>
    <row r="917" spans="4:18" x14ac:dyDescent="0.2">
      <c r="D917" s="273"/>
      <c r="E917" s="261"/>
      <c r="F917" s="261"/>
      <c r="G917" s="261"/>
      <c r="H917" s="261"/>
      <c r="I917" s="261"/>
      <c r="J917" s="261"/>
      <c r="K917" s="261"/>
      <c r="L917" s="261"/>
      <c r="M917" s="261"/>
      <c r="N917" s="265"/>
      <c r="O917" s="265"/>
      <c r="P917" s="265"/>
      <c r="Q917" s="265"/>
      <c r="R917" s="265"/>
    </row>
    <row r="918" spans="4:18" x14ac:dyDescent="0.2">
      <c r="D918" s="273"/>
      <c r="E918" s="261"/>
      <c r="F918" s="261"/>
      <c r="G918" s="261"/>
      <c r="H918" s="261"/>
      <c r="I918" s="261"/>
      <c r="J918" s="261"/>
      <c r="K918" s="261"/>
      <c r="L918" s="261"/>
      <c r="M918" s="261"/>
      <c r="N918" s="265"/>
      <c r="O918" s="265"/>
      <c r="P918" s="265"/>
      <c r="Q918" s="265"/>
      <c r="R918" s="265"/>
    </row>
    <row r="919" spans="4:18" x14ac:dyDescent="0.2">
      <c r="D919" s="273"/>
      <c r="E919" s="261"/>
      <c r="F919" s="261"/>
      <c r="G919" s="261"/>
      <c r="H919" s="261"/>
      <c r="I919" s="261"/>
      <c r="J919" s="261"/>
      <c r="K919" s="261"/>
      <c r="L919" s="261"/>
      <c r="M919" s="261"/>
      <c r="N919" s="265"/>
      <c r="O919" s="265"/>
      <c r="P919" s="265"/>
      <c r="Q919" s="265"/>
      <c r="R919" s="265"/>
    </row>
    <row r="920" spans="4:18" x14ac:dyDescent="0.2">
      <c r="D920" s="273"/>
      <c r="E920" s="261"/>
      <c r="F920" s="261"/>
      <c r="G920" s="261"/>
      <c r="H920" s="261"/>
      <c r="I920" s="261"/>
      <c r="J920" s="261"/>
      <c r="K920" s="261"/>
      <c r="L920" s="261"/>
      <c r="M920" s="261"/>
      <c r="N920" s="265"/>
      <c r="O920" s="265"/>
      <c r="P920" s="265"/>
      <c r="Q920" s="265"/>
      <c r="R920" s="265"/>
    </row>
    <row r="921" spans="4:18" x14ac:dyDescent="0.2">
      <c r="D921" s="273"/>
      <c r="E921" s="261"/>
      <c r="F921" s="261"/>
      <c r="G921" s="261"/>
      <c r="H921" s="261"/>
      <c r="I921" s="261"/>
      <c r="J921" s="261"/>
      <c r="K921" s="261"/>
      <c r="L921" s="261"/>
      <c r="M921" s="261"/>
      <c r="N921" s="265"/>
      <c r="O921" s="265"/>
      <c r="P921" s="265"/>
      <c r="Q921" s="265"/>
      <c r="R921" s="265"/>
    </row>
    <row r="922" spans="4:18" x14ac:dyDescent="0.2">
      <c r="D922" s="273"/>
      <c r="E922" s="261"/>
      <c r="F922" s="261"/>
      <c r="G922" s="261"/>
      <c r="H922" s="261"/>
      <c r="I922" s="261"/>
      <c r="J922" s="261"/>
      <c r="K922" s="261"/>
      <c r="L922" s="261"/>
      <c r="M922" s="261"/>
      <c r="N922" s="265"/>
      <c r="O922" s="265"/>
      <c r="P922" s="265"/>
      <c r="Q922" s="265"/>
      <c r="R922" s="265"/>
    </row>
    <row r="923" spans="4:18" x14ac:dyDescent="0.2">
      <c r="D923" s="273"/>
      <c r="E923" s="261"/>
      <c r="F923" s="261"/>
      <c r="G923" s="261"/>
      <c r="H923" s="261"/>
      <c r="I923" s="261"/>
      <c r="J923" s="261"/>
      <c r="K923" s="261"/>
      <c r="L923" s="261"/>
      <c r="M923" s="261"/>
      <c r="N923" s="265"/>
      <c r="O923" s="265"/>
      <c r="P923" s="265"/>
      <c r="Q923" s="265"/>
      <c r="R923" s="265"/>
    </row>
    <row r="924" spans="4:18" x14ac:dyDescent="0.2">
      <c r="D924" s="273"/>
      <c r="E924" s="261"/>
      <c r="F924" s="261"/>
      <c r="G924" s="261"/>
      <c r="H924" s="261"/>
      <c r="I924" s="261"/>
      <c r="J924" s="261"/>
      <c r="K924" s="261"/>
      <c r="L924" s="261"/>
      <c r="M924" s="261"/>
      <c r="N924" s="265"/>
      <c r="O924" s="265"/>
      <c r="P924" s="265"/>
      <c r="Q924" s="265"/>
      <c r="R924" s="265"/>
    </row>
    <row r="925" spans="4:18" x14ac:dyDescent="0.2">
      <c r="D925" s="273"/>
      <c r="E925" s="261"/>
      <c r="F925" s="261"/>
      <c r="G925" s="261"/>
      <c r="H925" s="261"/>
      <c r="I925" s="261"/>
      <c r="J925" s="261"/>
      <c r="K925" s="261"/>
      <c r="L925" s="261"/>
      <c r="M925" s="261"/>
      <c r="N925" s="265"/>
      <c r="O925" s="265"/>
      <c r="P925" s="265"/>
      <c r="Q925" s="265"/>
      <c r="R925" s="265"/>
    </row>
    <row r="926" spans="4:18" x14ac:dyDescent="0.2">
      <c r="D926" s="273"/>
      <c r="E926" s="261"/>
      <c r="F926" s="261"/>
      <c r="G926" s="261"/>
      <c r="H926" s="261"/>
      <c r="I926" s="261"/>
      <c r="J926" s="261"/>
      <c r="K926" s="261"/>
      <c r="L926" s="261"/>
      <c r="M926" s="261"/>
      <c r="N926" s="265"/>
      <c r="O926" s="265"/>
      <c r="P926" s="265"/>
      <c r="Q926" s="265"/>
      <c r="R926" s="265"/>
    </row>
    <row r="927" spans="4:18" x14ac:dyDescent="0.2">
      <c r="D927" s="273"/>
      <c r="E927" s="261"/>
      <c r="F927" s="261"/>
      <c r="G927" s="261"/>
      <c r="H927" s="261"/>
      <c r="I927" s="261"/>
      <c r="J927" s="261"/>
      <c r="K927" s="261"/>
      <c r="L927" s="261"/>
      <c r="M927" s="261"/>
      <c r="N927" s="265"/>
      <c r="O927" s="265"/>
      <c r="P927" s="265"/>
      <c r="Q927" s="265"/>
      <c r="R927" s="265"/>
    </row>
    <row r="928" spans="4:18" x14ac:dyDescent="0.2">
      <c r="D928" s="273"/>
      <c r="E928" s="261"/>
      <c r="F928" s="261"/>
      <c r="G928" s="261"/>
      <c r="H928" s="261"/>
      <c r="I928" s="261"/>
      <c r="J928" s="261"/>
      <c r="K928" s="261"/>
      <c r="L928" s="261"/>
      <c r="M928" s="261"/>
      <c r="N928" s="265"/>
      <c r="O928" s="265"/>
      <c r="P928" s="265"/>
      <c r="Q928" s="265"/>
      <c r="R928" s="265"/>
    </row>
    <row r="929" spans="4:18" x14ac:dyDescent="0.2">
      <c r="D929" s="273"/>
      <c r="E929" s="261"/>
      <c r="F929" s="261"/>
      <c r="G929" s="261"/>
      <c r="H929" s="261"/>
      <c r="I929" s="261"/>
      <c r="J929" s="261"/>
      <c r="K929" s="261"/>
      <c r="L929" s="261"/>
      <c r="M929" s="261"/>
      <c r="N929" s="265"/>
      <c r="O929" s="265"/>
      <c r="P929" s="265"/>
      <c r="Q929" s="265"/>
      <c r="R929" s="265"/>
    </row>
    <row r="930" spans="4:18" x14ac:dyDescent="0.2">
      <c r="D930" s="273"/>
      <c r="E930" s="261"/>
      <c r="F930" s="261"/>
      <c r="G930" s="261"/>
      <c r="H930" s="261"/>
      <c r="I930" s="261"/>
      <c r="J930" s="261"/>
      <c r="K930" s="261"/>
      <c r="L930" s="261"/>
      <c r="M930" s="261"/>
      <c r="N930" s="265"/>
      <c r="O930" s="265"/>
      <c r="P930" s="265"/>
      <c r="Q930" s="265"/>
      <c r="R930" s="265"/>
    </row>
    <row r="931" spans="4:18" x14ac:dyDescent="0.2">
      <c r="D931" s="273"/>
      <c r="E931" s="261"/>
      <c r="F931" s="261"/>
      <c r="G931" s="261"/>
      <c r="H931" s="261"/>
      <c r="I931" s="261"/>
      <c r="J931" s="261"/>
      <c r="K931" s="261"/>
      <c r="L931" s="261"/>
      <c r="M931" s="261"/>
      <c r="N931" s="265"/>
      <c r="O931" s="265"/>
      <c r="P931" s="265"/>
      <c r="Q931" s="265"/>
      <c r="R931" s="265"/>
    </row>
    <row r="932" spans="4:18" x14ac:dyDescent="0.2">
      <c r="D932" s="273"/>
      <c r="E932" s="261"/>
      <c r="F932" s="261"/>
      <c r="G932" s="261"/>
      <c r="H932" s="261"/>
      <c r="I932" s="261"/>
      <c r="J932" s="261"/>
      <c r="K932" s="261"/>
      <c r="L932" s="261"/>
      <c r="M932" s="261"/>
      <c r="N932" s="265"/>
      <c r="O932" s="265"/>
      <c r="P932" s="265"/>
      <c r="Q932" s="265"/>
      <c r="R932" s="265"/>
    </row>
    <row r="933" spans="4:18" x14ac:dyDescent="0.2">
      <c r="D933" s="273"/>
      <c r="E933" s="261"/>
      <c r="F933" s="261"/>
      <c r="G933" s="261"/>
      <c r="H933" s="261"/>
      <c r="I933" s="261"/>
      <c r="J933" s="261"/>
      <c r="K933" s="261"/>
      <c r="L933" s="261"/>
      <c r="M933" s="261"/>
      <c r="N933" s="265"/>
      <c r="O933" s="265"/>
      <c r="P933" s="265"/>
      <c r="Q933" s="265"/>
      <c r="R933" s="265"/>
    </row>
    <row r="934" spans="4:18" x14ac:dyDescent="0.2">
      <c r="D934" s="273"/>
      <c r="E934" s="261"/>
      <c r="F934" s="261"/>
      <c r="G934" s="261"/>
      <c r="H934" s="261"/>
      <c r="I934" s="261"/>
      <c r="J934" s="261"/>
      <c r="K934" s="261"/>
      <c r="L934" s="261"/>
      <c r="M934" s="261"/>
      <c r="N934" s="265"/>
      <c r="O934" s="265"/>
      <c r="P934" s="265"/>
      <c r="Q934" s="265"/>
      <c r="R934" s="265"/>
    </row>
    <row r="935" spans="4:18" x14ac:dyDescent="0.2">
      <c r="D935" s="273"/>
      <c r="E935" s="261"/>
      <c r="F935" s="261"/>
      <c r="G935" s="261"/>
      <c r="H935" s="261"/>
      <c r="I935" s="261"/>
      <c r="J935" s="261"/>
      <c r="K935" s="261"/>
      <c r="L935" s="261"/>
      <c r="M935" s="261"/>
      <c r="N935" s="265"/>
      <c r="O935" s="265"/>
      <c r="P935" s="265"/>
      <c r="Q935" s="265"/>
      <c r="R935" s="265"/>
    </row>
    <row r="936" spans="4:18" x14ac:dyDescent="0.2">
      <c r="D936" s="273"/>
      <c r="E936" s="261"/>
      <c r="F936" s="261"/>
      <c r="G936" s="261"/>
      <c r="H936" s="261"/>
      <c r="I936" s="261"/>
      <c r="J936" s="261"/>
      <c r="K936" s="261"/>
      <c r="L936" s="261"/>
      <c r="M936" s="261"/>
      <c r="N936" s="265"/>
      <c r="O936" s="265"/>
      <c r="P936" s="265"/>
      <c r="Q936" s="265"/>
      <c r="R936" s="265"/>
    </row>
    <row r="937" spans="4:18" x14ac:dyDescent="0.2">
      <c r="D937" s="273"/>
      <c r="E937" s="261"/>
      <c r="F937" s="261"/>
      <c r="G937" s="261"/>
      <c r="H937" s="261"/>
      <c r="I937" s="261"/>
      <c r="J937" s="261"/>
      <c r="K937" s="261"/>
      <c r="L937" s="261"/>
      <c r="M937" s="261"/>
      <c r="N937" s="265"/>
      <c r="O937" s="265"/>
      <c r="P937" s="265"/>
      <c r="Q937" s="265"/>
      <c r="R937" s="265"/>
    </row>
    <row r="938" spans="4:18" x14ac:dyDescent="0.2">
      <c r="D938" s="273"/>
      <c r="E938" s="261"/>
      <c r="F938" s="261"/>
      <c r="G938" s="261"/>
      <c r="H938" s="261"/>
      <c r="I938" s="261"/>
      <c r="J938" s="261"/>
      <c r="K938" s="261"/>
      <c r="L938" s="261"/>
      <c r="M938" s="261"/>
      <c r="N938" s="265"/>
      <c r="O938" s="265"/>
      <c r="P938" s="265"/>
      <c r="Q938" s="265"/>
      <c r="R938" s="265"/>
    </row>
    <row r="939" spans="4:18" x14ac:dyDescent="0.2">
      <c r="D939" s="273"/>
      <c r="E939" s="261"/>
      <c r="F939" s="261"/>
      <c r="G939" s="261"/>
      <c r="H939" s="261"/>
      <c r="I939" s="261"/>
      <c r="J939" s="261"/>
      <c r="K939" s="261"/>
      <c r="L939" s="261"/>
      <c r="M939" s="261"/>
      <c r="N939" s="265"/>
      <c r="O939" s="265"/>
      <c r="P939" s="265"/>
      <c r="Q939" s="265"/>
      <c r="R939" s="265"/>
    </row>
    <row r="940" spans="4:18" x14ac:dyDescent="0.2">
      <c r="D940" s="273"/>
      <c r="E940" s="261"/>
      <c r="F940" s="261"/>
      <c r="G940" s="261"/>
      <c r="H940" s="261"/>
      <c r="I940" s="261"/>
      <c r="J940" s="261"/>
      <c r="K940" s="261"/>
      <c r="L940" s="261"/>
      <c r="M940" s="261"/>
      <c r="N940" s="265"/>
      <c r="O940" s="265"/>
      <c r="P940" s="265"/>
      <c r="Q940" s="265"/>
      <c r="R940" s="265"/>
    </row>
    <row r="941" spans="4:18" x14ac:dyDescent="0.2">
      <c r="D941" s="273"/>
      <c r="E941" s="261"/>
      <c r="F941" s="261"/>
      <c r="G941" s="261"/>
      <c r="H941" s="261"/>
      <c r="I941" s="261"/>
      <c r="J941" s="261"/>
      <c r="K941" s="261"/>
      <c r="L941" s="261"/>
      <c r="M941" s="261"/>
      <c r="N941" s="265"/>
      <c r="O941" s="265"/>
      <c r="P941" s="265"/>
      <c r="Q941" s="265"/>
      <c r="R941" s="265"/>
    </row>
    <row r="942" spans="4:18" x14ac:dyDescent="0.2">
      <c r="D942" s="273"/>
      <c r="E942" s="261"/>
      <c r="F942" s="261"/>
      <c r="G942" s="261"/>
      <c r="H942" s="261"/>
      <c r="I942" s="261"/>
      <c r="J942" s="261"/>
      <c r="K942" s="261"/>
      <c r="L942" s="261"/>
      <c r="M942" s="261"/>
      <c r="N942" s="265"/>
      <c r="O942" s="265"/>
      <c r="P942" s="265"/>
      <c r="Q942" s="265"/>
      <c r="R942" s="265"/>
    </row>
    <row r="943" spans="4:18" x14ac:dyDescent="0.2">
      <c r="D943" s="273"/>
      <c r="E943" s="261"/>
      <c r="F943" s="261"/>
      <c r="G943" s="261"/>
      <c r="H943" s="261"/>
      <c r="I943" s="261"/>
      <c r="J943" s="261"/>
      <c r="K943" s="261"/>
      <c r="L943" s="261"/>
      <c r="M943" s="261"/>
      <c r="N943" s="265"/>
      <c r="O943" s="265"/>
      <c r="P943" s="265"/>
      <c r="Q943" s="265"/>
      <c r="R943" s="265"/>
    </row>
    <row r="944" spans="4:18" x14ac:dyDescent="0.2">
      <c r="D944" s="273"/>
      <c r="E944" s="261"/>
      <c r="F944" s="261"/>
      <c r="G944" s="261"/>
      <c r="H944" s="261"/>
      <c r="I944" s="261"/>
      <c r="J944" s="261"/>
      <c r="K944" s="261"/>
      <c r="L944" s="261"/>
      <c r="M944" s="261"/>
      <c r="N944" s="265"/>
      <c r="O944" s="265"/>
      <c r="P944" s="265"/>
      <c r="Q944" s="265"/>
      <c r="R944" s="265"/>
    </row>
    <row r="945" spans="4:18" x14ac:dyDescent="0.2">
      <c r="D945" s="273"/>
      <c r="E945" s="261"/>
      <c r="F945" s="261"/>
      <c r="G945" s="261"/>
      <c r="H945" s="261"/>
      <c r="I945" s="261"/>
      <c r="J945" s="261"/>
      <c r="K945" s="261"/>
      <c r="L945" s="261"/>
      <c r="M945" s="261"/>
      <c r="N945" s="265"/>
      <c r="O945" s="265"/>
      <c r="P945" s="265"/>
      <c r="Q945" s="265"/>
      <c r="R945" s="265"/>
    </row>
    <row r="946" spans="4:18" x14ac:dyDescent="0.2">
      <c r="D946" s="273"/>
      <c r="E946" s="261"/>
      <c r="F946" s="261"/>
      <c r="G946" s="261"/>
      <c r="H946" s="261"/>
      <c r="I946" s="261"/>
      <c r="J946" s="261"/>
      <c r="K946" s="261"/>
      <c r="L946" s="261"/>
      <c r="M946" s="261"/>
      <c r="N946" s="265"/>
      <c r="O946" s="265"/>
      <c r="P946" s="265"/>
      <c r="Q946" s="265"/>
      <c r="R946" s="265"/>
    </row>
    <row r="947" spans="4:18" x14ac:dyDescent="0.2">
      <c r="D947" s="273"/>
      <c r="E947" s="261"/>
      <c r="F947" s="261"/>
      <c r="G947" s="261"/>
      <c r="H947" s="261"/>
      <c r="I947" s="261"/>
      <c r="J947" s="261"/>
      <c r="K947" s="261"/>
      <c r="L947" s="261"/>
      <c r="M947" s="261"/>
      <c r="N947" s="265"/>
      <c r="O947" s="265"/>
      <c r="P947" s="265"/>
      <c r="Q947" s="265"/>
      <c r="R947" s="265"/>
    </row>
    <row r="948" spans="4:18" x14ac:dyDescent="0.2">
      <c r="D948" s="273"/>
      <c r="E948" s="261"/>
      <c r="F948" s="261"/>
      <c r="G948" s="261"/>
      <c r="H948" s="261"/>
      <c r="I948" s="261"/>
      <c r="J948" s="261"/>
      <c r="K948" s="261"/>
      <c r="L948" s="261"/>
      <c r="M948" s="261"/>
      <c r="N948" s="265"/>
      <c r="O948" s="265"/>
      <c r="P948" s="265"/>
      <c r="Q948" s="265"/>
      <c r="R948" s="265"/>
    </row>
    <row r="949" spans="4:18" x14ac:dyDescent="0.2">
      <c r="D949" s="273"/>
      <c r="E949" s="261"/>
      <c r="F949" s="261"/>
      <c r="G949" s="261"/>
      <c r="H949" s="261"/>
      <c r="I949" s="261"/>
      <c r="J949" s="261"/>
      <c r="K949" s="261"/>
      <c r="L949" s="261"/>
      <c r="M949" s="261"/>
      <c r="N949" s="265"/>
      <c r="O949" s="265"/>
      <c r="P949" s="265"/>
      <c r="Q949" s="265"/>
      <c r="R949" s="265"/>
    </row>
    <row r="950" spans="4:18" x14ac:dyDescent="0.2">
      <c r="D950" s="273"/>
      <c r="E950" s="261"/>
      <c r="F950" s="261"/>
      <c r="G950" s="261"/>
      <c r="H950" s="261"/>
      <c r="I950" s="261"/>
      <c r="J950" s="261"/>
      <c r="K950" s="261"/>
      <c r="L950" s="261"/>
      <c r="M950" s="261"/>
      <c r="N950" s="265"/>
      <c r="O950" s="265"/>
      <c r="P950" s="265"/>
      <c r="Q950" s="265"/>
      <c r="R950" s="265"/>
    </row>
    <row r="951" spans="4:18" x14ac:dyDescent="0.2">
      <c r="D951" s="273"/>
      <c r="E951" s="261"/>
      <c r="F951" s="261"/>
      <c r="G951" s="261"/>
      <c r="H951" s="261"/>
      <c r="I951" s="261"/>
      <c r="J951" s="261"/>
      <c r="K951" s="261"/>
      <c r="L951" s="261"/>
      <c r="M951" s="261"/>
      <c r="N951" s="265"/>
      <c r="O951" s="265"/>
      <c r="P951" s="265"/>
      <c r="Q951" s="265"/>
      <c r="R951" s="265"/>
    </row>
    <row r="952" spans="4:18" x14ac:dyDescent="0.2">
      <c r="D952" s="273"/>
      <c r="E952" s="261"/>
      <c r="F952" s="261"/>
      <c r="G952" s="261"/>
      <c r="H952" s="261"/>
      <c r="I952" s="261"/>
      <c r="J952" s="261"/>
      <c r="K952" s="261"/>
      <c r="L952" s="261"/>
      <c r="M952" s="261"/>
      <c r="N952" s="265"/>
      <c r="O952" s="265"/>
      <c r="P952" s="265"/>
      <c r="Q952" s="265"/>
      <c r="R952" s="265"/>
    </row>
    <row r="953" spans="4:18" x14ac:dyDescent="0.2">
      <c r="D953" s="273"/>
      <c r="E953" s="261"/>
      <c r="F953" s="261"/>
      <c r="G953" s="261"/>
      <c r="H953" s="261"/>
      <c r="I953" s="261"/>
      <c r="J953" s="261"/>
      <c r="K953" s="261"/>
      <c r="L953" s="261"/>
      <c r="M953" s="261"/>
      <c r="N953" s="265"/>
      <c r="O953" s="265"/>
      <c r="P953" s="265"/>
      <c r="Q953" s="265"/>
      <c r="R953" s="265"/>
    </row>
    <row r="954" spans="4:18" x14ac:dyDescent="0.2">
      <c r="D954" s="273"/>
      <c r="E954" s="261"/>
      <c r="F954" s="261"/>
      <c r="G954" s="261"/>
      <c r="H954" s="261"/>
      <c r="I954" s="261"/>
      <c r="J954" s="261"/>
      <c r="K954" s="261"/>
      <c r="L954" s="261"/>
      <c r="M954" s="261"/>
      <c r="N954" s="265"/>
      <c r="O954" s="265"/>
      <c r="P954" s="265"/>
      <c r="Q954" s="265"/>
      <c r="R954" s="265"/>
    </row>
    <row r="955" spans="4:18" x14ac:dyDescent="0.2">
      <c r="D955" s="273"/>
      <c r="E955" s="261"/>
      <c r="F955" s="261"/>
      <c r="G955" s="261"/>
      <c r="H955" s="261"/>
      <c r="I955" s="261"/>
      <c r="J955" s="261"/>
      <c r="K955" s="261"/>
      <c r="L955" s="261"/>
      <c r="M955" s="261"/>
      <c r="N955" s="265"/>
      <c r="O955" s="265"/>
      <c r="P955" s="265"/>
      <c r="Q955" s="265"/>
      <c r="R955" s="265"/>
    </row>
    <row r="956" spans="4:18" x14ac:dyDescent="0.2">
      <c r="D956" s="273"/>
      <c r="E956" s="261"/>
      <c r="F956" s="261"/>
      <c r="G956" s="261"/>
      <c r="H956" s="261"/>
      <c r="I956" s="261"/>
      <c r="J956" s="261"/>
      <c r="K956" s="261"/>
      <c r="L956" s="261"/>
      <c r="M956" s="261"/>
      <c r="N956" s="265"/>
      <c r="O956" s="265"/>
      <c r="P956" s="265"/>
      <c r="Q956" s="265"/>
      <c r="R956" s="265"/>
    </row>
    <row r="957" spans="4:18" x14ac:dyDescent="0.2">
      <c r="D957" s="273"/>
      <c r="E957" s="261"/>
      <c r="F957" s="261"/>
      <c r="G957" s="261"/>
      <c r="H957" s="261"/>
      <c r="I957" s="261"/>
      <c r="J957" s="261"/>
      <c r="K957" s="261"/>
      <c r="L957" s="261"/>
      <c r="M957" s="261"/>
      <c r="N957" s="265"/>
      <c r="O957" s="265"/>
      <c r="P957" s="265"/>
      <c r="Q957" s="265"/>
      <c r="R957" s="265"/>
    </row>
    <row r="958" spans="4:18" x14ac:dyDescent="0.2">
      <c r="D958" s="273"/>
      <c r="E958" s="261"/>
      <c r="F958" s="261"/>
      <c r="G958" s="261"/>
      <c r="H958" s="261"/>
      <c r="I958" s="261"/>
      <c r="J958" s="261"/>
      <c r="K958" s="261"/>
      <c r="L958" s="261"/>
      <c r="M958" s="261"/>
      <c r="N958" s="265"/>
      <c r="O958" s="265"/>
      <c r="P958" s="265"/>
      <c r="Q958" s="265"/>
      <c r="R958" s="265"/>
    </row>
    <row r="959" spans="4:18" x14ac:dyDescent="0.2">
      <c r="D959" s="273"/>
      <c r="E959" s="261"/>
      <c r="F959" s="261"/>
      <c r="G959" s="261"/>
      <c r="H959" s="261"/>
      <c r="I959" s="261"/>
      <c r="J959" s="261"/>
      <c r="K959" s="261"/>
      <c r="L959" s="261"/>
      <c r="M959" s="261"/>
      <c r="N959" s="265"/>
      <c r="O959" s="265"/>
      <c r="P959" s="265"/>
      <c r="Q959" s="265"/>
      <c r="R959" s="265"/>
    </row>
    <row r="960" spans="4:18" x14ac:dyDescent="0.2">
      <c r="D960" s="273"/>
      <c r="E960" s="261"/>
      <c r="F960" s="261"/>
      <c r="G960" s="261"/>
      <c r="H960" s="261"/>
      <c r="I960" s="261"/>
      <c r="J960" s="261"/>
      <c r="K960" s="261"/>
      <c r="L960" s="261"/>
      <c r="M960" s="261"/>
      <c r="N960" s="265"/>
      <c r="O960" s="265"/>
      <c r="P960" s="265"/>
      <c r="Q960" s="265"/>
      <c r="R960" s="265"/>
    </row>
    <row r="961" spans="4:18" x14ac:dyDescent="0.2">
      <c r="D961" s="273"/>
      <c r="E961" s="261"/>
      <c r="F961" s="261"/>
      <c r="G961" s="261"/>
      <c r="H961" s="261"/>
      <c r="I961" s="261"/>
      <c r="J961" s="261"/>
      <c r="K961" s="261"/>
      <c r="L961" s="261"/>
      <c r="M961" s="261"/>
      <c r="N961" s="265"/>
      <c r="O961" s="265"/>
      <c r="P961" s="265"/>
      <c r="Q961" s="265"/>
      <c r="R961" s="265"/>
    </row>
    <row r="962" spans="4:18" x14ac:dyDescent="0.2">
      <c r="D962" s="273"/>
      <c r="E962" s="261"/>
      <c r="F962" s="261"/>
      <c r="G962" s="261"/>
      <c r="H962" s="261"/>
      <c r="I962" s="261"/>
      <c r="J962" s="261"/>
      <c r="K962" s="261"/>
      <c r="L962" s="261"/>
      <c r="M962" s="261"/>
      <c r="N962" s="265"/>
      <c r="O962" s="265"/>
      <c r="P962" s="265"/>
      <c r="Q962" s="265"/>
      <c r="R962" s="265"/>
    </row>
    <row r="963" spans="4:18" x14ac:dyDescent="0.2">
      <c r="D963" s="273"/>
      <c r="E963" s="261"/>
      <c r="F963" s="261"/>
      <c r="G963" s="261"/>
      <c r="H963" s="261"/>
      <c r="I963" s="261"/>
      <c r="J963" s="261"/>
      <c r="K963" s="261"/>
      <c r="L963" s="261"/>
      <c r="M963" s="261"/>
      <c r="N963" s="265"/>
      <c r="O963" s="265"/>
      <c r="P963" s="265"/>
      <c r="Q963" s="265"/>
      <c r="R963" s="265"/>
    </row>
    <row r="964" spans="4:18" x14ac:dyDescent="0.2">
      <c r="D964" s="273"/>
      <c r="E964" s="261"/>
      <c r="F964" s="261"/>
      <c r="G964" s="261"/>
      <c r="H964" s="261"/>
      <c r="I964" s="261"/>
      <c r="J964" s="261"/>
      <c r="K964" s="261"/>
      <c r="L964" s="261"/>
      <c r="M964" s="261"/>
      <c r="N964" s="265"/>
      <c r="O964" s="265"/>
      <c r="P964" s="265"/>
      <c r="Q964" s="265"/>
      <c r="R964" s="265"/>
    </row>
    <row r="965" spans="4:18" x14ac:dyDescent="0.2">
      <c r="D965" s="273"/>
      <c r="E965" s="261"/>
      <c r="F965" s="261"/>
      <c r="G965" s="261"/>
      <c r="H965" s="261"/>
      <c r="I965" s="261"/>
      <c r="J965" s="261"/>
      <c r="K965" s="261"/>
      <c r="L965" s="261"/>
      <c r="M965" s="261"/>
      <c r="N965" s="265"/>
      <c r="O965" s="265"/>
      <c r="P965" s="265"/>
      <c r="Q965" s="265"/>
      <c r="R965" s="265"/>
    </row>
    <row r="966" spans="4:18" x14ac:dyDescent="0.2">
      <c r="D966" s="273"/>
      <c r="E966" s="261"/>
      <c r="F966" s="261"/>
      <c r="G966" s="261"/>
      <c r="H966" s="261"/>
      <c r="I966" s="261"/>
      <c r="J966" s="261"/>
      <c r="K966" s="261"/>
      <c r="L966" s="261"/>
      <c r="M966" s="261"/>
      <c r="N966" s="265"/>
      <c r="O966" s="265"/>
      <c r="P966" s="265"/>
      <c r="Q966" s="265"/>
      <c r="R966" s="265"/>
    </row>
    <row r="967" spans="4:18" x14ac:dyDescent="0.2">
      <c r="D967" s="273"/>
      <c r="E967" s="261"/>
      <c r="F967" s="261"/>
      <c r="G967" s="261"/>
      <c r="H967" s="261"/>
      <c r="I967" s="261"/>
      <c r="J967" s="261"/>
      <c r="K967" s="261"/>
      <c r="L967" s="261"/>
      <c r="M967" s="261"/>
      <c r="N967" s="265"/>
      <c r="O967" s="265"/>
      <c r="P967" s="265"/>
      <c r="Q967" s="265"/>
      <c r="R967" s="265"/>
    </row>
    <row r="968" spans="4:18" x14ac:dyDescent="0.2">
      <c r="D968" s="273"/>
      <c r="E968" s="261"/>
      <c r="F968" s="261"/>
      <c r="G968" s="261"/>
      <c r="H968" s="261"/>
      <c r="I968" s="261"/>
      <c r="J968" s="261"/>
      <c r="K968" s="261"/>
      <c r="L968" s="261"/>
      <c r="M968" s="261"/>
      <c r="N968" s="265"/>
      <c r="O968" s="265"/>
      <c r="P968" s="265"/>
      <c r="Q968" s="265"/>
      <c r="R968" s="265"/>
    </row>
    <row r="969" spans="4:18" x14ac:dyDescent="0.2">
      <c r="D969" s="273"/>
      <c r="E969" s="261"/>
      <c r="F969" s="261"/>
      <c r="G969" s="261"/>
      <c r="H969" s="261"/>
      <c r="I969" s="261"/>
      <c r="J969" s="261"/>
      <c r="K969" s="261"/>
      <c r="L969" s="261"/>
      <c r="M969" s="261"/>
      <c r="N969" s="265"/>
      <c r="O969" s="265"/>
      <c r="P969" s="265"/>
      <c r="Q969" s="265"/>
      <c r="R969" s="265"/>
    </row>
    <row r="970" spans="4:18" x14ac:dyDescent="0.2">
      <c r="D970" s="273"/>
      <c r="E970" s="261"/>
      <c r="F970" s="261"/>
      <c r="G970" s="261"/>
      <c r="H970" s="261"/>
      <c r="I970" s="261"/>
      <c r="J970" s="261"/>
      <c r="K970" s="261"/>
      <c r="L970" s="261"/>
      <c r="M970" s="261"/>
      <c r="N970" s="265"/>
      <c r="O970" s="265"/>
      <c r="P970" s="265"/>
      <c r="Q970" s="265"/>
      <c r="R970" s="265"/>
    </row>
    <row r="971" spans="4:18" x14ac:dyDescent="0.2">
      <c r="D971" s="273"/>
      <c r="E971" s="261"/>
      <c r="F971" s="261"/>
      <c r="G971" s="261"/>
      <c r="H971" s="261"/>
      <c r="I971" s="261"/>
      <c r="J971" s="261"/>
      <c r="K971" s="261"/>
      <c r="L971" s="261"/>
      <c r="M971" s="261"/>
      <c r="N971" s="265"/>
      <c r="O971" s="265"/>
      <c r="P971" s="265"/>
      <c r="Q971" s="265"/>
      <c r="R971" s="265"/>
    </row>
    <row r="972" spans="4:18" x14ac:dyDescent="0.2">
      <c r="D972" s="273"/>
      <c r="E972" s="261"/>
      <c r="F972" s="261"/>
      <c r="G972" s="261"/>
      <c r="H972" s="261"/>
      <c r="I972" s="261"/>
      <c r="J972" s="261"/>
      <c r="K972" s="261"/>
      <c r="L972" s="261"/>
      <c r="M972" s="261"/>
      <c r="N972" s="265"/>
      <c r="O972" s="265"/>
      <c r="P972" s="265"/>
      <c r="Q972" s="265"/>
      <c r="R972" s="265"/>
    </row>
    <row r="973" spans="4:18" x14ac:dyDescent="0.2">
      <c r="D973" s="273"/>
      <c r="E973" s="261"/>
      <c r="F973" s="261"/>
      <c r="G973" s="261"/>
      <c r="H973" s="261"/>
      <c r="I973" s="261"/>
      <c r="J973" s="261"/>
      <c r="K973" s="261"/>
      <c r="L973" s="261"/>
      <c r="M973" s="261"/>
      <c r="N973" s="265"/>
      <c r="O973" s="265"/>
      <c r="P973" s="265"/>
      <c r="Q973" s="265"/>
      <c r="R973" s="265"/>
    </row>
    <row r="974" spans="4:18" x14ac:dyDescent="0.2">
      <c r="D974" s="273"/>
      <c r="E974" s="261"/>
      <c r="F974" s="261"/>
      <c r="G974" s="261"/>
      <c r="H974" s="261"/>
      <c r="I974" s="261"/>
      <c r="J974" s="261"/>
      <c r="K974" s="261"/>
      <c r="L974" s="261"/>
      <c r="M974" s="261"/>
      <c r="N974" s="265"/>
      <c r="O974" s="265"/>
      <c r="P974" s="265"/>
      <c r="Q974" s="265"/>
      <c r="R974" s="265"/>
    </row>
    <row r="975" spans="4:18" x14ac:dyDescent="0.2">
      <c r="D975" s="273"/>
      <c r="E975" s="261"/>
      <c r="F975" s="261"/>
      <c r="G975" s="261"/>
      <c r="H975" s="261"/>
      <c r="I975" s="261"/>
      <c r="J975" s="261"/>
      <c r="K975" s="261"/>
      <c r="L975" s="261"/>
      <c r="M975" s="261"/>
      <c r="N975" s="265"/>
      <c r="O975" s="265"/>
      <c r="P975" s="265"/>
      <c r="Q975" s="265"/>
      <c r="R975" s="265"/>
    </row>
    <row r="976" spans="4:18" x14ac:dyDescent="0.2">
      <c r="D976" s="273"/>
      <c r="E976" s="261"/>
      <c r="F976" s="261"/>
      <c r="G976" s="261"/>
      <c r="H976" s="261"/>
      <c r="I976" s="261"/>
      <c r="J976" s="261"/>
      <c r="K976" s="261"/>
      <c r="L976" s="261"/>
      <c r="M976" s="261"/>
      <c r="N976" s="265"/>
      <c r="O976" s="265"/>
      <c r="P976" s="265"/>
      <c r="Q976" s="265"/>
      <c r="R976" s="265"/>
    </row>
    <row r="977" spans="4:18" x14ac:dyDescent="0.2">
      <c r="D977" s="273"/>
      <c r="E977" s="261"/>
      <c r="F977" s="261"/>
      <c r="G977" s="261"/>
      <c r="H977" s="261"/>
      <c r="I977" s="261"/>
      <c r="J977" s="261"/>
      <c r="K977" s="261"/>
      <c r="L977" s="261"/>
      <c r="M977" s="261"/>
      <c r="N977" s="265"/>
      <c r="O977" s="265"/>
      <c r="P977" s="265"/>
      <c r="Q977" s="265"/>
      <c r="R977" s="265"/>
    </row>
    <row r="978" spans="4:18" x14ac:dyDescent="0.2">
      <c r="D978" s="273"/>
      <c r="E978" s="261"/>
      <c r="F978" s="261"/>
      <c r="G978" s="261"/>
      <c r="H978" s="261"/>
      <c r="I978" s="261"/>
      <c r="J978" s="261"/>
      <c r="K978" s="261"/>
      <c r="L978" s="261"/>
      <c r="M978" s="261"/>
      <c r="N978" s="265"/>
      <c r="O978" s="265"/>
      <c r="P978" s="265"/>
      <c r="Q978" s="265"/>
      <c r="R978" s="265"/>
    </row>
    <row r="979" spans="4:18" x14ac:dyDescent="0.2">
      <c r="D979" s="273"/>
      <c r="E979" s="261"/>
      <c r="F979" s="261"/>
      <c r="G979" s="261"/>
      <c r="H979" s="261"/>
      <c r="I979" s="261"/>
      <c r="J979" s="261"/>
      <c r="K979" s="261"/>
      <c r="L979" s="261"/>
      <c r="M979" s="261"/>
      <c r="N979" s="265"/>
      <c r="O979" s="265"/>
      <c r="P979" s="265"/>
      <c r="Q979" s="265"/>
      <c r="R979" s="265"/>
    </row>
    <row r="980" spans="4:18" x14ac:dyDescent="0.2">
      <c r="D980" s="273"/>
      <c r="E980" s="261"/>
      <c r="F980" s="261"/>
      <c r="G980" s="261"/>
      <c r="H980" s="261"/>
      <c r="I980" s="261"/>
      <c r="J980" s="261"/>
      <c r="K980" s="261"/>
      <c r="L980" s="261"/>
      <c r="M980" s="261"/>
      <c r="N980" s="265"/>
      <c r="O980" s="265"/>
      <c r="P980" s="265"/>
      <c r="Q980" s="265"/>
      <c r="R980" s="265"/>
    </row>
    <row r="981" spans="4:18" x14ac:dyDescent="0.2">
      <c r="D981" s="273"/>
      <c r="E981" s="261"/>
      <c r="F981" s="261"/>
      <c r="G981" s="261"/>
      <c r="H981" s="261"/>
      <c r="I981" s="261"/>
      <c r="J981" s="261"/>
      <c r="K981" s="261"/>
      <c r="L981" s="261"/>
      <c r="M981" s="261"/>
      <c r="N981" s="265"/>
      <c r="O981" s="265"/>
      <c r="P981" s="265"/>
      <c r="Q981" s="265"/>
      <c r="R981" s="265"/>
    </row>
    <row r="982" spans="4:18" x14ac:dyDescent="0.2">
      <c r="D982" s="273"/>
      <c r="E982" s="261"/>
      <c r="F982" s="261"/>
      <c r="G982" s="261"/>
      <c r="H982" s="261"/>
      <c r="I982" s="261"/>
      <c r="J982" s="261"/>
      <c r="K982" s="261"/>
      <c r="L982" s="261"/>
      <c r="M982" s="261"/>
      <c r="N982" s="265"/>
      <c r="O982" s="265"/>
      <c r="P982" s="265"/>
      <c r="Q982" s="265"/>
      <c r="R982" s="265"/>
    </row>
    <row r="983" spans="4:18" x14ac:dyDescent="0.2">
      <c r="D983" s="273"/>
      <c r="E983" s="261"/>
      <c r="F983" s="261"/>
      <c r="G983" s="261"/>
      <c r="H983" s="261"/>
      <c r="I983" s="261"/>
      <c r="J983" s="261"/>
      <c r="K983" s="261"/>
      <c r="L983" s="261"/>
      <c r="M983" s="261"/>
      <c r="N983" s="265"/>
      <c r="O983" s="265"/>
      <c r="P983" s="265"/>
      <c r="Q983" s="265"/>
      <c r="R983" s="265"/>
    </row>
    <row r="984" spans="4:18" x14ac:dyDescent="0.2">
      <c r="D984" s="273"/>
      <c r="E984" s="261"/>
      <c r="F984" s="261"/>
      <c r="G984" s="261"/>
      <c r="H984" s="261"/>
      <c r="I984" s="261"/>
      <c r="J984" s="261"/>
      <c r="K984" s="261"/>
      <c r="L984" s="261"/>
      <c r="M984" s="261"/>
      <c r="N984" s="265"/>
      <c r="O984" s="265"/>
      <c r="P984" s="265"/>
      <c r="Q984" s="265"/>
      <c r="R984" s="265"/>
    </row>
    <row r="985" spans="4:18" x14ac:dyDescent="0.2">
      <c r="D985" s="273"/>
      <c r="E985" s="261"/>
      <c r="F985" s="261"/>
      <c r="G985" s="261"/>
      <c r="H985" s="261"/>
      <c r="I985" s="261"/>
      <c r="J985" s="261"/>
      <c r="K985" s="261"/>
      <c r="L985" s="261"/>
      <c r="M985" s="261"/>
      <c r="N985" s="265"/>
      <c r="O985" s="265"/>
      <c r="P985" s="265"/>
      <c r="Q985" s="265"/>
      <c r="R985" s="265"/>
    </row>
    <row r="986" spans="4:18" x14ac:dyDescent="0.2">
      <c r="D986" s="273"/>
      <c r="E986" s="261"/>
      <c r="F986" s="261"/>
      <c r="G986" s="261"/>
      <c r="H986" s="261"/>
      <c r="I986" s="261"/>
      <c r="J986" s="261"/>
      <c r="K986" s="261"/>
      <c r="L986" s="261"/>
      <c r="M986" s="261"/>
      <c r="N986" s="265"/>
      <c r="O986" s="265"/>
      <c r="P986" s="265"/>
      <c r="Q986" s="265"/>
      <c r="R986" s="265"/>
    </row>
    <row r="987" spans="4:18" x14ac:dyDescent="0.2">
      <c r="D987" s="273"/>
      <c r="E987" s="261"/>
      <c r="F987" s="261"/>
      <c r="G987" s="261"/>
      <c r="H987" s="261"/>
      <c r="I987" s="261"/>
      <c r="J987" s="261"/>
      <c r="K987" s="261"/>
      <c r="L987" s="261"/>
      <c r="M987" s="261"/>
      <c r="N987" s="265"/>
      <c r="O987" s="265"/>
      <c r="P987" s="265"/>
      <c r="Q987" s="265"/>
      <c r="R987" s="265"/>
    </row>
    <row r="988" spans="4:18" x14ac:dyDescent="0.2">
      <c r="D988" s="273"/>
      <c r="E988" s="261"/>
      <c r="F988" s="261"/>
      <c r="G988" s="261"/>
      <c r="H988" s="261"/>
      <c r="I988" s="261"/>
      <c r="J988" s="261"/>
      <c r="K988" s="261"/>
      <c r="L988" s="261"/>
      <c r="M988" s="261"/>
      <c r="N988" s="265"/>
      <c r="O988" s="265"/>
      <c r="P988" s="265"/>
      <c r="Q988" s="265"/>
      <c r="R988" s="265"/>
    </row>
    <row r="989" spans="4:18" x14ac:dyDescent="0.2">
      <c r="D989" s="273"/>
      <c r="E989" s="261"/>
      <c r="F989" s="261"/>
      <c r="G989" s="261"/>
      <c r="H989" s="261"/>
      <c r="I989" s="261"/>
      <c r="J989" s="261"/>
      <c r="K989" s="261"/>
      <c r="L989" s="261"/>
      <c r="M989" s="261"/>
      <c r="N989" s="265"/>
      <c r="O989" s="265"/>
      <c r="P989" s="265"/>
      <c r="Q989" s="265"/>
      <c r="R989" s="265"/>
    </row>
    <row r="990" spans="4:18" x14ac:dyDescent="0.2">
      <c r="D990" s="273"/>
      <c r="E990" s="261"/>
      <c r="F990" s="261"/>
      <c r="G990" s="261"/>
      <c r="H990" s="261"/>
      <c r="I990" s="261"/>
      <c r="J990" s="261"/>
      <c r="K990" s="261"/>
      <c r="L990" s="261"/>
      <c r="M990" s="261"/>
      <c r="N990" s="265"/>
      <c r="O990" s="265"/>
      <c r="P990" s="265"/>
      <c r="Q990" s="265"/>
      <c r="R990" s="265"/>
    </row>
    <row r="991" spans="4:18" x14ac:dyDescent="0.2">
      <c r="D991" s="273"/>
      <c r="E991" s="261"/>
      <c r="F991" s="261"/>
      <c r="G991" s="261"/>
      <c r="H991" s="261"/>
      <c r="I991" s="261"/>
      <c r="J991" s="261"/>
      <c r="K991" s="261"/>
      <c r="L991" s="261"/>
      <c r="M991" s="261"/>
      <c r="N991" s="265"/>
      <c r="O991" s="265"/>
      <c r="P991" s="265"/>
      <c r="Q991" s="265"/>
      <c r="R991" s="265"/>
    </row>
    <row r="992" spans="4:18" x14ac:dyDescent="0.2">
      <c r="D992" s="273"/>
      <c r="E992" s="261"/>
      <c r="F992" s="261"/>
      <c r="G992" s="261"/>
      <c r="H992" s="261"/>
      <c r="I992" s="261"/>
      <c r="J992" s="261"/>
      <c r="K992" s="261"/>
      <c r="L992" s="261"/>
      <c r="M992" s="261"/>
      <c r="N992" s="265"/>
      <c r="O992" s="265"/>
      <c r="P992" s="265"/>
      <c r="Q992" s="265"/>
      <c r="R992" s="265"/>
    </row>
    <row r="993" spans="4:18" x14ac:dyDescent="0.2">
      <c r="D993" s="273"/>
      <c r="E993" s="261"/>
      <c r="F993" s="261"/>
      <c r="G993" s="261"/>
      <c r="H993" s="261"/>
      <c r="I993" s="261"/>
      <c r="J993" s="261"/>
      <c r="K993" s="261"/>
      <c r="L993" s="261"/>
      <c r="M993" s="261"/>
      <c r="N993" s="265"/>
      <c r="O993" s="265"/>
      <c r="P993" s="265"/>
      <c r="Q993" s="265"/>
      <c r="R993" s="265"/>
    </row>
    <row r="994" spans="4:18" x14ac:dyDescent="0.2">
      <c r="D994" s="273"/>
      <c r="E994" s="261"/>
      <c r="F994" s="261"/>
      <c r="G994" s="261"/>
      <c r="H994" s="261"/>
      <c r="I994" s="261"/>
      <c r="J994" s="261"/>
      <c r="K994" s="261"/>
      <c r="L994" s="261"/>
      <c r="M994" s="261"/>
      <c r="N994" s="265"/>
      <c r="O994" s="265"/>
      <c r="P994" s="265"/>
      <c r="Q994" s="265"/>
      <c r="R994" s="265"/>
    </row>
    <row r="995" spans="4:18" x14ac:dyDescent="0.2">
      <c r="D995" s="273"/>
      <c r="E995" s="261"/>
      <c r="F995" s="261"/>
      <c r="G995" s="261"/>
      <c r="H995" s="261"/>
      <c r="I995" s="261"/>
      <c r="J995" s="261"/>
      <c r="K995" s="261"/>
      <c r="L995" s="261"/>
      <c r="M995" s="261"/>
      <c r="N995" s="265"/>
      <c r="O995" s="265"/>
      <c r="P995" s="265"/>
      <c r="Q995" s="265"/>
      <c r="R995" s="265"/>
    </row>
    <row r="996" spans="4:18" x14ac:dyDescent="0.2">
      <c r="D996" s="273"/>
      <c r="E996" s="261"/>
      <c r="F996" s="261"/>
      <c r="G996" s="261"/>
      <c r="H996" s="261"/>
      <c r="I996" s="261"/>
      <c r="J996" s="261"/>
      <c r="K996" s="261"/>
      <c r="L996" s="261"/>
      <c r="M996" s="261"/>
      <c r="N996" s="265"/>
      <c r="O996" s="265"/>
      <c r="P996" s="265"/>
      <c r="Q996" s="265"/>
      <c r="R996" s="265"/>
    </row>
    <row r="997" spans="4:18" x14ac:dyDescent="0.2">
      <c r="D997" s="273"/>
      <c r="E997" s="261"/>
      <c r="F997" s="261"/>
      <c r="G997" s="261"/>
      <c r="H997" s="261"/>
      <c r="I997" s="261"/>
      <c r="J997" s="261"/>
      <c r="K997" s="261"/>
      <c r="L997" s="261"/>
      <c r="M997" s="261"/>
      <c r="N997" s="265"/>
      <c r="O997" s="265"/>
      <c r="P997" s="265"/>
      <c r="Q997" s="265"/>
      <c r="R997" s="265"/>
    </row>
    <row r="998" spans="4:18" x14ac:dyDescent="0.2">
      <c r="D998" s="273"/>
      <c r="E998" s="261"/>
      <c r="F998" s="261"/>
      <c r="G998" s="261"/>
      <c r="H998" s="261"/>
      <c r="I998" s="261"/>
      <c r="J998" s="261"/>
      <c r="K998" s="261"/>
      <c r="L998" s="261"/>
      <c r="M998" s="261"/>
      <c r="N998" s="265"/>
      <c r="O998" s="265"/>
      <c r="P998" s="265"/>
      <c r="Q998" s="265"/>
      <c r="R998" s="265"/>
    </row>
    <row r="999" spans="4:18" x14ac:dyDescent="0.2">
      <c r="D999" s="273"/>
      <c r="E999" s="261"/>
      <c r="F999" s="261"/>
      <c r="G999" s="261"/>
      <c r="H999" s="261"/>
      <c r="I999" s="261"/>
      <c r="J999" s="261"/>
      <c r="K999" s="261"/>
      <c r="L999" s="261"/>
      <c r="M999" s="261"/>
      <c r="N999" s="265"/>
      <c r="O999" s="265"/>
      <c r="P999" s="265"/>
      <c r="Q999" s="265"/>
      <c r="R999" s="265"/>
    </row>
    <row r="1000" spans="4:18" x14ac:dyDescent="0.2">
      <c r="D1000" s="273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5"/>
      <c r="O1000" s="265"/>
      <c r="P1000" s="265"/>
      <c r="Q1000" s="265"/>
      <c r="R1000" s="265"/>
    </row>
    <row r="1001" spans="4:18" x14ac:dyDescent="0.2">
      <c r="D1001" s="273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5"/>
      <c r="O1001" s="265"/>
      <c r="P1001" s="265"/>
      <c r="Q1001" s="265"/>
      <c r="R1001" s="265"/>
    </row>
    <row r="1002" spans="4:18" x14ac:dyDescent="0.2">
      <c r="D1002" s="273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5"/>
      <c r="O1002" s="265"/>
      <c r="P1002" s="265"/>
      <c r="Q1002" s="265"/>
      <c r="R1002" s="265"/>
    </row>
    <row r="1003" spans="4:18" x14ac:dyDescent="0.2">
      <c r="D1003" s="273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5"/>
      <c r="O1003" s="265"/>
      <c r="P1003" s="265"/>
      <c r="Q1003" s="265"/>
      <c r="R1003" s="265"/>
    </row>
    <row r="1004" spans="4:18" x14ac:dyDescent="0.2">
      <c r="D1004" s="273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5"/>
      <c r="O1004" s="265"/>
      <c r="P1004" s="265"/>
      <c r="Q1004" s="265"/>
      <c r="R1004" s="265"/>
    </row>
    <row r="1005" spans="4:18" x14ac:dyDescent="0.2">
      <c r="D1005" s="273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5"/>
      <c r="O1005" s="265"/>
      <c r="P1005" s="265"/>
      <c r="Q1005" s="265"/>
      <c r="R1005" s="265"/>
    </row>
    <row r="1006" spans="4:18" x14ac:dyDescent="0.2">
      <c r="D1006" s="273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5"/>
      <c r="O1006" s="265"/>
      <c r="P1006" s="265"/>
      <c r="Q1006" s="265"/>
      <c r="R1006" s="265"/>
    </row>
    <row r="1007" spans="4:18" x14ac:dyDescent="0.2">
      <c r="D1007" s="273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5"/>
      <c r="O1007" s="265"/>
      <c r="P1007" s="265"/>
      <c r="Q1007" s="265"/>
      <c r="R1007" s="265"/>
    </row>
    <row r="1008" spans="4:18" x14ac:dyDescent="0.2">
      <c r="D1008" s="273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5"/>
      <c r="O1008" s="265"/>
      <c r="P1008" s="265"/>
      <c r="Q1008" s="265"/>
      <c r="R1008" s="265"/>
    </row>
    <row r="1009" spans="4:18" x14ac:dyDescent="0.2">
      <c r="D1009" s="273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5"/>
      <c r="O1009" s="265"/>
      <c r="P1009" s="265"/>
      <c r="Q1009" s="265"/>
      <c r="R1009" s="265"/>
    </row>
    <row r="1010" spans="4:18" x14ac:dyDescent="0.2">
      <c r="D1010" s="273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5"/>
      <c r="O1010" s="265"/>
      <c r="P1010" s="265"/>
      <c r="Q1010" s="265"/>
      <c r="R1010" s="265"/>
    </row>
    <row r="1011" spans="4:18" x14ac:dyDescent="0.2">
      <c r="D1011" s="273"/>
      <c r="E1011" s="261"/>
      <c r="F1011" s="261"/>
      <c r="G1011" s="261"/>
      <c r="H1011" s="261"/>
      <c r="I1011" s="261"/>
      <c r="J1011" s="261"/>
      <c r="K1011" s="261"/>
      <c r="L1011" s="261"/>
      <c r="M1011" s="261"/>
      <c r="N1011" s="265"/>
      <c r="O1011" s="265"/>
      <c r="P1011" s="265"/>
      <c r="Q1011" s="265"/>
      <c r="R1011" s="265"/>
    </row>
    <row r="1012" spans="4:18" x14ac:dyDescent="0.2">
      <c r="D1012" s="273"/>
      <c r="E1012" s="261"/>
      <c r="F1012" s="261"/>
      <c r="G1012" s="261"/>
      <c r="H1012" s="261"/>
      <c r="I1012" s="261"/>
      <c r="J1012" s="261"/>
      <c r="K1012" s="261"/>
      <c r="L1012" s="261"/>
      <c r="M1012" s="261"/>
      <c r="N1012" s="265"/>
      <c r="O1012" s="265"/>
      <c r="P1012" s="265"/>
      <c r="Q1012" s="265"/>
      <c r="R1012" s="265"/>
    </row>
    <row r="1013" spans="4:18" x14ac:dyDescent="0.2">
      <c r="D1013" s="273"/>
      <c r="E1013" s="261"/>
      <c r="F1013" s="261"/>
      <c r="G1013" s="261"/>
      <c r="H1013" s="261"/>
      <c r="I1013" s="261"/>
      <c r="J1013" s="261"/>
      <c r="K1013" s="261"/>
      <c r="L1013" s="261"/>
      <c r="M1013" s="261"/>
      <c r="N1013" s="265"/>
      <c r="O1013" s="265"/>
      <c r="P1013" s="265"/>
      <c r="Q1013" s="265"/>
      <c r="R1013" s="265"/>
    </row>
    <row r="1014" spans="4:18" x14ac:dyDescent="0.2">
      <c r="D1014" s="273"/>
      <c r="E1014" s="261"/>
      <c r="F1014" s="261"/>
      <c r="G1014" s="261"/>
      <c r="H1014" s="261"/>
      <c r="I1014" s="261"/>
      <c r="J1014" s="261"/>
      <c r="K1014" s="261"/>
      <c r="L1014" s="261"/>
      <c r="M1014" s="261"/>
      <c r="N1014" s="265"/>
      <c r="O1014" s="265"/>
      <c r="P1014" s="265"/>
      <c r="Q1014" s="265"/>
      <c r="R1014" s="265"/>
    </row>
    <row r="1015" spans="4:18" x14ac:dyDescent="0.2">
      <c r="D1015" s="273"/>
      <c r="E1015" s="261"/>
      <c r="F1015" s="261"/>
      <c r="G1015" s="261"/>
      <c r="H1015" s="261"/>
      <c r="I1015" s="261"/>
      <c r="J1015" s="261"/>
      <c r="K1015" s="261"/>
      <c r="L1015" s="261"/>
      <c r="M1015" s="261"/>
      <c r="N1015" s="265"/>
      <c r="O1015" s="265"/>
      <c r="P1015" s="265"/>
      <c r="Q1015" s="265"/>
      <c r="R1015" s="265"/>
    </row>
    <row r="1016" spans="4:18" x14ac:dyDescent="0.2">
      <c r="D1016" s="273"/>
      <c r="E1016" s="261"/>
      <c r="F1016" s="261"/>
      <c r="G1016" s="261"/>
      <c r="H1016" s="261"/>
      <c r="I1016" s="261"/>
      <c r="J1016" s="261"/>
      <c r="K1016" s="261"/>
      <c r="L1016" s="261"/>
      <c r="M1016" s="261"/>
      <c r="N1016" s="265"/>
      <c r="O1016" s="265"/>
      <c r="P1016" s="265"/>
      <c r="Q1016" s="265"/>
      <c r="R1016" s="265"/>
    </row>
    <row r="1017" spans="4:18" x14ac:dyDescent="0.2">
      <c r="D1017" s="273"/>
      <c r="E1017" s="261"/>
      <c r="F1017" s="261"/>
      <c r="G1017" s="261"/>
      <c r="H1017" s="261"/>
      <c r="I1017" s="261"/>
      <c r="J1017" s="261"/>
      <c r="K1017" s="261"/>
      <c r="L1017" s="261"/>
      <c r="M1017" s="261"/>
      <c r="N1017" s="265"/>
      <c r="O1017" s="265"/>
      <c r="P1017" s="265"/>
      <c r="Q1017" s="265"/>
      <c r="R1017" s="265"/>
    </row>
    <row r="1018" spans="4:18" x14ac:dyDescent="0.2">
      <c r="D1018" s="273"/>
      <c r="E1018" s="261"/>
      <c r="F1018" s="261"/>
      <c r="G1018" s="261"/>
      <c r="H1018" s="261"/>
      <c r="I1018" s="261"/>
      <c r="J1018" s="261"/>
      <c r="K1018" s="261"/>
      <c r="L1018" s="261"/>
      <c r="M1018" s="261"/>
      <c r="N1018" s="265"/>
      <c r="O1018" s="265"/>
      <c r="P1018" s="265"/>
      <c r="Q1018" s="265"/>
      <c r="R1018" s="265"/>
    </row>
    <row r="1019" spans="4:18" x14ac:dyDescent="0.2">
      <c r="D1019" s="273"/>
      <c r="E1019" s="261"/>
      <c r="F1019" s="261"/>
      <c r="G1019" s="261"/>
      <c r="H1019" s="261"/>
      <c r="I1019" s="261"/>
      <c r="J1019" s="261"/>
      <c r="K1019" s="261"/>
      <c r="L1019" s="261"/>
      <c r="M1019" s="261"/>
      <c r="N1019" s="265"/>
      <c r="O1019" s="265"/>
      <c r="P1019" s="265"/>
      <c r="Q1019" s="265"/>
      <c r="R1019" s="265"/>
    </row>
    <row r="1020" spans="4:18" x14ac:dyDescent="0.2">
      <c r="D1020" s="273"/>
      <c r="E1020" s="261"/>
      <c r="F1020" s="261"/>
      <c r="G1020" s="261"/>
      <c r="H1020" s="261"/>
      <c r="I1020" s="261"/>
      <c r="J1020" s="261"/>
      <c r="K1020" s="261"/>
      <c r="L1020" s="261"/>
      <c r="M1020" s="261"/>
      <c r="N1020" s="265"/>
      <c r="O1020" s="265"/>
      <c r="P1020" s="265"/>
      <c r="Q1020" s="265"/>
      <c r="R1020" s="265"/>
    </row>
    <row r="1021" spans="4:18" x14ac:dyDescent="0.2">
      <c r="D1021" s="273"/>
      <c r="E1021" s="261"/>
      <c r="F1021" s="261"/>
      <c r="G1021" s="261"/>
      <c r="H1021" s="261"/>
      <c r="I1021" s="261"/>
      <c r="J1021" s="261"/>
      <c r="K1021" s="261"/>
      <c r="L1021" s="261"/>
      <c r="M1021" s="261"/>
      <c r="N1021" s="265"/>
      <c r="O1021" s="265"/>
      <c r="P1021" s="265"/>
      <c r="Q1021" s="265"/>
      <c r="R1021" s="265"/>
    </row>
    <row r="1022" spans="4:18" x14ac:dyDescent="0.2">
      <c r="D1022" s="273"/>
      <c r="E1022" s="261"/>
      <c r="F1022" s="261"/>
      <c r="G1022" s="261"/>
      <c r="H1022" s="261"/>
      <c r="I1022" s="261"/>
      <c r="J1022" s="261"/>
      <c r="K1022" s="261"/>
      <c r="L1022" s="261"/>
      <c r="M1022" s="261"/>
      <c r="N1022" s="265"/>
      <c r="O1022" s="265"/>
      <c r="P1022" s="265"/>
      <c r="Q1022" s="265"/>
      <c r="R1022" s="265"/>
    </row>
    <row r="1023" spans="4:18" x14ac:dyDescent="0.2">
      <c r="D1023" s="273"/>
      <c r="E1023" s="261"/>
      <c r="F1023" s="261"/>
      <c r="G1023" s="261"/>
      <c r="H1023" s="261"/>
      <c r="I1023" s="261"/>
      <c r="J1023" s="261"/>
      <c r="K1023" s="261"/>
      <c r="L1023" s="261"/>
      <c r="M1023" s="261"/>
      <c r="N1023" s="265"/>
      <c r="O1023" s="265"/>
      <c r="P1023" s="265"/>
      <c r="Q1023" s="265"/>
      <c r="R1023" s="265"/>
    </row>
    <row r="1024" spans="4:18" x14ac:dyDescent="0.2">
      <c r="D1024" s="273"/>
      <c r="E1024" s="261"/>
      <c r="F1024" s="261"/>
      <c r="G1024" s="261"/>
      <c r="H1024" s="261"/>
      <c r="I1024" s="261"/>
      <c r="J1024" s="261"/>
      <c r="K1024" s="261"/>
      <c r="L1024" s="261"/>
      <c r="M1024" s="261"/>
      <c r="N1024" s="265"/>
      <c r="O1024" s="265"/>
      <c r="P1024" s="265"/>
      <c r="Q1024" s="265"/>
      <c r="R1024" s="265"/>
    </row>
    <row r="1025" spans="4:18" x14ac:dyDescent="0.2">
      <c r="D1025" s="273"/>
      <c r="E1025" s="261"/>
      <c r="F1025" s="261"/>
      <c r="G1025" s="261"/>
      <c r="H1025" s="261"/>
      <c r="I1025" s="261"/>
      <c r="J1025" s="261"/>
      <c r="K1025" s="261"/>
      <c r="L1025" s="261"/>
      <c r="M1025" s="261"/>
      <c r="N1025" s="265"/>
      <c r="O1025" s="265"/>
      <c r="P1025" s="265"/>
      <c r="Q1025" s="265"/>
      <c r="R1025" s="265"/>
    </row>
    <row r="1026" spans="4:18" x14ac:dyDescent="0.2">
      <c r="D1026" s="273"/>
      <c r="E1026" s="261"/>
      <c r="F1026" s="261"/>
      <c r="G1026" s="261"/>
      <c r="H1026" s="261"/>
      <c r="I1026" s="261"/>
      <c r="J1026" s="261"/>
      <c r="K1026" s="261"/>
      <c r="L1026" s="261"/>
      <c r="M1026" s="261"/>
      <c r="N1026" s="265"/>
      <c r="O1026" s="265"/>
      <c r="P1026" s="265"/>
      <c r="Q1026" s="265"/>
      <c r="R1026" s="265"/>
    </row>
    <row r="1027" spans="4:18" x14ac:dyDescent="0.2">
      <c r="D1027" s="273"/>
      <c r="E1027" s="261"/>
      <c r="F1027" s="261"/>
      <c r="G1027" s="261"/>
      <c r="H1027" s="261"/>
      <c r="I1027" s="261"/>
      <c r="J1027" s="261"/>
      <c r="K1027" s="261"/>
      <c r="L1027" s="261"/>
      <c r="M1027" s="261"/>
      <c r="N1027" s="265"/>
      <c r="O1027" s="265"/>
      <c r="P1027" s="265"/>
      <c r="Q1027" s="265"/>
      <c r="R1027" s="265"/>
    </row>
    <row r="1028" spans="4:18" x14ac:dyDescent="0.2">
      <c r="D1028" s="273"/>
      <c r="E1028" s="261"/>
      <c r="F1028" s="261"/>
      <c r="G1028" s="261"/>
      <c r="H1028" s="261"/>
      <c r="I1028" s="261"/>
      <c r="J1028" s="261"/>
      <c r="K1028" s="261"/>
      <c r="L1028" s="261"/>
      <c r="M1028" s="261"/>
      <c r="N1028" s="265"/>
      <c r="O1028" s="265"/>
      <c r="P1028" s="265"/>
      <c r="Q1028" s="265"/>
      <c r="R1028" s="265"/>
    </row>
    <row r="1029" spans="4:18" x14ac:dyDescent="0.2">
      <c r="D1029" s="273"/>
      <c r="E1029" s="261"/>
      <c r="F1029" s="261"/>
      <c r="G1029" s="261"/>
      <c r="H1029" s="261"/>
      <c r="I1029" s="261"/>
      <c r="J1029" s="261"/>
      <c r="K1029" s="261"/>
      <c r="L1029" s="261"/>
      <c r="M1029" s="261"/>
      <c r="N1029" s="265"/>
      <c r="O1029" s="265"/>
      <c r="P1029" s="265"/>
      <c r="Q1029" s="265"/>
      <c r="R1029" s="265"/>
    </row>
    <row r="1030" spans="4:18" x14ac:dyDescent="0.2">
      <c r="D1030" s="273"/>
      <c r="E1030" s="261"/>
      <c r="F1030" s="261"/>
      <c r="G1030" s="261"/>
      <c r="H1030" s="261"/>
      <c r="I1030" s="261"/>
      <c r="J1030" s="261"/>
      <c r="K1030" s="261"/>
      <c r="L1030" s="261"/>
      <c r="M1030" s="261"/>
      <c r="N1030" s="265"/>
      <c r="O1030" s="265"/>
      <c r="P1030" s="265"/>
      <c r="Q1030" s="265"/>
      <c r="R1030" s="265"/>
    </row>
    <row r="1031" spans="4:18" x14ac:dyDescent="0.2">
      <c r="D1031" s="273"/>
      <c r="E1031" s="261"/>
      <c r="F1031" s="261"/>
      <c r="G1031" s="261"/>
      <c r="H1031" s="261"/>
      <c r="I1031" s="261"/>
      <c r="J1031" s="261"/>
      <c r="K1031" s="261"/>
      <c r="L1031" s="261"/>
      <c r="M1031" s="261"/>
      <c r="N1031" s="265"/>
      <c r="O1031" s="265"/>
      <c r="P1031" s="265"/>
      <c r="Q1031" s="265"/>
      <c r="R1031" s="265"/>
    </row>
    <row r="1032" spans="4:18" x14ac:dyDescent="0.2">
      <c r="D1032" s="273"/>
      <c r="E1032" s="261"/>
      <c r="F1032" s="261"/>
      <c r="G1032" s="261"/>
      <c r="H1032" s="261"/>
      <c r="I1032" s="261"/>
      <c r="J1032" s="261"/>
      <c r="K1032" s="261"/>
      <c r="L1032" s="261"/>
      <c r="M1032" s="261"/>
      <c r="N1032" s="265"/>
      <c r="O1032" s="265"/>
      <c r="P1032" s="265"/>
      <c r="Q1032" s="265"/>
      <c r="R1032" s="265"/>
    </row>
    <row r="1033" spans="4:18" x14ac:dyDescent="0.2">
      <c r="D1033" s="273"/>
      <c r="E1033" s="261"/>
      <c r="F1033" s="261"/>
      <c r="G1033" s="261"/>
      <c r="H1033" s="261"/>
      <c r="I1033" s="261"/>
      <c r="J1033" s="261"/>
      <c r="K1033" s="261"/>
      <c r="L1033" s="261"/>
      <c r="M1033" s="261"/>
      <c r="N1033" s="265"/>
      <c r="O1033" s="265"/>
      <c r="P1033" s="265"/>
      <c r="Q1033" s="265"/>
      <c r="R1033" s="265"/>
    </row>
    <row r="1034" spans="4:18" x14ac:dyDescent="0.2">
      <c r="D1034" s="273"/>
      <c r="E1034" s="261"/>
      <c r="F1034" s="261"/>
      <c r="G1034" s="261"/>
      <c r="H1034" s="261"/>
      <c r="I1034" s="261"/>
      <c r="J1034" s="261"/>
      <c r="K1034" s="261"/>
      <c r="L1034" s="261"/>
      <c r="M1034" s="261"/>
      <c r="N1034" s="265"/>
      <c r="O1034" s="265"/>
      <c r="P1034" s="265"/>
      <c r="Q1034" s="265"/>
      <c r="R1034" s="265"/>
    </row>
    <row r="1035" spans="4:18" x14ac:dyDescent="0.2">
      <c r="D1035" s="273"/>
      <c r="E1035" s="261"/>
      <c r="F1035" s="261"/>
      <c r="G1035" s="261"/>
      <c r="H1035" s="261"/>
      <c r="I1035" s="261"/>
      <c r="J1035" s="261"/>
      <c r="K1035" s="261"/>
      <c r="L1035" s="261"/>
      <c r="M1035" s="261"/>
      <c r="N1035" s="265"/>
      <c r="O1035" s="265"/>
      <c r="P1035" s="265"/>
      <c r="Q1035" s="265"/>
      <c r="R1035" s="265"/>
    </row>
    <row r="1036" spans="4:18" x14ac:dyDescent="0.2">
      <c r="D1036" s="273"/>
      <c r="E1036" s="261"/>
      <c r="F1036" s="261"/>
      <c r="G1036" s="261"/>
      <c r="H1036" s="261"/>
      <c r="I1036" s="261"/>
      <c r="J1036" s="261"/>
      <c r="K1036" s="261"/>
      <c r="L1036" s="261"/>
      <c r="M1036" s="261"/>
      <c r="N1036" s="265"/>
      <c r="O1036" s="265"/>
      <c r="P1036" s="265"/>
      <c r="Q1036" s="265"/>
      <c r="R1036" s="265"/>
    </row>
    <row r="1037" spans="4:18" x14ac:dyDescent="0.2">
      <c r="D1037" s="273"/>
      <c r="E1037" s="261"/>
      <c r="F1037" s="261"/>
      <c r="G1037" s="261"/>
      <c r="H1037" s="261"/>
      <c r="I1037" s="261"/>
      <c r="J1037" s="261"/>
      <c r="K1037" s="261"/>
      <c r="L1037" s="261"/>
      <c r="M1037" s="261"/>
      <c r="N1037" s="265"/>
      <c r="O1037" s="265"/>
      <c r="P1037" s="265"/>
      <c r="Q1037" s="265"/>
      <c r="R1037" s="265"/>
    </row>
    <row r="1038" spans="4:18" x14ac:dyDescent="0.2">
      <c r="D1038" s="273"/>
      <c r="E1038" s="261"/>
      <c r="F1038" s="261"/>
      <c r="G1038" s="261"/>
      <c r="H1038" s="261"/>
      <c r="I1038" s="261"/>
      <c r="J1038" s="261"/>
      <c r="K1038" s="261"/>
      <c r="L1038" s="261"/>
      <c r="M1038" s="261"/>
      <c r="N1038" s="265"/>
      <c r="O1038" s="265"/>
      <c r="P1038" s="265"/>
      <c r="Q1038" s="265"/>
      <c r="R1038" s="265"/>
    </row>
    <row r="1039" spans="4:18" x14ac:dyDescent="0.2">
      <c r="D1039" s="273"/>
      <c r="E1039" s="261"/>
      <c r="F1039" s="261"/>
      <c r="G1039" s="261"/>
      <c r="H1039" s="261"/>
      <c r="I1039" s="261"/>
      <c r="J1039" s="261"/>
      <c r="K1039" s="261"/>
      <c r="L1039" s="261"/>
      <c r="M1039" s="261"/>
      <c r="N1039" s="265"/>
      <c r="O1039" s="265"/>
      <c r="P1039" s="265"/>
      <c r="Q1039" s="265"/>
      <c r="R1039" s="265"/>
    </row>
    <row r="1040" spans="4:18" x14ac:dyDescent="0.2">
      <c r="D1040" s="273"/>
      <c r="E1040" s="261"/>
      <c r="F1040" s="261"/>
      <c r="G1040" s="261"/>
      <c r="H1040" s="261"/>
      <c r="I1040" s="261"/>
      <c r="J1040" s="261"/>
      <c r="K1040" s="261"/>
      <c r="L1040" s="261"/>
      <c r="M1040" s="261"/>
      <c r="N1040" s="265"/>
      <c r="O1040" s="265"/>
      <c r="P1040" s="265"/>
      <c r="Q1040" s="265"/>
      <c r="R1040" s="265"/>
    </row>
    <row r="1041" spans="4:18" x14ac:dyDescent="0.2">
      <c r="D1041" s="273"/>
      <c r="E1041" s="261"/>
      <c r="F1041" s="261"/>
      <c r="G1041" s="261"/>
      <c r="H1041" s="261"/>
      <c r="I1041" s="261"/>
      <c r="J1041" s="261"/>
      <c r="K1041" s="261"/>
      <c r="L1041" s="261"/>
      <c r="M1041" s="261"/>
      <c r="N1041" s="265"/>
      <c r="O1041" s="265"/>
      <c r="P1041" s="265"/>
      <c r="Q1041" s="265"/>
      <c r="R1041" s="265"/>
    </row>
    <row r="1042" spans="4:18" x14ac:dyDescent="0.2">
      <c r="D1042" s="273"/>
      <c r="E1042" s="261"/>
      <c r="F1042" s="261"/>
      <c r="G1042" s="261"/>
      <c r="H1042" s="261"/>
      <c r="I1042" s="261"/>
      <c r="J1042" s="261"/>
      <c r="K1042" s="261"/>
      <c r="L1042" s="261"/>
      <c r="M1042" s="261"/>
      <c r="N1042" s="265"/>
      <c r="O1042" s="265"/>
      <c r="P1042" s="265"/>
      <c r="Q1042" s="265"/>
      <c r="R1042" s="265"/>
    </row>
    <row r="1043" spans="4:18" x14ac:dyDescent="0.2">
      <c r="D1043" s="273"/>
      <c r="E1043" s="261"/>
      <c r="F1043" s="261"/>
      <c r="G1043" s="261"/>
      <c r="H1043" s="261"/>
      <c r="I1043" s="261"/>
      <c r="J1043" s="261"/>
      <c r="K1043" s="261"/>
      <c r="L1043" s="261"/>
      <c r="M1043" s="261"/>
      <c r="N1043" s="265"/>
      <c r="O1043" s="265"/>
      <c r="P1043" s="265"/>
      <c r="Q1043" s="265"/>
      <c r="R1043" s="265"/>
    </row>
    <row r="1044" spans="4:18" x14ac:dyDescent="0.2">
      <c r="D1044" s="273"/>
      <c r="E1044" s="261"/>
      <c r="F1044" s="261"/>
      <c r="G1044" s="261"/>
      <c r="H1044" s="261"/>
      <c r="I1044" s="261"/>
      <c r="J1044" s="261"/>
      <c r="K1044" s="261"/>
      <c r="L1044" s="261"/>
      <c r="M1044" s="261"/>
      <c r="N1044" s="265"/>
      <c r="O1044" s="265"/>
      <c r="P1044" s="265"/>
      <c r="Q1044" s="265"/>
      <c r="R1044" s="265"/>
    </row>
    <row r="1045" spans="4:18" x14ac:dyDescent="0.2">
      <c r="D1045" s="273"/>
      <c r="E1045" s="261"/>
      <c r="F1045" s="261"/>
      <c r="G1045" s="261"/>
      <c r="H1045" s="261"/>
      <c r="I1045" s="261"/>
      <c r="J1045" s="261"/>
      <c r="K1045" s="261"/>
      <c r="L1045" s="261"/>
      <c r="M1045" s="261"/>
      <c r="N1045" s="265"/>
      <c r="O1045" s="265"/>
      <c r="P1045" s="265"/>
      <c r="Q1045" s="265"/>
      <c r="R1045" s="265"/>
    </row>
    <row r="1046" spans="4:18" x14ac:dyDescent="0.2">
      <c r="D1046" s="273"/>
      <c r="E1046" s="261"/>
      <c r="F1046" s="261"/>
      <c r="G1046" s="261"/>
      <c r="H1046" s="261"/>
      <c r="I1046" s="261"/>
      <c r="J1046" s="261"/>
      <c r="K1046" s="261"/>
      <c r="L1046" s="261"/>
      <c r="M1046" s="261"/>
      <c r="N1046" s="265"/>
      <c r="O1046" s="265"/>
      <c r="P1046" s="265"/>
      <c r="Q1046" s="265"/>
      <c r="R1046" s="265"/>
    </row>
    <row r="1047" spans="4:18" x14ac:dyDescent="0.2">
      <c r="D1047" s="273"/>
      <c r="E1047" s="261"/>
      <c r="F1047" s="261"/>
      <c r="G1047" s="261"/>
      <c r="H1047" s="261"/>
      <c r="I1047" s="261"/>
      <c r="J1047" s="261"/>
      <c r="K1047" s="261"/>
      <c r="L1047" s="261"/>
      <c r="M1047" s="261"/>
      <c r="N1047" s="265"/>
      <c r="O1047" s="265"/>
      <c r="P1047" s="265"/>
      <c r="Q1047" s="265"/>
      <c r="R1047" s="265"/>
    </row>
    <row r="1048" spans="4:18" x14ac:dyDescent="0.2">
      <c r="D1048" s="273"/>
      <c r="E1048" s="261"/>
      <c r="F1048" s="261"/>
      <c r="G1048" s="261"/>
      <c r="H1048" s="261"/>
      <c r="I1048" s="261"/>
      <c r="J1048" s="261"/>
      <c r="K1048" s="261"/>
      <c r="L1048" s="261"/>
      <c r="M1048" s="261"/>
      <c r="N1048" s="265"/>
      <c r="O1048" s="265"/>
      <c r="P1048" s="265"/>
      <c r="Q1048" s="265"/>
      <c r="R1048" s="265"/>
    </row>
    <row r="1049" spans="4:18" x14ac:dyDescent="0.2">
      <c r="D1049" s="273"/>
      <c r="E1049" s="261"/>
      <c r="F1049" s="261"/>
      <c r="G1049" s="261"/>
      <c r="H1049" s="261"/>
      <c r="I1049" s="261"/>
      <c r="J1049" s="261"/>
      <c r="K1049" s="261"/>
      <c r="L1049" s="261"/>
      <c r="M1049" s="261"/>
      <c r="N1049" s="265"/>
      <c r="O1049" s="265"/>
      <c r="P1049" s="265"/>
      <c r="Q1049" s="265"/>
      <c r="R1049" s="265"/>
    </row>
    <row r="1050" spans="4:18" x14ac:dyDescent="0.2">
      <c r="D1050" s="273"/>
      <c r="E1050" s="261"/>
      <c r="F1050" s="261"/>
      <c r="G1050" s="261"/>
      <c r="H1050" s="261"/>
      <c r="I1050" s="261"/>
      <c r="J1050" s="261"/>
      <c r="K1050" s="261"/>
      <c r="L1050" s="261"/>
      <c r="M1050" s="261"/>
      <c r="N1050" s="265"/>
      <c r="O1050" s="265"/>
      <c r="P1050" s="265"/>
      <c r="Q1050" s="265"/>
      <c r="R1050" s="265"/>
    </row>
    <row r="1051" spans="4:18" x14ac:dyDescent="0.2">
      <c r="D1051" s="273"/>
      <c r="E1051" s="261"/>
      <c r="F1051" s="261"/>
      <c r="G1051" s="261"/>
      <c r="H1051" s="261"/>
      <c r="I1051" s="261"/>
      <c r="J1051" s="261"/>
      <c r="K1051" s="261"/>
      <c r="L1051" s="261"/>
      <c r="M1051" s="261"/>
      <c r="N1051" s="265"/>
      <c r="O1051" s="265"/>
      <c r="P1051" s="265"/>
      <c r="Q1051" s="265"/>
      <c r="R1051" s="265"/>
    </row>
    <row r="1052" spans="4:18" x14ac:dyDescent="0.2">
      <c r="D1052" s="273"/>
      <c r="E1052" s="261"/>
      <c r="F1052" s="261"/>
      <c r="G1052" s="261"/>
      <c r="H1052" s="261"/>
      <c r="I1052" s="261"/>
      <c r="J1052" s="261"/>
      <c r="K1052" s="261"/>
      <c r="L1052" s="261"/>
      <c r="M1052" s="261"/>
      <c r="N1052" s="265"/>
      <c r="O1052" s="265"/>
      <c r="P1052" s="265"/>
      <c r="Q1052" s="265"/>
      <c r="R1052" s="265"/>
    </row>
    <row r="1053" spans="4:18" x14ac:dyDescent="0.2">
      <c r="D1053" s="273"/>
      <c r="E1053" s="261"/>
      <c r="F1053" s="261"/>
      <c r="G1053" s="261"/>
      <c r="H1053" s="261"/>
      <c r="I1053" s="261"/>
      <c r="J1053" s="261"/>
      <c r="K1053" s="261"/>
      <c r="L1053" s="261"/>
      <c r="M1053" s="261"/>
      <c r="N1053" s="265"/>
      <c r="O1053" s="265"/>
      <c r="P1053" s="265"/>
      <c r="Q1053" s="265"/>
      <c r="R1053" s="265"/>
    </row>
    <row r="1054" spans="4:18" x14ac:dyDescent="0.2">
      <c r="D1054" s="273"/>
      <c r="E1054" s="261"/>
      <c r="F1054" s="261"/>
      <c r="G1054" s="261"/>
      <c r="H1054" s="261"/>
      <c r="I1054" s="261"/>
      <c r="J1054" s="261"/>
      <c r="K1054" s="261"/>
      <c r="L1054" s="261"/>
      <c r="M1054" s="261"/>
      <c r="N1054" s="265"/>
      <c r="O1054" s="265"/>
      <c r="P1054" s="265"/>
      <c r="Q1054" s="265"/>
      <c r="R1054" s="265"/>
    </row>
    <row r="1055" spans="4:18" x14ac:dyDescent="0.2">
      <c r="D1055" s="273"/>
      <c r="E1055" s="261"/>
      <c r="F1055" s="261"/>
      <c r="G1055" s="261"/>
      <c r="H1055" s="261"/>
      <c r="I1055" s="261"/>
      <c r="J1055" s="261"/>
      <c r="K1055" s="261"/>
      <c r="L1055" s="261"/>
      <c r="M1055" s="261"/>
      <c r="N1055" s="265"/>
      <c r="O1055" s="265"/>
      <c r="P1055" s="265"/>
      <c r="Q1055" s="265"/>
      <c r="R1055" s="265"/>
    </row>
    <row r="1056" spans="4:18" x14ac:dyDescent="0.2">
      <c r="D1056" s="273"/>
      <c r="E1056" s="261"/>
      <c r="F1056" s="261"/>
      <c r="G1056" s="261"/>
      <c r="H1056" s="261"/>
      <c r="I1056" s="261"/>
      <c r="J1056" s="261"/>
      <c r="K1056" s="261"/>
      <c r="L1056" s="261"/>
      <c r="M1056" s="261"/>
      <c r="N1056" s="265"/>
      <c r="O1056" s="265"/>
      <c r="P1056" s="265"/>
      <c r="Q1056" s="265"/>
      <c r="R1056" s="265"/>
    </row>
    <row r="1057" spans="4:18" x14ac:dyDescent="0.2">
      <c r="D1057" s="273"/>
      <c r="E1057" s="261"/>
      <c r="F1057" s="261"/>
      <c r="G1057" s="261"/>
      <c r="H1057" s="261"/>
      <c r="I1057" s="261"/>
      <c r="J1057" s="261"/>
      <c r="K1057" s="261"/>
      <c r="L1057" s="261"/>
      <c r="M1057" s="261"/>
      <c r="N1057" s="265"/>
      <c r="O1057" s="265"/>
      <c r="P1057" s="265"/>
      <c r="Q1057" s="265"/>
      <c r="R1057" s="265"/>
    </row>
    <row r="1058" spans="4:18" x14ac:dyDescent="0.2">
      <c r="D1058" s="273"/>
      <c r="E1058" s="261"/>
      <c r="F1058" s="261"/>
      <c r="G1058" s="261"/>
      <c r="H1058" s="261"/>
      <c r="I1058" s="261"/>
      <c r="J1058" s="261"/>
      <c r="K1058" s="261"/>
      <c r="L1058" s="261"/>
      <c r="M1058" s="261"/>
      <c r="N1058" s="265"/>
      <c r="O1058" s="265"/>
      <c r="P1058" s="265"/>
      <c r="Q1058" s="265"/>
      <c r="R1058" s="265"/>
    </row>
    <row r="1059" spans="4:18" x14ac:dyDescent="0.2">
      <c r="D1059" s="273"/>
      <c r="E1059" s="261"/>
      <c r="F1059" s="261"/>
      <c r="G1059" s="261"/>
      <c r="H1059" s="261"/>
      <c r="I1059" s="261"/>
      <c r="J1059" s="261"/>
      <c r="K1059" s="261"/>
      <c r="L1059" s="261"/>
      <c r="M1059" s="261"/>
      <c r="N1059" s="265"/>
      <c r="O1059" s="265"/>
      <c r="P1059" s="265"/>
      <c r="Q1059" s="265"/>
      <c r="R1059" s="265"/>
    </row>
    <row r="1060" spans="4:18" x14ac:dyDescent="0.2">
      <c r="D1060" s="273"/>
      <c r="E1060" s="261"/>
      <c r="F1060" s="261"/>
      <c r="G1060" s="261"/>
      <c r="H1060" s="261"/>
      <c r="I1060" s="261"/>
      <c r="J1060" s="261"/>
      <c r="K1060" s="261"/>
      <c r="L1060" s="261"/>
      <c r="M1060" s="261"/>
      <c r="N1060" s="265"/>
      <c r="O1060" s="265"/>
      <c r="P1060" s="265"/>
      <c r="Q1060" s="265"/>
      <c r="R1060" s="265"/>
    </row>
    <row r="1061" spans="4:18" x14ac:dyDescent="0.2">
      <c r="D1061" s="273"/>
      <c r="E1061" s="261"/>
      <c r="F1061" s="261"/>
      <c r="G1061" s="261"/>
      <c r="H1061" s="261"/>
      <c r="I1061" s="261"/>
      <c r="J1061" s="261"/>
      <c r="K1061" s="261"/>
      <c r="L1061" s="261"/>
      <c r="M1061" s="261"/>
      <c r="N1061" s="265"/>
      <c r="O1061" s="265"/>
      <c r="P1061" s="265"/>
      <c r="Q1061" s="265"/>
      <c r="R1061" s="265"/>
    </row>
    <row r="1062" spans="4:18" x14ac:dyDescent="0.2">
      <c r="D1062" s="273"/>
      <c r="E1062" s="261"/>
      <c r="F1062" s="261"/>
      <c r="G1062" s="261"/>
      <c r="H1062" s="261"/>
      <c r="I1062" s="261"/>
      <c r="J1062" s="261"/>
      <c r="K1062" s="261"/>
      <c r="L1062" s="261"/>
      <c r="M1062" s="261"/>
      <c r="N1062" s="265"/>
      <c r="O1062" s="265"/>
      <c r="P1062" s="265"/>
      <c r="Q1062" s="265"/>
      <c r="R1062" s="265"/>
    </row>
    <row r="1063" spans="4:18" x14ac:dyDescent="0.2">
      <c r="D1063" s="273"/>
      <c r="E1063" s="261"/>
      <c r="F1063" s="261"/>
      <c r="G1063" s="261"/>
      <c r="H1063" s="261"/>
      <c r="I1063" s="261"/>
      <c r="J1063" s="261"/>
      <c r="K1063" s="261"/>
      <c r="L1063" s="261"/>
      <c r="M1063" s="261"/>
      <c r="N1063" s="265"/>
      <c r="O1063" s="265"/>
      <c r="P1063" s="265"/>
      <c r="Q1063" s="265"/>
      <c r="R1063" s="265"/>
    </row>
    <row r="1064" spans="4:18" x14ac:dyDescent="0.2">
      <c r="D1064" s="273"/>
      <c r="E1064" s="261"/>
      <c r="F1064" s="261"/>
      <c r="G1064" s="261"/>
      <c r="H1064" s="261"/>
      <c r="I1064" s="261"/>
      <c r="J1064" s="261"/>
      <c r="K1064" s="261"/>
      <c r="L1064" s="261"/>
      <c r="M1064" s="261"/>
      <c r="N1064" s="265"/>
      <c r="O1064" s="265"/>
      <c r="P1064" s="265"/>
      <c r="Q1064" s="265"/>
      <c r="R1064" s="265"/>
    </row>
    <row r="1065" spans="4:18" x14ac:dyDescent="0.2">
      <c r="D1065" s="273"/>
      <c r="E1065" s="261"/>
      <c r="F1065" s="261"/>
      <c r="G1065" s="261"/>
      <c r="H1065" s="261"/>
      <c r="I1065" s="261"/>
      <c r="J1065" s="261"/>
      <c r="K1065" s="261"/>
      <c r="L1065" s="261"/>
      <c r="M1065" s="261"/>
      <c r="N1065" s="265"/>
      <c r="O1065" s="265"/>
      <c r="P1065" s="265"/>
      <c r="Q1065" s="265"/>
      <c r="R1065" s="265"/>
    </row>
    <row r="1066" spans="4:18" x14ac:dyDescent="0.2">
      <c r="D1066" s="273"/>
      <c r="E1066" s="261"/>
      <c r="F1066" s="261"/>
      <c r="G1066" s="261"/>
      <c r="H1066" s="261"/>
      <c r="I1066" s="261"/>
      <c r="J1066" s="261"/>
      <c r="K1066" s="261"/>
      <c r="L1066" s="261"/>
      <c r="M1066" s="261"/>
      <c r="N1066" s="265"/>
      <c r="O1066" s="265"/>
      <c r="P1066" s="265"/>
      <c r="Q1066" s="265"/>
      <c r="R1066" s="265"/>
    </row>
    <row r="1067" spans="4:18" x14ac:dyDescent="0.2">
      <c r="D1067" s="273"/>
      <c r="E1067" s="261"/>
      <c r="F1067" s="261"/>
      <c r="G1067" s="261"/>
      <c r="H1067" s="261"/>
      <c r="I1067" s="261"/>
      <c r="J1067" s="261"/>
      <c r="K1067" s="261"/>
      <c r="L1067" s="261"/>
      <c r="M1067" s="261"/>
      <c r="N1067" s="265"/>
      <c r="O1067" s="265"/>
      <c r="P1067" s="265"/>
      <c r="Q1067" s="265"/>
      <c r="R1067" s="265"/>
    </row>
    <row r="1068" spans="4:18" x14ac:dyDescent="0.2">
      <c r="D1068" s="273"/>
      <c r="E1068" s="261"/>
      <c r="F1068" s="261"/>
      <c r="G1068" s="261"/>
      <c r="H1068" s="261"/>
      <c r="I1068" s="261"/>
      <c r="J1068" s="261"/>
      <c r="K1068" s="261"/>
      <c r="L1068" s="261"/>
      <c r="M1068" s="261"/>
      <c r="N1068" s="265"/>
      <c r="O1068" s="265"/>
      <c r="P1068" s="265"/>
      <c r="Q1068" s="265"/>
      <c r="R1068" s="265"/>
    </row>
    <row r="1069" spans="4:18" x14ac:dyDescent="0.2">
      <c r="D1069" s="273"/>
      <c r="E1069" s="261"/>
      <c r="F1069" s="261"/>
      <c r="G1069" s="261"/>
      <c r="H1069" s="261"/>
      <c r="I1069" s="261"/>
      <c r="J1069" s="261"/>
      <c r="K1069" s="261"/>
      <c r="L1069" s="261"/>
      <c r="M1069" s="261"/>
      <c r="N1069" s="265"/>
      <c r="O1069" s="265"/>
      <c r="P1069" s="265"/>
      <c r="Q1069" s="265"/>
      <c r="R1069" s="265"/>
    </row>
    <row r="1070" spans="4:18" x14ac:dyDescent="0.2">
      <c r="D1070" s="273"/>
      <c r="E1070" s="261"/>
      <c r="F1070" s="261"/>
      <c r="G1070" s="261"/>
      <c r="H1070" s="261"/>
      <c r="I1070" s="261"/>
      <c r="J1070" s="261"/>
      <c r="K1070" s="261"/>
      <c r="L1070" s="261"/>
      <c r="M1070" s="261"/>
      <c r="N1070" s="265"/>
      <c r="O1070" s="265"/>
      <c r="P1070" s="265"/>
      <c r="Q1070" s="265"/>
      <c r="R1070" s="265"/>
    </row>
    <row r="1071" spans="4:18" x14ac:dyDescent="0.2">
      <c r="D1071" s="273"/>
      <c r="E1071" s="261"/>
      <c r="F1071" s="261"/>
      <c r="G1071" s="261"/>
      <c r="H1071" s="261"/>
      <c r="I1071" s="261"/>
      <c r="J1071" s="261"/>
      <c r="K1071" s="261"/>
      <c r="L1071" s="261"/>
      <c r="M1071" s="261"/>
      <c r="N1071" s="265"/>
      <c r="O1071" s="265"/>
      <c r="P1071" s="265"/>
      <c r="Q1071" s="265"/>
      <c r="R1071" s="265"/>
    </row>
    <row r="1072" spans="4:18" x14ac:dyDescent="0.2">
      <c r="D1072" s="273"/>
      <c r="E1072" s="261"/>
      <c r="F1072" s="261"/>
      <c r="G1072" s="261"/>
      <c r="H1072" s="261"/>
      <c r="I1072" s="261"/>
      <c r="J1072" s="261"/>
      <c r="K1072" s="261"/>
      <c r="L1072" s="261"/>
      <c r="M1072" s="261"/>
      <c r="N1072" s="265"/>
      <c r="O1072" s="265"/>
      <c r="P1072" s="265"/>
      <c r="Q1072" s="265"/>
      <c r="R1072" s="265"/>
    </row>
    <row r="1073" spans="4:18" x14ac:dyDescent="0.2">
      <c r="D1073" s="273"/>
      <c r="E1073" s="261"/>
      <c r="F1073" s="261"/>
      <c r="G1073" s="261"/>
      <c r="H1073" s="261"/>
      <c r="I1073" s="261"/>
      <c r="J1073" s="261"/>
      <c r="K1073" s="261"/>
      <c r="L1073" s="261"/>
      <c r="M1073" s="261"/>
      <c r="N1073" s="265"/>
      <c r="O1073" s="265"/>
      <c r="P1073" s="265"/>
      <c r="Q1073" s="265"/>
      <c r="R1073" s="265"/>
    </row>
    <row r="1074" spans="4:18" x14ac:dyDescent="0.2">
      <c r="D1074" s="273"/>
      <c r="E1074" s="261"/>
      <c r="F1074" s="261"/>
      <c r="G1074" s="261"/>
      <c r="H1074" s="261"/>
      <c r="I1074" s="261"/>
      <c r="J1074" s="261"/>
      <c r="K1074" s="261"/>
      <c r="L1074" s="261"/>
      <c r="M1074" s="261"/>
      <c r="N1074" s="265"/>
      <c r="O1074" s="265"/>
      <c r="P1074" s="265"/>
      <c r="Q1074" s="265"/>
      <c r="R1074" s="265"/>
    </row>
    <row r="1075" spans="4:18" x14ac:dyDescent="0.2">
      <c r="D1075" s="273"/>
      <c r="E1075" s="261"/>
      <c r="F1075" s="261"/>
      <c r="G1075" s="261"/>
      <c r="H1075" s="261"/>
      <c r="I1075" s="261"/>
      <c r="J1075" s="261"/>
      <c r="K1075" s="261"/>
      <c r="L1075" s="261"/>
      <c r="M1075" s="261"/>
      <c r="N1075" s="265"/>
      <c r="O1075" s="265"/>
      <c r="P1075" s="265"/>
      <c r="Q1075" s="265"/>
      <c r="R1075" s="265"/>
    </row>
    <row r="1076" spans="4:18" x14ac:dyDescent="0.2">
      <c r="D1076" s="273"/>
      <c r="E1076" s="261"/>
      <c r="F1076" s="261"/>
      <c r="G1076" s="261"/>
      <c r="H1076" s="261"/>
      <c r="I1076" s="261"/>
      <c r="J1076" s="261"/>
      <c r="K1076" s="261"/>
      <c r="L1076" s="261"/>
      <c r="M1076" s="261"/>
      <c r="N1076" s="265"/>
      <c r="O1076" s="265"/>
      <c r="P1076" s="265"/>
      <c r="Q1076" s="265"/>
      <c r="R1076" s="265"/>
    </row>
    <row r="1077" spans="4:18" x14ac:dyDescent="0.2">
      <c r="D1077" s="273"/>
      <c r="E1077" s="261"/>
      <c r="F1077" s="261"/>
      <c r="G1077" s="261"/>
      <c r="H1077" s="261"/>
      <c r="I1077" s="261"/>
      <c r="J1077" s="261"/>
      <c r="K1077" s="261"/>
      <c r="L1077" s="261"/>
      <c r="M1077" s="261"/>
      <c r="N1077" s="265"/>
      <c r="O1077" s="265"/>
      <c r="P1077" s="265"/>
      <c r="Q1077" s="265"/>
      <c r="R1077" s="265"/>
    </row>
    <row r="1078" spans="4:18" x14ac:dyDescent="0.2">
      <c r="D1078" s="273"/>
      <c r="E1078" s="261"/>
      <c r="F1078" s="261"/>
      <c r="G1078" s="261"/>
      <c r="H1078" s="261"/>
      <c r="I1078" s="261"/>
      <c r="J1078" s="261"/>
      <c r="K1078" s="261"/>
      <c r="L1078" s="261"/>
      <c r="M1078" s="261"/>
      <c r="N1078" s="265"/>
      <c r="O1078" s="265"/>
      <c r="P1078" s="265"/>
      <c r="Q1078" s="265"/>
      <c r="R1078" s="265"/>
    </row>
    <row r="1079" spans="4:18" x14ac:dyDescent="0.2">
      <c r="D1079" s="273"/>
      <c r="E1079" s="261"/>
      <c r="F1079" s="261"/>
      <c r="G1079" s="261"/>
      <c r="H1079" s="261"/>
      <c r="I1079" s="261"/>
      <c r="J1079" s="261"/>
      <c r="K1079" s="261"/>
      <c r="L1079" s="261"/>
      <c r="M1079" s="261"/>
      <c r="N1079" s="265"/>
      <c r="O1079" s="265"/>
      <c r="P1079" s="265"/>
      <c r="Q1079" s="265"/>
      <c r="R1079" s="265"/>
    </row>
    <row r="1080" spans="4:18" x14ac:dyDescent="0.2">
      <c r="D1080" s="273"/>
      <c r="E1080" s="261"/>
      <c r="F1080" s="261"/>
      <c r="G1080" s="261"/>
      <c r="H1080" s="261"/>
      <c r="I1080" s="261"/>
      <c r="J1080" s="261"/>
      <c r="K1080" s="261"/>
      <c r="L1080" s="261"/>
      <c r="M1080" s="261"/>
      <c r="N1080" s="265"/>
      <c r="O1080" s="265"/>
      <c r="P1080" s="265"/>
      <c r="Q1080" s="265"/>
      <c r="R1080" s="265"/>
    </row>
    <row r="1081" spans="4:18" x14ac:dyDescent="0.2">
      <c r="D1081" s="273"/>
      <c r="E1081" s="261"/>
      <c r="F1081" s="261"/>
      <c r="G1081" s="261"/>
      <c r="H1081" s="261"/>
      <c r="I1081" s="261"/>
      <c r="J1081" s="261"/>
      <c r="K1081" s="261"/>
      <c r="L1081" s="261"/>
      <c r="M1081" s="261"/>
      <c r="N1081" s="265"/>
      <c r="O1081" s="265"/>
      <c r="P1081" s="265"/>
      <c r="Q1081" s="265"/>
      <c r="R1081" s="265"/>
    </row>
    <row r="1082" spans="4:18" x14ac:dyDescent="0.2">
      <c r="D1082" s="273"/>
      <c r="E1082" s="261"/>
      <c r="F1082" s="261"/>
      <c r="G1082" s="261"/>
      <c r="H1082" s="261"/>
      <c r="I1082" s="261"/>
      <c r="J1082" s="261"/>
      <c r="K1082" s="261"/>
      <c r="L1082" s="261"/>
      <c r="M1082" s="261"/>
      <c r="N1082" s="265"/>
      <c r="O1082" s="265"/>
      <c r="P1082" s="265"/>
      <c r="Q1082" s="265"/>
      <c r="R1082" s="265"/>
    </row>
    <row r="1083" spans="4:18" x14ac:dyDescent="0.2">
      <c r="D1083" s="273"/>
      <c r="E1083" s="261"/>
      <c r="F1083" s="261"/>
      <c r="G1083" s="261"/>
      <c r="H1083" s="261"/>
      <c r="I1083" s="261"/>
      <c r="J1083" s="261"/>
      <c r="K1083" s="261"/>
      <c r="L1083" s="261"/>
      <c r="M1083" s="261"/>
      <c r="N1083" s="265"/>
      <c r="O1083" s="265"/>
      <c r="P1083" s="265"/>
      <c r="Q1083" s="265"/>
      <c r="R1083" s="265"/>
    </row>
    <row r="1084" spans="4:18" x14ac:dyDescent="0.2">
      <c r="D1084" s="273"/>
      <c r="E1084" s="261"/>
      <c r="F1084" s="261"/>
      <c r="G1084" s="261"/>
      <c r="H1084" s="261"/>
      <c r="I1084" s="261"/>
      <c r="J1084" s="261"/>
      <c r="K1084" s="261"/>
      <c r="L1084" s="261"/>
      <c r="M1084" s="261"/>
      <c r="N1084" s="265"/>
      <c r="O1084" s="265"/>
      <c r="P1084" s="265"/>
      <c r="Q1084" s="265"/>
      <c r="R1084" s="265"/>
    </row>
    <row r="1085" spans="4:18" x14ac:dyDescent="0.2">
      <c r="D1085" s="273"/>
      <c r="E1085" s="261"/>
      <c r="F1085" s="261"/>
      <c r="G1085" s="261"/>
      <c r="H1085" s="261"/>
      <c r="I1085" s="261"/>
      <c r="J1085" s="261"/>
      <c r="K1085" s="261"/>
      <c r="L1085" s="261"/>
      <c r="M1085" s="261"/>
      <c r="N1085" s="265"/>
      <c r="O1085" s="265"/>
      <c r="P1085" s="265"/>
      <c r="Q1085" s="265"/>
      <c r="R1085" s="265"/>
    </row>
    <row r="1086" spans="4:18" x14ac:dyDescent="0.2">
      <c r="D1086" s="273"/>
      <c r="E1086" s="261"/>
      <c r="F1086" s="261"/>
      <c r="G1086" s="261"/>
      <c r="H1086" s="261"/>
      <c r="I1086" s="261"/>
      <c r="J1086" s="261"/>
      <c r="K1086" s="261"/>
      <c r="L1086" s="261"/>
      <c r="M1086" s="261"/>
      <c r="N1086" s="265"/>
      <c r="O1086" s="265"/>
      <c r="P1086" s="265"/>
      <c r="Q1086" s="265"/>
      <c r="R1086" s="265"/>
    </row>
    <row r="1087" spans="4:18" x14ac:dyDescent="0.2">
      <c r="D1087" s="273"/>
      <c r="E1087" s="261"/>
      <c r="F1087" s="261"/>
      <c r="G1087" s="261"/>
      <c r="H1087" s="261"/>
      <c r="I1087" s="261"/>
      <c r="J1087" s="261"/>
      <c r="K1087" s="261"/>
      <c r="L1087" s="261"/>
      <c r="M1087" s="261"/>
      <c r="N1087" s="265"/>
      <c r="O1087" s="265"/>
      <c r="P1087" s="265"/>
      <c r="Q1087" s="265"/>
      <c r="R1087" s="265"/>
    </row>
    <row r="1088" spans="4:18" x14ac:dyDescent="0.2">
      <c r="D1088" s="273"/>
      <c r="E1088" s="261"/>
      <c r="F1088" s="261"/>
      <c r="G1088" s="261"/>
      <c r="H1088" s="261"/>
      <c r="I1088" s="261"/>
      <c r="J1088" s="261"/>
      <c r="K1088" s="261"/>
      <c r="L1088" s="261"/>
      <c r="M1088" s="261"/>
      <c r="N1088" s="265"/>
      <c r="O1088" s="265"/>
      <c r="P1088" s="265"/>
      <c r="Q1088" s="265"/>
      <c r="R1088" s="265"/>
    </row>
    <row r="1089" spans="4:18" x14ac:dyDescent="0.2">
      <c r="D1089" s="273"/>
      <c r="E1089" s="261"/>
      <c r="F1089" s="261"/>
      <c r="G1089" s="261"/>
      <c r="H1089" s="261"/>
      <c r="I1089" s="261"/>
      <c r="J1089" s="261"/>
      <c r="K1089" s="261"/>
      <c r="L1089" s="261"/>
      <c r="M1089" s="261"/>
      <c r="N1089" s="265"/>
      <c r="O1089" s="265"/>
      <c r="P1089" s="265"/>
      <c r="Q1089" s="265"/>
      <c r="R1089" s="265"/>
    </row>
    <row r="1090" spans="4:18" x14ac:dyDescent="0.2">
      <c r="D1090" s="273"/>
      <c r="E1090" s="261"/>
      <c r="F1090" s="261"/>
      <c r="G1090" s="261"/>
      <c r="H1090" s="261"/>
      <c r="I1090" s="261"/>
      <c r="J1090" s="261"/>
      <c r="K1090" s="261"/>
      <c r="L1090" s="261"/>
      <c r="M1090" s="261"/>
      <c r="N1090" s="265"/>
      <c r="O1090" s="265"/>
      <c r="P1090" s="265"/>
      <c r="Q1090" s="265"/>
      <c r="R1090" s="265"/>
    </row>
    <row r="1091" spans="4:18" x14ac:dyDescent="0.2">
      <c r="D1091" s="273"/>
      <c r="E1091" s="261"/>
      <c r="F1091" s="261"/>
      <c r="G1091" s="261"/>
      <c r="H1091" s="261"/>
      <c r="I1091" s="261"/>
      <c r="J1091" s="261"/>
      <c r="K1091" s="261"/>
      <c r="L1091" s="261"/>
      <c r="M1091" s="261"/>
      <c r="N1091" s="265"/>
      <c r="O1091" s="265"/>
      <c r="P1091" s="265"/>
      <c r="Q1091" s="265"/>
      <c r="R1091" s="265"/>
    </row>
    <row r="1092" spans="4:18" x14ac:dyDescent="0.2">
      <c r="D1092" s="273"/>
      <c r="E1092" s="261"/>
      <c r="F1092" s="261"/>
      <c r="G1092" s="261"/>
      <c r="H1092" s="261"/>
      <c r="I1092" s="261"/>
      <c r="J1092" s="261"/>
      <c r="K1092" s="261"/>
      <c r="L1092" s="261"/>
      <c r="M1092" s="261"/>
      <c r="N1092" s="265"/>
      <c r="O1092" s="265"/>
      <c r="P1092" s="265"/>
      <c r="Q1092" s="265"/>
      <c r="R1092" s="265"/>
    </row>
    <row r="1093" spans="4:18" x14ac:dyDescent="0.2">
      <c r="D1093" s="273"/>
      <c r="E1093" s="261"/>
      <c r="F1093" s="261"/>
      <c r="G1093" s="261"/>
      <c r="H1093" s="261"/>
      <c r="I1093" s="261"/>
      <c r="J1093" s="261"/>
      <c r="K1093" s="261"/>
      <c r="L1093" s="261"/>
      <c r="M1093" s="261"/>
      <c r="N1093" s="265"/>
      <c r="O1093" s="265"/>
      <c r="P1093" s="265"/>
      <c r="Q1093" s="265"/>
      <c r="R1093" s="265"/>
    </row>
    <row r="1094" spans="4:18" x14ac:dyDescent="0.2">
      <c r="D1094" s="273"/>
      <c r="E1094" s="261"/>
      <c r="F1094" s="261"/>
      <c r="G1094" s="261"/>
      <c r="H1094" s="261"/>
      <c r="I1094" s="261"/>
      <c r="J1094" s="261"/>
      <c r="K1094" s="261"/>
      <c r="L1094" s="261"/>
      <c r="M1094" s="261"/>
      <c r="N1094" s="265"/>
      <c r="O1094" s="265"/>
      <c r="P1094" s="265"/>
      <c r="Q1094" s="265"/>
      <c r="R1094" s="265"/>
    </row>
    <row r="1095" spans="4:18" x14ac:dyDescent="0.2">
      <c r="D1095" s="273"/>
      <c r="E1095" s="261"/>
      <c r="F1095" s="261"/>
      <c r="G1095" s="261"/>
      <c r="H1095" s="261"/>
      <c r="I1095" s="261"/>
      <c r="J1095" s="261"/>
      <c r="K1095" s="261"/>
      <c r="L1095" s="261"/>
      <c r="M1095" s="261"/>
      <c r="N1095" s="265"/>
      <c r="O1095" s="265"/>
      <c r="P1095" s="265"/>
      <c r="Q1095" s="265"/>
      <c r="R1095" s="265"/>
    </row>
    <row r="1096" spans="4:18" x14ac:dyDescent="0.2">
      <c r="D1096" s="273"/>
      <c r="E1096" s="261"/>
      <c r="F1096" s="261"/>
      <c r="G1096" s="261"/>
      <c r="H1096" s="261"/>
      <c r="I1096" s="261"/>
      <c r="J1096" s="261"/>
      <c r="K1096" s="261"/>
      <c r="L1096" s="261"/>
      <c r="M1096" s="261"/>
      <c r="N1096" s="265"/>
      <c r="O1096" s="265"/>
      <c r="P1096" s="265"/>
      <c r="Q1096" s="265"/>
      <c r="R1096" s="265"/>
    </row>
    <row r="1097" spans="4:18" x14ac:dyDescent="0.2">
      <c r="D1097" s="273"/>
      <c r="E1097" s="261"/>
      <c r="F1097" s="261"/>
      <c r="G1097" s="261"/>
      <c r="H1097" s="261"/>
      <c r="I1097" s="261"/>
      <c r="J1097" s="261"/>
      <c r="K1097" s="261"/>
      <c r="L1097" s="261"/>
      <c r="M1097" s="261"/>
      <c r="N1097" s="265"/>
      <c r="O1097" s="265"/>
      <c r="P1097" s="265"/>
      <c r="Q1097" s="265"/>
      <c r="R1097" s="265"/>
    </row>
    <row r="1098" spans="4:18" x14ac:dyDescent="0.2">
      <c r="D1098" s="273"/>
      <c r="E1098" s="261"/>
      <c r="F1098" s="261"/>
      <c r="G1098" s="261"/>
      <c r="H1098" s="261"/>
      <c r="I1098" s="261"/>
      <c r="J1098" s="261"/>
      <c r="K1098" s="261"/>
      <c r="L1098" s="261"/>
      <c r="M1098" s="261"/>
      <c r="N1098" s="265"/>
      <c r="O1098" s="265"/>
      <c r="P1098" s="265"/>
      <c r="Q1098" s="265"/>
      <c r="R1098" s="265"/>
    </row>
    <row r="1099" spans="4:18" x14ac:dyDescent="0.2">
      <c r="D1099" s="273"/>
      <c r="E1099" s="261"/>
      <c r="F1099" s="261"/>
      <c r="G1099" s="261"/>
      <c r="H1099" s="261"/>
      <c r="I1099" s="261"/>
      <c r="J1099" s="261"/>
      <c r="K1099" s="261"/>
      <c r="L1099" s="261"/>
      <c r="M1099" s="261"/>
      <c r="N1099" s="265"/>
      <c r="O1099" s="265"/>
      <c r="P1099" s="265"/>
      <c r="Q1099" s="265"/>
      <c r="R1099" s="265"/>
    </row>
    <row r="1100" spans="4:18" x14ac:dyDescent="0.2">
      <c r="D1100" s="273"/>
      <c r="E1100" s="261"/>
      <c r="F1100" s="261"/>
      <c r="G1100" s="261"/>
      <c r="H1100" s="261"/>
      <c r="I1100" s="261"/>
      <c r="J1100" s="261"/>
      <c r="K1100" s="261"/>
      <c r="L1100" s="261"/>
      <c r="M1100" s="261"/>
      <c r="N1100" s="265"/>
      <c r="O1100" s="265"/>
      <c r="P1100" s="265"/>
      <c r="Q1100" s="265"/>
      <c r="R1100" s="265"/>
    </row>
    <row r="1101" spans="4:18" x14ac:dyDescent="0.2">
      <c r="D1101" s="273"/>
      <c r="E1101" s="261"/>
      <c r="F1101" s="261"/>
      <c r="G1101" s="261"/>
      <c r="H1101" s="261"/>
      <c r="I1101" s="261"/>
      <c r="J1101" s="261"/>
      <c r="K1101" s="261"/>
      <c r="L1101" s="261"/>
      <c r="M1101" s="261"/>
      <c r="N1101" s="265"/>
      <c r="O1101" s="265"/>
      <c r="P1101" s="265"/>
      <c r="Q1101" s="265"/>
      <c r="R1101" s="265"/>
    </row>
    <row r="1102" spans="4:18" x14ac:dyDescent="0.2">
      <c r="D1102" s="273"/>
      <c r="E1102" s="261"/>
      <c r="F1102" s="261"/>
      <c r="G1102" s="261"/>
      <c r="H1102" s="261"/>
      <c r="I1102" s="261"/>
      <c r="J1102" s="261"/>
      <c r="K1102" s="261"/>
      <c r="L1102" s="261"/>
      <c r="M1102" s="261"/>
      <c r="N1102" s="265"/>
      <c r="O1102" s="265"/>
      <c r="P1102" s="265"/>
      <c r="Q1102" s="265"/>
      <c r="R1102" s="265"/>
    </row>
    <row r="1103" spans="4:18" x14ac:dyDescent="0.2">
      <c r="D1103" s="273"/>
      <c r="E1103" s="261"/>
      <c r="F1103" s="261"/>
      <c r="G1103" s="261"/>
      <c r="H1103" s="261"/>
      <c r="I1103" s="261"/>
      <c r="J1103" s="261"/>
      <c r="K1103" s="261"/>
      <c r="L1103" s="261"/>
      <c r="M1103" s="261"/>
      <c r="N1103" s="265"/>
      <c r="O1103" s="265"/>
      <c r="P1103" s="265"/>
      <c r="Q1103" s="265"/>
      <c r="R1103" s="265"/>
    </row>
    <row r="1104" spans="4:18" x14ac:dyDescent="0.2">
      <c r="D1104" s="273"/>
      <c r="E1104" s="261"/>
      <c r="F1104" s="261"/>
      <c r="G1104" s="261"/>
      <c r="H1104" s="261"/>
      <c r="I1104" s="261"/>
      <c r="J1104" s="261"/>
      <c r="K1104" s="261"/>
      <c r="L1104" s="261"/>
      <c r="M1104" s="261"/>
      <c r="N1104" s="265"/>
      <c r="O1104" s="265"/>
      <c r="P1104" s="265"/>
      <c r="Q1104" s="265"/>
      <c r="R1104" s="265"/>
    </row>
    <row r="1105" spans="4:18" x14ac:dyDescent="0.2">
      <c r="D1105" s="273"/>
      <c r="E1105" s="261"/>
      <c r="F1105" s="261"/>
      <c r="G1105" s="261"/>
      <c r="H1105" s="261"/>
      <c r="I1105" s="261"/>
      <c r="J1105" s="261"/>
      <c r="K1105" s="261"/>
      <c r="L1105" s="261"/>
      <c r="M1105" s="261"/>
      <c r="N1105" s="265"/>
      <c r="O1105" s="265"/>
      <c r="P1105" s="265"/>
      <c r="Q1105" s="265"/>
      <c r="R1105" s="265"/>
    </row>
    <row r="1106" spans="4:18" x14ac:dyDescent="0.2">
      <c r="D1106" s="273"/>
      <c r="E1106" s="261"/>
      <c r="F1106" s="261"/>
      <c r="G1106" s="261"/>
      <c r="H1106" s="261"/>
      <c r="I1106" s="261"/>
      <c r="J1106" s="261"/>
      <c r="K1106" s="261"/>
      <c r="L1106" s="261"/>
      <c r="M1106" s="261"/>
      <c r="N1106" s="265"/>
      <c r="O1106" s="265"/>
      <c r="P1106" s="265"/>
      <c r="Q1106" s="265"/>
      <c r="R1106" s="265"/>
    </row>
    <row r="1107" spans="4:18" x14ac:dyDescent="0.2">
      <c r="D1107" s="273"/>
      <c r="E1107" s="261"/>
      <c r="F1107" s="261"/>
      <c r="G1107" s="261"/>
      <c r="H1107" s="261"/>
      <c r="I1107" s="261"/>
      <c r="J1107" s="261"/>
      <c r="K1107" s="261"/>
      <c r="L1107" s="261"/>
      <c r="M1107" s="261"/>
      <c r="N1107" s="265"/>
      <c r="O1107" s="265"/>
      <c r="P1107" s="265"/>
      <c r="Q1107" s="265"/>
      <c r="R1107" s="265"/>
    </row>
    <row r="1108" spans="4:18" x14ac:dyDescent="0.2">
      <c r="D1108" s="273"/>
      <c r="E1108" s="261"/>
      <c r="F1108" s="261"/>
      <c r="G1108" s="261"/>
      <c r="H1108" s="261"/>
      <c r="I1108" s="261"/>
      <c r="J1108" s="261"/>
      <c r="K1108" s="261"/>
      <c r="L1108" s="261"/>
      <c r="M1108" s="261"/>
      <c r="N1108" s="265"/>
      <c r="O1108" s="265"/>
      <c r="P1108" s="265"/>
      <c r="Q1108" s="265"/>
      <c r="R1108" s="265"/>
    </row>
    <row r="1109" spans="4:18" x14ac:dyDescent="0.2">
      <c r="D1109" s="273"/>
      <c r="E1109" s="261"/>
      <c r="F1109" s="261"/>
      <c r="G1109" s="261"/>
      <c r="H1109" s="261"/>
      <c r="I1109" s="261"/>
      <c r="J1109" s="261"/>
      <c r="K1109" s="261"/>
      <c r="L1109" s="261"/>
      <c r="M1109" s="261"/>
      <c r="N1109" s="265"/>
      <c r="O1109" s="265"/>
      <c r="P1109" s="265"/>
      <c r="Q1109" s="265"/>
      <c r="R1109" s="265"/>
    </row>
    <row r="1110" spans="4:18" x14ac:dyDescent="0.2">
      <c r="D1110" s="273"/>
      <c r="E1110" s="261"/>
      <c r="F1110" s="261"/>
      <c r="G1110" s="261"/>
      <c r="H1110" s="261"/>
      <c r="I1110" s="261"/>
      <c r="J1110" s="261"/>
      <c r="K1110" s="261"/>
      <c r="L1110" s="261"/>
      <c r="M1110" s="261"/>
      <c r="N1110" s="265"/>
      <c r="O1110" s="265"/>
      <c r="P1110" s="265"/>
      <c r="Q1110" s="265"/>
      <c r="R1110" s="265"/>
    </row>
    <row r="1111" spans="4:18" x14ac:dyDescent="0.2">
      <c r="D1111" s="273"/>
      <c r="E1111" s="261"/>
      <c r="F1111" s="261"/>
      <c r="G1111" s="261"/>
      <c r="H1111" s="261"/>
      <c r="I1111" s="261"/>
      <c r="J1111" s="261"/>
      <c r="K1111" s="261"/>
      <c r="L1111" s="261"/>
      <c r="M1111" s="261"/>
      <c r="N1111" s="265"/>
      <c r="O1111" s="265"/>
      <c r="P1111" s="265"/>
      <c r="Q1111" s="265"/>
      <c r="R1111" s="265"/>
    </row>
    <row r="1112" spans="4:18" x14ac:dyDescent="0.2">
      <c r="D1112" s="273"/>
      <c r="E1112" s="261"/>
      <c r="F1112" s="261"/>
      <c r="G1112" s="261"/>
      <c r="H1112" s="261"/>
      <c r="I1112" s="261"/>
      <c r="J1112" s="261"/>
      <c r="K1112" s="261"/>
      <c r="L1112" s="261"/>
      <c r="M1112" s="261"/>
      <c r="N1112" s="265"/>
      <c r="O1112" s="265"/>
      <c r="P1112" s="265"/>
      <c r="Q1112" s="265"/>
      <c r="R1112" s="265"/>
    </row>
    <row r="1113" spans="4:18" x14ac:dyDescent="0.2">
      <c r="D1113" s="273"/>
      <c r="E1113" s="261"/>
      <c r="F1113" s="261"/>
      <c r="G1113" s="261"/>
      <c r="H1113" s="261"/>
      <c r="I1113" s="261"/>
      <c r="J1113" s="261"/>
      <c r="K1113" s="261"/>
      <c r="L1113" s="261"/>
      <c r="M1113" s="261"/>
      <c r="N1113" s="265"/>
      <c r="O1113" s="265"/>
      <c r="P1113" s="265"/>
      <c r="Q1113" s="265"/>
      <c r="R1113" s="265"/>
    </row>
    <row r="1114" spans="4:18" x14ac:dyDescent="0.2">
      <c r="D1114" s="273"/>
      <c r="E1114" s="261"/>
      <c r="F1114" s="261"/>
      <c r="G1114" s="261"/>
      <c r="H1114" s="261"/>
      <c r="I1114" s="261"/>
      <c r="J1114" s="261"/>
      <c r="K1114" s="261"/>
      <c r="L1114" s="261"/>
      <c r="M1114" s="261"/>
      <c r="N1114" s="265"/>
      <c r="O1114" s="265"/>
      <c r="P1114" s="265"/>
      <c r="Q1114" s="265"/>
      <c r="R1114" s="265"/>
    </row>
    <row r="1115" spans="4:18" x14ac:dyDescent="0.2">
      <c r="D1115" s="273"/>
      <c r="E1115" s="261"/>
      <c r="F1115" s="261"/>
      <c r="G1115" s="261"/>
      <c r="H1115" s="261"/>
      <c r="I1115" s="261"/>
      <c r="J1115" s="261"/>
      <c r="K1115" s="261"/>
      <c r="L1115" s="261"/>
      <c r="M1115" s="261"/>
      <c r="N1115" s="265"/>
      <c r="O1115" s="265"/>
      <c r="P1115" s="265"/>
      <c r="Q1115" s="265"/>
      <c r="R1115" s="265"/>
    </row>
    <row r="1116" spans="4:18" x14ac:dyDescent="0.2">
      <c r="D1116" s="273"/>
      <c r="E1116" s="261"/>
      <c r="F1116" s="261"/>
      <c r="G1116" s="261"/>
      <c r="H1116" s="261"/>
      <c r="I1116" s="261"/>
      <c r="J1116" s="261"/>
      <c r="K1116" s="261"/>
      <c r="L1116" s="261"/>
      <c r="M1116" s="261"/>
      <c r="N1116" s="265"/>
      <c r="O1116" s="265"/>
      <c r="P1116" s="265"/>
      <c r="Q1116" s="265"/>
      <c r="R1116" s="265"/>
    </row>
    <row r="1117" spans="4:18" x14ac:dyDescent="0.2">
      <c r="D1117" s="273"/>
      <c r="E1117" s="261"/>
      <c r="F1117" s="261"/>
      <c r="G1117" s="261"/>
      <c r="H1117" s="261"/>
      <c r="I1117" s="261"/>
      <c r="J1117" s="261"/>
      <c r="K1117" s="261"/>
      <c r="L1117" s="261"/>
      <c r="M1117" s="261"/>
      <c r="N1117" s="265"/>
      <c r="O1117" s="265"/>
      <c r="P1117" s="265"/>
      <c r="Q1117" s="265"/>
      <c r="R1117" s="265"/>
    </row>
    <row r="1118" spans="4:18" x14ac:dyDescent="0.2">
      <c r="D1118" s="273"/>
      <c r="E1118" s="261"/>
      <c r="F1118" s="261"/>
      <c r="G1118" s="261"/>
      <c r="H1118" s="261"/>
      <c r="I1118" s="261"/>
      <c r="J1118" s="261"/>
      <c r="K1118" s="261"/>
      <c r="L1118" s="261"/>
      <c r="M1118" s="261"/>
      <c r="N1118" s="265"/>
      <c r="O1118" s="265"/>
      <c r="P1118" s="265"/>
      <c r="Q1118" s="265"/>
      <c r="R1118" s="265"/>
    </row>
    <row r="1119" spans="4:18" x14ac:dyDescent="0.2">
      <c r="D1119" s="273"/>
      <c r="E1119" s="261"/>
      <c r="F1119" s="261"/>
      <c r="G1119" s="261"/>
      <c r="H1119" s="261"/>
      <c r="I1119" s="261"/>
      <c r="J1119" s="261"/>
      <c r="K1119" s="261"/>
      <c r="L1119" s="261"/>
      <c r="M1119" s="261"/>
      <c r="N1119" s="265"/>
      <c r="O1119" s="265"/>
      <c r="P1119" s="265"/>
      <c r="Q1119" s="265"/>
      <c r="R1119" s="265"/>
    </row>
    <row r="1120" spans="4:18" x14ac:dyDescent="0.2">
      <c r="D1120" s="273"/>
      <c r="E1120" s="261"/>
      <c r="F1120" s="261"/>
      <c r="G1120" s="261"/>
      <c r="H1120" s="261"/>
      <c r="I1120" s="261"/>
      <c r="J1120" s="261"/>
      <c r="K1120" s="261"/>
      <c r="L1120" s="261"/>
      <c r="M1120" s="261"/>
      <c r="N1120" s="265"/>
      <c r="O1120" s="265"/>
      <c r="P1120" s="265"/>
      <c r="Q1120" s="265"/>
      <c r="R1120" s="265"/>
    </row>
    <row r="1121" spans="4:18" x14ac:dyDescent="0.2">
      <c r="D1121" s="273"/>
      <c r="E1121" s="261"/>
      <c r="F1121" s="261"/>
      <c r="G1121" s="261"/>
      <c r="H1121" s="261"/>
      <c r="I1121" s="261"/>
      <c r="J1121" s="261"/>
      <c r="K1121" s="261"/>
      <c r="L1121" s="261"/>
      <c r="M1121" s="261"/>
      <c r="N1121" s="265"/>
      <c r="O1121" s="265"/>
      <c r="P1121" s="265"/>
      <c r="Q1121" s="265"/>
      <c r="R1121" s="265"/>
    </row>
    <row r="1122" spans="4:18" x14ac:dyDescent="0.2">
      <c r="D1122" s="273"/>
      <c r="E1122" s="261"/>
      <c r="F1122" s="261"/>
      <c r="G1122" s="261"/>
      <c r="H1122" s="261"/>
      <c r="I1122" s="261"/>
      <c r="J1122" s="261"/>
      <c r="K1122" s="261"/>
      <c r="L1122" s="261"/>
      <c r="M1122" s="261"/>
      <c r="N1122" s="265"/>
      <c r="O1122" s="265"/>
      <c r="P1122" s="265"/>
      <c r="Q1122" s="265"/>
      <c r="R1122" s="265"/>
    </row>
    <row r="1123" spans="4:18" x14ac:dyDescent="0.2">
      <c r="D1123" s="273"/>
      <c r="E1123" s="261"/>
      <c r="F1123" s="261"/>
      <c r="G1123" s="261"/>
      <c r="H1123" s="261"/>
      <c r="I1123" s="261"/>
      <c r="J1123" s="261"/>
      <c r="K1123" s="261"/>
      <c r="L1123" s="261"/>
      <c r="M1123" s="261"/>
      <c r="N1123" s="265"/>
      <c r="O1123" s="265"/>
      <c r="P1123" s="265"/>
      <c r="Q1123" s="265"/>
      <c r="R1123" s="265"/>
    </row>
    <row r="1124" spans="4:18" x14ac:dyDescent="0.2">
      <c r="D1124" s="273"/>
      <c r="E1124" s="261"/>
      <c r="F1124" s="261"/>
      <c r="G1124" s="261"/>
      <c r="H1124" s="261"/>
      <c r="I1124" s="261"/>
      <c r="J1124" s="261"/>
      <c r="K1124" s="261"/>
      <c r="L1124" s="261"/>
      <c r="M1124" s="261"/>
      <c r="N1124" s="265"/>
      <c r="O1124" s="265"/>
      <c r="P1124" s="265"/>
      <c r="Q1124" s="265"/>
      <c r="R1124" s="265"/>
    </row>
    <row r="1125" spans="4:18" x14ac:dyDescent="0.2">
      <c r="D1125" s="273"/>
      <c r="E1125" s="261"/>
      <c r="F1125" s="261"/>
      <c r="G1125" s="261"/>
      <c r="H1125" s="261"/>
      <c r="I1125" s="261"/>
      <c r="J1125" s="261"/>
      <c r="K1125" s="261"/>
      <c r="L1125" s="261"/>
      <c r="M1125" s="261"/>
      <c r="N1125" s="265"/>
      <c r="O1125" s="265"/>
      <c r="P1125" s="265"/>
      <c r="Q1125" s="265"/>
      <c r="R1125" s="265"/>
    </row>
    <row r="1126" spans="4:18" x14ac:dyDescent="0.2">
      <c r="D1126" s="273"/>
      <c r="E1126" s="261"/>
      <c r="F1126" s="261"/>
      <c r="G1126" s="261"/>
      <c r="H1126" s="261"/>
      <c r="I1126" s="261"/>
      <c r="J1126" s="261"/>
      <c r="K1126" s="261"/>
      <c r="L1126" s="261"/>
      <c r="M1126" s="261"/>
      <c r="N1126" s="265"/>
      <c r="O1126" s="265"/>
      <c r="P1126" s="265"/>
      <c r="Q1126" s="265"/>
      <c r="R1126" s="265"/>
    </row>
    <row r="1127" spans="4:18" x14ac:dyDescent="0.2">
      <c r="D1127" s="273"/>
      <c r="E1127" s="261"/>
      <c r="F1127" s="261"/>
      <c r="G1127" s="261"/>
      <c r="H1127" s="261"/>
      <c r="I1127" s="261"/>
      <c r="J1127" s="261"/>
      <c r="K1127" s="261"/>
      <c r="L1127" s="261"/>
      <c r="M1127" s="261"/>
      <c r="N1127" s="265"/>
      <c r="O1127" s="265"/>
      <c r="P1127" s="265"/>
      <c r="Q1127" s="265"/>
      <c r="R1127" s="265"/>
    </row>
    <row r="1128" spans="4:18" x14ac:dyDescent="0.2">
      <c r="D1128" s="273"/>
      <c r="E1128" s="261"/>
      <c r="F1128" s="261"/>
      <c r="G1128" s="261"/>
      <c r="H1128" s="261"/>
      <c r="I1128" s="261"/>
      <c r="J1128" s="261"/>
      <c r="K1128" s="261"/>
      <c r="L1128" s="261"/>
      <c r="M1128" s="261"/>
      <c r="N1128" s="265"/>
      <c r="O1128" s="265"/>
      <c r="P1128" s="265"/>
      <c r="Q1128" s="265"/>
      <c r="R1128" s="265"/>
    </row>
    <row r="1129" spans="4:18" x14ac:dyDescent="0.2">
      <c r="D1129" s="273"/>
      <c r="E1129" s="261"/>
      <c r="F1129" s="261"/>
      <c r="G1129" s="261"/>
      <c r="H1129" s="261"/>
      <c r="I1129" s="261"/>
      <c r="J1129" s="261"/>
      <c r="K1129" s="261"/>
      <c r="L1129" s="261"/>
      <c r="M1129" s="261"/>
      <c r="N1129" s="265"/>
      <c r="O1129" s="265"/>
      <c r="P1129" s="265"/>
      <c r="Q1129" s="265"/>
      <c r="R1129" s="265"/>
    </row>
    <row r="1130" spans="4:18" x14ac:dyDescent="0.2">
      <c r="D1130" s="273"/>
      <c r="E1130" s="261"/>
      <c r="F1130" s="261"/>
      <c r="G1130" s="261"/>
      <c r="H1130" s="261"/>
      <c r="I1130" s="261"/>
      <c r="J1130" s="261"/>
      <c r="K1130" s="261"/>
      <c r="L1130" s="261"/>
      <c r="M1130" s="261"/>
      <c r="N1130" s="265"/>
      <c r="O1130" s="265"/>
      <c r="P1130" s="265"/>
      <c r="Q1130" s="265"/>
      <c r="R1130" s="265"/>
    </row>
    <row r="1131" spans="4:18" x14ac:dyDescent="0.2">
      <c r="D1131" s="273"/>
      <c r="E1131" s="261"/>
      <c r="F1131" s="261"/>
      <c r="G1131" s="261"/>
      <c r="H1131" s="261"/>
      <c r="I1131" s="261"/>
      <c r="J1131" s="261"/>
      <c r="K1131" s="261"/>
      <c r="L1131" s="261"/>
      <c r="M1131" s="261"/>
      <c r="N1131" s="265"/>
      <c r="O1131" s="265"/>
      <c r="P1131" s="265"/>
      <c r="Q1131" s="265"/>
      <c r="R1131" s="265"/>
    </row>
    <row r="1132" spans="4:18" x14ac:dyDescent="0.2">
      <c r="D1132" s="273"/>
      <c r="E1132" s="261"/>
      <c r="F1132" s="261"/>
      <c r="G1132" s="261"/>
      <c r="H1132" s="261"/>
      <c r="I1132" s="261"/>
      <c r="J1132" s="261"/>
      <c r="K1132" s="261"/>
      <c r="L1132" s="261"/>
      <c r="M1132" s="261"/>
      <c r="N1132" s="265"/>
      <c r="O1132" s="265"/>
      <c r="P1132" s="265"/>
      <c r="Q1132" s="265"/>
      <c r="R1132" s="265"/>
    </row>
    <row r="1133" spans="4:18" x14ac:dyDescent="0.2">
      <c r="D1133" s="273"/>
      <c r="E1133" s="261"/>
      <c r="F1133" s="261"/>
      <c r="G1133" s="261"/>
      <c r="H1133" s="261"/>
      <c r="I1133" s="261"/>
      <c r="J1133" s="261"/>
      <c r="K1133" s="261"/>
      <c r="L1133" s="261"/>
      <c r="M1133" s="261"/>
      <c r="N1133" s="265"/>
      <c r="O1133" s="265"/>
      <c r="P1133" s="265"/>
      <c r="Q1133" s="265"/>
      <c r="R1133" s="265"/>
    </row>
    <row r="1134" spans="4:18" x14ac:dyDescent="0.2">
      <c r="D1134" s="273"/>
      <c r="E1134" s="261"/>
      <c r="F1134" s="261"/>
      <c r="G1134" s="261"/>
      <c r="H1134" s="261"/>
      <c r="I1134" s="261"/>
      <c r="J1134" s="261"/>
      <c r="K1134" s="261"/>
      <c r="L1134" s="261"/>
      <c r="M1134" s="261"/>
      <c r="N1134" s="265"/>
      <c r="O1134" s="265"/>
      <c r="P1134" s="265"/>
      <c r="Q1134" s="265"/>
      <c r="R1134" s="265"/>
    </row>
    <row r="1135" spans="4:18" x14ac:dyDescent="0.2">
      <c r="D1135" s="273"/>
      <c r="E1135" s="261"/>
      <c r="F1135" s="261"/>
      <c r="G1135" s="261"/>
      <c r="H1135" s="261"/>
      <c r="I1135" s="261"/>
      <c r="J1135" s="261"/>
      <c r="K1135" s="261"/>
      <c r="L1135" s="261"/>
      <c r="M1135" s="261"/>
      <c r="N1135" s="265"/>
      <c r="O1135" s="265"/>
      <c r="P1135" s="265"/>
      <c r="Q1135" s="265"/>
      <c r="R1135" s="265"/>
    </row>
    <row r="1136" spans="4:18" x14ac:dyDescent="0.2">
      <c r="D1136" s="273"/>
      <c r="E1136" s="261"/>
      <c r="F1136" s="261"/>
      <c r="G1136" s="261"/>
      <c r="H1136" s="261"/>
      <c r="I1136" s="261"/>
      <c r="J1136" s="261"/>
      <c r="K1136" s="261"/>
      <c r="L1136" s="261"/>
      <c r="M1136" s="261"/>
      <c r="N1136" s="265"/>
      <c r="O1136" s="265"/>
      <c r="P1136" s="265"/>
      <c r="Q1136" s="265"/>
      <c r="R1136" s="265"/>
    </row>
    <row r="1137" spans="4:18" x14ac:dyDescent="0.2">
      <c r="D1137" s="273"/>
      <c r="E1137" s="261"/>
      <c r="F1137" s="261"/>
      <c r="G1137" s="261"/>
      <c r="H1137" s="261"/>
      <c r="I1137" s="261"/>
      <c r="J1137" s="261"/>
      <c r="K1137" s="261"/>
      <c r="L1137" s="261"/>
      <c r="M1137" s="261"/>
      <c r="N1137" s="265"/>
      <c r="O1137" s="265"/>
      <c r="P1137" s="265"/>
      <c r="Q1137" s="265"/>
      <c r="R1137" s="265"/>
    </row>
    <row r="1138" spans="4:18" x14ac:dyDescent="0.2">
      <c r="D1138" s="273"/>
      <c r="E1138" s="261"/>
      <c r="F1138" s="261"/>
      <c r="G1138" s="261"/>
      <c r="H1138" s="261"/>
      <c r="I1138" s="261"/>
      <c r="J1138" s="261"/>
      <c r="K1138" s="261"/>
      <c r="L1138" s="261"/>
      <c r="M1138" s="261"/>
      <c r="N1138" s="265"/>
      <c r="O1138" s="265"/>
      <c r="P1138" s="265"/>
      <c r="Q1138" s="265"/>
      <c r="R1138" s="265"/>
    </row>
    <row r="1139" spans="4:18" x14ac:dyDescent="0.2">
      <c r="D1139" s="273"/>
      <c r="E1139" s="261"/>
      <c r="F1139" s="261"/>
      <c r="G1139" s="261"/>
      <c r="H1139" s="261"/>
      <c r="I1139" s="261"/>
      <c r="J1139" s="261"/>
      <c r="K1139" s="261"/>
      <c r="L1139" s="261"/>
      <c r="M1139" s="261"/>
      <c r="N1139" s="265"/>
      <c r="O1139" s="265"/>
      <c r="P1139" s="265"/>
      <c r="Q1139" s="265"/>
      <c r="R1139" s="265"/>
    </row>
    <row r="1140" spans="4:18" x14ac:dyDescent="0.2">
      <c r="D1140" s="273"/>
      <c r="E1140" s="261"/>
      <c r="F1140" s="261"/>
      <c r="G1140" s="261"/>
      <c r="H1140" s="261"/>
      <c r="I1140" s="261"/>
      <c r="J1140" s="261"/>
      <c r="K1140" s="261"/>
      <c r="L1140" s="261"/>
      <c r="M1140" s="261"/>
      <c r="N1140" s="265"/>
      <c r="O1140" s="265"/>
      <c r="P1140" s="265"/>
      <c r="Q1140" s="265"/>
      <c r="R1140" s="265"/>
    </row>
    <row r="1141" spans="4:18" x14ac:dyDescent="0.2">
      <c r="D1141" s="273"/>
      <c r="E1141" s="261"/>
      <c r="F1141" s="261"/>
      <c r="G1141" s="261"/>
      <c r="H1141" s="261"/>
      <c r="I1141" s="261"/>
      <c r="J1141" s="261"/>
      <c r="K1141" s="261"/>
      <c r="L1141" s="261"/>
      <c r="M1141" s="261"/>
      <c r="N1141" s="265"/>
      <c r="O1141" s="265"/>
      <c r="P1141" s="265"/>
      <c r="Q1141" s="265"/>
      <c r="R1141" s="265"/>
    </row>
    <row r="1142" spans="4:18" x14ac:dyDescent="0.2">
      <c r="D1142" s="273"/>
      <c r="E1142" s="261"/>
      <c r="F1142" s="261"/>
      <c r="G1142" s="261"/>
      <c r="H1142" s="261"/>
      <c r="I1142" s="261"/>
      <c r="J1142" s="261"/>
      <c r="K1142" s="261"/>
      <c r="L1142" s="261"/>
      <c r="M1142" s="261"/>
      <c r="N1142" s="265"/>
      <c r="O1142" s="265"/>
      <c r="P1142" s="265"/>
      <c r="Q1142" s="265"/>
      <c r="R1142" s="265"/>
    </row>
    <row r="1143" spans="4:18" x14ac:dyDescent="0.2">
      <c r="D1143" s="273"/>
      <c r="E1143" s="261"/>
      <c r="F1143" s="261"/>
      <c r="G1143" s="261"/>
      <c r="H1143" s="261"/>
      <c r="I1143" s="261"/>
      <c r="J1143" s="261"/>
      <c r="K1143" s="261"/>
      <c r="L1143" s="261"/>
      <c r="M1143" s="261"/>
      <c r="N1143" s="265"/>
      <c r="O1143" s="265"/>
      <c r="P1143" s="265"/>
      <c r="Q1143" s="265"/>
      <c r="R1143" s="265"/>
    </row>
    <row r="1144" spans="4:18" x14ac:dyDescent="0.2">
      <c r="D1144" s="273"/>
      <c r="E1144" s="261"/>
      <c r="F1144" s="261"/>
      <c r="G1144" s="261"/>
      <c r="H1144" s="261"/>
      <c r="I1144" s="261"/>
      <c r="J1144" s="261"/>
      <c r="K1144" s="261"/>
      <c r="L1144" s="261"/>
      <c r="M1144" s="261"/>
      <c r="N1144" s="265"/>
      <c r="O1144" s="265"/>
      <c r="P1144" s="265"/>
      <c r="Q1144" s="265"/>
      <c r="R1144" s="265"/>
    </row>
    <row r="1145" spans="4:18" x14ac:dyDescent="0.2">
      <c r="D1145" s="273"/>
      <c r="E1145" s="261"/>
      <c r="F1145" s="261"/>
      <c r="G1145" s="261"/>
      <c r="H1145" s="261"/>
      <c r="I1145" s="261"/>
      <c r="J1145" s="261"/>
      <c r="K1145" s="261"/>
      <c r="L1145" s="261"/>
      <c r="M1145" s="261"/>
      <c r="N1145" s="265"/>
      <c r="O1145" s="265"/>
      <c r="P1145" s="265"/>
      <c r="Q1145" s="265"/>
      <c r="R1145" s="265"/>
    </row>
    <row r="1146" spans="4:18" x14ac:dyDescent="0.2">
      <c r="D1146" s="273"/>
      <c r="E1146" s="261"/>
      <c r="F1146" s="261"/>
      <c r="G1146" s="261"/>
      <c r="H1146" s="261"/>
      <c r="I1146" s="261"/>
      <c r="J1146" s="261"/>
      <c r="K1146" s="261"/>
      <c r="L1146" s="261"/>
      <c r="M1146" s="261"/>
      <c r="N1146" s="265"/>
      <c r="O1146" s="265"/>
      <c r="P1146" s="265"/>
      <c r="Q1146" s="265"/>
      <c r="R1146" s="265"/>
    </row>
    <row r="1147" spans="4:18" x14ac:dyDescent="0.2">
      <c r="D1147" s="273"/>
      <c r="E1147" s="261"/>
      <c r="F1147" s="261"/>
      <c r="G1147" s="261"/>
      <c r="H1147" s="261"/>
      <c r="I1147" s="261"/>
      <c r="J1147" s="261"/>
      <c r="K1147" s="261"/>
      <c r="L1147" s="261"/>
      <c r="M1147" s="261"/>
      <c r="N1147" s="265"/>
      <c r="O1147" s="265"/>
      <c r="P1147" s="265"/>
      <c r="Q1147" s="265"/>
      <c r="R1147" s="265"/>
    </row>
    <row r="1148" spans="4:18" x14ac:dyDescent="0.2">
      <c r="D1148" s="273"/>
      <c r="E1148" s="261"/>
      <c r="F1148" s="261"/>
      <c r="G1148" s="261"/>
      <c r="H1148" s="261"/>
      <c r="I1148" s="261"/>
      <c r="J1148" s="261"/>
      <c r="K1148" s="261"/>
      <c r="L1148" s="261"/>
      <c r="M1148" s="261"/>
      <c r="N1148" s="265"/>
      <c r="O1148" s="265"/>
      <c r="P1148" s="265"/>
      <c r="Q1148" s="265"/>
      <c r="R1148" s="265"/>
    </row>
    <row r="1149" spans="4:18" x14ac:dyDescent="0.2">
      <c r="D1149" s="273"/>
      <c r="E1149" s="261"/>
      <c r="F1149" s="261"/>
      <c r="G1149" s="261"/>
      <c r="H1149" s="261"/>
      <c r="I1149" s="261"/>
      <c r="J1149" s="261"/>
      <c r="K1149" s="261"/>
      <c r="L1149" s="261"/>
      <c r="M1149" s="261"/>
      <c r="N1149" s="265"/>
      <c r="O1149" s="265"/>
      <c r="P1149" s="265"/>
      <c r="Q1149" s="265"/>
      <c r="R1149" s="265"/>
    </row>
    <row r="1150" spans="4:18" x14ac:dyDescent="0.2">
      <c r="D1150" s="273"/>
      <c r="E1150" s="261"/>
      <c r="F1150" s="261"/>
      <c r="G1150" s="261"/>
      <c r="H1150" s="261"/>
      <c r="I1150" s="261"/>
      <c r="J1150" s="261"/>
      <c r="K1150" s="261"/>
      <c r="L1150" s="261"/>
      <c r="M1150" s="261"/>
      <c r="N1150" s="265"/>
      <c r="O1150" s="265"/>
      <c r="P1150" s="265"/>
      <c r="Q1150" s="265"/>
      <c r="R1150" s="265"/>
    </row>
    <row r="1151" spans="4:18" x14ac:dyDescent="0.2">
      <c r="D1151" s="273"/>
      <c r="E1151" s="261"/>
      <c r="F1151" s="261"/>
      <c r="G1151" s="261"/>
      <c r="H1151" s="261"/>
      <c r="I1151" s="261"/>
      <c r="J1151" s="261"/>
      <c r="K1151" s="261"/>
      <c r="L1151" s="261"/>
      <c r="M1151" s="261"/>
      <c r="N1151" s="265"/>
      <c r="O1151" s="265"/>
      <c r="P1151" s="265"/>
      <c r="Q1151" s="265"/>
      <c r="R1151" s="265"/>
    </row>
    <row r="1152" spans="4:18" x14ac:dyDescent="0.2">
      <c r="D1152" s="273"/>
      <c r="E1152" s="261"/>
      <c r="F1152" s="261"/>
      <c r="G1152" s="261"/>
      <c r="H1152" s="261"/>
      <c r="I1152" s="261"/>
      <c r="J1152" s="261"/>
      <c r="K1152" s="261"/>
      <c r="L1152" s="261"/>
      <c r="M1152" s="261"/>
      <c r="N1152" s="265"/>
      <c r="O1152" s="265"/>
      <c r="P1152" s="265"/>
      <c r="Q1152" s="265"/>
      <c r="R1152" s="265"/>
    </row>
    <row r="1153" spans="4:18" x14ac:dyDescent="0.2">
      <c r="D1153" s="273"/>
      <c r="E1153" s="261"/>
      <c r="F1153" s="261"/>
      <c r="G1153" s="261"/>
      <c r="H1153" s="261"/>
      <c r="I1153" s="261"/>
      <c r="J1153" s="261"/>
      <c r="K1153" s="261"/>
      <c r="L1153" s="261"/>
      <c r="M1153" s="261"/>
      <c r="N1153" s="265"/>
      <c r="O1153" s="265"/>
      <c r="P1153" s="265"/>
      <c r="Q1153" s="265"/>
      <c r="R1153" s="265"/>
    </row>
    <row r="1154" spans="4:18" x14ac:dyDescent="0.2">
      <c r="D1154" s="273"/>
      <c r="E1154" s="261"/>
      <c r="F1154" s="261"/>
      <c r="G1154" s="261"/>
      <c r="H1154" s="261"/>
      <c r="I1154" s="261"/>
      <c r="J1154" s="261"/>
      <c r="K1154" s="261"/>
      <c r="L1154" s="261"/>
      <c r="M1154" s="261"/>
      <c r="N1154" s="265"/>
      <c r="O1154" s="265"/>
      <c r="P1154" s="265"/>
      <c r="Q1154" s="265"/>
      <c r="R1154" s="265"/>
    </row>
    <row r="1155" spans="4:18" x14ac:dyDescent="0.2">
      <c r="D1155" s="273"/>
      <c r="E1155" s="261"/>
      <c r="F1155" s="261"/>
      <c r="G1155" s="261"/>
      <c r="H1155" s="261"/>
      <c r="I1155" s="261"/>
      <c r="J1155" s="261"/>
      <c r="K1155" s="261"/>
      <c r="L1155" s="261"/>
      <c r="M1155" s="261"/>
      <c r="N1155" s="265"/>
      <c r="O1155" s="265"/>
      <c r="P1155" s="265"/>
      <c r="Q1155" s="265"/>
      <c r="R1155" s="265"/>
    </row>
    <row r="1156" spans="4:18" x14ac:dyDescent="0.2">
      <c r="D1156" s="273"/>
      <c r="E1156" s="261"/>
      <c r="F1156" s="261"/>
      <c r="G1156" s="261"/>
      <c r="H1156" s="261"/>
      <c r="I1156" s="261"/>
      <c r="J1156" s="261"/>
      <c r="K1156" s="261"/>
      <c r="L1156" s="261"/>
      <c r="M1156" s="261"/>
      <c r="N1156" s="265"/>
      <c r="O1156" s="265"/>
      <c r="P1156" s="265"/>
      <c r="Q1156" s="265"/>
      <c r="R1156" s="265"/>
    </row>
    <row r="1157" spans="4:18" x14ac:dyDescent="0.2">
      <c r="D1157" s="273"/>
      <c r="E1157" s="261"/>
      <c r="F1157" s="261"/>
      <c r="G1157" s="261"/>
      <c r="H1157" s="261"/>
      <c r="I1157" s="261"/>
      <c r="J1157" s="261"/>
      <c r="K1157" s="261"/>
      <c r="L1157" s="261"/>
      <c r="M1157" s="261"/>
      <c r="N1157" s="265"/>
      <c r="O1157" s="265"/>
      <c r="P1157" s="265"/>
      <c r="Q1157" s="265"/>
      <c r="R1157" s="265"/>
    </row>
    <row r="1158" spans="4:18" x14ac:dyDescent="0.2">
      <c r="D1158" s="273"/>
      <c r="E1158" s="261"/>
      <c r="F1158" s="261"/>
      <c r="G1158" s="261"/>
      <c r="H1158" s="261"/>
      <c r="I1158" s="261"/>
      <c r="J1158" s="261"/>
      <c r="K1158" s="261"/>
      <c r="L1158" s="261"/>
      <c r="M1158" s="261"/>
      <c r="N1158" s="265"/>
      <c r="O1158" s="265"/>
      <c r="P1158" s="265"/>
      <c r="Q1158" s="265"/>
      <c r="R1158" s="265"/>
    </row>
    <row r="1159" spans="4:18" x14ac:dyDescent="0.2">
      <c r="D1159" s="273"/>
      <c r="E1159" s="261"/>
      <c r="F1159" s="261"/>
      <c r="G1159" s="261"/>
      <c r="H1159" s="261"/>
      <c r="I1159" s="261"/>
      <c r="J1159" s="261"/>
      <c r="K1159" s="261"/>
      <c r="L1159" s="261"/>
      <c r="M1159" s="261"/>
      <c r="N1159" s="265"/>
      <c r="O1159" s="265"/>
      <c r="P1159" s="265"/>
      <c r="Q1159" s="265"/>
      <c r="R1159" s="265"/>
    </row>
    <row r="1160" spans="4:18" x14ac:dyDescent="0.2">
      <c r="D1160" s="273"/>
      <c r="E1160" s="261"/>
      <c r="F1160" s="261"/>
      <c r="G1160" s="261"/>
      <c r="H1160" s="261"/>
      <c r="I1160" s="261"/>
      <c r="J1160" s="261"/>
      <c r="K1160" s="261"/>
      <c r="L1160" s="261"/>
      <c r="M1160" s="261"/>
      <c r="N1160" s="265"/>
      <c r="O1160" s="265"/>
      <c r="P1160" s="265"/>
      <c r="Q1160" s="265"/>
      <c r="R1160" s="265"/>
    </row>
    <row r="1161" spans="4:18" x14ac:dyDescent="0.2">
      <c r="D1161" s="273"/>
      <c r="E1161" s="261"/>
      <c r="F1161" s="261"/>
      <c r="G1161" s="261"/>
      <c r="H1161" s="261"/>
      <c r="I1161" s="261"/>
      <c r="J1161" s="261"/>
      <c r="K1161" s="261"/>
      <c r="L1161" s="261"/>
      <c r="M1161" s="261"/>
      <c r="N1161" s="265"/>
      <c r="O1161" s="265"/>
      <c r="P1161" s="265"/>
      <c r="Q1161" s="265"/>
      <c r="R1161" s="265"/>
    </row>
    <row r="1162" spans="4:18" x14ac:dyDescent="0.2">
      <c r="D1162" s="273"/>
      <c r="E1162" s="261"/>
      <c r="F1162" s="261"/>
      <c r="G1162" s="261"/>
      <c r="H1162" s="261"/>
      <c r="I1162" s="261"/>
      <c r="J1162" s="261"/>
      <c r="K1162" s="261"/>
      <c r="L1162" s="261"/>
      <c r="M1162" s="261"/>
      <c r="N1162" s="265"/>
      <c r="O1162" s="265"/>
      <c r="P1162" s="265"/>
      <c r="Q1162" s="265"/>
      <c r="R1162" s="265"/>
    </row>
    <row r="1163" spans="4:18" x14ac:dyDescent="0.2">
      <c r="D1163" s="273"/>
      <c r="E1163" s="261"/>
      <c r="F1163" s="261"/>
      <c r="G1163" s="261"/>
      <c r="H1163" s="261"/>
      <c r="I1163" s="261"/>
      <c r="J1163" s="261"/>
      <c r="K1163" s="261"/>
      <c r="L1163" s="261"/>
      <c r="M1163" s="261"/>
      <c r="N1163" s="265"/>
      <c r="O1163" s="265"/>
      <c r="P1163" s="265"/>
      <c r="Q1163" s="265"/>
      <c r="R1163" s="265"/>
    </row>
    <row r="1164" spans="4:18" x14ac:dyDescent="0.2">
      <c r="D1164" s="273"/>
      <c r="E1164" s="261"/>
      <c r="F1164" s="261"/>
      <c r="G1164" s="261"/>
      <c r="H1164" s="261"/>
      <c r="I1164" s="261"/>
      <c r="J1164" s="261"/>
      <c r="K1164" s="261"/>
      <c r="L1164" s="261"/>
      <c r="M1164" s="261"/>
      <c r="N1164" s="265"/>
      <c r="O1164" s="265"/>
      <c r="P1164" s="265"/>
      <c r="Q1164" s="265"/>
      <c r="R1164" s="265"/>
    </row>
    <row r="1165" spans="4:18" x14ac:dyDescent="0.2">
      <c r="D1165" s="273"/>
      <c r="E1165" s="261"/>
      <c r="F1165" s="261"/>
      <c r="G1165" s="261"/>
      <c r="H1165" s="261"/>
      <c r="I1165" s="261"/>
      <c r="J1165" s="261"/>
      <c r="K1165" s="261"/>
      <c r="L1165" s="261"/>
      <c r="M1165" s="261"/>
      <c r="N1165" s="265"/>
      <c r="O1165" s="265"/>
      <c r="P1165" s="265"/>
      <c r="Q1165" s="265"/>
      <c r="R1165" s="265"/>
    </row>
    <row r="1166" spans="4:18" x14ac:dyDescent="0.2">
      <c r="D1166" s="273"/>
      <c r="E1166" s="261"/>
      <c r="F1166" s="261"/>
      <c r="G1166" s="261"/>
      <c r="H1166" s="261"/>
      <c r="I1166" s="261"/>
      <c r="J1166" s="261"/>
      <c r="K1166" s="261"/>
      <c r="L1166" s="261"/>
      <c r="M1166" s="261"/>
      <c r="N1166" s="265"/>
      <c r="O1166" s="265"/>
      <c r="P1166" s="265"/>
      <c r="Q1166" s="265"/>
      <c r="R1166" s="265"/>
    </row>
    <row r="1167" spans="4:18" x14ac:dyDescent="0.2">
      <c r="D1167" s="273"/>
      <c r="E1167" s="261"/>
      <c r="F1167" s="261"/>
      <c r="G1167" s="261"/>
      <c r="H1167" s="261"/>
      <c r="I1167" s="261"/>
      <c r="J1167" s="261"/>
      <c r="K1167" s="261"/>
      <c r="L1167" s="261"/>
      <c r="M1167" s="261"/>
      <c r="N1167" s="265"/>
      <c r="O1167" s="265"/>
      <c r="P1167" s="265"/>
      <c r="Q1167" s="265"/>
      <c r="R1167" s="265"/>
    </row>
    <row r="1168" spans="4:18" x14ac:dyDescent="0.2">
      <c r="D1168" s="273"/>
      <c r="E1168" s="261"/>
      <c r="F1168" s="261"/>
      <c r="G1168" s="261"/>
      <c r="H1168" s="261"/>
      <c r="I1168" s="261"/>
      <c r="J1168" s="261"/>
      <c r="K1168" s="261"/>
      <c r="L1168" s="261"/>
      <c r="M1168" s="261"/>
      <c r="N1168" s="265"/>
      <c r="O1168" s="265"/>
      <c r="P1168" s="265"/>
      <c r="Q1168" s="265"/>
      <c r="R1168" s="265"/>
    </row>
    <row r="1169" spans="4:18" x14ac:dyDescent="0.2">
      <c r="D1169" s="273"/>
      <c r="E1169" s="261"/>
      <c r="F1169" s="261"/>
      <c r="G1169" s="261"/>
      <c r="H1169" s="261"/>
      <c r="I1169" s="261"/>
      <c r="J1169" s="261"/>
      <c r="K1169" s="261"/>
      <c r="L1169" s="261"/>
      <c r="M1169" s="261"/>
      <c r="N1169" s="265"/>
      <c r="O1169" s="265"/>
      <c r="P1169" s="265"/>
      <c r="Q1169" s="265"/>
      <c r="R1169" s="265"/>
    </row>
    <row r="1170" spans="4:18" x14ac:dyDescent="0.2">
      <c r="D1170" s="273"/>
      <c r="E1170" s="261"/>
      <c r="F1170" s="261"/>
      <c r="G1170" s="261"/>
      <c r="H1170" s="261"/>
      <c r="I1170" s="261"/>
      <c r="J1170" s="261"/>
      <c r="K1170" s="261"/>
      <c r="L1170" s="261"/>
      <c r="M1170" s="261"/>
      <c r="N1170" s="265"/>
      <c r="O1170" s="265"/>
      <c r="P1170" s="265"/>
      <c r="Q1170" s="265"/>
      <c r="R1170" s="265"/>
    </row>
    <row r="1171" spans="4:18" x14ac:dyDescent="0.2">
      <c r="D1171" s="273"/>
      <c r="E1171" s="261"/>
      <c r="F1171" s="261"/>
      <c r="G1171" s="261"/>
      <c r="H1171" s="261"/>
      <c r="I1171" s="261"/>
      <c r="J1171" s="261"/>
      <c r="K1171" s="261"/>
      <c r="L1171" s="261"/>
      <c r="M1171" s="261"/>
      <c r="N1171" s="265"/>
      <c r="O1171" s="265"/>
      <c r="P1171" s="265"/>
      <c r="Q1171" s="265"/>
      <c r="R1171" s="265"/>
    </row>
    <row r="1172" spans="4:18" x14ac:dyDescent="0.2">
      <c r="D1172" s="273"/>
      <c r="E1172" s="261"/>
      <c r="F1172" s="261"/>
      <c r="G1172" s="261"/>
      <c r="H1172" s="261"/>
      <c r="I1172" s="261"/>
      <c r="J1172" s="261"/>
      <c r="K1172" s="261"/>
      <c r="L1172" s="261"/>
      <c r="M1172" s="261"/>
      <c r="N1172" s="265"/>
      <c r="O1172" s="265"/>
      <c r="P1172" s="265"/>
      <c r="Q1172" s="265"/>
      <c r="R1172" s="265"/>
    </row>
    <row r="1173" spans="4:18" x14ac:dyDescent="0.2">
      <c r="D1173" s="273"/>
      <c r="E1173" s="261"/>
      <c r="F1173" s="261"/>
      <c r="G1173" s="261"/>
      <c r="H1173" s="261"/>
      <c r="I1173" s="261"/>
      <c r="J1173" s="261"/>
      <c r="K1173" s="261"/>
      <c r="L1173" s="261"/>
      <c r="M1173" s="261"/>
      <c r="N1173" s="265"/>
      <c r="O1173" s="265"/>
      <c r="P1173" s="265"/>
      <c r="Q1173" s="265"/>
      <c r="R1173" s="265"/>
    </row>
    <row r="1174" spans="4:18" x14ac:dyDescent="0.2">
      <c r="D1174" s="273"/>
      <c r="E1174" s="261"/>
      <c r="F1174" s="261"/>
      <c r="G1174" s="261"/>
      <c r="H1174" s="261"/>
      <c r="I1174" s="261"/>
      <c r="J1174" s="261"/>
      <c r="K1174" s="261"/>
      <c r="L1174" s="261"/>
      <c r="M1174" s="261"/>
      <c r="N1174" s="265"/>
      <c r="O1174" s="265"/>
      <c r="P1174" s="265"/>
      <c r="Q1174" s="265"/>
      <c r="R1174" s="265"/>
    </row>
    <row r="1175" spans="4:18" x14ac:dyDescent="0.2">
      <c r="D1175" s="273"/>
      <c r="E1175" s="261"/>
      <c r="F1175" s="261"/>
      <c r="G1175" s="261"/>
      <c r="H1175" s="261"/>
      <c r="I1175" s="261"/>
      <c r="J1175" s="261"/>
      <c r="K1175" s="261"/>
      <c r="L1175" s="261"/>
      <c r="M1175" s="261"/>
      <c r="N1175" s="265"/>
      <c r="O1175" s="265"/>
      <c r="P1175" s="265"/>
      <c r="Q1175" s="265"/>
      <c r="R1175" s="265"/>
    </row>
    <row r="1176" spans="4:18" x14ac:dyDescent="0.2">
      <c r="D1176" s="273"/>
      <c r="E1176" s="261"/>
      <c r="F1176" s="261"/>
      <c r="G1176" s="261"/>
      <c r="H1176" s="261"/>
      <c r="I1176" s="261"/>
      <c r="J1176" s="261"/>
      <c r="K1176" s="261"/>
      <c r="L1176" s="261"/>
      <c r="M1176" s="261"/>
      <c r="N1176" s="265"/>
      <c r="O1176" s="265"/>
      <c r="P1176" s="265"/>
      <c r="Q1176" s="265"/>
      <c r="R1176" s="265"/>
    </row>
    <row r="1177" spans="4:18" x14ac:dyDescent="0.2">
      <c r="D1177" s="273"/>
      <c r="E1177" s="261"/>
      <c r="F1177" s="261"/>
      <c r="G1177" s="261"/>
      <c r="H1177" s="261"/>
      <c r="I1177" s="261"/>
      <c r="J1177" s="261"/>
      <c r="K1177" s="261"/>
      <c r="L1177" s="261"/>
      <c r="M1177" s="261"/>
      <c r="N1177" s="265"/>
      <c r="O1177" s="265"/>
      <c r="P1177" s="265"/>
      <c r="Q1177" s="265"/>
      <c r="R1177" s="265"/>
    </row>
    <row r="1178" spans="4:18" x14ac:dyDescent="0.2">
      <c r="D1178" s="273"/>
      <c r="E1178" s="261"/>
      <c r="F1178" s="261"/>
      <c r="G1178" s="261"/>
      <c r="H1178" s="261"/>
      <c r="I1178" s="261"/>
      <c r="J1178" s="261"/>
      <c r="K1178" s="261"/>
      <c r="L1178" s="261"/>
      <c r="M1178" s="261"/>
      <c r="N1178" s="265"/>
      <c r="O1178" s="265"/>
      <c r="P1178" s="265"/>
      <c r="Q1178" s="265"/>
      <c r="R1178" s="265"/>
    </row>
    <row r="1179" spans="4:18" x14ac:dyDescent="0.2">
      <c r="D1179" s="273"/>
      <c r="E1179" s="261"/>
      <c r="F1179" s="261"/>
      <c r="G1179" s="261"/>
      <c r="H1179" s="261"/>
      <c r="I1179" s="261"/>
      <c r="J1179" s="261"/>
      <c r="K1179" s="261"/>
      <c r="L1179" s="261"/>
      <c r="M1179" s="261"/>
      <c r="N1179" s="265"/>
      <c r="O1179" s="265"/>
      <c r="P1179" s="265"/>
      <c r="Q1179" s="265"/>
      <c r="R1179" s="265"/>
    </row>
    <row r="1180" spans="4:18" x14ac:dyDescent="0.2">
      <c r="D1180" s="273"/>
      <c r="E1180" s="261"/>
      <c r="F1180" s="261"/>
      <c r="G1180" s="261"/>
      <c r="H1180" s="261"/>
      <c r="I1180" s="261"/>
      <c r="J1180" s="261"/>
      <c r="K1180" s="261"/>
      <c r="L1180" s="261"/>
      <c r="M1180" s="261"/>
      <c r="N1180" s="265"/>
      <c r="O1180" s="265"/>
      <c r="P1180" s="265"/>
      <c r="Q1180" s="265"/>
      <c r="R1180" s="265"/>
    </row>
    <row r="1181" spans="4:18" x14ac:dyDescent="0.2">
      <c r="D1181" s="273"/>
      <c r="E1181" s="261"/>
      <c r="F1181" s="261"/>
      <c r="G1181" s="261"/>
      <c r="H1181" s="261"/>
      <c r="I1181" s="261"/>
      <c r="J1181" s="261"/>
      <c r="K1181" s="261"/>
      <c r="L1181" s="261"/>
      <c r="M1181" s="261"/>
      <c r="N1181" s="265"/>
      <c r="O1181" s="265"/>
      <c r="P1181" s="265"/>
      <c r="Q1181" s="265"/>
      <c r="R1181" s="265"/>
    </row>
    <row r="1182" spans="4:18" x14ac:dyDescent="0.2">
      <c r="D1182" s="273"/>
      <c r="E1182" s="261"/>
      <c r="F1182" s="261"/>
      <c r="G1182" s="261"/>
      <c r="H1182" s="261"/>
      <c r="I1182" s="261"/>
      <c r="J1182" s="261"/>
      <c r="K1182" s="261"/>
      <c r="L1182" s="261"/>
      <c r="M1182" s="261"/>
      <c r="N1182" s="265"/>
      <c r="O1182" s="265"/>
      <c r="P1182" s="265"/>
      <c r="Q1182" s="265"/>
      <c r="R1182" s="265"/>
    </row>
    <row r="1183" spans="4:18" x14ac:dyDescent="0.2">
      <c r="D1183" s="273"/>
      <c r="E1183" s="261"/>
      <c r="F1183" s="261"/>
      <c r="G1183" s="261"/>
      <c r="H1183" s="261"/>
      <c r="I1183" s="261"/>
      <c r="J1183" s="261"/>
      <c r="K1183" s="261"/>
      <c r="L1183" s="261"/>
      <c r="M1183" s="261"/>
      <c r="N1183" s="265"/>
      <c r="O1183" s="265"/>
      <c r="P1183" s="265"/>
      <c r="Q1183" s="265"/>
      <c r="R1183" s="265"/>
    </row>
    <row r="1184" spans="4:18" x14ac:dyDescent="0.2">
      <c r="D1184" s="273"/>
      <c r="E1184" s="261"/>
      <c r="F1184" s="261"/>
      <c r="G1184" s="261"/>
      <c r="H1184" s="261"/>
      <c r="I1184" s="261"/>
      <c r="J1184" s="261"/>
      <c r="K1184" s="261"/>
      <c r="L1184" s="261"/>
      <c r="M1184" s="261"/>
      <c r="N1184" s="265"/>
      <c r="O1184" s="265"/>
      <c r="P1184" s="265"/>
      <c r="Q1184" s="265"/>
      <c r="R1184" s="265"/>
    </row>
    <row r="1185" spans="4:18" x14ac:dyDescent="0.2">
      <c r="D1185" s="273"/>
      <c r="E1185" s="261"/>
      <c r="F1185" s="261"/>
      <c r="G1185" s="261"/>
      <c r="H1185" s="261"/>
      <c r="I1185" s="261"/>
      <c r="J1185" s="261"/>
      <c r="K1185" s="261"/>
      <c r="L1185" s="261"/>
      <c r="M1185" s="261"/>
      <c r="N1185" s="265"/>
      <c r="O1185" s="265"/>
      <c r="P1185" s="265"/>
      <c r="Q1185" s="265"/>
      <c r="R1185" s="265"/>
    </row>
    <row r="1186" spans="4:18" x14ac:dyDescent="0.2">
      <c r="D1186" s="273"/>
      <c r="E1186" s="261"/>
      <c r="F1186" s="261"/>
      <c r="G1186" s="261"/>
      <c r="H1186" s="261"/>
      <c r="I1186" s="261"/>
      <c r="J1186" s="261"/>
      <c r="K1186" s="261"/>
      <c r="L1186" s="261"/>
      <c r="M1186" s="261"/>
      <c r="N1186" s="265"/>
      <c r="O1186" s="265"/>
      <c r="P1186" s="265"/>
      <c r="Q1186" s="265"/>
      <c r="R1186" s="265"/>
    </row>
    <row r="1187" spans="4:18" x14ac:dyDescent="0.2">
      <c r="D1187" s="273"/>
      <c r="E1187" s="261"/>
      <c r="F1187" s="261"/>
      <c r="G1187" s="261"/>
      <c r="H1187" s="261"/>
      <c r="I1187" s="261"/>
      <c r="J1187" s="261"/>
      <c r="K1187" s="261"/>
      <c r="L1187" s="261"/>
      <c r="M1187" s="261"/>
      <c r="N1187" s="265"/>
      <c r="O1187" s="265"/>
      <c r="P1187" s="265"/>
      <c r="Q1187" s="265"/>
      <c r="R1187" s="265"/>
    </row>
    <row r="1188" spans="4:18" x14ac:dyDescent="0.2">
      <c r="D1188" s="273"/>
      <c r="E1188" s="261"/>
      <c r="F1188" s="261"/>
      <c r="G1188" s="261"/>
      <c r="H1188" s="261"/>
      <c r="I1188" s="261"/>
      <c r="J1188" s="261"/>
      <c r="K1188" s="261"/>
      <c r="L1188" s="261"/>
      <c r="M1188" s="261"/>
      <c r="N1188" s="265"/>
      <c r="O1188" s="265"/>
      <c r="P1188" s="265"/>
      <c r="Q1188" s="265"/>
      <c r="R1188" s="265"/>
    </row>
    <row r="1189" spans="4:18" x14ac:dyDescent="0.2">
      <c r="D1189" s="273"/>
      <c r="E1189" s="261"/>
      <c r="F1189" s="261"/>
      <c r="G1189" s="261"/>
      <c r="H1189" s="261"/>
      <c r="I1189" s="261"/>
      <c r="J1189" s="261"/>
      <c r="K1189" s="261"/>
      <c r="L1189" s="261"/>
      <c r="M1189" s="261"/>
      <c r="N1189" s="265"/>
      <c r="O1189" s="265"/>
      <c r="P1189" s="265"/>
      <c r="Q1189" s="265"/>
      <c r="R1189" s="265"/>
    </row>
    <row r="1190" spans="4:18" x14ac:dyDescent="0.2">
      <c r="D1190" s="273"/>
      <c r="E1190" s="261"/>
      <c r="F1190" s="261"/>
      <c r="G1190" s="261"/>
      <c r="H1190" s="261"/>
      <c r="I1190" s="261"/>
      <c r="J1190" s="261"/>
      <c r="K1190" s="261"/>
      <c r="L1190" s="261"/>
      <c r="M1190" s="261"/>
      <c r="N1190" s="265"/>
      <c r="O1190" s="265"/>
      <c r="P1190" s="265"/>
      <c r="Q1190" s="265"/>
      <c r="R1190" s="265"/>
    </row>
    <row r="1191" spans="4:18" x14ac:dyDescent="0.2">
      <c r="D1191" s="273"/>
      <c r="E1191" s="261"/>
      <c r="F1191" s="261"/>
      <c r="G1191" s="261"/>
      <c r="H1191" s="261"/>
      <c r="I1191" s="261"/>
      <c r="J1191" s="261"/>
      <c r="K1191" s="261"/>
      <c r="L1191" s="261"/>
      <c r="M1191" s="261"/>
      <c r="N1191" s="265"/>
      <c r="O1191" s="265"/>
      <c r="P1191" s="265"/>
      <c r="Q1191" s="265"/>
      <c r="R1191" s="265"/>
    </row>
    <row r="1192" spans="4:18" x14ac:dyDescent="0.2">
      <c r="D1192" s="273"/>
      <c r="E1192" s="261"/>
      <c r="F1192" s="261"/>
      <c r="G1192" s="261"/>
      <c r="H1192" s="261"/>
      <c r="I1192" s="261"/>
      <c r="J1192" s="261"/>
      <c r="K1192" s="261"/>
      <c r="L1192" s="261"/>
      <c r="M1192" s="261"/>
      <c r="N1192" s="265"/>
      <c r="O1192" s="265"/>
      <c r="P1192" s="265"/>
      <c r="Q1192" s="265"/>
      <c r="R1192" s="265"/>
    </row>
    <row r="1193" spans="4:18" x14ac:dyDescent="0.2">
      <c r="D1193" s="273"/>
      <c r="E1193" s="261"/>
      <c r="F1193" s="261"/>
      <c r="G1193" s="261"/>
      <c r="H1193" s="261"/>
      <c r="I1193" s="261"/>
      <c r="J1193" s="261"/>
      <c r="K1193" s="261"/>
      <c r="L1193" s="261"/>
      <c r="M1193" s="261"/>
      <c r="N1193" s="265"/>
      <c r="O1193" s="265"/>
      <c r="P1193" s="265"/>
      <c r="Q1193" s="265"/>
      <c r="R1193" s="265"/>
    </row>
    <row r="1194" spans="4:18" x14ac:dyDescent="0.2">
      <c r="D1194" s="273"/>
      <c r="E1194" s="261"/>
      <c r="F1194" s="261"/>
      <c r="G1194" s="261"/>
      <c r="H1194" s="261"/>
      <c r="I1194" s="261"/>
      <c r="J1194" s="261"/>
      <c r="K1194" s="261"/>
      <c r="L1194" s="261"/>
      <c r="M1194" s="261"/>
      <c r="N1194" s="265"/>
      <c r="O1194" s="265"/>
      <c r="P1194" s="265"/>
      <c r="Q1194" s="265"/>
      <c r="R1194" s="265"/>
    </row>
    <row r="1195" spans="4:18" x14ac:dyDescent="0.2">
      <c r="D1195" s="273"/>
      <c r="E1195" s="261"/>
      <c r="F1195" s="261"/>
      <c r="G1195" s="261"/>
      <c r="H1195" s="261"/>
      <c r="I1195" s="261"/>
      <c r="J1195" s="261"/>
      <c r="K1195" s="261"/>
      <c r="L1195" s="261"/>
      <c r="M1195" s="261"/>
      <c r="N1195" s="265"/>
      <c r="O1195" s="265"/>
      <c r="P1195" s="265"/>
      <c r="Q1195" s="265"/>
      <c r="R1195" s="265"/>
    </row>
    <row r="1196" spans="4:18" x14ac:dyDescent="0.2">
      <c r="D1196" s="273"/>
      <c r="E1196" s="261"/>
      <c r="F1196" s="261"/>
      <c r="G1196" s="261"/>
      <c r="H1196" s="261"/>
      <c r="I1196" s="261"/>
      <c r="J1196" s="261"/>
      <c r="K1196" s="261"/>
      <c r="L1196" s="261"/>
      <c r="M1196" s="261"/>
      <c r="N1196" s="265"/>
      <c r="O1196" s="265"/>
      <c r="P1196" s="265"/>
      <c r="Q1196" s="265"/>
      <c r="R1196" s="265"/>
    </row>
    <row r="1197" spans="4:18" x14ac:dyDescent="0.2">
      <c r="D1197" s="273"/>
      <c r="E1197" s="261"/>
      <c r="F1197" s="261"/>
      <c r="G1197" s="261"/>
      <c r="H1197" s="261"/>
      <c r="I1197" s="261"/>
      <c r="J1197" s="261"/>
      <c r="K1197" s="261"/>
      <c r="L1197" s="261"/>
      <c r="M1197" s="261"/>
      <c r="N1197" s="265"/>
      <c r="O1197" s="265"/>
      <c r="P1197" s="265"/>
      <c r="Q1197" s="265"/>
      <c r="R1197" s="265"/>
    </row>
    <row r="1198" spans="4:18" x14ac:dyDescent="0.2">
      <c r="D1198" s="273"/>
      <c r="E1198" s="261"/>
      <c r="F1198" s="261"/>
      <c r="G1198" s="261"/>
      <c r="H1198" s="261"/>
      <c r="I1198" s="261"/>
      <c r="J1198" s="261"/>
      <c r="K1198" s="261"/>
      <c r="L1198" s="261"/>
      <c r="M1198" s="261"/>
      <c r="N1198" s="265"/>
      <c r="O1198" s="265"/>
      <c r="P1198" s="265"/>
      <c r="Q1198" s="265"/>
      <c r="R1198" s="265"/>
    </row>
    <row r="1199" spans="4:18" x14ac:dyDescent="0.2">
      <c r="D1199" s="273"/>
      <c r="E1199" s="261"/>
      <c r="F1199" s="261"/>
      <c r="G1199" s="261"/>
      <c r="H1199" s="261"/>
      <c r="I1199" s="261"/>
      <c r="J1199" s="261"/>
      <c r="K1199" s="261"/>
      <c r="L1199" s="261"/>
      <c r="M1199" s="261"/>
      <c r="N1199" s="265"/>
      <c r="O1199" s="265"/>
      <c r="P1199" s="265"/>
      <c r="Q1199" s="265"/>
      <c r="R1199" s="265"/>
    </row>
    <row r="1200" spans="4:18" x14ac:dyDescent="0.2">
      <c r="D1200" s="273"/>
      <c r="E1200" s="261"/>
      <c r="F1200" s="261"/>
      <c r="G1200" s="261"/>
      <c r="H1200" s="261"/>
      <c r="I1200" s="261"/>
      <c r="J1200" s="261"/>
      <c r="K1200" s="261"/>
      <c r="L1200" s="261"/>
      <c r="M1200" s="261"/>
      <c r="N1200" s="265"/>
      <c r="O1200" s="265"/>
      <c r="P1200" s="265"/>
      <c r="Q1200" s="265"/>
      <c r="R1200" s="265"/>
    </row>
    <row r="1201" spans="4:18" x14ac:dyDescent="0.2">
      <c r="D1201" s="273"/>
      <c r="E1201" s="261"/>
      <c r="F1201" s="261"/>
      <c r="G1201" s="261"/>
      <c r="H1201" s="261"/>
      <c r="I1201" s="261"/>
      <c r="J1201" s="261"/>
      <c r="K1201" s="261"/>
      <c r="L1201" s="261"/>
      <c r="M1201" s="261"/>
      <c r="N1201" s="265"/>
      <c r="O1201" s="265"/>
      <c r="P1201" s="265"/>
      <c r="Q1201" s="265"/>
      <c r="R1201" s="265"/>
    </row>
    <row r="1202" spans="4:18" x14ac:dyDescent="0.2">
      <c r="D1202" s="273"/>
      <c r="E1202" s="261"/>
      <c r="F1202" s="261"/>
      <c r="G1202" s="261"/>
      <c r="H1202" s="261"/>
      <c r="I1202" s="261"/>
      <c r="J1202" s="261"/>
      <c r="K1202" s="261"/>
      <c r="L1202" s="261"/>
      <c r="M1202" s="261"/>
      <c r="N1202" s="265"/>
      <c r="O1202" s="265"/>
      <c r="P1202" s="265"/>
      <c r="Q1202" s="265"/>
      <c r="R1202" s="265"/>
    </row>
    <row r="1203" spans="4:18" x14ac:dyDescent="0.2">
      <c r="D1203" s="273"/>
      <c r="E1203" s="261"/>
      <c r="F1203" s="261"/>
      <c r="G1203" s="261"/>
      <c r="H1203" s="261"/>
      <c r="I1203" s="261"/>
      <c r="J1203" s="261"/>
      <c r="K1203" s="261"/>
      <c r="L1203" s="261"/>
      <c r="M1203" s="261"/>
      <c r="N1203" s="265"/>
      <c r="O1203" s="265"/>
      <c r="P1203" s="265"/>
      <c r="Q1203" s="265"/>
      <c r="R1203" s="265"/>
    </row>
    <row r="1204" spans="4:18" x14ac:dyDescent="0.2">
      <c r="D1204" s="273"/>
      <c r="E1204" s="261"/>
      <c r="F1204" s="261"/>
      <c r="G1204" s="261"/>
      <c r="H1204" s="261"/>
      <c r="I1204" s="261"/>
      <c r="J1204" s="261"/>
      <c r="K1204" s="261"/>
      <c r="L1204" s="261"/>
      <c r="M1204" s="261"/>
      <c r="N1204" s="265"/>
      <c r="O1204" s="265"/>
      <c r="P1204" s="265"/>
      <c r="Q1204" s="265"/>
      <c r="R1204" s="265"/>
    </row>
    <row r="1205" spans="4:18" x14ac:dyDescent="0.2">
      <c r="D1205" s="273"/>
      <c r="E1205" s="261"/>
      <c r="F1205" s="261"/>
      <c r="G1205" s="261"/>
      <c r="H1205" s="261"/>
      <c r="I1205" s="261"/>
      <c r="J1205" s="261"/>
      <c r="K1205" s="261"/>
      <c r="L1205" s="261"/>
      <c r="M1205" s="261"/>
      <c r="N1205" s="265"/>
      <c r="O1205" s="265"/>
      <c r="P1205" s="265"/>
      <c r="Q1205" s="265"/>
      <c r="R1205" s="265"/>
    </row>
    <row r="1206" spans="4:18" x14ac:dyDescent="0.2">
      <c r="D1206" s="273"/>
      <c r="E1206" s="261"/>
      <c r="F1206" s="261"/>
      <c r="G1206" s="261"/>
      <c r="H1206" s="261"/>
      <c r="I1206" s="261"/>
      <c r="J1206" s="261"/>
      <c r="K1206" s="261"/>
      <c r="L1206" s="261"/>
      <c r="M1206" s="261"/>
      <c r="N1206" s="265"/>
      <c r="O1206" s="265"/>
      <c r="P1206" s="265"/>
      <c r="Q1206" s="265"/>
      <c r="R1206" s="265"/>
    </row>
    <row r="1207" spans="4:18" x14ac:dyDescent="0.2">
      <c r="D1207" s="273"/>
      <c r="E1207" s="261"/>
      <c r="F1207" s="261"/>
      <c r="G1207" s="261"/>
      <c r="H1207" s="261"/>
      <c r="I1207" s="261"/>
      <c r="J1207" s="261"/>
      <c r="K1207" s="261"/>
      <c r="L1207" s="261"/>
      <c r="M1207" s="261"/>
      <c r="N1207" s="265"/>
      <c r="O1207" s="265"/>
      <c r="P1207" s="265"/>
      <c r="Q1207" s="265"/>
      <c r="R1207" s="265"/>
    </row>
    <row r="1208" spans="4:18" x14ac:dyDescent="0.2">
      <c r="D1208" s="273"/>
      <c r="E1208" s="261"/>
      <c r="F1208" s="261"/>
      <c r="G1208" s="261"/>
      <c r="H1208" s="261"/>
      <c r="I1208" s="261"/>
      <c r="J1208" s="261"/>
      <c r="K1208" s="261"/>
      <c r="L1208" s="261"/>
      <c r="M1208" s="261"/>
      <c r="N1208" s="265"/>
      <c r="O1208" s="265"/>
      <c r="P1208" s="265"/>
      <c r="Q1208" s="265"/>
      <c r="R1208" s="265"/>
    </row>
    <row r="1209" spans="4:18" x14ac:dyDescent="0.2">
      <c r="D1209" s="273"/>
      <c r="E1209" s="261"/>
      <c r="F1209" s="261"/>
      <c r="G1209" s="261"/>
      <c r="H1209" s="261"/>
      <c r="I1209" s="261"/>
      <c r="J1209" s="261"/>
      <c r="K1209" s="261"/>
      <c r="L1209" s="261"/>
      <c r="M1209" s="261"/>
      <c r="N1209" s="265"/>
      <c r="O1209" s="265"/>
      <c r="P1209" s="265"/>
      <c r="Q1209" s="265"/>
      <c r="R1209" s="265"/>
    </row>
    <row r="1210" spans="4:18" x14ac:dyDescent="0.2">
      <c r="D1210" s="273"/>
      <c r="E1210" s="261"/>
      <c r="F1210" s="261"/>
      <c r="G1210" s="261"/>
      <c r="H1210" s="261"/>
      <c r="I1210" s="261"/>
      <c r="J1210" s="261"/>
      <c r="K1210" s="261"/>
      <c r="L1210" s="261"/>
      <c r="M1210" s="261"/>
      <c r="N1210" s="265"/>
      <c r="O1210" s="265"/>
      <c r="P1210" s="265"/>
      <c r="Q1210" s="265"/>
      <c r="R1210" s="265"/>
    </row>
    <row r="1211" spans="4:18" x14ac:dyDescent="0.2">
      <c r="D1211" s="273"/>
      <c r="E1211" s="261"/>
      <c r="F1211" s="261"/>
      <c r="G1211" s="261"/>
      <c r="H1211" s="261"/>
      <c r="I1211" s="261"/>
      <c r="J1211" s="261"/>
      <c r="K1211" s="261"/>
      <c r="L1211" s="261"/>
      <c r="M1211" s="261"/>
      <c r="N1211" s="265"/>
      <c r="O1211" s="265"/>
      <c r="P1211" s="265"/>
      <c r="Q1211" s="265"/>
      <c r="R1211" s="265"/>
    </row>
    <row r="1212" spans="4:18" x14ac:dyDescent="0.2">
      <c r="D1212" s="273"/>
      <c r="E1212" s="261"/>
      <c r="F1212" s="261"/>
      <c r="G1212" s="261"/>
      <c r="H1212" s="261"/>
      <c r="I1212" s="261"/>
      <c r="J1212" s="261"/>
      <c r="K1212" s="261"/>
      <c r="L1212" s="261"/>
      <c r="M1212" s="261"/>
      <c r="N1212" s="265"/>
      <c r="O1212" s="265"/>
      <c r="P1212" s="265"/>
      <c r="Q1212" s="265"/>
      <c r="R1212" s="265"/>
    </row>
    <row r="1213" spans="4:18" x14ac:dyDescent="0.2">
      <c r="D1213" s="273"/>
      <c r="E1213" s="261"/>
      <c r="F1213" s="261"/>
      <c r="G1213" s="261"/>
      <c r="H1213" s="261"/>
      <c r="I1213" s="261"/>
      <c r="J1213" s="261"/>
      <c r="K1213" s="261"/>
      <c r="L1213" s="261"/>
      <c r="M1213" s="261"/>
      <c r="N1213" s="265"/>
      <c r="O1213" s="265"/>
      <c r="P1213" s="265"/>
      <c r="Q1213" s="265"/>
      <c r="R1213" s="265"/>
    </row>
    <row r="1214" spans="4:18" x14ac:dyDescent="0.2">
      <c r="D1214" s="273"/>
      <c r="E1214" s="261"/>
      <c r="F1214" s="261"/>
      <c r="G1214" s="261"/>
      <c r="H1214" s="261"/>
      <c r="I1214" s="261"/>
      <c r="J1214" s="261"/>
      <c r="K1214" s="261"/>
      <c r="L1214" s="261"/>
      <c r="M1214" s="261"/>
      <c r="N1214" s="265"/>
      <c r="O1214" s="265"/>
      <c r="P1214" s="265"/>
      <c r="Q1214" s="265"/>
      <c r="R1214" s="265"/>
    </row>
    <row r="1215" spans="4:18" x14ac:dyDescent="0.2">
      <c r="D1215" s="273"/>
      <c r="E1215" s="261"/>
      <c r="F1215" s="261"/>
      <c r="G1215" s="261"/>
      <c r="H1215" s="261"/>
      <c r="I1215" s="261"/>
      <c r="J1215" s="261"/>
      <c r="K1215" s="261"/>
      <c r="L1215" s="261"/>
      <c r="M1215" s="261"/>
      <c r="N1215" s="265"/>
      <c r="O1215" s="265"/>
      <c r="P1215" s="265"/>
      <c r="Q1215" s="265"/>
      <c r="R1215" s="265"/>
    </row>
    <row r="1216" spans="4:18" x14ac:dyDescent="0.2">
      <c r="D1216" s="273"/>
      <c r="E1216" s="261"/>
      <c r="F1216" s="261"/>
      <c r="G1216" s="261"/>
      <c r="H1216" s="261"/>
      <c r="I1216" s="261"/>
      <c r="J1216" s="261"/>
      <c r="K1216" s="261"/>
      <c r="L1216" s="261"/>
      <c r="M1216" s="261"/>
      <c r="N1216" s="265"/>
      <c r="O1216" s="265"/>
      <c r="P1216" s="265"/>
      <c r="Q1216" s="265"/>
      <c r="R1216" s="265"/>
    </row>
    <row r="1217" spans="4:18" x14ac:dyDescent="0.2">
      <c r="D1217" s="273"/>
      <c r="E1217" s="261"/>
      <c r="F1217" s="261"/>
      <c r="G1217" s="261"/>
      <c r="H1217" s="261"/>
      <c r="I1217" s="261"/>
      <c r="J1217" s="261"/>
      <c r="K1217" s="261"/>
      <c r="L1217" s="261"/>
      <c r="M1217" s="261"/>
      <c r="N1217" s="265"/>
      <c r="O1217" s="265"/>
      <c r="P1217" s="265"/>
      <c r="Q1217" s="265"/>
      <c r="R1217" s="265"/>
    </row>
    <row r="1218" spans="4:18" x14ac:dyDescent="0.2">
      <c r="D1218" s="273"/>
      <c r="E1218" s="261"/>
      <c r="F1218" s="261"/>
      <c r="G1218" s="261"/>
      <c r="H1218" s="261"/>
      <c r="I1218" s="261"/>
      <c r="J1218" s="261"/>
      <c r="K1218" s="261"/>
      <c r="L1218" s="261"/>
      <c r="M1218" s="261"/>
      <c r="N1218" s="265"/>
      <c r="O1218" s="265"/>
      <c r="P1218" s="265"/>
      <c r="Q1218" s="265"/>
      <c r="R1218" s="265"/>
    </row>
    <row r="1219" spans="4:18" x14ac:dyDescent="0.2">
      <c r="D1219" s="273"/>
      <c r="E1219" s="261"/>
      <c r="F1219" s="261"/>
      <c r="G1219" s="261"/>
      <c r="H1219" s="261"/>
      <c r="I1219" s="261"/>
      <c r="J1219" s="261"/>
      <c r="K1219" s="261"/>
      <c r="L1219" s="261"/>
      <c r="M1219" s="261"/>
      <c r="N1219" s="265"/>
      <c r="O1219" s="265"/>
      <c r="P1219" s="265"/>
      <c r="Q1219" s="265"/>
      <c r="R1219" s="265"/>
    </row>
    <row r="1220" spans="4:18" x14ac:dyDescent="0.2">
      <c r="D1220" s="273"/>
      <c r="E1220" s="261"/>
      <c r="F1220" s="261"/>
      <c r="G1220" s="261"/>
      <c r="H1220" s="261"/>
      <c r="I1220" s="261"/>
      <c r="J1220" s="261"/>
      <c r="K1220" s="261"/>
      <c r="L1220" s="261"/>
      <c r="M1220" s="261"/>
      <c r="N1220" s="265"/>
      <c r="O1220" s="265"/>
      <c r="P1220" s="265"/>
      <c r="Q1220" s="265"/>
      <c r="R1220" s="265"/>
    </row>
    <row r="1221" spans="4:18" x14ac:dyDescent="0.2">
      <c r="D1221" s="273"/>
      <c r="E1221" s="261"/>
      <c r="F1221" s="261"/>
      <c r="G1221" s="261"/>
      <c r="H1221" s="261"/>
      <c r="I1221" s="261"/>
      <c r="J1221" s="261"/>
      <c r="K1221" s="261"/>
      <c r="L1221" s="261"/>
      <c r="M1221" s="261"/>
      <c r="N1221" s="265"/>
      <c r="O1221" s="265"/>
      <c r="P1221" s="265"/>
      <c r="Q1221" s="265"/>
      <c r="R1221" s="265"/>
    </row>
    <row r="1222" spans="4:18" x14ac:dyDescent="0.2">
      <c r="D1222" s="273"/>
      <c r="E1222" s="261"/>
      <c r="F1222" s="261"/>
      <c r="G1222" s="261"/>
      <c r="H1222" s="261"/>
      <c r="I1222" s="261"/>
      <c r="J1222" s="261"/>
      <c r="K1222" s="261"/>
      <c r="L1222" s="261"/>
      <c r="M1222" s="261"/>
      <c r="N1222" s="265"/>
      <c r="O1222" s="265"/>
      <c r="P1222" s="265"/>
      <c r="Q1222" s="265"/>
      <c r="R1222" s="265"/>
    </row>
    <row r="1223" spans="4:18" x14ac:dyDescent="0.2">
      <c r="D1223" s="273"/>
      <c r="E1223" s="261"/>
      <c r="F1223" s="261"/>
      <c r="G1223" s="261"/>
      <c r="H1223" s="261"/>
      <c r="I1223" s="261"/>
      <c r="J1223" s="261"/>
      <c r="K1223" s="261"/>
      <c r="L1223" s="261"/>
      <c r="M1223" s="261"/>
      <c r="N1223" s="265"/>
      <c r="O1223" s="265"/>
      <c r="P1223" s="265"/>
      <c r="Q1223" s="265"/>
      <c r="R1223" s="265"/>
    </row>
    <row r="1224" spans="4:18" x14ac:dyDescent="0.2">
      <c r="D1224" s="273"/>
      <c r="E1224" s="261"/>
      <c r="F1224" s="261"/>
      <c r="G1224" s="261"/>
      <c r="H1224" s="261"/>
      <c r="I1224" s="261"/>
      <c r="J1224" s="261"/>
      <c r="K1224" s="261"/>
      <c r="L1224" s="261"/>
      <c r="M1224" s="261"/>
      <c r="N1224" s="265"/>
      <c r="O1224" s="265"/>
      <c r="P1224" s="265"/>
      <c r="Q1224" s="265"/>
      <c r="R1224" s="265"/>
    </row>
    <row r="1225" spans="4:18" x14ac:dyDescent="0.2">
      <c r="D1225" s="273"/>
      <c r="E1225" s="261"/>
      <c r="F1225" s="261"/>
      <c r="G1225" s="261"/>
      <c r="H1225" s="261"/>
      <c r="I1225" s="261"/>
      <c r="J1225" s="261"/>
      <c r="K1225" s="261"/>
      <c r="L1225" s="261"/>
      <c r="M1225" s="261"/>
      <c r="N1225" s="265"/>
      <c r="O1225" s="265"/>
      <c r="P1225" s="265"/>
      <c r="Q1225" s="265"/>
      <c r="R1225" s="265"/>
    </row>
    <row r="1226" spans="4:18" x14ac:dyDescent="0.2">
      <c r="D1226" s="273"/>
      <c r="E1226" s="261"/>
      <c r="F1226" s="261"/>
      <c r="G1226" s="261"/>
      <c r="H1226" s="261"/>
      <c r="I1226" s="261"/>
      <c r="J1226" s="261"/>
      <c r="K1226" s="261"/>
      <c r="L1226" s="261"/>
      <c r="M1226" s="261"/>
      <c r="N1226" s="265"/>
      <c r="O1226" s="265"/>
      <c r="P1226" s="265"/>
      <c r="Q1226" s="265"/>
      <c r="R1226" s="265"/>
    </row>
    <row r="1227" spans="4:18" x14ac:dyDescent="0.2">
      <c r="D1227" s="273"/>
      <c r="E1227" s="261"/>
      <c r="F1227" s="261"/>
      <c r="G1227" s="261"/>
      <c r="H1227" s="261"/>
      <c r="I1227" s="261"/>
      <c r="J1227" s="261"/>
      <c r="K1227" s="261"/>
      <c r="L1227" s="261"/>
      <c r="M1227" s="261"/>
      <c r="N1227" s="265"/>
      <c r="O1227" s="265"/>
      <c r="P1227" s="265"/>
      <c r="Q1227" s="265"/>
      <c r="R1227" s="265"/>
    </row>
    <row r="1228" spans="4:18" x14ac:dyDescent="0.2">
      <c r="D1228" s="273"/>
      <c r="E1228" s="261"/>
      <c r="F1228" s="261"/>
      <c r="G1228" s="261"/>
      <c r="H1228" s="261"/>
      <c r="I1228" s="261"/>
      <c r="J1228" s="261"/>
      <c r="K1228" s="261"/>
      <c r="L1228" s="261"/>
      <c r="M1228" s="261"/>
      <c r="N1228" s="265"/>
      <c r="O1228" s="265"/>
      <c r="P1228" s="265"/>
      <c r="Q1228" s="265"/>
      <c r="R1228" s="265"/>
    </row>
    <row r="1229" spans="4:18" x14ac:dyDescent="0.2">
      <c r="D1229" s="273"/>
      <c r="E1229" s="261"/>
      <c r="F1229" s="261"/>
      <c r="G1229" s="261"/>
      <c r="H1229" s="261"/>
      <c r="I1229" s="261"/>
      <c r="J1229" s="261"/>
      <c r="K1229" s="261"/>
      <c r="L1229" s="261"/>
      <c r="M1229" s="261"/>
      <c r="N1229" s="265"/>
      <c r="O1229" s="265"/>
      <c r="P1229" s="265"/>
      <c r="Q1229" s="265"/>
      <c r="R1229" s="265"/>
    </row>
    <row r="1230" spans="4:18" x14ac:dyDescent="0.2">
      <c r="D1230" s="273"/>
      <c r="E1230" s="261"/>
      <c r="F1230" s="261"/>
      <c r="G1230" s="261"/>
      <c r="H1230" s="261"/>
      <c r="I1230" s="261"/>
      <c r="J1230" s="261"/>
      <c r="K1230" s="261"/>
      <c r="L1230" s="261"/>
      <c r="M1230" s="261"/>
      <c r="N1230" s="265"/>
      <c r="O1230" s="265"/>
      <c r="P1230" s="265"/>
      <c r="Q1230" s="265"/>
      <c r="R1230" s="265"/>
    </row>
    <row r="1231" spans="4:18" x14ac:dyDescent="0.2">
      <c r="D1231" s="273"/>
      <c r="E1231" s="261"/>
      <c r="F1231" s="261"/>
      <c r="G1231" s="261"/>
      <c r="H1231" s="261"/>
      <c r="I1231" s="261"/>
      <c r="J1231" s="261"/>
      <c r="K1231" s="261"/>
      <c r="L1231" s="261"/>
      <c r="M1231" s="261"/>
      <c r="N1231" s="265"/>
      <c r="O1231" s="265"/>
      <c r="P1231" s="265"/>
      <c r="Q1231" s="265"/>
      <c r="R1231" s="265"/>
    </row>
    <row r="1232" spans="4:18" x14ac:dyDescent="0.2">
      <c r="D1232" s="273"/>
      <c r="E1232" s="261"/>
      <c r="F1232" s="261"/>
      <c r="G1232" s="261"/>
      <c r="H1232" s="261"/>
      <c r="I1232" s="261"/>
      <c r="J1232" s="261"/>
      <c r="K1232" s="261"/>
      <c r="L1232" s="261"/>
      <c r="M1232" s="261"/>
      <c r="N1232" s="265"/>
      <c r="O1232" s="265"/>
      <c r="P1232" s="265"/>
      <c r="Q1232" s="265"/>
      <c r="R1232" s="265"/>
    </row>
    <row r="1233" spans="4:18" x14ac:dyDescent="0.2">
      <c r="D1233" s="273"/>
      <c r="E1233" s="261"/>
      <c r="F1233" s="261"/>
      <c r="G1233" s="261"/>
      <c r="H1233" s="261"/>
      <c r="I1233" s="261"/>
      <c r="J1233" s="261"/>
      <c r="K1233" s="261"/>
      <c r="L1233" s="261"/>
      <c r="M1233" s="261"/>
      <c r="N1233" s="265"/>
      <c r="O1233" s="265"/>
      <c r="P1233" s="265"/>
      <c r="Q1233" s="265"/>
      <c r="R1233" s="265"/>
    </row>
    <row r="1234" spans="4:18" x14ac:dyDescent="0.2">
      <c r="D1234" s="273"/>
      <c r="E1234" s="261"/>
      <c r="F1234" s="261"/>
      <c r="G1234" s="261"/>
      <c r="H1234" s="261"/>
      <c r="I1234" s="261"/>
      <c r="J1234" s="261"/>
      <c r="K1234" s="261"/>
      <c r="L1234" s="261"/>
      <c r="M1234" s="261"/>
      <c r="N1234" s="265"/>
      <c r="O1234" s="265"/>
      <c r="P1234" s="265"/>
      <c r="Q1234" s="265"/>
      <c r="R1234" s="265"/>
    </row>
    <row r="1235" spans="4:18" x14ac:dyDescent="0.2">
      <c r="D1235" s="273"/>
      <c r="E1235" s="261"/>
      <c r="F1235" s="261"/>
      <c r="G1235" s="261"/>
      <c r="H1235" s="261"/>
      <c r="I1235" s="261"/>
      <c r="J1235" s="261"/>
      <c r="K1235" s="261"/>
      <c r="L1235" s="261"/>
      <c r="M1235" s="261"/>
      <c r="N1235" s="265"/>
      <c r="O1235" s="265"/>
      <c r="P1235" s="265"/>
      <c r="Q1235" s="265"/>
      <c r="R1235" s="265"/>
    </row>
    <row r="1236" spans="4:18" x14ac:dyDescent="0.2">
      <c r="D1236" s="273"/>
      <c r="E1236" s="261"/>
      <c r="F1236" s="261"/>
      <c r="G1236" s="261"/>
      <c r="H1236" s="261"/>
      <c r="I1236" s="261"/>
      <c r="J1236" s="261"/>
      <c r="K1236" s="261"/>
      <c r="L1236" s="261"/>
      <c r="M1236" s="261"/>
      <c r="N1236" s="265"/>
      <c r="O1236" s="265"/>
      <c r="P1236" s="265"/>
      <c r="Q1236" s="265"/>
      <c r="R1236" s="265"/>
    </row>
    <row r="1237" spans="4:18" x14ac:dyDescent="0.2">
      <c r="D1237" s="273"/>
      <c r="E1237" s="261"/>
      <c r="F1237" s="261"/>
      <c r="G1237" s="261"/>
      <c r="H1237" s="261"/>
      <c r="I1237" s="261"/>
      <c r="J1237" s="261"/>
      <c r="K1237" s="261"/>
      <c r="L1237" s="261"/>
      <c r="M1237" s="261"/>
      <c r="N1237" s="265"/>
      <c r="O1237" s="265"/>
      <c r="P1237" s="265"/>
      <c r="Q1237" s="265"/>
      <c r="R1237" s="265"/>
    </row>
    <row r="1238" spans="4:18" x14ac:dyDescent="0.2">
      <c r="D1238" s="273"/>
      <c r="E1238" s="261"/>
      <c r="F1238" s="261"/>
      <c r="G1238" s="261"/>
      <c r="H1238" s="261"/>
      <c r="I1238" s="261"/>
      <c r="J1238" s="261"/>
      <c r="K1238" s="261"/>
      <c r="L1238" s="261"/>
      <c r="M1238" s="261"/>
      <c r="N1238" s="265"/>
      <c r="O1238" s="265"/>
      <c r="P1238" s="265"/>
      <c r="Q1238" s="265"/>
      <c r="R1238" s="265"/>
    </row>
    <row r="1239" spans="4:18" x14ac:dyDescent="0.2">
      <c r="D1239" s="273"/>
      <c r="E1239" s="261"/>
      <c r="F1239" s="261"/>
      <c r="G1239" s="261"/>
      <c r="H1239" s="261"/>
      <c r="I1239" s="261"/>
      <c r="J1239" s="261"/>
      <c r="K1239" s="261"/>
      <c r="L1239" s="261"/>
      <c r="M1239" s="261"/>
      <c r="N1239" s="265"/>
      <c r="O1239" s="265"/>
      <c r="P1239" s="265"/>
      <c r="Q1239" s="265"/>
      <c r="R1239" s="265"/>
    </row>
    <row r="1240" spans="4:18" x14ac:dyDescent="0.2">
      <c r="D1240" s="273"/>
      <c r="E1240" s="261"/>
      <c r="F1240" s="261"/>
      <c r="G1240" s="261"/>
      <c r="H1240" s="261"/>
      <c r="I1240" s="261"/>
      <c r="J1240" s="261"/>
      <c r="K1240" s="261"/>
      <c r="L1240" s="261"/>
      <c r="M1240" s="261"/>
      <c r="N1240" s="265"/>
      <c r="O1240" s="265"/>
      <c r="P1240" s="265"/>
      <c r="Q1240" s="265"/>
      <c r="R1240" s="265"/>
    </row>
    <row r="1241" spans="4:18" x14ac:dyDescent="0.2">
      <c r="D1241" s="273"/>
      <c r="E1241" s="261"/>
      <c r="F1241" s="261"/>
      <c r="G1241" s="261"/>
      <c r="H1241" s="261"/>
      <c r="I1241" s="261"/>
      <c r="J1241" s="261"/>
      <c r="K1241" s="261"/>
      <c r="L1241" s="261"/>
      <c r="M1241" s="261"/>
      <c r="N1241" s="265"/>
      <c r="O1241" s="265"/>
      <c r="P1241" s="265"/>
      <c r="Q1241" s="265"/>
      <c r="R1241" s="265"/>
    </row>
    <row r="1242" spans="4:18" x14ac:dyDescent="0.2">
      <c r="D1242" s="273"/>
      <c r="E1242" s="261"/>
      <c r="F1242" s="261"/>
      <c r="G1242" s="261"/>
      <c r="H1242" s="261"/>
      <c r="I1242" s="261"/>
      <c r="J1242" s="261"/>
      <c r="K1242" s="261"/>
      <c r="L1242" s="261"/>
      <c r="M1242" s="261"/>
      <c r="N1242" s="265"/>
      <c r="O1242" s="265"/>
      <c r="P1242" s="265"/>
      <c r="Q1242" s="265"/>
      <c r="R1242" s="265"/>
    </row>
    <row r="1243" spans="4:18" x14ac:dyDescent="0.2">
      <c r="D1243" s="273"/>
      <c r="E1243" s="261"/>
      <c r="F1243" s="261"/>
      <c r="G1243" s="261"/>
      <c r="H1243" s="261"/>
      <c r="I1243" s="261"/>
      <c r="J1243" s="261"/>
      <c r="K1243" s="261"/>
      <c r="L1243" s="261"/>
      <c r="M1243" s="261"/>
      <c r="N1243" s="265"/>
      <c r="O1243" s="265"/>
      <c r="P1243" s="265"/>
      <c r="Q1243" s="265"/>
      <c r="R1243" s="265"/>
    </row>
    <row r="1244" spans="4:18" x14ac:dyDescent="0.2">
      <c r="D1244" s="273"/>
      <c r="E1244" s="261"/>
      <c r="F1244" s="261"/>
      <c r="G1244" s="261"/>
      <c r="H1244" s="261"/>
      <c r="I1244" s="261"/>
      <c r="J1244" s="261"/>
      <c r="K1244" s="261"/>
      <c r="L1244" s="261"/>
      <c r="M1244" s="261"/>
      <c r="N1244" s="265"/>
      <c r="O1244" s="265"/>
      <c r="P1244" s="265"/>
      <c r="Q1244" s="265"/>
      <c r="R1244" s="265"/>
    </row>
    <row r="1245" spans="4:18" x14ac:dyDescent="0.2">
      <c r="D1245" s="273"/>
      <c r="E1245" s="261"/>
      <c r="F1245" s="261"/>
      <c r="G1245" s="261"/>
      <c r="H1245" s="261"/>
      <c r="I1245" s="261"/>
      <c r="J1245" s="261"/>
      <c r="K1245" s="261"/>
      <c r="L1245" s="261"/>
      <c r="M1245" s="261"/>
      <c r="N1245" s="265"/>
      <c r="O1245" s="265"/>
      <c r="P1245" s="265"/>
      <c r="Q1245" s="265"/>
      <c r="R1245" s="265"/>
    </row>
    <row r="1246" spans="4:18" x14ac:dyDescent="0.2">
      <c r="D1246" s="273"/>
      <c r="E1246" s="261"/>
      <c r="F1246" s="261"/>
      <c r="G1246" s="261"/>
      <c r="H1246" s="261"/>
      <c r="I1246" s="261"/>
      <c r="J1246" s="261"/>
      <c r="K1246" s="261"/>
      <c r="L1246" s="261"/>
      <c r="M1246" s="261"/>
      <c r="N1246" s="265"/>
      <c r="O1246" s="265"/>
      <c r="P1246" s="265"/>
      <c r="Q1246" s="265"/>
      <c r="R1246" s="265"/>
    </row>
    <row r="1247" spans="4:18" x14ac:dyDescent="0.2">
      <c r="D1247" s="273"/>
      <c r="E1247" s="261"/>
      <c r="F1247" s="261"/>
      <c r="G1247" s="261"/>
      <c r="H1247" s="261"/>
      <c r="I1247" s="261"/>
      <c r="J1247" s="261"/>
      <c r="K1247" s="261"/>
      <c r="L1247" s="261"/>
      <c r="M1247" s="261"/>
      <c r="N1247" s="265"/>
      <c r="O1247" s="265"/>
      <c r="P1247" s="265"/>
      <c r="Q1247" s="265"/>
      <c r="R1247" s="265"/>
    </row>
    <row r="1248" spans="4:18" x14ac:dyDescent="0.2">
      <c r="D1248" s="273"/>
      <c r="E1248" s="261"/>
      <c r="F1248" s="261"/>
      <c r="G1248" s="261"/>
      <c r="H1248" s="261"/>
      <c r="I1248" s="261"/>
      <c r="J1248" s="261"/>
      <c r="K1248" s="261"/>
      <c r="L1248" s="261"/>
      <c r="M1248" s="261"/>
      <c r="N1248" s="265"/>
      <c r="O1248" s="265"/>
      <c r="P1248" s="265"/>
      <c r="Q1248" s="265"/>
      <c r="R1248" s="265"/>
    </row>
    <row r="1249" spans="4:18" x14ac:dyDescent="0.2">
      <c r="D1249" s="273"/>
      <c r="E1249" s="261"/>
      <c r="F1249" s="261"/>
      <c r="G1249" s="261"/>
      <c r="H1249" s="261"/>
      <c r="I1249" s="261"/>
      <c r="J1249" s="261"/>
      <c r="K1249" s="261"/>
      <c r="L1249" s="261"/>
      <c r="M1249" s="261"/>
      <c r="N1249" s="265"/>
      <c r="O1249" s="265"/>
      <c r="P1249" s="265"/>
      <c r="Q1249" s="265"/>
      <c r="R1249" s="265"/>
    </row>
    <row r="1250" spans="4:18" x14ac:dyDescent="0.2">
      <c r="D1250" s="273"/>
      <c r="E1250" s="261"/>
      <c r="F1250" s="261"/>
      <c r="G1250" s="261"/>
      <c r="H1250" s="261"/>
      <c r="I1250" s="261"/>
      <c r="J1250" s="261"/>
      <c r="K1250" s="261"/>
      <c r="L1250" s="261"/>
      <c r="M1250" s="261"/>
      <c r="N1250" s="265"/>
      <c r="O1250" s="265"/>
      <c r="P1250" s="265"/>
      <c r="Q1250" s="265"/>
      <c r="R1250" s="265"/>
    </row>
    <row r="1251" spans="4:18" x14ac:dyDescent="0.2">
      <c r="D1251" s="273"/>
      <c r="E1251" s="261"/>
      <c r="F1251" s="261"/>
      <c r="G1251" s="261"/>
      <c r="H1251" s="261"/>
      <c r="I1251" s="261"/>
      <c r="J1251" s="261"/>
      <c r="K1251" s="261"/>
      <c r="L1251" s="261"/>
      <c r="M1251" s="261"/>
      <c r="N1251" s="265"/>
      <c r="O1251" s="265"/>
      <c r="P1251" s="265"/>
      <c r="Q1251" s="265"/>
      <c r="R1251" s="265"/>
    </row>
    <row r="1252" spans="4:18" x14ac:dyDescent="0.2">
      <c r="D1252" s="273"/>
      <c r="E1252" s="261"/>
      <c r="F1252" s="261"/>
      <c r="G1252" s="261"/>
      <c r="H1252" s="261"/>
      <c r="I1252" s="261"/>
      <c r="J1252" s="261"/>
      <c r="K1252" s="261"/>
      <c r="L1252" s="261"/>
      <c r="M1252" s="261"/>
      <c r="N1252" s="265"/>
      <c r="O1252" s="265"/>
      <c r="P1252" s="265"/>
      <c r="Q1252" s="265"/>
      <c r="R1252" s="265"/>
    </row>
    <row r="1253" spans="4:18" x14ac:dyDescent="0.2">
      <c r="D1253" s="273"/>
      <c r="E1253" s="261"/>
      <c r="F1253" s="261"/>
      <c r="G1253" s="261"/>
      <c r="H1253" s="261"/>
      <c r="I1253" s="261"/>
      <c r="J1253" s="261"/>
      <c r="K1253" s="261"/>
      <c r="L1253" s="261"/>
      <c r="M1253" s="261"/>
      <c r="N1253" s="265"/>
      <c r="O1253" s="265"/>
      <c r="P1253" s="265"/>
      <c r="Q1253" s="265"/>
      <c r="R1253" s="265"/>
    </row>
    <row r="1254" spans="4:18" x14ac:dyDescent="0.2">
      <c r="D1254" s="273"/>
      <c r="E1254" s="261"/>
      <c r="F1254" s="261"/>
      <c r="G1254" s="261"/>
      <c r="H1254" s="261"/>
      <c r="I1254" s="261"/>
      <c r="J1254" s="261"/>
      <c r="K1254" s="261"/>
      <c r="L1254" s="261"/>
      <c r="M1254" s="261"/>
      <c r="N1254" s="265"/>
      <c r="O1254" s="265"/>
      <c r="P1254" s="265"/>
      <c r="Q1254" s="265"/>
      <c r="R1254" s="265"/>
    </row>
    <row r="1255" spans="4:18" x14ac:dyDescent="0.2">
      <c r="D1255" s="273"/>
      <c r="E1255" s="261"/>
      <c r="F1255" s="261"/>
      <c r="G1255" s="261"/>
      <c r="H1255" s="261"/>
      <c r="I1255" s="261"/>
      <c r="J1255" s="261"/>
      <c r="K1255" s="261"/>
      <c r="L1255" s="261"/>
      <c r="M1255" s="261"/>
      <c r="N1255" s="265"/>
      <c r="O1255" s="265"/>
      <c r="P1255" s="265"/>
      <c r="Q1255" s="265"/>
      <c r="R1255" s="265"/>
    </row>
    <row r="1256" spans="4:18" x14ac:dyDescent="0.2">
      <c r="D1256" s="273"/>
      <c r="E1256" s="261"/>
      <c r="F1256" s="261"/>
      <c r="G1256" s="261"/>
      <c r="H1256" s="261"/>
      <c r="I1256" s="261"/>
      <c r="J1256" s="261"/>
      <c r="K1256" s="261"/>
      <c r="L1256" s="261"/>
      <c r="M1256" s="261"/>
      <c r="N1256" s="265"/>
      <c r="O1256" s="265"/>
      <c r="P1256" s="265"/>
      <c r="Q1256" s="265"/>
      <c r="R1256" s="265"/>
    </row>
    <row r="1257" spans="4:18" x14ac:dyDescent="0.2">
      <c r="D1257" s="273"/>
      <c r="E1257" s="261"/>
      <c r="F1257" s="261"/>
      <c r="G1257" s="261"/>
      <c r="H1257" s="261"/>
      <c r="I1257" s="261"/>
      <c r="J1257" s="261"/>
      <c r="K1257" s="261"/>
      <c r="L1257" s="261"/>
      <c r="M1257" s="261"/>
      <c r="N1257" s="265"/>
      <c r="O1257" s="265"/>
      <c r="P1257" s="265"/>
      <c r="Q1257" s="265"/>
      <c r="R1257" s="265"/>
    </row>
    <row r="1258" spans="4:18" x14ac:dyDescent="0.2">
      <c r="D1258" s="273"/>
      <c r="E1258" s="261"/>
      <c r="F1258" s="261"/>
      <c r="G1258" s="261"/>
      <c r="H1258" s="261"/>
      <c r="I1258" s="261"/>
      <c r="J1258" s="261"/>
      <c r="K1258" s="261"/>
      <c r="L1258" s="261"/>
      <c r="M1258" s="261"/>
      <c r="N1258" s="265"/>
      <c r="O1258" s="265"/>
      <c r="P1258" s="265"/>
      <c r="Q1258" s="265"/>
      <c r="R1258" s="265"/>
    </row>
    <row r="1259" spans="4:18" x14ac:dyDescent="0.2">
      <c r="D1259" s="273"/>
      <c r="E1259" s="261"/>
      <c r="F1259" s="261"/>
      <c r="G1259" s="261"/>
      <c r="H1259" s="261"/>
      <c r="I1259" s="261"/>
      <c r="J1259" s="261"/>
      <c r="K1259" s="261"/>
      <c r="L1259" s="261"/>
      <c r="M1259" s="261"/>
      <c r="N1259" s="265"/>
      <c r="O1259" s="265"/>
      <c r="P1259" s="265"/>
      <c r="Q1259" s="265"/>
      <c r="R1259" s="265"/>
    </row>
    <row r="1260" spans="4:18" x14ac:dyDescent="0.2">
      <c r="D1260" s="273"/>
      <c r="E1260" s="261"/>
      <c r="F1260" s="261"/>
      <c r="G1260" s="261"/>
      <c r="H1260" s="261"/>
      <c r="I1260" s="261"/>
      <c r="J1260" s="261"/>
      <c r="K1260" s="261"/>
      <c r="L1260" s="261"/>
      <c r="M1260" s="261"/>
      <c r="N1260" s="265"/>
      <c r="O1260" s="265"/>
      <c r="P1260" s="265"/>
      <c r="Q1260" s="265"/>
      <c r="R1260" s="265"/>
    </row>
    <row r="1261" spans="4:18" x14ac:dyDescent="0.2">
      <c r="D1261" s="273"/>
      <c r="E1261" s="261"/>
      <c r="F1261" s="261"/>
      <c r="G1261" s="261"/>
      <c r="H1261" s="261"/>
      <c r="I1261" s="261"/>
      <c r="J1261" s="261"/>
      <c r="K1261" s="261"/>
      <c r="L1261" s="261"/>
      <c r="M1261" s="261"/>
      <c r="N1261" s="265"/>
      <c r="O1261" s="265"/>
      <c r="P1261" s="265"/>
      <c r="Q1261" s="265"/>
      <c r="R1261" s="265"/>
    </row>
    <row r="1262" spans="4:18" x14ac:dyDescent="0.2">
      <c r="D1262" s="273"/>
      <c r="E1262" s="261"/>
      <c r="F1262" s="261"/>
      <c r="G1262" s="261"/>
      <c r="H1262" s="261"/>
      <c r="I1262" s="261"/>
      <c r="J1262" s="261"/>
      <c r="K1262" s="261"/>
      <c r="L1262" s="261"/>
      <c r="M1262" s="261"/>
      <c r="N1262" s="265"/>
      <c r="O1262" s="265"/>
      <c r="P1262" s="265"/>
      <c r="Q1262" s="265"/>
      <c r="R1262" s="265"/>
    </row>
    <row r="1263" spans="4:18" x14ac:dyDescent="0.2">
      <c r="D1263" s="273"/>
      <c r="E1263" s="261"/>
      <c r="F1263" s="261"/>
      <c r="G1263" s="261"/>
      <c r="H1263" s="261"/>
      <c r="I1263" s="261"/>
      <c r="J1263" s="261"/>
      <c r="K1263" s="261"/>
      <c r="L1263" s="261"/>
      <c r="M1263" s="261"/>
      <c r="N1263" s="265"/>
      <c r="O1263" s="265"/>
      <c r="P1263" s="265"/>
      <c r="Q1263" s="265"/>
      <c r="R1263" s="265"/>
    </row>
    <row r="1264" spans="4:18" x14ac:dyDescent="0.2">
      <c r="D1264" s="273"/>
      <c r="E1264" s="261"/>
      <c r="F1264" s="261"/>
      <c r="G1264" s="261"/>
      <c r="H1264" s="261"/>
      <c r="I1264" s="261"/>
      <c r="J1264" s="261"/>
      <c r="K1264" s="261"/>
      <c r="L1264" s="261"/>
      <c r="M1264" s="261"/>
      <c r="N1264" s="265"/>
      <c r="O1264" s="265"/>
      <c r="P1264" s="265"/>
      <c r="Q1264" s="265"/>
      <c r="R1264" s="265"/>
    </row>
    <row r="1265" spans="4:18" x14ac:dyDescent="0.2">
      <c r="D1265" s="273"/>
      <c r="E1265" s="261"/>
      <c r="F1265" s="261"/>
      <c r="G1265" s="261"/>
      <c r="H1265" s="261"/>
      <c r="I1265" s="261"/>
      <c r="J1265" s="261"/>
      <c r="K1265" s="261"/>
      <c r="L1265" s="261"/>
      <c r="M1265" s="261"/>
      <c r="N1265" s="265"/>
      <c r="O1265" s="265"/>
      <c r="P1265" s="265"/>
      <c r="Q1265" s="265"/>
      <c r="R1265" s="265"/>
    </row>
    <row r="1266" spans="4:18" x14ac:dyDescent="0.2">
      <c r="D1266" s="273"/>
      <c r="E1266" s="261"/>
      <c r="F1266" s="261"/>
      <c r="G1266" s="261"/>
      <c r="H1266" s="261"/>
      <c r="I1266" s="261"/>
      <c r="J1266" s="261"/>
      <c r="K1266" s="261"/>
      <c r="L1266" s="261"/>
      <c r="M1266" s="261"/>
      <c r="N1266" s="265"/>
      <c r="O1266" s="265"/>
      <c r="P1266" s="265"/>
      <c r="Q1266" s="265"/>
      <c r="R1266" s="265"/>
    </row>
    <row r="1267" spans="4:18" x14ac:dyDescent="0.2">
      <c r="D1267" s="273"/>
      <c r="E1267" s="261"/>
      <c r="F1267" s="261"/>
      <c r="G1267" s="261"/>
      <c r="H1267" s="261"/>
      <c r="I1267" s="261"/>
      <c r="J1267" s="261"/>
      <c r="K1267" s="261"/>
      <c r="L1267" s="261"/>
      <c r="M1267" s="261"/>
      <c r="N1267" s="265"/>
      <c r="O1267" s="265"/>
      <c r="P1267" s="265"/>
      <c r="Q1267" s="265"/>
      <c r="R1267" s="265"/>
    </row>
    <row r="1268" spans="4:18" x14ac:dyDescent="0.2">
      <c r="D1268" s="273"/>
      <c r="E1268" s="261"/>
      <c r="F1268" s="261"/>
      <c r="G1268" s="261"/>
      <c r="H1268" s="261"/>
      <c r="I1268" s="261"/>
      <c r="J1268" s="261"/>
      <c r="K1268" s="261"/>
      <c r="L1268" s="261"/>
      <c r="M1268" s="261"/>
      <c r="N1268" s="265"/>
      <c r="O1268" s="265"/>
      <c r="P1268" s="265"/>
      <c r="Q1268" s="265"/>
      <c r="R1268" s="265"/>
    </row>
    <row r="1269" spans="4:18" x14ac:dyDescent="0.2">
      <c r="D1269" s="273"/>
      <c r="E1269" s="261"/>
      <c r="F1269" s="261"/>
      <c r="G1269" s="261"/>
      <c r="H1269" s="261"/>
      <c r="I1269" s="261"/>
      <c r="J1269" s="261"/>
      <c r="K1269" s="261"/>
      <c r="L1269" s="261"/>
      <c r="M1269" s="261"/>
      <c r="N1269" s="265"/>
      <c r="O1269" s="265"/>
      <c r="P1269" s="265"/>
      <c r="Q1269" s="265"/>
      <c r="R1269" s="265"/>
    </row>
    <row r="1270" spans="4:18" x14ac:dyDescent="0.2">
      <c r="D1270" s="273"/>
      <c r="E1270" s="261"/>
      <c r="F1270" s="261"/>
      <c r="G1270" s="261"/>
      <c r="H1270" s="261"/>
      <c r="I1270" s="261"/>
      <c r="J1270" s="261"/>
      <c r="K1270" s="261"/>
      <c r="L1270" s="261"/>
      <c r="M1270" s="261"/>
      <c r="N1270" s="265"/>
      <c r="O1270" s="265"/>
      <c r="P1270" s="265"/>
      <c r="Q1270" s="265"/>
      <c r="R1270" s="265"/>
    </row>
    <row r="1271" spans="4:18" x14ac:dyDescent="0.2">
      <c r="D1271" s="273"/>
      <c r="E1271" s="261"/>
      <c r="F1271" s="261"/>
      <c r="G1271" s="261"/>
      <c r="H1271" s="261"/>
      <c r="I1271" s="261"/>
      <c r="J1271" s="261"/>
      <c r="K1271" s="261"/>
      <c r="L1271" s="261"/>
      <c r="M1271" s="261"/>
      <c r="N1271" s="265"/>
      <c r="O1271" s="265"/>
      <c r="P1271" s="265"/>
      <c r="Q1271" s="265"/>
      <c r="R1271" s="265"/>
    </row>
    <row r="1272" spans="4:18" x14ac:dyDescent="0.2">
      <c r="D1272" s="273"/>
      <c r="E1272" s="261"/>
      <c r="F1272" s="261"/>
      <c r="G1272" s="261"/>
      <c r="H1272" s="261"/>
      <c r="I1272" s="261"/>
      <c r="J1272" s="261"/>
      <c r="K1272" s="261"/>
      <c r="L1272" s="261"/>
      <c r="M1272" s="261"/>
      <c r="N1272" s="265"/>
      <c r="O1272" s="265"/>
      <c r="P1272" s="265"/>
      <c r="Q1272" s="265"/>
      <c r="R1272" s="265"/>
    </row>
    <row r="1273" spans="4:18" x14ac:dyDescent="0.2">
      <c r="D1273" s="273"/>
      <c r="E1273" s="261"/>
      <c r="F1273" s="261"/>
      <c r="G1273" s="261"/>
      <c r="H1273" s="261"/>
      <c r="I1273" s="261"/>
      <c r="J1273" s="261"/>
      <c r="K1273" s="261"/>
      <c r="L1273" s="261"/>
      <c r="M1273" s="261"/>
      <c r="N1273" s="265"/>
      <c r="O1273" s="265"/>
      <c r="P1273" s="265"/>
      <c r="Q1273" s="265"/>
      <c r="R1273" s="265"/>
    </row>
    <row r="1274" spans="4:18" x14ac:dyDescent="0.2">
      <c r="D1274" s="273"/>
      <c r="E1274" s="261"/>
      <c r="F1274" s="261"/>
      <c r="G1274" s="261"/>
      <c r="H1274" s="261"/>
      <c r="I1274" s="261"/>
      <c r="J1274" s="261"/>
      <c r="K1274" s="261"/>
      <c r="L1274" s="261"/>
      <c r="M1274" s="261"/>
      <c r="N1274" s="265"/>
      <c r="O1274" s="265"/>
      <c r="P1274" s="265"/>
      <c r="Q1274" s="265"/>
      <c r="R1274" s="265"/>
    </row>
    <row r="1275" spans="4:18" x14ac:dyDescent="0.2">
      <c r="D1275" s="273"/>
      <c r="E1275" s="261"/>
      <c r="F1275" s="261"/>
      <c r="G1275" s="261"/>
      <c r="H1275" s="261"/>
      <c r="I1275" s="261"/>
      <c r="J1275" s="261"/>
      <c r="K1275" s="261"/>
      <c r="L1275" s="261"/>
      <c r="M1275" s="261"/>
      <c r="N1275" s="265"/>
      <c r="O1275" s="265"/>
      <c r="P1275" s="265"/>
      <c r="Q1275" s="265"/>
      <c r="R1275" s="265"/>
    </row>
    <row r="1276" spans="4:18" x14ac:dyDescent="0.2">
      <c r="D1276" s="273"/>
      <c r="E1276" s="261"/>
      <c r="F1276" s="261"/>
      <c r="G1276" s="261"/>
      <c r="H1276" s="261"/>
      <c r="I1276" s="261"/>
      <c r="J1276" s="261"/>
      <c r="K1276" s="261"/>
      <c r="L1276" s="261"/>
      <c r="M1276" s="261"/>
      <c r="N1276" s="265"/>
      <c r="O1276" s="265"/>
      <c r="P1276" s="265"/>
      <c r="Q1276" s="265"/>
      <c r="R1276" s="265"/>
    </row>
    <row r="1277" spans="4:18" x14ac:dyDescent="0.2">
      <c r="D1277" s="273"/>
      <c r="E1277" s="261"/>
      <c r="F1277" s="261"/>
      <c r="G1277" s="261"/>
      <c r="H1277" s="261"/>
      <c r="I1277" s="261"/>
      <c r="J1277" s="261"/>
      <c r="K1277" s="261"/>
      <c r="L1277" s="261"/>
      <c r="M1277" s="261"/>
      <c r="N1277" s="265"/>
      <c r="O1277" s="265"/>
      <c r="P1277" s="265"/>
      <c r="Q1277" s="265"/>
      <c r="R1277" s="265"/>
    </row>
    <row r="1278" spans="4:18" x14ac:dyDescent="0.2">
      <c r="D1278" s="273"/>
      <c r="E1278" s="261"/>
      <c r="F1278" s="261"/>
      <c r="G1278" s="261"/>
      <c r="H1278" s="261"/>
      <c r="I1278" s="261"/>
      <c r="J1278" s="261"/>
      <c r="K1278" s="261"/>
      <c r="L1278" s="261"/>
      <c r="M1278" s="261"/>
      <c r="N1278" s="265"/>
      <c r="O1278" s="265"/>
      <c r="P1278" s="265"/>
      <c r="Q1278" s="265"/>
      <c r="R1278" s="265"/>
    </row>
    <row r="1279" spans="4:18" x14ac:dyDescent="0.2">
      <c r="D1279" s="273"/>
      <c r="E1279" s="261"/>
      <c r="F1279" s="261"/>
      <c r="G1279" s="261"/>
      <c r="H1279" s="261"/>
      <c r="I1279" s="261"/>
      <c r="J1279" s="261"/>
      <c r="K1279" s="261"/>
      <c r="L1279" s="261"/>
      <c r="M1279" s="261"/>
      <c r="N1279" s="265"/>
      <c r="O1279" s="265"/>
      <c r="P1279" s="265"/>
      <c r="Q1279" s="265"/>
      <c r="R1279" s="265"/>
    </row>
    <row r="1280" spans="4:18" x14ac:dyDescent="0.2">
      <c r="D1280" s="273"/>
      <c r="E1280" s="261"/>
      <c r="F1280" s="261"/>
      <c r="G1280" s="261"/>
      <c r="H1280" s="261"/>
      <c r="I1280" s="261"/>
      <c r="J1280" s="261"/>
      <c r="K1280" s="261"/>
      <c r="L1280" s="261"/>
      <c r="M1280" s="261"/>
      <c r="N1280" s="265"/>
      <c r="O1280" s="265"/>
      <c r="P1280" s="265"/>
      <c r="Q1280" s="265"/>
      <c r="R1280" s="265"/>
    </row>
    <row r="1281" spans="4:18" x14ac:dyDescent="0.2">
      <c r="D1281" s="273"/>
      <c r="E1281" s="261"/>
      <c r="F1281" s="261"/>
      <c r="G1281" s="261"/>
      <c r="H1281" s="261"/>
      <c r="I1281" s="261"/>
      <c r="J1281" s="261"/>
      <c r="K1281" s="261"/>
      <c r="L1281" s="261"/>
      <c r="M1281" s="261"/>
      <c r="N1281" s="265"/>
      <c r="O1281" s="265"/>
      <c r="P1281" s="265"/>
      <c r="Q1281" s="265"/>
      <c r="R1281" s="265"/>
    </row>
    <row r="1282" spans="4:18" x14ac:dyDescent="0.2">
      <c r="D1282" s="273"/>
      <c r="E1282" s="261"/>
      <c r="F1282" s="261"/>
      <c r="G1282" s="261"/>
      <c r="H1282" s="261"/>
      <c r="I1282" s="261"/>
      <c r="J1282" s="261"/>
      <c r="K1282" s="261"/>
      <c r="L1282" s="261"/>
      <c r="M1282" s="261"/>
      <c r="N1282" s="265"/>
      <c r="O1282" s="265"/>
      <c r="P1282" s="265"/>
      <c r="Q1282" s="265"/>
      <c r="R1282" s="265"/>
    </row>
    <row r="1283" spans="4:18" x14ac:dyDescent="0.2">
      <c r="D1283" s="273"/>
      <c r="E1283" s="261"/>
      <c r="F1283" s="261"/>
      <c r="G1283" s="261"/>
      <c r="H1283" s="261"/>
      <c r="I1283" s="261"/>
      <c r="J1283" s="261"/>
      <c r="K1283" s="261"/>
      <c r="L1283" s="261"/>
      <c r="M1283" s="261"/>
      <c r="N1283" s="265"/>
      <c r="O1283" s="265"/>
      <c r="P1283" s="265"/>
      <c r="Q1283" s="265"/>
      <c r="R1283" s="265"/>
    </row>
    <row r="1284" spans="4:18" x14ac:dyDescent="0.2">
      <c r="D1284" s="273"/>
      <c r="E1284" s="261"/>
      <c r="F1284" s="261"/>
      <c r="G1284" s="261"/>
      <c r="H1284" s="261"/>
      <c r="I1284" s="261"/>
      <c r="J1284" s="261"/>
      <c r="K1284" s="261"/>
      <c r="L1284" s="261"/>
      <c r="M1284" s="261"/>
      <c r="N1284" s="265"/>
      <c r="O1284" s="265"/>
      <c r="P1284" s="265"/>
      <c r="Q1284" s="265"/>
      <c r="R1284" s="265"/>
    </row>
    <row r="1285" spans="4:18" x14ac:dyDescent="0.2">
      <c r="D1285" s="273"/>
      <c r="E1285" s="261"/>
      <c r="F1285" s="261"/>
      <c r="G1285" s="261"/>
      <c r="H1285" s="261"/>
      <c r="I1285" s="261"/>
      <c r="J1285" s="261"/>
      <c r="K1285" s="261"/>
      <c r="L1285" s="261"/>
      <c r="M1285" s="261"/>
      <c r="N1285" s="265"/>
      <c r="O1285" s="265"/>
      <c r="P1285" s="265"/>
      <c r="Q1285" s="265"/>
      <c r="R1285" s="265"/>
    </row>
    <row r="1286" spans="4:18" x14ac:dyDescent="0.2">
      <c r="D1286" s="273"/>
      <c r="E1286" s="261"/>
      <c r="F1286" s="261"/>
      <c r="G1286" s="261"/>
      <c r="H1286" s="261"/>
      <c r="I1286" s="261"/>
      <c r="J1286" s="261"/>
      <c r="K1286" s="261"/>
      <c r="L1286" s="261"/>
      <c r="M1286" s="261"/>
      <c r="N1286" s="265"/>
      <c r="O1286" s="265"/>
      <c r="P1286" s="265"/>
      <c r="Q1286" s="265"/>
      <c r="R1286" s="265"/>
    </row>
    <row r="1287" spans="4:18" x14ac:dyDescent="0.2">
      <c r="D1287" s="273"/>
      <c r="E1287" s="261"/>
      <c r="F1287" s="261"/>
      <c r="G1287" s="261"/>
      <c r="H1287" s="261"/>
      <c r="I1287" s="261"/>
      <c r="J1287" s="261"/>
      <c r="K1287" s="261"/>
      <c r="L1287" s="261"/>
      <c r="M1287" s="261"/>
      <c r="N1287" s="265"/>
      <c r="O1287" s="265"/>
      <c r="P1287" s="265"/>
      <c r="Q1287" s="265"/>
      <c r="R1287" s="265"/>
    </row>
    <row r="1288" spans="4:18" x14ac:dyDescent="0.2">
      <c r="D1288" s="273"/>
      <c r="E1288" s="261"/>
      <c r="F1288" s="261"/>
      <c r="G1288" s="261"/>
      <c r="H1288" s="261"/>
      <c r="I1288" s="261"/>
      <c r="J1288" s="261"/>
      <c r="K1288" s="261"/>
      <c r="L1288" s="261"/>
      <c r="M1288" s="261"/>
      <c r="N1288" s="265"/>
      <c r="O1288" s="265"/>
      <c r="P1288" s="265"/>
      <c r="Q1288" s="265"/>
      <c r="R1288" s="265"/>
    </row>
    <row r="1289" spans="4:18" x14ac:dyDescent="0.2">
      <c r="D1289" s="273"/>
      <c r="E1289" s="261"/>
      <c r="F1289" s="261"/>
      <c r="G1289" s="261"/>
      <c r="H1289" s="261"/>
      <c r="I1289" s="261"/>
      <c r="J1289" s="261"/>
      <c r="K1289" s="261"/>
      <c r="L1289" s="261"/>
      <c r="M1289" s="261"/>
      <c r="N1289" s="265"/>
      <c r="O1289" s="265"/>
      <c r="P1289" s="265"/>
      <c r="Q1289" s="265"/>
      <c r="R1289" s="265"/>
    </row>
    <row r="1290" spans="4:18" x14ac:dyDescent="0.2">
      <c r="D1290" s="273"/>
      <c r="E1290" s="261"/>
      <c r="F1290" s="261"/>
      <c r="G1290" s="261"/>
      <c r="H1290" s="261"/>
      <c r="I1290" s="261"/>
      <c r="J1290" s="261"/>
      <c r="K1290" s="261"/>
      <c r="L1290" s="261"/>
      <c r="M1290" s="261"/>
      <c r="N1290" s="265"/>
      <c r="O1290" s="265"/>
      <c r="P1290" s="265"/>
      <c r="Q1290" s="265"/>
      <c r="R1290" s="265"/>
    </row>
    <row r="1291" spans="4:18" x14ac:dyDescent="0.2">
      <c r="D1291" s="273"/>
      <c r="E1291" s="261"/>
      <c r="F1291" s="261"/>
      <c r="G1291" s="261"/>
      <c r="H1291" s="261"/>
      <c r="I1291" s="261"/>
      <c r="J1291" s="261"/>
      <c r="K1291" s="261"/>
      <c r="L1291" s="261"/>
      <c r="M1291" s="261"/>
      <c r="N1291" s="265"/>
      <c r="O1291" s="265"/>
      <c r="P1291" s="265"/>
      <c r="Q1291" s="265"/>
      <c r="R1291" s="265"/>
    </row>
    <row r="1292" spans="4:18" x14ac:dyDescent="0.2">
      <c r="D1292" s="273"/>
      <c r="E1292" s="261"/>
      <c r="F1292" s="261"/>
      <c r="G1292" s="261"/>
      <c r="H1292" s="261"/>
      <c r="I1292" s="261"/>
      <c r="J1292" s="261"/>
      <c r="K1292" s="261"/>
      <c r="L1292" s="261"/>
      <c r="M1292" s="261"/>
      <c r="N1292" s="265"/>
      <c r="O1292" s="265"/>
      <c r="P1292" s="265"/>
      <c r="Q1292" s="265"/>
      <c r="R1292" s="265"/>
    </row>
    <row r="1293" spans="4:18" x14ac:dyDescent="0.2">
      <c r="D1293" s="273"/>
      <c r="E1293" s="261"/>
      <c r="F1293" s="261"/>
      <c r="G1293" s="261"/>
      <c r="H1293" s="261"/>
      <c r="I1293" s="261"/>
      <c r="J1293" s="261"/>
      <c r="K1293" s="261"/>
      <c r="L1293" s="261"/>
      <c r="M1293" s="261"/>
      <c r="N1293" s="265"/>
      <c r="O1293" s="265"/>
      <c r="P1293" s="265"/>
      <c r="Q1293" s="265"/>
      <c r="R1293" s="265"/>
    </row>
    <row r="1294" spans="4:18" x14ac:dyDescent="0.2">
      <c r="D1294" s="273"/>
      <c r="E1294" s="261"/>
      <c r="F1294" s="261"/>
      <c r="G1294" s="261"/>
      <c r="H1294" s="261"/>
      <c r="I1294" s="261"/>
      <c r="J1294" s="261"/>
      <c r="K1294" s="261"/>
      <c r="L1294" s="261"/>
      <c r="M1294" s="261"/>
      <c r="N1294" s="265"/>
      <c r="O1294" s="265"/>
      <c r="P1294" s="265"/>
      <c r="Q1294" s="265"/>
      <c r="R1294" s="265"/>
    </row>
    <row r="1295" spans="4:18" x14ac:dyDescent="0.2">
      <c r="D1295" s="273"/>
      <c r="E1295" s="261"/>
      <c r="F1295" s="261"/>
      <c r="G1295" s="261"/>
      <c r="H1295" s="261"/>
      <c r="I1295" s="261"/>
      <c r="J1295" s="261"/>
      <c r="K1295" s="261"/>
      <c r="L1295" s="261"/>
      <c r="M1295" s="261"/>
      <c r="N1295" s="265"/>
      <c r="O1295" s="265"/>
      <c r="P1295" s="265"/>
      <c r="Q1295" s="265"/>
      <c r="R1295" s="265"/>
    </row>
    <row r="1296" spans="4:18" x14ac:dyDescent="0.2">
      <c r="D1296" s="273"/>
      <c r="E1296" s="261"/>
      <c r="F1296" s="261"/>
      <c r="G1296" s="261"/>
      <c r="H1296" s="261"/>
      <c r="I1296" s="261"/>
      <c r="J1296" s="261"/>
      <c r="K1296" s="261"/>
      <c r="L1296" s="261"/>
      <c r="M1296" s="261"/>
      <c r="N1296" s="265"/>
      <c r="O1296" s="265"/>
      <c r="P1296" s="265"/>
      <c r="Q1296" s="265"/>
      <c r="R1296" s="265"/>
    </row>
    <row r="1297" spans="4:18" x14ac:dyDescent="0.2">
      <c r="D1297" s="273"/>
      <c r="E1297" s="261"/>
      <c r="F1297" s="261"/>
      <c r="G1297" s="261"/>
      <c r="H1297" s="261"/>
      <c r="I1297" s="261"/>
      <c r="J1297" s="261"/>
      <c r="K1297" s="261"/>
      <c r="L1297" s="261"/>
      <c r="M1297" s="261"/>
      <c r="N1297" s="265"/>
      <c r="O1297" s="265"/>
      <c r="P1297" s="265"/>
      <c r="Q1297" s="265"/>
      <c r="R1297" s="265"/>
    </row>
    <row r="1298" spans="4:18" x14ac:dyDescent="0.2">
      <c r="D1298" s="273"/>
      <c r="E1298" s="261"/>
      <c r="F1298" s="261"/>
      <c r="G1298" s="261"/>
      <c r="H1298" s="261"/>
      <c r="I1298" s="261"/>
      <c r="J1298" s="261"/>
      <c r="K1298" s="261"/>
      <c r="L1298" s="261"/>
      <c r="M1298" s="261"/>
      <c r="N1298" s="265"/>
      <c r="O1298" s="265"/>
      <c r="P1298" s="265"/>
      <c r="Q1298" s="265"/>
      <c r="R1298" s="265"/>
    </row>
    <row r="1299" spans="4:18" x14ac:dyDescent="0.2">
      <c r="D1299" s="273"/>
      <c r="E1299" s="261"/>
      <c r="F1299" s="261"/>
      <c r="G1299" s="261"/>
      <c r="H1299" s="261"/>
      <c r="I1299" s="261"/>
      <c r="J1299" s="261"/>
      <c r="K1299" s="261"/>
      <c r="L1299" s="261"/>
      <c r="M1299" s="261"/>
      <c r="N1299" s="265"/>
      <c r="O1299" s="265"/>
      <c r="P1299" s="265"/>
      <c r="Q1299" s="265"/>
      <c r="R1299" s="265"/>
    </row>
    <row r="1300" spans="4:18" x14ac:dyDescent="0.2">
      <c r="D1300" s="273"/>
      <c r="E1300" s="261"/>
      <c r="F1300" s="261"/>
      <c r="G1300" s="261"/>
      <c r="H1300" s="261"/>
      <c r="I1300" s="261"/>
      <c r="J1300" s="261"/>
      <c r="K1300" s="261"/>
      <c r="L1300" s="261"/>
      <c r="M1300" s="261"/>
      <c r="N1300" s="265"/>
      <c r="O1300" s="265"/>
      <c r="P1300" s="265"/>
      <c r="Q1300" s="265"/>
      <c r="R1300" s="265"/>
    </row>
    <row r="1301" spans="4:18" x14ac:dyDescent="0.2">
      <c r="D1301" s="273"/>
      <c r="E1301" s="261"/>
      <c r="F1301" s="261"/>
      <c r="G1301" s="261"/>
      <c r="H1301" s="261"/>
      <c r="I1301" s="261"/>
      <c r="J1301" s="261"/>
      <c r="K1301" s="261"/>
      <c r="L1301" s="261"/>
      <c r="M1301" s="261"/>
      <c r="N1301" s="265"/>
      <c r="O1301" s="265"/>
      <c r="P1301" s="265"/>
      <c r="Q1301" s="265"/>
      <c r="R1301" s="265"/>
    </row>
    <row r="1302" spans="4:18" x14ac:dyDescent="0.2">
      <c r="D1302" s="273"/>
      <c r="E1302" s="261"/>
      <c r="F1302" s="261"/>
      <c r="G1302" s="261"/>
      <c r="H1302" s="261"/>
      <c r="I1302" s="261"/>
      <c r="J1302" s="261"/>
      <c r="K1302" s="261"/>
      <c r="L1302" s="261"/>
      <c r="M1302" s="261"/>
      <c r="N1302" s="265"/>
      <c r="O1302" s="265"/>
      <c r="P1302" s="265"/>
      <c r="Q1302" s="265"/>
      <c r="R1302" s="265"/>
    </row>
    <row r="1303" spans="4:18" x14ac:dyDescent="0.2">
      <c r="D1303" s="273"/>
      <c r="E1303" s="261"/>
      <c r="F1303" s="261"/>
      <c r="G1303" s="261"/>
      <c r="H1303" s="261"/>
      <c r="I1303" s="261"/>
      <c r="J1303" s="261"/>
      <c r="K1303" s="261"/>
      <c r="L1303" s="261"/>
      <c r="M1303" s="261"/>
      <c r="N1303" s="265"/>
      <c r="O1303" s="265"/>
      <c r="P1303" s="265"/>
      <c r="Q1303" s="265"/>
      <c r="R1303" s="265"/>
    </row>
    <row r="1304" spans="4:18" x14ac:dyDescent="0.2">
      <c r="D1304" s="273"/>
      <c r="E1304" s="261"/>
      <c r="F1304" s="261"/>
      <c r="G1304" s="261"/>
      <c r="H1304" s="261"/>
      <c r="I1304" s="261"/>
      <c r="J1304" s="261"/>
      <c r="K1304" s="261"/>
      <c r="L1304" s="261"/>
      <c r="M1304" s="261"/>
      <c r="N1304" s="265"/>
      <c r="O1304" s="265"/>
      <c r="P1304" s="265"/>
      <c r="Q1304" s="265"/>
      <c r="R1304" s="265"/>
    </row>
    <row r="1305" spans="4:18" x14ac:dyDescent="0.2">
      <c r="D1305" s="273"/>
      <c r="E1305" s="261"/>
      <c r="F1305" s="261"/>
      <c r="G1305" s="261"/>
      <c r="H1305" s="261"/>
      <c r="I1305" s="261"/>
      <c r="J1305" s="261"/>
      <c r="K1305" s="261"/>
      <c r="L1305" s="261"/>
      <c r="M1305" s="261"/>
      <c r="N1305" s="265"/>
      <c r="O1305" s="265"/>
      <c r="P1305" s="265"/>
      <c r="Q1305" s="265"/>
      <c r="R1305" s="265"/>
    </row>
    <row r="1306" spans="4:18" x14ac:dyDescent="0.2">
      <c r="D1306" s="273"/>
      <c r="E1306" s="261"/>
      <c r="F1306" s="261"/>
      <c r="G1306" s="261"/>
      <c r="H1306" s="261"/>
      <c r="I1306" s="261"/>
      <c r="J1306" s="261"/>
      <c r="K1306" s="261"/>
      <c r="L1306" s="261"/>
      <c r="M1306" s="261"/>
      <c r="N1306" s="265"/>
      <c r="O1306" s="265"/>
      <c r="P1306" s="265"/>
      <c r="Q1306" s="265"/>
      <c r="R1306" s="265"/>
    </row>
    <row r="1307" spans="4:18" x14ac:dyDescent="0.2">
      <c r="D1307" s="273"/>
      <c r="E1307" s="261"/>
      <c r="F1307" s="261"/>
      <c r="G1307" s="261"/>
      <c r="H1307" s="261"/>
      <c r="I1307" s="261"/>
      <c r="J1307" s="261"/>
      <c r="K1307" s="261"/>
      <c r="L1307" s="261"/>
      <c r="M1307" s="261"/>
      <c r="N1307" s="265"/>
      <c r="O1307" s="265"/>
      <c r="P1307" s="265"/>
      <c r="Q1307" s="265"/>
      <c r="R1307" s="265"/>
    </row>
    <row r="1308" spans="4:18" x14ac:dyDescent="0.2">
      <c r="D1308" s="273"/>
      <c r="E1308" s="261"/>
      <c r="F1308" s="261"/>
      <c r="G1308" s="261"/>
      <c r="H1308" s="261"/>
      <c r="I1308" s="261"/>
      <c r="J1308" s="261"/>
      <c r="K1308" s="261"/>
      <c r="L1308" s="261"/>
      <c r="M1308" s="261"/>
      <c r="N1308" s="265"/>
      <c r="O1308" s="265"/>
      <c r="P1308" s="265"/>
      <c r="Q1308" s="265"/>
      <c r="R1308" s="265"/>
    </row>
    <row r="1309" spans="4:18" x14ac:dyDescent="0.2">
      <c r="D1309" s="273"/>
      <c r="E1309" s="261"/>
      <c r="F1309" s="261"/>
      <c r="G1309" s="261"/>
      <c r="H1309" s="261"/>
      <c r="I1309" s="261"/>
      <c r="J1309" s="261"/>
      <c r="K1309" s="261"/>
      <c r="L1309" s="261"/>
      <c r="M1309" s="261"/>
      <c r="N1309" s="265"/>
      <c r="O1309" s="265"/>
      <c r="P1309" s="265"/>
      <c r="Q1309" s="265"/>
      <c r="R1309" s="265"/>
    </row>
    <row r="1310" spans="4:18" x14ac:dyDescent="0.2">
      <c r="D1310" s="273"/>
      <c r="E1310" s="261"/>
      <c r="F1310" s="261"/>
      <c r="G1310" s="261"/>
      <c r="H1310" s="261"/>
      <c r="I1310" s="261"/>
      <c r="J1310" s="261"/>
      <c r="K1310" s="261"/>
      <c r="L1310" s="261"/>
      <c r="M1310" s="261"/>
      <c r="N1310" s="265"/>
      <c r="O1310" s="265"/>
      <c r="P1310" s="265"/>
      <c r="Q1310" s="265"/>
      <c r="R1310" s="265"/>
    </row>
    <row r="1311" spans="4:18" x14ac:dyDescent="0.2">
      <c r="D1311" s="273"/>
      <c r="E1311" s="261"/>
      <c r="F1311" s="261"/>
      <c r="G1311" s="261"/>
      <c r="H1311" s="261"/>
      <c r="I1311" s="261"/>
      <c r="J1311" s="261"/>
      <c r="K1311" s="261"/>
      <c r="L1311" s="261"/>
      <c r="M1311" s="261"/>
      <c r="N1311" s="265"/>
      <c r="O1311" s="265"/>
      <c r="P1311" s="265"/>
      <c r="Q1311" s="265"/>
      <c r="R1311" s="265"/>
    </row>
    <row r="1312" spans="4:18" x14ac:dyDescent="0.2">
      <c r="D1312" s="273"/>
      <c r="E1312" s="261"/>
      <c r="F1312" s="261"/>
      <c r="G1312" s="261"/>
      <c r="H1312" s="261"/>
      <c r="I1312" s="261"/>
      <c r="J1312" s="261"/>
      <c r="K1312" s="261"/>
      <c r="L1312" s="261"/>
      <c r="M1312" s="261"/>
      <c r="N1312" s="265"/>
      <c r="O1312" s="265"/>
      <c r="P1312" s="265"/>
      <c r="Q1312" s="265"/>
      <c r="R1312" s="265"/>
    </row>
    <row r="1313" spans="4:18" x14ac:dyDescent="0.2">
      <c r="D1313" s="273"/>
      <c r="E1313" s="261"/>
      <c r="F1313" s="261"/>
      <c r="G1313" s="261"/>
      <c r="H1313" s="261"/>
      <c r="I1313" s="261"/>
      <c r="J1313" s="261"/>
      <c r="K1313" s="261"/>
      <c r="L1313" s="261"/>
      <c r="M1313" s="261"/>
      <c r="N1313" s="265"/>
      <c r="O1313" s="265"/>
      <c r="P1313" s="265"/>
      <c r="Q1313" s="265"/>
      <c r="R1313" s="265"/>
    </row>
    <row r="1314" spans="4:18" x14ac:dyDescent="0.2">
      <c r="D1314" s="273"/>
      <c r="E1314" s="261"/>
      <c r="F1314" s="261"/>
      <c r="G1314" s="261"/>
      <c r="H1314" s="261"/>
      <c r="I1314" s="261"/>
      <c r="J1314" s="261"/>
      <c r="K1314" s="261"/>
      <c r="L1314" s="261"/>
      <c r="M1314" s="261"/>
      <c r="N1314" s="265"/>
      <c r="O1314" s="265"/>
      <c r="P1314" s="265"/>
      <c r="Q1314" s="265"/>
      <c r="R1314" s="265"/>
    </row>
    <row r="1315" spans="4:18" x14ac:dyDescent="0.2">
      <c r="D1315" s="273"/>
      <c r="E1315" s="261"/>
      <c r="F1315" s="261"/>
      <c r="G1315" s="261"/>
      <c r="H1315" s="261"/>
      <c r="I1315" s="261"/>
      <c r="J1315" s="261"/>
      <c r="K1315" s="261"/>
      <c r="L1315" s="261"/>
      <c r="M1315" s="261"/>
      <c r="N1315" s="265"/>
      <c r="O1315" s="265"/>
      <c r="P1315" s="265"/>
      <c r="Q1315" s="265"/>
      <c r="R1315" s="265"/>
    </row>
    <row r="1316" spans="4:18" x14ac:dyDescent="0.2">
      <c r="D1316" s="273"/>
      <c r="E1316" s="261"/>
      <c r="F1316" s="261"/>
      <c r="G1316" s="261"/>
      <c r="H1316" s="261"/>
      <c r="I1316" s="261"/>
      <c r="J1316" s="261"/>
      <c r="K1316" s="261"/>
      <c r="L1316" s="261"/>
      <c r="M1316" s="261"/>
      <c r="N1316" s="265"/>
      <c r="O1316" s="265"/>
      <c r="P1316" s="265"/>
      <c r="Q1316" s="265"/>
      <c r="R1316" s="265"/>
    </row>
    <row r="1317" spans="4:18" x14ac:dyDescent="0.2">
      <c r="D1317" s="273"/>
      <c r="E1317" s="261"/>
      <c r="F1317" s="261"/>
      <c r="G1317" s="261"/>
      <c r="H1317" s="261"/>
      <c r="I1317" s="261"/>
      <c r="J1317" s="261"/>
      <c r="K1317" s="261"/>
      <c r="L1317" s="261"/>
      <c r="M1317" s="261"/>
      <c r="N1317" s="265"/>
      <c r="O1317" s="265"/>
      <c r="P1317" s="265"/>
      <c r="Q1317" s="265"/>
      <c r="R1317" s="265"/>
    </row>
    <row r="1318" spans="4:18" x14ac:dyDescent="0.2">
      <c r="D1318" s="273"/>
      <c r="E1318" s="261"/>
      <c r="F1318" s="261"/>
      <c r="G1318" s="261"/>
      <c r="H1318" s="261"/>
      <c r="I1318" s="261"/>
      <c r="J1318" s="261"/>
      <c r="K1318" s="261"/>
      <c r="L1318" s="261"/>
      <c r="M1318" s="261"/>
      <c r="N1318" s="265"/>
      <c r="O1318" s="265"/>
      <c r="P1318" s="265"/>
      <c r="Q1318" s="265"/>
      <c r="R1318" s="265"/>
    </row>
    <row r="1319" spans="4:18" x14ac:dyDescent="0.2">
      <c r="D1319" s="273"/>
      <c r="E1319" s="261"/>
      <c r="F1319" s="261"/>
      <c r="G1319" s="261"/>
      <c r="H1319" s="261"/>
      <c r="I1319" s="261"/>
      <c r="J1319" s="261"/>
      <c r="K1319" s="261"/>
      <c r="L1319" s="261"/>
      <c r="M1319" s="261"/>
      <c r="N1319" s="265"/>
      <c r="O1319" s="265"/>
      <c r="P1319" s="265"/>
      <c r="Q1319" s="265"/>
      <c r="R1319" s="265"/>
    </row>
    <row r="1320" spans="4:18" x14ac:dyDescent="0.2">
      <c r="D1320" s="273"/>
      <c r="E1320" s="261"/>
      <c r="F1320" s="261"/>
      <c r="G1320" s="261"/>
      <c r="H1320" s="261"/>
      <c r="I1320" s="261"/>
      <c r="J1320" s="261"/>
      <c r="K1320" s="261"/>
      <c r="L1320" s="261"/>
      <c r="M1320" s="261"/>
      <c r="N1320" s="265"/>
      <c r="O1320" s="265"/>
      <c r="P1320" s="265"/>
      <c r="Q1320" s="265"/>
      <c r="R1320" s="265"/>
    </row>
    <row r="1321" spans="4:18" x14ac:dyDescent="0.2">
      <c r="D1321" s="273"/>
      <c r="E1321" s="261"/>
      <c r="F1321" s="261"/>
      <c r="G1321" s="261"/>
      <c r="H1321" s="261"/>
      <c r="I1321" s="261"/>
      <c r="J1321" s="261"/>
      <c r="K1321" s="261"/>
      <c r="L1321" s="261"/>
      <c r="M1321" s="261"/>
      <c r="N1321" s="265"/>
      <c r="O1321" s="265"/>
      <c r="P1321" s="265"/>
      <c r="Q1321" s="265"/>
      <c r="R1321" s="265"/>
    </row>
    <row r="1322" spans="4:18" x14ac:dyDescent="0.2">
      <c r="D1322" s="273"/>
      <c r="E1322" s="261"/>
      <c r="F1322" s="261"/>
      <c r="G1322" s="261"/>
      <c r="H1322" s="261"/>
      <c r="I1322" s="261"/>
      <c r="J1322" s="261"/>
      <c r="K1322" s="261"/>
      <c r="L1322" s="261"/>
      <c r="M1322" s="261"/>
      <c r="N1322" s="265"/>
      <c r="O1322" s="265"/>
      <c r="P1322" s="265"/>
      <c r="Q1322" s="265"/>
      <c r="R1322" s="265"/>
    </row>
    <row r="1323" spans="4:18" x14ac:dyDescent="0.2">
      <c r="D1323" s="273"/>
      <c r="E1323" s="261"/>
      <c r="F1323" s="261"/>
      <c r="G1323" s="261"/>
      <c r="H1323" s="261"/>
      <c r="I1323" s="261"/>
      <c r="J1323" s="261"/>
      <c r="K1323" s="261"/>
      <c r="L1323" s="261"/>
      <c r="M1323" s="261"/>
      <c r="N1323" s="265"/>
      <c r="O1323" s="265"/>
      <c r="P1323" s="265"/>
      <c r="Q1323" s="265"/>
      <c r="R1323" s="265"/>
    </row>
    <row r="1324" spans="4:18" x14ac:dyDescent="0.2">
      <c r="D1324" s="273"/>
      <c r="E1324" s="261"/>
      <c r="F1324" s="261"/>
      <c r="G1324" s="261"/>
      <c r="H1324" s="261"/>
      <c r="I1324" s="261"/>
      <c r="J1324" s="261"/>
      <c r="K1324" s="261"/>
      <c r="L1324" s="261"/>
      <c r="M1324" s="261"/>
      <c r="N1324" s="265"/>
      <c r="O1324" s="265"/>
      <c r="P1324" s="265"/>
      <c r="Q1324" s="265"/>
      <c r="R1324" s="265"/>
    </row>
    <row r="1325" spans="4:18" x14ac:dyDescent="0.2">
      <c r="D1325" s="273"/>
      <c r="E1325" s="261"/>
      <c r="F1325" s="261"/>
      <c r="G1325" s="261"/>
      <c r="H1325" s="261"/>
      <c r="I1325" s="261"/>
      <c r="J1325" s="261"/>
      <c r="K1325" s="261"/>
      <c r="L1325" s="261"/>
      <c r="M1325" s="261"/>
      <c r="N1325" s="265"/>
      <c r="O1325" s="265"/>
      <c r="P1325" s="265"/>
      <c r="Q1325" s="265"/>
      <c r="R1325" s="265"/>
    </row>
    <row r="1326" spans="4:18" x14ac:dyDescent="0.2">
      <c r="D1326" s="273"/>
      <c r="E1326" s="261"/>
      <c r="F1326" s="261"/>
      <c r="G1326" s="261"/>
      <c r="H1326" s="261"/>
      <c r="I1326" s="261"/>
      <c r="J1326" s="261"/>
      <c r="K1326" s="261"/>
      <c r="L1326" s="261"/>
      <c r="M1326" s="261"/>
      <c r="N1326" s="265"/>
      <c r="O1326" s="265"/>
      <c r="P1326" s="265"/>
      <c r="Q1326" s="265"/>
      <c r="R1326" s="265"/>
    </row>
    <row r="1327" spans="4:18" x14ac:dyDescent="0.2">
      <c r="D1327" s="273"/>
      <c r="E1327" s="261"/>
      <c r="F1327" s="261"/>
      <c r="G1327" s="261"/>
      <c r="H1327" s="261"/>
      <c r="I1327" s="261"/>
      <c r="J1327" s="261"/>
      <c r="K1327" s="261"/>
      <c r="L1327" s="261"/>
      <c r="M1327" s="261"/>
      <c r="N1327" s="265"/>
      <c r="O1327" s="265"/>
      <c r="P1327" s="265"/>
      <c r="Q1327" s="265"/>
      <c r="R1327" s="265"/>
    </row>
    <row r="1328" spans="4:18" x14ac:dyDescent="0.2">
      <c r="D1328" s="273"/>
      <c r="E1328" s="261"/>
      <c r="F1328" s="261"/>
      <c r="G1328" s="261"/>
      <c r="H1328" s="261"/>
      <c r="I1328" s="261"/>
      <c r="J1328" s="261"/>
      <c r="K1328" s="261"/>
      <c r="L1328" s="261"/>
      <c r="M1328" s="261"/>
      <c r="N1328" s="265"/>
      <c r="O1328" s="265"/>
      <c r="P1328" s="265"/>
      <c r="Q1328" s="265"/>
      <c r="R1328" s="265"/>
    </row>
    <row r="1329" spans="4:18" x14ac:dyDescent="0.2">
      <c r="D1329" s="273"/>
      <c r="E1329" s="261"/>
      <c r="F1329" s="261"/>
      <c r="G1329" s="261"/>
      <c r="H1329" s="261"/>
      <c r="I1329" s="261"/>
      <c r="J1329" s="261"/>
      <c r="K1329" s="261"/>
      <c r="L1329" s="261"/>
      <c r="M1329" s="261"/>
      <c r="N1329" s="265"/>
      <c r="O1329" s="265"/>
      <c r="P1329" s="265"/>
      <c r="Q1329" s="265"/>
      <c r="R1329" s="265"/>
    </row>
    <row r="1330" spans="4:18" x14ac:dyDescent="0.2">
      <c r="D1330" s="273"/>
      <c r="E1330" s="261"/>
      <c r="F1330" s="261"/>
      <c r="G1330" s="261"/>
      <c r="H1330" s="261"/>
      <c r="I1330" s="261"/>
      <c r="J1330" s="261"/>
      <c r="K1330" s="261"/>
      <c r="L1330" s="261"/>
      <c r="M1330" s="261"/>
      <c r="N1330" s="265"/>
      <c r="O1330" s="265"/>
      <c r="P1330" s="265"/>
      <c r="Q1330" s="265"/>
      <c r="R1330" s="265"/>
    </row>
    <row r="1331" spans="4:18" x14ac:dyDescent="0.2">
      <c r="D1331" s="273"/>
      <c r="E1331" s="261"/>
      <c r="F1331" s="261"/>
      <c r="G1331" s="261"/>
      <c r="H1331" s="261"/>
      <c r="I1331" s="261"/>
      <c r="J1331" s="261"/>
      <c r="K1331" s="261"/>
      <c r="L1331" s="261"/>
      <c r="M1331" s="261"/>
      <c r="N1331" s="265"/>
      <c r="O1331" s="265"/>
      <c r="P1331" s="265"/>
      <c r="Q1331" s="265"/>
      <c r="R1331" s="265"/>
    </row>
    <row r="1332" spans="4:18" x14ac:dyDescent="0.2">
      <c r="D1332" s="273"/>
      <c r="E1332" s="261"/>
      <c r="F1332" s="261"/>
      <c r="G1332" s="261"/>
      <c r="H1332" s="261"/>
      <c r="I1332" s="261"/>
      <c r="J1332" s="261"/>
      <c r="K1332" s="261"/>
      <c r="L1332" s="261"/>
      <c r="M1332" s="261"/>
      <c r="N1332" s="265"/>
      <c r="O1332" s="265"/>
      <c r="P1332" s="265"/>
      <c r="Q1332" s="265"/>
      <c r="R1332" s="265"/>
    </row>
    <row r="1333" spans="4:18" x14ac:dyDescent="0.2">
      <c r="D1333" s="273"/>
      <c r="E1333" s="261"/>
      <c r="F1333" s="261"/>
      <c r="G1333" s="261"/>
      <c r="H1333" s="261"/>
      <c r="I1333" s="261"/>
      <c r="J1333" s="261"/>
      <c r="K1333" s="261"/>
      <c r="L1333" s="261"/>
      <c r="M1333" s="261"/>
      <c r="N1333" s="265"/>
      <c r="O1333" s="265"/>
      <c r="P1333" s="265"/>
      <c r="Q1333" s="265"/>
      <c r="R1333" s="265"/>
    </row>
    <row r="1334" spans="4:18" x14ac:dyDescent="0.2">
      <c r="D1334" s="273"/>
      <c r="E1334" s="261"/>
      <c r="F1334" s="261"/>
      <c r="G1334" s="261"/>
      <c r="H1334" s="261"/>
      <c r="I1334" s="261"/>
      <c r="J1334" s="261"/>
      <c r="K1334" s="261"/>
      <c r="L1334" s="261"/>
      <c r="M1334" s="261"/>
      <c r="N1334" s="265"/>
      <c r="O1334" s="265"/>
      <c r="P1334" s="265"/>
      <c r="Q1334" s="265"/>
      <c r="R1334" s="265"/>
    </row>
    <row r="1335" spans="4:18" x14ac:dyDescent="0.2">
      <c r="D1335" s="273"/>
      <c r="E1335" s="261"/>
      <c r="F1335" s="261"/>
      <c r="G1335" s="261"/>
      <c r="H1335" s="261"/>
      <c r="I1335" s="261"/>
      <c r="J1335" s="261"/>
      <c r="K1335" s="261"/>
      <c r="L1335" s="261"/>
      <c r="M1335" s="261"/>
      <c r="N1335" s="265"/>
      <c r="O1335" s="265"/>
      <c r="P1335" s="265"/>
      <c r="Q1335" s="265"/>
      <c r="R1335" s="265"/>
    </row>
    <row r="1336" spans="4:18" x14ac:dyDescent="0.2">
      <c r="D1336" s="273"/>
      <c r="E1336" s="261"/>
      <c r="F1336" s="261"/>
      <c r="G1336" s="261"/>
      <c r="H1336" s="261"/>
      <c r="I1336" s="261"/>
      <c r="J1336" s="261"/>
      <c r="K1336" s="261"/>
      <c r="L1336" s="261"/>
      <c r="M1336" s="261"/>
      <c r="N1336" s="265"/>
      <c r="O1336" s="265"/>
      <c r="P1336" s="265"/>
      <c r="Q1336" s="265"/>
      <c r="R1336" s="265"/>
    </row>
    <row r="1337" spans="4:18" x14ac:dyDescent="0.2">
      <c r="D1337" s="273"/>
      <c r="E1337" s="261"/>
      <c r="F1337" s="261"/>
      <c r="G1337" s="261"/>
      <c r="H1337" s="261"/>
      <c r="I1337" s="261"/>
      <c r="J1337" s="261"/>
      <c r="K1337" s="261"/>
      <c r="L1337" s="261"/>
      <c r="M1337" s="261"/>
      <c r="N1337" s="265"/>
      <c r="O1337" s="265"/>
      <c r="P1337" s="265"/>
      <c r="Q1337" s="265"/>
      <c r="R1337" s="265"/>
    </row>
    <row r="1338" spans="4:18" x14ac:dyDescent="0.2">
      <c r="D1338" s="273"/>
      <c r="E1338" s="261"/>
      <c r="F1338" s="261"/>
      <c r="G1338" s="261"/>
      <c r="H1338" s="261"/>
      <c r="I1338" s="261"/>
      <c r="J1338" s="261"/>
      <c r="K1338" s="261"/>
      <c r="L1338" s="261"/>
      <c r="M1338" s="261"/>
      <c r="N1338" s="265"/>
      <c r="O1338" s="265"/>
      <c r="P1338" s="265"/>
      <c r="Q1338" s="265"/>
      <c r="R1338" s="265"/>
    </row>
    <row r="1339" spans="4:18" x14ac:dyDescent="0.2">
      <c r="D1339" s="273"/>
      <c r="E1339" s="261"/>
      <c r="F1339" s="261"/>
      <c r="G1339" s="261"/>
      <c r="H1339" s="261"/>
      <c r="I1339" s="261"/>
      <c r="J1339" s="261"/>
      <c r="K1339" s="261"/>
      <c r="L1339" s="261"/>
      <c r="M1339" s="261"/>
      <c r="N1339" s="265"/>
      <c r="O1339" s="265"/>
      <c r="P1339" s="265"/>
      <c r="Q1339" s="265"/>
      <c r="R1339" s="265"/>
    </row>
    <row r="1340" spans="4:18" x14ac:dyDescent="0.2">
      <c r="D1340" s="273"/>
      <c r="E1340" s="261"/>
      <c r="F1340" s="261"/>
      <c r="G1340" s="261"/>
      <c r="H1340" s="261"/>
      <c r="I1340" s="261"/>
      <c r="J1340" s="261"/>
      <c r="K1340" s="261"/>
      <c r="L1340" s="261"/>
      <c r="M1340" s="261"/>
      <c r="N1340" s="265"/>
      <c r="O1340" s="265"/>
      <c r="P1340" s="265"/>
      <c r="Q1340" s="265"/>
      <c r="R1340" s="265"/>
    </row>
    <row r="1341" spans="4:18" x14ac:dyDescent="0.2">
      <c r="D1341" s="273"/>
      <c r="E1341" s="261"/>
      <c r="F1341" s="261"/>
      <c r="G1341" s="261"/>
      <c r="H1341" s="261"/>
      <c r="I1341" s="261"/>
      <c r="J1341" s="261"/>
      <c r="K1341" s="261"/>
      <c r="L1341" s="261"/>
      <c r="M1341" s="261"/>
      <c r="N1341" s="265"/>
      <c r="O1341" s="265"/>
      <c r="P1341" s="265"/>
      <c r="Q1341" s="265"/>
      <c r="R1341" s="265"/>
    </row>
    <row r="1342" spans="4:18" x14ac:dyDescent="0.2">
      <c r="D1342" s="273"/>
      <c r="E1342" s="261"/>
      <c r="F1342" s="261"/>
      <c r="G1342" s="261"/>
      <c r="H1342" s="261"/>
      <c r="I1342" s="261"/>
      <c r="J1342" s="261"/>
      <c r="K1342" s="261"/>
      <c r="L1342" s="261"/>
      <c r="M1342" s="261"/>
      <c r="N1342" s="265"/>
      <c r="O1342" s="265"/>
      <c r="P1342" s="265"/>
      <c r="Q1342" s="265"/>
      <c r="R1342" s="265"/>
    </row>
    <row r="1343" spans="4:18" x14ac:dyDescent="0.2">
      <c r="D1343" s="273"/>
      <c r="E1343" s="261"/>
      <c r="F1343" s="261"/>
      <c r="G1343" s="261"/>
      <c r="H1343" s="261"/>
      <c r="I1343" s="261"/>
      <c r="J1343" s="261"/>
      <c r="K1343" s="261"/>
      <c r="L1343" s="261"/>
      <c r="M1343" s="261"/>
      <c r="N1343" s="265"/>
      <c r="O1343" s="265"/>
      <c r="P1343" s="265"/>
      <c r="Q1343" s="265"/>
      <c r="R1343" s="265"/>
    </row>
    <row r="1344" spans="4:18" x14ac:dyDescent="0.2">
      <c r="D1344" s="273"/>
      <c r="E1344" s="261"/>
      <c r="F1344" s="261"/>
      <c r="G1344" s="261"/>
      <c r="H1344" s="261"/>
      <c r="I1344" s="261"/>
      <c r="J1344" s="261"/>
      <c r="K1344" s="261"/>
      <c r="L1344" s="261"/>
      <c r="M1344" s="261"/>
      <c r="N1344" s="265"/>
      <c r="O1344" s="265"/>
      <c r="P1344" s="265"/>
      <c r="Q1344" s="265"/>
      <c r="R1344" s="265"/>
    </row>
    <row r="1345" spans="4:18" x14ac:dyDescent="0.2">
      <c r="D1345" s="273"/>
      <c r="E1345" s="261"/>
      <c r="F1345" s="261"/>
      <c r="G1345" s="261"/>
      <c r="H1345" s="261"/>
      <c r="I1345" s="261"/>
      <c r="J1345" s="261"/>
      <c r="K1345" s="261"/>
      <c r="L1345" s="261"/>
      <c r="M1345" s="261"/>
      <c r="N1345" s="265"/>
      <c r="O1345" s="265"/>
      <c r="P1345" s="265"/>
      <c r="Q1345" s="265"/>
      <c r="R1345" s="265"/>
    </row>
    <row r="1346" spans="4:18" x14ac:dyDescent="0.2">
      <c r="D1346" s="273"/>
      <c r="E1346" s="261"/>
      <c r="F1346" s="261"/>
      <c r="G1346" s="261"/>
      <c r="H1346" s="261"/>
      <c r="I1346" s="261"/>
      <c r="J1346" s="261"/>
      <c r="K1346" s="261"/>
      <c r="L1346" s="261"/>
      <c r="M1346" s="261"/>
      <c r="N1346" s="265"/>
      <c r="O1346" s="265"/>
      <c r="P1346" s="265"/>
      <c r="Q1346" s="265"/>
      <c r="R1346" s="265"/>
    </row>
    <row r="1347" spans="4:18" x14ac:dyDescent="0.2">
      <c r="D1347" s="273"/>
      <c r="E1347" s="261"/>
      <c r="F1347" s="261"/>
      <c r="G1347" s="261"/>
      <c r="H1347" s="261"/>
      <c r="I1347" s="261"/>
      <c r="J1347" s="261"/>
      <c r="K1347" s="261"/>
      <c r="L1347" s="261"/>
      <c r="M1347" s="261"/>
      <c r="N1347" s="265"/>
      <c r="O1347" s="265"/>
      <c r="P1347" s="265"/>
      <c r="Q1347" s="265"/>
      <c r="R1347" s="265"/>
    </row>
    <row r="1348" spans="4:18" x14ac:dyDescent="0.2">
      <c r="D1348" s="273"/>
      <c r="E1348" s="261"/>
      <c r="F1348" s="261"/>
      <c r="G1348" s="261"/>
      <c r="H1348" s="261"/>
      <c r="I1348" s="261"/>
      <c r="J1348" s="261"/>
      <c r="K1348" s="261"/>
      <c r="L1348" s="261"/>
      <c r="M1348" s="261"/>
      <c r="N1348" s="265"/>
      <c r="O1348" s="265"/>
      <c r="P1348" s="265"/>
      <c r="Q1348" s="265"/>
      <c r="R1348" s="265"/>
    </row>
    <row r="1349" spans="4:18" x14ac:dyDescent="0.2">
      <c r="D1349" s="273"/>
      <c r="E1349" s="261"/>
      <c r="F1349" s="261"/>
      <c r="G1349" s="261"/>
      <c r="H1349" s="261"/>
      <c r="I1349" s="261"/>
      <c r="J1349" s="261"/>
      <c r="K1349" s="261"/>
      <c r="L1349" s="261"/>
      <c r="M1349" s="261"/>
      <c r="N1349" s="265"/>
      <c r="O1349" s="265"/>
      <c r="P1349" s="265"/>
      <c r="Q1349" s="265"/>
      <c r="R1349" s="265"/>
    </row>
    <row r="1350" spans="4:18" x14ac:dyDescent="0.2">
      <c r="D1350" s="273"/>
      <c r="E1350" s="261"/>
      <c r="F1350" s="261"/>
      <c r="G1350" s="261"/>
      <c r="H1350" s="261"/>
      <c r="I1350" s="261"/>
      <c r="J1350" s="261"/>
      <c r="K1350" s="261"/>
      <c r="L1350" s="261"/>
      <c r="M1350" s="261"/>
      <c r="N1350" s="265"/>
      <c r="O1350" s="265"/>
      <c r="P1350" s="265"/>
      <c r="Q1350" s="265"/>
      <c r="R1350" s="265"/>
    </row>
    <row r="1351" spans="4:18" x14ac:dyDescent="0.2">
      <c r="D1351" s="273"/>
      <c r="E1351" s="261"/>
      <c r="F1351" s="261"/>
      <c r="G1351" s="261"/>
      <c r="H1351" s="261"/>
      <c r="I1351" s="261"/>
      <c r="J1351" s="261"/>
      <c r="K1351" s="261"/>
      <c r="L1351" s="261"/>
      <c r="M1351" s="261"/>
      <c r="N1351" s="265"/>
      <c r="O1351" s="265"/>
      <c r="P1351" s="265"/>
      <c r="Q1351" s="265"/>
      <c r="R1351" s="265"/>
    </row>
    <row r="1352" spans="4:18" x14ac:dyDescent="0.2">
      <c r="D1352" s="273"/>
      <c r="E1352" s="261"/>
      <c r="F1352" s="261"/>
      <c r="G1352" s="261"/>
      <c r="H1352" s="261"/>
      <c r="I1352" s="261"/>
      <c r="J1352" s="261"/>
      <c r="K1352" s="261"/>
      <c r="L1352" s="261"/>
      <c r="M1352" s="261"/>
      <c r="N1352" s="265"/>
      <c r="O1352" s="265"/>
      <c r="P1352" s="265"/>
      <c r="Q1352" s="265"/>
      <c r="R1352" s="265"/>
    </row>
    <row r="1353" spans="4:18" x14ac:dyDescent="0.2">
      <c r="D1353" s="273"/>
      <c r="E1353" s="261"/>
      <c r="F1353" s="261"/>
      <c r="G1353" s="261"/>
      <c r="H1353" s="261"/>
      <c r="I1353" s="261"/>
      <c r="J1353" s="261"/>
      <c r="K1353" s="261"/>
      <c r="L1353" s="261"/>
      <c r="M1353" s="261"/>
      <c r="N1353" s="265"/>
      <c r="O1353" s="265"/>
      <c r="P1353" s="265"/>
      <c r="Q1353" s="265"/>
      <c r="R1353" s="265"/>
    </row>
    <row r="1354" spans="4:18" x14ac:dyDescent="0.2">
      <c r="D1354" s="273"/>
      <c r="E1354" s="261"/>
      <c r="F1354" s="261"/>
      <c r="G1354" s="261"/>
      <c r="H1354" s="261"/>
      <c r="I1354" s="261"/>
      <c r="J1354" s="261"/>
      <c r="K1354" s="261"/>
      <c r="L1354" s="261"/>
      <c r="M1354" s="261"/>
      <c r="N1354" s="265"/>
      <c r="O1354" s="265"/>
      <c r="P1354" s="265"/>
      <c r="Q1354" s="265"/>
      <c r="R1354" s="265"/>
    </row>
    <row r="1355" spans="4:18" x14ac:dyDescent="0.2">
      <c r="D1355" s="273"/>
      <c r="E1355" s="261"/>
      <c r="F1355" s="261"/>
      <c r="G1355" s="261"/>
      <c r="H1355" s="261"/>
      <c r="I1355" s="261"/>
      <c r="J1355" s="261"/>
      <c r="K1355" s="261"/>
      <c r="L1355" s="261"/>
      <c r="M1355" s="261"/>
      <c r="N1355" s="265"/>
      <c r="O1355" s="265"/>
      <c r="P1355" s="265"/>
      <c r="Q1355" s="265"/>
      <c r="R1355" s="265"/>
    </row>
    <row r="1356" spans="4:18" x14ac:dyDescent="0.2">
      <c r="D1356" s="273"/>
      <c r="E1356" s="261"/>
      <c r="F1356" s="261"/>
      <c r="G1356" s="261"/>
      <c r="H1356" s="261"/>
      <c r="I1356" s="261"/>
      <c r="J1356" s="261"/>
      <c r="K1356" s="261"/>
      <c r="L1356" s="261"/>
      <c r="M1356" s="261"/>
      <c r="N1356" s="265"/>
      <c r="O1356" s="265"/>
      <c r="P1356" s="265"/>
      <c r="Q1356" s="265"/>
      <c r="R1356" s="265"/>
    </row>
    <row r="1357" spans="4:18" x14ac:dyDescent="0.2">
      <c r="D1357" s="273"/>
      <c r="E1357" s="261"/>
      <c r="F1357" s="261"/>
      <c r="G1357" s="261"/>
      <c r="H1357" s="261"/>
      <c r="I1357" s="261"/>
      <c r="J1357" s="261"/>
      <c r="K1357" s="261"/>
      <c r="L1357" s="261"/>
      <c r="M1357" s="261"/>
      <c r="N1357" s="265"/>
      <c r="O1357" s="265"/>
      <c r="P1357" s="265"/>
      <c r="Q1357" s="265"/>
      <c r="R1357" s="265"/>
    </row>
    <row r="1358" spans="4:18" x14ac:dyDescent="0.2">
      <c r="D1358" s="273"/>
      <c r="E1358" s="261"/>
      <c r="F1358" s="261"/>
      <c r="G1358" s="261"/>
      <c r="H1358" s="261"/>
      <c r="I1358" s="261"/>
      <c r="J1358" s="261"/>
      <c r="K1358" s="261"/>
      <c r="L1358" s="261"/>
      <c r="M1358" s="261"/>
      <c r="N1358" s="265"/>
      <c r="O1358" s="265"/>
      <c r="P1358" s="265"/>
      <c r="Q1358" s="265"/>
      <c r="R1358" s="265"/>
    </row>
    <row r="1359" spans="4:18" x14ac:dyDescent="0.2">
      <c r="D1359" s="273"/>
      <c r="E1359" s="261"/>
      <c r="F1359" s="261"/>
      <c r="G1359" s="261"/>
      <c r="H1359" s="261"/>
      <c r="I1359" s="261"/>
      <c r="J1359" s="261"/>
      <c r="K1359" s="261"/>
      <c r="L1359" s="261"/>
      <c r="M1359" s="261"/>
      <c r="N1359" s="265"/>
      <c r="O1359" s="265"/>
      <c r="P1359" s="265"/>
      <c r="Q1359" s="265"/>
      <c r="R1359" s="265"/>
    </row>
    <row r="1360" spans="4:18" x14ac:dyDescent="0.2">
      <c r="D1360" s="273"/>
      <c r="E1360" s="261"/>
      <c r="F1360" s="261"/>
      <c r="G1360" s="261"/>
      <c r="H1360" s="261"/>
      <c r="I1360" s="261"/>
      <c r="J1360" s="261"/>
      <c r="K1360" s="261"/>
      <c r="L1360" s="261"/>
      <c r="M1360" s="261"/>
      <c r="N1360" s="265"/>
      <c r="O1360" s="265"/>
      <c r="P1360" s="265"/>
      <c r="Q1360" s="265"/>
      <c r="R1360" s="265"/>
    </row>
    <row r="1361" spans="4:18" x14ac:dyDescent="0.2">
      <c r="D1361" s="273"/>
      <c r="E1361" s="261"/>
      <c r="F1361" s="261"/>
      <c r="G1361" s="261"/>
      <c r="H1361" s="261"/>
      <c r="I1361" s="261"/>
      <c r="J1361" s="261"/>
      <c r="K1361" s="261"/>
      <c r="L1361" s="261"/>
      <c r="M1361" s="261"/>
      <c r="N1361" s="265"/>
      <c r="O1361" s="265"/>
      <c r="P1361" s="265"/>
      <c r="Q1361" s="265"/>
      <c r="R1361" s="265"/>
    </row>
    <row r="1362" spans="4:18" x14ac:dyDescent="0.2">
      <c r="D1362" s="273"/>
      <c r="E1362" s="261"/>
      <c r="F1362" s="261"/>
      <c r="G1362" s="261"/>
      <c r="H1362" s="261"/>
      <c r="I1362" s="261"/>
      <c r="J1362" s="261"/>
      <c r="K1362" s="261"/>
      <c r="L1362" s="261"/>
      <c r="M1362" s="261"/>
      <c r="N1362" s="265"/>
      <c r="O1362" s="265"/>
      <c r="P1362" s="265"/>
      <c r="Q1362" s="265"/>
      <c r="R1362" s="265"/>
    </row>
    <row r="1363" spans="4:18" x14ac:dyDescent="0.2">
      <c r="D1363" s="273"/>
      <c r="E1363" s="261"/>
      <c r="F1363" s="261"/>
      <c r="G1363" s="261"/>
      <c r="H1363" s="261"/>
      <c r="I1363" s="261"/>
      <c r="J1363" s="261"/>
      <c r="K1363" s="261"/>
      <c r="L1363" s="261"/>
      <c r="M1363" s="261"/>
      <c r="N1363" s="265"/>
      <c r="O1363" s="265"/>
      <c r="P1363" s="265"/>
      <c r="Q1363" s="265"/>
      <c r="R1363" s="265"/>
    </row>
    <row r="1364" spans="4:18" x14ac:dyDescent="0.2">
      <c r="D1364" s="273"/>
      <c r="E1364" s="261"/>
      <c r="F1364" s="261"/>
      <c r="G1364" s="261"/>
      <c r="H1364" s="261"/>
      <c r="I1364" s="261"/>
      <c r="J1364" s="261"/>
      <c r="K1364" s="261"/>
      <c r="L1364" s="261"/>
      <c r="M1364" s="261"/>
      <c r="N1364" s="265"/>
      <c r="O1364" s="265"/>
      <c r="P1364" s="265"/>
      <c r="Q1364" s="265"/>
      <c r="R1364" s="265"/>
    </row>
    <row r="1365" spans="4:18" x14ac:dyDescent="0.2">
      <c r="D1365" s="273"/>
      <c r="E1365" s="261"/>
      <c r="F1365" s="261"/>
      <c r="G1365" s="261"/>
      <c r="H1365" s="261"/>
      <c r="I1365" s="261"/>
      <c r="J1365" s="261"/>
      <c r="K1365" s="261"/>
      <c r="L1365" s="261"/>
      <c r="M1365" s="261"/>
      <c r="N1365" s="265"/>
      <c r="O1365" s="265"/>
      <c r="P1365" s="265"/>
      <c r="Q1365" s="265"/>
      <c r="R1365" s="265"/>
    </row>
    <row r="1366" spans="4:18" x14ac:dyDescent="0.2">
      <c r="D1366" s="273"/>
      <c r="E1366" s="261"/>
      <c r="F1366" s="261"/>
      <c r="G1366" s="261"/>
      <c r="H1366" s="261"/>
      <c r="I1366" s="261"/>
      <c r="J1366" s="261"/>
      <c r="K1366" s="261"/>
      <c r="L1366" s="261"/>
      <c r="M1366" s="261"/>
      <c r="N1366" s="265"/>
      <c r="O1366" s="265"/>
      <c r="P1366" s="265"/>
      <c r="Q1366" s="265"/>
      <c r="R1366" s="265"/>
    </row>
    <row r="1367" spans="4:18" x14ac:dyDescent="0.2">
      <c r="D1367" s="273"/>
      <c r="E1367" s="261"/>
      <c r="F1367" s="261"/>
      <c r="G1367" s="261"/>
      <c r="H1367" s="261"/>
      <c r="I1367" s="261"/>
      <c r="J1367" s="261"/>
      <c r="K1367" s="261"/>
      <c r="L1367" s="261"/>
      <c r="M1367" s="261"/>
      <c r="N1367" s="265"/>
      <c r="O1367" s="265"/>
      <c r="P1367" s="265"/>
      <c r="Q1367" s="265"/>
      <c r="R1367" s="265"/>
    </row>
    <row r="1368" spans="4:18" x14ac:dyDescent="0.2">
      <c r="D1368" s="273"/>
      <c r="E1368" s="261"/>
      <c r="F1368" s="261"/>
      <c r="G1368" s="261"/>
      <c r="H1368" s="261"/>
      <c r="I1368" s="261"/>
      <c r="J1368" s="261"/>
      <c r="K1368" s="261"/>
      <c r="L1368" s="261"/>
      <c r="M1368" s="261"/>
      <c r="N1368" s="265"/>
      <c r="O1368" s="265"/>
      <c r="P1368" s="265"/>
      <c r="Q1368" s="265"/>
      <c r="R1368" s="265"/>
    </row>
    <row r="1369" spans="4:18" x14ac:dyDescent="0.2">
      <c r="D1369" s="273"/>
      <c r="E1369" s="261"/>
      <c r="F1369" s="261"/>
      <c r="G1369" s="261"/>
      <c r="H1369" s="261"/>
      <c r="I1369" s="261"/>
      <c r="J1369" s="261"/>
      <c r="K1369" s="261"/>
      <c r="L1369" s="261"/>
      <c r="M1369" s="261"/>
      <c r="N1369" s="265"/>
      <c r="O1369" s="265"/>
      <c r="P1369" s="265"/>
      <c r="Q1369" s="265"/>
      <c r="R1369" s="265"/>
    </row>
    <row r="1370" spans="4:18" x14ac:dyDescent="0.2">
      <c r="D1370" s="273"/>
      <c r="E1370" s="261"/>
      <c r="F1370" s="261"/>
      <c r="G1370" s="261"/>
      <c r="H1370" s="261"/>
      <c r="I1370" s="261"/>
      <c r="J1370" s="261"/>
      <c r="K1370" s="261"/>
      <c r="L1370" s="261"/>
      <c r="M1370" s="261"/>
      <c r="N1370" s="265"/>
      <c r="O1370" s="265"/>
      <c r="P1370" s="265"/>
      <c r="Q1370" s="265"/>
      <c r="R1370" s="265"/>
    </row>
    <row r="1371" spans="4:18" x14ac:dyDescent="0.2">
      <c r="D1371" s="273"/>
      <c r="E1371" s="261"/>
      <c r="F1371" s="261"/>
      <c r="G1371" s="261"/>
      <c r="H1371" s="261"/>
      <c r="I1371" s="261"/>
      <c r="J1371" s="261"/>
      <c r="K1371" s="261"/>
      <c r="L1371" s="261"/>
      <c r="M1371" s="261"/>
      <c r="N1371" s="265"/>
      <c r="O1371" s="265"/>
      <c r="P1371" s="265"/>
      <c r="Q1371" s="265"/>
      <c r="R1371" s="265"/>
    </row>
    <row r="1372" spans="4:18" x14ac:dyDescent="0.2">
      <c r="D1372" s="273"/>
      <c r="E1372" s="261"/>
      <c r="F1372" s="261"/>
      <c r="G1372" s="261"/>
      <c r="H1372" s="261"/>
      <c r="I1372" s="261"/>
      <c r="J1372" s="261"/>
      <c r="K1372" s="261"/>
      <c r="L1372" s="261"/>
      <c r="M1372" s="261"/>
      <c r="N1372" s="265"/>
      <c r="O1372" s="265"/>
      <c r="P1372" s="265"/>
      <c r="Q1372" s="265"/>
      <c r="R1372" s="265"/>
    </row>
    <row r="1373" spans="4:18" x14ac:dyDescent="0.2">
      <c r="D1373" s="273"/>
      <c r="E1373" s="261"/>
      <c r="F1373" s="261"/>
      <c r="G1373" s="261"/>
      <c r="H1373" s="261"/>
      <c r="I1373" s="261"/>
      <c r="J1373" s="261"/>
      <c r="K1373" s="261"/>
      <c r="L1373" s="261"/>
      <c r="M1373" s="261"/>
      <c r="N1373" s="265"/>
      <c r="O1373" s="265"/>
      <c r="P1373" s="265"/>
      <c r="Q1373" s="265"/>
      <c r="R1373" s="265"/>
    </row>
    <row r="1374" spans="4:18" x14ac:dyDescent="0.2">
      <c r="D1374" s="273"/>
      <c r="E1374" s="261"/>
      <c r="F1374" s="261"/>
      <c r="G1374" s="261"/>
      <c r="H1374" s="261"/>
      <c r="I1374" s="261"/>
      <c r="J1374" s="261"/>
      <c r="K1374" s="261"/>
      <c r="L1374" s="261"/>
      <c r="M1374" s="261"/>
      <c r="N1374" s="265"/>
      <c r="O1374" s="265"/>
      <c r="P1374" s="265"/>
      <c r="Q1374" s="265"/>
      <c r="R1374" s="265"/>
    </row>
    <row r="1375" spans="4:18" x14ac:dyDescent="0.2">
      <c r="D1375" s="273"/>
      <c r="E1375" s="261"/>
      <c r="F1375" s="261"/>
      <c r="G1375" s="261"/>
      <c r="H1375" s="261"/>
      <c r="I1375" s="261"/>
      <c r="J1375" s="261"/>
      <c r="K1375" s="261"/>
      <c r="L1375" s="261"/>
      <c r="M1375" s="261"/>
      <c r="N1375" s="265"/>
      <c r="O1375" s="265"/>
      <c r="P1375" s="265"/>
      <c r="Q1375" s="265"/>
      <c r="R1375" s="265"/>
    </row>
    <row r="1376" spans="4:18" x14ac:dyDescent="0.2">
      <c r="D1376" s="273"/>
      <c r="E1376" s="261"/>
      <c r="F1376" s="261"/>
      <c r="G1376" s="261"/>
      <c r="H1376" s="261"/>
      <c r="I1376" s="261"/>
      <c r="J1376" s="261"/>
      <c r="K1376" s="261"/>
      <c r="L1376" s="261"/>
      <c r="M1376" s="261"/>
      <c r="N1376" s="265"/>
      <c r="O1376" s="265"/>
      <c r="P1376" s="265"/>
      <c r="Q1376" s="265"/>
      <c r="R1376" s="265"/>
    </row>
    <row r="1377" spans="4:18" x14ac:dyDescent="0.2">
      <c r="D1377" s="273"/>
      <c r="E1377" s="261"/>
      <c r="F1377" s="261"/>
      <c r="G1377" s="261"/>
      <c r="H1377" s="261"/>
      <c r="I1377" s="261"/>
      <c r="J1377" s="261"/>
      <c r="K1377" s="261"/>
      <c r="L1377" s="261"/>
      <c r="M1377" s="261"/>
      <c r="N1377" s="265"/>
      <c r="O1377" s="265"/>
      <c r="P1377" s="265"/>
      <c r="Q1377" s="265"/>
      <c r="R1377" s="265"/>
    </row>
    <row r="1378" spans="4:18" x14ac:dyDescent="0.2">
      <c r="D1378" s="273"/>
      <c r="E1378" s="261"/>
      <c r="F1378" s="261"/>
      <c r="G1378" s="261"/>
      <c r="H1378" s="261"/>
      <c r="I1378" s="261"/>
      <c r="J1378" s="261"/>
      <c r="K1378" s="261"/>
      <c r="L1378" s="261"/>
      <c r="M1378" s="261"/>
      <c r="N1378" s="265"/>
      <c r="O1378" s="265"/>
      <c r="P1378" s="265"/>
      <c r="Q1378" s="265"/>
      <c r="R1378" s="265"/>
    </row>
    <row r="1379" spans="4:18" x14ac:dyDescent="0.2">
      <c r="D1379" s="273"/>
      <c r="E1379" s="261"/>
      <c r="F1379" s="261"/>
      <c r="G1379" s="261"/>
      <c r="H1379" s="261"/>
      <c r="I1379" s="261"/>
      <c r="J1379" s="261"/>
      <c r="K1379" s="261"/>
      <c r="L1379" s="261"/>
      <c r="M1379" s="261"/>
      <c r="N1379" s="265"/>
      <c r="O1379" s="265"/>
      <c r="P1379" s="265"/>
      <c r="Q1379" s="265"/>
      <c r="R1379" s="265"/>
    </row>
    <row r="1380" spans="4:18" x14ac:dyDescent="0.2">
      <c r="D1380" s="273"/>
      <c r="E1380" s="261"/>
      <c r="F1380" s="261"/>
      <c r="G1380" s="261"/>
      <c r="H1380" s="261"/>
      <c r="I1380" s="261"/>
      <c r="J1380" s="261"/>
      <c r="K1380" s="261"/>
      <c r="L1380" s="261"/>
      <c r="M1380" s="261"/>
      <c r="N1380" s="265"/>
      <c r="O1380" s="265"/>
      <c r="P1380" s="265"/>
      <c r="Q1380" s="265"/>
      <c r="R1380" s="265"/>
    </row>
    <row r="1381" spans="4:18" x14ac:dyDescent="0.2">
      <c r="D1381" s="273"/>
      <c r="E1381" s="261"/>
      <c r="F1381" s="261"/>
      <c r="G1381" s="261"/>
      <c r="H1381" s="261"/>
      <c r="I1381" s="261"/>
      <c r="J1381" s="261"/>
      <c r="K1381" s="261"/>
      <c r="L1381" s="261"/>
      <c r="M1381" s="261"/>
      <c r="N1381" s="265"/>
      <c r="O1381" s="265"/>
      <c r="P1381" s="265"/>
      <c r="Q1381" s="265"/>
      <c r="R1381" s="265"/>
    </row>
    <row r="1382" spans="4:18" x14ac:dyDescent="0.2">
      <c r="D1382" s="273"/>
      <c r="E1382" s="261"/>
      <c r="F1382" s="261"/>
      <c r="G1382" s="261"/>
      <c r="H1382" s="261"/>
      <c r="I1382" s="261"/>
      <c r="J1382" s="261"/>
      <c r="K1382" s="261"/>
      <c r="L1382" s="261"/>
      <c r="M1382" s="261"/>
      <c r="N1382" s="265"/>
      <c r="O1382" s="265"/>
      <c r="P1382" s="265"/>
      <c r="Q1382" s="265"/>
      <c r="R1382" s="265"/>
    </row>
    <row r="1383" spans="4:18" x14ac:dyDescent="0.2">
      <c r="D1383" s="273"/>
      <c r="E1383" s="261"/>
      <c r="F1383" s="261"/>
      <c r="G1383" s="261"/>
      <c r="H1383" s="261"/>
      <c r="I1383" s="261"/>
      <c r="J1383" s="261"/>
      <c r="K1383" s="261"/>
      <c r="L1383" s="261"/>
      <c r="M1383" s="261"/>
      <c r="N1383" s="265"/>
      <c r="O1383" s="265"/>
      <c r="P1383" s="265"/>
      <c r="Q1383" s="265"/>
      <c r="R1383" s="265"/>
    </row>
    <row r="1384" spans="4:18" x14ac:dyDescent="0.2">
      <c r="D1384" s="273"/>
      <c r="E1384" s="261"/>
      <c r="F1384" s="261"/>
      <c r="G1384" s="261"/>
      <c r="H1384" s="261"/>
      <c r="I1384" s="261"/>
      <c r="J1384" s="261"/>
      <c r="K1384" s="261"/>
      <c r="L1384" s="261"/>
      <c r="M1384" s="261"/>
      <c r="N1384" s="265"/>
      <c r="O1384" s="265"/>
      <c r="P1384" s="265"/>
      <c r="Q1384" s="265"/>
      <c r="R1384" s="265"/>
    </row>
    <row r="1385" spans="4:18" x14ac:dyDescent="0.2">
      <c r="D1385" s="273"/>
      <c r="E1385" s="261"/>
      <c r="F1385" s="261"/>
      <c r="G1385" s="261"/>
      <c r="H1385" s="261"/>
      <c r="I1385" s="261"/>
      <c r="J1385" s="261"/>
      <c r="K1385" s="261"/>
      <c r="L1385" s="261"/>
      <c r="M1385" s="261"/>
      <c r="N1385" s="265"/>
      <c r="O1385" s="265"/>
      <c r="P1385" s="265"/>
      <c r="Q1385" s="265"/>
      <c r="R1385" s="265"/>
    </row>
    <row r="1386" spans="4:18" x14ac:dyDescent="0.2">
      <c r="D1386" s="273"/>
      <c r="E1386" s="261"/>
      <c r="F1386" s="261"/>
      <c r="G1386" s="261"/>
      <c r="H1386" s="261"/>
      <c r="I1386" s="261"/>
      <c r="J1386" s="261"/>
      <c r="K1386" s="261"/>
      <c r="L1386" s="261"/>
      <c r="M1386" s="261"/>
      <c r="N1386" s="265"/>
      <c r="O1386" s="265"/>
      <c r="P1386" s="265"/>
      <c r="Q1386" s="265"/>
      <c r="R1386" s="265"/>
    </row>
    <row r="1387" spans="4:18" x14ac:dyDescent="0.2">
      <c r="D1387" s="273"/>
      <c r="E1387" s="261"/>
      <c r="F1387" s="261"/>
      <c r="G1387" s="261"/>
      <c r="H1387" s="261"/>
      <c r="I1387" s="261"/>
      <c r="J1387" s="261"/>
      <c r="K1387" s="261"/>
      <c r="L1387" s="261"/>
      <c r="M1387" s="261"/>
      <c r="N1387" s="265"/>
      <c r="O1387" s="265"/>
      <c r="P1387" s="265"/>
      <c r="Q1387" s="265"/>
      <c r="R1387" s="265"/>
    </row>
    <row r="1388" spans="4:18" x14ac:dyDescent="0.2">
      <c r="D1388" s="273"/>
      <c r="E1388" s="261"/>
      <c r="F1388" s="261"/>
      <c r="G1388" s="261"/>
      <c r="H1388" s="261"/>
      <c r="I1388" s="261"/>
      <c r="J1388" s="261"/>
      <c r="K1388" s="261"/>
      <c r="L1388" s="261"/>
      <c r="M1388" s="261"/>
      <c r="N1388" s="265"/>
      <c r="O1388" s="265"/>
      <c r="P1388" s="265"/>
      <c r="Q1388" s="265"/>
      <c r="R1388" s="265"/>
    </row>
    <row r="1389" spans="4:18" x14ac:dyDescent="0.2">
      <c r="D1389" s="273"/>
      <c r="E1389" s="261"/>
      <c r="F1389" s="261"/>
      <c r="G1389" s="261"/>
      <c r="H1389" s="261"/>
      <c r="I1389" s="261"/>
      <c r="J1389" s="261"/>
      <c r="K1389" s="261"/>
      <c r="L1389" s="261"/>
      <c r="M1389" s="261"/>
      <c r="N1389" s="265"/>
      <c r="O1389" s="265"/>
      <c r="P1389" s="265"/>
      <c r="Q1389" s="265"/>
      <c r="R1389" s="265"/>
    </row>
    <row r="1390" spans="4:18" x14ac:dyDescent="0.2">
      <c r="D1390" s="273"/>
      <c r="E1390" s="261"/>
      <c r="F1390" s="261"/>
      <c r="G1390" s="261"/>
      <c r="H1390" s="261"/>
      <c r="I1390" s="261"/>
      <c r="J1390" s="261"/>
      <c r="K1390" s="261"/>
      <c r="L1390" s="261"/>
      <c r="M1390" s="261"/>
      <c r="N1390" s="265"/>
      <c r="O1390" s="265"/>
      <c r="P1390" s="265"/>
      <c r="Q1390" s="265"/>
      <c r="R1390" s="265"/>
    </row>
    <row r="1391" spans="4:18" x14ac:dyDescent="0.2">
      <c r="D1391" s="273"/>
      <c r="E1391" s="261"/>
      <c r="F1391" s="261"/>
      <c r="G1391" s="261"/>
      <c r="H1391" s="261"/>
      <c r="I1391" s="261"/>
      <c r="J1391" s="261"/>
      <c r="K1391" s="261"/>
      <c r="L1391" s="261"/>
      <c r="M1391" s="261"/>
      <c r="N1391" s="265"/>
      <c r="O1391" s="265"/>
      <c r="P1391" s="265"/>
      <c r="Q1391" s="265"/>
      <c r="R1391" s="265"/>
    </row>
    <row r="1392" spans="4:18" x14ac:dyDescent="0.2">
      <c r="D1392" s="273"/>
      <c r="E1392" s="261"/>
      <c r="F1392" s="261"/>
      <c r="G1392" s="261"/>
      <c r="H1392" s="261"/>
      <c r="I1392" s="261"/>
      <c r="J1392" s="261"/>
      <c r="K1392" s="261"/>
      <c r="L1392" s="261"/>
      <c r="M1392" s="261"/>
      <c r="N1392" s="265"/>
      <c r="O1392" s="265"/>
      <c r="P1392" s="265"/>
      <c r="Q1392" s="265"/>
      <c r="R1392" s="265"/>
    </row>
    <row r="1393" spans="4:18" x14ac:dyDescent="0.2">
      <c r="D1393" s="273"/>
      <c r="E1393" s="261"/>
      <c r="F1393" s="261"/>
      <c r="G1393" s="261"/>
      <c r="H1393" s="261"/>
      <c r="I1393" s="261"/>
      <c r="J1393" s="261"/>
      <c r="K1393" s="261"/>
      <c r="L1393" s="261"/>
      <c r="M1393" s="261"/>
      <c r="N1393" s="265"/>
      <c r="O1393" s="265"/>
      <c r="P1393" s="265"/>
      <c r="Q1393" s="265"/>
      <c r="R1393" s="265"/>
    </row>
    <row r="1394" spans="4:18" x14ac:dyDescent="0.2">
      <c r="D1394" s="273"/>
      <c r="E1394" s="261"/>
      <c r="F1394" s="261"/>
      <c r="G1394" s="261"/>
      <c r="H1394" s="261"/>
      <c r="I1394" s="261"/>
      <c r="J1394" s="261"/>
      <c r="K1394" s="261"/>
      <c r="L1394" s="261"/>
      <c r="M1394" s="261"/>
      <c r="N1394" s="265"/>
      <c r="O1394" s="265"/>
      <c r="P1394" s="265"/>
      <c r="Q1394" s="265"/>
      <c r="R1394" s="265"/>
    </row>
    <row r="1395" spans="4:18" x14ac:dyDescent="0.2">
      <c r="D1395" s="273"/>
      <c r="E1395" s="261"/>
      <c r="F1395" s="261"/>
      <c r="G1395" s="261"/>
      <c r="H1395" s="261"/>
      <c r="I1395" s="261"/>
      <c r="J1395" s="261"/>
      <c r="K1395" s="261"/>
      <c r="L1395" s="261"/>
      <c r="M1395" s="261"/>
      <c r="N1395" s="265"/>
      <c r="O1395" s="265"/>
      <c r="P1395" s="265"/>
      <c r="Q1395" s="265"/>
      <c r="R1395" s="265"/>
    </row>
    <row r="1396" spans="4:18" x14ac:dyDescent="0.2">
      <c r="D1396" s="273"/>
      <c r="E1396" s="261"/>
      <c r="F1396" s="261"/>
      <c r="G1396" s="261"/>
      <c r="H1396" s="261"/>
      <c r="I1396" s="261"/>
      <c r="J1396" s="261"/>
      <c r="K1396" s="261"/>
      <c r="L1396" s="261"/>
      <c r="M1396" s="261"/>
      <c r="N1396" s="265"/>
      <c r="O1396" s="265"/>
      <c r="P1396" s="265"/>
      <c r="Q1396" s="265"/>
      <c r="R1396" s="265"/>
    </row>
    <row r="1397" spans="4:18" x14ac:dyDescent="0.2">
      <c r="D1397" s="273"/>
      <c r="E1397" s="261"/>
      <c r="F1397" s="261"/>
      <c r="G1397" s="261"/>
      <c r="H1397" s="261"/>
      <c r="I1397" s="261"/>
      <c r="J1397" s="261"/>
      <c r="K1397" s="261"/>
      <c r="L1397" s="261"/>
      <c r="M1397" s="261"/>
      <c r="N1397" s="265"/>
      <c r="O1397" s="265"/>
      <c r="P1397" s="265"/>
      <c r="Q1397" s="265"/>
      <c r="R1397" s="265"/>
    </row>
    <row r="1398" spans="4:18" x14ac:dyDescent="0.2">
      <c r="D1398" s="273"/>
      <c r="E1398" s="261"/>
      <c r="F1398" s="261"/>
      <c r="G1398" s="261"/>
      <c r="H1398" s="261"/>
      <c r="I1398" s="261"/>
      <c r="J1398" s="261"/>
      <c r="K1398" s="261"/>
      <c r="L1398" s="261"/>
      <c r="M1398" s="261"/>
      <c r="N1398" s="265"/>
      <c r="O1398" s="265"/>
      <c r="P1398" s="265"/>
      <c r="Q1398" s="265"/>
      <c r="R1398" s="265"/>
    </row>
    <row r="1399" spans="4:18" x14ac:dyDescent="0.2">
      <c r="D1399" s="273"/>
      <c r="E1399" s="261"/>
      <c r="F1399" s="261"/>
      <c r="G1399" s="261"/>
      <c r="H1399" s="261"/>
      <c r="I1399" s="261"/>
      <c r="J1399" s="261"/>
      <c r="K1399" s="261"/>
      <c r="L1399" s="261"/>
      <c r="M1399" s="261"/>
      <c r="N1399" s="265"/>
      <c r="O1399" s="265"/>
      <c r="P1399" s="265"/>
      <c r="Q1399" s="265"/>
      <c r="R1399" s="265"/>
    </row>
    <row r="1400" spans="4:18" x14ac:dyDescent="0.2">
      <c r="D1400" s="273"/>
      <c r="E1400" s="261"/>
      <c r="F1400" s="261"/>
      <c r="G1400" s="261"/>
      <c r="H1400" s="261"/>
      <c r="I1400" s="261"/>
      <c r="J1400" s="261"/>
      <c r="K1400" s="261"/>
      <c r="L1400" s="261"/>
      <c r="M1400" s="261"/>
      <c r="N1400" s="265"/>
      <c r="O1400" s="265"/>
      <c r="P1400" s="265"/>
      <c r="Q1400" s="265"/>
      <c r="R1400" s="265"/>
    </row>
    <row r="1401" spans="4:18" x14ac:dyDescent="0.2">
      <c r="D1401" s="273"/>
      <c r="E1401" s="261"/>
      <c r="F1401" s="261"/>
      <c r="G1401" s="261"/>
      <c r="H1401" s="261"/>
      <c r="I1401" s="261"/>
      <c r="J1401" s="261"/>
      <c r="K1401" s="261"/>
      <c r="L1401" s="261"/>
      <c r="M1401" s="261"/>
      <c r="N1401" s="265"/>
      <c r="O1401" s="265"/>
      <c r="P1401" s="265"/>
      <c r="Q1401" s="265"/>
      <c r="R1401" s="265"/>
    </row>
    <row r="1402" spans="4:18" x14ac:dyDescent="0.2">
      <c r="D1402" s="273"/>
      <c r="E1402" s="261"/>
      <c r="F1402" s="261"/>
      <c r="G1402" s="261"/>
      <c r="H1402" s="261"/>
      <c r="I1402" s="261"/>
      <c r="J1402" s="261"/>
      <c r="K1402" s="261"/>
      <c r="L1402" s="261"/>
      <c r="M1402" s="261"/>
      <c r="N1402" s="265"/>
      <c r="O1402" s="265"/>
      <c r="P1402" s="265"/>
      <c r="Q1402" s="265"/>
      <c r="R1402" s="265"/>
    </row>
    <row r="1403" spans="4:18" x14ac:dyDescent="0.2">
      <c r="D1403" s="273"/>
      <c r="E1403" s="261"/>
      <c r="F1403" s="261"/>
      <c r="G1403" s="261"/>
      <c r="H1403" s="261"/>
      <c r="I1403" s="261"/>
      <c r="J1403" s="261"/>
      <c r="K1403" s="261"/>
      <c r="L1403" s="261"/>
      <c r="M1403" s="261"/>
      <c r="N1403" s="265"/>
      <c r="O1403" s="265"/>
      <c r="P1403" s="265"/>
      <c r="Q1403" s="265"/>
      <c r="R1403" s="265"/>
    </row>
    <row r="1404" spans="4:18" x14ac:dyDescent="0.2">
      <c r="D1404" s="273"/>
      <c r="E1404" s="261"/>
      <c r="F1404" s="261"/>
      <c r="G1404" s="261"/>
      <c r="H1404" s="261"/>
      <c r="I1404" s="261"/>
      <c r="J1404" s="261"/>
      <c r="K1404" s="261"/>
      <c r="L1404" s="261"/>
      <c r="M1404" s="261"/>
      <c r="N1404" s="265"/>
      <c r="O1404" s="265"/>
      <c r="P1404" s="265"/>
      <c r="Q1404" s="265"/>
      <c r="R1404" s="265"/>
    </row>
    <row r="1405" spans="4:18" x14ac:dyDescent="0.2">
      <c r="D1405" s="273"/>
      <c r="E1405" s="261"/>
      <c r="F1405" s="261"/>
      <c r="G1405" s="261"/>
      <c r="H1405" s="261"/>
      <c r="I1405" s="261"/>
      <c r="J1405" s="261"/>
      <c r="K1405" s="261"/>
      <c r="L1405" s="261"/>
      <c r="M1405" s="261"/>
      <c r="N1405" s="265"/>
      <c r="O1405" s="265"/>
      <c r="P1405" s="265"/>
      <c r="Q1405" s="265"/>
      <c r="R1405" s="265"/>
    </row>
    <row r="1406" spans="4:18" x14ac:dyDescent="0.2">
      <c r="D1406" s="273"/>
      <c r="E1406" s="261"/>
      <c r="F1406" s="261"/>
      <c r="G1406" s="261"/>
      <c r="H1406" s="261"/>
      <c r="I1406" s="261"/>
      <c r="J1406" s="261"/>
      <c r="K1406" s="261"/>
      <c r="L1406" s="261"/>
      <c r="M1406" s="261"/>
      <c r="N1406" s="265"/>
      <c r="O1406" s="265"/>
      <c r="P1406" s="265"/>
      <c r="Q1406" s="265"/>
      <c r="R1406" s="265"/>
    </row>
    <row r="1407" spans="4:18" x14ac:dyDescent="0.2">
      <c r="D1407" s="273"/>
      <c r="E1407" s="261"/>
      <c r="F1407" s="261"/>
      <c r="G1407" s="261"/>
      <c r="H1407" s="261"/>
      <c r="I1407" s="261"/>
      <c r="J1407" s="261"/>
      <c r="K1407" s="261"/>
      <c r="L1407" s="261"/>
      <c r="M1407" s="261"/>
      <c r="N1407" s="265"/>
      <c r="O1407" s="265"/>
      <c r="P1407" s="265"/>
      <c r="Q1407" s="265"/>
      <c r="R1407" s="265"/>
    </row>
    <row r="1408" spans="4:18" x14ac:dyDescent="0.2">
      <c r="D1408" s="273"/>
      <c r="E1408" s="261"/>
      <c r="F1408" s="261"/>
      <c r="G1408" s="261"/>
      <c r="H1408" s="261"/>
      <c r="I1408" s="261"/>
      <c r="J1408" s="261"/>
      <c r="K1408" s="261"/>
      <c r="L1408" s="261"/>
      <c r="M1408" s="261"/>
      <c r="N1408" s="265"/>
      <c r="O1408" s="265"/>
      <c r="P1408" s="265"/>
      <c r="Q1408" s="265"/>
      <c r="R1408" s="265"/>
    </row>
    <row r="1409" spans="4:18" x14ac:dyDescent="0.2">
      <c r="D1409" s="273"/>
      <c r="E1409" s="261"/>
      <c r="F1409" s="261"/>
      <c r="G1409" s="261"/>
      <c r="H1409" s="261"/>
      <c r="I1409" s="261"/>
      <c r="J1409" s="261"/>
      <c r="K1409" s="261"/>
      <c r="L1409" s="261"/>
      <c r="M1409" s="261"/>
      <c r="N1409" s="265"/>
      <c r="O1409" s="265"/>
      <c r="P1409" s="265"/>
      <c r="Q1409" s="265"/>
      <c r="R1409" s="265"/>
    </row>
    <row r="1410" spans="4:18" x14ac:dyDescent="0.2">
      <c r="D1410" s="273"/>
      <c r="E1410" s="261"/>
      <c r="F1410" s="261"/>
      <c r="G1410" s="261"/>
      <c r="H1410" s="261"/>
      <c r="I1410" s="261"/>
      <c r="J1410" s="261"/>
      <c r="K1410" s="261"/>
      <c r="L1410" s="261"/>
      <c r="M1410" s="261"/>
      <c r="N1410" s="265"/>
      <c r="O1410" s="265"/>
      <c r="P1410" s="265"/>
      <c r="Q1410" s="265"/>
      <c r="R1410" s="265"/>
    </row>
    <row r="1411" spans="4:18" x14ac:dyDescent="0.2">
      <c r="D1411" s="273"/>
      <c r="E1411" s="261"/>
      <c r="F1411" s="261"/>
      <c r="G1411" s="261"/>
      <c r="H1411" s="261"/>
      <c r="I1411" s="261"/>
      <c r="J1411" s="261"/>
      <c r="K1411" s="261"/>
      <c r="L1411" s="261"/>
      <c r="M1411" s="261"/>
      <c r="N1411" s="265"/>
      <c r="O1411" s="265"/>
      <c r="P1411" s="265"/>
      <c r="Q1411" s="265"/>
      <c r="R1411" s="265"/>
    </row>
    <row r="1412" spans="4:18" x14ac:dyDescent="0.2">
      <c r="D1412" s="273"/>
      <c r="E1412" s="261"/>
      <c r="F1412" s="261"/>
      <c r="G1412" s="261"/>
      <c r="H1412" s="261"/>
      <c r="I1412" s="261"/>
      <c r="J1412" s="261"/>
      <c r="K1412" s="261"/>
      <c r="L1412" s="261"/>
      <c r="M1412" s="261"/>
      <c r="N1412" s="265"/>
      <c r="O1412" s="265"/>
      <c r="P1412" s="265"/>
      <c r="Q1412" s="265"/>
      <c r="R1412" s="265"/>
    </row>
    <row r="1413" spans="4:18" x14ac:dyDescent="0.2">
      <c r="D1413" s="273"/>
      <c r="E1413" s="261"/>
      <c r="F1413" s="261"/>
      <c r="G1413" s="261"/>
      <c r="H1413" s="261"/>
      <c r="I1413" s="261"/>
      <c r="J1413" s="261"/>
      <c r="K1413" s="261"/>
      <c r="L1413" s="261"/>
      <c r="M1413" s="261"/>
      <c r="N1413" s="265"/>
      <c r="O1413" s="265"/>
      <c r="P1413" s="265"/>
      <c r="Q1413" s="265"/>
      <c r="R1413" s="265"/>
    </row>
    <row r="1414" spans="4:18" x14ac:dyDescent="0.2">
      <c r="D1414" s="273"/>
      <c r="E1414" s="261"/>
      <c r="F1414" s="261"/>
      <c r="G1414" s="261"/>
      <c r="H1414" s="261"/>
      <c r="I1414" s="261"/>
      <c r="J1414" s="261"/>
      <c r="K1414" s="261"/>
      <c r="L1414" s="261"/>
      <c r="M1414" s="261"/>
      <c r="N1414" s="265"/>
      <c r="O1414" s="265"/>
      <c r="P1414" s="265"/>
      <c r="Q1414" s="265"/>
      <c r="R1414" s="265"/>
    </row>
    <row r="1415" spans="4:18" x14ac:dyDescent="0.2">
      <c r="D1415" s="273"/>
      <c r="E1415" s="261"/>
      <c r="F1415" s="261"/>
      <c r="G1415" s="261"/>
      <c r="H1415" s="261"/>
      <c r="I1415" s="261"/>
      <c r="J1415" s="261"/>
      <c r="K1415" s="261"/>
      <c r="L1415" s="261"/>
      <c r="M1415" s="261"/>
      <c r="N1415" s="265"/>
      <c r="O1415" s="265"/>
      <c r="P1415" s="265"/>
      <c r="Q1415" s="265"/>
      <c r="R1415" s="265"/>
    </row>
    <row r="1416" spans="4:18" x14ac:dyDescent="0.2">
      <c r="D1416" s="273"/>
      <c r="E1416" s="261"/>
      <c r="F1416" s="261"/>
      <c r="G1416" s="261"/>
      <c r="H1416" s="261"/>
      <c r="I1416" s="261"/>
      <c r="J1416" s="261"/>
      <c r="K1416" s="261"/>
      <c r="L1416" s="261"/>
      <c r="M1416" s="261"/>
      <c r="N1416" s="265"/>
      <c r="O1416" s="265"/>
      <c r="P1416" s="265"/>
      <c r="Q1416" s="265"/>
      <c r="R1416" s="265"/>
    </row>
    <row r="1417" spans="4:18" x14ac:dyDescent="0.2">
      <c r="D1417" s="273"/>
      <c r="E1417" s="261"/>
      <c r="F1417" s="261"/>
      <c r="G1417" s="261"/>
      <c r="H1417" s="261"/>
      <c r="I1417" s="261"/>
      <c r="J1417" s="261"/>
      <c r="K1417" s="261"/>
      <c r="L1417" s="261"/>
      <c r="M1417" s="261"/>
      <c r="N1417" s="265"/>
      <c r="O1417" s="265"/>
      <c r="P1417" s="265"/>
      <c r="Q1417" s="265"/>
      <c r="R1417" s="265"/>
    </row>
    <row r="1418" spans="4:18" x14ac:dyDescent="0.2">
      <c r="D1418" s="273"/>
      <c r="E1418" s="261"/>
      <c r="F1418" s="261"/>
      <c r="G1418" s="261"/>
      <c r="H1418" s="261"/>
      <c r="I1418" s="261"/>
      <c r="J1418" s="261"/>
      <c r="K1418" s="261"/>
      <c r="L1418" s="261"/>
      <c r="M1418" s="261"/>
      <c r="N1418" s="265"/>
      <c r="O1418" s="265"/>
      <c r="P1418" s="265"/>
      <c r="Q1418" s="265"/>
      <c r="R1418" s="265"/>
    </row>
    <row r="1419" spans="4:18" x14ac:dyDescent="0.2">
      <c r="D1419" s="273"/>
      <c r="E1419" s="261"/>
      <c r="F1419" s="261"/>
      <c r="G1419" s="261"/>
      <c r="H1419" s="261"/>
      <c r="I1419" s="261"/>
      <c r="J1419" s="261"/>
      <c r="K1419" s="261"/>
      <c r="L1419" s="261"/>
      <c r="M1419" s="261"/>
      <c r="N1419" s="265"/>
      <c r="O1419" s="265"/>
      <c r="P1419" s="265"/>
      <c r="Q1419" s="265"/>
      <c r="R1419" s="265"/>
    </row>
    <row r="1420" spans="4:18" x14ac:dyDescent="0.2">
      <c r="D1420" s="273"/>
      <c r="E1420" s="261"/>
      <c r="F1420" s="261"/>
      <c r="G1420" s="261"/>
      <c r="H1420" s="261"/>
      <c r="I1420" s="261"/>
      <c r="J1420" s="261"/>
      <c r="K1420" s="261"/>
      <c r="L1420" s="261"/>
      <c r="M1420" s="261"/>
      <c r="N1420" s="265"/>
      <c r="O1420" s="265"/>
      <c r="P1420" s="265"/>
      <c r="Q1420" s="265"/>
      <c r="R1420" s="265"/>
    </row>
    <row r="1421" spans="4:18" x14ac:dyDescent="0.2">
      <c r="D1421" s="273"/>
      <c r="E1421" s="261"/>
      <c r="F1421" s="261"/>
      <c r="G1421" s="261"/>
      <c r="H1421" s="261"/>
      <c r="I1421" s="261"/>
      <c r="J1421" s="261"/>
      <c r="K1421" s="261"/>
      <c r="L1421" s="261"/>
      <c r="M1421" s="261"/>
      <c r="N1421" s="265"/>
      <c r="O1421" s="265"/>
      <c r="P1421" s="265"/>
      <c r="Q1421" s="265"/>
      <c r="R1421" s="265"/>
    </row>
    <row r="1422" spans="4:18" x14ac:dyDescent="0.2">
      <c r="D1422" s="273"/>
      <c r="E1422" s="261"/>
      <c r="F1422" s="261"/>
      <c r="G1422" s="261"/>
      <c r="H1422" s="261"/>
      <c r="I1422" s="261"/>
      <c r="J1422" s="261"/>
      <c r="K1422" s="261"/>
      <c r="L1422" s="261"/>
      <c r="M1422" s="261"/>
      <c r="N1422" s="265"/>
      <c r="O1422" s="265"/>
      <c r="P1422" s="265"/>
      <c r="Q1422" s="265"/>
      <c r="R1422" s="265"/>
    </row>
    <row r="1423" spans="4:18" x14ac:dyDescent="0.2">
      <c r="D1423" s="273"/>
      <c r="E1423" s="261"/>
      <c r="F1423" s="261"/>
      <c r="G1423" s="261"/>
      <c r="H1423" s="261"/>
      <c r="I1423" s="261"/>
      <c r="J1423" s="261"/>
      <c r="K1423" s="261"/>
      <c r="L1423" s="261"/>
      <c r="M1423" s="261"/>
      <c r="N1423" s="265"/>
      <c r="O1423" s="265"/>
      <c r="P1423" s="265"/>
      <c r="Q1423" s="265"/>
      <c r="R1423" s="265"/>
    </row>
    <row r="1424" spans="4:18" x14ac:dyDescent="0.2">
      <c r="D1424" s="273"/>
      <c r="E1424" s="261"/>
      <c r="F1424" s="261"/>
      <c r="G1424" s="261"/>
      <c r="H1424" s="261"/>
      <c r="I1424" s="261"/>
      <c r="J1424" s="261"/>
      <c r="K1424" s="261"/>
      <c r="L1424" s="261"/>
      <c r="M1424" s="261"/>
      <c r="N1424" s="265"/>
      <c r="O1424" s="265"/>
      <c r="P1424" s="265"/>
      <c r="Q1424" s="265"/>
      <c r="R1424" s="265"/>
    </row>
    <row r="1425" spans="4:18" x14ac:dyDescent="0.2">
      <c r="D1425" s="273"/>
      <c r="E1425" s="261"/>
      <c r="F1425" s="261"/>
      <c r="G1425" s="261"/>
      <c r="H1425" s="261"/>
      <c r="I1425" s="261"/>
      <c r="J1425" s="261"/>
      <c r="K1425" s="261"/>
      <c r="L1425" s="261"/>
      <c r="M1425" s="261"/>
      <c r="N1425" s="265"/>
      <c r="O1425" s="265"/>
      <c r="P1425" s="265"/>
      <c r="Q1425" s="265"/>
      <c r="R1425" s="265"/>
    </row>
    <row r="1426" spans="4:18" x14ac:dyDescent="0.2">
      <c r="D1426" s="273"/>
      <c r="E1426" s="261"/>
      <c r="F1426" s="261"/>
      <c r="G1426" s="261"/>
      <c r="H1426" s="261"/>
      <c r="I1426" s="261"/>
      <c r="J1426" s="261"/>
      <c r="K1426" s="261"/>
      <c r="L1426" s="261"/>
      <c r="M1426" s="261"/>
      <c r="N1426" s="265"/>
      <c r="O1426" s="265"/>
      <c r="P1426" s="265"/>
      <c r="Q1426" s="265"/>
      <c r="R1426" s="265"/>
    </row>
    <row r="1427" spans="4:18" x14ac:dyDescent="0.2">
      <c r="D1427" s="273"/>
      <c r="E1427" s="261"/>
      <c r="F1427" s="261"/>
      <c r="G1427" s="261"/>
      <c r="H1427" s="261"/>
      <c r="I1427" s="261"/>
      <c r="J1427" s="261"/>
      <c r="K1427" s="261"/>
      <c r="L1427" s="261"/>
      <c r="M1427" s="261"/>
      <c r="N1427" s="265"/>
      <c r="O1427" s="265"/>
      <c r="P1427" s="265"/>
      <c r="Q1427" s="265"/>
      <c r="R1427" s="265"/>
    </row>
    <row r="1428" spans="4:18" x14ac:dyDescent="0.2">
      <c r="D1428" s="273"/>
      <c r="E1428" s="261"/>
      <c r="F1428" s="261"/>
      <c r="G1428" s="261"/>
      <c r="H1428" s="261"/>
      <c r="I1428" s="261"/>
      <c r="J1428" s="261"/>
      <c r="K1428" s="261"/>
      <c r="L1428" s="261"/>
      <c r="M1428" s="261"/>
      <c r="N1428" s="265"/>
      <c r="O1428" s="265"/>
      <c r="P1428" s="265"/>
      <c r="Q1428" s="265"/>
      <c r="R1428" s="265"/>
    </row>
    <row r="1429" spans="4:18" x14ac:dyDescent="0.2">
      <c r="D1429" s="273"/>
      <c r="E1429" s="261"/>
      <c r="F1429" s="261"/>
      <c r="G1429" s="261"/>
      <c r="H1429" s="261"/>
      <c r="I1429" s="261"/>
      <c r="J1429" s="261"/>
      <c r="K1429" s="261"/>
      <c r="L1429" s="261"/>
      <c r="M1429" s="261"/>
      <c r="N1429" s="265"/>
      <c r="O1429" s="265"/>
      <c r="P1429" s="265"/>
      <c r="Q1429" s="265"/>
      <c r="R1429" s="265"/>
    </row>
    <row r="1430" spans="4:18" x14ac:dyDescent="0.2">
      <c r="D1430" s="273"/>
      <c r="E1430" s="261"/>
      <c r="F1430" s="261"/>
      <c r="G1430" s="261"/>
      <c r="H1430" s="261"/>
      <c r="I1430" s="261"/>
      <c r="J1430" s="261"/>
      <c r="K1430" s="261"/>
      <c r="L1430" s="261"/>
      <c r="M1430" s="261"/>
      <c r="N1430" s="265"/>
      <c r="O1430" s="265"/>
      <c r="P1430" s="265"/>
      <c r="Q1430" s="265"/>
      <c r="R1430" s="265"/>
    </row>
    <row r="1431" spans="4:18" x14ac:dyDescent="0.2">
      <c r="D1431" s="273"/>
      <c r="E1431" s="261"/>
      <c r="F1431" s="261"/>
      <c r="G1431" s="261"/>
      <c r="H1431" s="261"/>
      <c r="I1431" s="261"/>
      <c r="J1431" s="261"/>
      <c r="K1431" s="261"/>
      <c r="L1431" s="261"/>
      <c r="M1431" s="261"/>
      <c r="N1431" s="265"/>
      <c r="O1431" s="265"/>
      <c r="P1431" s="265"/>
      <c r="Q1431" s="265"/>
      <c r="R1431" s="265"/>
    </row>
    <row r="1432" spans="4:18" x14ac:dyDescent="0.2">
      <c r="D1432" s="273"/>
      <c r="E1432" s="261"/>
      <c r="F1432" s="261"/>
      <c r="G1432" s="261"/>
      <c r="H1432" s="261"/>
      <c r="I1432" s="261"/>
      <c r="J1432" s="261"/>
      <c r="K1432" s="261"/>
      <c r="L1432" s="261"/>
      <c r="M1432" s="261"/>
      <c r="N1432" s="265"/>
      <c r="O1432" s="265"/>
      <c r="P1432" s="265"/>
      <c r="Q1432" s="265"/>
      <c r="R1432" s="265"/>
    </row>
    <row r="1433" spans="4:18" x14ac:dyDescent="0.2">
      <c r="D1433" s="273"/>
      <c r="E1433" s="261"/>
      <c r="F1433" s="261"/>
      <c r="G1433" s="261"/>
      <c r="H1433" s="261"/>
      <c r="I1433" s="261"/>
      <c r="J1433" s="261"/>
      <c r="K1433" s="261"/>
      <c r="L1433" s="261"/>
      <c r="M1433" s="261"/>
      <c r="N1433" s="265"/>
      <c r="O1433" s="265"/>
      <c r="P1433" s="265"/>
      <c r="Q1433" s="265"/>
      <c r="R1433" s="265"/>
    </row>
    <row r="1434" spans="4:18" x14ac:dyDescent="0.2">
      <c r="D1434" s="273"/>
      <c r="E1434" s="261"/>
      <c r="F1434" s="261"/>
      <c r="G1434" s="261"/>
      <c r="H1434" s="261"/>
      <c r="I1434" s="261"/>
      <c r="J1434" s="261"/>
      <c r="K1434" s="261"/>
      <c r="L1434" s="261"/>
      <c r="M1434" s="261"/>
      <c r="N1434" s="265"/>
      <c r="O1434" s="265"/>
      <c r="P1434" s="265"/>
      <c r="Q1434" s="265"/>
      <c r="R1434" s="265"/>
    </row>
    <row r="1435" spans="4:18" x14ac:dyDescent="0.2">
      <c r="D1435" s="273"/>
      <c r="E1435" s="261"/>
      <c r="F1435" s="261"/>
      <c r="G1435" s="261"/>
      <c r="H1435" s="261"/>
      <c r="I1435" s="261"/>
      <c r="J1435" s="261"/>
      <c r="K1435" s="261"/>
      <c r="L1435" s="261"/>
      <c r="M1435" s="261"/>
      <c r="N1435" s="265"/>
      <c r="O1435" s="265"/>
      <c r="P1435" s="265"/>
      <c r="Q1435" s="265"/>
      <c r="R1435" s="265"/>
    </row>
    <row r="1436" spans="4:18" x14ac:dyDescent="0.2">
      <c r="D1436" s="273"/>
      <c r="E1436" s="261"/>
      <c r="F1436" s="261"/>
      <c r="G1436" s="261"/>
      <c r="H1436" s="261"/>
      <c r="I1436" s="261"/>
      <c r="J1436" s="261"/>
      <c r="K1436" s="261"/>
      <c r="L1436" s="261"/>
      <c r="M1436" s="261"/>
      <c r="N1436" s="265"/>
      <c r="O1436" s="265"/>
      <c r="P1436" s="265"/>
      <c r="Q1436" s="265"/>
      <c r="R1436" s="265"/>
    </row>
    <row r="1437" spans="4:18" x14ac:dyDescent="0.2">
      <c r="D1437" s="273"/>
      <c r="E1437" s="261"/>
      <c r="F1437" s="261"/>
      <c r="G1437" s="261"/>
      <c r="H1437" s="261"/>
      <c r="I1437" s="261"/>
      <c r="J1437" s="261"/>
      <c r="K1437" s="261"/>
      <c r="L1437" s="261"/>
      <c r="M1437" s="261"/>
      <c r="N1437" s="265"/>
      <c r="O1437" s="265"/>
      <c r="P1437" s="265"/>
      <c r="Q1437" s="265"/>
      <c r="R1437" s="265"/>
    </row>
    <row r="1438" spans="4:18" x14ac:dyDescent="0.2">
      <c r="D1438" s="273"/>
      <c r="E1438" s="261"/>
      <c r="F1438" s="261"/>
      <c r="G1438" s="261"/>
      <c r="H1438" s="261"/>
      <c r="I1438" s="261"/>
      <c r="J1438" s="261"/>
      <c r="K1438" s="261"/>
      <c r="L1438" s="261"/>
      <c r="M1438" s="261"/>
      <c r="N1438" s="265"/>
      <c r="O1438" s="265"/>
      <c r="P1438" s="265"/>
      <c r="Q1438" s="265"/>
      <c r="R1438" s="265"/>
    </row>
    <row r="1439" spans="4:18" x14ac:dyDescent="0.2">
      <c r="D1439" s="273"/>
      <c r="E1439" s="261"/>
      <c r="F1439" s="261"/>
      <c r="G1439" s="261"/>
      <c r="H1439" s="261"/>
      <c r="I1439" s="261"/>
      <c r="J1439" s="261"/>
      <c r="K1439" s="261"/>
      <c r="L1439" s="261"/>
      <c r="M1439" s="261"/>
      <c r="N1439" s="265"/>
      <c r="O1439" s="265"/>
      <c r="P1439" s="265"/>
      <c r="Q1439" s="265"/>
      <c r="R1439" s="265"/>
    </row>
    <row r="1440" spans="4:18" x14ac:dyDescent="0.2">
      <c r="D1440" s="273"/>
      <c r="E1440" s="261"/>
      <c r="F1440" s="261"/>
      <c r="G1440" s="261"/>
      <c r="H1440" s="261"/>
      <c r="I1440" s="261"/>
      <c r="J1440" s="261"/>
      <c r="K1440" s="261"/>
      <c r="L1440" s="261"/>
      <c r="M1440" s="261"/>
      <c r="N1440" s="265"/>
      <c r="O1440" s="265"/>
      <c r="P1440" s="265"/>
      <c r="Q1440" s="265"/>
      <c r="R1440" s="265"/>
    </row>
    <row r="1441" spans="4:18" x14ac:dyDescent="0.2">
      <c r="D1441" s="273"/>
      <c r="E1441" s="261"/>
      <c r="F1441" s="261"/>
      <c r="G1441" s="261"/>
      <c r="H1441" s="261"/>
      <c r="I1441" s="261"/>
      <c r="J1441" s="261"/>
      <c r="K1441" s="261"/>
      <c r="L1441" s="261"/>
      <c r="M1441" s="261"/>
      <c r="N1441" s="265"/>
      <c r="O1441" s="265"/>
      <c r="P1441" s="265"/>
      <c r="Q1441" s="265"/>
      <c r="R1441" s="265"/>
    </row>
    <row r="1442" spans="4:18" x14ac:dyDescent="0.2">
      <c r="D1442" s="273"/>
      <c r="E1442" s="261"/>
      <c r="F1442" s="261"/>
      <c r="G1442" s="261"/>
      <c r="H1442" s="261"/>
      <c r="I1442" s="261"/>
      <c r="J1442" s="261"/>
      <c r="K1442" s="261"/>
      <c r="L1442" s="261"/>
      <c r="M1442" s="261"/>
      <c r="N1442" s="265"/>
      <c r="O1442" s="265"/>
      <c r="P1442" s="265"/>
      <c r="Q1442" s="265"/>
      <c r="R1442" s="265"/>
    </row>
    <row r="1443" spans="4:18" x14ac:dyDescent="0.2">
      <c r="D1443" s="273"/>
      <c r="E1443" s="261"/>
      <c r="F1443" s="261"/>
      <c r="G1443" s="261"/>
      <c r="H1443" s="261"/>
      <c r="I1443" s="261"/>
      <c r="J1443" s="261"/>
      <c r="K1443" s="261"/>
      <c r="L1443" s="261"/>
      <c r="M1443" s="261"/>
      <c r="N1443" s="265"/>
      <c r="O1443" s="265"/>
      <c r="P1443" s="265"/>
      <c r="Q1443" s="265"/>
      <c r="R1443" s="265"/>
    </row>
    <row r="1444" spans="4:18" x14ac:dyDescent="0.2">
      <c r="D1444" s="273"/>
      <c r="E1444" s="261"/>
      <c r="F1444" s="261"/>
      <c r="G1444" s="261"/>
      <c r="H1444" s="261"/>
      <c r="I1444" s="261"/>
      <c r="J1444" s="261"/>
      <c r="K1444" s="261"/>
      <c r="L1444" s="261"/>
      <c r="M1444" s="261"/>
      <c r="N1444" s="265"/>
      <c r="O1444" s="265"/>
      <c r="P1444" s="265"/>
      <c r="Q1444" s="265"/>
      <c r="R1444" s="265"/>
    </row>
    <row r="1445" spans="4:18" x14ac:dyDescent="0.2">
      <c r="D1445" s="273"/>
      <c r="E1445" s="261"/>
      <c r="F1445" s="261"/>
      <c r="G1445" s="261"/>
      <c r="H1445" s="261"/>
      <c r="I1445" s="261"/>
      <c r="J1445" s="261"/>
      <c r="K1445" s="261"/>
      <c r="L1445" s="261"/>
      <c r="M1445" s="261"/>
      <c r="N1445" s="265"/>
      <c r="O1445" s="265"/>
      <c r="P1445" s="265"/>
      <c r="Q1445" s="265"/>
      <c r="R1445" s="265"/>
    </row>
    <row r="1446" spans="4:18" x14ac:dyDescent="0.2">
      <c r="D1446" s="273"/>
      <c r="E1446" s="261"/>
      <c r="F1446" s="261"/>
      <c r="G1446" s="261"/>
      <c r="H1446" s="261"/>
      <c r="I1446" s="261"/>
      <c r="J1446" s="261"/>
      <c r="K1446" s="261"/>
      <c r="L1446" s="261"/>
      <c r="M1446" s="261"/>
      <c r="N1446" s="265"/>
      <c r="O1446" s="265"/>
      <c r="P1446" s="265"/>
      <c r="Q1446" s="265"/>
      <c r="R1446" s="265"/>
    </row>
    <row r="1447" spans="4:18" x14ac:dyDescent="0.2">
      <c r="D1447" s="273"/>
      <c r="E1447" s="261"/>
      <c r="F1447" s="261"/>
      <c r="G1447" s="261"/>
      <c r="H1447" s="261"/>
      <c r="I1447" s="261"/>
      <c r="J1447" s="261"/>
      <c r="K1447" s="261"/>
      <c r="L1447" s="261"/>
      <c r="M1447" s="261"/>
      <c r="N1447" s="265"/>
      <c r="O1447" s="265"/>
      <c r="P1447" s="265"/>
      <c r="Q1447" s="265"/>
      <c r="R1447" s="265"/>
    </row>
    <row r="1448" spans="4:18" x14ac:dyDescent="0.2">
      <c r="D1448" s="273"/>
      <c r="E1448" s="261"/>
      <c r="F1448" s="261"/>
      <c r="G1448" s="261"/>
      <c r="H1448" s="261"/>
      <c r="I1448" s="261"/>
      <c r="J1448" s="261"/>
      <c r="K1448" s="261"/>
      <c r="L1448" s="261"/>
      <c r="M1448" s="261"/>
      <c r="N1448" s="265"/>
      <c r="O1448" s="265"/>
      <c r="P1448" s="265"/>
      <c r="Q1448" s="265"/>
      <c r="R1448" s="265"/>
    </row>
    <row r="1449" spans="4:18" x14ac:dyDescent="0.2">
      <c r="D1449" s="273"/>
      <c r="E1449" s="261"/>
      <c r="F1449" s="261"/>
      <c r="G1449" s="261"/>
      <c r="H1449" s="261"/>
      <c r="I1449" s="261"/>
      <c r="J1449" s="261"/>
      <c r="K1449" s="261"/>
      <c r="L1449" s="261"/>
      <c r="M1449" s="261"/>
      <c r="N1449" s="265"/>
      <c r="O1449" s="265"/>
      <c r="P1449" s="265"/>
      <c r="Q1449" s="265"/>
      <c r="R1449" s="265"/>
    </row>
    <row r="1450" spans="4:18" x14ac:dyDescent="0.2">
      <c r="D1450" s="273"/>
      <c r="E1450" s="261"/>
      <c r="F1450" s="261"/>
      <c r="G1450" s="261"/>
      <c r="H1450" s="261"/>
      <c r="I1450" s="261"/>
      <c r="J1450" s="261"/>
      <c r="K1450" s="261"/>
      <c r="L1450" s="261"/>
      <c r="M1450" s="261"/>
      <c r="N1450" s="265"/>
      <c r="O1450" s="265"/>
      <c r="P1450" s="265"/>
      <c r="Q1450" s="265"/>
      <c r="R1450" s="265"/>
    </row>
    <row r="1451" spans="4:18" x14ac:dyDescent="0.2">
      <c r="D1451" s="273"/>
      <c r="E1451" s="261"/>
      <c r="F1451" s="261"/>
      <c r="G1451" s="261"/>
      <c r="H1451" s="261"/>
      <c r="I1451" s="261"/>
      <c r="J1451" s="261"/>
      <c r="K1451" s="261"/>
      <c r="L1451" s="261"/>
      <c r="M1451" s="261"/>
      <c r="N1451" s="265"/>
      <c r="O1451" s="265"/>
      <c r="P1451" s="265"/>
      <c r="Q1451" s="265"/>
      <c r="R1451" s="265"/>
    </row>
    <row r="1452" spans="4:18" x14ac:dyDescent="0.2">
      <c r="D1452" s="273"/>
      <c r="E1452" s="261"/>
      <c r="F1452" s="261"/>
      <c r="G1452" s="261"/>
      <c r="H1452" s="261"/>
      <c r="I1452" s="261"/>
      <c r="J1452" s="261"/>
      <c r="K1452" s="261"/>
      <c r="L1452" s="261"/>
      <c r="M1452" s="261"/>
      <c r="N1452" s="265"/>
      <c r="O1452" s="265"/>
      <c r="P1452" s="265"/>
      <c r="Q1452" s="265"/>
      <c r="R1452" s="265"/>
    </row>
    <row r="1453" spans="4:18" x14ac:dyDescent="0.2">
      <c r="D1453" s="273"/>
      <c r="E1453" s="261"/>
      <c r="F1453" s="261"/>
      <c r="G1453" s="261"/>
      <c r="H1453" s="261"/>
      <c r="I1453" s="261"/>
      <c r="J1453" s="261"/>
      <c r="K1453" s="261"/>
      <c r="L1453" s="261"/>
      <c r="M1453" s="261"/>
      <c r="N1453" s="265"/>
      <c r="O1453" s="265"/>
      <c r="P1453" s="265"/>
      <c r="Q1453" s="265"/>
      <c r="R1453" s="265"/>
    </row>
    <row r="1454" spans="4:18" x14ac:dyDescent="0.2">
      <c r="D1454" s="273"/>
      <c r="E1454" s="261"/>
      <c r="F1454" s="261"/>
      <c r="G1454" s="261"/>
      <c r="H1454" s="261"/>
      <c r="I1454" s="261"/>
      <c r="J1454" s="261"/>
      <c r="K1454" s="261"/>
      <c r="L1454" s="261"/>
      <c r="M1454" s="261"/>
      <c r="N1454" s="265"/>
      <c r="O1454" s="265"/>
      <c r="P1454" s="265"/>
      <c r="Q1454" s="265"/>
      <c r="R1454" s="265"/>
    </row>
    <row r="1455" spans="4:18" x14ac:dyDescent="0.2">
      <c r="D1455" s="273"/>
      <c r="E1455" s="261"/>
      <c r="F1455" s="261"/>
      <c r="G1455" s="261"/>
      <c r="H1455" s="261"/>
      <c r="I1455" s="261"/>
      <c r="J1455" s="261"/>
      <c r="K1455" s="261"/>
      <c r="L1455" s="261"/>
      <c r="M1455" s="261"/>
      <c r="N1455" s="265"/>
      <c r="O1455" s="265"/>
      <c r="P1455" s="265"/>
      <c r="Q1455" s="265"/>
      <c r="R1455" s="265"/>
    </row>
    <row r="1456" spans="4:18" x14ac:dyDescent="0.2">
      <c r="D1456" s="273"/>
      <c r="E1456" s="261"/>
      <c r="F1456" s="261"/>
      <c r="G1456" s="261"/>
      <c r="H1456" s="261"/>
      <c r="I1456" s="261"/>
      <c r="J1456" s="261"/>
      <c r="K1456" s="261"/>
      <c r="L1456" s="261"/>
      <c r="M1456" s="261"/>
      <c r="N1456" s="265"/>
      <c r="O1456" s="265"/>
      <c r="P1456" s="265"/>
      <c r="Q1456" s="265"/>
      <c r="R1456" s="265"/>
    </row>
    <row r="1457" spans="4:18" x14ac:dyDescent="0.2">
      <c r="D1457" s="273"/>
      <c r="E1457" s="261"/>
      <c r="F1457" s="261"/>
      <c r="G1457" s="261"/>
      <c r="H1457" s="261"/>
      <c r="I1457" s="261"/>
      <c r="J1457" s="261"/>
      <c r="K1457" s="261"/>
      <c r="L1457" s="261"/>
      <c r="M1457" s="261"/>
      <c r="N1457" s="265"/>
      <c r="O1457" s="265"/>
      <c r="P1457" s="265"/>
      <c r="Q1457" s="265"/>
      <c r="R1457" s="265"/>
    </row>
    <row r="1458" spans="4:18" x14ac:dyDescent="0.2">
      <c r="D1458" s="273"/>
      <c r="E1458" s="261"/>
      <c r="F1458" s="261"/>
      <c r="G1458" s="261"/>
      <c r="H1458" s="261"/>
      <c r="I1458" s="261"/>
      <c r="J1458" s="261"/>
      <c r="K1458" s="261"/>
      <c r="L1458" s="261"/>
      <c r="M1458" s="261"/>
      <c r="N1458" s="265"/>
      <c r="O1458" s="265"/>
      <c r="P1458" s="265"/>
      <c r="Q1458" s="265"/>
      <c r="R1458" s="265"/>
    </row>
    <row r="1459" spans="4:18" x14ac:dyDescent="0.2">
      <c r="D1459" s="273"/>
      <c r="E1459" s="261"/>
      <c r="F1459" s="261"/>
      <c r="G1459" s="261"/>
      <c r="H1459" s="261"/>
      <c r="I1459" s="261"/>
      <c r="J1459" s="261"/>
      <c r="K1459" s="261"/>
      <c r="L1459" s="261"/>
      <c r="M1459" s="261"/>
      <c r="N1459" s="265"/>
      <c r="O1459" s="265"/>
      <c r="P1459" s="265"/>
      <c r="Q1459" s="265"/>
      <c r="R1459" s="265"/>
    </row>
    <row r="1460" spans="4:18" x14ac:dyDescent="0.2">
      <c r="D1460" s="273"/>
      <c r="E1460" s="261"/>
      <c r="F1460" s="261"/>
      <c r="G1460" s="261"/>
      <c r="H1460" s="261"/>
      <c r="I1460" s="261"/>
      <c r="J1460" s="261"/>
      <c r="K1460" s="261"/>
      <c r="L1460" s="261"/>
      <c r="M1460" s="261"/>
      <c r="N1460" s="265"/>
      <c r="O1460" s="265"/>
      <c r="P1460" s="265"/>
      <c r="Q1460" s="265"/>
      <c r="R1460" s="265"/>
    </row>
    <row r="1461" spans="4:18" x14ac:dyDescent="0.2">
      <c r="D1461" s="273"/>
      <c r="E1461" s="261"/>
      <c r="F1461" s="261"/>
      <c r="G1461" s="261"/>
      <c r="H1461" s="261"/>
      <c r="I1461" s="261"/>
      <c r="J1461" s="261"/>
      <c r="K1461" s="261"/>
      <c r="L1461" s="261"/>
      <c r="M1461" s="261"/>
      <c r="N1461" s="265"/>
      <c r="O1461" s="265"/>
      <c r="P1461" s="265"/>
      <c r="Q1461" s="265"/>
      <c r="R1461" s="265"/>
    </row>
    <row r="1462" spans="4:18" x14ac:dyDescent="0.2">
      <c r="D1462" s="273"/>
      <c r="E1462" s="261"/>
      <c r="F1462" s="261"/>
      <c r="G1462" s="261"/>
      <c r="H1462" s="261"/>
      <c r="I1462" s="261"/>
      <c r="J1462" s="261"/>
      <c r="K1462" s="261"/>
      <c r="L1462" s="261"/>
      <c r="M1462" s="261"/>
      <c r="N1462" s="265"/>
      <c r="O1462" s="265"/>
      <c r="P1462" s="265"/>
      <c r="Q1462" s="265"/>
      <c r="R1462" s="265"/>
    </row>
    <row r="1463" spans="4:18" x14ac:dyDescent="0.2">
      <c r="D1463" s="273"/>
      <c r="E1463" s="261"/>
      <c r="F1463" s="261"/>
      <c r="G1463" s="261"/>
      <c r="H1463" s="261"/>
      <c r="I1463" s="261"/>
      <c r="J1463" s="261"/>
      <c r="K1463" s="261"/>
      <c r="L1463" s="261"/>
      <c r="M1463" s="261"/>
      <c r="N1463" s="265"/>
      <c r="O1463" s="265"/>
      <c r="P1463" s="265"/>
      <c r="Q1463" s="265"/>
      <c r="R1463" s="265"/>
    </row>
    <row r="1464" spans="4:18" x14ac:dyDescent="0.2">
      <c r="D1464" s="273"/>
      <c r="E1464" s="261"/>
      <c r="F1464" s="261"/>
      <c r="G1464" s="261"/>
      <c r="H1464" s="261"/>
      <c r="I1464" s="261"/>
      <c r="J1464" s="261"/>
      <c r="K1464" s="261"/>
      <c r="L1464" s="261"/>
      <c r="M1464" s="261"/>
      <c r="N1464" s="265"/>
      <c r="O1464" s="265"/>
      <c r="P1464" s="265"/>
      <c r="Q1464" s="265"/>
      <c r="R1464" s="265"/>
    </row>
    <row r="1465" spans="4:18" x14ac:dyDescent="0.2">
      <c r="D1465" s="273"/>
      <c r="E1465" s="261"/>
      <c r="F1465" s="261"/>
      <c r="G1465" s="261"/>
      <c r="H1465" s="261"/>
      <c r="I1465" s="261"/>
      <c r="J1465" s="261"/>
      <c r="K1465" s="261"/>
      <c r="L1465" s="261"/>
      <c r="M1465" s="261"/>
      <c r="N1465" s="265"/>
      <c r="O1465" s="265"/>
      <c r="P1465" s="265"/>
      <c r="Q1465" s="265"/>
      <c r="R1465" s="265"/>
    </row>
    <row r="1466" spans="4:18" x14ac:dyDescent="0.2">
      <c r="D1466" s="273"/>
      <c r="E1466" s="261"/>
      <c r="F1466" s="261"/>
      <c r="G1466" s="261"/>
      <c r="H1466" s="261"/>
      <c r="I1466" s="261"/>
      <c r="J1466" s="261"/>
      <c r="K1466" s="261"/>
      <c r="L1466" s="261"/>
      <c r="M1466" s="261"/>
      <c r="N1466" s="265"/>
      <c r="O1466" s="265"/>
      <c r="P1466" s="265"/>
      <c r="Q1466" s="265"/>
      <c r="R1466" s="265"/>
    </row>
    <row r="1467" spans="4:18" x14ac:dyDescent="0.2">
      <c r="D1467" s="273"/>
      <c r="E1467" s="261"/>
      <c r="F1467" s="261"/>
      <c r="G1467" s="261"/>
      <c r="H1467" s="261"/>
      <c r="I1467" s="261"/>
      <c r="J1467" s="261"/>
      <c r="K1467" s="261"/>
      <c r="L1467" s="261"/>
      <c r="M1467" s="261"/>
      <c r="N1467" s="265"/>
      <c r="O1467" s="265"/>
      <c r="P1467" s="265"/>
      <c r="Q1467" s="265"/>
      <c r="R1467" s="265"/>
    </row>
    <row r="1468" spans="4:18" x14ac:dyDescent="0.2">
      <c r="D1468" s="273"/>
      <c r="E1468" s="261"/>
      <c r="F1468" s="261"/>
      <c r="G1468" s="261"/>
      <c r="H1468" s="261"/>
      <c r="I1468" s="261"/>
      <c r="J1468" s="261"/>
      <c r="K1468" s="261"/>
      <c r="L1468" s="261"/>
      <c r="M1468" s="261"/>
      <c r="N1468" s="265"/>
      <c r="O1468" s="265"/>
      <c r="P1468" s="265"/>
      <c r="Q1468" s="265"/>
      <c r="R1468" s="265"/>
    </row>
    <row r="1469" spans="4:18" x14ac:dyDescent="0.2">
      <c r="D1469" s="273"/>
      <c r="E1469" s="261"/>
      <c r="F1469" s="261"/>
      <c r="G1469" s="261"/>
      <c r="H1469" s="261"/>
      <c r="I1469" s="261"/>
      <c r="J1469" s="261"/>
      <c r="K1469" s="261"/>
      <c r="L1469" s="261"/>
      <c r="M1469" s="261"/>
      <c r="N1469" s="265"/>
      <c r="O1469" s="265"/>
      <c r="P1469" s="265"/>
      <c r="Q1469" s="265"/>
      <c r="R1469" s="265"/>
    </row>
    <row r="1470" spans="4:18" x14ac:dyDescent="0.2">
      <c r="D1470" s="273"/>
      <c r="E1470" s="261"/>
      <c r="F1470" s="261"/>
      <c r="G1470" s="261"/>
      <c r="H1470" s="261"/>
      <c r="I1470" s="261"/>
      <c r="J1470" s="261"/>
      <c r="K1470" s="261"/>
      <c r="L1470" s="261"/>
      <c r="M1470" s="261"/>
      <c r="N1470" s="265"/>
      <c r="O1470" s="265"/>
      <c r="P1470" s="265"/>
      <c r="Q1470" s="265"/>
      <c r="R1470" s="265"/>
    </row>
    <row r="1471" spans="4:18" x14ac:dyDescent="0.2">
      <c r="D1471" s="273"/>
      <c r="E1471" s="261"/>
      <c r="F1471" s="261"/>
      <c r="G1471" s="261"/>
      <c r="H1471" s="261"/>
      <c r="I1471" s="261"/>
      <c r="J1471" s="261"/>
      <c r="K1471" s="261"/>
      <c r="L1471" s="261"/>
      <c r="M1471" s="261"/>
      <c r="N1471" s="265"/>
      <c r="O1471" s="265"/>
      <c r="P1471" s="265"/>
      <c r="Q1471" s="265"/>
      <c r="R1471" s="265"/>
    </row>
    <row r="1472" spans="4:18" x14ac:dyDescent="0.2">
      <c r="D1472" s="273"/>
      <c r="E1472" s="261"/>
      <c r="F1472" s="261"/>
      <c r="G1472" s="261"/>
      <c r="H1472" s="261"/>
      <c r="I1472" s="261"/>
      <c r="J1472" s="261"/>
      <c r="K1472" s="261"/>
      <c r="L1472" s="261"/>
      <c r="M1472" s="261"/>
      <c r="N1472" s="265"/>
      <c r="O1472" s="265"/>
      <c r="P1472" s="265"/>
      <c r="Q1472" s="265"/>
      <c r="R1472" s="265"/>
    </row>
    <row r="1473" spans="4:18" x14ac:dyDescent="0.2">
      <c r="D1473" s="273"/>
      <c r="E1473" s="261"/>
      <c r="F1473" s="261"/>
      <c r="G1473" s="261"/>
      <c r="H1473" s="261"/>
      <c r="I1473" s="261"/>
      <c r="J1473" s="261"/>
      <c r="K1473" s="261"/>
      <c r="L1473" s="261"/>
      <c r="M1473" s="261"/>
      <c r="N1473" s="265"/>
      <c r="O1473" s="265"/>
      <c r="P1473" s="265"/>
      <c r="Q1473" s="265"/>
      <c r="R1473" s="265"/>
    </row>
    <row r="1474" spans="4:18" x14ac:dyDescent="0.2">
      <c r="D1474" s="273"/>
      <c r="E1474" s="261"/>
      <c r="F1474" s="261"/>
      <c r="G1474" s="261"/>
      <c r="H1474" s="261"/>
      <c r="I1474" s="261"/>
      <c r="J1474" s="261"/>
      <c r="K1474" s="261"/>
      <c r="L1474" s="261"/>
      <c r="M1474" s="261"/>
      <c r="N1474" s="265"/>
      <c r="O1474" s="265"/>
      <c r="P1474" s="265"/>
      <c r="Q1474" s="265"/>
      <c r="R1474" s="265"/>
    </row>
    <row r="1475" spans="4:18" x14ac:dyDescent="0.2">
      <c r="D1475" s="273"/>
      <c r="E1475" s="261"/>
      <c r="F1475" s="261"/>
      <c r="G1475" s="261"/>
      <c r="H1475" s="261"/>
      <c r="I1475" s="261"/>
      <c r="J1475" s="261"/>
      <c r="K1475" s="261"/>
      <c r="L1475" s="261"/>
      <c r="M1475" s="261"/>
      <c r="N1475" s="265"/>
      <c r="O1475" s="265"/>
      <c r="P1475" s="265"/>
      <c r="Q1475" s="265"/>
      <c r="R1475" s="265"/>
    </row>
    <row r="1476" spans="4:18" x14ac:dyDescent="0.2">
      <c r="D1476" s="273"/>
      <c r="E1476" s="261"/>
      <c r="F1476" s="261"/>
      <c r="G1476" s="261"/>
      <c r="H1476" s="261"/>
      <c r="I1476" s="261"/>
      <c r="J1476" s="261"/>
      <c r="K1476" s="261"/>
      <c r="L1476" s="261"/>
      <c r="M1476" s="261"/>
      <c r="N1476" s="265"/>
      <c r="O1476" s="265"/>
      <c r="P1476" s="265"/>
      <c r="Q1476" s="265"/>
      <c r="R1476" s="265"/>
    </row>
    <row r="1477" spans="4:18" x14ac:dyDescent="0.2">
      <c r="D1477" s="273"/>
      <c r="E1477" s="261"/>
      <c r="F1477" s="261"/>
      <c r="G1477" s="261"/>
      <c r="H1477" s="261"/>
      <c r="I1477" s="261"/>
      <c r="J1477" s="261"/>
      <c r="K1477" s="261"/>
      <c r="L1477" s="261"/>
      <c r="M1477" s="261"/>
      <c r="N1477" s="265"/>
      <c r="O1477" s="265"/>
      <c r="P1477" s="265"/>
      <c r="Q1477" s="265"/>
      <c r="R1477" s="265"/>
    </row>
    <row r="1478" spans="4:18" x14ac:dyDescent="0.2">
      <c r="D1478" s="273"/>
      <c r="E1478" s="261"/>
      <c r="F1478" s="261"/>
      <c r="G1478" s="261"/>
      <c r="H1478" s="261"/>
      <c r="I1478" s="261"/>
      <c r="J1478" s="261"/>
      <c r="K1478" s="261"/>
      <c r="L1478" s="261"/>
      <c r="M1478" s="261"/>
      <c r="N1478" s="265"/>
      <c r="O1478" s="265"/>
      <c r="P1478" s="265"/>
      <c r="Q1478" s="265"/>
      <c r="R1478" s="265"/>
    </row>
    <row r="1479" spans="4:18" x14ac:dyDescent="0.2">
      <c r="D1479" s="273"/>
      <c r="E1479" s="261"/>
      <c r="F1479" s="261"/>
      <c r="G1479" s="261"/>
      <c r="H1479" s="261"/>
      <c r="I1479" s="261"/>
      <c r="J1479" s="261"/>
      <c r="K1479" s="261"/>
      <c r="L1479" s="261"/>
      <c r="M1479" s="261"/>
      <c r="N1479" s="265"/>
      <c r="O1479" s="265"/>
      <c r="P1479" s="265"/>
      <c r="Q1479" s="265"/>
      <c r="R1479" s="265"/>
    </row>
    <row r="1480" spans="4:18" x14ac:dyDescent="0.2">
      <c r="D1480" s="273"/>
      <c r="E1480" s="261"/>
      <c r="F1480" s="261"/>
      <c r="G1480" s="261"/>
      <c r="H1480" s="261"/>
      <c r="I1480" s="261"/>
      <c r="J1480" s="261"/>
      <c r="K1480" s="261"/>
      <c r="L1480" s="261"/>
      <c r="M1480" s="261"/>
      <c r="N1480" s="265"/>
      <c r="O1480" s="265"/>
      <c r="P1480" s="265"/>
      <c r="Q1480" s="265"/>
      <c r="R1480" s="265"/>
    </row>
    <row r="1481" spans="4:18" x14ac:dyDescent="0.2">
      <c r="D1481" s="273"/>
      <c r="E1481" s="261"/>
      <c r="F1481" s="261"/>
      <c r="G1481" s="261"/>
      <c r="H1481" s="261"/>
      <c r="I1481" s="261"/>
      <c r="J1481" s="261"/>
      <c r="K1481" s="261"/>
      <c r="L1481" s="261"/>
      <c r="M1481" s="261"/>
      <c r="N1481" s="265"/>
      <c r="O1481" s="265"/>
      <c r="P1481" s="265"/>
      <c r="Q1481" s="265"/>
      <c r="R1481" s="265"/>
    </row>
    <row r="1482" spans="4:18" x14ac:dyDescent="0.2">
      <c r="D1482" s="273"/>
      <c r="E1482" s="261"/>
      <c r="F1482" s="261"/>
      <c r="G1482" s="261"/>
      <c r="H1482" s="261"/>
      <c r="I1482" s="261"/>
      <c r="J1482" s="261"/>
      <c r="K1482" s="261"/>
      <c r="L1482" s="261"/>
      <c r="M1482" s="261"/>
      <c r="N1482" s="265"/>
      <c r="O1482" s="265"/>
      <c r="P1482" s="265"/>
      <c r="Q1482" s="265"/>
      <c r="R1482" s="265"/>
    </row>
    <row r="1483" spans="4:18" x14ac:dyDescent="0.2">
      <c r="D1483" s="273"/>
      <c r="E1483" s="261"/>
      <c r="F1483" s="261"/>
      <c r="G1483" s="261"/>
      <c r="H1483" s="261"/>
      <c r="I1483" s="261"/>
      <c r="J1483" s="261"/>
      <c r="K1483" s="261"/>
      <c r="L1483" s="261"/>
      <c r="M1483" s="261"/>
      <c r="N1483" s="265"/>
      <c r="O1483" s="265"/>
      <c r="P1483" s="265"/>
      <c r="Q1483" s="265"/>
      <c r="R1483" s="265"/>
    </row>
    <row r="1484" spans="4:18" x14ac:dyDescent="0.2">
      <c r="D1484" s="273"/>
      <c r="E1484" s="261"/>
      <c r="F1484" s="261"/>
      <c r="G1484" s="261"/>
      <c r="H1484" s="261"/>
      <c r="I1484" s="261"/>
      <c r="J1484" s="261"/>
      <c r="K1484" s="261"/>
      <c r="L1484" s="261"/>
      <c r="M1484" s="261"/>
      <c r="N1484" s="265"/>
      <c r="O1484" s="265"/>
      <c r="P1484" s="265"/>
      <c r="Q1484" s="265"/>
      <c r="R1484" s="265"/>
    </row>
    <row r="1485" spans="4:18" x14ac:dyDescent="0.2">
      <c r="D1485" s="273"/>
      <c r="E1485" s="261"/>
      <c r="F1485" s="261"/>
      <c r="G1485" s="261"/>
      <c r="H1485" s="261"/>
      <c r="I1485" s="261"/>
      <c r="J1485" s="261"/>
      <c r="K1485" s="261"/>
      <c r="L1485" s="261"/>
      <c r="M1485" s="261"/>
      <c r="N1485" s="265"/>
      <c r="O1485" s="265"/>
      <c r="P1485" s="265"/>
      <c r="Q1485" s="265"/>
      <c r="R1485" s="265"/>
    </row>
    <row r="1486" spans="4:18" x14ac:dyDescent="0.2">
      <c r="D1486" s="273"/>
      <c r="E1486" s="261"/>
      <c r="F1486" s="261"/>
      <c r="G1486" s="261"/>
      <c r="H1486" s="261"/>
      <c r="I1486" s="261"/>
      <c r="J1486" s="261"/>
      <c r="K1486" s="261"/>
      <c r="L1486" s="261"/>
      <c r="M1486" s="261"/>
      <c r="N1486" s="265"/>
      <c r="O1486" s="265"/>
      <c r="P1486" s="265"/>
      <c r="Q1486" s="265"/>
      <c r="R1486" s="265"/>
    </row>
    <row r="1487" spans="4:18" x14ac:dyDescent="0.2">
      <c r="D1487" s="273"/>
      <c r="E1487" s="261"/>
      <c r="F1487" s="261"/>
      <c r="G1487" s="261"/>
      <c r="H1487" s="261"/>
      <c r="I1487" s="261"/>
      <c r="J1487" s="261"/>
      <c r="K1487" s="261"/>
      <c r="L1487" s="261"/>
      <c r="M1487" s="261"/>
      <c r="N1487" s="265"/>
      <c r="O1487" s="265"/>
      <c r="P1487" s="265"/>
      <c r="Q1487" s="265"/>
      <c r="R1487" s="265"/>
    </row>
    <row r="1488" spans="4:18" x14ac:dyDescent="0.2">
      <c r="D1488" s="273"/>
      <c r="E1488" s="261"/>
      <c r="F1488" s="261"/>
      <c r="G1488" s="261"/>
      <c r="H1488" s="261"/>
      <c r="I1488" s="261"/>
      <c r="J1488" s="261"/>
      <c r="K1488" s="261"/>
      <c r="L1488" s="261"/>
      <c r="M1488" s="261"/>
      <c r="N1488" s="265"/>
      <c r="O1488" s="265"/>
      <c r="P1488" s="265"/>
      <c r="Q1488" s="265"/>
      <c r="R1488" s="265"/>
    </row>
    <row r="1489" spans="4:18" x14ac:dyDescent="0.2">
      <c r="D1489" s="273"/>
      <c r="E1489" s="261"/>
      <c r="F1489" s="261"/>
      <c r="G1489" s="261"/>
      <c r="H1489" s="261"/>
      <c r="I1489" s="261"/>
      <c r="J1489" s="261"/>
      <c r="K1489" s="261"/>
      <c r="L1489" s="261"/>
      <c r="M1489" s="261"/>
      <c r="N1489" s="265"/>
      <c r="O1489" s="265"/>
      <c r="P1489" s="265"/>
      <c r="Q1489" s="265"/>
      <c r="R1489" s="265"/>
    </row>
    <row r="1490" spans="4:18" x14ac:dyDescent="0.2">
      <c r="D1490" s="273"/>
      <c r="E1490" s="261"/>
      <c r="F1490" s="261"/>
      <c r="G1490" s="261"/>
      <c r="H1490" s="261"/>
      <c r="I1490" s="261"/>
      <c r="J1490" s="261"/>
      <c r="K1490" s="261"/>
      <c r="L1490" s="261"/>
      <c r="M1490" s="261"/>
      <c r="N1490" s="265"/>
      <c r="O1490" s="265"/>
      <c r="P1490" s="265"/>
      <c r="Q1490" s="265"/>
      <c r="R1490" s="265"/>
    </row>
    <row r="1491" spans="4:18" x14ac:dyDescent="0.2">
      <c r="D1491" s="273"/>
      <c r="E1491" s="261"/>
      <c r="F1491" s="261"/>
      <c r="G1491" s="261"/>
      <c r="H1491" s="261"/>
      <c r="I1491" s="261"/>
      <c r="J1491" s="261"/>
      <c r="K1491" s="261"/>
      <c r="L1491" s="261"/>
      <c r="M1491" s="261"/>
      <c r="N1491" s="265"/>
      <c r="O1491" s="265"/>
      <c r="P1491" s="265"/>
      <c r="Q1491" s="265"/>
      <c r="R1491" s="265"/>
    </row>
    <row r="1492" spans="4:18" x14ac:dyDescent="0.2">
      <c r="D1492" s="273"/>
      <c r="E1492" s="261"/>
      <c r="F1492" s="261"/>
      <c r="G1492" s="261"/>
      <c r="H1492" s="261"/>
      <c r="I1492" s="261"/>
      <c r="J1492" s="261"/>
      <c r="K1492" s="261"/>
      <c r="L1492" s="261"/>
      <c r="M1492" s="261"/>
      <c r="N1492" s="265"/>
      <c r="O1492" s="265"/>
      <c r="P1492" s="265"/>
      <c r="Q1492" s="265"/>
      <c r="R1492" s="265"/>
    </row>
    <row r="1493" spans="4:18" x14ac:dyDescent="0.2">
      <c r="D1493" s="273"/>
      <c r="E1493" s="261"/>
      <c r="F1493" s="261"/>
      <c r="G1493" s="261"/>
      <c r="H1493" s="261"/>
      <c r="I1493" s="261"/>
      <c r="J1493" s="261"/>
      <c r="K1493" s="261"/>
      <c r="L1493" s="261"/>
      <c r="M1493" s="261"/>
      <c r="N1493" s="265"/>
      <c r="O1493" s="265"/>
      <c r="P1493" s="265"/>
      <c r="Q1493" s="265"/>
      <c r="R1493" s="265"/>
    </row>
    <row r="1494" spans="4:18" x14ac:dyDescent="0.2">
      <c r="D1494" s="273"/>
      <c r="E1494" s="261"/>
      <c r="F1494" s="261"/>
      <c r="G1494" s="261"/>
      <c r="H1494" s="261"/>
      <c r="I1494" s="261"/>
      <c r="J1494" s="261"/>
      <c r="K1494" s="261"/>
      <c r="L1494" s="261"/>
      <c r="M1494" s="261"/>
      <c r="N1494" s="265"/>
      <c r="O1494" s="265"/>
      <c r="P1494" s="265"/>
      <c r="Q1494" s="265"/>
      <c r="R1494" s="265"/>
    </row>
    <row r="1495" spans="4:18" x14ac:dyDescent="0.2">
      <c r="D1495" s="273"/>
      <c r="E1495" s="261"/>
      <c r="F1495" s="261"/>
      <c r="G1495" s="261"/>
      <c r="H1495" s="261"/>
      <c r="I1495" s="261"/>
      <c r="J1495" s="261"/>
      <c r="K1495" s="261"/>
      <c r="L1495" s="261"/>
      <c r="M1495" s="261"/>
      <c r="N1495" s="265"/>
      <c r="O1495" s="265"/>
      <c r="P1495" s="265"/>
      <c r="Q1495" s="265"/>
      <c r="R1495" s="265"/>
    </row>
    <row r="1496" spans="4:18" x14ac:dyDescent="0.2">
      <c r="D1496" s="273"/>
      <c r="E1496" s="261"/>
      <c r="F1496" s="261"/>
      <c r="G1496" s="261"/>
      <c r="H1496" s="261"/>
      <c r="I1496" s="261"/>
      <c r="J1496" s="261"/>
      <c r="K1496" s="261"/>
      <c r="L1496" s="261"/>
      <c r="M1496" s="261"/>
      <c r="N1496" s="265"/>
      <c r="O1496" s="265"/>
      <c r="P1496" s="265"/>
      <c r="Q1496" s="265"/>
      <c r="R1496" s="265"/>
    </row>
    <row r="1497" spans="4:18" x14ac:dyDescent="0.2">
      <c r="D1497" s="273"/>
      <c r="E1497" s="261"/>
      <c r="F1497" s="261"/>
      <c r="G1497" s="261"/>
      <c r="H1497" s="261"/>
      <c r="I1497" s="261"/>
      <c r="J1497" s="261"/>
      <c r="K1497" s="261"/>
      <c r="L1497" s="261"/>
      <c r="M1497" s="261"/>
      <c r="N1497" s="265"/>
      <c r="O1497" s="265"/>
      <c r="P1497" s="265"/>
      <c r="Q1497" s="265"/>
      <c r="R1497" s="265"/>
    </row>
    <row r="1498" spans="4:18" x14ac:dyDescent="0.2">
      <c r="D1498" s="273"/>
      <c r="E1498" s="261"/>
      <c r="F1498" s="261"/>
      <c r="G1498" s="261"/>
      <c r="H1498" s="261"/>
      <c r="I1498" s="261"/>
      <c r="J1498" s="261"/>
      <c r="K1498" s="261"/>
      <c r="L1498" s="261"/>
      <c r="M1498" s="261"/>
      <c r="N1498" s="265"/>
      <c r="O1498" s="265"/>
      <c r="P1498" s="265"/>
      <c r="Q1498" s="265"/>
      <c r="R1498" s="265"/>
    </row>
    <row r="1499" spans="4:18" x14ac:dyDescent="0.2">
      <c r="D1499" s="273"/>
      <c r="E1499" s="261"/>
      <c r="F1499" s="261"/>
      <c r="G1499" s="261"/>
      <c r="H1499" s="261"/>
      <c r="I1499" s="261"/>
      <c r="J1499" s="261"/>
      <c r="K1499" s="261"/>
      <c r="L1499" s="261"/>
      <c r="M1499" s="261"/>
      <c r="N1499" s="265"/>
      <c r="O1499" s="265"/>
      <c r="P1499" s="265"/>
      <c r="Q1499" s="265"/>
      <c r="R1499" s="265"/>
    </row>
    <row r="1500" spans="4:18" x14ac:dyDescent="0.2">
      <c r="D1500" s="273"/>
      <c r="E1500" s="261"/>
      <c r="F1500" s="261"/>
      <c r="G1500" s="261"/>
      <c r="H1500" s="261"/>
      <c r="I1500" s="261"/>
      <c r="J1500" s="261"/>
      <c r="K1500" s="261"/>
      <c r="L1500" s="261"/>
      <c r="M1500" s="261"/>
      <c r="N1500" s="265"/>
      <c r="O1500" s="265"/>
      <c r="P1500" s="265"/>
      <c r="Q1500" s="265"/>
      <c r="R1500" s="265"/>
    </row>
    <row r="1501" spans="4:18" x14ac:dyDescent="0.2">
      <c r="D1501" s="273"/>
      <c r="E1501" s="261"/>
      <c r="F1501" s="261"/>
      <c r="G1501" s="261"/>
      <c r="H1501" s="261"/>
      <c r="I1501" s="261"/>
      <c r="J1501" s="261"/>
      <c r="K1501" s="261"/>
      <c r="L1501" s="261"/>
      <c r="M1501" s="261"/>
      <c r="N1501" s="265"/>
      <c r="O1501" s="265"/>
      <c r="P1501" s="265"/>
      <c r="Q1501" s="265"/>
      <c r="R1501" s="265"/>
    </row>
    <row r="1502" spans="4:18" x14ac:dyDescent="0.2">
      <c r="D1502" s="273"/>
      <c r="E1502" s="261"/>
      <c r="F1502" s="261"/>
      <c r="G1502" s="261"/>
      <c r="H1502" s="261"/>
      <c r="I1502" s="261"/>
      <c r="J1502" s="261"/>
      <c r="K1502" s="261"/>
      <c r="L1502" s="261"/>
      <c r="M1502" s="261"/>
      <c r="N1502" s="265"/>
      <c r="O1502" s="265"/>
      <c r="P1502" s="265"/>
      <c r="Q1502" s="265"/>
      <c r="R1502" s="265"/>
    </row>
    <row r="1503" spans="4:18" x14ac:dyDescent="0.2">
      <c r="D1503" s="273"/>
      <c r="E1503" s="261"/>
      <c r="F1503" s="261"/>
      <c r="G1503" s="261"/>
      <c r="H1503" s="261"/>
      <c r="I1503" s="261"/>
      <c r="J1503" s="261"/>
      <c r="K1503" s="261"/>
      <c r="L1503" s="261"/>
      <c r="M1503" s="261"/>
      <c r="N1503" s="265"/>
      <c r="O1503" s="265"/>
      <c r="P1503" s="265"/>
      <c r="Q1503" s="265"/>
      <c r="R1503" s="265"/>
    </row>
    <row r="1504" spans="4:18" x14ac:dyDescent="0.2">
      <c r="D1504" s="273"/>
      <c r="E1504" s="261"/>
      <c r="F1504" s="261"/>
      <c r="G1504" s="261"/>
      <c r="H1504" s="261"/>
      <c r="I1504" s="261"/>
      <c r="J1504" s="261"/>
      <c r="K1504" s="261"/>
      <c r="L1504" s="261"/>
      <c r="M1504" s="261"/>
      <c r="N1504" s="265"/>
      <c r="O1504" s="265"/>
      <c r="P1504" s="265"/>
      <c r="Q1504" s="265"/>
      <c r="R1504" s="265"/>
    </row>
    <row r="1505" spans="4:18" x14ac:dyDescent="0.2">
      <c r="D1505" s="273"/>
      <c r="E1505" s="261"/>
      <c r="F1505" s="261"/>
      <c r="G1505" s="261"/>
      <c r="H1505" s="261"/>
      <c r="I1505" s="261"/>
      <c r="J1505" s="261"/>
      <c r="K1505" s="261"/>
      <c r="L1505" s="261"/>
      <c r="M1505" s="261"/>
      <c r="N1505" s="265"/>
      <c r="O1505" s="265"/>
      <c r="P1505" s="265"/>
      <c r="Q1505" s="265"/>
      <c r="R1505" s="265"/>
    </row>
    <row r="1506" spans="4:18" x14ac:dyDescent="0.2">
      <c r="D1506" s="273"/>
      <c r="E1506" s="261"/>
      <c r="F1506" s="261"/>
      <c r="G1506" s="261"/>
      <c r="H1506" s="261"/>
      <c r="I1506" s="261"/>
      <c r="J1506" s="261"/>
      <c r="K1506" s="261"/>
      <c r="L1506" s="261"/>
      <c r="M1506" s="261"/>
      <c r="N1506" s="265"/>
      <c r="O1506" s="265"/>
      <c r="P1506" s="265"/>
      <c r="Q1506" s="265"/>
      <c r="R1506" s="265"/>
    </row>
    <row r="1507" spans="4:18" x14ac:dyDescent="0.2">
      <c r="D1507" s="273"/>
      <c r="E1507" s="261"/>
      <c r="F1507" s="261"/>
      <c r="G1507" s="261"/>
      <c r="H1507" s="261"/>
      <c r="I1507" s="261"/>
      <c r="J1507" s="261"/>
      <c r="K1507" s="261"/>
      <c r="L1507" s="261"/>
      <c r="M1507" s="261"/>
      <c r="N1507" s="265"/>
      <c r="O1507" s="265"/>
      <c r="P1507" s="265"/>
      <c r="Q1507" s="265"/>
      <c r="R1507" s="265"/>
    </row>
    <row r="1508" spans="4:18" x14ac:dyDescent="0.2">
      <c r="D1508" s="273"/>
      <c r="E1508" s="261"/>
      <c r="F1508" s="261"/>
      <c r="G1508" s="261"/>
      <c r="H1508" s="261"/>
      <c r="I1508" s="261"/>
      <c r="J1508" s="261"/>
      <c r="K1508" s="261"/>
      <c r="L1508" s="261"/>
      <c r="M1508" s="261"/>
      <c r="N1508" s="265"/>
      <c r="O1508" s="265"/>
      <c r="P1508" s="265"/>
      <c r="Q1508" s="265"/>
      <c r="R1508" s="265"/>
    </row>
    <row r="1509" spans="4:18" x14ac:dyDescent="0.2">
      <c r="D1509" s="273"/>
      <c r="E1509" s="261"/>
      <c r="F1509" s="261"/>
      <c r="G1509" s="261"/>
      <c r="H1509" s="261"/>
      <c r="I1509" s="261"/>
      <c r="J1509" s="261"/>
      <c r="K1509" s="261"/>
      <c r="L1509" s="261"/>
      <c r="M1509" s="261"/>
      <c r="N1509" s="265"/>
      <c r="O1509" s="265"/>
      <c r="P1509" s="265"/>
      <c r="Q1509" s="265"/>
      <c r="R1509" s="265"/>
    </row>
    <row r="1510" spans="4:18" x14ac:dyDescent="0.2">
      <c r="D1510" s="273"/>
      <c r="E1510" s="261"/>
      <c r="F1510" s="261"/>
      <c r="G1510" s="261"/>
      <c r="H1510" s="261"/>
      <c r="I1510" s="261"/>
      <c r="J1510" s="261"/>
      <c r="K1510" s="261"/>
      <c r="L1510" s="261"/>
      <c r="M1510" s="261"/>
      <c r="N1510" s="265"/>
      <c r="O1510" s="265"/>
      <c r="P1510" s="265"/>
      <c r="Q1510" s="265"/>
      <c r="R1510" s="265"/>
    </row>
    <row r="1511" spans="4:18" x14ac:dyDescent="0.2">
      <c r="D1511" s="273"/>
      <c r="E1511" s="261"/>
      <c r="F1511" s="261"/>
      <c r="G1511" s="261"/>
      <c r="H1511" s="261"/>
      <c r="I1511" s="261"/>
      <c r="J1511" s="261"/>
      <c r="K1511" s="261"/>
      <c r="L1511" s="261"/>
      <c r="M1511" s="261"/>
      <c r="N1511" s="265"/>
      <c r="O1511" s="265"/>
      <c r="P1511" s="265"/>
      <c r="Q1511" s="265"/>
      <c r="R1511" s="265"/>
    </row>
    <row r="1512" spans="4:18" x14ac:dyDescent="0.2">
      <c r="D1512" s="273"/>
      <c r="E1512" s="261"/>
      <c r="F1512" s="261"/>
      <c r="G1512" s="261"/>
      <c r="H1512" s="261"/>
      <c r="I1512" s="261"/>
      <c r="J1512" s="261"/>
      <c r="K1512" s="261"/>
      <c r="L1512" s="261"/>
      <c r="M1512" s="261"/>
      <c r="N1512" s="265"/>
      <c r="O1512" s="265"/>
      <c r="P1512" s="265"/>
      <c r="Q1512" s="265"/>
      <c r="R1512" s="265"/>
    </row>
    <row r="1513" spans="4:18" x14ac:dyDescent="0.2">
      <c r="D1513" s="273"/>
      <c r="E1513" s="261"/>
      <c r="F1513" s="261"/>
      <c r="G1513" s="261"/>
      <c r="H1513" s="261"/>
      <c r="I1513" s="261"/>
      <c r="J1513" s="261"/>
      <c r="K1513" s="261"/>
      <c r="L1513" s="261"/>
      <c r="M1513" s="261"/>
      <c r="N1513" s="265"/>
      <c r="O1513" s="265"/>
      <c r="P1513" s="265"/>
      <c r="Q1513" s="265"/>
      <c r="R1513" s="265"/>
    </row>
    <row r="1514" spans="4:18" x14ac:dyDescent="0.2">
      <c r="D1514" s="273"/>
      <c r="E1514" s="261"/>
      <c r="F1514" s="261"/>
      <c r="G1514" s="261"/>
      <c r="H1514" s="261"/>
      <c r="I1514" s="261"/>
      <c r="J1514" s="261"/>
      <c r="K1514" s="261"/>
      <c r="L1514" s="261"/>
      <c r="M1514" s="261"/>
      <c r="N1514" s="265"/>
      <c r="O1514" s="265"/>
      <c r="P1514" s="265"/>
      <c r="Q1514" s="265"/>
      <c r="R1514" s="265"/>
    </row>
    <row r="1515" spans="4:18" x14ac:dyDescent="0.2">
      <c r="D1515" s="273"/>
      <c r="E1515" s="261"/>
      <c r="F1515" s="261"/>
      <c r="G1515" s="261"/>
      <c r="H1515" s="261"/>
      <c r="I1515" s="261"/>
      <c r="J1515" s="261"/>
      <c r="K1515" s="261"/>
      <c r="L1515" s="261"/>
      <c r="M1515" s="261"/>
      <c r="N1515" s="265"/>
      <c r="O1515" s="265"/>
      <c r="P1515" s="265"/>
      <c r="Q1515" s="265"/>
      <c r="R1515" s="265"/>
    </row>
    <row r="1516" spans="4:18" x14ac:dyDescent="0.2">
      <c r="D1516" s="273"/>
      <c r="E1516" s="261"/>
      <c r="F1516" s="261"/>
      <c r="G1516" s="261"/>
      <c r="H1516" s="261"/>
      <c r="I1516" s="261"/>
      <c r="J1516" s="261"/>
      <c r="K1516" s="261"/>
      <c r="L1516" s="261"/>
      <c r="M1516" s="261"/>
      <c r="N1516" s="265"/>
      <c r="O1516" s="265"/>
      <c r="P1516" s="265"/>
      <c r="Q1516" s="265"/>
      <c r="R1516" s="265"/>
    </row>
    <row r="1517" spans="4:18" x14ac:dyDescent="0.2">
      <c r="D1517" s="273"/>
      <c r="E1517" s="261"/>
      <c r="F1517" s="261"/>
      <c r="G1517" s="261"/>
      <c r="H1517" s="261"/>
      <c r="I1517" s="261"/>
      <c r="J1517" s="261"/>
      <c r="K1517" s="261"/>
      <c r="L1517" s="261"/>
      <c r="M1517" s="261"/>
      <c r="N1517" s="265"/>
      <c r="O1517" s="265"/>
      <c r="P1517" s="265"/>
      <c r="Q1517" s="265"/>
      <c r="R1517" s="265"/>
    </row>
    <row r="1518" spans="4:18" x14ac:dyDescent="0.2">
      <c r="D1518" s="273"/>
      <c r="E1518" s="261"/>
      <c r="F1518" s="261"/>
      <c r="G1518" s="261"/>
      <c r="H1518" s="261"/>
      <c r="I1518" s="261"/>
      <c r="J1518" s="261"/>
      <c r="K1518" s="261"/>
      <c r="L1518" s="261"/>
      <c r="M1518" s="261"/>
      <c r="N1518" s="265"/>
      <c r="O1518" s="265"/>
      <c r="P1518" s="265"/>
      <c r="Q1518" s="265"/>
      <c r="R1518" s="265"/>
    </row>
    <row r="1519" spans="4:18" x14ac:dyDescent="0.2">
      <c r="D1519" s="273"/>
      <c r="E1519" s="261"/>
      <c r="F1519" s="261"/>
      <c r="G1519" s="261"/>
      <c r="H1519" s="261"/>
      <c r="I1519" s="261"/>
      <c r="J1519" s="261"/>
      <c r="K1519" s="261"/>
      <c r="L1519" s="261"/>
      <c r="M1519" s="261"/>
      <c r="N1519" s="265"/>
      <c r="O1519" s="265"/>
      <c r="P1519" s="265"/>
      <c r="Q1519" s="265"/>
      <c r="R1519" s="265"/>
    </row>
    <row r="1520" spans="4:18" x14ac:dyDescent="0.2">
      <c r="D1520" s="273"/>
      <c r="E1520" s="261"/>
      <c r="F1520" s="261"/>
      <c r="G1520" s="261"/>
      <c r="H1520" s="261"/>
      <c r="I1520" s="261"/>
      <c r="J1520" s="261"/>
      <c r="K1520" s="261"/>
      <c r="L1520" s="261"/>
      <c r="M1520" s="261"/>
      <c r="N1520" s="265"/>
      <c r="O1520" s="265"/>
      <c r="P1520" s="265"/>
      <c r="Q1520" s="265"/>
      <c r="R1520" s="265"/>
    </row>
    <row r="1521" spans="4:18" x14ac:dyDescent="0.2">
      <c r="D1521" s="273"/>
      <c r="E1521" s="261"/>
      <c r="F1521" s="261"/>
      <c r="G1521" s="261"/>
      <c r="H1521" s="261"/>
      <c r="I1521" s="261"/>
      <c r="J1521" s="261"/>
      <c r="K1521" s="261"/>
      <c r="L1521" s="261"/>
      <c r="M1521" s="261"/>
      <c r="N1521" s="265"/>
      <c r="O1521" s="265"/>
      <c r="P1521" s="265"/>
      <c r="Q1521" s="265"/>
      <c r="R1521" s="265"/>
    </row>
    <row r="1522" spans="4:18" x14ac:dyDescent="0.2">
      <c r="D1522" s="273"/>
      <c r="E1522" s="261"/>
      <c r="F1522" s="261"/>
      <c r="G1522" s="261"/>
      <c r="H1522" s="261"/>
      <c r="I1522" s="261"/>
      <c r="J1522" s="261"/>
      <c r="K1522" s="261"/>
      <c r="L1522" s="261"/>
      <c r="M1522" s="261"/>
      <c r="N1522" s="265"/>
      <c r="O1522" s="265"/>
      <c r="P1522" s="265"/>
      <c r="Q1522" s="265"/>
      <c r="R1522" s="265"/>
    </row>
    <row r="1523" spans="4:18" x14ac:dyDescent="0.2">
      <c r="D1523" s="273"/>
      <c r="E1523" s="261"/>
      <c r="F1523" s="261"/>
      <c r="G1523" s="261"/>
      <c r="H1523" s="261"/>
      <c r="I1523" s="261"/>
      <c r="J1523" s="261"/>
      <c r="K1523" s="261"/>
      <c r="L1523" s="261"/>
      <c r="M1523" s="261"/>
      <c r="N1523" s="265"/>
      <c r="O1523" s="265"/>
      <c r="P1523" s="265"/>
      <c r="Q1523" s="265"/>
      <c r="R1523" s="265"/>
    </row>
    <row r="1524" spans="4:18" x14ac:dyDescent="0.2">
      <c r="D1524" s="273"/>
      <c r="E1524" s="261"/>
      <c r="F1524" s="261"/>
      <c r="G1524" s="261"/>
      <c r="H1524" s="261"/>
      <c r="I1524" s="261"/>
      <c r="J1524" s="261"/>
      <c r="K1524" s="261"/>
      <c r="L1524" s="261"/>
      <c r="M1524" s="261"/>
      <c r="N1524" s="265"/>
      <c r="O1524" s="265"/>
      <c r="P1524" s="265"/>
      <c r="Q1524" s="265"/>
      <c r="R1524" s="265"/>
    </row>
    <row r="1525" spans="4:18" x14ac:dyDescent="0.2">
      <c r="D1525" s="273"/>
      <c r="E1525" s="261"/>
      <c r="F1525" s="261"/>
      <c r="G1525" s="261"/>
      <c r="H1525" s="261"/>
      <c r="I1525" s="261"/>
      <c r="J1525" s="261"/>
      <c r="K1525" s="261"/>
      <c r="L1525" s="261"/>
      <c r="M1525" s="261"/>
      <c r="N1525" s="265"/>
      <c r="O1525" s="265"/>
      <c r="P1525" s="265"/>
      <c r="Q1525" s="265"/>
      <c r="R1525" s="265"/>
    </row>
    <row r="1526" spans="4:18" x14ac:dyDescent="0.2">
      <c r="D1526" s="273"/>
      <c r="E1526" s="261"/>
      <c r="F1526" s="261"/>
      <c r="G1526" s="261"/>
      <c r="H1526" s="261"/>
      <c r="I1526" s="261"/>
      <c r="J1526" s="261"/>
      <c r="K1526" s="261"/>
      <c r="L1526" s="261"/>
      <c r="M1526" s="261"/>
      <c r="N1526" s="265"/>
      <c r="O1526" s="265"/>
      <c r="P1526" s="265"/>
      <c r="Q1526" s="265"/>
      <c r="R1526" s="265"/>
    </row>
    <row r="1527" spans="4:18" x14ac:dyDescent="0.2">
      <c r="D1527" s="273"/>
      <c r="E1527" s="261"/>
      <c r="F1527" s="261"/>
      <c r="G1527" s="261"/>
      <c r="H1527" s="261"/>
      <c r="I1527" s="261"/>
      <c r="J1527" s="261"/>
      <c r="K1527" s="261"/>
      <c r="L1527" s="261"/>
      <c r="M1527" s="261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 enableFormatConditionsCalculation="0"/>
  <dimension ref="B2:R1527"/>
  <sheetViews>
    <sheetView showRuler="0" zoomScale="80" zoomScaleNormal="80" workbookViewId="0">
      <selection activeCell="D5" sqref="D5:L152"/>
    </sheetView>
  </sheetViews>
  <sheetFormatPr baseColWidth="10" defaultColWidth="8.83203125" defaultRowHeight="15" x14ac:dyDescent="0.2"/>
  <cols>
    <col min="3" max="3" width="17.5" bestFit="1" customWidth="1"/>
    <col min="4" max="12" width="8.33203125" style="249" customWidth="1"/>
    <col min="13" max="13" width="8.33203125" style="252" customWidth="1"/>
    <col min="14" max="17" width="5.5" style="252" bestFit="1" customWidth="1"/>
    <col min="18" max="18" width="9.1640625" style="252" customWidth="1"/>
    <col min="19" max="20" width="9.1640625" customWidth="1"/>
  </cols>
  <sheetData>
    <row r="2" spans="2:18" x14ac:dyDescent="0.2">
      <c r="B2" s="2" t="s">
        <v>513</v>
      </c>
    </row>
    <row r="3" spans="2:18" x14ac:dyDescent="0.2">
      <c r="B3" t="s">
        <v>0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388</v>
      </c>
      <c r="D5" s="246">
        <v>23.602576019097999</v>
      </c>
      <c r="E5" s="246">
        <v>58.734156663409998</v>
      </c>
      <c r="F5" s="246">
        <v>88.503089961642004</v>
      </c>
      <c r="G5" s="246">
        <v>86.969680942905001</v>
      </c>
      <c r="H5" s="246">
        <v>60.150898854984</v>
      </c>
      <c r="I5" s="342">
        <v>67.079181503388995</v>
      </c>
      <c r="J5" s="246">
        <v>40.835322702660001</v>
      </c>
      <c r="K5" s="342">
        <v>35.001705173708999</v>
      </c>
      <c r="L5" s="246">
        <v>5.9687668057519998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44" t="s">
        <v>389</v>
      </c>
      <c r="D6" s="246">
        <v>271.818206630752</v>
      </c>
      <c r="E6" s="246">
        <v>135.909103315376</v>
      </c>
      <c r="F6" s="246">
        <v>134.834852506185</v>
      </c>
      <c r="G6" s="246">
        <v>185.58703178171399</v>
      </c>
      <c r="H6" s="246">
        <v>253.999842968481</v>
      </c>
      <c r="I6" s="342">
        <v>253.999842968481</v>
      </c>
      <c r="J6" s="246">
        <v>225.58306854201001</v>
      </c>
      <c r="K6" s="342">
        <v>214.598180117026</v>
      </c>
      <c r="L6" s="246">
        <v>205.22530809815501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44" t="s">
        <v>390</v>
      </c>
      <c r="D7" s="246">
        <v>12.448210507200001</v>
      </c>
      <c r="E7" s="246">
        <v>9.3361578804000001</v>
      </c>
      <c r="F7" s="246">
        <v>6.2241052536000003</v>
      </c>
      <c r="G7" s="246">
        <v>3.1120526268000002</v>
      </c>
      <c r="H7" s="246"/>
      <c r="I7" s="342"/>
      <c r="J7" s="246"/>
      <c r="K7" s="342"/>
      <c r="L7" s="246"/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44" t="s">
        <v>391</v>
      </c>
      <c r="D8" s="246">
        <v>8.9914575310850005</v>
      </c>
      <c r="E8" s="246">
        <v>46.345073739348003</v>
      </c>
      <c r="F8" s="246">
        <v>41.849344973805998</v>
      </c>
      <c r="G8" s="246">
        <v>60.657979094858</v>
      </c>
      <c r="H8" s="246">
        <v>107.854848834344</v>
      </c>
      <c r="I8" s="342">
        <v>108.66747569889699</v>
      </c>
      <c r="J8" s="246">
        <v>166.35462964793899</v>
      </c>
      <c r="K8" s="342">
        <v>190.97560000441999</v>
      </c>
      <c r="L8" s="246">
        <v>244.99942185914901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44" t="s">
        <v>465</v>
      </c>
      <c r="D9" s="246">
        <v>96.160933205481996</v>
      </c>
      <c r="E9" s="246">
        <v>173.12304492469599</v>
      </c>
      <c r="F9" s="246">
        <v>165.27205409704999</v>
      </c>
      <c r="G9" s="246">
        <v>111.68237767335501</v>
      </c>
      <c r="H9" s="246">
        <v>40.229475775094997</v>
      </c>
      <c r="I9" s="342">
        <v>40.229475775094997</v>
      </c>
      <c r="J9" s="246">
        <v>43.231118520814</v>
      </c>
      <c r="K9" s="342">
        <v>43.231118520814</v>
      </c>
      <c r="L9" s="246">
        <v>33.805346955242001</v>
      </c>
      <c r="M9" s="256"/>
      <c r="N9" s="265"/>
      <c r="O9" s="265"/>
      <c r="P9" s="265"/>
      <c r="Q9" s="265"/>
      <c r="R9" s="265"/>
    </row>
    <row r="10" spans="2:18" x14ac:dyDescent="0.2">
      <c r="B10" t="s">
        <v>543</v>
      </c>
      <c r="C10" s="244" t="s">
        <v>388</v>
      </c>
      <c r="D10" s="246">
        <v>72.858248124479999</v>
      </c>
      <c r="E10" s="246">
        <v>221.77876931794</v>
      </c>
      <c r="F10" s="246">
        <v>221.77876931794</v>
      </c>
      <c r="G10" s="246">
        <v>271.76021800875702</v>
      </c>
      <c r="H10" s="246">
        <v>145.02949268422</v>
      </c>
      <c r="I10" s="342">
        <v>160.46475042034101</v>
      </c>
      <c r="J10" s="246">
        <v>63.778421964194997</v>
      </c>
      <c r="K10" s="342">
        <v>54.667218826452</v>
      </c>
      <c r="L10" s="246"/>
      <c r="M10" s="256"/>
      <c r="N10" s="265"/>
      <c r="O10" s="265"/>
      <c r="P10" s="265"/>
      <c r="Q10" s="265"/>
      <c r="R10" s="265"/>
    </row>
    <row r="11" spans="2:18" x14ac:dyDescent="0.2">
      <c r="B11" t="s">
        <v>543</v>
      </c>
      <c r="C11" s="244" t="s">
        <v>389</v>
      </c>
      <c r="D11" s="246">
        <v>493.16358060823302</v>
      </c>
      <c r="E11" s="246">
        <v>404.323205331471</v>
      </c>
      <c r="F11" s="246">
        <v>411.829757245081</v>
      </c>
      <c r="G11" s="246">
        <v>520.82418389889699</v>
      </c>
      <c r="H11" s="246">
        <v>701.49300990650397</v>
      </c>
      <c r="I11" s="342">
        <v>667.30907857629199</v>
      </c>
      <c r="J11" s="246">
        <v>662.30471063388495</v>
      </c>
      <c r="K11" s="342">
        <v>686.70444384905204</v>
      </c>
      <c r="L11" s="246">
        <v>593.76387025175598</v>
      </c>
      <c r="M11" s="256"/>
      <c r="N11" s="265"/>
      <c r="O11" s="265"/>
      <c r="P11" s="265"/>
      <c r="Q11" s="265"/>
      <c r="R11" s="265"/>
    </row>
    <row r="12" spans="2:18" x14ac:dyDescent="0.2">
      <c r="B12" t="s">
        <v>543</v>
      </c>
      <c r="C12" s="244" t="s">
        <v>390</v>
      </c>
      <c r="D12" s="246">
        <v>169.96293666</v>
      </c>
      <c r="E12" s="246"/>
      <c r="F12" s="246"/>
      <c r="G12" s="246"/>
      <c r="H12" s="246"/>
      <c r="I12" s="342"/>
      <c r="J12" s="246"/>
      <c r="K12" s="342"/>
      <c r="L12" s="246"/>
      <c r="M12" s="256"/>
      <c r="N12" s="265"/>
      <c r="O12" s="265"/>
      <c r="P12" s="265"/>
      <c r="Q12" s="265"/>
      <c r="R12" s="265"/>
    </row>
    <row r="13" spans="2:18" x14ac:dyDescent="0.2">
      <c r="B13" t="s">
        <v>543</v>
      </c>
      <c r="C13" s="244" t="s">
        <v>391</v>
      </c>
      <c r="D13" s="246">
        <v>27.755523095040001</v>
      </c>
      <c r="E13" s="246">
        <v>128.19091757399599</v>
      </c>
      <c r="F13" s="246">
        <v>128.19091757399599</v>
      </c>
      <c r="G13" s="246">
        <v>136.913549984182</v>
      </c>
      <c r="H13" s="246">
        <v>304.208436450867</v>
      </c>
      <c r="I13" s="342">
        <v>319.191885667468</v>
      </c>
      <c r="J13" s="246">
        <v>453.238149216431</v>
      </c>
      <c r="K13" s="342">
        <v>507.47097931493198</v>
      </c>
      <c r="L13" s="246">
        <v>636.22513342145601</v>
      </c>
      <c r="M13" s="256"/>
      <c r="N13" s="265"/>
      <c r="O13" s="265"/>
      <c r="P13" s="265"/>
      <c r="Q13" s="265"/>
      <c r="R13" s="265"/>
    </row>
    <row r="14" spans="2:18" x14ac:dyDescent="0.2">
      <c r="B14" t="s">
        <v>543</v>
      </c>
      <c r="C14" s="244" t="s">
        <v>465</v>
      </c>
      <c r="D14" s="246">
        <v>506.24329503377498</v>
      </c>
      <c r="E14" s="246">
        <v>520.10973160294304</v>
      </c>
      <c r="F14" s="246">
        <v>520.10973160294304</v>
      </c>
      <c r="G14" s="246">
        <v>362.70834368750502</v>
      </c>
      <c r="H14" s="246">
        <v>153.01950289069899</v>
      </c>
      <c r="I14" s="342">
        <v>153.01950289069899</v>
      </c>
      <c r="J14" s="246">
        <v>118.81856469442</v>
      </c>
      <c r="K14" s="342">
        <v>48.669347555305002</v>
      </c>
      <c r="L14" s="246">
        <v>69.235668169769994</v>
      </c>
      <c r="M14" s="256"/>
      <c r="N14" s="265"/>
      <c r="O14" s="265"/>
      <c r="P14" s="265"/>
      <c r="Q14" s="265"/>
      <c r="R14" s="265"/>
    </row>
    <row r="15" spans="2:18" x14ac:dyDescent="0.2">
      <c r="B15" t="s">
        <v>544</v>
      </c>
      <c r="C15" s="244" t="s">
        <v>388</v>
      </c>
      <c r="D15" s="246">
        <v>22.397096351807999</v>
      </c>
      <c r="E15" s="246">
        <v>52.381979011226001</v>
      </c>
      <c r="F15" s="246">
        <v>80.590565060190002</v>
      </c>
      <c r="G15" s="246">
        <v>62.940523273624002</v>
      </c>
      <c r="H15" s="246">
        <v>39.407134224868997</v>
      </c>
      <c r="I15" s="342">
        <v>42.622691661184</v>
      </c>
      <c r="J15" s="246">
        <v>41.458308001191</v>
      </c>
      <c r="K15" s="342">
        <v>37.245882250777001</v>
      </c>
      <c r="L15" s="246">
        <v>11.971327748297</v>
      </c>
      <c r="M15" s="256"/>
      <c r="N15" s="265"/>
      <c r="O15" s="265"/>
      <c r="P15" s="265"/>
      <c r="Q15" s="265"/>
      <c r="R15" s="265"/>
    </row>
    <row r="16" spans="2:18" x14ac:dyDescent="0.2">
      <c r="B16" t="s">
        <v>544</v>
      </c>
      <c r="C16" s="244" t="s">
        <v>389</v>
      </c>
      <c r="D16" s="246">
        <v>173.48914114486701</v>
      </c>
      <c r="E16" s="246">
        <v>86.744570572434</v>
      </c>
      <c r="F16" s="246">
        <v>273.94012574380298</v>
      </c>
      <c r="G16" s="246">
        <v>403.05979419400097</v>
      </c>
      <c r="H16" s="246">
        <v>482.341250676718</v>
      </c>
      <c r="I16" s="342">
        <v>490.27895247799398</v>
      </c>
      <c r="J16" s="246">
        <v>497.077972259425</v>
      </c>
      <c r="K16" s="342">
        <v>276.64492856129198</v>
      </c>
      <c r="L16" s="246">
        <v>266.579153002868</v>
      </c>
      <c r="M16" s="256"/>
      <c r="N16" s="265"/>
      <c r="O16" s="265"/>
      <c r="P16" s="265"/>
      <c r="Q16" s="265"/>
      <c r="R16" s="265"/>
    </row>
    <row r="17" spans="2:18" x14ac:dyDescent="0.2">
      <c r="B17" t="s">
        <v>544</v>
      </c>
      <c r="C17" s="244" t="s">
        <v>390</v>
      </c>
      <c r="D17" s="246">
        <v>230.22251575775999</v>
      </c>
      <c r="E17" s="246">
        <v>115.11125787888</v>
      </c>
      <c r="F17" s="246"/>
      <c r="G17" s="246"/>
      <c r="H17" s="246"/>
      <c r="I17" s="342"/>
      <c r="J17" s="246"/>
      <c r="K17" s="342"/>
      <c r="L17" s="246"/>
      <c r="M17" s="256"/>
      <c r="N17" s="265"/>
      <c r="O17" s="265"/>
      <c r="P17" s="265"/>
      <c r="Q17" s="265"/>
      <c r="R17" s="265"/>
    </row>
    <row r="18" spans="2:18" x14ac:dyDescent="0.2">
      <c r="B18" t="s">
        <v>544</v>
      </c>
      <c r="C18" s="244" t="s">
        <v>391</v>
      </c>
      <c r="D18" s="246">
        <v>2.3575890896640002</v>
      </c>
      <c r="E18" s="246">
        <v>29.575805063947001</v>
      </c>
      <c r="F18" s="246">
        <v>36.208312235472</v>
      </c>
      <c r="G18" s="246">
        <v>25.187180272624001</v>
      </c>
      <c r="H18" s="246">
        <v>76.286080536555005</v>
      </c>
      <c r="I18" s="342">
        <v>70.695540924821003</v>
      </c>
      <c r="J18" s="246">
        <v>73.837862870614003</v>
      </c>
      <c r="K18" s="342">
        <v>107.280346590663</v>
      </c>
      <c r="L18" s="246">
        <v>179.78784099311201</v>
      </c>
      <c r="M18" s="256"/>
      <c r="N18" s="265"/>
      <c r="O18" s="265"/>
      <c r="P18" s="265"/>
      <c r="Q18" s="265"/>
      <c r="R18" s="265"/>
    </row>
    <row r="19" spans="2:18" x14ac:dyDescent="0.2">
      <c r="B19" t="s">
        <v>544</v>
      </c>
      <c r="C19" s="244" t="s">
        <v>465</v>
      </c>
      <c r="D19" s="246">
        <v>230.479315259305</v>
      </c>
      <c r="E19" s="246">
        <v>386.253410587926</v>
      </c>
      <c r="F19" s="246">
        <v>291.042282018452</v>
      </c>
      <c r="G19" s="246">
        <v>203.121596914306</v>
      </c>
      <c r="H19" s="246">
        <v>104.56678361593499</v>
      </c>
      <c r="I19" s="342">
        <v>105.695543427733</v>
      </c>
      <c r="J19" s="246">
        <v>105.234659636218</v>
      </c>
      <c r="K19" s="342">
        <v>308.74638992773203</v>
      </c>
      <c r="L19" s="246">
        <v>284.717688504644</v>
      </c>
      <c r="M19" s="256"/>
      <c r="N19" s="265"/>
      <c r="O19" s="265"/>
      <c r="P19" s="265"/>
      <c r="Q19" s="265"/>
      <c r="R19" s="265"/>
    </row>
    <row r="20" spans="2:18" x14ac:dyDescent="0.2">
      <c r="B20" t="s">
        <v>545</v>
      </c>
      <c r="C20" s="244" t="s">
        <v>388</v>
      </c>
      <c r="D20" s="246">
        <v>25.789252430015999</v>
      </c>
      <c r="E20" s="246">
        <v>75.236690698535</v>
      </c>
      <c r="F20" s="246">
        <v>62.342064483526997</v>
      </c>
      <c r="G20" s="246">
        <v>50.380434513619001</v>
      </c>
      <c r="H20" s="246">
        <v>105.061985593928</v>
      </c>
      <c r="I20" s="342">
        <v>101.916970492966</v>
      </c>
      <c r="J20" s="246">
        <v>95.850984113246</v>
      </c>
      <c r="K20" s="342">
        <v>87.148098639780002</v>
      </c>
      <c r="L20" s="246">
        <v>92.554432938670004</v>
      </c>
      <c r="M20" s="256"/>
      <c r="N20" s="265"/>
      <c r="O20" s="265"/>
      <c r="P20" s="265"/>
      <c r="Q20" s="265"/>
      <c r="R20" s="265"/>
    </row>
    <row r="21" spans="2:18" x14ac:dyDescent="0.2">
      <c r="B21" t="s">
        <v>545</v>
      </c>
      <c r="C21" t="s">
        <v>389</v>
      </c>
      <c r="D21" s="246">
        <v>147.97068156226101</v>
      </c>
      <c r="E21" s="246">
        <v>73.985340781131001</v>
      </c>
      <c r="F21" s="246">
        <v>94.559604413472002</v>
      </c>
      <c r="G21" s="246">
        <v>150.38706898703501</v>
      </c>
      <c r="H21" s="246">
        <v>153.40997168668</v>
      </c>
      <c r="I21" s="342">
        <v>155.97022503053901</v>
      </c>
      <c r="J21" s="246">
        <v>159.70795719720499</v>
      </c>
      <c r="K21" s="342">
        <v>72.360624485817993</v>
      </c>
      <c r="L21" s="246">
        <v>69.337721786173006</v>
      </c>
      <c r="M21" s="256"/>
      <c r="N21" s="265"/>
      <c r="O21" s="265"/>
      <c r="P21" s="265"/>
      <c r="Q21" s="265"/>
      <c r="R21" s="265"/>
    </row>
    <row r="22" spans="2:18" x14ac:dyDescent="0.2">
      <c r="B22" t="s">
        <v>545</v>
      </c>
      <c r="C22" t="s">
        <v>390</v>
      </c>
      <c r="D22" s="246">
        <v>71.145391400639994</v>
      </c>
      <c r="E22" s="246">
        <v>35.572695700319997</v>
      </c>
      <c r="F22" s="246"/>
      <c r="G22" s="246"/>
      <c r="H22" s="246"/>
      <c r="I22" s="342"/>
      <c r="J22" s="246"/>
      <c r="K22" s="342"/>
      <c r="L22" s="246"/>
      <c r="M22" s="256"/>
      <c r="N22" s="265"/>
      <c r="O22" s="265"/>
      <c r="P22" s="265"/>
      <c r="Q22" s="265"/>
      <c r="R22" s="265"/>
    </row>
    <row r="23" spans="2:18" x14ac:dyDescent="0.2">
      <c r="B23" t="s">
        <v>545</v>
      </c>
      <c r="C23" t="s">
        <v>391</v>
      </c>
      <c r="D23" s="246">
        <v>2.7146581505279999</v>
      </c>
      <c r="E23" s="246">
        <v>18.978420359493999</v>
      </c>
      <c r="F23" s="246">
        <v>17.621091284230001</v>
      </c>
      <c r="G23" s="246">
        <v>10.06919501956</v>
      </c>
      <c r="H23" s="246"/>
      <c r="I23" s="342"/>
      <c r="J23" s="246"/>
      <c r="K23" s="342"/>
      <c r="L23" s="246"/>
      <c r="M23" s="256"/>
      <c r="N23" s="265"/>
      <c r="O23" s="265"/>
      <c r="P23" s="265"/>
      <c r="Q23" s="265"/>
      <c r="R23" s="265"/>
    </row>
    <row r="24" spans="2:18" x14ac:dyDescent="0.2">
      <c r="B24" t="s">
        <v>545</v>
      </c>
      <c r="C24" t="s">
        <v>465</v>
      </c>
      <c r="D24" s="246">
        <v>123.437430188641</v>
      </c>
      <c r="E24" s="246">
        <v>173.24917259404</v>
      </c>
      <c r="F24" s="246">
        <v>208.20459630082601</v>
      </c>
      <c r="G24" s="246">
        <v>177.31731205688001</v>
      </c>
      <c r="H24" s="246">
        <v>135.20076134574799</v>
      </c>
      <c r="I24" s="342">
        <v>135.84624153053201</v>
      </c>
      <c r="J24" s="246">
        <v>140.930288279802</v>
      </c>
      <c r="K24" s="342">
        <v>239.41534029941599</v>
      </c>
      <c r="L24" s="246">
        <v>239.51964413082101</v>
      </c>
      <c r="M24" s="256"/>
      <c r="N24" s="265"/>
      <c r="O24" s="265"/>
      <c r="P24" s="265"/>
      <c r="Q24" s="265"/>
      <c r="R24" s="265"/>
    </row>
    <row r="25" spans="2:18" x14ac:dyDescent="0.2">
      <c r="B25" t="s">
        <v>546</v>
      </c>
      <c r="C25" t="s">
        <v>388</v>
      </c>
      <c r="D25" s="246">
        <v>83.537611663967994</v>
      </c>
      <c r="E25" s="246">
        <v>144.24791964443199</v>
      </c>
      <c r="F25" s="246">
        <v>167.245574871938</v>
      </c>
      <c r="G25" s="246">
        <v>215.12149677631001</v>
      </c>
      <c r="H25" s="246">
        <v>420.50205279023101</v>
      </c>
      <c r="I25" s="342">
        <v>434.56548089925201</v>
      </c>
      <c r="J25" s="246">
        <v>458.77129277880999</v>
      </c>
      <c r="K25" s="342">
        <v>496.13523910238303</v>
      </c>
      <c r="L25" s="246">
        <v>508.877750416232</v>
      </c>
      <c r="M25" s="256"/>
      <c r="N25" s="265"/>
      <c r="O25" s="265"/>
      <c r="P25" s="265"/>
      <c r="Q25" s="265"/>
      <c r="R25" s="265"/>
    </row>
    <row r="26" spans="2:18" x14ac:dyDescent="0.2">
      <c r="B26" t="s">
        <v>546</v>
      </c>
      <c r="C26" t="s">
        <v>389</v>
      </c>
      <c r="D26" s="246">
        <v>297.73352800155999</v>
      </c>
      <c r="E26" s="246"/>
      <c r="F26" s="246"/>
      <c r="G26" s="246">
        <v>110.732211780935</v>
      </c>
      <c r="H26" s="246">
        <v>218.32878922222099</v>
      </c>
      <c r="I26" s="342">
        <v>218.32878922222099</v>
      </c>
      <c r="J26" s="246">
        <v>218.32878922222099</v>
      </c>
      <c r="K26" s="342">
        <v>158.98090896183299</v>
      </c>
      <c r="L26" s="246">
        <v>155.98166235513199</v>
      </c>
      <c r="M26" s="256"/>
      <c r="N26" s="265"/>
      <c r="O26" s="265"/>
      <c r="P26" s="265"/>
      <c r="Q26" s="265"/>
      <c r="R26" s="265"/>
    </row>
    <row r="27" spans="2:18" x14ac:dyDescent="0.2">
      <c r="B27" t="s">
        <v>546</v>
      </c>
      <c r="C27" t="s">
        <v>390</v>
      </c>
      <c r="D27" s="256"/>
      <c r="E27" s="256"/>
      <c r="F27" s="256"/>
      <c r="G27" s="256"/>
      <c r="H27" s="256"/>
      <c r="I27" s="332"/>
      <c r="J27" s="256"/>
      <c r="K27" s="332"/>
      <c r="L27" s="256"/>
      <c r="M27" s="256"/>
      <c r="N27" s="265"/>
      <c r="O27" s="265"/>
      <c r="P27" s="265"/>
      <c r="Q27" s="265"/>
      <c r="R27" s="265"/>
    </row>
    <row r="28" spans="2:18" x14ac:dyDescent="0.2">
      <c r="B28" t="s">
        <v>546</v>
      </c>
      <c r="C28" t="s">
        <v>391</v>
      </c>
      <c r="D28" s="246">
        <v>31.823852062463999</v>
      </c>
      <c r="E28" s="246">
        <v>73.693816568160003</v>
      </c>
      <c r="F28" s="246">
        <v>73.693816568160003</v>
      </c>
      <c r="G28" s="246">
        <v>42.110752324662997</v>
      </c>
      <c r="H28" s="246"/>
      <c r="I28" s="342"/>
      <c r="J28" s="246"/>
      <c r="K28" s="342"/>
      <c r="L28" s="246"/>
      <c r="M28" s="256"/>
      <c r="N28" s="265"/>
      <c r="O28" s="265"/>
      <c r="P28" s="265"/>
      <c r="Q28" s="265"/>
      <c r="R28" s="265"/>
    </row>
    <row r="29" spans="2:18" x14ac:dyDescent="0.2">
      <c r="B29" t="s">
        <v>546</v>
      </c>
      <c r="C29" t="s">
        <v>465</v>
      </c>
      <c r="D29" s="246">
        <v>277.33532432130698</v>
      </c>
      <c r="E29" s="246">
        <v>495.58070678760703</v>
      </c>
      <c r="F29" s="246">
        <v>495.99877424149997</v>
      </c>
      <c r="G29" s="246">
        <v>394.461677617671</v>
      </c>
      <c r="H29" s="246">
        <v>151.209682160379</v>
      </c>
      <c r="I29" s="342">
        <v>151.31098497409201</v>
      </c>
      <c r="J29" s="246">
        <v>140.242531361978</v>
      </c>
      <c r="K29" s="342">
        <v>173.81890532455199</v>
      </c>
      <c r="L29" s="246">
        <v>173.960280712133</v>
      </c>
      <c r="M29" s="256"/>
      <c r="N29" s="265"/>
      <c r="O29" s="265"/>
      <c r="P29" s="265"/>
      <c r="Q29" s="265"/>
      <c r="R29" s="265"/>
    </row>
    <row r="30" spans="2:18" x14ac:dyDescent="0.2">
      <c r="B30" t="s">
        <v>547</v>
      </c>
      <c r="C30" t="s">
        <v>388</v>
      </c>
      <c r="D30" s="246">
        <v>45.289345175020998</v>
      </c>
      <c r="E30" s="246">
        <v>158.463260160039</v>
      </c>
      <c r="F30" s="246">
        <v>170.23796083919399</v>
      </c>
      <c r="G30" s="246">
        <v>228.31271625913999</v>
      </c>
      <c r="H30" s="246">
        <v>137.76228188197501</v>
      </c>
      <c r="I30" s="342">
        <v>96.837292005446997</v>
      </c>
      <c r="J30" s="246">
        <v>54.990174912529</v>
      </c>
      <c r="K30" s="342">
        <v>53.715793344360002</v>
      </c>
      <c r="L30" s="246">
        <v>46.069503935347001</v>
      </c>
      <c r="M30" s="256"/>
      <c r="N30" s="265"/>
      <c r="O30" s="265"/>
      <c r="P30" s="265"/>
      <c r="Q30" s="265"/>
      <c r="R30" s="265"/>
    </row>
    <row r="31" spans="2:18" x14ac:dyDescent="0.2">
      <c r="B31" t="s">
        <v>547</v>
      </c>
      <c r="C31" t="s">
        <v>389</v>
      </c>
      <c r="D31" s="246">
        <v>430.10779475946799</v>
      </c>
      <c r="E31" s="246">
        <v>215.179973782372</v>
      </c>
      <c r="F31" s="246">
        <v>215.179973782372</v>
      </c>
      <c r="G31" s="246">
        <v>248.95036909656801</v>
      </c>
      <c r="H31" s="246">
        <v>368.67971915153203</v>
      </c>
      <c r="I31" s="342">
        <v>331.08289471937297</v>
      </c>
      <c r="J31" s="246">
        <v>331.08289471937297</v>
      </c>
      <c r="K31" s="342">
        <v>396.37392505270702</v>
      </c>
      <c r="L31" s="246">
        <v>374.36266870366899</v>
      </c>
      <c r="M31" s="256"/>
      <c r="N31" s="265"/>
      <c r="O31" s="265"/>
      <c r="P31" s="265"/>
      <c r="Q31" s="265"/>
      <c r="R31" s="265"/>
    </row>
    <row r="32" spans="2:18" x14ac:dyDescent="0.2">
      <c r="B32" t="s">
        <v>547</v>
      </c>
      <c r="C32" t="s">
        <v>390</v>
      </c>
      <c r="D32" s="246">
        <v>34.134042556799997</v>
      </c>
      <c r="E32" s="246"/>
      <c r="F32" s="246"/>
      <c r="G32" s="246"/>
      <c r="H32" s="246"/>
      <c r="I32" s="342"/>
      <c r="J32" s="246"/>
      <c r="K32" s="342"/>
      <c r="L32" s="246"/>
      <c r="M32" s="256"/>
      <c r="N32" s="265"/>
      <c r="O32" s="265"/>
      <c r="P32" s="265"/>
      <c r="Q32" s="265"/>
      <c r="R32" s="265"/>
    </row>
    <row r="33" spans="2:18" x14ac:dyDescent="0.2">
      <c r="B33" t="s">
        <v>547</v>
      </c>
      <c r="C33" t="s">
        <v>391</v>
      </c>
      <c r="D33" s="246">
        <v>17.253083876198001</v>
      </c>
      <c r="E33" s="246">
        <v>72.286858007809997</v>
      </c>
      <c r="F33" s="246">
        <v>72.286858007809997</v>
      </c>
      <c r="G33" s="246">
        <v>43.710498712149999</v>
      </c>
      <c r="H33" s="246">
        <v>130.006519301472</v>
      </c>
      <c r="I33" s="342">
        <v>212.30582858296799</v>
      </c>
      <c r="J33" s="246">
        <v>285.01376624218102</v>
      </c>
      <c r="K33" s="342">
        <v>267.10269670484701</v>
      </c>
      <c r="L33" s="246">
        <v>304.90500751852801</v>
      </c>
      <c r="M33" s="256"/>
      <c r="N33" s="265"/>
      <c r="O33" s="265"/>
      <c r="P33" s="265"/>
      <c r="Q33" s="265"/>
      <c r="R33" s="265"/>
    </row>
    <row r="34" spans="2:18" x14ac:dyDescent="0.2">
      <c r="B34" t="s">
        <v>547</v>
      </c>
      <c r="C34" t="s">
        <v>465</v>
      </c>
      <c r="D34" s="246">
        <v>161.94635532016599</v>
      </c>
      <c r="E34" s="246">
        <v>259.67010475261799</v>
      </c>
      <c r="F34" s="246">
        <v>265.163787448721</v>
      </c>
      <c r="G34" s="246">
        <v>219.384704969095</v>
      </c>
      <c r="H34" s="246">
        <v>124.122382257165</v>
      </c>
      <c r="I34" s="342">
        <v>129.191744105455</v>
      </c>
      <c r="J34" s="246">
        <v>106.22343569550399</v>
      </c>
      <c r="K34" s="342">
        <v>69.080365801175006</v>
      </c>
      <c r="L34" s="246">
        <v>70.129986593382995</v>
      </c>
      <c r="M34" s="256"/>
      <c r="N34" s="265"/>
      <c r="O34" s="265"/>
      <c r="P34" s="265"/>
      <c r="Q34" s="265"/>
      <c r="R34" s="265"/>
    </row>
    <row r="35" spans="2:18" x14ac:dyDescent="0.2">
      <c r="B35" t="s">
        <v>548</v>
      </c>
      <c r="C35" t="s">
        <v>388</v>
      </c>
      <c r="D35" s="246">
        <v>47.368658904134001</v>
      </c>
      <c r="E35" s="246">
        <v>163.25519017064801</v>
      </c>
      <c r="F35" s="246">
        <v>174.864899949012</v>
      </c>
      <c r="G35" s="246">
        <v>150.54243099752401</v>
      </c>
      <c r="H35" s="246">
        <v>205.42756824586601</v>
      </c>
      <c r="I35" s="342">
        <v>214.16583478955499</v>
      </c>
      <c r="J35" s="246">
        <v>216.83713772384101</v>
      </c>
      <c r="K35" s="342">
        <v>248.69373344858101</v>
      </c>
      <c r="L35" s="246">
        <v>259.71040939774201</v>
      </c>
      <c r="M35" s="256"/>
      <c r="N35" s="265"/>
      <c r="O35" s="265"/>
      <c r="P35" s="265"/>
      <c r="Q35" s="265"/>
      <c r="R35" s="265"/>
    </row>
    <row r="36" spans="2:18" x14ac:dyDescent="0.2">
      <c r="B36" t="s">
        <v>548</v>
      </c>
      <c r="C36" t="s">
        <v>389</v>
      </c>
      <c r="D36" s="246">
        <v>92.852503116635006</v>
      </c>
      <c r="E36" s="246"/>
      <c r="F36" s="246"/>
      <c r="G36" s="246">
        <v>13.914360985025001</v>
      </c>
      <c r="H36" s="246">
        <v>13.914360985025001</v>
      </c>
      <c r="I36" s="342">
        <v>13.914360985025001</v>
      </c>
      <c r="J36" s="246">
        <v>13.914360985025001</v>
      </c>
      <c r="K36" s="342"/>
      <c r="L36" s="246"/>
      <c r="M36" s="256"/>
      <c r="N36" s="265"/>
      <c r="O36" s="265"/>
      <c r="P36" s="265"/>
      <c r="Q36" s="265"/>
      <c r="R36" s="265"/>
    </row>
    <row r="37" spans="2:18" x14ac:dyDescent="0.2">
      <c r="B37" t="s">
        <v>548</v>
      </c>
      <c r="C37" t="s">
        <v>390</v>
      </c>
      <c r="D37" s="246">
        <v>0.26813941920000001</v>
      </c>
      <c r="E37" s="246"/>
      <c r="F37" s="246"/>
      <c r="G37" s="246"/>
      <c r="H37" s="246"/>
      <c r="I37" s="342"/>
      <c r="J37" s="246"/>
      <c r="K37" s="342"/>
      <c r="L37" s="246"/>
      <c r="M37" s="256"/>
      <c r="N37" s="265"/>
      <c r="O37" s="265"/>
      <c r="P37" s="265"/>
      <c r="Q37" s="265"/>
      <c r="R37" s="265"/>
    </row>
    <row r="38" spans="2:18" x14ac:dyDescent="0.2">
      <c r="B38" t="s">
        <v>548</v>
      </c>
      <c r="C38" t="s">
        <v>391</v>
      </c>
      <c r="D38" s="246">
        <v>18.045203392051</v>
      </c>
      <c r="E38" s="246">
        <v>29.925820920661</v>
      </c>
      <c r="F38" s="246">
        <v>29.925820920661</v>
      </c>
      <c r="G38" s="246">
        <v>17.100469097521</v>
      </c>
      <c r="H38" s="246"/>
      <c r="I38" s="342"/>
      <c r="J38" s="246"/>
      <c r="K38" s="342"/>
      <c r="L38" s="246"/>
      <c r="M38" s="256"/>
      <c r="N38" s="265"/>
      <c r="O38" s="265"/>
      <c r="P38" s="265"/>
      <c r="Q38" s="265"/>
      <c r="R38" s="265"/>
    </row>
    <row r="39" spans="2:18" x14ac:dyDescent="0.2">
      <c r="B39" t="s">
        <v>548</v>
      </c>
      <c r="C39" t="s">
        <v>465</v>
      </c>
      <c r="D39" s="246">
        <v>111.676434967606</v>
      </c>
      <c r="E39" s="246">
        <v>93.199902843852996</v>
      </c>
      <c r="F39" s="246">
        <v>94.467488336939994</v>
      </c>
      <c r="G39" s="246">
        <v>129.17275629582701</v>
      </c>
      <c r="H39" s="246">
        <v>102.17136357405801</v>
      </c>
      <c r="I39" s="342">
        <v>102.19003229051</v>
      </c>
      <c r="J39" s="246">
        <v>108.85646272071401</v>
      </c>
      <c r="K39" s="342">
        <v>100.173210515034</v>
      </c>
      <c r="L39" s="246">
        <v>100.205400917506</v>
      </c>
      <c r="M39" s="256"/>
      <c r="N39" s="265"/>
      <c r="O39" s="265"/>
      <c r="P39" s="265"/>
      <c r="Q39" s="265"/>
      <c r="R39" s="265"/>
    </row>
    <row r="40" spans="2:18" x14ac:dyDescent="0.2">
      <c r="B40" t="s">
        <v>549</v>
      </c>
      <c r="C40" t="s">
        <v>388</v>
      </c>
      <c r="D40" s="246">
        <v>38.285286911424002</v>
      </c>
      <c r="E40" s="246">
        <v>124.04115120355</v>
      </c>
      <c r="F40" s="246">
        <v>148.26904300845001</v>
      </c>
      <c r="G40" s="246">
        <v>156.82481905293099</v>
      </c>
      <c r="H40" s="246">
        <v>178.98028003836299</v>
      </c>
      <c r="I40" s="342">
        <v>199.832695987573</v>
      </c>
      <c r="J40" s="246">
        <v>248.27683459805399</v>
      </c>
      <c r="K40" s="342">
        <v>213.95072283365201</v>
      </c>
      <c r="L40" s="246">
        <v>191.066238623049</v>
      </c>
      <c r="M40" s="256"/>
      <c r="N40" s="265"/>
      <c r="O40" s="265"/>
      <c r="P40" s="265"/>
      <c r="Q40" s="265"/>
      <c r="R40" s="265"/>
    </row>
    <row r="41" spans="2:18" x14ac:dyDescent="0.2">
      <c r="B41" t="s">
        <v>549</v>
      </c>
      <c r="C41" t="s">
        <v>389</v>
      </c>
      <c r="D41" s="246">
        <v>18.959657926477</v>
      </c>
      <c r="E41" s="246"/>
      <c r="F41" s="246"/>
      <c r="G41" s="246">
        <v>26.877416168305999</v>
      </c>
      <c r="H41" s="246">
        <v>55.020145318937999</v>
      </c>
      <c r="I41" s="342">
        <v>55.020145318937999</v>
      </c>
      <c r="J41" s="246">
        <v>55.020145318937999</v>
      </c>
      <c r="K41" s="342">
        <v>48.378353452273998</v>
      </c>
      <c r="L41" s="246">
        <v>20.235624301642002</v>
      </c>
      <c r="M41" s="256"/>
      <c r="N41" s="265"/>
      <c r="O41" s="265"/>
      <c r="P41" s="265"/>
      <c r="Q41" s="265"/>
      <c r="R41" s="265"/>
    </row>
    <row r="42" spans="2:18" x14ac:dyDescent="0.2">
      <c r="B42" t="s">
        <v>549</v>
      </c>
      <c r="C42" t="s">
        <v>390</v>
      </c>
      <c r="D42" s="246">
        <v>254.2757897772</v>
      </c>
      <c r="E42" s="246"/>
      <c r="F42" s="246"/>
      <c r="G42" s="246"/>
      <c r="H42" s="246"/>
      <c r="I42" s="342"/>
      <c r="J42" s="246"/>
      <c r="K42" s="342"/>
      <c r="L42" s="246"/>
      <c r="M42" s="256"/>
      <c r="N42" s="265"/>
      <c r="O42" s="265"/>
      <c r="P42" s="265"/>
      <c r="Q42" s="265"/>
      <c r="R42" s="265"/>
    </row>
    <row r="43" spans="2:18" x14ac:dyDescent="0.2">
      <c r="B43" t="s">
        <v>549</v>
      </c>
      <c r="C43" t="s">
        <v>391</v>
      </c>
      <c r="D43" s="246">
        <v>14.584871204352</v>
      </c>
      <c r="E43" s="246">
        <v>41.670835001493998</v>
      </c>
      <c r="F43" s="246">
        <v>41.670835001493998</v>
      </c>
      <c r="G43" s="246">
        <v>69.570771856372005</v>
      </c>
      <c r="H43" s="246">
        <v>82.892287864953005</v>
      </c>
      <c r="I43" s="342">
        <v>67.639332484541995</v>
      </c>
      <c r="J43" s="246">
        <v>37.133421723721</v>
      </c>
      <c r="K43" s="342">
        <v>98.094986476347998</v>
      </c>
      <c r="L43" s="246">
        <v>151.97302008045199</v>
      </c>
      <c r="M43" s="256"/>
      <c r="N43" s="265"/>
      <c r="O43" s="265"/>
      <c r="P43" s="265"/>
      <c r="Q43" s="265"/>
      <c r="R43" s="265"/>
    </row>
    <row r="44" spans="2:18" x14ac:dyDescent="0.2">
      <c r="B44" t="s">
        <v>549</v>
      </c>
      <c r="C44" t="s">
        <v>465</v>
      </c>
      <c r="D44" s="246">
        <v>56.908405385747997</v>
      </c>
      <c r="E44" s="246">
        <v>226.76847200499799</v>
      </c>
      <c r="F44" s="246">
        <v>226.76847200499799</v>
      </c>
      <c r="G44" s="246">
        <v>164.15162406062399</v>
      </c>
      <c r="H44" s="246">
        <v>111.413105976689</v>
      </c>
      <c r="I44" s="342">
        <v>111.413105976689</v>
      </c>
      <c r="J44" s="246">
        <v>98.927460836685995</v>
      </c>
      <c r="K44" s="342">
        <v>82.686120843501996</v>
      </c>
      <c r="L44" s="246">
        <v>83.606634793395003</v>
      </c>
      <c r="M44" s="256"/>
      <c r="N44" s="265"/>
      <c r="O44" s="265"/>
      <c r="P44" s="265"/>
      <c r="Q44" s="265"/>
      <c r="R44" s="265"/>
    </row>
    <row r="45" spans="2:18" x14ac:dyDescent="0.2">
      <c r="B45" t="s">
        <v>550</v>
      </c>
      <c r="C45" t="s">
        <v>388</v>
      </c>
      <c r="D45" s="246">
        <v>65.396576305267004</v>
      </c>
      <c r="E45" s="246">
        <v>134.98927097737899</v>
      </c>
      <c r="F45" s="246">
        <v>201.29646532276101</v>
      </c>
      <c r="G45" s="246">
        <v>148.11510463997499</v>
      </c>
      <c r="H45" s="246">
        <v>268.07224990677997</v>
      </c>
      <c r="I45" s="342">
        <v>282.733819173455</v>
      </c>
      <c r="J45" s="246">
        <v>255.18170636622199</v>
      </c>
      <c r="K45" s="342">
        <v>177.34354355114999</v>
      </c>
      <c r="L45" s="246">
        <v>64.568316085863998</v>
      </c>
      <c r="M45" s="256"/>
      <c r="N45" s="265"/>
      <c r="O45" s="265"/>
      <c r="P45" s="265"/>
      <c r="Q45" s="265"/>
      <c r="R45" s="265"/>
    </row>
    <row r="46" spans="2:18" x14ac:dyDescent="0.2">
      <c r="B46" t="s">
        <v>550</v>
      </c>
      <c r="C46" t="s">
        <v>389</v>
      </c>
      <c r="D46" s="246">
        <v>662.34562260756104</v>
      </c>
      <c r="E46" s="246">
        <v>496.75921695567098</v>
      </c>
      <c r="F46" s="246">
        <v>496.60601450305597</v>
      </c>
      <c r="G46" s="246">
        <v>687.74810187990204</v>
      </c>
      <c r="H46" s="246">
        <v>668.72139794289501</v>
      </c>
      <c r="I46" s="342">
        <v>668.72139794289501</v>
      </c>
      <c r="J46" s="246">
        <v>642.80381981591597</v>
      </c>
      <c r="K46" s="342">
        <v>574.61197036049703</v>
      </c>
      <c r="L46" s="246">
        <v>475.37171497669402</v>
      </c>
      <c r="M46" s="256"/>
      <c r="N46" s="265"/>
      <c r="O46" s="265"/>
      <c r="P46" s="265"/>
      <c r="Q46" s="265"/>
      <c r="R46" s="265"/>
    </row>
    <row r="47" spans="2:18" x14ac:dyDescent="0.2">
      <c r="B47" t="s">
        <v>550</v>
      </c>
      <c r="C47" t="s">
        <v>390</v>
      </c>
      <c r="D47" s="246">
        <v>1.9562194980000001</v>
      </c>
      <c r="E47" s="246">
        <v>1.4671646235</v>
      </c>
      <c r="F47" s="246">
        <v>0.97810974900000003</v>
      </c>
      <c r="G47" s="246">
        <v>0.48905487450000001</v>
      </c>
      <c r="H47" s="246"/>
      <c r="I47" s="342"/>
      <c r="J47" s="246"/>
      <c r="K47" s="342"/>
      <c r="L47" s="246"/>
      <c r="M47" s="256"/>
      <c r="N47" s="265"/>
      <c r="O47" s="265"/>
      <c r="P47" s="265"/>
      <c r="Q47" s="265"/>
      <c r="R47" s="265"/>
    </row>
    <row r="48" spans="2:18" x14ac:dyDescent="0.2">
      <c r="B48" t="s">
        <v>550</v>
      </c>
      <c r="C48" t="s">
        <v>391</v>
      </c>
      <c r="D48" s="246">
        <v>24.912981449625999</v>
      </c>
      <c r="E48" s="246">
        <v>100.042459229817</v>
      </c>
      <c r="F48" s="246">
        <v>91.738132079942005</v>
      </c>
      <c r="G48" s="246">
        <v>47.676459960038002</v>
      </c>
      <c r="H48" s="246">
        <v>35.808761452432996</v>
      </c>
      <c r="I48" s="342">
        <v>35.808761452432996</v>
      </c>
      <c r="J48" s="246">
        <v>101.519814973217</v>
      </c>
      <c r="K48" s="342">
        <v>256.42952711027698</v>
      </c>
      <c r="L48" s="246">
        <v>474.822432555631</v>
      </c>
      <c r="M48" s="256"/>
      <c r="N48" s="265"/>
      <c r="O48" s="265"/>
      <c r="P48" s="265"/>
      <c r="Q48" s="265"/>
      <c r="R48" s="265"/>
    </row>
    <row r="49" spans="2:18" x14ac:dyDescent="0.2">
      <c r="B49" t="s">
        <v>550</v>
      </c>
      <c r="C49" t="s">
        <v>465</v>
      </c>
      <c r="D49" s="246">
        <v>100.17452434326501</v>
      </c>
      <c r="E49" s="246">
        <v>151.80623023048</v>
      </c>
      <c r="F49" s="246">
        <v>126.762599144663</v>
      </c>
      <c r="G49" s="246">
        <v>68.858109356119996</v>
      </c>
      <c r="H49" s="246">
        <v>17.004597979237001</v>
      </c>
      <c r="I49" s="342">
        <v>19.014480388887002</v>
      </c>
      <c r="J49" s="246">
        <v>19.014480388887002</v>
      </c>
      <c r="K49" s="342">
        <v>19.014480388887002</v>
      </c>
      <c r="L49" s="246">
        <v>18.210137028834001</v>
      </c>
      <c r="M49" s="256"/>
      <c r="N49" s="265"/>
      <c r="O49" s="265"/>
      <c r="P49" s="265"/>
      <c r="Q49" s="265"/>
      <c r="R49" s="265"/>
    </row>
    <row r="50" spans="2:18" x14ac:dyDescent="0.2">
      <c r="B50" t="s">
        <v>551</v>
      </c>
      <c r="C50" t="s">
        <v>388</v>
      </c>
      <c r="D50" s="332"/>
      <c r="E50" s="332"/>
      <c r="F50" s="332"/>
      <c r="G50" s="332"/>
      <c r="H50" s="332"/>
      <c r="I50" s="332"/>
      <c r="J50" s="332"/>
      <c r="K50" s="332"/>
      <c r="L50" s="332"/>
      <c r="M50" s="256"/>
      <c r="N50" s="265"/>
      <c r="O50" s="265"/>
      <c r="P50" s="265"/>
      <c r="Q50" s="265"/>
      <c r="R50" s="265"/>
    </row>
    <row r="51" spans="2:18" x14ac:dyDescent="0.2">
      <c r="B51" t="s">
        <v>551</v>
      </c>
      <c r="C51" t="s">
        <v>389</v>
      </c>
      <c r="D51" s="332"/>
      <c r="E51" s="332"/>
      <c r="F51" s="332"/>
      <c r="G51" s="332"/>
      <c r="H51" s="332"/>
      <c r="I51" s="332"/>
      <c r="J51" s="332"/>
      <c r="K51" s="332"/>
      <c r="L51" s="332"/>
      <c r="M51" s="256"/>
      <c r="N51" s="265"/>
      <c r="O51" s="265"/>
      <c r="P51" s="265"/>
      <c r="Q51" s="265"/>
      <c r="R51" s="265"/>
    </row>
    <row r="52" spans="2:18" x14ac:dyDescent="0.2">
      <c r="B52" t="s">
        <v>551</v>
      </c>
      <c r="C52" t="s">
        <v>390</v>
      </c>
      <c r="D52" s="332"/>
      <c r="E52" s="332"/>
      <c r="F52" s="332"/>
      <c r="G52" s="332"/>
      <c r="H52" s="332"/>
      <c r="I52" s="332"/>
      <c r="J52" s="332"/>
      <c r="K52" s="332"/>
      <c r="L52" s="332"/>
      <c r="M52" s="256"/>
      <c r="N52" s="265"/>
      <c r="O52" s="265"/>
      <c r="P52" s="265"/>
      <c r="Q52" s="265"/>
      <c r="R52" s="265"/>
    </row>
    <row r="53" spans="2:18" x14ac:dyDescent="0.2">
      <c r="B53" t="s">
        <v>551</v>
      </c>
      <c r="C53" t="s">
        <v>391</v>
      </c>
      <c r="D53" s="332"/>
      <c r="E53" s="332"/>
      <c r="F53" s="332"/>
      <c r="G53" s="332"/>
      <c r="H53" s="332"/>
      <c r="I53" s="332"/>
      <c r="J53" s="332"/>
      <c r="K53" s="332"/>
      <c r="L53" s="332"/>
      <c r="M53" s="256"/>
      <c r="N53" s="265"/>
      <c r="O53" s="265"/>
      <c r="P53" s="265"/>
      <c r="Q53" s="265"/>
      <c r="R53" s="265"/>
    </row>
    <row r="54" spans="2:18" x14ac:dyDescent="0.2">
      <c r="B54" t="s">
        <v>551</v>
      </c>
      <c r="C54" t="s">
        <v>465</v>
      </c>
      <c r="D54" s="332"/>
      <c r="E54" s="332"/>
      <c r="F54" s="332"/>
      <c r="G54" s="332"/>
      <c r="H54" s="332"/>
      <c r="I54" s="332"/>
      <c r="J54" s="332"/>
      <c r="K54" s="332"/>
      <c r="L54" s="332"/>
      <c r="M54" s="256"/>
      <c r="N54" s="265"/>
      <c r="O54" s="265"/>
      <c r="P54" s="265"/>
      <c r="Q54" s="265"/>
      <c r="R54" s="265"/>
    </row>
    <row r="55" spans="2:18" x14ac:dyDescent="0.2">
      <c r="B55" t="s">
        <v>552</v>
      </c>
      <c r="C55" t="s">
        <v>388</v>
      </c>
      <c r="D55" s="332"/>
      <c r="E55" s="332"/>
      <c r="F55" s="332"/>
      <c r="G55" s="332"/>
      <c r="H55" s="332"/>
      <c r="I55" s="332"/>
      <c r="J55" s="332"/>
      <c r="K55" s="332"/>
      <c r="L55" s="332"/>
      <c r="M55" s="256"/>
      <c r="N55" s="265"/>
      <c r="O55" s="265"/>
      <c r="P55" s="265"/>
      <c r="Q55" s="265"/>
      <c r="R55" s="265"/>
    </row>
    <row r="56" spans="2:18" x14ac:dyDescent="0.2">
      <c r="B56" t="s">
        <v>552</v>
      </c>
      <c r="C56" t="s">
        <v>389</v>
      </c>
      <c r="D56" s="332"/>
      <c r="E56" s="332"/>
      <c r="F56" s="332"/>
      <c r="G56" s="332"/>
      <c r="H56" s="332"/>
      <c r="I56" s="332"/>
      <c r="J56" s="332"/>
      <c r="K56" s="332"/>
      <c r="L56" s="332"/>
      <c r="M56" s="256"/>
      <c r="N56" s="265"/>
      <c r="O56" s="265"/>
      <c r="P56" s="265"/>
      <c r="Q56" s="265"/>
      <c r="R56" s="265"/>
    </row>
    <row r="57" spans="2:18" x14ac:dyDescent="0.2">
      <c r="B57" t="s">
        <v>552</v>
      </c>
      <c r="C57" t="s">
        <v>390</v>
      </c>
      <c r="D57" s="332"/>
      <c r="E57" s="332"/>
      <c r="F57" s="332"/>
      <c r="G57" s="332"/>
      <c r="H57" s="332"/>
      <c r="I57" s="332"/>
      <c r="J57" s="332"/>
      <c r="K57" s="332"/>
      <c r="L57" s="332"/>
      <c r="M57" s="256"/>
      <c r="N57" s="265"/>
      <c r="O57" s="265"/>
      <c r="P57" s="265"/>
      <c r="Q57" s="265"/>
      <c r="R57" s="265"/>
    </row>
    <row r="58" spans="2:18" x14ac:dyDescent="0.2">
      <c r="B58" t="s">
        <v>552</v>
      </c>
      <c r="C58" t="s">
        <v>391</v>
      </c>
      <c r="D58" s="332"/>
      <c r="E58" s="332"/>
      <c r="F58" s="332"/>
      <c r="G58" s="332"/>
      <c r="H58" s="332"/>
      <c r="I58" s="332"/>
      <c r="J58" s="332"/>
      <c r="K58" s="332"/>
      <c r="L58" s="332"/>
      <c r="M58" s="256"/>
      <c r="N58" s="265"/>
      <c r="O58" s="265"/>
      <c r="P58" s="265"/>
      <c r="Q58" s="265"/>
      <c r="R58" s="265"/>
    </row>
    <row r="59" spans="2:18" x14ac:dyDescent="0.2">
      <c r="B59" t="s">
        <v>552</v>
      </c>
      <c r="C59" t="s">
        <v>465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65"/>
      <c r="O60" s="265"/>
      <c r="P60" s="265"/>
      <c r="Q60" s="265"/>
      <c r="R60" s="265"/>
    </row>
    <row r="61" spans="2:18" x14ac:dyDescent="0.2">
      <c r="D61" s="246"/>
      <c r="E61" s="246"/>
      <c r="F61" s="246"/>
      <c r="G61" s="246"/>
      <c r="H61" s="246"/>
      <c r="I61" s="246"/>
      <c r="J61" s="246"/>
      <c r="K61" s="246"/>
      <c r="L61" s="246"/>
      <c r="M61" s="265"/>
      <c r="N61" s="265"/>
      <c r="O61" s="265"/>
      <c r="P61" s="265"/>
      <c r="Q61" s="265"/>
      <c r="R61" s="265"/>
    </row>
    <row r="62" spans="2:18" x14ac:dyDescent="0.2">
      <c r="D62" s="246"/>
      <c r="E62" s="246"/>
      <c r="F62" s="246"/>
      <c r="G62" s="246"/>
      <c r="H62" s="246"/>
      <c r="I62" s="246"/>
      <c r="J62" s="246"/>
      <c r="K62" s="246"/>
      <c r="L62" s="246"/>
      <c r="M62" s="265"/>
      <c r="N62" s="265"/>
      <c r="O62" s="265"/>
      <c r="P62" s="265"/>
      <c r="Q62" s="265"/>
      <c r="R62" s="265"/>
    </row>
    <row r="63" spans="2:18" x14ac:dyDescent="0.2">
      <c r="D63" s="246"/>
      <c r="E63" s="246"/>
      <c r="F63" s="246"/>
      <c r="G63" s="246"/>
      <c r="H63" s="246"/>
      <c r="I63" s="246"/>
      <c r="J63" s="246"/>
      <c r="K63" s="246"/>
      <c r="L63" s="246"/>
      <c r="M63" s="265"/>
      <c r="N63" s="265"/>
      <c r="O63" s="265"/>
      <c r="P63" s="265"/>
      <c r="Q63" s="265"/>
      <c r="R63" s="265"/>
    </row>
    <row r="64" spans="2:18" x14ac:dyDescent="0.2">
      <c r="D64" s="246"/>
      <c r="E64" s="246"/>
      <c r="F64" s="246"/>
      <c r="G64" s="246"/>
      <c r="H64" s="246"/>
      <c r="I64" s="246"/>
      <c r="J64" s="246"/>
      <c r="K64" s="246"/>
      <c r="L64" s="246"/>
      <c r="M64" s="265"/>
      <c r="N64" s="265"/>
      <c r="O64" s="265"/>
      <c r="P64" s="265"/>
      <c r="Q64" s="265"/>
      <c r="R64" s="265"/>
    </row>
    <row r="65" spans="4:18" x14ac:dyDescent="0.2">
      <c r="D65" s="246"/>
      <c r="E65" s="246"/>
      <c r="F65" s="246"/>
      <c r="G65" s="246"/>
      <c r="H65" s="246"/>
      <c r="I65" s="246"/>
      <c r="J65" s="246"/>
      <c r="K65" s="246"/>
      <c r="L65" s="246"/>
      <c r="M65" s="265"/>
      <c r="N65" s="265"/>
      <c r="O65" s="265"/>
      <c r="P65" s="265"/>
      <c r="Q65" s="265"/>
      <c r="R65" s="265"/>
    </row>
    <row r="66" spans="4:18" x14ac:dyDescent="0.2">
      <c r="D66" s="246"/>
      <c r="E66" s="246"/>
      <c r="F66" s="246"/>
      <c r="G66" s="246"/>
      <c r="H66" s="246"/>
      <c r="I66" s="246"/>
      <c r="J66" s="246"/>
      <c r="K66" s="246"/>
      <c r="L66" s="246"/>
      <c r="M66" s="265"/>
      <c r="N66" s="265"/>
      <c r="O66" s="265"/>
      <c r="P66" s="265"/>
      <c r="Q66" s="265"/>
      <c r="R66" s="265"/>
    </row>
    <row r="67" spans="4:18" x14ac:dyDescent="0.2">
      <c r="D67" s="246"/>
      <c r="E67" s="246"/>
      <c r="F67" s="246"/>
      <c r="G67" s="246"/>
      <c r="H67" s="246"/>
      <c r="I67" s="246"/>
      <c r="J67" s="246"/>
      <c r="K67" s="246"/>
      <c r="L67" s="246"/>
      <c r="M67" s="265"/>
      <c r="N67" s="265"/>
      <c r="O67" s="265"/>
      <c r="P67" s="265"/>
      <c r="Q67" s="265"/>
      <c r="R67" s="265"/>
    </row>
    <row r="68" spans="4:18" x14ac:dyDescent="0.2">
      <c r="D68" s="246"/>
      <c r="E68" s="246"/>
      <c r="F68" s="246"/>
      <c r="G68" s="246"/>
      <c r="H68" s="246"/>
      <c r="I68" s="246"/>
      <c r="J68" s="246"/>
      <c r="K68" s="246"/>
      <c r="L68" s="246"/>
      <c r="M68" s="265"/>
      <c r="N68" s="265"/>
      <c r="O68" s="265"/>
      <c r="P68" s="265"/>
      <c r="Q68" s="265"/>
      <c r="R68" s="265"/>
    </row>
    <row r="69" spans="4:18" x14ac:dyDescent="0.2">
      <c r="D69" s="246"/>
      <c r="E69" s="246"/>
      <c r="F69" s="246"/>
      <c r="G69" s="246"/>
      <c r="H69" s="246"/>
      <c r="I69" s="246"/>
      <c r="J69" s="246"/>
      <c r="K69" s="246"/>
      <c r="L69" s="246"/>
      <c r="M69" s="265"/>
      <c r="N69" s="265"/>
      <c r="O69" s="265"/>
      <c r="P69" s="265"/>
      <c r="Q69" s="265"/>
      <c r="R69" s="265"/>
    </row>
    <row r="70" spans="4:18" x14ac:dyDescent="0.2">
      <c r="D70" s="246"/>
      <c r="E70" s="246"/>
      <c r="F70" s="246"/>
      <c r="G70" s="246"/>
      <c r="H70" s="246"/>
      <c r="I70" s="246"/>
      <c r="J70" s="246"/>
      <c r="K70" s="246"/>
      <c r="L70" s="246"/>
      <c r="M70" s="265"/>
      <c r="N70" s="265"/>
      <c r="O70" s="265"/>
      <c r="P70" s="265"/>
      <c r="Q70" s="265"/>
      <c r="R70" s="265"/>
    </row>
    <row r="71" spans="4:18" x14ac:dyDescent="0.2">
      <c r="D71" s="246"/>
      <c r="E71" s="246"/>
      <c r="F71" s="246"/>
      <c r="G71" s="246"/>
      <c r="H71" s="246"/>
      <c r="I71" s="246"/>
      <c r="J71" s="246"/>
      <c r="K71" s="246"/>
      <c r="L71" s="246"/>
      <c r="M71" s="265"/>
      <c r="N71" s="265"/>
      <c r="O71" s="265"/>
      <c r="P71" s="265"/>
      <c r="Q71" s="265"/>
      <c r="R71" s="265"/>
    </row>
    <row r="72" spans="4:18" x14ac:dyDescent="0.2">
      <c r="D72" s="246"/>
      <c r="E72" s="246"/>
      <c r="F72" s="246"/>
      <c r="G72" s="246"/>
      <c r="H72" s="246"/>
      <c r="I72" s="246"/>
      <c r="J72" s="246"/>
      <c r="K72" s="246"/>
      <c r="L72" s="246"/>
      <c r="M72" s="265"/>
      <c r="N72" s="265"/>
      <c r="O72" s="265"/>
      <c r="P72" s="265"/>
      <c r="Q72" s="265"/>
      <c r="R72" s="265"/>
    </row>
    <row r="73" spans="4:18" x14ac:dyDescent="0.2">
      <c r="D73" s="246"/>
      <c r="E73" s="246"/>
      <c r="F73" s="246"/>
      <c r="G73" s="246"/>
      <c r="H73" s="246"/>
      <c r="I73" s="246"/>
      <c r="J73" s="246"/>
      <c r="K73" s="246"/>
      <c r="L73" s="246"/>
      <c r="M73" s="265"/>
      <c r="N73" s="265"/>
      <c r="O73" s="265"/>
      <c r="P73" s="265"/>
      <c r="Q73" s="265"/>
      <c r="R73" s="265"/>
    </row>
    <row r="74" spans="4:18" x14ac:dyDescent="0.2">
      <c r="D74" s="246"/>
      <c r="E74" s="246"/>
      <c r="F74" s="246"/>
      <c r="G74" s="246"/>
      <c r="H74" s="246"/>
      <c r="I74" s="246"/>
      <c r="J74" s="246"/>
      <c r="K74" s="246"/>
      <c r="L74" s="246"/>
      <c r="M74" s="265"/>
      <c r="N74" s="265"/>
      <c r="O74" s="265"/>
      <c r="P74" s="265"/>
      <c r="Q74" s="265"/>
      <c r="R74" s="265"/>
    </row>
    <row r="75" spans="4:18" x14ac:dyDescent="0.2">
      <c r="D75" s="246"/>
      <c r="E75" s="246"/>
      <c r="F75" s="246"/>
      <c r="G75" s="246"/>
      <c r="H75" s="246"/>
      <c r="I75" s="246"/>
      <c r="J75" s="246"/>
      <c r="K75" s="246"/>
      <c r="L75" s="246"/>
      <c r="M75" s="265"/>
      <c r="N75" s="265"/>
      <c r="O75" s="265"/>
      <c r="P75" s="265"/>
      <c r="Q75" s="265"/>
      <c r="R75" s="265"/>
    </row>
    <row r="76" spans="4:18" x14ac:dyDescent="0.2">
      <c r="D76" s="246"/>
      <c r="E76" s="246"/>
      <c r="F76" s="246"/>
      <c r="G76" s="246"/>
      <c r="H76" s="246"/>
      <c r="I76" s="246"/>
      <c r="J76" s="246"/>
      <c r="K76" s="246"/>
      <c r="L76" s="246"/>
      <c r="M76" s="265"/>
      <c r="N76" s="265"/>
      <c r="O76" s="265"/>
      <c r="P76" s="265"/>
      <c r="Q76" s="265"/>
      <c r="R76" s="265"/>
    </row>
    <row r="77" spans="4:18" x14ac:dyDescent="0.2">
      <c r="D77" s="246"/>
      <c r="E77" s="246"/>
      <c r="F77" s="246"/>
      <c r="G77" s="246"/>
      <c r="H77" s="246"/>
      <c r="I77" s="246"/>
      <c r="J77" s="246"/>
      <c r="K77" s="246"/>
      <c r="L77" s="246"/>
      <c r="M77" s="265"/>
      <c r="N77" s="265"/>
      <c r="O77" s="265"/>
      <c r="P77" s="265"/>
      <c r="Q77" s="265"/>
      <c r="R77" s="265"/>
    </row>
    <row r="78" spans="4:18" x14ac:dyDescent="0.2">
      <c r="D78" s="246"/>
      <c r="E78" s="246"/>
      <c r="F78" s="246"/>
      <c r="G78" s="246"/>
      <c r="H78" s="246"/>
      <c r="I78" s="246"/>
      <c r="J78" s="246"/>
      <c r="K78" s="246"/>
      <c r="L78" s="246"/>
      <c r="M78" s="265"/>
      <c r="N78" s="265"/>
      <c r="O78" s="265"/>
      <c r="P78" s="265"/>
      <c r="Q78" s="265"/>
      <c r="R78" s="265"/>
    </row>
    <row r="79" spans="4:18" x14ac:dyDescent="0.2">
      <c r="D79" s="246"/>
      <c r="E79" s="246"/>
      <c r="F79" s="246"/>
      <c r="G79" s="246"/>
      <c r="H79" s="246"/>
      <c r="I79" s="246"/>
      <c r="J79" s="246"/>
      <c r="K79" s="246"/>
      <c r="L79" s="246"/>
      <c r="M79" s="265"/>
      <c r="N79" s="265"/>
      <c r="O79" s="265"/>
      <c r="P79" s="265"/>
      <c r="Q79" s="265"/>
      <c r="R79" s="265"/>
    </row>
    <row r="80" spans="4:18" x14ac:dyDescent="0.2">
      <c r="D80" s="246"/>
      <c r="E80" s="246"/>
      <c r="F80" s="246"/>
      <c r="G80" s="246"/>
      <c r="H80" s="246"/>
      <c r="I80" s="246"/>
      <c r="J80" s="246"/>
      <c r="K80" s="246"/>
      <c r="L80" s="246"/>
      <c r="M80" s="265"/>
      <c r="N80" s="265"/>
      <c r="O80" s="265"/>
      <c r="P80" s="265"/>
      <c r="Q80" s="265"/>
      <c r="R80" s="265"/>
    </row>
    <row r="81" spans="4:18" x14ac:dyDescent="0.2">
      <c r="D81" s="246"/>
      <c r="E81" s="246"/>
      <c r="F81" s="246"/>
      <c r="G81" s="246"/>
      <c r="H81" s="246"/>
      <c r="I81" s="246"/>
      <c r="J81" s="246"/>
      <c r="K81" s="246"/>
      <c r="L81" s="246"/>
      <c r="M81" s="265"/>
      <c r="N81" s="265"/>
      <c r="O81" s="265"/>
      <c r="P81" s="265"/>
      <c r="Q81" s="265"/>
      <c r="R81" s="265"/>
    </row>
    <row r="82" spans="4:18" x14ac:dyDescent="0.2">
      <c r="D82" s="246"/>
      <c r="E82" s="246"/>
      <c r="F82" s="246"/>
      <c r="G82" s="246"/>
      <c r="H82" s="246"/>
      <c r="I82" s="246"/>
      <c r="J82" s="246"/>
      <c r="K82" s="246"/>
      <c r="L82" s="246"/>
      <c r="M82" s="265"/>
      <c r="N82" s="265"/>
      <c r="O82" s="265"/>
      <c r="P82" s="265"/>
      <c r="Q82" s="265"/>
      <c r="R82" s="265"/>
    </row>
    <row r="83" spans="4:18" x14ac:dyDescent="0.2"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4:18" x14ac:dyDescent="0.2">
      <c r="D84" s="246"/>
      <c r="E84" s="246"/>
      <c r="F84" s="246"/>
      <c r="G84" s="246"/>
      <c r="H84" s="246"/>
      <c r="I84" s="246"/>
      <c r="J84" s="246"/>
      <c r="K84" s="246"/>
      <c r="L84" s="246"/>
      <c r="M84" s="265"/>
      <c r="N84" s="265"/>
      <c r="O84" s="265"/>
      <c r="P84" s="265"/>
      <c r="Q84" s="265"/>
      <c r="R84" s="265"/>
    </row>
    <row r="85" spans="4:18" x14ac:dyDescent="0.2">
      <c r="D85" s="256"/>
      <c r="E85" s="256"/>
      <c r="F85" s="256"/>
      <c r="G85" s="256"/>
      <c r="H85" s="256"/>
      <c r="I85" s="256"/>
      <c r="J85" s="256"/>
      <c r="K85" s="256"/>
      <c r="L85" s="256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 enableFormatConditionsCalculation="0"/>
  <dimension ref="B2:R1527"/>
  <sheetViews>
    <sheetView showRuler="0" zoomScale="80" zoomScaleNormal="80" workbookViewId="0">
      <selection activeCell="T29" sqref="T29"/>
    </sheetView>
  </sheetViews>
  <sheetFormatPr baseColWidth="10" defaultColWidth="8.83203125" defaultRowHeight="15" x14ac:dyDescent="0.2"/>
  <cols>
    <col min="3" max="3" width="17.5" bestFit="1" customWidth="1"/>
    <col min="4" max="12" width="7.5" style="249" customWidth="1"/>
    <col min="13" max="17" width="5.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512</v>
      </c>
    </row>
    <row r="3" spans="2:18" x14ac:dyDescent="0.2">
      <c r="B3" t="s">
        <v>0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384</v>
      </c>
      <c r="D5" s="246">
        <v>23.659903016099999</v>
      </c>
      <c r="E5" s="246">
        <v>12.897633345814</v>
      </c>
      <c r="F5" s="246">
        <v>58.379519888367</v>
      </c>
      <c r="G5" s="246">
        <v>58.379519888367</v>
      </c>
      <c r="H5" s="246">
        <v>88.520124334732003</v>
      </c>
      <c r="I5" s="342">
        <v>98.886692851299003</v>
      </c>
      <c r="J5" s="246">
        <v>75.408070310902005</v>
      </c>
      <c r="K5" s="342">
        <v>56.304124294033997</v>
      </c>
      <c r="L5" s="246">
        <v>25.629678928787001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44" t="s">
        <v>385</v>
      </c>
      <c r="D6" s="342">
        <v>129.781301111121</v>
      </c>
      <c r="E6" s="342">
        <v>64.890650555560001</v>
      </c>
      <c r="F6" s="342">
        <v>68.976785624575001</v>
      </c>
      <c r="G6" s="342">
        <v>68.976785624575001</v>
      </c>
      <c r="H6" s="342">
        <v>68.976785624575001</v>
      </c>
      <c r="I6" s="342">
        <v>93.673619386408006</v>
      </c>
      <c r="J6" s="342">
        <v>105.79720145026501</v>
      </c>
      <c r="K6" s="342">
        <v>112.605505585077</v>
      </c>
      <c r="L6" s="342">
        <v>129.597110622863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44" t="s">
        <v>386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44" t="s">
        <v>387</v>
      </c>
      <c r="D8" s="246">
        <v>15.806149895137001</v>
      </c>
      <c r="E8" s="246">
        <v>32.675443011458</v>
      </c>
      <c r="F8" s="246">
        <v>24.772368063889999</v>
      </c>
      <c r="G8" s="246">
        <v>34.870162549938001</v>
      </c>
      <c r="H8" s="246">
        <v>62.480908453582003</v>
      </c>
      <c r="I8" s="342">
        <v>83.645258549092006</v>
      </c>
      <c r="J8" s="246">
        <v>106.420501272883</v>
      </c>
      <c r="K8" s="342">
        <v>131.16356698004299</v>
      </c>
      <c r="L8" s="246">
        <v>157.83874726182501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44" t="s">
        <v>466</v>
      </c>
      <c r="D9" s="246">
        <v>55.544971830480002</v>
      </c>
      <c r="E9" s="246">
        <v>123.367492977306</v>
      </c>
      <c r="F9" s="246">
        <v>95.595007062066003</v>
      </c>
      <c r="G9" s="246">
        <v>95.595007062066003</v>
      </c>
      <c r="H9" s="246">
        <v>47.797503531033001</v>
      </c>
      <c r="I9" s="342">
        <v>2.6119577101760001</v>
      </c>
      <c r="J9" s="246">
        <v>2.6119577101760001</v>
      </c>
      <c r="K9" s="342">
        <v>2.6119577101760001</v>
      </c>
      <c r="L9" s="246">
        <v>2.6119577101760001</v>
      </c>
      <c r="M9" s="256"/>
      <c r="N9" s="265"/>
      <c r="O9" s="265"/>
      <c r="P9" s="265"/>
      <c r="Q9" s="265"/>
      <c r="R9" s="265"/>
    </row>
    <row r="10" spans="2:18" x14ac:dyDescent="0.2">
      <c r="B10" t="s">
        <v>543</v>
      </c>
      <c r="C10" s="244" t="s">
        <v>384</v>
      </c>
      <c r="D10" s="246">
        <v>55.156751428500002</v>
      </c>
      <c r="E10" s="246">
        <v>81.362491307293993</v>
      </c>
      <c r="F10" s="246">
        <v>124.511755573812</v>
      </c>
      <c r="G10" s="246">
        <v>129.33301372597199</v>
      </c>
      <c r="H10" s="246">
        <v>141.69877738303401</v>
      </c>
      <c r="I10" s="342">
        <v>128.65977426114699</v>
      </c>
      <c r="J10" s="246">
        <v>128.95613951796099</v>
      </c>
      <c r="K10" s="342">
        <v>106.749086328209</v>
      </c>
      <c r="L10" s="246">
        <v>67.491264874625003</v>
      </c>
      <c r="M10" s="256"/>
      <c r="N10" s="265"/>
      <c r="O10" s="265"/>
      <c r="P10" s="265"/>
      <c r="Q10" s="265"/>
      <c r="R10" s="265"/>
    </row>
    <row r="11" spans="2:18" x14ac:dyDescent="0.2">
      <c r="B11" t="s">
        <v>543</v>
      </c>
      <c r="C11" s="244" t="s">
        <v>385</v>
      </c>
      <c r="D11" s="342">
        <v>144.05391498481799</v>
      </c>
      <c r="E11" s="342">
        <v>72.026957492408997</v>
      </c>
      <c r="F11" s="342"/>
      <c r="G11" s="342"/>
      <c r="H11" s="342"/>
      <c r="I11" s="342">
        <v>72.518900912188002</v>
      </c>
      <c r="J11" s="342">
        <v>182.13912972163601</v>
      </c>
      <c r="K11" s="342">
        <v>247.33493266262701</v>
      </c>
      <c r="L11" s="342">
        <v>258.12402546861102</v>
      </c>
      <c r="M11" s="256"/>
      <c r="N11" s="265"/>
      <c r="O11" s="265"/>
      <c r="P11" s="265"/>
      <c r="Q11" s="265"/>
      <c r="R11" s="265"/>
    </row>
    <row r="12" spans="2:18" x14ac:dyDescent="0.2">
      <c r="B12" t="s">
        <v>543</v>
      </c>
      <c r="C12" s="244" t="s">
        <v>386</v>
      </c>
      <c r="D12" s="332"/>
      <c r="E12" s="332"/>
      <c r="F12" s="332"/>
      <c r="G12" s="332"/>
      <c r="H12" s="332"/>
      <c r="I12" s="332"/>
      <c r="J12" s="332"/>
      <c r="K12" s="332"/>
      <c r="L12" s="332"/>
      <c r="M12" s="256"/>
      <c r="N12" s="265"/>
      <c r="O12" s="265"/>
      <c r="P12" s="265"/>
      <c r="Q12" s="265"/>
      <c r="R12" s="265"/>
    </row>
    <row r="13" spans="2:18" x14ac:dyDescent="0.2">
      <c r="B13" t="s">
        <v>543</v>
      </c>
      <c r="C13" s="244" t="s">
        <v>387</v>
      </c>
      <c r="D13" s="246">
        <v>36.807664927193997</v>
      </c>
      <c r="E13" s="246">
        <v>259.379420270862</v>
      </c>
      <c r="F13" s="246">
        <v>450.91887631178201</v>
      </c>
      <c r="G13" s="246">
        <v>446.38557449137602</v>
      </c>
      <c r="H13" s="246">
        <v>436.75685076788102</v>
      </c>
      <c r="I13" s="342">
        <v>386.30773446713999</v>
      </c>
      <c r="J13" s="246">
        <v>291.03486109531201</v>
      </c>
      <c r="K13" s="342">
        <v>271.33890053145399</v>
      </c>
      <c r="L13" s="246">
        <v>326.47103825402701</v>
      </c>
      <c r="M13" s="256"/>
      <c r="N13" s="265"/>
      <c r="O13" s="265"/>
      <c r="P13" s="265"/>
      <c r="Q13" s="265"/>
      <c r="R13" s="265"/>
    </row>
    <row r="14" spans="2:18" x14ac:dyDescent="0.2">
      <c r="B14" t="s">
        <v>543</v>
      </c>
      <c r="C14" s="244" t="s">
        <v>466</v>
      </c>
      <c r="D14" s="246">
        <v>298.40144568677999</v>
      </c>
      <c r="E14" s="246">
        <v>149.68275446974701</v>
      </c>
      <c r="F14" s="246">
        <v>0.48203162635699998</v>
      </c>
      <c r="G14" s="246">
        <v>0.48203162635699998</v>
      </c>
      <c r="H14" s="246">
        <v>0.63609271478100005</v>
      </c>
      <c r="I14" s="342">
        <v>0.39507690160199999</v>
      </c>
      <c r="J14" s="246">
        <v>0.74377401183500003</v>
      </c>
      <c r="K14" s="342">
        <v>0.74377401183500003</v>
      </c>
      <c r="L14" s="246">
        <v>0.85574791079099999</v>
      </c>
      <c r="M14" s="256"/>
      <c r="N14" s="265"/>
      <c r="O14" s="265"/>
      <c r="P14" s="265"/>
      <c r="Q14" s="265"/>
      <c r="R14" s="265"/>
    </row>
    <row r="15" spans="2:18" x14ac:dyDescent="0.2">
      <c r="B15" t="s">
        <v>544</v>
      </c>
      <c r="C15" s="244" t="s">
        <v>384</v>
      </c>
      <c r="D15" s="246">
        <v>23.67343245096</v>
      </c>
      <c r="E15" s="246">
        <v>51.929763454571003</v>
      </c>
      <c r="F15" s="246">
        <v>73.974992818936002</v>
      </c>
      <c r="G15" s="246">
        <v>138.00670690069299</v>
      </c>
      <c r="H15" s="246">
        <v>141.632333714314</v>
      </c>
      <c r="I15" s="342">
        <v>125.097809199605</v>
      </c>
      <c r="J15" s="246">
        <v>120.38497419420599</v>
      </c>
      <c r="K15" s="342">
        <v>79.819676655682002</v>
      </c>
      <c r="L15" s="246">
        <v>58.120312265095002</v>
      </c>
      <c r="M15" s="256"/>
      <c r="N15" s="265"/>
      <c r="O15" s="265"/>
      <c r="P15" s="265"/>
      <c r="Q15" s="265"/>
      <c r="R15" s="265"/>
    </row>
    <row r="16" spans="2:18" x14ac:dyDescent="0.2">
      <c r="B16" t="s">
        <v>544</v>
      </c>
      <c r="C16" s="244" t="s">
        <v>385</v>
      </c>
      <c r="D16" s="342">
        <v>98.078713206594003</v>
      </c>
      <c r="E16" s="342">
        <v>65.385808804396007</v>
      </c>
      <c r="F16" s="342">
        <v>99.412416540831003</v>
      </c>
      <c r="G16" s="342">
        <v>66.719512138632993</v>
      </c>
      <c r="H16" s="342">
        <v>66.719512138632993</v>
      </c>
      <c r="I16" s="342">
        <v>85.976278531044002</v>
      </c>
      <c r="J16" s="342">
        <v>77.032887993372</v>
      </c>
      <c r="K16" s="342">
        <v>101.77061879631</v>
      </c>
      <c r="L16" s="342">
        <v>106.64073475355799</v>
      </c>
      <c r="M16" s="256"/>
      <c r="N16" s="265"/>
      <c r="O16" s="265"/>
      <c r="P16" s="265"/>
      <c r="Q16" s="265"/>
      <c r="R16" s="265"/>
    </row>
    <row r="17" spans="2:18" x14ac:dyDescent="0.2">
      <c r="B17" t="s">
        <v>544</v>
      </c>
      <c r="C17" s="244" t="s">
        <v>386</v>
      </c>
      <c r="D17" s="332"/>
      <c r="E17" s="332"/>
      <c r="F17" s="332"/>
      <c r="G17" s="332"/>
      <c r="H17" s="332"/>
      <c r="I17" s="332"/>
      <c r="J17" s="332"/>
      <c r="K17" s="332"/>
      <c r="L17" s="332"/>
      <c r="M17" s="256"/>
      <c r="N17" s="265"/>
      <c r="O17" s="265"/>
      <c r="P17" s="265"/>
      <c r="Q17" s="265"/>
      <c r="R17" s="265"/>
    </row>
    <row r="18" spans="2:18" x14ac:dyDescent="0.2">
      <c r="B18" t="s">
        <v>544</v>
      </c>
      <c r="C18" s="244" t="s">
        <v>387</v>
      </c>
      <c r="D18" s="246">
        <v>5.2856118591349999</v>
      </c>
      <c r="E18" s="246">
        <v>29.811793531389</v>
      </c>
      <c r="F18" s="246">
        <v>28.049922911677999</v>
      </c>
      <c r="G18" s="246">
        <v>47.691983099841998</v>
      </c>
      <c r="H18" s="246">
        <v>68.544819938269995</v>
      </c>
      <c r="I18" s="342">
        <v>90.460323313136001</v>
      </c>
      <c r="J18" s="246">
        <v>114.29455179280799</v>
      </c>
      <c r="K18" s="342">
        <v>138.86316711034701</v>
      </c>
      <c r="L18" s="246">
        <v>164.76104701865299</v>
      </c>
      <c r="M18" s="256"/>
      <c r="N18" s="265"/>
      <c r="O18" s="265"/>
      <c r="P18" s="265"/>
      <c r="Q18" s="265"/>
      <c r="R18" s="265"/>
    </row>
    <row r="19" spans="2:18" x14ac:dyDescent="0.2">
      <c r="B19" t="s">
        <v>544</v>
      </c>
      <c r="C19" s="244" t="s">
        <v>466</v>
      </c>
      <c r="D19" s="246">
        <v>135.73611023380101</v>
      </c>
      <c r="E19" s="246">
        <v>124.22443661574999</v>
      </c>
      <c r="F19" s="246">
        <v>78.979066537815996</v>
      </c>
      <c r="G19" s="246">
        <v>33.733696459881997</v>
      </c>
      <c r="H19" s="246">
        <v>16.866848229940999</v>
      </c>
      <c r="I19" s="342"/>
      <c r="J19" s="246"/>
      <c r="K19" s="342"/>
      <c r="L19" s="246"/>
      <c r="M19" s="256"/>
      <c r="N19" s="265"/>
      <c r="O19" s="265"/>
      <c r="P19" s="265"/>
      <c r="Q19" s="265"/>
      <c r="R19" s="265"/>
    </row>
    <row r="20" spans="2:18" x14ac:dyDescent="0.2">
      <c r="B20" t="s">
        <v>545</v>
      </c>
      <c r="C20" s="244" t="s">
        <v>384</v>
      </c>
      <c r="D20" s="246">
        <v>18.034169566319999</v>
      </c>
      <c r="E20" s="246">
        <v>44.900463025256002</v>
      </c>
      <c r="F20" s="246">
        <v>59.742210163997001</v>
      </c>
      <c r="G20" s="246">
        <v>66.921954976581006</v>
      </c>
      <c r="H20" s="246">
        <v>57.618130911822</v>
      </c>
      <c r="I20" s="342">
        <v>50.810538181455001</v>
      </c>
      <c r="J20" s="246">
        <v>60.896466034981003</v>
      </c>
      <c r="K20" s="342">
        <v>52.670960862545002</v>
      </c>
      <c r="L20" s="246">
        <v>45.535943270114998</v>
      </c>
      <c r="M20" s="256"/>
      <c r="N20" s="265"/>
      <c r="O20" s="265"/>
      <c r="P20" s="265"/>
      <c r="Q20" s="265"/>
      <c r="R20" s="265"/>
    </row>
    <row r="21" spans="2:18" x14ac:dyDescent="0.2">
      <c r="B21" t="s">
        <v>545</v>
      </c>
      <c r="C21" t="s">
        <v>385</v>
      </c>
      <c r="D21" s="342">
        <v>67.040804652060004</v>
      </c>
      <c r="E21" s="342">
        <v>44.693869768040003</v>
      </c>
      <c r="F21" s="342">
        <v>85.199328942343001</v>
      </c>
      <c r="G21" s="342">
        <v>83.893051894859994</v>
      </c>
      <c r="H21" s="342">
        <v>83.893051894859994</v>
      </c>
      <c r="I21" s="342">
        <v>83.893051894859994</v>
      </c>
      <c r="J21" s="342">
        <v>54.102571027751999</v>
      </c>
      <c r="K21" s="342">
        <v>52.693327944963997</v>
      </c>
      <c r="L21" s="342">
        <v>52.693327944963997</v>
      </c>
      <c r="M21" s="256"/>
      <c r="N21" s="265"/>
      <c r="O21" s="265"/>
      <c r="P21" s="265"/>
      <c r="Q21" s="265"/>
      <c r="R21" s="265"/>
    </row>
    <row r="22" spans="2:18" x14ac:dyDescent="0.2">
      <c r="B22" t="s">
        <v>545</v>
      </c>
      <c r="C22" t="s">
        <v>386</v>
      </c>
      <c r="D22" s="332"/>
      <c r="E22" s="332"/>
      <c r="F22" s="332"/>
      <c r="G22" s="332"/>
      <c r="H22" s="332"/>
      <c r="I22" s="332"/>
      <c r="J22" s="332"/>
      <c r="K22" s="332"/>
      <c r="L22" s="332"/>
      <c r="M22" s="256"/>
      <c r="N22" s="265"/>
      <c r="O22" s="265"/>
      <c r="P22" s="265"/>
      <c r="Q22" s="265"/>
      <c r="R22" s="265"/>
    </row>
    <row r="23" spans="2:18" x14ac:dyDescent="0.2">
      <c r="B23" t="s">
        <v>545</v>
      </c>
      <c r="C23" t="s">
        <v>387</v>
      </c>
      <c r="D23" s="246">
        <v>4.0245786060090003</v>
      </c>
      <c r="E23" s="246">
        <v>19.990004923602001</v>
      </c>
      <c r="F23" s="246">
        <v>18.648478721599002</v>
      </c>
      <c r="G23" s="246">
        <v>13.026735113511</v>
      </c>
      <c r="H23" s="246">
        <v>28.762282804413999</v>
      </c>
      <c r="I23" s="342">
        <v>41.768399670409998</v>
      </c>
      <c r="J23" s="246">
        <v>66.578389878424005</v>
      </c>
      <c r="K23" s="342">
        <v>80.572691441036</v>
      </c>
      <c r="L23" s="246">
        <v>92.059016315004996</v>
      </c>
      <c r="M23" s="256"/>
      <c r="N23" s="265"/>
      <c r="O23" s="265"/>
      <c r="P23" s="265"/>
      <c r="Q23" s="265"/>
      <c r="R23" s="265"/>
    </row>
    <row r="24" spans="2:18" x14ac:dyDescent="0.2">
      <c r="B24" t="s">
        <v>545</v>
      </c>
      <c r="C24" t="s">
        <v>466</v>
      </c>
      <c r="D24" s="246">
        <v>61.955266915670002</v>
      </c>
      <c r="E24" s="246">
        <v>43.489907129781997</v>
      </c>
      <c r="F24" s="246">
        <v>22.838151491224998</v>
      </c>
      <c r="G24" s="246">
        <v>2.1863958526679999</v>
      </c>
      <c r="H24" s="246">
        <v>1.0931979263339999</v>
      </c>
      <c r="I24" s="342"/>
      <c r="J24" s="246"/>
      <c r="K24" s="342"/>
      <c r="L24" s="246"/>
      <c r="M24" s="256"/>
      <c r="N24" s="265"/>
      <c r="O24" s="265"/>
      <c r="P24" s="265"/>
      <c r="Q24" s="265"/>
      <c r="R24" s="265"/>
    </row>
    <row r="25" spans="2:18" x14ac:dyDescent="0.2">
      <c r="B25" t="s">
        <v>546</v>
      </c>
      <c r="C25" t="s">
        <v>384</v>
      </c>
      <c r="D25" s="246">
        <v>58.912182284399996</v>
      </c>
      <c r="E25" s="246">
        <v>106.993276523723</v>
      </c>
      <c r="F25" s="246">
        <v>197.55430960846999</v>
      </c>
      <c r="G25" s="246">
        <v>197.55430960846999</v>
      </c>
      <c r="H25" s="246">
        <v>189.281856099728</v>
      </c>
      <c r="I25" s="342">
        <v>199.684813427194</v>
      </c>
      <c r="J25" s="246">
        <v>223.671217803107</v>
      </c>
      <c r="K25" s="342">
        <v>183.66550972745799</v>
      </c>
      <c r="L25" s="246">
        <v>153.169370545438</v>
      </c>
      <c r="M25" s="256"/>
      <c r="N25" s="265"/>
      <c r="O25" s="265"/>
      <c r="P25" s="265"/>
      <c r="Q25" s="265"/>
      <c r="R25" s="265"/>
    </row>
    <row r="26" spans="2:18" x14ac:dyDescent="0.2">
      <c r="B26" t="s">
        <v>546</v>
      </c>
      <c r="C26" t="s">
        <v>385</v>
      </c>
      <c r="D26" s="342">
        <v>106.490819981537</v>
      </c>
      <c r="E26" s="342">
        <v>53.245409990768998</v>
      </c>
      <c r="F26" s="342">
        <v>58.177197465961001</v>
      </c>
      <c r="G26" s="342">
        <v>58.177197465961001</v>
      </c>
      <c r="H26" s="342">
        <v>58.177197465961001</v>
      </c>
      <c r="I26" s="342">
        <v>58.177197465961001</v>
      </c>
      <c r="J26" s="342">
        <v>19.39239915532</v>
      </c>
      <c r="K26" s="342">
        <v>42.794443763358998</v>
      </c>
      <c r="L26" s="342">
        <v>54.900831359880002</v>
      </c>
      <c r="M26" s="256"/>
      <c r="N26" s="265"/>
      <c r="O26" s="265"/>
      <c r="P26" s="265"/>
      <c r="Q26" s="265"/>
      <c r="R26" s="265"/>
    </row>
    <row r="27" spans="2:18" x14ac:dyDescent="0.2">
      <c r="B27" t="s">
        <v>546</v>
      </c>
      <c r="C27" t="s">
        <v>387</v>
      </c>
      <c r="D27" s="246">
        <v>39.301768562032997</v>
      </c>
      <c r="E27" s="246">
        <v>53.191341747176999</v>
      </c>
      <c r="F27" s="246">
        <v>33.540457466159999</v>
      </c>
      <c r="G27" s="246">
        <v>33.540457466159999</v>
      </c>
      <c r="H27" s="246">
        <v>82.333804799277004</v>
      </c>
      <c r="I27" s="342">
        <v>110.51229038277999</v>
      </c>
      <c r="J27" s="246">
        <v>140.72104139698399</v>
      </c>
      <c r="K27" s="342">
        <v>173.17525855180099</v>
      </c>
      <c r="L27" s="246">
        <v>208.07020190531799</v>
      </c>
      <c r="M27" s="256"/>
      <c r="N27" s="265"/>
      <c r="O27" s="265"/>
      <c r="P27" s="265"/>
      <c r="Q27" s="265"/>
      <c r="R27" s="265"/>
    </row>
    <row r="28" spans="2:18" x14ac:dyDescent="0.2">
      <c r="B28" t="s">
        <v>546</v>
      </c>
      <c r="C28" t="s">
        <v>466</v>
      </c>
      <c r="D28" s="246">
        <v>79.817226435207999</v>
      </c>
      <c r="E28" s="246">
        <v>86.041223338617996</v>
      </c>
      <c r="F28" s="246">
        <v>46.132610121013997</v>
      </c>
      <c r="G28" s="246">
        <v>46.132610121013997</v>
      </c>
      <c r="H28" s="246">
        <v>23.066305060506998</v>
      </c>
      <c r="I28" s="342"/>
      <c r="J28" s="246"/>
      <c r="K28" s="342"/>
      <c r="L28" s="246"/>
      <c r="M28" s="256"/>
      <c r="N28" s="265"/>
      <c r="O28" s="265"/>
      <c r="P28" s="265"/>
      <c r="Q28" s="265"/>
      <c r="R28" s="265"/>
    </row>
    <row r="29" spans="2:18" x14ac:dyDescent="0.2">
      <c r="B29" t="s">
        <v>547</v>
      </c>
      <c r="C29" t="s">
        <v>384</v>
      </c>
      <c r="D29" s="246">
        <v>39.927630680100002</v>
      </c>
      <c r="E29" s="246">
        <v>49.636725117569</v>
      </c>
      <c r="F29" s="246">
        <v>80.342886267009007</v>
      </c>
      <c r="G29" s="246">
        <v>88.615535715600004</v>
      </c>
      <c r="H29" s="246">
        <v>104.247967236725</v>
      </c>
      <c r="I29" s="342">
        <v>89.411512347965996</v>
      </c>
      <c r="J29" s="246">
        <v>79.433268030662006</v>
      </c>
      <c r="K29" s="342">
        <v>54.270626418908002</v>
      </c>
      <c r="L29" s="246">
        <v>23.801740009022001</v>
      </c>
      <c r="M29" s="256"/>
      <c r="N29" s="265"/>
      <c r="O29" s="265"/>
      <c r="P29" s="265"/>
      <c r="Q29" s="265"/>
      <c r="R29" s="265"/>
    </row>
    <row r="30" spans="2:18" x14ac:dyDescent="0.2">
      <c r="B30" t="s">
        <v>547</v>
      </c>
      <c r="C30" t="s">
        <v>385</v>
      </c>
      <c r="D30" s="342">
        <v>152.19467517493399</v>
      </c>
      <c r="E30" s="342">
        <v>76.097337587466996</v>
      </c>
      <c r="F30" s="342">
        <v>93.410198643076001</v>
      </c>
      <c r="G30" s="342">
        <v>93.410198643076001</v>
      </c>
      <c r="H30" s="342">
        <v>93.410198643076001</v>
      </c>
      <c r="I30" s="342">
        <v>137.281503732571</v>
      </c>
      <c r="J30" s="342">
        <v>133.482025101228</v>
      </c>
      <c r="K30" s="342">
        <v>145.05637158428499</v>
      </c>
      <c r="L30" s="342">
        <v>160.25575414305899</v>
      </c>
      <c r="M30" s="256"/>
      <c r="N30" s="265"/>
      <c r="O30" s="265"/>
      <c r="P30" s="265"/>
      <c r="Q30" s="265"/>
      <c r="R30" s="265"/>
    </row>
    <row r="31" spans="2:18" x14ac:dyDescent="0.2">
      <c r="B31" t="s">
        <v>547</v>
      </c>
      <c r="C31" t="s">
        <v>386</v>
      </c>
      <c r="D31" s="332"/>
      <c r="E31" s="332"/>
      <c r="F31" s="332"/>
      <c r="G31" s="332"/>
      <c r="H31" s="332"/>
      <c r="I31" s="332"/>
      <c r="J31" s="332"/>
      <c r="K31" s="332"/>
      <c r="L31" s="332"/>
      <c r="M31" s="256"/>
      <c r="N31" s="265"/>
      <c r="O31" s="265"/>
      <c r="P31" s="265"/>
      <c r="Q31" s="265"/>
      <c r="R31" s="265"/>
    </row>
    <row r="32" spans="2:18" x14ac:dyDescent="0.2">
      <c r="B32" t="s">
        <v>547</v>
      </c>
      <c r="C32" t="s">
        <v>387</v>
      </c>
      <c r="D32" s="246">
        <v>26.656980293762</v>
      </c>
      <c r="E32" s="246">
        <v>119.958525342515</v>
      </c>
      <c r="F32" s="246">
        <v>106.63003519563399</v>
      </c>
      <c r="G32" s="246">
        <v>111.712400461253</v>
      </c>
      <c r="H32" s="246">
        <v>111.739901709354</v>
      </c>
      <c r="I32" s="342">
        <v>97.295400599385005</v>
      </c>
      <c r="J32" s="246">
        <v>124.097891196586</v>
      </c>
      <c r="K32" s="342">
        <v>153.524347177289</v>
      </c>
      <c r="L32" s="246">
        <v>185.16351867808399</v>
      </c>
      <c r="M32" s="256"/>
      <c r="N32" s="265"/>
      <c r="O32" s="265"/>
      <c r="P32" s="265"/>
      <c r="Q32" s="265"/>
      <c r="R32" s="265"/>
    </row>
    <row r="33" spans="2:18" x14ac:dyDescent="0.2">
      <c r="B33" t="s">
        <v>547</v>
      </c>
      <c r="C33" t="s">
        <v>466</v>
      </c>
      <c r="D33" s="246">
        <v>46.212206529580001</v>
      </c>
      <c r="E33" s="246">
        <v>25.719919841985</v>
      </c>
      <c r="F33" s="246">
        <v>2.6138165771950002</v>
      </c>
      <c r="G33" s="246">
        <v>2.6138165771950002</v>
      </c>
      <c r="H33" s="246">
        <v>1.6364936066269999</v>
      </c>
      <c r="I33" s="342">
        <v>0.32958531802899999</v>
      </c>
      <c r="J33" s="246">
        <v>1.435609844032</v>
      </c>
      <c r="K33" s="342">
        <v>1.435609844032</v>
      </c>
      <c r="L33" s="246">
        <v>1.1060245260020001</v>
      </c>
      <c r="M33" s="256"/>
      <c r="N33" s="265"/>
      <c r="O33" s="265"/>
      <c r="P33" s="265"/>
      <c r="Q33" s="265"/>
      <c r="R33" s="265"/>
    </row>
    <row r="34" spans="2:18" x14ac:dyDescent="0.2">
      <c r="B34" t="s">
        <v>548</v>
      </c>
      <c r="C34" t="s">
        <v>384</v>
      </c>
      <c r="D34" s="246">
        <v>42.307433967599998</v>
      </c>
      <c r="E34" s="246">
        <v>92.165512070762006</v>
      </c>
      <c r="F34" s="246">
        <v>91.523015110233004</v>
      </c>
      <c r="G34" s="246">
        <v>91.523015110233004</v>
      </c>
      <c r="H34" s="246">
        <v>80.779995636406994</v>
      </c>
      <c r="I34" s="342">
        <v>76.750512743624</v>
      </c>
      <c r="J34" s="246">
        <v>71.403859216539999</v>
      </c>
      <c r="K34" s="342">
        <v>64.566785875449995</v>
      </c>
      <c r="L34" s="246">
        <v>43.160646581093999</v>
      </c>
      <c r="M34" s="256"/>
      <c r="N34" s="265"/>
      <c r="O34" s="265"/>
      <c r="P34" s="265"/>
      <c r="Q34" s="265"/>
      <c r="R34" s="265"/>
    </row>
    <row r="35" spans="2:18" x14ac:dyDescent="0.2">
      <c r="B35" t="s">
        <v>548</v>
      </c>
      <c r="C35" t="s">
        <v>385</v>
      </c>
      <c r="D35" s="342">
        <v>20.801943270058</v>
      </c>
      <c r="E35" s="342">
        <v>10.400971635029</v>
      </c>
      <c r="F35" s="342">
        <v>40.790152014185999</v>
      </c>
      <c r="G35" s="342">
        <v>44.309798015665997</v>
      </c>
      <c r="H35" s="342">
        <v>44.309798015665997</v>
      </c>
      <c r="I35" s="342">
        <v>44.309798015665997</v>
      </c>
      <c r="J35" s="342">
        <v>45.470840780289997</v>
      </c>
      <c r="K35" s="342">
        <v>45.436062956531003</v>
      </c>
      <c r="L35" s="342">
        <v>54.837290015861001</v>
      </c>
      <c r="M35" s="256"/>
      <c r="N35" s="265"/>
      <c r="O35" s="265"/>
      <c r="P35" s="265"/>
      <c r="Q35" s="265"/>
      <c r="R35" s="265"/>
    </row>
    <row r="36" spans="2:18" x14ac:dyDescent="0.2">
      <c r="B36" t="s">
        <v>548</v>
      </c>
      <c r="C36" t="s">
        <v>386</v>
      </c>
      <c r="D36" s="332"/>
      <c r="E36" s="332"/>
      <c r="F36" s="332"/>
      <c r="G36" s="332"/>
      <c r="H36" s="332"/>
      <c r="I36" s="332"/>
      <c r="J36" s="332"/>
      <c r="K36" s="332"/>
      <c r="L36" s="332"/>
      <c r="M36" s="256"/>
      <c r="N36" s="265"/>
      <c r="O36" s="265"/>
      <c r="P36" s="265"/>
      <c r="Q36" s="265"/>
      <c r="R36" s="265"/>
    </row>
    <row r="37" spans="2:18" x14ac:dyDescent="0.2">
      <c r="B37" t="s">
        <v>548</v>
      </c>
      <c r="C37" t="s">
        <v>387</v>
      </c>
      <c r="D37" s="246">
        <v>28.210226331064</v>
      </c>
      <c r="E37" s="246">
        <v>14.105113165532</v>
      </c>
      <c r="F37" s="246">
        <v>4.6701985459920001</v>
      </c>
      <c r="G37" s="246">
        <v>15.04497667951</v>
      </c>
      <c r="H37" s="246">
        <v>41.009415748728003</v>
      </c>
      <c r="I37" s="342">
        <v>56.021031549260996</v>
      </c>
      <c r="J37" s="246">
        <v>72.331679701088007</v>
      </c>
      <c r="K37" s="342">
        <v>88.905709099741998</v>
      </c>
      <c r="L37" s="246">
        <v>106.350428441836</v>
      </c>
      <c r="M37" s="256"/>
      <c r="N37" s="265"/>
      <c r="O37" s="265"/>
      <c r="P37" s="265"/>
      <c r="Q37" s="265"/>
      <c r="R37" s="265"/>
    </row>
    <row r="38" spans="2:18" x14ac:dyDescent="0.2">
      <c r="B38" t="s">
        <v>548</v>
      </c>
      <c r="C38" t="s">
        <v>466</v>
      </c>
      <c r="D38" s="246">
        <v>37.663521654794998</v>
      </c>
      <c r="E38" s="246">
        <v>18.831760827397002</v>
      </c>
      <c r="F38" s="246">
        <v>9.6554295223190003</v>
      </c>
      <c r="G38" s="246">
        <v>9.6554295223190003</v>
      </c>
      <c r="H38" s="246">
        <v>9.6554295223190003</v>
      </c>
      <c r="I38" s="342">
        <v>9.6554295223190003</v>
      </c>
      <c r="J38" s="246">
        <v>8.0618376686859996</v>
      </c>
      <c r="K38" s="342">
        <v>6.2584630676810002</v>
      </c>
      <c r="L38" s="246">
        <v>8.3524918448819996</v>
      </c>
      <c r="M38" s="256"/>
      <c r="N38" s="265"/>
      <c r="O38" s="265"/>
      <c r="P38" s="265"/>
      <c r="Q38" s="265"/>
      <c r="R38" s="265"/>
    </row>
    <row r="39" spans="2:18" x14ac:dyDescent="0.2">
      <c r="B39" t="s">
        <v>549</v>
      </c>
      <c r="C39" t="s">
        <v>384</v>
      </c>
      <c r="D39" s="246">
        <v>24.825297749400001</v>
      </c>
      <c r="E39" s="246">
        <v>65.127384819187</v>
      </c>
      <c r="F39" s="246">
        <v>106.74400749907601</v>
      </c>
      <c r="G39" s="246">
        <v>106.74400749907601</v>
      </c>
      <c r="H39" s="246">
        <v>102.849686614414</v>
      </c>
      <c r="I39" s="342">
        <v>99.849086908499999</v>
      </c>
      <c r="J39" s="246">
        <v>111.946767106802</v>
      </c>
      <c r="K39" s="342">
        <v>98.000959478384004</v>
      </c>
      <c r="L39" s="246">
        <v>82.388253466129001</v>
      </c>
      <c r="M39" s="256"/>
      <c r="N39" s="265"/>
      <c r="O39" s="265"/>
      <c r="P39" s="265"/>
      <c r="Q39" s="265"/>
      <c r="R39" s="265"/>
    </row>
    <row r="40" spans="2:18" x14ac:dyDescent="0.2">
      <c r="B40" t="s">
        <v>549</v>
      </c>
      <c r="C40" t="s">
        <v>385</v>
      </c>
      <c r="D40" s="342">
        <v>5.962877466119</v>
      </c>
      <c r="E40" s="342">
        <v>2.981438733059</v>
      </c>
      <c r="F40" s="342"/>
      <c r="G40" s="342"/>
      <c r="H40" s="342"/>
      <c r="I40" s="342"/>
      <c r="J40" s="342"/>
      <c r="K40" s="342">
        <v>15.546445569706</v>
      </c>
      <c r="L40" s="342">
        <v>21.524407947697998</v>
      </c>
      <c r="M40" s="256"/>
      <c r="N40" s="265"/>
      <c r="O40" s="265"/>
      <c r="P40" s="265"/>
      <c r="Q40" s="265"/>
      <c r="R40" s="265"/>
    </row>
    <row r="41" spans="2:18" x14ac:dyDescent="0.2">
      <c r="B41" t="s">
        <v>549</v>
      </c>
      <c r="C41" t="s">
        <v>386</v>
      </c>
      <c r="D41" s="332"/>
      <c r="E41" s="332"/>
      <c r="F41" s="332"/>
      <c r="G41" s="332"/>
      <c r="H41" s="332"/>
      <c r="I41" s="332"/>
      <c r="J41" s="332"/>
      <c r="K41" s="332"/>
      <c r="L41" s="332"/>
      <c r="M41" s="256"/>
      <c r="N41" s="265"/>
      <c r="O41" s="265"/>
      <c r="P41" s="265"/>
      <c r="Q41" s="265"/>
      <c r="R41" s="265"/>
    </row>
    <row r="42" spans="2:18" x14ac:dyDescent="0.2">
      <c r="B42" t="s">
        <v>549</v>
      </c>
      <c r="C42" t="s">
        <v>387</v>
      </c>
      <c r="D42" s="246">
        <v>16.551709246299001</v>
      </c>
      <c r="E42" s="246">
        <v>25.204862259407999</v>
      </c>
      <c r="F42" s="246">
        <v>16.929007636258</v>
      </c>
      <c r="G42" s="246">
        <v>23.820045910381001</v>
      </c>
      <c r="H42" s="246">
        <v>42.903914225283003</v>
      </c>
      <c r="I42" s="342">
        <v>57.309641640057002</v>
      </c>
      <c r="J42" s="246">
        <v>72.602583158013005</v>
      </c>
      <c r="K42" s="342">
        <v>89.315537992084998</v>
      </c>
      <c r="L42" s="246">
        <v>107.162498355387</v>
      </c>
      <c r="M42" s="256"/>
      <c r="N42" s="265"/>
      <c r="O42" s="265"/>
      <c r="P42" s="265"/>
      <c r="Q42" s="265"/>
      <c r="R42" s="265"/>
    </row>
    <row r="43" spans="2:18" x14ac:dyDescent="0.2">
      <c r="B43" t="s">
        <v>549</v>
      </c>
      <c r="C43" t="s">
        <v>466</v>
      </c>
      <c r="D43" s="246">
        <v>110.56179496014001</v>
      </c>
      <c r="E43" s="246">
        <v>70.274385397242</v>
      </c>
      <c r="F43" s="246">
        <v>45.617061227245003</v>
      </c>
      <c r="G43" s="246">
        <v>45.617061227245003</v>
      </c>
      <c r="H43" s="246">
        <v>38.120317268659001</v>
      </c>
      <c r="I43" s="342">
        <v>33.873410251632002</v>
      </c>
      <c r="J43" s="246">
        <v>13.457694711584001</v>
      </c>
      <c r="K43" s="342">
        <v>3.2498369415599999</v>
      </c>
      <c r="L43" s="246">
        <v>3.2498369415599999</v>
      </c>
      <c r="M43" s="256"/>
      <c r="N43" s="265"/>
      <c r="O43" s="265"/>
      <c r="P43" s="265"/>
      <c r="Q43" s="265"/>
      <c r="R43" s="265"/>
    </row>
    <row r="44" spans="2:18" x14ac:dyDescent="0.2">
      <c r="B44" t="s">
        <v>550</v>
      </c>
      <c r="C44" t="s">
        <v>384</v>
      </c>
      <c r="D44" s="246">
        <v>43.093680466499997</v>
      </c>
      <c r="E44" s="246">
        <v>72.914166851725</v>
      </c>
      <c r="F44" s="246">
        <v>107.549064515803</v>
      </c>
      <c r="G44" s="246">
        <v>105.338637443645</v>
      </c>
      <c r="H44" s="246">
        <v>101.38411916181801</v>
      </c>
      <c r="I44" s="342">
        <v>84.709145045743995</v>
      </c>
      <c r="J44" s="246">
        <v>54.436933191942003</v>
      </c>
      <c r="K44" s="342">
        <v>30.737834220574001</v>
      </c>
      <c r="L44" s="246">
        <v>3.6219791348510002</v>
      </c>
      <c r="M44" s="256"/>
      <c r="N44" s="265"/>
      <c r="O44" s="265"/>
      <c r="P44" s="265"/>
      <c r="Q44" s="265"/>
      <c r="R44" s="265"/>
    </row>
    <row r="45" spans="2:18" x14ac:dyDescent="0.2">
      <c r="B45" t="s">
        <v>550</v>
      </c>
      <c r="C45" t="s">
        <v>385</v>
      </c>
      <c r="D45" s="342">
        <v>96.691171917375001</v>
      </c>
      <c r="E45" s="342">
        <v>72.518378938031006</v>
      </c>
      <c r="F45" s="342">
        <v>81.906270041320994</v>
      </c>
      <c r="G45" s="342">
        <v>81.508280781568004</v>
      </c>
      <c r="H45" s="342">
        <v>94.544053419042996</v>
      </c>
      <c r="I45" s="342">
        <v>107.83120292709501</v>
      </c>
      <c r="J45" s="342">
        <v>128.240030456743</v>
      </c>
      <c r="K45" s="342">
        <v>140.32050426447199</v>
      </c>
      <c r="L45" s="342">
        <v>154.285292799335</v>
      </c>
      <c r="M45" s="256"/>
      <c r="N45" s="265"/>
      <c r="O45" s="265"/>
      <c r="P45" s="265"/>
      <c r="Q45" s="265"/>
      <c r="R45" s="265"/>
    </row>
    <row r="46" spans="2:18" x14ac:dyDescent="0.2">
      <c r="B46" t="s">
        <v>550</v>
      </c>
      <c r="C46" t="s">
        <v>386</v>
      </c>
      <c r="D46" s="332"/>
      <c r="E46" s="332"/>
      <c r="F46" s="332"/>
      <c r="G46" s="332"/>
      <c r="H46" s="332"/>
      <c r="I46" s="332"/>
      <c r="J46" s="332"/>
      <c r="K46" s="332"/>
      <c r="L46" s="332"/>
      <c r="M46" s="256"/>
      <c r="N46" s="265"/>
      <c r="O46" s="265"/>
      <c r="P46" s="265"/>
      <c r="Q46" s="265"/>
      <c r="R46" s="265"/>
    </row>
    <row r="47" spans="2:18" x14ac:dyDescent="0.2">
      <c r="B47" t="s">
        <v>550</v>
      </c>
      <c r="C47" t="s">
        <v>387</v>
      </c>
      <c r="D47" s="246">
        <v>28.753617857639998</v>
      </c>
      <c r="E47" s="246">
        <v>33.985424355399999</v>
      </c>
      <c r="F47" s="246">
        <v>24.402926531738999</v>
      </c>
      <c r="G47" s="246">
        <v>41.331117888971001</v>
      </c>
      <c r="H47" s="246">
        <v>61.075255418702</v>
      </c>
      <c r="I47" s="342">
        <v>82.51729198836</v>
      </c>
      <c r="J47" s="246">
        <v>105.760347375555</v>
      </c>
      <c r="K47" s="342">
        <v>130.809317665035</v>
      </c>
      <c r="L47" s="246">
        <v>157.90727193418499</v>
      </c>
      <c r="M47" s="256"/>
      <c r="N47" s="265"/>
      <c r="O47" s="265"/>
      <c r="P47" s="265"/>
      <c r="Q47" s="265"/>
      <c r="R47" s="265"/>
    </row>
    <row r="48" spans="2:18" x14ac:dyDescent="0.2">
      <c r="B48" t="s">
        <v>550</v>
      </c>
      <c r="C48" t="s">
        <v>466</v>
      </c>
      <c r="D48" s="246">
        <v>41.106366382588</v>
      </c>
      <c r="E48" s="246">
        <v>40.325108090976002</v>
      </c>
      <c r="F48" s="246">
        <v>30.048516495329</v>
      </c>
      <c r="G48" s="246">
        <v>19.771924899681999</v>
      </c>
      <c r="H48" s="246">
        <v>4.7476666520170001</v>
      </c>
      <c r="I48" s="342"/>
      <c r="J48" s="246"/>
      <c r="K48" s="342"/>
      <c r="L48" s="246"/>
      <c r="M48" s="256"/>
      <c r="N48" s="265"/>
      <c r="O48" s="265"/>
      <c r="P48" s="265"/>
      <c r="Q48" s="265"/>
      <c r="R48" s="265"/>
    </row>
    <row r="49" spans="2:18" x14ac:dyDescent="0.2">
      <c r="B49" t="s">
        <v>551</v>
      </c>
      <c r="C49" t="s">
        <v>384</v>
      </c>
      <c r="D49" s="332"/>
      <c r="E49" s="332"/>
      <c r="F49" s="332"/>
      <c r="G49" s="332"/>
      <c r="H49" s="332"/>
      <c r="I49" s="332"/>
      <c r="J49" s="332"/>
      <c r="K49" s="332"/>
      <c r="L49" s="332"/>
      <c r="M49" s="256"/>
      <c r="N49" s="265"/>
      <c r="O49" s="265"/>
      <c r="P49" s="265"/>
      <c r="Q49" s="265"/>
      <c r="R49" s="265"/>
    </row>
    <row r="50" spans="2:18" x14ac:dyDescent="0.2">
      <c r="B50" t="s">
        <v>551</v>
      </c>
      <c r="C50" t="s">
        <v>385</v>
      </c>
      <c r="D50" s="332"/>
      <c r="E50" s="332"/>
      <c r="F50" s="332"/>
      <c r="G50" s="332"/>
      <c r="H50" s="332"/>
      <c r="I50" s="332"/>
      <c r="J50" s="332"/>
      <c r="K50" s="332"/>
      <c r="L50" s="332"/>
      <c r="M50" s="256"/>
      <c r="N50" s="265"/>
      <c r="O50" s="265"/>
      <c r="P50" s="265"/>
      <c r="Q50" s="265"/>
      <c r="R50" s="265"/>
    </row>
    <row r="51" spans="2:18" x14ac:dyDescent="0.2">
      <c r="B51" t="s">
        <v>551</v>
      </c>
      <c r="C51" t="s">
        <v>386</v>
      </c>
      <c r="D51" s="332"/>
      <c r="E51" s="332"/>
      <c r="F51" s="332"/>
      <c r="G51" s="332"/>
      <c r="H51" s="332"/>
      <c r="I51" s="332"/>
      <c r="J51" s="332"/>
      <c r="K51" s="332"/>
      <c r="L51" s="332"/>
      <c r="M51" s="256"/>
      <c r="N51" s="265"/>
      <c r="O51" s="265"/>
      <c r="P51" s="265"/>
      <c r="Q51" s="265"/>
      <c r="R51" s="265"/>
    </row>
    <row r="52" spans="2:18" x14ac:dyDescent="0.2">
      <c r="B52" t="s">
        <v>551</v>
      </c>
      <c r="C52" t="s">
        <v>387</v>
      </c>
      <c r="D52" s="332"/>
      <c r="E52" s="332"/>
      <c r="F52" s="332"/>
      <c r="G52" s="332"/>
      <c r="H52" s="332"/>
      <c r="I52" s="332"/>
      <c r="J52" s="332"/>
      <c r="K52" s="332"/>
      <c r="L52" s="332"/>
      <c r="M52" s="256"/>
      <c r="N52" s="265"/>
      <c r="O52" s="265"/>
      <c r="P52" s="265"/>
      <c r="Q52" s="265"/>
      <c r="R52" s="265"/>
    </row>
    <row r="53" spans="2:18" x14ac:dyDescent="0.2">
      <c r="B53" t="s">
        <v>551</v>
      </c>
      <c r="C53" t="s">
        <v>466</v>
      </c>
      <c r="D53" s="332"/>
      <c r="E53" s="332"/>
      <c r="F53" s="332"/>
      <c r="G53" s="332"/>
      <c r="H53" s="332"/>
      <c r="I53" s="332"/>
      <c r="J53" s="332"/>
      <c r="K53" s="332"/>
      <c r="L53" s="332"/>
      <c r="M53" s="256"/>
      <c r="N53" s="265"/>
      <c r="O53" s="265"/>
      <c r="P53" s="265"/>
      <c r="Q53" s="265"/>
      <c r="R53" s="265"/>
    </row>
    <row r="54" spans="2:18" x14ac:dyDescent="0.2">
      <c r="B54" t="s">
        <v>552</v>
      </c>
      <c r="C54" t="s">
        <v>384</v>
      </c>
      <c r="D54" s="332"/>
      <c r="E54" s="332"/>
      <c r="F54" s="332"/>
      <c r="G54" s="332"/>
      <c r="H54" s="332"/>
      <c r="I54" s="332"/>
      <c r="J54" s="332"/>
      <c r="K54" s="332"/>
      <c r="L54" s="332"/>
      <c r="M54" s="256"/>
      <c r="N54" s="265"/>
      <c r="O54" s="265"/>
      <c r="P54" s="265"/>
      <c r="Q54" s="265"/>
      <c r="R54" s="265"/>
    </row>
    <row r="55" spans="2:18" x14ac:dyDescent="0.2">
      <c r="B55" t="s">
        <v>552</v>
      </c>
      <c r="C55" t="s">
        <v>385</v>
      </c>
      <c r="D55" s="332"/>
      <c r="E55" s="332"/>
      <c r="F55" s="332"/>
      <c r="G55" s="332"/>
      <c r="H55" s="332"/>
      <c r="I55" s="332"/>
      <c r="J55" s="332"/>
      <c r="K55" s="332"/>
      <c r="L55" s="332"/>
      <c r="M55" s="256"/>
      <c r="N55" s="265"/>
      <c r="O55" s="265"/>
      <c r="P55" s="265"/>
      <c r="Q55" s="265"/>
      <c r="R55" s="265"/>
    </row>
    <row r="56" spans="2:18" x14ac:dyDescent="0.2">
      <c r="B56" t="s">
        <v>552</v>
      </c>
      <c r="C56" t="s">
        <v>386</v>
      </c>
      <c r="D56" s="332"/>
      <c r="E56" s="332"/>
      <c r="F56" s="332"/>
      <c r="G56" s="332"/>
      <c r="H56" s="332"/>
      <c r="I56" s="332"/>
      <c r="J56" s="332"/>
      <c r="K56" s="332"/>
      <c r="L56" s="332"/>
      <c r="M56" s="256"/>
      <c r="N56" s="265"/>
      <c r="O56" s="265"/>
      <c r="P56" s="265"/>
      <c r="Q56" s="265"/>
      <c r="R56" s="265"/>
    </row>
    <row r="57" spans="2:18" x14ac:dyDescent="0.2">
      <c r="B57" t="s">
        <v>552</v>
      </c>
      <c r="C57" t="s">
        <v>387</v>
      </c>
      <c r="D57" s="332"/>
      <c r="E57" s="332"/>
      <c r="F57" s="332"/>
      <c r="G57" s="332"/>
      <c r="H57" s="332"/>
      <c r="I57" s="332"/>
      <c r="J57" s="332"/>
      <c r="K57" s="332"/>
      <c r="L57" s="332"/>
      <c r="M57" s="256"/>
      <c r="N57" s="265"/>
      <c r="O57" s="265"/>
      <c r="P57" s="265"/>
      <c r="Q57" s="265"/>
      <c r="R57" s="265"/>
    </row>
    <row r="58" spans="2:18" x14ac:dyDescent="0.2">
      <c r="B58" t="s">
        <v>552</v>
      </c>
      <c r="C58" t="s">
        <v>466</v>
      </c>
      <c r="D58" s="332"/>
      <c r="E58" s="332"/>
      <c r="F58" s="332"/>
      <c r="G58" s="332"/>
      <c r="H58" s="332"/>
      <c r="I58" s="332"/>
      <c r="J58" s="332"/>
      <c r="K58" s="332"/>
      <c r="L58" s="332"/>
      <c r="M58" s="256"/>
      <c r="N58" s="265"/>
      <c r="O58" s="265"/>
      <c r="P58" s="265"/>
      <c r="Q58" s="265"/>
      <c r="R58" s="265"/>
    </row>
    <row r="59" spans="2:18" x14ac:dyDescent="0.2">
      <c r="D59" s="256"/>
      <c r="E59" s="256"/>
      <c r="F59" s="256"/>
      <c r="G59" s="256"/>
      <c r="H59" s="256"/>
      <c r="I59" s="256"/>
      <c r="J59" s="256"/>
      <c r="K59" s="256"/>
      <c r="L59" s="256"/>
      <c r="M59" s="256"/>
      <c r="N59" s="265"/>
      <c r="O59" s="265"/>
      <c r="P59" s="265"/>
      <c r="Q59" s="265"/>
      <c r="R59" s="265"/>
    </row>
    <row r="60" spans="2:18" x14ac:dyDescent="0.2">
      <c r="D60" s="246"/>
      <c r="E60" s="246"/>
      <c r="F60" s="246"/>
      <c r="G60" s="246"/>
      <c r="H60" s="246"/>
      <c r="I60" s="246"/>
      <c r="J60" s="246"/>
      <c r="K60" s="246"/>
      <c r="L60" s="246"/>
      <c r="M60" s="265"/>
      <c r="N60" s="265"/>
      <c r="O60" s="265"/>
      <c r="P60" s="265"/>
      <c r="Q60" s="265"/>
      <c r="R60" s="265"/>
    </row>
    <row r="61" spans="2:18" x14ac:dyDescent="0.2">
      <c r="D61" s="246"/>
      <c r="E61" s="246"/>
      <c r="F61" s="246"/>
      <c r="G61" s="246"/>
      <c r="H61" s="246"/>
      <c r="I61" s="246"/>
      <c r="J61" s="246"/>
      <c r="K61" s="246"/>
      <c r="L61" s="246"/>
      <c r="M61" s="265"/>
      <c r="N61" s="265"/>
      <c r="O61" s="265"/>
      <c r="P61" s="265"/>
      <c r="Q61" s="265"/>
      <c r="R61" s="265"/>
    </row>
    <row r="62" spans="2:18" x14ac:dyDescent="0.2">
      <c r="D62" s="246"/>
      <c r="E62" s="246"/>
      <c r="F62" s="246"/>
      <c r="G62" s="246"/>
      <c r="H62" s="246"/>
      <c r="I62" s="246"/>
      <c r="J62" s="246"/>
      <c r="K62" s="246"/>
      <c r="L62" s="246"/>
      <c r="M62" s="265"/>
      <c r="N62" s="265"/>
      <c r="O62" s="265"/>
      <c r="P62" s="265"/>
      <c r="Q62" s="265"/>
      <c r="R62" s="265"/>
    </row>
    <row r="63" spans="2:18" x14ac:dyDescent="0.2">
      <c r="D63" s="246"/>
      <c r="E63" s="246"/>
      <c r="F63" s="246"/>
      <c r="G63" s="246"/>
      <c r="H63" s="246"/>
      <c r="I63" s="246"/>
      <c r="J63" s="246"/>
      <c r="K63" s="246"/>
      <c r="L63" s="246"/>
      <c r="M63" s="265"/>
      <c r="N63" s="265"/>
      <c r="O63" s="265"/>
      <c r="P63" s="265"/>
      <c r="Q63" s="265"/>
      <c r="R63" s="265"/>
    </row>
    <row r="64" spans="2:18" x14ac:dyDescent="0.2">
      <c r="D64" s="246"/>
      <c r="E64" s="246"/>
      <c r="F64" s="246"/>
      <c r="G64" s="246"/>
      <c r="H64" s="246"/>
      <c r="I64" s="246"/>
      <c r="J64" s="246"/>
      <c r="K64" s="246"/>
      <c r="L64" s="246"/>
      <c r="M64" s="265"/>
      <c r="N64" s="265"/>
      <c r="O64" s="265"/>
      <c r="P64" s="265"/>
      <c r="Q64" s="265"/>
      <c r="R64" s="265"/>
    </row>
    <row r="65" spans="4:18" x14ac:dyDescent="0.2">
      <c r="D65" s="246"/>
      <c r="E65" s="246"/>
      <c r="F65" s="246"/>
      <c r="G65" s="246"/>
      <c r="H65" s="246"/>
      <c r="I65" s="246"/>
      <c r="J65" s="246"/>
      <c r="K65" s="246"/>
      <c r="L65" s="246"/>
      <c r="M65" s="265"/>
      <c r="N65" s="265"/>
      <c r="O65" s="265"/>
      <c r="P65" s="265"/>
      <c r="Q65" s="265"/>
      <c r="R65" s="265"/>
    </row>
    <row r="66" spans="4:18" x14ac:dyDescent="0.2">
      <c r="D66" s="246"/>
      <c r="E66" s="246"/>
      <c r="F66" s="246"/>
      <c r="G66" s="246"/>
      <c r="H66" s="246"/>
      <c r="I66" s="246"/>
      <c r="J66" s="246"/>
      <c r="K66" s="246"/>
      <c r="L66" s="246"/>
      <c r="M66" s="265"/>
      <c r="N66" s="265"/>
      <c r="O66" s="265"/>
      <c r="P66" s="265"/>
      <c r="Q66" s="265"/>
      <c r="R66" s="265"/>
    </row>
    <row r="67" spans="4:18" x14ac:dyDescent="0.2">
      <c r="D67" s="246"/>
      <c r="E67" s="246"/>
      <c r="F67" s="246"/>
      <c r="G67" s="246"/>
      <c r="H67" s="246"/>
      <c r="I67" s="246"/>
      <c r="J67" s="246"/>
      <c r="K67" s="246"/>
      <c r="L67" s="246"/>
      <c r="M67" s="265"/>
      <c r="N67" s="265"/>
      <c r="O67" s="265"/>
      <c r="P67" s="265"/>
      <c r="Q67" s="265"/>
      <c r="R67" s="265"/>
    </row>
    <row r="68" spans="4:18" x14ac:dyDescent="0.2">
      <c r="D68" s="246"/>
      <c r="E68" s="246"/>
      <c r="F68" s="246"/>
      <c r="G68" s="246"/>
      <c r="H68" s="246"/>
      <c r="I68" s="246"/>
      <c r="J68" s="246"/>
      <c r="K68" s="246"/>
      <c r="L68" s="246"/>
      <c r="M68" s="265"/>
      <c r="N68" s="265"/>
      <c r="O68" s="265"/>
      <c r="P68" s="265"/>
      <c r="Q68" s="265"/>
      <c r="R68" s="265"/>
    </row>
    <row r="69" spans="4:18" x14ac:dyDescent="0.2">
      <c r="D69" s="246"/>
      <c r="E69" s="246"/>
      <c r="F69" s="246"/>
      <c r="G69" s="246"/>
      <c r="H69" s="246"/>
      <c r="I69" s="246"/>
      <c r="J69" s="246"/>
      <c r="K69" s="246"/>
      <c r="L69" s="246"/>
      <c r="M69" s="265"/>
      <c r="N69" s="265"/>
      <c r="O69" s="265"/>
      <c r="P69" s="265"/>
      <c r="Q69" s="265"/>
      <c r="R69" s="265"/>
    </row>
    <row r="70" spans="4:18" x14ac:dyDescent="0.2">
      <c r="D70" s="246"/>
      <c r="E70" s="246"/>
      <c r="F70" s="246"/>
      <c r="G70" s="246"/>
      <c r="H70" s="246"/>
      <c r="I70" s="246"/>
      <c r="J70" s="246"/>
      <c r="K70" s="246"/>
      <c r="L70" s="246"/>
      <c r="M70" s="265"/>
      <c r="N70" s="265"/>
      <c r="O70" s="265"/>
      <c r="P70" s="265"/>
      <c r="Q70" s="265"/>
      <c r="R70" s="265"/>
    </row>
    <row r="71" spans="4:18" x14ac:dyDescent="0.2">
      <c r="D71" s="246"/>
      <c r="E71" s="246"/>
      <c r="F71" s="246"/>
      <c r="G71" s="246"/>
      <c r="H71" s="246"/>
      <c r="I71" s="246"/>
      <c r="J71" s="246"/>
      <c r="K71" s="246"/>
      <c r="L71" s="246"/>
      <c r="M71" s="265"/>
      <c r="N71" s="265"/>
      <c r="O71" s="265"/>
      <c r="P71" s="265"/>
      <c r="Q71" s="265"/>
      <c r="R71" s="265"/>
    </row>
    <row r="72" spans="4:18" x14ac:dyDescent="0.2">
      <c r="D72" s="246"/>
      <c r="E72" s="246"/>
      <c r="F72" s="246"/>
      <c r="G72" s="246"/>
      <c r="H72" s="246"/>
      <c r="I72" s="246"/>
      <c r="J72" s="246"/>
      <c r="K72" s="246"/>
      <c r="L72" s="246"/>
      <c r="M72" s="265"/>
      <c r="N72" s="265"/>
      <c r="O72" s="265"/>
      <c r="P72" s="265"/>
      <c r="Q72" s="265"/>
      <c r="R72" s="265"/>
    </row>
    <row r="73" spans="4:18" x14ac:dyDescent="0.2">
      <c r="D73" s="246"/>
      <c r="E73" s="246"/>
      <c r="F73" s="246"/>
      <c r="G73" s="246"/>
      <c r="H73" s="246"/>
      <c r="I73" s="246"/>
      <c r="J73" s="246"/>
      <c r="K73" s="246"/>
      <c r="L73" s="246"/>
      <c r="M73" s="265"/>
      <c r="N73" s="265"/>
      <c r="O73" s="265"/>
      <c r="P73" s="265"/>
      <c r="Q73" s="265"/>
      <c r="R73" s="265"/>
    </row>
    <row r="74" spans="4:18" x14ac:dyDescent="0.2">
      <c r="D74" s="246"/>
      <c r="E74" s="246"/>
      <c r="F74" s="246"/>
      <c r="G74" s="246"/>
      <c r="H74" s="246"/>
      <c r="I74" s="246"/>
      <c r="J74" s="246"/>
      <c r="K74" s="246"/>
      <c r="L74" s="246"/>
      <c r="M74" s="265"/>
      <c r="N74" s="265"/>
      <c r="O74" s="265"/>
      <c r="P74" s="265"/>
      <c r="Q74" s="265"/>
      <c r="R74" s="265"/>
    </row>
    <row r="75" spans="4:18" x14ac:dyDescent="0.2">
      <c r="D75" s="246"/>
      <c r="E75" s="246"/>
      <c r="F75" s="246"/>
      <c r="G75" s="246"/>
      <c r="H75" s="246"/>
      <c r="I75" s="246"/>
      <c r="J75" s="246"/>
      <c r="K75" s="246"/>
      <c r="L75" s="246"/>
      <c r="M75" s="265"/>
      <c r="N75" s="265"/>
      <c r="O75" s="265"/>
      <c r="P75" s="265"/>
      <c r="Q75" s="265"/>
      <c r="R75" s="265"/>
    </row>
    <row r="76" spans="4:18" x14ac:dyDescent="0.2">
      <c r="D76" s="246"/>
      <c r="E76" s="246"/>
      <c r="F76" s="246"/>
      <c r="G76" s="246"/>
      <c r="H76" s="246"/>
      <c r="I76" s="246"/>
      <c r="J76" s="246"/>
      <c r="K76" s="246"/>
      <c r="L76" s="246"/>
      <c r="M76" s="265"/>
      <c r="N76" s="265"/>
      <c r="O76" s="265"/>
      <c r="P76" s="265"/>
      <c r="Q76" s="265"/>
      <c r="R76" s="265"/>
    </row>
    <row r="77" spans="4:18" x14ac:dyDescent="0.2">
      <c r="D77" s="246"/>
      <c r="E77" s="246"/>
      <c r="F77" s="246"/>
      <c r="G77" s="246"/>
      <c r="H77" s="246"/>
      <c r="I77" s="246"/>
      <c r="J77" s="246"/>
      <c r="K77" s="246"/>
      <c r="L77" s="246"/>
      <c r="M77" s="265"/>
      <c r="N77" s="265"/>
      <c r="O77" s="265"/>
      <c r="P77" s="265"/>
      <c r="Q77" s="265"/>
      <c r="R77" s="265"/>
    </row>
    <row r="78" spans="4:18" x14ac:dyDescent="0.2">
      <c r="D78" s="246"/>
      <c r="E78" s="246"/>
      <c r="F78" s="246"/>
      <c r="G78" s="246"/>
      <c r="H78" s="246"/>
      <c r="I78" s="246"/>
      <c r="J78" s="246"/>
      <c r="K78" s="246"/>
      <c r="L78" s="246"/>
      <c r="M78" s="265"/>
      <c r="N78" s="265"/>
      <c r="O78" s="265"/>
      <c r="P78" s="265"/>
      <c r="Q78" s="265"/>
      <c r="R78" s="265"/>
    </row>
    <row r="79" spans="4:18" x14ac:dyDescent="0.2">
      <c r="D79" s="246"/>
      <c r="E79" s="246"/>
      <c r="F79" s="246"/>
      <c r="G79" s="246"/>
      <c r="H79" s="246"/>
      <c r="I79" s="246"/>
      <c r="J79" s="246"/>
      <c r="K79" s="246"/>
      <c r="L79" s="246"/>
      <c r="M79" s="265"/>
      <c r="N79" s="265"/>
      <c r="O79" s="265"/>
      <c r="P79" s="265"/>
      <c r="Q79" s="265"/>
      <c r="R79" s="265"/>
    </row>
    <row r="80" spans="4:18" x14ac:dyDescent="0.2">
      <c r="D80" s="246"/>
      <c r="E80" s="246"/>
      <c r="F80" s="246"/>
      <c r="G80" s="246"/>
      <c r="H80" s="246"/>
      <c r="I80" s="246"/>
      <c r="J80" s="246"/>
      <c r="K80" s="246"/>
      <c r="L80" s="246"/>
      <c r="M80" s="265"/>
      <c r="N80" s="265"/>
      <c r="O80" s="265"/>
      <c r="P80" s="265"/>
      <c r="Q80" s="265"/>
      <c r="R80" s="265"/>
    </row>
    <row r="81" spans="4:18" x14ac:dyDescent="0.2">
      <c r="D81" s="246"/>
      <c r="E81" s="246"/>
      <c r="F81" s="246"/>
      <c r="G81" s="246"/>
      <c r="H81" s="246"/>
      <c r="I81" s="246"/>
      <c r="J81" s="246"/>
      <c r="K81" s="246"/>
      <c r="L81" s="246"/>
      <c r="M81" s="265"/>
      <c r="N81" s="265"/>
      <c r="O81" s="265"/>
      <c r="P81" s="265"/>
      <c r="Q81" s="265"/>
      <c r="R81" s="265"/>
    </row>
    <row r="82" spans="4:18" x14ac:dyDescent="0.2">
      <c r="D82" s="246"/>
      <c r="E82" s="246"/>
      <c r="F82" s="246"/>
      <c r="G82" s="246"/>
      <c r="H82" s="246"/>
      <c r="I82" s="246"/>
      <c r="J82" s="246"/>
      <c r="K82" s="246"/>
      <c r="L82" s="246"/>
      <c r="M82" s="265"/>
      <c r="N82" s="265"/>
      <c r="O82" s="265"/>
      <c r="P82" s="265"/>
      <c r="Q82" s="265"/>
      <c r="R82" s="265"/>
    </row>
    <row r="83" spans="4:18" x14ac:dyDescent="0.2"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4:18" x14ac:dyDescent="0.2">
      <c r="D84" s="256"/>
      <c r="E84" s="256"/>
      <c r="F84" s="256"/>
      <c r="G84" s="256"/>
      <c r="H84" s="256"/>
      <c r="I84" s="256"/>
      <c r="J84" s="256"/>
      <c r="K84" s="256"/>
      <c r="L84" s="256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General parameters</vt:lpstr>
      <vt:lpstr>Global Results</vt:lpstr>
      <vt:lpstr>By region</vt:lpstr>
      <vt:lpstr>Key parameters</vt:lpstr>
      <vt:lpstr>VARIABLES</vt:lpstr>
      <vt:lpstr>C_A01a</vt:lpstr>
      <vt:lpstr>C_A01b</vt:lpstr>
      <vt:lpstr>C_A01c</vt:lpstr>
      <vt:lpstr>C_A01d</vt:lpstr>
      <vt:lpstr>C_A01e</vt:lpstr>
      <vt:lpstr>C_A02x</vt:lpstr>
      <vt:lpstr>C_A02a</vt:lpstr>
      <vt:lpstr>C_A02b</vt:lpstr>
      <vt:lpstr>C_A02c</vt:lpstr>
      <vt:lpstr>C_A03a</vt:lpstr>
      <vt:lpstr>C_A03b</vt:lpstr>
      <vt:lpstr>C_A03c</vt:lpstr>
      <vt:lpstr>C_A03d</vt:lpstr>
      <vt:lpstr>C_A03e</vt:lpstr>
      <vt:lpstr>C_A03f</vt:lpstr>
      <vt:lpstr>C_A03g</vt:lpstr>
      <vt:lpstr>C_A03h</vt:lpstr>
      <vt:lpstr>C_A03i</vt:lpstr>
      <vt:lpstr>C_A03j</vt:lpstr>
      <vt:lpstr>C_A03k</vt:lpstr>
      <vt:lpstr>C_A04a</vt:lpstr>
      <vt:lpstr>C_A04b</vt:lpstr>
      <vt:lpstr>C_A04c</vt:lpstr>
      <vt:lpstr>C_A06a</vt:lpstr>
      <vt:lpstr>C_A06b</vt:lpstr>
      <vt:lpstr>C_A07a</vt:lpstr>
      <vt:lpstr>C_A07b</vt:lpstr>
      <vt:lpstr>C_A08a</vt:lpstr>
      <vt:lpstr>C_A08b</vt:lpstr>
      <vt:lpstr>C_A08c</vt:lpstr>
      <vt:lpstr>C_A08d</vt:lpstr>
      <vt:lpstr>C_A09a</vt:lpstr>
      <vt:lpstr>C_A10a</vt:lpstr>
      <vt:lpstr>C_A10b</vt:lpstr>
      <vt:lpstr>C_A11RH</vt:lpstr>
      <vt:lpstr>C_A11CH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Usher</dc:creator>
  <cp:lastModifiedBy>Microsoft Office User</cp:lastModifiedBy>
  <cp:lastPrinted>2011-02-11T14:46:30Z</cp:lastPrinted>
  <dcterms:created xsi:type="dcterms:W3CDTF">2009-11-18T17:06:30Z</dcterms:created>
  <dcterms:modified xsi:type="dcterms:W3CDTF">2017-07-28T13:10:23Z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484125673770904</vt:r8>
  </property>
</Properties>
</file>